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2.72\生管組\生管組-正\全家包裝生產排程\全家排程\食研所(排程明細日報表)\"/>
    </mc:Choice>
  </mc:AlternateContent>
  <xr:revisionPtr revIDLastSave="0" documentId="13_ncr:1_{37AB69E7-E1F8-4B3C-8279-051DC007A762}" xr6:coauthVersionLast="47" xr6:coauthVersionMax="47" xr10:uidLastSave="{00000000-0000-0000-0000-000000000000}"/>
  <bookViews>
    <workbookView xWindow="-120" yWindow="-120" windowWidth="29040" windowHeight="15225" tabRatio="881" xr2:uid="{437CE4EC-B57C-470A-8EC0-2D8CCD8640D2}"/>
  </bookViews>
  <sheets>
    <sheet name="0131" sheetId="193" r:id="rId1"/>
    <sheet name="0131(18度C)" sheetId="194" r:id="rId2"/>
    <sheet name="0131(4度C)" sheetId="195" r:id="rId3"/>
    <sheet name="0130" sheetId="190" r:id="rId4"/>
    <sheet name="0130(18度C)" sheetId="191" r:id="rId5"/>
    <sheet name="0130(4度C)" sheetId="192" r:id="rId6"/>
    <sheet name="0129" sheetId="187" r:id="rId7"/>
    <sheet name="0129(18度C)" sheetId="188" r:id="rId8"/>
    <sheet name="0129(4度C)" sheetId="189" r:id="rId9"/>
    <sheet name="0128" sheetId="184" r:id="rId10"/>
    <sheet name="0128(18度C)" sheetId="185" r:id="rId11"/>
    <sheet name="0128(4度C)" sheetId="186" r:id="rId12"/>
    <sheet name="0127" sheetId="181" r:id="rId13"/>
    <sheet name="0127(18度C)" sheetId="182" r:id="rId14"/>
    <sheet name="0127(4度C)" sheetId="183" r:id="rId15"/>
    <sheet name="0126" sheetId="178" r:id="rId16"/>
    <sheet name="0126(18度C)" sheetId="179" r:id="rId17"/>
    <sheet name="0126(4度C)" sheetId="180" r:id="rId18"/>
    <sheet name="0125" sheetId="175" r:id="rId19"/>
    <sheet name="0125(18度C)" sheetId="176" r:id="rId20"/>
    <sheet name="0125(4度C)" sheetId="177" r:id="rId21"/>
    <sheet name="0124" sheetId="172" r:id="rId22"/>
    <sheet name="0124(18度C)" sheetId="173" r:id="rId23"/>
    <sheet name="0124(4度C)" sheetId="174" r:id="rId24"/>
    <sheet name="0123" sheetId="169" r:id="rId25"/>
    <sheet name="0123(18度C)" sheetId="170" r:id="rId26"/>
    <sheet name="0123(4度C)" sheetId="171" r:id="rId27"/>
    <sheet name="0122" sheetId="166" r:id="rId28"/>
    <sheet name="0122(18度C)" sheetId="167" r:id="rId29"/>
    <sheet name="0122(4度C)" sheetId="168" r:id="rId30"/>
    <sheet name="0121" sheetId="163" r:id="rId31"/>
    <sheet name="0121(18度C)" sheetId="164" r:id="rId32"/>
    <sheet name="0121(4度C)" sheetId="165" r:id="rId33"/>
    <sheet name="0120" sheetId="160" r:id="rId34"/>
    <sheet name="0120(18度C)" sheetId="161" r:id="rId35"/>
    <sheet name="0120(4度C)" sheetId="162" r:id="rId36"/>
    <sheet name="0119" sheetId="157" r:id="rId37"/>
    <sheet name="0119(18度C)" sheetId="158" r:id="rId38"/>
    <sheet name="0119(4度C)" sheetId="159" r:id="rId39"/>
    <sheet name="0118" sheetId="154" r:id="rId40"/>
    <sheet name="0118(18度C)" sheetId="155" r:id="rId41"/>
    <sheet name="0118(4度C)" sheetId="156" r:id="rId42"/>
    <sheet name="0117" sheetId="151" r:id="rId43"/>
    <sheet name="0117(18度C)" sheetId="152" r:id="rId44"/>
    <sheet name="0117(4度C)" sheetId="153" r:id="rId45"/>
    <sheet name="0116" sheetId="148" r:id="rId46"/>
    <sheet name="0116(18度C)" sheetId="149" r:id="rId47"/>
    <sheet name="0116(4度C)" sheetId="150" r:id="rId48"/>
    <sheet name="0115" sheetId="145" r:id="rId49"/>
    <sheet name="0115(18度C)" sheetId="146" r:id="rId50"/>
    <sheet name="0115(4度C)" sheetId="147" r:id="rId51"/>
    <sheet name="0114" sheetId="142" r:id="rId52"/>
    <sheet name="0114(18度C)" sheetId="143" r:id="rId53"/>
    <sheet name="0114(4度C)" sheetId="144" r:id="rId54"/>
    <sheet name="0113" sheetId="139" r:id="rId55"/>
    <sheet name="0113(18度C)" sheetId="140" r:id="rId56"/>
    <sheet name="0113(4度C)" sheetId="141" r:id="rId57"/>
    <sheet name="0112" sheetId="136" r:id="rId58"/>
    <sheet name="0112(18度C)" sheetId="137" r:id="rId59"/>
    <sheet name="0112(4度C)" sheetId="138" r:id="rId60"/>
    <sheet name="0111" sheetId="133" r:id="rId61"/>
    <sheet name="0111(18度C)" sheetId="134" r:id="rId62"/>
    <sheet name="0111(4度C)" sheetId="135" r:id="rId63"/>
    <sheet name="0110" sheetId="130" r:id="rId64"/>
    <sheet name="0110(18度C)" sheetId="131" r:id="rId65"/>
    <sheet name="0110(4度C)" sheetId="132" r:id="rId66"/>
    <sheet name="0109" sheetId="127" r:id="rId67"/>
    <sheet name="0109(18度C)" sheetId="128" r:id="rId68"/>
    <sheet name="0109(4度C)" sheetId="129" r:id="rId69"/>
    <sheet name="0108" sheetId="124" r:id="rId70"/>
    <sheet name="0108(18度C)" sheetId="125" r:id="rId71"/>
    <sheet name="0108(4度C)" sheetId="126" r:id="rId72"/>
    <sheet name="0107" sheetId="121" r:id="rId73"/>
    <sheet name="0107(18度C)" sheetId="122" r:id="rId74"/>
    <sheet name="0107(4度C)" sheetId="123" r:id="rId75"/>
    <sheet name="0106" sheetId="118" r:id="rId76"/>
    <sheet name="0106(18度C)" sheetId="119" r:id="rId77"/>
    <sheet name="0106(4度C)" sheetId="120" r:id="rId78"/>
    <sheet name="0105" sheetId="115" r:id="rId79"/>
    <sheet name="0105(18度C)" sheetId="116" r:id="rId80"/>
    <sheet name="0105(4度C)" sheetId="117" r:id="rId81"/>
    <sheet name="0104" sheetId="112" r:id="rId82"/>
    <sheet name="0104(18度C)" sheetId="113" r:id="rId83"/>
    <sheet name="0104(4度C)" sheetId="114" r:id="rId84"/>
    <sheet name="0103" sheetId="109" r:id="rId85"/>
    <sheet name="0103(18度C)" sheetId="110" r:id="rId86"/>
    <sheet name="0103(4度C)" sheetId="111" r:id="rId87"/>
    <sheet name="0102" sheetId="106" r:id="rId88"/>
    <sheet name="0102(18度C)" sheetId="107" r:id="rId89"/>
    <sheet name="0102(4度C)" sheetId="108" r:id="rId90"/>
    <sheet name="0101" sheetId="103" r:id="rId91"/>
    <sheet name="0101(18度C)" sheetId="104" r:id="rId92"/>
    <sheet name="0101(4度C)" sheetId="105" r:id="rId93"/>
  </sheets>
  <definedNames>
    <definedName name="_xlnm._FilterDatabase" localSheetId="91" hidden="1">'0101(18度C)'!$A$4:$AC$174</definedName>
    <definedName name="_xlnm._FilterDatabase" localSheetId="92" hidden="1">'0101(4度C)'!$A$4:$AI$4</definedName>
    <definedName name="_xlnm._FilterDatabase" localSheetId="88" hidden="1">'0102(18度C)'!$A$4:$AC$174</definedName>
    <definedName name="_xlnm._FilterDatabase" localSheetId="89" hidden="1">'0102(4度C)'!$A$4:$AG$106</definedName>
    <definedName name="_xlnm._FilterDatabase" localSheetId="85" hidden="1">'0103(18度C)'!$A$4:$AF$174</definedName>
    <definedName name="_xlnm._FilterDatabase" localSheetId="86" hidden="1">'0103(4度C)'!$A$4:$AG$106</definedName>
    <definedName name="_xlnm._FilterDatabase" localSheetId="82" hidden="1">'0104(18度C)'!$A$4:$AC$174</definedName>
    <definedName name="_xlnm._FilterDatabase" localSheetId="83" hidden="1">'0104(4度C)'!$A$4:$AG$123</definedName>
    <definedName name="_xlnm._FilterDatabase" localSheetId="79" hidden="1">'0105(18度C)'!$A$4:$AC$174</definedName>
    <definedName name="_xlnm._FilterDatabase" localSheetId="80" hidden="1">'0105(4度C)'!$A$4:$AG$123</definedName>
    <definedName name="_xlnm._FilterDatabase" localSheetId="76" hidden="1">'0106(18度C)'!$A$4:$AC$174</definedName>
    <definedName name="_xlnm._FilterDatabase" localSheetId="77" hidden="1">'0106(4度C)'!$A$4:$AG$123</definedName>
    <definedName name="_xlnm._FilterDatabase" localSheetId="73" hidden="1">'0107(18度C)'!$A$4:$AC$174</definedName>
    <definedName name="_xlnm._FilterDatabase" localSheetId="74" hidden="1">'0107(4度C)'!$A$4:$AG$123</definedName>
    <definedName name="_xlnm._FilterDatabase" localSheetId="70" hidden="1">'0108(18度C)'!$A$4:$AC$174</definedName>
    <definedName name="_xlnm._FilterDatabase" localSheetId="71" hidden="1">'0108(4度C)'!$A$4:$AG$123</definedName>
    <definedName name="_xlnm._FilterDatabase" localSheetId="67" hidden="1">'0109(18度C)'!$A$4:$AC$174</definedName>
    <definedName name="_xlnm._FilterDatabase" localSheetId="68" hidden="1">'0109(4度C)'!$A$4:$AG$123</definedName>
    <definedName name="_xlnm._FilterDatabase" localSheetId="64" hidden="1">'0110(18度C)'!$A$4:$AC$174</definedName>
    <definedName name="_xlnm._FilterDatabase" localSheetId="65" hidden="1">'0110(4度C)'!$A$4:$AG$123</definedName>
    <definedName name="_xlnm._FilterDatabase" localSheetId="61" hidden="1">'0111(18度C)'!$A$4:$AC$174</definedName>
    <definedName name="_xlnm._FilterDatabase" localSheetId="62" hidden="1">'0111(4度C)'!$A$4:$AG$123</definedName>
    <definedName name="_xlnm._FilterDatabase" localSheetId="58" hidden="1">'0112(18度C)'!$A$4:$AC$174</definedName>
    <definedName name="_xlnm._FilterDatabase" localSheetId="59" hidden="1">'0112(4度C)'!$A$4:$AG$123</definedName>
    <definedName name="_xlnm._FilterDatabase" localSheetId="55" hidden="1">'0113(18度C)'!$A$4:$AC$191</definedName>
    <definedName name="_xlnm._FilterDatabase" localSheetId="56" hidden="1">'0113(4度C)'!$A$4:$AG$123</definedName>
    <definedName name="_xlnm._FilterDatabase" localSheetId="52" hidden="1">'0114(18度C)'!$A$4:$AC$191</definedName>
    <definedName name="_xlnm._FilterDatabase" localSheetId="53" hidden="1">'0114(4度C)'!$A$4:$AG$123</definedName>
    <definedName name="_xlnm._FilterDatabase" localSheetId="49" hidden="1">'0115(18度C)'!$A$4:$AC$191</definedName>
    <definedName name="_xlnm._FilterDatabase" localSheetId="50" hidden="1">'0115(4度C)'!$A$4:$AG$123</definedName>
    <definedName name="_xlnm._FilterDatabase" localSheetId="46" hidden="1">'0116(18度C)'!$A$4:$AC$191</definedName>
    <definedName name="_xlnm._FilterDatabase" localSheetId="47" hidden="1">'0116(4度C)'!$A$4:$AG$106</definedName>
    <definedName name="_xlnm._FilterDatabase" localSheetId="43" hidden="1">'0117(18度C)'!$A$4:$AC$191</definedName>
    <definedName name="_xlnm._FilterDatabase" localSheetId="44" hidden="1">'0117(4度C)'!$A$4:$AG$106</definedName>
    <definedName name="_xlnm._FilterDatabase" localSheetId="40" hidden="1">'0118(18度C)'!$A$4:$AC$191</definedName>
    <definedName name="_xlnm._FilterDatabase" localSheetId="41" hidden="1">'0118(4度C)'!$A$4:$AG$123</definedName>
    <definedName name="_xlnm._FilterDatabase" localSheetId="37" hidden="1">'0119(18度C)'!$A$4:$AC$191</definedName>
    <definedName name="_xlnm._FilterDatabase" localSheetId="38" hidden="1">'0119(4度C)'!$A$4:$AG$123</definedName>
    <definedName name="_xlnm._FilterDatabase" localSheetId="34" hidden="1">'0120(18度C)'!$A$4:$AC$191</definedName>
    <definedName name="_xlnm._FilterDatabase" localSheetId="35" hidden="1">'0120(4度C)'!$A$4:$AG$123</definedName>
    <definedName name="_xlnm._FilterDatabase" localSheetId="31" hidden="1">'0121(18度C)'!$A$4:$AC$191</definedName>
    <definedName name="_xlnm._FilterDatabase" localSheetId="32" hidden="1">'0121(4度C)'!$A$4:$AG$123</definedName>
    <definedName name="_xlnm._FilterDatabase" localSheetId="28" hidden="1">'0122(18度C)'!$A$4:$AC$191</definedName>
    <definedName name="_xlnm._FilterDatabase" localSheetId="29" hidden="1">'0122(4度C)'!$A$4:$AG$123</definedName>
    <definedName name="_xlnm._FilterDatabase" localSheetId="25" hidden="1">'0123(18度C)'!$A$4:$AC$191</definedName>
    <definedName name="_xlnm._FilterDatabase" localSheetId="26" hidden="1">'0123(4度C)'!$A$4:$AG$106</definedName>
    <definedName name="_xlnm._FilterDatabase" localSheetId="22" hidden="1">'0124(18度C)'!$A$4:$AC$191</definedName>
    <definedName name="_xlnm._FilterDatabase" localSheetId="23" hidden="1">'0124(4度C)'!$A$4:$AG$106</definedName>
    <definedName name="_xlnm._FilterDatabase" localSheetId="19" hidden="1">'0125(18度C)'!$A$4:$AC$191</definedName>
    <definedName name="_xlnm._FilterDatabase" localSheetId="20" hidden="1">'0125(4度C)'!$A$4:$AG$123</definedName>
    <definedName name="_xlnm._FilterDatabase" localSheetId="16" hidden="1">'0126(18度C)'!$A$4:$AC$191</definedName>
    <definedName name="_xlnm._FilterDatabase" localSheetId="17" hidden="1">'0126(4度C)'!$A$4:$AG$123</definedName>
    <definedName name="_xlnm._FilterDatabase" localSheetId="13" hidden="1">'0127(18度C)'!$A$4:$AF$191</definedName>
    <definedName name="_xlnm._FilterDatabase" localSheetId="14" hidden="1">'0127(4度C)'!$A$4:$AG$123</definedName>
    <definedName name="_xlnm._FilterDatabase" localSheetId="10" hidden="1">'0128(18度C)'!$A$4:$AC$191</definedName>
    <definedName name="_xlnm._FilterDatabase" localSheetId="11" hidden="1">'0128(4度C)'!$A$4:$AG$123</definedName>
    <definedName name="_xlnm._FilterDatabase" localSheetId="7" hidden="1">'0129(18度C)'!$A$4:$AC$191</definedName>
    <definedName name="_xlnm._FilterDatabase" localSheetId="8" hidden="1">'0129(4度C)'!$A$4:$AG$123</definedName>
    <definedName name="_xlnm._FilterDatabase" localSheetId="4" hidden="1">'0130(18度C)'!$A$4:$AC$191</definedName>
    <definedName name="_xlnm._FilterDatabase" localSheetId="5" hidden="1">'0130(4度C)'!$A$4:$AG$106</definedName>
    <definedName name="_xlnm._FilterDatabase" localSheetId="1" hidden="1">'0131(18度C)'!$A$4:$AK$191</definedName>
    <definedName name="_xlnm._FilterDatabase" localSheetId="2" hidden="1">'0131(4度C)'!$A$4:$AO$106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106" i="195" l="1"/>
  <c r="AC106" i="195"/>
  <c r="Z106" i="195"/>
  <c r="Y106" i="195"/>
  <c r="T106" i="195"/>
  <c r="S106" i="195"/>
  <c r="L106" i="195"/>
  <c r="J106" i="195"/>
  <c r="I106" i="195"/>
  <c r="AE93" i="195"/>
  <c r="O93" i="195"/>
  <c r="M93" i="195"/>
  <c r="AF93" i="195" s="1"/>
  <c r="K93" i="195"/>
  <c r="G93" i="195"/>
  <c r="O92" i="195"/>
  <c r="N92" i="195"/>
  <c r="P92" i="195" s="1"/>
  <c r="M92" i="195"/>
  <c r="AF92" i="195" s="1"/>
  <c r="K92" i="195"/>
  <c r="G92" i="195"/>
  <c r="O91" i="195"/>
  <c r="M91" i="195"/>
  <c r="AF91" i="195" s="1"/>
  <c r="K91" i="195"/>
  <c r="G91" i="195"/>
  <c r="O90" i="195"/>
  <c r="M90" i="195"/>
  <c r="K90" i="195"/>
  <c r="G90" i="195"/>
  <c r="AD89" i="195"/>
  <c r="AC89" i="195"/>
  <c r="Z89" i="195"/>
  <c r="Y89" i="195"/>
  <c r="T89" i="195"/>
  <c r="S89" i="195"/>
  <c r="L89" i="195"/>
  <c r="J89" i="195"/>
  <c r="I89" i="195"/>
  <c r="O75" i="195"/>
  <c r="M75" i="195"/>
  <c r="AF75" i="195" s="1"/>
  <c r="K75" i="195"/>
  <c r="G75" i="195"/>
  <c r="AF74" i="195"/>
  <c r="AE74" i="195"/>
  <c r="O74" i="195"/>
  <c r="M74" i="195"/>
  <c r="N74" i="195" s="1"/>
  <c r="K74" i="195"/>
  <c r="G74" i="195"/>
  <c r="O73" i="195"/>
  <c r="M73" i="195"/>
  <c r="K73" i="195"/>
  <c r="G73" i="195"/>
  <c r="AD72" i="195"/>
  <c r="AC72" i="195"/>
  <c r="Z72" i="195"/>
  <c r="Y72" i="195"/>
  <c r="T72" i="195"/>
  <c r="S72" i="195"/>
  <c r="L72" i="195"/>
  <c r="J72" i="195"/>
  <c r="I72" i="195"/>
  <c r="AF57" i="195"/>
  <c r="AE57" i="195"/>
  <c r="O57" i="195"/>
  <c r="M57" i="195"/>
  <c r="N57" i="195" s="1"/>
  <c r="K57" i="195"/>
  <c r="G57" i="195"/>
  <c r="O56" i="195"/>
  <c r="M56" i="195"/>
  <c r="N56" i="195" s="1"/>
  <c r="K56" i="195"/>
  <c r="G56" i="195"/>
  <c r="AD55" i="195"/>
  <c r="AC55" i="195"/>
  <c r="Z55" i="195"/>
  <c r="Y55" i="195"/>
  <c r="T55" i="195"/>
  <c r="S55" i="195"/>
  <c r="L55" i="195"/>
  <c r="J55" i="195"/>
  <c r="I55" i="195"/>
  <c r="O46" i="195"/>
  <c r="M46" i="195"/>
  <c r="K46" i="195"/>
  <c r="G46" i="195"/>
  <c r="AF45" i="195"/>
  <c r="AE45" i="195"/>
  <c r="O45" i="195"/>
  <c r="M45" i="195"/>
  <c r="N45" i="195" s="1"/>
  <c r="K45" i="195"/>
  <c r="G45" i="195"/>
  <c r="O44" i="195"/>
  <c r="M44" i="195"/>
  <c r="AF44" i="195" s="1"/>
  <c r="K44" i="195"/>
  <c r="G44" i="195"/>
  <c r="O43" i="195"/>
  <c r="M43" i="195"/>
  <c r="AF43" i="195" s="1"/>
  <c r="K43" i="195"/>
  <c r="G43" i="195"/>
  <c r="AF42" i="195"/>
  <c r="AE42" i="195"/>
  <c r="O42" i="195"/>
  <c r="M42" i="195"/>
  <c r="N42" i="195" s="1"/>
  <c r="K42" i="195"/>
  <c r="G42" i="195"/>
  <c r="O41" i="195"/>
  <c r="M41" i="195"/>
  <c r="N41" i="195" s="1"/>
  <c r="K41" i="195"/>
  <c r="G41" i="195"/>
  <c r="O40" i="195"/>
  <c r="M40" i="195"/>
  <c r="AF40" i="195" s="1"/>
  <c r="K40" i="195"/>
  <c r="G40" i="195"/>
  <c r="O39" i="195"/>
  <c r="M39" i="195"/>
  <c r="AF39" i="195" s="1"/>
  <c r="K39" i="195"/>
  <c r="G39" i="195"/>
  <c r="AD38" i="195"/>
  <c r="AD2" i="195" s="1"/>
  <c r="R6" i="193" s="1"/>
  <c r="AC38" i="195"/>
  <c r="Z38" i="195"/>
  <c r="Y38" i="195"/>
  <c r="T38" i="195"/>
  <c r="S38" i="195"/>
  <c r="L38" i="195"/>
  <c r="J38" i="195"/>
  <c r="I38" i="195"/>
  <c r="O38" i="195" s="1"/>
  <c r="O28" i="195"/>
  <c r="M28" i="195"/>
  <c r="AF28" i="195" s="1"/>
  <c r="K28" i="195"/>
  <c r="G28" i="195"/>
  <c r="O27" i="195"/>
  <c r="M27" i="195"/>
  <c r="AF27" i="195" s="1"/>
  <c r="K27" i="195"/>
  <c r="G27" i="195"/>
  <c r="O26" i="195"/>
  <c r="M26" i="195"/>
  <c r="AF26" i="195" s="1"/>
  <c r="K26" i="195"/>
  <c r="G26" i="195"/>
  <c r="O25" i="195"/>
  <c r="M25" i="195"/>
  <c r="N25" i="195" s="1"/>
  <c r="K25" i="195"/>
  <c r="G25" i="195"/>
  <c r="O24" i="195"/>
  <c r="M24" i="195"/>
  <c r="AF24" i="195" s="1"/>
  <c r="K24" i="195"/>
  <c r="G24" i="195"/>
  <c r="O23" i="195"/>
  <c r="M23" i="195"/>
  <c r="AF23" i="195" s="1"/>
  <c r="K23" i="195"/>
  <c r="G23" i="195"/>
  <c r="O22" i="195"/>
  <c r="N22" i="195"/>
  <c r="Q22" i="195" s="1"/>
  <c r="M22" i="195"/>
  <c r="K22" i="195"/>
  <c r="G22" i="195"/>
  <c r="AD21" i="195"/>
  <c r="AC21" i="195"/>
  <c r="Z21" i="195"/>
  <c r="Y21" i="195"/>
  <c r="T21" i="195"/>
  <c r="S21" i="195"/>
  <c r="L21" i="195"/>
  <c r="J21" i="195"/>
  <c r="I21" i="195"/>
  <c r="O9" i="195"/>
  <c r="M9" i="195"/>
  <c r="AF9" i="195" s="1"/>
  <c r="K9" i="195"/>
  <c r="G9" i="195"/>
  <c r="O8" i="195"/>
  <c r="M8" i="195"/>
  <c r="AF8" i="195" s="1"/>
  <c r="K8" i="195"/>
  <c r="G8" i="195"/>
  <c r="AF7" i="195"/>
  <c r="AE7" i="195"/>
  <c r="O7" i="195"/>
  <c r="M7" i="195"/>
  <c r="N7" i="195" s="1"/>
  <c r="K7" i="195"/>
  <c r="G7" i="195"/>
  <c r="AF6" i="195"/>
  <c r="O6" i="195"/>
  <c r="M6" i="195"/>
  <c r="AE6" i="195" s="1"/>
  <c r="K6" i="195"/>
  <c r="G6" i="195"/>
  <c r="O5" i="195"/>
  <c r="M5" i="195"/>
  <c r="AF5" i="195" s="1"/>
  <c r="K5" i="195"/>
  <c r="G5" i="195"/>
  <c r="Z2" i="195"/>
  <c r="Y2" i="195"/>
  <c r="H2" i="195"/>
  <c r="D1" i="195"/>
  <c r="T191" i="194"/>
  <c r="S191" i="194"/>
  <c r="L191" i="194"/>
  <c r="O191" i="194" s="1"/>
  <c r="J191" i="194"/>
  <c r="K191" i="194" s="1"/>
  <c r="I191" i="194"/>
  <c r="AB178" i="194"/>
  <c r="AA178" i="194"/>
  <c r="O178" i="194"/>
  <c r="N178" i="194"/>
  <c r="M178" i="194"/>
  <c r="K178" i="194"/>
  <c r="G178" i="194"/>
  <c r="O177" i="194"/>
  <c r="M177" i="194"/>
  <c r="N177" i="194" s="1"/>
  <c r="K177" i="194"/>
  <c r="G177" i="194"/>
  <c r="O176" i="194"/>
  <c r="M176" i="194"/>
  <c r="AB176" i="194" s="1"/>
  <c r="K176" i="194"/>
  <c r="G176" i="194"/>
  <c r="AB175" i="194"/>
  <c r="AA175" i="194"/>
  <c r="O175" i="194"/>
  <c r="N175" i="194"/>
  <c r="M175" i="194"/>
  <c r="K175" i="194"/>
  <c r="G175" i="194"/>
  <c r="T174" i="194"/>
  <c r="S174" i="194"/>
  <c r="O174" i="194"/>
  <c r="L174" i="194"/>
  <c r="J174" i="194"/>
  <c r="I174" i="194"/>
  <c r="O161" i="194"/>
  <c r="M161" i="194"/>
  <c r="K161" i="194"/>
  <c r="G161" i="194"/>
  <c r="AA160" i="194"/>
  <c r="O160" i="194"/>
  <c r="M160" i="194"/>
  <c r="AB160" i="194" s="1"/>
  <c r="K160" i="194"/>
  <c r="G160" i="194"/>
  <c r="O159" i="194"/>
  <c r="N159" i="194"/>
  <c r="P159" i="194" s="1"/>
  <c r="M159" i="194"/>
  <c r="AB159" i="194" s="1"/>
  <c r="K159" i="194"/>
  <c r="G159" i="194"/>
  <c r="AA158" i="194"/>
  <c r="O158" i="194"/>
  <c r="M158" i="194"/>
  <c r="AB158" i="194" s="1"/>
  <c r="K158" i="194"/>
  <c r="G158" i="194"/>
  <c r="T157" i="194"/>
  <c r="S157" i="194"/>
  <c r="L157" i="194"/>
  <c r="J157" i="194"/>
  <c r="I157" i="194"/>
  <c r="O143" i="194"/>
  <c r="M143" i="194"/>
  <c r="K143" i="194"/>
  <c r="G143" i="194"/>
  <c r="O142" i="194"/>
  <c r="M142" i="194"/>
  <c r="AB142" i="194" s="1"/>
  <c r="K142" i="194"/>
  <c r="G142" i="194"/>
  <c r="AB141" i="194"/>
  <c r="O141" i="194"/>
  <c r="M141" i="194"/>
  <c r="K141" i="194"/>
  <c r="G141" i="194"/>
  <c r="T140" i="194"/>
  <c r="S140" i="194"/>
  <c r="L140" i="194"/>
  <c r="J140" i="194"/>
  <c r="I140" i="194"/>
  <c r="O127" i="194"/>
  <c r="M127" i="194"/>
  <c r="K127" i="194"/>
  <c r="G127" i="194"/>
  <c r="AB126" i="194"/>
  <c r="O126" i="194"/>
  <c r="M126" i="194"/>
  <c r="N126" i="194" s="1"/>
  <c r="K126" i="194"/>
  <c r="G126" i="194"/>
  <c r="O125" i="194"/>
  <c r="M125" i="194"/>
  <c r="K125" i="194"/>
  <c r="G125" i="194"/>
  <c r="AB124" i="194"/>
  <c r="O124" i="194"/>
  <c r="N124" i="194"/>
  <c r="M124" i="194"/>
  <c r="AA124" i="194" s="1"/>
  <c r="K124" i="194"/>
  <c r="G124" i="194"/>
  <c r="T123" i="194"/>
  <c r="S123" i="194"/>
  <c r="L123" i="194"/>
  <c r="O123" i="194" s="1"/>
  <c r="J123" i="194"/>
  <c r="K123" i="194" s="1"/>
  <c r="I123" i="194"/>
  <c r="O110" i="194"/>
  <c r="M110" i="194"/>
  <c r="AB110" i="194" s="1"/>
  <c r="K110" i="194"/>
  <c r="G110" i="194"/>
  <c r="O109" i="194"/>
  <c r="N109" i="194"/>
  <c r="P109" i="194" s="1"/>
  <c r="M109" i="194"/>
  <c r="AB109" i="194" s="1"/>
  <c r="K109" i="194"/>
  <c r="G109" i="194"/>
  <c r="O108" i="194"/>
  <c r="M108" i="194"/>
  <c r="AA108" i="194" s="1"/>
  <c r="K108" i="194"/>
  <c r="G108" i="194"/>
  <c r="AB107" i="194"/>
  <c r="O107" i="194"/>
  <c r="N107" i="194"/>
  <c r="P107" i="194" s="1"/>
  <c r="M107" i="194"/>
  <c r="K107" i="194"/>
  <c r="G107" i="194"/>
  <c r="T106" i="194"/>
  <c r="S106" i="194"/>
  <c r="L106" i="194"/>
  <c r="O106" i="194" s="1"/>
  <c r="J106" i="194"/>
  <c r="I106" i="194"/>
  <c r="AA93" i="194"/>
  <c r="O93" i="194"/>
  <c r="N93" i="194"/>
  <c r="M93" i="194"/>
  <c r="AB93" i="194" s="1"/>
  <c r="K93" i="194"/>
  <c r="P93" i="194" s="1"/>
  <c r="G93" i="194"/>
  <c r="O92" i="194"/>
  <c r="M92" i="194"/>
  <c r="AB92" i="194" s="1"/>
  <c r="K92" i="194"/>
  <c r="G92" i="194"/>
  <c r="AA91" i="194"/>
  <c r="O91" i="194"/>
  <c r="M91" i="194"/>
  <c r="AB91" i="194" s="1"/>
  <c r="K91" i="194"/>
  <c r="G91" i="194"/>
  <c r="AB90" i="194"/>
  <c r="O90" i="194"/>
  <c r="M90" i="194"/>
  <c r="AA90" i="194" s="1"/>
  <c r="K90" i="194"/>
  <c r="G90" i="194"/>
  <c r="T89" i="194"/>
  <c r="S89" i="194"/>
  <c r="M89" i="194"/>
  <c r="N89" i="194" s="1"/>
  <c r="L89" i="194"/>
  <c r="O89" i="194" s="1"/>
  <c r="J89" i="194"/>
  <c r="K89" i="194" s="1"/>
  <c r="I89" i="194"/>
  <c r="AB75" i="194"/>
  <c r="AA75" i="194"/>
  <c r="O75" i="194"/>
  <c r="N75" i="194"/>
  <c r="Q75" i="194" s="1"/>
  <c r="M75" i="194"/>
  <c r="K75" i="194"/>
  <c r="G75" i="194"/>
  <c r="O74" i="194"/>
  <c r="N74" i="194"/>
  <c r="M74" i="194"/>
  <c r="AB74" i="194" s="1"/>
  <c r="K74" i="194"/>
  <c r="G74" i="194"/>
  <c r="AB73" i="194"/>
  <c r="O73" i="194"/>
  <c r="M73" i="194"/>
  <c r="AA73" i="194" s="1"/>
  <c r="K73" i="194"/>
  <c r="G73" i="194"/>
  <c r="T72" i="194"/>
  <c r="S72" i="194"/>
  <c r="L72" i="194"/>
  <c r="O72" i="194" s="1"/>
  <c r="J72" i="194"/>
  <c r="I72" i="194"/>
  <c r="O58" i="194"/>
  <c r="M58" i="194"/>
  <c r="AB58" i="194" s="1"/>
  <c r="K58" i="194"/>
  <c r="G58" i="194"/>
  <c r="O57" i="194"/>
  <c r="N57" i="194"/>
  <c r="Q57" i="194" s="1"/>
  <c r="M57" i="194"/>
  <c r="AB57" i="194" s="1"/>
  <c r="K57" i="194"/>
  <c r="G57" i="194"/>
  <c r="AB56" i="194"/>
  <c r="O56" i="194"/>
  <c r="M56" i="194"/>
  <c r="K56" i="194"/>
  <c r="G56" i="194"/>
  <c r="T55" i="194"/>
  <c r="S55" i="194"/>
  <c r="L55" i="194"/>
  <c r="J55" i="194"/>
  <c r="I55" i="194"/>
  <c r="AB41" i="194"/>
  <c r="O41" i="194"/>
  <c r="M41" i="194"/>
  <c r="K41" i="194"/>
  <c r="G41" i="194"/>
  <c r="O40" i="194"/>
  <c r="M40" i="194"/>
  <c r="K40" i="194"/>
  <c r="G40" i="194"/>
  <c r="AB39" i="194"/>
  <c r="O39" i="194"/>
  <c r="M39" i="194"/>
  <c r="AA39" i="194" s="1"/>
  <c r="K39" i="194"/>
  <c r="G39" i="194"/>
  <c r="T38" i="194"/>
  <c r="S38" i="194"/>
  <c r="L38" i="194"/>
  <c r="O38" i="194" s="1"/>
  <c r="J38" i="194"/>
  <c r="I38" i="194"/>
  <c r="O23" i="194"/>
  <c r="M23" i="194"/>
  <c r="K23" i="194"/>
  <c r="G23" i="194"/>
  <c r="O22" i="194"/>
  <c r="M22" i="194"/>
  <c r="AB22" i="194" s="1"/>
  <c r="K22" i="194"/>
  <c r="G22" i="194"/>
  <c r="T21" i="194"/>
  <c r="S21" i="194"/>
  <c r="L21" i="194"/>
  <c r="J21" i="194"/>
  <c r="I21" i="194"/>
  <c r="AA9" i="194"/>
  <c r="O9" i="194"/>
  <c r="N9" i="194"/>
  <c r="M9" i="194"/>
  <c r="AB9" i="194" s="1"/>
  <c r="K9" i="194"/>
  <c r="G9" i="194"/>
  <c r="AA8" i="194"/>
  <c r="O8" i="194"/>
  <c r="N8" i="194"/>
  <c r="P8" i="194" s="1"/>
  <c r="M8" i="194"/>
  <c r="AB8" i="194" s="1"/>
  <c r="K8" i="194"/>
  <c r="G8" i="194"/>
  <c r="O7" i="194"/>
  <c r="M7" i="194"/>
  <c r="AB7" i="194" s="1"/>
  <c r="K7" i="194"/>
  <c r="G7" i="194"/>
  <c r="O6" i="194"/>
  <c r="N6" i="194"/>
  <c r="Q6" i="194" s="1"/>
  <c r="M6" i="194"/>
  <c r="AB6" i="194" s="1"/>
  <c r="K6" i="194"/>
  <c r="G6" i="194"/>
  <c r="O5" i="194"/>
  <c r="M5" i="194"/>
  <c r="AB5" i="194" s="1"/>
  <c r="K5" i="194"/>
  <c r="G5" i="194"/>
  <c r="H2" i="194"/>
  <c r="D1" i="194"/>
  <c r="X34" i="193"/>
  <c r="W34" i="193"/>
  <c r="V34" i="193"/>
  <c r="T34" i="193"/>
  <c r="P34" i="193"/>
  <c r="M8" i="193" s="1"/>
  <c r="O34" i="193"/>
  <c r="N34" i="193"/>
  <c r="M34" i="193"/>
  <c r="K34" i="193"/>
  <c r="H34" i="193"/>
  <c r="G34" i="193"/>
  <c r="K8" i="193" s="1"/>
  <c r="O16" i="193"/>
  <c r="M16" i="193"/>
  <c r="I8" i="193" s="1"/>
  <c r="I16" i="193"/>
  <c r="H16" i="193"/>
  <c r="G16" i="193"/>
  <c r="E16" i="193"/>
  <c r="G8" i="193" s="1"/>
  <c r="F8" i="193"/>
  <c r="M7" i="193"/>
  <c r="K7" i="193"/>
  <c r="I7" i="193"/>
  <c r="G7" i="193"/>
  <c r="F7" i="193"/>
  <c r="E7" i="193"/>
  <c r="P6" i="193"/>
  <c r="O6" i="193"/>
  <c r="M6" i="193"/>
  <c r="K6" i="193"/>
  <c r="I6" i="193"/>
  <c r="G6" i="193"/>
  <c r="F6" i="193"/>
  <c r="E6" i="193"/>
  <c r="F3" i="193"/>
  <c r="AD106" i="192"/>
  <c r="AC106" i="192"/>
  <c r="Z106" i="192"/>
  <c r="Y106" i="192"/>
  <c r="T106" i="192"/>
  <c r="S106" i="192"/>
  <c r="L106" i="192"/>
  <c r="O106" i="192" s="1"/>
  <c r="J106" i="192"/>
  <c r="I106" i="192"/>
  <c r="AE93" i="192"/>
  <c r="O93" i="192"/>
  <c r="N93" i="192"/>
  <c r="M93" i="192"/>
  <c r="AF93" i="192" s="1"/>
  <c r="K93" i="192"/>
  <c r="G93" i="192"/>
  <c r="O92" i="192"/>
  <c r="M92" i="192"/>
  <c r="K92" i="192"/>
  <c r="G92" i="192"/>
  <c r="AF91" i="192"/>
  <c r="O91" i="192"/>
  <c r="M91" i="192"/>
  <c r="AE91" i="192" s="1"/>
  <c r="K91" i="192"/>
  <c r="G91" i="192"/>
  <c r="O90" i="192"/>
  <c r="M90" i="192"/>
  <c r="K90" i="192"/>
  <c r="G90" i="192"/>
  <c r="AD89" i="192"/>
  <c r="AC89" i="192"/>
  <c r="Z89" i="192"/>
  <c r="Z2" i="192" s="1"/>
  <c r="P6" i="190" s="1"/>
  <c r="Y89" i="192"/>
  <c r="T89" i="192"/>
  <c r="S89" i="192"/>
  <c r="L89" i="192"/>
  <c r="O89" i="192" s="1"/>
  <c r="J89" i="192"/>
  <c r="I89" i="192"/>
  <c r="O75" i="192"/>
  <c r="M75" i="192"/>
  <c r="AF75" i="192" s="1"/>
  <c r="K75" i="192"/>
  <c r="G75" i="192"/>
  <c r="AF74" i="192"/>
  <c r="AE74" i="192"/>
  <c r="O74" i="192"/>
  <c r="M74" i="192"/>
  <c r="N74" i="192" s="1"/>
  <c r="K74" i="192"/>
  <c r="G74" i="192"/>
  <c r="O73" i="192"/>
  <c r="M73" i="192"/>
  <c r="K73" i="192"/>
  <c r="G73" i="192"/>
  <c r="AD72" i="192"/>
  <c r="AC72" i="192"/>
  <c r="Z72" i="192"/>
  <c r="Y72" i="192"/>
  <c r="T72" i="192"/>
  <c r="S72" i="192"/>
  <c r="L72" i="192"/>
  <c r="J72" i="192"/>
  <c r="I72" i="192"/>
  <c r="AF57" i="192"/>
  <c r="AE57" i="192"/>
  <c r="O57" i="192"/>
  <c r="M57" i="192"/>
  <c r="N57" i="192" s="1"/>
  <c r="K57" i="192"/>
  <c r="G57" i="192"/>
  <c r="O56" i="192"/>
  <c r="M56" i="192"/>
  <c r="N56" i="192" s="1"/>
  <c r="K56" i="192"/>
  <c r="G56" i="192"/>
  <c r="AD55" i="192"/>
  <c r="AC55" i="192"/>
  <c r="Z55" i="192"/>
  <c r="Y55" i="192"/>
  <c r="T55" i="192"/>
  <c r="S55" i="192"/>
  <c r="L55" i="192"/>
  <c r="J55" i="192"/>
  <c r="I55" i="192"/>
  <c r="O46" i="192"/>
  <c r="M46" i="192"/>
  <c r="K46" i="192"/>
  <c r="G46" i="192"/>
  <c r="AF45" i="192"/>
  <c r="AE45" i="192"/>
  <c r="O45" i="192"/>
  <c r="M45" i="192"/>
  <c r="N45" i="192" s="1"/>
  <c r="K45" i="192"/>
  <c r="G45" i="192"/>
  <c r="O44" i="192"/>
  <c r="N44" i="192"/>
  <c r="Q44" i="192" s="1"/>
  <c r="M44" i="192"/>
  <c r="AF44" i="192" s="1"/>
  <c r="K44" i="192"/>
  <c r="G44" i="192"/>
  <c r="O43" i="192"/>
  <c r="N43" i="192"/>
  <c r="M43" i="192"/>
  <c r="AF43" i="192" s="1"/>
  <c r="K43" i="192"/>
  <c r="G43" i="192"/>
  <c r="O42" i="192"/>
  <c r="M42" i="192"/>
  <c r="N42" i="192" s="1"/>
  <c r="K42" i="192"/>
  <c r="G42" i="192"/>
  <c r="O41" i="192"/>
  <c r="M41" i="192"/>
  <c r="N41" i="192" s="1"/>
  <c r="K41" i="192"/>
  <c r="G41" i="192"/>
  <c r="O40" i="192"/>
  <c r="M40" i="192"/>
  <c r="AF40" i="192" s="1"/>
  <c r="K40" i="192"/>
  <c r="G40" i="192"/>
  <c r="O39" i="192"/>
  <c r="M39" i="192"/>
  <c r="AF39" i="192" s="1"/>
  <c r="K39" i="192"/>
  <c r="G39" i="192"/>
  <c r="AD38" i="192"/>
  <c r="AC38" i="192"/>
  <c r="Z38" i="192"/>
  <c r="Y38" i="192"/>
  <c r="T38" i="192"/>
  <c r="S38" i="192"/>
  <c r="L38" i="192"/>
  <c r="O38" i="192" s="1"/>
  <c r="J38" i="192"/>
  <c r="I38" i="192"/>
  <c r="O28" i="192"/>
  <c r="M28" i="192"/>
  <c r="K28" i="192"/>
  <c r="G28" i="192"/>
  <c r="O27" i="192"/>
  <c r="M27" i="192"/>
  <c r="AF27" i="192" s="1"/>
  <c r="K27" i="192"/>
  <c r="G27" i="192"/>
  <c r="O26" i="192"/>
  <c r="M26" i="192"/>
  <c r="AF26" i="192" s="1"/>
  <c r="K26" i="192"/>
  <c r="G26" i="192"/>
  <c r="O25" i="192"/>
  <c r="N25" i="192"/>
  <c r="M25" i="192"/>
  <c r="AF25" i="192" s="1"/>
  <c r="K25" i="192"/>
  <c r="G25" i="192"/>
  <c r="O24" i="192"/>
  <c r="M24" i="192"/>
  <c r="AE24" i="192" s="1"/>
  <c r="K24" i="192"/>
  <c r="G24" i="192"/>
  <c r="O23" i="192"/>
  <c r="M23" i="192"/>
  <c r="AF23" i="192" s="1"/>
  <c r="K23" i="192"/>
  <c r="G23" i="192"/>
  <c r="O22" i="192"/>
  <c r="N22" i="192"/>
  <c r="M22" i="192"/>
  <c r="K22" i="192"/>
  <c r="G22" i="192"/>
  <c r="AD21" i="192"/>
  <c r="AD2" i="192" s="1"/>
  <c r="R6" i="190" s="1"/>
  <c r="AC21" i="192"/>
  <c r="Z21" i="192"/>
  <c r="Y21" i="192"/>
  <c r="T21" i="192"/>
  <c r="S21" i="192"/>
  <c r="L21" i="192"/>
  <c r="J21" i="192"/>
  <c r="I21" i="192"/>
  <c r="O9" i="192"/>
  <c r="M9" i="192"/>
  <c r="AF9" i="192" s="1"/>
  <c r="K9" i="192"/>
  <c r="G9" i="192"/>
  <c r="O8" i="192"/>
  <c r="M8" i="192"/>
  <c r="AF8" i="192" s="1"/>
  <c r="K8" i="192"/>
  <c r="G8" i="192"/>
  <c r="O7" i="192"/>
  <c r="N7" i="192"/>
  <c r="P7" i="192" s="1"/>
  <c r="M7" i="192"/>
  <c r="AF7" i="192" s="1"/>
  <c r="K7" i="192"/>
  <c r="G7" i="192"/>
  <c r="O6" i="192"/>
  <c r="M6" i="192"/>
  <c r="AE6" i="192" s="1"/>
  <c r="K6" i="192"/>
  <c r="G6" i="192"/>
  <c r="AE5" i="192"/>
  <c r="O5" i="192"/>
  <c r="M5" i="192"/>
  <c r="AF5" i="192" s="1"/>
  <c r="K5" i="192"/>
  <c r="G5" i="192"/>
  <c r="Y2" i="192"/>
  <c r="O6" i="190" s="1"/>
  <c r="H2" i="192"/>
  <c r="D1" i="192"/>
  <c r="F3" i="190" s="1"/>
  <c r="T191" i="191"/>
  <c r="S191" i="191"/>
  <c r="L191" i="191"/>
  <c r="O191" i="191" s="1"/>
  <c r="K191" i="191"/>
  <c r="J191" i="191"/>
  <c r="I191" i="191"/>
  <c r="AA178" i="191"/>
  <c r="O178" i="191"/>
  <c r="M178" i="191"/>
  <c r="AB178" i="191" s="1"/>
  <c r="K178" i="191"/>
  <c r="G178" i="191"/>
  <c r="O177" i="191"/>
  <c r="M177" i="191"/>
  <c r="AA177" i="191" s="1"/>
  <c r="K177" i="191"/>
  <c r="G177" i="191"/>
  <c r="O176" i="191"/>
  <c r="M176" i="191"/>
  <c r="K176" i="191"/>
  <c r="G176" i="191"/>
  <c r="O175" i="191"/>
  <c r="M175" i="191"/>
  <c r="N175" i="191" s="1"/>
  <c r="K175" i="191"/>
  <c r="G175" i="191"/>
  <c r="T174" i="191"/>
  <c r="S174" i="191"/>
  <c r="L174" i="191"/>
  <c r="J174" i="191"/>
  <c r="I174" i="191"/>
  <c r="O161" i="191"/>
  <c r="M161" i="191"/>
  <c r="AB161" i="191" s="1"/>
  <c r="K161" i="191"/>
  <c r="G161" i="191"/>
  <c r="O160" i="191"/>
  <c r="N160" i="191"/>
  <c r="Q160" i="191" s="1"/>
  <c r="M160" i="191"/>
  <c r="AB160" i="191" s="1"/>
  <c r="K160" i="191"/>
  <c r="G160" i="191"/>
  <c r="AB159" i="191"/>
  <c r="O159" i="191"/>
  <c r="N159" i="191"/>
  <c r="P159" i="191" s="1"/>
  <c r="M159" i="191"/>
  <c r="AA159" i="191" s="1"/>
  <c r="K159" i="191"/>
  <c r="G159" i="191"/>
  <c r="O158" i="191"/>
  <c r="N158" i="191"/>
  <c r="Q158" i="191" s="1"/>
  <c r="M158" i="191"/>
  <c r="K158" i="191"/>
  <c r="G158" i="191"/>
  <c r="T157" i="191"/>
  <c r="S157" i="191"/>
  <c r="L157" i="191"/>
  <c r="J157" i="191"/>
  <c r="K157" i="191" s="1"/>
  <c r="I157" i="191"/>
  <c r="O143" i="191"/>
  <c r="N143" i="191"/>
  <c r="M143" i="191"/>
  <c r="AB143" i="191" s="1"/>
  <c r="K143" i="191"/>
  <c r="G143" i="191"/>
  <c r="O142" i="191"/>
  <c r="M142" i="191"/>
  <c r="AB142" i="191" s="1"/>
  <c r="K142" i="191"/>
  <c r="G142" i="191"/>
  <c r="O141" i="191"/>
  <c r="M141" i="191"/>
  <c r="K141" i="191"/>
  <c r="G141" i="191"/>
  <c r="T140" i="191"/>
  <c r="S140" i="191"/>
  <c r="L140" i="191"/>
  <c r="J140" i="191"/>
  <c r="K140" i="191" s="1"/>
  <c r="I140" i="191"/>
  <c r="AA127" i="191"/>
  <c r="O127" i="191"/>
  <c r="N127" i="191"/>
  <c r="P127" i="191" s="1"/>
  <c r="M127" i="191"/>
  <c r="AB127" i="191" s="1"/>
  <c r="K127" i="191"/>
  <c r="G127" i="191"/>
  <c r="O126" i="191"/>
  <c r="M126" i="191"/>
  <c r="K126" i="191"/>
  <c r="G126" i="191"/>
  <c r="AA125" i="191"/>
  <c r="O125" i="191"/>
  <c r="N125" i="191"/>
  <c r="M125" i="191"/>
  <c r="AB125" i="191" s="1"/>
  <c r="K125" i="191"/>
  <c r="Q125" i="191" s="1"/>
  <c r="G125" i="191"/>
  <c r="O124" i="191"/>
  <c r="M124" i="191"/>
  <c r="K124" i="191"/>
  <c r="G124" i="191"/>
  <c r="T123" i="191"/>
  <c r="S123" i="191"/>
  <c r="L123" i="191"/>
  <c r="J123" i="191"/>
  <c r="I123" i="191"/>
  <c r="AA110" i="191"/>
  <c r="O110" i="191"/>
  <c r="M110" i="191"/>
  <c r="AB110" i="191" s="1"/>
  <c r="K110" i="191"/>
  <c r="G110" i="191"/>
  <c r="O109" i="191"/>
  <c r="M109" i="191"/>
  <c r="K109" i="191"/>
  <c r="G109" i="191"/>
  <c r="AA108" i="191"/>
  <c r="O108" i="191"/>
  <c r="M108" i="191"/>
  <c r="AB108" i="191" s="1"/>
  <c r="K108" i="191"/>
  <c r="G108" i="191"/>
  <c r="O107" i="191"/>
  <c r="M107" i="191"/>
  <c r="K107" i="191"/>
  <c r="G107" i="191"/>
  <c r="T106" i="191"/>
  <c r="S106" i="191"/>
  <c r="L106" i="191"/>
  <c r="J106" i="191"/>
  <c r="K106" i="191" s="1"/>
  <c r="I106" i="191"/>
  <c r="O93" i="191"/>
  <c r="N93" i="191"/>
  <c r="Q93" i="191" s="1"/>
  <c r="M93" i="191"/>
  <c r="AB93" i="191" s="1"/>
  <c r="K93" i="191"/>
  <c r="G93" i="191"/>
  <c r="AA92" i="191"/>
  <c r="O92" i="191"/>
  <c r="N92" i="191"/>
  <c r="Q92" i="191" s="1"/>
  <c r="M92" i="191"/>
  <c r="AB92" i="191" s="1"/>
  <c r="K92" i="191"/>
  <c r="G92" i="191"/>
  <c r="O91" i="191"/>
  <c r="N91" i="191"/>
  <c r="P91" i="191" s="1"/>
  <c r="M91" i="191"/>
  <c r="AB91" i="191" s="1"/>
  <c r="K91" i="191"/>
  <c r="G91" i="191"/>
  <c r="AA90" i="191"/>
  <c r="O90" i="191"/>
  <c r="M90" i="191"/>
  <c r="K90" i="191"/>
  <c r="G90" i="191"/>
  <c r="T89" i="191"/>
  <c r="S89" i="191"/>
  <c r="L89" i="191"/>
  <c r="O89" i="191" s="1"/>
  <c r="J89" i="191"/>
  <c r="I89" i="191"/>
  <c r="O75" i="191"/>
  <c r="M75" i="191"/>
  <c r="AB75" i="191" s="1"/>
  <c r="K75" i="191"/>
  <c r="G75" i="191"/>
  <c r="O74" i="191"/>
  <c r="M74" i="191"/>
  <c r="K74" i="191"/>
  <c r="G74" i="191"/>
  <c r="O73" i="191"/>
  <c r="M73" i="191"/>
  <c r="N73" i="191" s="1"/>
  <c r="K73" i="191"/>
  <c r="G73" i="191"/>
  <c r="T72" i="191"/>
  <c r="S72" i="191"/>
  <c r="L72" i="191"/>
  <c r="O72" i="191" s="1"/>
  <c r="J72" i="191"/>
  <c r="K72" i="191" s="1"/>
  <c r="I72" i="191"/>
  <c r="O58" i="191"/>
  <c r="M58" i="191"/>
  <c r="AB58" i="191" s="1"/>
  <c r="K58" i="191"/>
  <c r="G58" i="191"/>
  <c r="O57" i="191"/>
  <c r="N57" i="191"/>
  <c r="Q57" i="191" s="1"/>
  <c r="M57" i="191"/>
  <c r="AB57" i="191" s="1"/>
  <c r="K57" i="191"/>
  <c r="G57" i="191"/>
  <c r="AB56" i="191"/>
  <c r="O56" i="191"/>
  <c r="N56" i="191"/>
  <c r="Q56" i="191" s="1"/>
  <c r="M56" i="191"/>
  <c r="K56" i="191"/>
  <c r="G56" i="191"/>
  <c r="T55" i="191"/>
  <c r="S55" i="191"/>
  <c r="L55" i="191"/>
  <c r="J55" i="191"/>
  <c r="I55" i="191"/>
  <c r="AA41" i="191"/>
  <c r="O41" i="191"/>
  <c r="M41" i="191"/>
  <c r="AB41" i="191" s="1"/>
  <c r="K41" i="191"/>
  <c r="G41" i="191"/>
  <c r="O40" i="191"/>
  <c r="N40" i="191"/>
  <c r="Q40" i="191" s="1"/>
  <c r="M40" i="191"/>
  <c r="AB40" i="191" s="1"/>
  <c r="K40" i="191"/>
  <c r="G40" i="191"/>
  <c r="O39" i="191"/>
  <c r="M39" i="191"/>
  <c r="M55" i="191" s="1"/>
  <c r="K39" i="191"/>
  <c r="G39" i="191"/>
  <c r="T38" i="191"/>
  <c r="S38" i="191"/>
  <c r="M38" i="191"/>
  <c r="AB38" i="191" s="1"/>
  <c r="AC22" i="191" s="1"/>
  <c r="L38" i="191"/>
  <c r="O38" i="191" s="1"/>
  <c r="J38" i="191"/>
  <c r="I38" i="191"/>
  <c r="AA23" i="191"/>
  <c r="O23" i="191"/>
  <c r="N23" i="191"/>
  <c r="M23" i="191"/>
  <c r="AB23" i="191" s="1"/>
  <c r="K23" i="191"/>
  <c r="Q23" i="191" s="1"/>
  <c r="G23" i="191"/>
  <c r="O22" i="191"/>
  <c r="M22" i="191"/>
  <c r="AB22" i="191" s="1"/>
  <c r="K22" i="191"/>
  <c r="G22" i="191"/>
  <c r="T21" i="191"/>
  <c r="S21" i="191"/>
  <c r="L21" i="191"/>
  <c r="J21" i="191"/>
  <c r="K21" i="191" s="1"/>
  <c r="I21" i="191"/>
  <c r="O9" i="191"/>
  <c r="N9" i="191"/>
  <c r="Q9" i="191" s="1"/>
  <c r="M9" i="191"/>
  <c r="AB9" i="191" s="1"/>
  <c r="K9" i="191"/>
  <c r="G9" i="191"/>
  <c r="O8" i="191"/>
  <c r="M8" i="191"/>
  <c r="K8" i="191"/>
  <c r="G8" i="191"/>
  <c r="AB7" i="191"/>
  <c r="O7" i="191"/>
  <c r="M7" i="191"/>
  <c r="AA7" i="191" s="1"/>
  <c r="K7" i="191"/>
  <c r="G7" i="191"/>
  <c r="O6" i="191"/>
  <c r="M6" i="191"/>
  <c r="K6" i="191"/>
  <c r="G6" i="191"/>
  <c r="AB5" i="191"/>
  <c r="O5" i="191"/>
  <c r="N5" i="191"/>
  <c r="M5" i="191"/>
  <c r="AA5" i="191" s="1"/>
  <c r="K5" i="191"/>
  <c r="G5" i="191"/>
  <c r="H2" i="191"/>
  <c r="D1" i="191"/>
  <c r="X34" i="190"/>
  <c r="W34" i="190"/>
  <c r="V34" i="190"/>
  <c r="T34" i="190"/>
  <c r="P34" i="190"/>
  <c r="M8" i="190" s="1"/>
  <c r="O34" i="190"/>
  <c r="N34" i="190"/>
  <c r="M34" i="190"/>
  <c r="K34" i="190"/>
  <c r="K8" i="190" s="1"/>
  <c r="H34" i="190"/>
  <c r="G34" i="190"/>
  <c r="O16" i="190"/>
  <c r="E8" i="190" s="1"/>
  <c r="M16" i="190"/>
  <c r="I16" i="190"/>
  <c r="H16" i="190"/>
  <c r="G16" i="190"/>
  <c r="E16" i="190"/>
  <c r="F8" i="190"/>
  <c r="M7" i="190"/>
  <c r="K7" i="190"/>
  <c r="I7" i="190"/>
  <c r="G7" i="190"/>
  <c r="F7" i="190"/>
  <c r="E7" i="190"/>
  <c r="M6" i="190"/>
  <c r="K6" i="190"/>
  <c r="I6" i="190"/>
  <c r="G6" i="190"/>
  <c r="F6" i="190"/>
  <c r="E6" i="190"/>
  <c r="AD123" i="189"/>
  <c r="AC123" i="189"/>
  <c r="Z123" i="189"/>
  <c r="Y123" i="189"/>
  <c r="T123" i="189"/>
  <c r="S123" i="189"/>
  <c r="O123" i="189"/>
  <c r="L123" i="189"/>
  <c r="J123" i="189"/>
  <c r="I123" i="189"/>
  <c r="O110" i="189"/>
  <c r="M110" i="189"/>
  <c r="AF110" i="189" s="1"/>
  <c r="K110" i="189"/>
  <c r="G110" i="189"/>
  <c r="O109" i="189"/>
  <c r="M109" i="189"/>
  <c r="AF109" i="189" s="1"/>
  <c r="K109" i="189"/>
  <c r="G109" i="189"/>
  <c r="O108" i="189"/>
  <c r="M108" i="189"/>
  <c r="AF108" i="189" s="1"/>
  <c r="K108" i="189"/>
  <c r="G108" i="189"/>
  <c r="AF107" i="189"/>
  <c r="AE107" i="189"/>
  <c r="O107" i="189"/>
  <c r="N107" i="189"/>
  <c r="M107" i="189"/>
  <c r="K107" i="189"/>
  <c r="G107" i="189"/>
  <c r="AD106" i="189"/>
  <c r="AC106" i="189"/>
  <c r="Z106" i="189"/>
  <c r="Y106" i="189"/>
  <c r="T106" i="189"/>
  <c r="S106" i="189"/>
  <c r="L106" i="189"/>
  <c r="J106" i="189"/>
  <c r="K106" i="189" s="1"/>
  <c r="I106" i="189"/>
  <c r="O92" i="189"/>
  <c r="M92" i="189"/>
  <c r="AF92" i="189" s="1"/>
  <c r="K92" i="189"/>
  <c r="G92" i="189"/>
  <c r="O91" i="189"/>
  <c r="M91" i="189"/>
  <c r="N91" i="189" s="1"/>
  <c r="K91" i="189"/>
  <c r="G91" i="189"/>
  <c r="AF90" i="189"/>
  <c r="O90" i="189"/>
  <c r="M90" i="189"/>
  <c r="AE90" i="189" s="1"/>
  <c r="K90" i="189"/>
  <c r="G90" i="189"/>
  <c r="AD89" i="189"/>
  <c r="AC89" i="189"/>
  <c r="Z89" i="189"/>
  <c r="Y89" i="189"/>
  <c r="T89" i="189"/>
  <c r="S89" i="189"/>
  <c r="L89" i="189"/>
  <c r="J89" i="189"/>
  <c r="K89" i="189" s="1"/>
  <c r="I89" i="189"/>
  <c r="AE74" i="189"/>
  <c r="O74" i="189"/>
  <c r="N74" i="189"/>
  <c r="M74" i="189"/>
  <c r="AF74" i="189" s="1"/>
  <c r="K74" i="189"/>
  <c r="P74" i="189" s="1"/>
  <c r="G74" i="189"/>
  <c r="AF73" i="189"/>
  <c r="AE73" i="189"/>
  <c r="O73" i="189"/>
  <c r="M73" i="189"/>
  <c r="N73" i="189" s="1"/>
  <c r="K73" i="189"/>
  <c r="G73" i="189"/>
  <c r="AD72" i="189"/>
  <c r="AD2" i="189" s="1"/>
  <c r="R6" i="187" s="1"/>
  <c r="AC72" i="189"/>
  <c r="Z72" i="189"/>
  <c r="Y72" i="189"/>
  <c r="T72" i="189"/>
  <c r="S72" i="189"/>
  <c r="L72" i="189"/>
  <c r="J72" i="189"/>
  <c r="I72" i="189"/>
  <c r="O62" i="189"/>
  <c r="M62" i="189"/>
  <c r="K62" i="189"/>
  <c r="G62" i="189"/>
  <c r="O61" i="189"/>
  <c r="M61" i="189"/>
  <c r="K61" i="189"/>
  <c r="G61" i="189"/>
  <c r="O60" i="189"/>
  <c r="N60" i="189"/>
  <c r="M60" i="189"/>
  <c r="AF60" i="189" s="1"/>
  <c r="K60" i="189"/>
  <c r="G60" i="189"/>
  <c r="O59" i="189"/>
  <c r="M59" i="189"/>
  <c r="AF59" i="189" s="1"/>
  <c r="K59" i="189"/>
  <c r="G59" i="189"/>
  <c r="AF58" i="189"/>
  <c r="O58" i="189"/>
  <c r="M58" i="189"/>
  <c r="AE58" i="189" s="1"/>
  <c r="K58" i="189"/>
  <c r="G58" i="189"/>
  <c r="O57" i="189"/>
  <c r="M57" i="189"/>
  <c r="K57" i="189"/>
  <c r="G57" i="189"/>
  <c r="AF56" i="189"/>
  <c r="AE56" i="189"/>
  <c r="O56" i="189"/>
  <c r="N56" i="189"/>
  <c r="Q56" i="189" s="1"/>
  <c r="M56" i="189"/>
  <c r="K56" i="189"/>
  <c r="G56" i="189"/>
  <c r="AD55" i="189"/>
  <c r="AC55" i="189"/>
  <c r="Z55" i="189"/>
  <c r="Y55" i="189"/>
  <c r="T55" i="189"/>
  <c r="S55" i="189"/>
  <c r="L55" i="189"/>
  <c r="J55" i="189"/>
  <c r="I55" i="189"/>
  <c r="K55" i="189" s="1"/>
  <c r="O43" i="189"/>
  <c r="M43" i="189"/>
  <c r="K43" i="189"/>
  <c r="G43" i="189"/>
  <c r="AF42" i="189"/>
  <c r="AE42" i="189"/>
  <c r="Q42" i="189"/>
  <c r="P42" i="189"/>
  <c r="O42" i="189"/>
  <c r="N42" i="189"/>
  <c r="M42" i="189"/>
  <c r="K42" i="189"/>
  <c r="G42" i="189"/>
  <c r="O41" i="189"/>
  <c r="M41" i="189"/>
  <c r="AF41" i="189" s="1"/>
  <c r="K41" i="189"/>
  <c r="G41" i="189"/>
  <c r="O40" i="189"/>
  <c r="M40" i="189"/>
  <c r="AF40" i="189" s="1"/>
  <c r="K40" i="189"/>
  <c r="G40" i="189"/>
  <c r="O39" i="189"/>
  <c r="M39" i="189"/>
  <c r="K39" i="189"/>
  <c r="G39" i="189"/>
  <c r="AD38" i="189"/>
  <c r="AC38" i="189"/>
  <c r="Z38" i="189"/>
  <c r="Y38" i="189"/>
  <c r="T38" i="189"/>
  <c r="S38" i="189"/>
  <c r="L38" i="189"/>
  <c r="J38" i="189"/>
  <c r="K38" i="189" s="1"/>
  <c r="I38" i="189"/>
  <c r="O25" i="189"/>
  <c r="M25" i="189"/>
  <c r="AF25" i="189" s="1"/>
  <c r="K25" i="189"/>
  <c r="G25" i="189"/>
  <c r="AF24" i="189"/>
  <c r="AE24" i="189"/>
  <c r="O24" i="189"/>
  <c r="M24" i="189"/>
  <c r="N24" i="189" s="1"/>
  <c r="K24" i="189"/>
  <c r="G24" i="189"/>
  <c r="O23" i="189"/>
  <c r="M23" i="189"/>
  <c r="AF23" i="189" s="1"/>
  <c r="K23" i="189"/>
  <c r="G23" i="189"/>
  <c r="Q22" i="189"/>
  <c r="O22" i="189"/>
  <c r="N22" i="189"/>
  <c r="M22" i="189"/>
  <c r="AF22" i="189" s="1"/>
  <c r="K22" i="189"/>
  <c r="G22" i="189"/>
  <c r="AD21" i="189"/>
  <c r="AC21" i="189"/>
  <c r="Z21" i="189"/>
  <c r="Y21" i="189"/>
  <c r="T21" i="189"/>
  <c r="S21" i="189"/>
  <c r="L21" i="189"/>
  <c r="O21" i="189" s="1"/>
  <c r="J21" i="189"/>
  <c r="K21" i="189" s="1"/>
  <c r="I21" i="189"/>
  <c r="O8" i="189"/>
  <c r="M8" i="189"/>
  <c r="N8" i="189" s="1"/>
  <c r="K8" i="189"/>
  <c r="G8" i="189"/>
  <c r="O7" i="189"/>
  <c r="M7" i="189"/>
  <c r="K7" i="189"/>
  <c r="G7" i="189"/>
  <c r="O6" i="189"/>
  <c r="M6" i="189"/>
  <c r="AF6" i="189" s="1"/>
  <c r="K6" i="189"/>
  <c r="G6" i="189"/>
  <c r="O5" i="189"/>
  <c r="M5" i="189"/>
  <c r="AF5" i="189" s="1"/>
  <c r="K5" i="189"/>
  <c r="G5" i="189"/>
  <c r="H2" i="189"/>
  <c r="D1" i="189"/>
  <c r="T191" i="188"/>
  <c r="S191" i="188"/>
  <c r="L191" i="188"/>
  <c r="J191" i="188"/>
  <c r="I191" i="188"/>
  <c r="O191" i="188" s="1"/>
  <c r="AB178" i="188"/>
  <c r="AA178" i="188"/>
  <c r="O178" i="188"/>
  <c r="N178" i="188"/>
  <c r="P178" i="188" s="1"/>
  <c r="M178" i="188"/>
  <c r="K178" i="188"/>
  <c r="G178" i="188"/>
  <c r="O177" i="188"/>
  <c r="N177" i="188"/>
  <c r="M177" i="188"/>
  <c r="AB177" i="188" s="1"/>
  <c r="K177" i="188"/>
  <c r="G177" i="188"/>
  <c r="O176" i="188"/>
  <c r="N176" i="188"/>
  <c r="M176" i="188"/>
  <c r="AB176" i="188" s="1"/>
  <c r="K176" i="188"/>
  <c r="G176" i="188"/>
  <c r="O175" i="188"/>
  <c r="M175" i="188"/>
  <c r="AB175" i="188" s="1"/>
  <c r="K175" i="188"/>
  <c r="G175" i="188"/>
  <c r="T174" i="188"/>
  <c r="S174" i="188"/>
  <c r="L174" i="188"/>
  <c r="J174" i="188"/>
  <c r="I174" i="188"/>
  <c r="O161" i="188"/>
  <c r="N161" i="188"/>
  <c r="Q161" i="188" s="1"/>
  <c r="M161" i="188"/>
  <c r="AB161" i="188" s="1"/>
  <c r="K161" i="188"/>
  <c r="G161" i="188"/>
  <c r="AB160" i="188"/>
  <c r="AA160" i="188"/>
  <c r="O160" i="188"/>
  <c r="N160" i="188"/>
  <c r="M160" i="188"/>
  <c r="K160" i="188"/>
  <c r="G160" i="188"/>
  <c r="AA159" i="188"/>
  <c r="O159" i="188"/>
  <c r="M159" i="188"/>
  <c r="AB159" i="188" s="1"/>
  <c r="K159" i="188"/>
  <c r="G159" i="188"/>
  <c r="O158" i="188"/>
  <c r="M158" i="188"/>
  <c r="AB158" i="188" s="1"/>
  <c r="K158" i="188"/>
  <c r="G158" i="188"/>
  <c r="T157" i="188"/>
  <c r="S157" i="188"/>
  <c r="L157" i="188"/>
  <c r="J157" i="188"/>
  <c r="I157" i="188"/>
  <c r="O157" i="188" s="1"/>
  <c r="O143" i="188"/>
  <c r="M143" i="188"/>
  <c r="AB143" i="188" s="1"/>
  <c r="K143" i="188"/>
  <c r="G143" i="188"/>
  <c r="O142" i="188"/>
  <c r="M142" i="188"/>
  <c r="K142" i="188"/>
  <c r="G142" i="188"/>
  <c r="O141" i="188"/>
  <c r="M141" i="188"/>
  <c r="AA141" i="188" s="1"/>
  <c r="K141" i="188"/>
  <c r="G141" i="188"/>
  <c r="T140" i="188"/>
  <c r="S140" i="188"/>
  <c r="L140" i="188"/>
  <c r="O140" i="188" s="1"/>
  <c r="J140" i="188"/>
  <c r="I140" i="188"/>
  <c r="O127" i="188"/>
  <c r="M127" i="188"/>
  <c r="N127" i="188" s="1"/>
  <c r="K127" i="188"/>
  <c r="G127" i="188"/>
  <c r="O126" i="188"/>
  <c r="M126" i="188"/>
  <c r="K126" i="188"/>
  <c r="G126" i="188"/>
  <c r="O125" i="188"/>
  <c r="M125" i="188"/>
  <c r="N125" i="188" s="1"/>
  <c r="Q125" i="188" s="1"/>
  <c r="K125" i="188"/>
  <c r="G125" i="188"/>
  <c r="O124" i="188"/>
  <c r="M124" i="188"/>
  <c r="AB124" i="188" s="1"/>
  <c r="K124" i="188"/>
  <c r="G124" i="188"/>
  <c r="T123" i="188"/>
  <c r="S123" i="188"/>
  <c r="L123" i="188"/>
  <c r="O123" i="188" s="1"/>
  <c r="J123" i="188"/>
  <c r="I123" i="188"/>
  <c r="AA110" i="188"/>
  <c r="O110" i="188"/>
  <c r="N110" i="188"/>
  <c r="M110" i="188"/>
  <c r="AB110" i="188" s="1"/>
  <c r="K110" i="188"/>
  <c r="G110" i="188"/>
  <c r="O109" i="188"/>
  <c r="M109" i="188"/>
  <c r="K109" i="188"/>
  <c r="G109" i="188"/>
  <c r="AA108" i="188"/>
  <c r="O108" i="188"/>
  <c r="M108" i="188"/>
  <c r="AB108" i="188" s="1"/>
  <c r="K108" i="188"/>
  <c r="G108" i="188"/>
  <c r="O107" i="188"/>
  <c r="M107" i="188"/>
  <c r="K107" i="188"/>
  <c r="G107" i="188"/>
  <c r="T106" i="188"/>
  <c r="S106" i="188"/>
  <c r="L106" i="188"/>
  <c r="O106" i="188" s="1"/>
  <c r="J106" i="188"/>
  <c r="K106" i="188" s="1"/>
  <c r="I106" i="188"/>
  <c r="AA93" i="188"/>
  <c r="O93" i="188"/>
  <c r="M93" i="188"/>
  <c r="AB93" i="188" s="1"/>
  <c r="K93" i="188"/>
  <c r="G93" i="188"/>
  <c r="AA92" i="188"/>
  <c r="O92" i="188"/>
  <c r="M92" i="188"/>
  <c r="AB92" i="188" s="1"/>
  <c r="K92" i="188"/>
  <c r="G92" i="188"/>
  <c r="O91" i="188"/>
  <c r="N91" i="188"/>
  <c r="M91" i="188"/>
  <c r="AB91" i="188" s="1"/>
  <c r="K91" i="188"/>
  <c r="Q91" i="188" s="1"/>
  <c r="G91" i="188"/>
  <c r="AA90" i="188"/>
  <c r="O90" i="188"/>
  <c r="M90" i="188"/>
  <c r="N90" i="188" s="1"/>
  <c r="K90" i="188"/>
  <c r="G90" i="188"/>
  <c r="T89" i="188"/>
  <c r="S89" i="188"/>
  <c r="L89" i="188"/>
  <c r="O89" i="188" s="1"/>
  <c r="J89" i="188"/>
  <c r="I89" i="188"/>
  <c r="O75" i="188"/>
  <c r="M75" i="188"/>
  <c r="K75" i="188"/>
  <c r="G75" i="188"/>
  <c r="AA74" i="188"/>
  <c r="O74" i="188"/>
  <c r="M74" i="188"/>
  <c r="AB74" i="188" s="1"/>
  <c r="K74" i="188"/>
  <c r="G74" i="188"/>
  <c r="O73" i="188"/>
  <c r="M73" i="188"/>
  <c r="K73" i="188"/>
  <c r="G73" i="188"/>
  <c r="T72" i="188"/>
  <c r="S72" i="188"/>
  <c r="L72" i="188"/>
  <c r="J72" i="188"/>
  <c r="K72" i="188" s="1"/>
  <c r="I72" i="188"/>
  <c r="O58" i="188"/>
  <c r="N58" i="188"/>
  <c r="P58" i="188" s="1"/>
  <c r="M58" i="188"/>
  <c r="AB58" i="188" s="1"/>
  <c r="K58" i="188"/>
  <c r="G58" i="188"/>
  <c r="AA57" i="188"/>
  <c r="O57" i="188"/>
  <c r="N57" i="188"/>
  <c r="P57" i="188" s="1"/>
  <c r="M57" i="188"/>
  <c r="AB57" i="188" s="1"/>
  <c r="K57" i="188"/>
  <c r="G57" i="188"/>
  <c r="O56" i="188"/>
  <c r="M56" i="188"/>
  <c r="K56" i="188"/>
  <c r="G56" i="188"/>
  <c r="T55" i="188"/>
  <c r="S55" i="188"/>
  <c r="L55" i="188"/>
  <c r="J55" i="188"/>
  <c r="I55" i="188"/>
  <c r="AA41" i="188"/>
  <c r="O41" i="188"/>
  <c r="N41" i="188"/>
  <c r="M41" i="188"/>
  <c r="AB41" i="188" s="1"/>
  <c r="K41" i="188"/>
  <c r="G41" i="188"/>
  <c r="AA40" i="188"/>
  <c r="O40" i="188"/>
  <c r="N40" i="188"/>
  <c r="M40" i="188"/>
  <c r="AB40" i="188" s="1"/>
  <c r="K40" i="188"/>
  <c r="G40" i="188"/>
  <c r="O39" i="188"/>
  <c r="M39" i="188"/>
  <c r="K39" i="188"/>
  <c r="G39" i="188"/>
  <c r="T38" i="188"/>
  <c r="S38" i="188"/>
  <c r="M38" i="188"/>
  <c r="AA38" i="188" s="1"/>
  <c r="L38" i="188"/>
  <c r="O38" i="188" s="1"/>
  <c r="J38" i="188"/>
  <c r="K38" i="188" s="1"/>
  <c r="I38" i="188"/>
  <c r="AA23" i="188"/>
  <c r="O23" i="188"/>
  <c r="M23" i="188"/>
  <c r="AB23" i="188" s="1"/>
  <c r="K23" i="188"/>
  <c r="G23" i="188"/>
  <c r="O22" i="188"/>
  <c r="M22" i="188"/>
  <c r="AB22" i="188" s="1"/>
  <c r="K22" i="188"/>
  <c r="G22" i="188"/>
  <c r="T21" i="188"/>
  <c r="S21" i="188"/>
  <c r="L21" i="188"/>
  <c r="O21" i="188" s="1"/>
  <c r="J21" i="188"/>
  <c r="K21" i="188" s="1"/>
  <c r="I21" i="188"/>
  <c r="AA9" i="188"/>
  <c r="O9" i="188"/>
  <c r="M9" i="188"/>
  <c r="AB9" i="188" s="1"/>
  <c r="K9" i="188"/>
  <c r="G9" i="188"/>
  <c r="O8" i="188"/>
  <c r="N8" i="188"/>
  <c r="M8" i="188"/>
  <c r="AB8" i="188" s="1"/>
  <c r="K8" i="188"/>
  <c r="G8" i="188"/>
  <c r="AA7" i="188"/>
  <c r="O7" i="188"/>
  <c r="M7" i="188"/>
  <c r="K7" i="188"/>
  <c r="G7" i="188"/>
  <c r="AA6" i="188"/>
  <c r="O6" i="188"/>
  <c r="N6" i="188"/>
  <c r="Q6" i="188" s="1"/>
  <c r="M6" i="188"/>
  <c r="AB6" i="188" s="1"/>
  <c r="K6" i="188"/>
  <c r="G6" i="188"/>
  <c r="O5" i="188"/>
  <c r="M5" i="188"/>
  <c r="K5" i="188"/>
  <c r="G5" i="188"/>
  <c r="H2" i="188"/>
  <c r="D1" i="188"/>
  <c r="F3" i="187" s="1"/>
  <c r="X34" i="187"/>
  <c r="W34" i="187"/>
  <c r="V34" i="187"/>
  <c r="T34" i="187"/>
  <c r="P34" i="187"/>
  <c r="M8" i="187" s="1"/>
  <c r="O34" i="187"/>
  <c r="N34" i="187"/>
  <c r="M34" i="187"/>
  <c r="K34" i="187"/>
  <c r="H34" i="187"/>
  <c r="G34" i="187"/>
  <c r="O16" i="187"/>
  <c r="I8" i="187" s="1"/>
  <c r="N16" i="187"/>
  <c r="I16" i="187"/>
  <c r="H16" i="187"/>
  <c r="G16" i="187"/>
  <c r="F16" i="187"/>
  <c r="E16" i="187"/>
  <c r="G8" i="187" s="1"/>
  <c r="F8" i="187"/>
  <c r="M7" i="187"/>
  <c r="K7" i="187"/>
  <c r="I7" i="187"/>
  <c r="G7" i="187"/>
  <c r="F7" i="187"/>
  <c r="E7" i="187"/>
  <c r="M6" i="187"/>
  <c r="K6" i="187"/>
  <c r="I6" i="187"/>
  <c r="G6" i="187"/>
  <c r="F6" i="187"/>
  <c r="E6" i="187"/>
  <c r="AD123" i="186"/>
  <c r="AC123" i="186"/>
  <c r="Z123" i="186"/>
  <c r="Y123" i="186"/>
  <c r="T123" i="186"/>
  <c r="S123" i="186"/>
  <c r="O123" i="186"/>
  <c r="L123" i="186"/>
  <c r="K123" i="186"/>
  <c r="J123" i="186"/>
  <c r="I123" i="186"/>
  <c r="AE110" i="186"/>
  <c r="O110" i="186"/>
  <c r="N110" i="186"/>
  <c r="M110" i="186"/>
  <c r="AF110" i="186" s="1"/>
  <c r="K110" i="186"/>
  <c r="G110" i="186"/>
  <c r="AF109" i="186"/>
  <c r="O109" i="186"/>
  <c r="M109" i="186"/>
  <c r="AE109" i="186" s="1"/>
  <c r="K109" i="186"/>
  <c r="G109" i="186"/>
  <c r="AE108" i="186"/>
  <c r="P108" i="186"/>
  <c r="O108" i="186"/>
  <c r="N108" i="186"/>
  <c r="M108" i="186"/>
  <c r="AF108" i="186" s="1"/>
  <c r="K108" i="186"/>
  <c r="G108" i="186"/>
  <c r="AE107" i="186"/>
  <c r="O107" i="186"/>
  <c r="M107" i="186"/>
  <c r="M123" i="186" s="1"/>
  <c r="K107" i="186"/>
  <c r="G107" i="186"/>
  <c r="AD106" i="186"/>
  <c r="AC106" i="186"/>
  <c r="Z106" i="186"/>
  <c r="Y106" i="186"/>
  <c r="T106" i="186"/>
  <c r="S106" i="186"/>
  <c r="L106" i="186"/>
  <c r="J106" i="186"/>
  <c r="I106" i="186"/>
  <c r="O92" i="186"/>
  <c r="M92" i="186"/>
  <c r="AF92" i="186" s="1"/>
  <c r="K92" i="186"/>
  <c r="G92" i="186"/>
  <c r="O91" i="186"/>
  <c r="N91" i="186"/>
  <c r="P91" i="186" s="1"/>
  <c r="M91" i="186"/>
  <c r="AF91" i="186" s="1"/>
  <c r="K91" i="186"/>
  <c r="G91" i="186"/>
  <c r="O90" i="186"/>
  <c r="M90" i="186"/>
  <c r="N90" i="186" s="1"/>
  <c r="K90" i="186"/>
  <c r="G90" i="186"/>
  <c r="AD89" i="186"/>
  <c r="AC89" i="186"/>
  <c r="Z89" i="186"/>
  <c r="Y89" i="186"/>
  <c r="T89" i="186"/>
  <c r="S89" i="186"/>
  <c r="L89" i="186"/>
  <c r="J89" i="186"/>
  <c r="I89" i="186"/>
  <c r="O74" i="186"/>
  <c r="M74" i="186"/>
  <c r="K74" i="186"/>
  <c r="G74" i="186"/>
  <c r="AF73" i="186"/>
  <c r="AE73" i="186"/>
  <c r="O73" i="186"/>
  <c r="N73" i="186"/>
  <c r="P73" i="186" s="1"/>
  <c r="M73" i="186"/>
  <c r="K73" i="186"/>
  <c r="G73" i="186"/>
  <c r="AD72" i="186"/>
  <c r="AC72" i="186"/>
  <c r="Z72" i="186"/>
  <c r="Z2" i="186" s="1"/>
  <c r="P6" i="184" s="1"/>
  <c r="Y72" i="186"/>
  <c r="T72" i="186"/>
  <c r="S72" i="186"/>
  <c r="L72" i="186"/>
  <c r="O72" i="186" s="1"/>
  <c r="J72" i="186"/>
  <c r="K72" i="186" s="1"/>
  <c r="I72" i="186"/>
  <c r="AF62" i="186"/>
  <c r="AE62" i="186"/>
  <c r="O62" i="186"/>
  <c r="M62" i="186"/>
  <c r="N62" i="186" s="1"/>
  <c r="K62" i="186"/>
  <c r="G62" i="186"/>
  <c r="AE61" i="186"/>
  <c r="O61" i="186"/>
  <c r="M61" i="186"/>
  <c r="N61" i="186" s="1"/>
  <c r="K61" i="186"/>
  <c r="G61" i="186"/>
  <c r="O60" i="186"/>
  <c r="N60" i="186"/>
  <c r="Q60" i="186" s="1"/>
  <c r="M60" i="186"/>
  <c r="AF60" i="186" s="1"/>
  <c r="K60" i="186"/>
  <c r="G60" i="186"/>
  <c r="O59" i="186"/>
  <c r="M59" i="186"/>
  <c r="K59" i="186"/>
  <c r="G59" i="186"/>
  <c r="AF58" i="186"/>
  <c r="AE58" i="186"/>
  <c r="O58" i="186"/>
  <c r="M58" i="186"/>
  <c r="N58" i="186" s="1"/>
  <c r="K58" i="186"/>
  <c r="G58" i="186"/>
  <c r="AE57" i="186"/>
  <c r="O57" i="186"/>
  <c r="M57" i="186"/>
  <c r="N57" i="186" s="1"/>
  <c r="K57" i="186"/>
  <c r="G57" i="186"/>
  <c r="O56" i="186"/>
  <c r="M56" i="186"/>
  <c r="K56" i="186"/>
  <c r="G56" i="186"/>
  <c r="AD55" i="186"/>
  <c r="AC55" i="186"/>
  <c r="Z55" i="186"/>
  <c r="Y55" i="186"/>
  <c r="T55" i="186"/>
  <c r="S55" i="186"/>
  <c r="L55" i="186"/>
  <c r="J55" i="186"/>
  <c r="I55" i="186"/>
  <c r="O55" i="186" s="1"/>
  <c r="O43" i="186"/>
  <c r="N43" i="186"/>
  <c r="P43" i="186" s="1"/>
  <c r="M43" i="186"/>
  <c r="AF43" i="186" s="1"/>
  <c r="K43" i="186"/>
  <c r="G43" i="186"/>
  <c r="AF42" i="186"/>
  <c r="AE42" i="186"/>
  <c r="O42" i="186"/>
  <c r="N42" i="186"/>
  <c r="Q42" i="186" s="1"/>
  <c r="M42" i="186"/>
  <c r="K42" i="186"/>
  <c r="G42" i="186"/>
  <c r="O41" i="186"/>
  <c r="M41" i="186"/>
  <c r="AF41" i="186" s="1"/>
  <c r="K41" i="186"/>
  <c r="G41" i="186"/>
  <c r="O40" i="186"/>
  <c r="M40" i="186"/>
  <c r="AF40" i="186" s="1"/>
  <c r="K40" i="186"/>
  <c r="G40" i="186"/>
  <c r="AF39" i="186"/>
  <c r="O39" i="186"/>
  <c r="N39" i="186"/>
  <c r="M39" i="186"/>
  <c r="M55" i="186" s="1"/>
  <c r="K39" i="186"/>
  <c r="G39" i="186"/>
  <c r="AD38" i="186"/>
  <c r="AC38" i="186"/>
  <c r="Z38" i="186"/>
  <c r="Y38" i="186"/>
  <c r="T38" i="186"/>
  <c r="S38" i="186"/>
  <c r="L38" i="186"/>
  <c r="J38" i="186"/>
  <c r="K38" i="186" s="1"/>
  <c r="I38" i="186"/>
  <c r="O25" i="186"/>
  <c r="N25" i="186"/>
  <c r="Q25" i="186" s="1"/>
  <c r="M25" i="186"/>
  <c r="AF25" i="186" s="1"/>
  <c r="K25" i="186"/>
  <c r="G25" i="186"/>
  <c r="O24" i="186"/>
  <c r="M24" i="186"/>
  <c r="K24" i="186"/>
  <c r="G24" i="186"/>
  <c r="O23" i="186"/>
  <c r="M23" i="186"/>
  <c r="K23" i="186"/>
  <c r="G23" i="186"/>
  <c r="O22" i="186"/>
  <c r="M22" i="186"/>
  <c r="AF22" i="186" s="1"/>
  <c r="K22" i="186"/>
  <c r="G22" i="186"/>
  <c r="AD21" i="186"/>
  <c r="AD2" i="186" s="1"/>
  <c r="R6" i="184" s="1"/>
  <c r="AC21" i="186"/>
  <c r="Z21" i="186"/>
  <c r="Y21" i="186"/>
  <c r="T21" i="186"/>
  <c r="S21" i="186"/>
  <c r="L21" i="186"/>
  <c r="O21" i="186" s="1"/>
  <c r="J21" i="186"/>
  <c r="I21" i="186"/>
  <c r="O8" i="186"/>
  <c r="M8" i="186"/>
  <c r="N8" i="186" s="1"/>
  <c r="K8" i="186"/>
  <c r="G8" i="186"/>
  <c r="O7" i="186"/>
  <c r="N7" i="186"/>
  <c r="Q7" i="186" s="1"/>
  <c r="M7" i="186"/>
  <c r="AF7" i="186" s="1"/>
  <c r="K7" i="186"/>
  <c r="G7" i="186"/>
  <c r="O6" i="186"/>
  <c r="M6" i="186"/>
  <c r="AF6" i="186" s="1"/>
  <c r="K6" i="186"/>
  <c r="G6" i="186"/>
  <c r="O5" i="186"/>
  <c r="M5" i="186"/>
  <c r="AF5" i="186" s="1"/>
  <c r="K5" i="186"/>
  <c r="G5" i="186"/>
  <c r="H2" i="186"/>
  <c r="D1" i="186"/>
  <c r="T191" i="185"/>
  <c r="S191" i="185"/>
  <c r="L191" i="185"/>
  <c r="J191" i="185"/>
  <c r="K191" i="185" s="1"/>
  <c r="I191" i="185"/>
  <c r="O191" i="185" s="1"/>
  <c r="AB179" i="185"/>
  <c r="AA179" i="185"/>
  <c r="O179" i="185"/>
  <c r="N179" i="185"/>
  <c r="P179" i="185" s="1"/>
  <c r="M179" i="185"/>
  <c r="K179" i="185"/>
  <c r="G179" i="185"/>
  <c r="O178" i="185"/>
  <c r="M178" i="185"/>
  <c r="N178" i="185" s="1"/>
  <c r="K178" i="185"/>
  <c r="G178" i="185"/>
  <c r="O177" i="185"/>
  <c r="M177" i="185"/>
  <c r="AB177" i="185" s="1"/>
  <c r="K177" i="185"/>
  <c r="G177" i="185"/>
  <c r="O176" i="185"/>
  <c r="M176" i="185"/>
  <c r="AB176" i="185" s="1"/>
  <c r="K176" i="185"/>
  <c r="G176" i="185"/>
  <c r="O175" i="185"/>
  <c r="M175" i="185"/>
  <c r="K175" i="185"/>
  <c r="G175" i="185"/>
  <c r="T174" i="185"/>
  <c r="S174" i="185"/>
  <c r="L174" i="185"/>
  <c r="J174" i="185"/>
  <c r="K174" i="185" s="1"/>
  <c r="I174" i="185"/>
  <c r="O174" i="185" s="1"/>
  <c r="AB161" i="185"/>
  <c r="AA161" i="185"/>
  <c r="O161" i="185"/>
  <c r="N161" i="185"/>
  <c r="M161" i="185"/>
  <c r="K161" i="185"/>
  <c r="G161" i="185"/>
  <c r="O160" i="185"/>
  <c r="M160" i="185"/>
  <c r="AB160" i="185" s="1"/>
  <c r="K160" i="185"/>
  <c r="G160" i="185"/>
  <c r="O159" i="185"/>
  <c r="M159" i="185"/>
  <c r="AB159" i="185" s="1"/>
  <c r="K159" i="185"/>
  <c r="G159" i="185"/>
  <c r="O158" i="185"/>
  <c r="M158" i="185"/>
  <c r="K158" i="185"/>
  <c r="G158" i="185"/>
  <c r="T157" i="185"/>
  <c r="S157" i="185"/>
  <c r="L157" i="185"/>
  <c r="J157" i="185"/>
  <c r="I157" i="185"/>
  <c r="O144" i="185"/>
  <c r="M144" i="185"/>
  <c r="AB144" i="185" s="1"/>
  <c r="K144" i="185"/>
  <c r="G144" i="185"/>
  <c r="O143" i="185"/>
  <c r="M143" i="185"/>
  <c r="K143" i="185"/>
  <c r="G143" i="185"/>
  <c r="AA142" i="185"/>
  <c r="O142" i="185"/>
  <c r="M142" i="185"/>
  <c r="AB142" i="185" s="1"/>
  <c r="K142" i="185"/>
  <c r="G142" i="185"/>
  <c r="O141" i="185"/>
  <c r="N141" i="185"/>
  <c r="Q141" i="185" s="1"/>
  <c r="M141" i="185"/>
  <c r="AB141" i="185" s="1"/>
  <c r="K141" i="185"/>
  <c r="G141" i="185"/>
  <c r="T140" i="185"/>
  <c r="S140" i="185"/>
  <c r="L140" i="185"/>
  <c r="O140" i="185" s="1"/>
  <c r="J140" i="185"/>
  <c r="K140" i="185" s="1"/>
  <c r="I140" i="185"/>
  <c r="O127" i="185"/>
  <c r="M127" i="185"/>
  <c r="AB127" i="185" s="1"/>
  <c r="K127" i="185"/>
  <c r="G127" i="185"/>
  <c r="O126" i="185"/>
  <c r="M126" i="185"/>
  <c r="AB126" i="185" s="1"/>
  <c r="K126" i="185"/>
  <c r="G126" i="185"/>
  <c r="AA125" i="185"/>
  <c r="O125" i="185"/>
  <c r="M125" i="185"/>
  <c r="AB125" i="185" s="1"/>
  <c r="K125" i="185"/>
  <c r="G125" i="185"/>
  <c r="O124" i="185"/>
  <c r="M124" i="185"/>
  <c r="N124" i="185" s="1"/>
  <c r="K124" i="185"/>
  <c r="G124" i="185"/>
  <c r="T123" i="185"/>
  <c r="S123" i="185"/>
  <c r="L123" i="185"/>
  <c r="J123" i="185"/>
  <c r="K123" i="185" s="1"/>
  <c r="I123" i="185"/>
  <c r="AA110" i="185"/>
  <c r="O110" i="185"/>
  <c r="M110" i="185"/>
  <c r="N110" i="185" s="1"/>
  <c r="K110" i="185"/>
  <c r="G110" i="185"/>
  <c r="O109" i="185"/>
  <c r="M109" i="185"/>
  <c r="AB109" i="185" s="1"/>
  <c r="K109" i="185"/>
  <c r="G109" i="185"/>
  <c r="O108" i="185"/>
  <c r="M108" i="185"/>
  <c r="AB108" i="185" s="1"/>
  <c r="K108" i="185"/>
  <c r="G108" i="185"/>
  <c r="AB107" i="185"/>
  <c r="O107" i="185"/>
  <c r="M107" i="185"/>
  <c r="K107" i="185"/>
  <c r="G107" i="185"/>
  <c r="T106" i="185"/>
  <c r="S106" i="185"/>
  <c r="L106" i="185"/>
  <c r="O106" i="185" s="1"/>
  <c r="J106" i="185"/>
  <c r="K106" i="185" s="1"/>
  <c r="I106" i="185"/>
  <c r="AB93" i="185"/>
  <c r="AA93" i="185"/>
  <c r="O93" i="185"/>
  <c r="N93" i="185"/>
  <c r="P93" i="185" s="1"/>
  <c r="M93" i="185"/>
  <c r="K93" i="185"/>
  <c r="G93" i="185"/>
  <c r="AA92" i="185"/>
  <c r="O92" i="185"/>
  <c r="N92" i="185"/>
  <c r="M92" i="185"/>
  <c r="AB92" i="185" s="1"/>
  <c r="K92" i="185"/>
  <c r="P92" i="185" s="1"/>
  <c r="G92" i="185"/>
  <c r="O91" i="185"/>
  <c r="M91" i="185"/>
  <c r="AB91" i="185" s="1"/>
  <c r="K91" i="185"/>
  <c r="G91" i="185"/>
  <c r="AA90" i="185"/>
  <c r="O90" i="185"/>
  <c r="N90" i="185"/>
  <c r="Q90" i="185" s="1"/>
  <c r="M90" i="185"/>
  <c r="AB90" i="185" s="1"/>
  <c r="K90" i="185"/>
  <c r="G90" i="185"/>
  <c r="T89" i="185"/>
  <c r="S89" i="185"/>
  <c r="L89" i="185"/>
  <c r="J89" i="185"/>
  <c r="I89" i="185"/>
  <c r="O75" i="185"/>
  <c r="M75" i="185"/>
  <c r="AB75" i="185" s="1"/>
  <c r="K75" i="185"/>
  <c r="G75" i="185"/>
  <c r="O74" i="185"/>
  <c r="N74" i="185"/>
  <c r="P74" i="185" s="1"/>
  <c r="M74" i="185"/>
  <c r="AB74" i="185" s="1"/>
  <c r="K74" i="185"/>
  <c r="G74" i="185"/>
  <c r="O73" i="185"/>
  <c r="M73" i="185"/>
  <c r="N73" i="185" s="1"/>
  <c r="K73" i="185"/>
  <c r="G73" i="185"/>
  <c r="T72" i="185"/>
  <c r="S72" i="185"/>
  <c r="L72" i="185"/>
  <c r="J72" i="185"/>
  <c r="I72" i="185"/>
  <c r="AA58" i="185"/>
  <c r="O58" i="185"/>
  <c r="N58" i="185"/>
  <c r="M58" i="185"/>
  <c r="AB58" i="185" s="1"/>
  <c r="K58" i="185"/>
  <c r="G58" i="185"/>
  <c r="O57" i="185"/>
  <c r="M57" i="185"/>
  <c r="AB57" i="185" s="1"/>
  <c r="K57" i="185"/>
  <c r="G57" i="185"/>
  <c r="AB56" i="185"/>
  <c r="AA56" i="185"/>
  <c r="O56" i="185"/>
  <c r="N56" i="185"/>
  <c r="Q56" i="185" s="1"/>
  <c r="M56" i="185"/>
  <c r="K56" i="185"/>
  <c r="G56" i="185"/>
  <c r="T55" i="185"/>
  <c r="S55" i="185"/>
  <c r="L55" i="185"/>
  <c r="J55" i="185"/>
  <c r="I55" i="185"/>
  <c r="O42" i="185"/>
  <c r="M42" i="185"/>
  <c r="K42" i="185"/>
  <c r="G42" i="185"/>
  <c r="AA41" i="185"/>
  <c r="O41" i="185"/>
  <c r="M41" i="185"/>
  <c r="AB41" i="185" s="1"/>
  <c r="K41" i="185"/>
  <c r="G41" i="185"/>
  <c r="O40" i="185"/>
  <c r="M40" i="185"/>
  <c r="AB40" i="185" s="1"/>
  <c r="K40" i="185"/>
  <c r="G40" i="185"/>
  <c r="O39" i="185"/>
  <c r="M39" i="185"/>
  <c r="K39" i="185"/>
  <c r="G39" i="185"/>
  <c r="T38" i="185"/>
  <c r="S38" i="185"/>
  <c r="L38" i="185"/>
  <c r="O38" i="185" s="1"/>
  <c r="J38" i="185"/>
  <c r="K38" i="185" s="1"/>
  <c r="I38" i="185"/>
  <c r="O23" i="185"/>
  <c r="M23" i="185"/>
  <c r="AB23" i="185" s="1"/>
  <c r="K23" i="185"/>
  <c r="G23" i="185"/>
  <c r="O22" i="185"/>
  <c r="M22" i="185"/>
  <c r="K22" i="185"/>
  <c r="G22" i="185"/>
  <c r="T21" i="185"/>
  <c r="S21" i="185"/>
  <c r="L21" i="185"/>
  <c r="J21" i="185"/>
  <c r="I21" i="185"/>
  <c r="AA9" i="185"/>
  <c r="O9" i="185"/>
  <c r="M9" i="185"/>
  <c r="AB9" i="185" s="1"/>
  <c r="K9" i="185"/>
  <c r="G9" i="185"/>
  <c r="O8" i="185"/>
  <c r="N8" i="185"/>
  <c r="P8" i="185" s="1"/>
  <c r="M8" i="185"/>
  <c r="AB8" i="185" s="1"/>
  <c r="K8" i="185"/>
  <c r="G8" i="185"/>
  <c r="AB7" i="185"/>
  <c r="O7" i="185"/>
  <c r="N7" i="185"/>
  <c r="M7" i="185"/>
  <c r="AA7" i="185" s="1"/>
  <c r="K7" i="185"/>
  <c r="G7" i="185"/>
  <c r="O6" i="185"/>
  <c r="M6" i="185"/>
  <c r="AB6" i="185" s="1"/>
  <c r="K6" i="185"/>
  <c r="G6" i="185"/>
  <c r="O5" i="185"/>
  <c r="M5" i="185"/>
  <c r="K5" i="185"/>
  <c r="G5" i="185"/>
  <c r="H2" i="185"/>
  <c r="D1" i="185"/>
  <c r="F3" i="184" s="1"/>
  <c r="X34" i="184"/>
  <c r="W34" i="184"/>
  <c r="V34" i="184"/>
  <c r="T34" i="184"/>
  <c r="P34" i="184"/>
  <c r="O34" i="184"/>
  <c r="N34" i="184"/>
  <c r="M34" i="184"/>
  <c r="K34" i="184"/>
  <c r="H34" i="184"/>
  <c r="G34" i="184"/>
  <c r="O16" i="184"/>
  <c r="I8" i="184" s="1"/>
  <c r="N16" i="184"/>
  <c r="I16" i="184"/>
  <c r="H16" i="184"/>
  <c r="G16" i="184"/>
  <c r="F16" i="184"/>
  <c r="E16" i="184"/>
  <c r="F8" i="184"/>
  <c r="M7" i="184"/>
  <c r="K7" i="184"/>
  <c r="I7" i="184"/>
  <c r="G7" i="184"/>
  <c r="F7" i="184"/>
  <c r="E7" i="184"/>
  <c r="M6" i="184"/>
  <c r="K6" i="184"/>
  <c r="I6" i="184"/>
  <c r="G6" i="184"/>
  <c r="F6" i="184"/>
  <c r="E6" i="184"/>
  <c r="AD123" i="183"/>
  <c r="AC123" i="183"/>
  <c r="Z123" i="183"/>
  <c r="Y123" i="183"/>
  <c r="T123" i="183"/>
  <c r="S123" i="183"/>
  <c r="L123" i="183"/>
  <c r="O123" i="183" s="1"/>
  <c r="J123" i="183"/>
  <c r="K123" i="183" s="1"/>
  <c r="I123" i="183"/>
  <c r="AE110" i="183"/>
  <c r="O110" i="183"/>
  <c r="N110" i="183"/>
  <c r="M110" i="183"/>
  <c r="AF110" i="183" s="1"/>
  <c r="K110" i="183"/>
  <c r="G110" i="183"/>
  <c r="AE109" i="183"/>
  <c r="O109" i="183"/>
  <c r="N109" i="183"/>
  <c r="Q109" i="183" s="1"/>
  <c r="M109" i="183"/>
  <c r="AF109" i="183" s="1"/>
  <c r="K109" i="183"/>
  <c r="G109" i="183"/>
  <c r="AF108" i="183"/>
  <c r="AE108" i="183"/>
  <c r="O108" i="183"/>
  <c r="N108" i="183"/>
  <c r="M108" i="183"/>
  <c r="K108" i="183"/>
  <c r="Q108" i="183" s="1"/>
  <c r="G108" i="183"/>
  <c r="AE107" i="183"/>
  <c r="O107" i="183"/>
  <c r="M107" i="183"/>
  <c r="M123" i="183" s="1"/>
  <c r="K107" i="183"/>
  <c r="G107" i="183"/>
  <c r="AD106" i="183"/>
  <c r="AC106" i="183"/>
  <c r="Z106" i="183"/>
  <c r="Y106" i="183"/>
  <c r="T106" i="183"/>
  <c r="S106" i="183"/>
  <c r="L106" i="183"/>
  <c r="J106" i="183"/>
  <c r="K106" i="183" s="1"/>
  <c r="I106" i="183"/>
  <c r="O92" i="183"/>
  <c r="M92" i="183"/>
  <c r="AF92" i="183" s="1"/>
  <c r="K92" i="183"/>
  <c r="G92" i="183"/>
  <c r="O91" i="183"/>
  <c r="M91" i="183"/>
  <c r="K91" i="183"/>
  <c r="G91" i="183"/>
  <c r="AF90" i="183"/>
  <c r="AE90" i="183"/>
  <c r="Q90" i="183"/>
  <c r="O90" i="183"/>
  <c r="N90" i="183"/>
  <c r="P90" i="183" s="1"/>
  <c r="M90" i="183"/>
  <c r="K90" i="183"/>
  <c r="G90" i="183"/>
  <c r="AD89" i="183"/>
  <c r="AC89" i="183"/>
  <c r="Z89" i="183"/>
  <c r="Y89" i="183"/>
  <c r="T89" i="183"/>
  <c r="S89" i="183"/>
  <c r="L89" i="183"/>
  <c r="O89" i="183" s="1"/>
  <c r="J89" i="183"/>
  <c r="I89" i="183"/>
  <c r="O74" i="183"/>
  <c r="M74" i="183"/>
  <c r="K74" i="183"/>
  <c r="G74" i="183"/>
  <c r="AF73" i="183"/>
  <c r="AE73" i="183"/>
  <c r="O73" i="183"/>
  <c r="M73" i="183"/>
  <c r="N73" i="183" s="1"/>
  <c r="K73" i="183"/>
  <c r="G73" i="183"/>
  <c r="AD72" i="183"/>
  <c r="AC72" i="183"/>
  <c r="Z72" i="183"/>
  <c r="Y72" i="183"/>
  <c r="T72" i="183"/>
  <c r="S72" i="183"/>
  <c r="L72" i="183"/>
  <c r="O72" i="183" s="1"/>
  <c r="J72" i="183"/>
  <c r="K72" i="183" s="1"/>
  <c r="I72" i="183"/>
  <c r="AE62" i="183"/>
  <c r="O62" i="183"/>
  <c r="M62" i="183"/>
  <c r="AF62" i="183" s="1"/>
  <c r="K62" i="183"/>
  <c r="G62" i="183"/>
  <c r="O61" i="183"/>
  <c r="N61" i="183"/>
  <c r="M61" i="183"/>
  <c r="AF61" i="183" s="1"/>
  <c r="K61" i="183"/>
  <c r="Q61" i="183" s="1"/>
  <c r="G61" i="183"/>
  <c r="O60" i="183"/>
  <c r="M60" i="183"/>
  <c r="AF60" i="183" s="1"/>
  <c r="K60" i="183"/>
  <c r="G60" i="183"/>
  <c r="O59" i="183"/>
  <c r="N59" i="183"/>
  <c r="Q59" i="183" s="1"/>
  <c r="M59" i="183"/>
  <c r="AF59" i="183" s="1"/>
  <c r="K59" i="183"/>
  <c r="G59" i="183"/>
  <c r="O58" i="183"/>
  <c r="M58" i="183"/>
  <c r="K58" i="183"/>
  <c r="G58" i="183"/>
  <c r="AE57" i="183"/>
  <c r="O57" i="183"/>
  <c r="N57" i="183"/>
  <c r="P57" i="183" s="1"/>
  <c r="M57" i="183"/>
  <c r="AF57" i="183" s="1"/>
  <c r="K57" i="183"/>
  <c r="G57" i="183"/>
  <c r="AF56" i="183"/>
  <c r="AE56" i="183"/>
  <c r="O56" i="183"/>
  <c r="M56" i="183"/>
  <c r="K56" i="183"/>
  <c r="G56" i="183"/>
  <c r="AD55" i="183"/>
  <c r="AC55" i="183"/>
  <c r="Z55" i="183"/>
  <c r="Y55" i="183"/>
  <c r="T55" i="183"/>
  <c r="S55" i="183"/>
  <c r="L55" i="183"/>
  <c r="O55" i="183" s="1"/>
  <c r="J55" i="183"/>
  <c r="K55" i="183" s="1"/>
  <c r="I55" i="183"/>
  <c r="AF43" i="183"/>
  <c r="AE43" i="183"/>
  <c r="O43" i="183"/>
  <c r="M43" i="183"/>
  <c r="N43" i="183" s="1"/>
  <c r="K43" i="183"/>
  <c r="G43" i="183"/>
  <c r="O42" i="183"/>
  <c r="M42" i="183"/>
  <c r="K42" i="183"/>
  <c r="G42" i="183"/>
  <c r="O41" i="183"/>
  <c r="M41" i="183"/>
  <c r="AF41" i="183" s="1"/>
  <c r="K41" i="183"/>
  <c r="G41" i="183"/>
  <c r="O40" i="183"/>
  <c r="M40" i="183"/>
  <c r="AF40" i="183" s="1"/>
  <c r="K40" i="183"/>
  <c r="G40" i="183"/>
  <c r="AF39" i="183"/>
  <c r="AE39" i="183"/>
  <c r="O39" i="183"/>
  <c r="N39" i="183"/>
  <c r="Q39" i="183" s="1"/>
  <c r="M39" i="183"/>
  <c r="K39" i="183"/>
  <c r="G39" i="183"/>
  <c r="AD38" i="183"/>
  <c r="AC38" i="183"/>
  <c r="Z38" i="183"/>
  <c r="Y38" i="183"/>
  <c r="T38" i="183"/>
  <c r="S38" i="183"/>
  <c r="L38" i="183"/>
  <c r="K38" i="183"/>
  <c r="J38" i="183"/>
  <c r="I38" i="183"/>
  <c r="O25" i="183"/>
  <c r="M25" i="183"/>
  <c r="AF25" i="183" s="1"/>
  <c r="K25" i="183"/>
  <c r="G25" i="183"/>
  <c r="AF24" i="183"/>
  <c r="AE24" i="183"/>
  <c r="O24" i="183"/>
  <c r="M24" i="183"/>
  <c r="N24" i="183" s="1"/>
  <c r="K24" i="183"/>
  <c r="G24" i="183"/>
  <c r="AE23" i="183"/>
  <c r="O23" i="183"/>
  <c r="M23" i="183"/>
  <c r="K23" i="183"/>
  <c r="G23" i="183"/>
  <c r="AE22" i="183"/>
  <c r="O22" i="183"/>
  <c r="N22" i="183"/>
  <c r="M22" i="183"/>
  <c r="AF22" i="183" s="1"/>
  <c r="K22" i="183"/>
  <c r="G22" i="183"/>
  <c r="AD21" i="183"/>
  <c r="AC21" i="183"/>
  <c r="Z21" i="183"/>
  <c r="Y21" i="183"/>
  <c r="T21" i="183"/>
  <c r="S21" i="183"/>
  <c r="L21" i="183"/>
  <c r="O21" i="183" s="1"/>
  <c r="J21" i="183"/>
  <c r="K21" i="183" s="1"/>
  <c r="I21" i="183"/>
  <c r="O8" i="183"/>
  <c r="M8" i="183"/>
  <c r="K8" i="183"/>
  <c r="G8" i="183"/>
  <c r="O7" i="183"/>
  <c r="N7" i="183"/>
  <c r="Q7" i="183" s="1"/>
  <c r="M7" i="183"/>
  <c r="AF7" i="183" s="1"/>
  <c r="K7" i="183"/>
  <c r="G7" i="183"/>
  <c r="O6" i="183"/>
  <c r="M6" i="183"/>
  <c r="AF6" i="183" s="1"/>
  <c r="K6" i="183"/>
  <c r="G6" i="183"/>
  <c r="O5" i="183"/>
  <c r="M5" i="183"/>
  <c r="AF5" i="183" s="1"/>
  <c r="K5" i="183"/>
  <c r="G5" i="183"/>
  <c r="AD2" i="183"/>
  <c r="R6" i="181" s="1"/>
  <c r="H2" i="183"/>
  <c r="D1" i="183"/>
  <c r="T191" i="182"/>
  <c r="S191" i="182"/>
  <c r="L191" i="182"/>
  <c r="J191" i="182"/>
  <c r="K191" i="182" s="1"/>
  <c r="I191" i="182"/>
  <c r="AB179" i="182"/>
  <c r="AA179" i="182"/>
  <c r="O179" i="182"/>
  <c r="M179" i="182"/>
  <c r="N179" i="182" s="1"/>
  <c r="K179" i="182"/>
  <c r="G179" i="182"/>
  <c r="AB178" i="182"/>
  <c r="O178" i="182"/>
  <c r="M178" i="182"/>
  <c r="N178" i="182" s="1"/>
  <c r="K178" i="182"/>
  <c r="G178" i="182"/>
  <c r="O177" i="182"/>
  <c r="M177" i="182"/>
  <c r="AB177" i="182" s="1"/>
  <c r="K177" i="182"/>
  <c r="G177" i="182"/>
  <c r="O176" i="182"/>
  <c r="M176" i="182"/>
  <c r="AB176" i="182" s="1"/>
  <c r="K176" i="182"/>
  <c r="G176" i="182"/>
  <c r="O175" i="182"/>
  <c r="M175" i="182"/>
  <c r="K175" i="182"/>
  <c r="G175" i="182"/>
  <c r="T174" i="182"/>
  <c r="S174" i="182"/>
  <c r="L174" i="182"/>
  <c r="O174" i="182" s="1"/>
  <c r="J174" i="182"/>
  <c r="K174" i="182" s="1"/>
  <c r="I174" i="182"/>
  <c r="AB161" i="182"/>
  <c r="AA161" i="182"/>
  <c r="O161" i="182"/>
  <c r="M161" i="182"/>
  <c r="N161" i="182" s="1"/>
  <c r="K161" i="182"/>
  <c r="G161" i="182"/>
  <c r="O160" i="182"/>
  <c r="M160" i="182"/>
  <c r="K160" i="182"/>
  <c r="G160" i="182"/>
  <c r="O159" i="182"/>
  <c r="M159" i="182"/>
  <c r="AB159" i="182" s="1"/>
  <c r="K159" i="182"/>
  <c r="G159" i="182"/>
  <c r="O158" i="182"/>
  <c r="M158" i="182"/>
  <c r="AB158" i="182" s="1"/>
  <c r="K158" i="182"/>
  <c r="G158" i="182"/>
  <c r="T157" i="182"/>
  <c r="S157" i="182"/>
  <c r="L157" i="182"/>
  <c r="O157" i="182" s="1"/>
  <c r="J157" i="182"/>
  <c r="K157" i="182" s="1"/>
  <c r="I157" i="182"/>
  <c r="O144" i="182"/>
  <c r="M144" i="182"/>
  <c r="K144" i="182"/>
  <c r="G144" i="182"/>
  <c r="O143" i="182"/>
  <c r="M143" i="182"/>
  <c r="K143" i="182"/>
  <c r="G143" i="182"/>
  <c r="AB142" i="182"/>
  <c r="AA142" i="182"/>
  <c r="O142" i="182"/>
  <c r="M142" i="182"/>
  <c r="N142" i="182" s="1"/>
  <c r="Q142" i="182" s="1"/>
  <c r="K142" i="182"/>
  <c r="G142" i="182"/>
  <c r="O141" i="182"/>
  <c r="M141" i="182"/>
  <c r="K141" i="182"/>
  <c r="G141" i="182"/>
  <c r="T140" i="182"/>
  <c r="S140" i="182"/>
  <c r="M140" i="182"/>
  <c r="L140" i="182"/>
  <c r="J140" i="182"/>
  <c r="I140" i="182"/>
  <c r="O140" i="182" s="1"/>
  <c r="O127" i="182"/>
  <c r="M127" i="182"/>
  <c r="AB127" i="182" s="1"/>
  <c r="K127" i="182"/>
  <c r="G127" i="182"/>
  <c r="AA126" i="182"/>
  <c r="O126" i="182"/>
  <c r="M126" i="182"/>
  <c r="AB126" i="182" s="1"/>
  <c r="K126" i="182"/>
  <c r="G126" i="182"/>
  <c r="AA125" i="182"/>
  <c r="O125" i="182"/>
  <c r="M125" i="182"/>
  <c r="AB125" i="182" s="1"/>
  <c r="K125" i="182"/>
  <c r="G125" i="182"/>
  <c r="AB124" i="182"/>
  <c r="O124" i="182"/>
  <c r="N124" i="182"/>
  <c r="M124" i="182"/>
  <c r="AA124" i="182" s="1"/>
  <c r="K124" i="182"/>
  <c r="Q124" i="182" s="1"/>
  <c r="G124" i="182"/>
  <c r="T123" i="182"/>
  <c r="S123" i="182"/>
  <c r="L123" i="182"/>
  <c r="J123" i="182"/>
  <c r="K123" i="182" s="1"/>
  <c r="I123" i="182"/>
  <c r="O110" i="182"/>
  <c r="M110" i="182"/>
  <c r="AB110" i="182" s="1"/>
  <c r="K110" i="182"/>
  <c r="G110" i="182"/>
  <c r="O109" i="182"/>
  <c r="M109" i="182"/>
  <c r="AB109" i="182" s="1"/>
  <c r="K109" i="182"/>
  <c r="G109" i="182"/>
  <c r="O108" i="182"/>
  <c r="M108" i="182"/>
  <c r="K108" i="182"/>
  <c r="G108" i="182"/>
  <c r="O107" i="182"/>
  <c r="M107" i="182"/>
  <c r="K107" i="182"/>
  <c r="G107" i="182"/>
  <c r="T106" i="182"/>
  <c r="S106" i="182"/>
  <c r="L106" i="182"/>
  <c r="O106" i="182" s="1"/>
  <c r="J106" i="182"/>
  <c r="K106" i="182" s="1"/>
  <c r="I106" i="182"/>
  <c r="AB93" i="182"/>
  <c r="AA93" i="182"/>
  <c r="O93" i="182"/>
  <c r="M93" i="182"/>
  <c r="N93" i="182" s="1"/>
  <c r="K93" i="182"/>
  <c r="G93" i="182"/>
  <c r="AA92" i="182"/>
  <c r="O92" i="182"/>
  <c r="M92" i="182"/>
  <c r="AB92" i="182" s="1"/>
  <c r="K92" i="182"/>
  <c r="G92" i="182"/>
  <c r="O91" i="182"/>
  <c r="N91" i="182"/>
  <c r="M91" i="182"/>
  <c r="AB91" i="182" s="1"/>
  <c r="K91" i="182"/>
  <c r="G91" i="182"/>
  <c r="O90" i="182"/>
  <c r="M90" i="182"/>
  <c r="AB90" i="182" s="1"/>
  <c r="K90" i="182"/>
  <c r="G90" i="182"/>
  <c r="T89" i="182"/>
  <c r="S89" i="182"/>
  <c r="L89" i="182"/>
  <c r="O89" i="182" s="1"/>
  <c r="J89" i="182"/>
  <c r="K89" i="182" s="1"/>
  <c r="I89" i="182"/>
  <c r="O75" i="182"/>
  <c r="M75" i="182"/>
  <c r="K75" i="182"/>
  <c r="G75" i="182"/>
  <c r="AB74" i="182"/>
  <c r="AA74" i="182"/>
  <c r="O74" i="182"/>
  <c r="M74" i="182"/>
  <c r="N74" i="182" s="1"/>
  <c r="K74" i="182"/>
  <c r="G74" i="182"/>
  <c r="AB73" i="182"/>
  <c r="O73" i="182"/>
  <c r="M73" i="182"/>
  <c r="AA73" i="182" s="1"/>
  <c r="K73" i="182"/>
  <c r="G73" i="182"/>
  <c r="T72" i="182"/>
  <c r="S72" i="182"/>
  <c r="L72" i="182"/>
  <c r="O72" i="182" s="1"/>
  <c r="J72" i="182"/>
  <c r="K72" i="182" s="1"/>
  <c r="I72" i="182"/>
  <c r="O58" i="182"/>
  <c r="M58" i="182"/>
  <c r="K58" i="182"/>
  <c r="G58" i="182"/>
  <c r="O57" i="182"/>
  <c r="N57" i="182"/>
  <c r="Q57" i="182" s="1"/>
  <c r="M57" i="182"/>
  <c r="AB57" i="182" s="1"/>
  <c r="K57" i="182"/>
  <c r="G57" i="182"/>
  <c r="O56" i="182"/>
  <c r="M56" i="182"/>
  <c r="K56" i="182"/>
  <c r="G56" i="182"/>
  <c r="T55" i="182"/>
  <c r="S55" i="182"/>
  <c r="L55" i="182"/>
  <c r="O55" i="182" s="1"/>
  <c r="J55" i="182"/>
  <c r="I55" i="182"/>
  <c r="AA42" i="182"/>
  <c r="O42" i="182"/>
  <c r="N42" i="182"/>
  <c r="M42" i="182"/>
  <c r="AB42" i="182" s="1"/>
  <c r="K42" i="182"/>
  <c r="G42" i="182"/>
  <c r="AA41" i="182"/>
  <c r="O41" i="182"/>
  <c r="N41" i="182"/>
  <c r="M41" i="182"/>
  <c r="AB41" i="182" s="1"/>
  <c r="K41" i="182"/>
  <c r="G41" i="182"/>
  <c r="O40" i="182"/>
  <c r="M40" i="182"/>
  <c r="K40" i="182"/>
  <c r="G40" i="182"/>
  <c r="O39" i="182"/>
  <c r="M39" i="182"/>
  <c r="K39" i="182"/>
  <c r="G39" i="182"/>
  <c r="T38" i="182"/>
  <c r="S38" i="182"/>
  <c r="M38" i="182"/>
  <c r="L38" i="182"/>
  <c r="J38" i="182"/>
  <c r="I38" i="182"/>
  <c r="AA23" i="182"/>
  <c r="O23" i="182"/>
  <c r="M23" i="182"/>
  <c r="AB23" i="182" s="1"/>
  <c r="K23" i="182"/>
  <c r="G23" i="182"/>
  <c r="AB22" i="182"/>
  <c r="O22" i="182"/>
  <c r="M22" i="182"/>
  <c r="AA22" i="182" s="1"/>
  <c r="K22" i="182"/>
  <c r="G22" i="182"/>
  <c r="T21" i="182"/>
  <c r="S21" i="182"/>
  <c r="L21" i="182"/>
  <c r="J21" i="182"/>
  <c r="K21" i="182" s="1"/>
  <c r="I21" i="182"/>
  <c r="O9" i="182"/>
  <c r="M9" i="182"/>
  <c r="K9" i="182"/>
  <c r="G9" i="182"/>
  <c r="O8" i="182"/>
  <c r="M8" i="182"/>
  <c r="K8" i="182"/>
  <c r="G8" i="182"/>
  <c r="O7" i="182"/>
  <c r="M7" i="182"/>
  <c r="K7" i="182"/>
  <c r="G7" i="182"/>
  <c r="AA6" i="182"/>
  <c r="O6" i="182"/>
  <c r="M6" i="182"/>
  <c r="K6" i="182"/>
  <c r="G6" i="182"/>
  <c r="AB5" i="182"/>
  <c r="O5" i="182"/>
  <c r="M5" i="182"/>
  <c r="AA5" i="182" s="1"/>
  <c r="K5" i="182"/>
  <c r="G5" i="182"/>
  <c r="H2" i="182"/>
  <c r="D1" i="182"/>
  <c r="F3" i="181" s="1"/>
  <c r="X34" i="181"/>
  <c r="W34" i="181"/>
  <c r="V34" i="181"/>
  <c r="T34" i="181"/>
  <c r="P34" i="181"/>
  <c r="M8" i="181" s="1"/>
  <c r="O34" i="181"/>
  <c r="N34" i="181"/>
  <c r="M34" i="181"/>
  <c r="K34" i="181"/>
  <c r="H34" i="181"/>
  <c r="G34" i="181"/>
  <c r="O16" i="181"/>
  <c r="I8" i="181" s="1"/>
  <c r="N16" i="181"/>
  <c r="I16" i="181"/>
  <c r="H16" i="181"/>
  <c r="G16" i="181"/>
  <c r="F16" i="181"/>
  <c r="E16" i="181"/>
  <c r="G8" i="181" s="1"/>
  <c r="F8" i="181"/>
  <c r="M7" i="181"/>
  <c r="K7" i="181"/>
  <c r="I7" i="181"/>
  <c r="G7" i="181"/>
  <c r="F7" i="181"/>
  <c r="E7" i="181"/>
  <c r="M6" i="181"/>
  <c r="K6" i="181"/>
  <c r="I6" i="181"/>
  <c r="G6" i="181"/>
  <c r="F6" i="181"/>
  <c r="E6" i="181"/>
  <c r="AD123" i="180"/>
  <c r="AC123" i="180"/>
  <c r="Z123" i="180"/>
  <c r="Y123" i="180"/>
  <c r="T123" i="180"/>
  <c r="S123" i="180"/>
  <c r="L123" i="180"/>
  <c r="J123" i="180"/>
  <c r="I123" i="180"/>
  <c r="O110" i="180"/>
  <c r="M110" i="180"/>
  <c r="K110" i="180"/>
  <c r="G110" i="180"/>
  <c r="AE109" i="180"/>
  <c r="O109" i="180"/>
  <c r="N109" i="180"/>
  <c r="Q109" i="180" s="1"/>
  <c r="M109" i="180"/>
  <c r="AF109" i="180" s="1"/>
  <c r="K109" i="180"/>
  <c r="G109" i="180"/>
  <c r="O108" i="180"/>
  <c r="M108" i="180"/>
  <c r="K108" i="180"/>
  <c r="G108" i="180"/>
  <c r="O107" i="180"/>
  <c r="M107" i="180"/>
  <c r="K107" i="180"/>
  <c r="G107" i="180"/>
  <c r="AD106" i="180"/>
  <c r="AC106" i="180"/>
  <c r="Z106" i="180"/>
  <c r="Y106" i="180"/>
  <c r="T106" i="180"/>
  <c r="S106" i="180"/>
  <c r="L106" i="180"/>
  <c r="J106" i="180"/>
  <c r="I106" i="180"/>
  <c r="O92" i="180"/>
  <c r="M92" i="180"/>
  <c r="AF92" i="180" s="1"/>
  <c r="K92" i="180"/>
  <c r="G92" i="180"/>
  <c r="AE91" i="180"/>
  <c r="O91" i="180"/>
  <c r="M91" i="180"/>
  <c r="N91" i="180" s="1"/>
  <c r="K91" i="180"/>
  <c r="G91" i="180"/>
  <c r="O90" i="180"/>
  <c r="M90" i="180"/>
  <c r="AF90" i="180" s="1"/>
  <c r="K90" i="180"/>
  <c r="G90" i="180"/>
  <c r="AD89" i="180"/>
  <c r="AC89" i="180"/>
  <c r="Z89" i="180"/>
  <c r="Y89" i="180"/>
  <c r="T89" i="180"/>
  <c r="S89" i="180"/>
  <c r="L89" i="180"/>
  <c r="O89" i="180" s="1"/>
  <c r="J89" i="180"/>
  <c r="I89" i="180"/>
  <c r="O74" i="180"/>
  <c r="M74" i="180"/>
  <c r="K74" i="180"/>
  <c r="G74" i="180"/>
  <c r="O73" i="180"/>
  <c r="M73" i="180"/>
  <c r="N73" i="180" s="1"/>
  <c r="K73" i="180"/>
  <c r="G73" i="180"/>
  <c r="AD72" i="180"/>
  <c r="AC72" i="180"/>
  <c r="Z72" i="180"/>
  <c r="Y72" i="180"/>
  <c r="T72" i="180"/>
  <c r="S72" i="180"/>
  <c r="L72" i="180"/>
  <c r="H1" i="180" s="1"/>
  <c r="J72" i="180"/>
  <c r="I72" i="180"/>
  <c r="O62" i="180"/>
  <c r="M62" i="180"/>
  <c r="N62" i="180" s="1"/>
  <c r="K62" i="180"/>
  <c r="G62" i="180"/>
  <c r="O61" i="180"/>
  <c r="M61" i="180"/>
  <c r="N61" i="180" s="1"/>
  <c r="K61" i="180"/>
  <c r="G61" i="180"/>
  <c r="O60" i="180"/>
  <c r="M60" i="180"/>
  <c r="K60" i="180"/>
  <c r="G60" i="180"/>
  <c r="O59" i="180"/>
  <c r="M59" i="180"/>
  <c r="K59" i="180"/>
  <c r="G59" i="180"/>
  <c r="AF58" i="180"/>
  <c r="AE58" i="180"/>
  <c r="O58" i="180"/>
  <c r="M58" i="180"/>
  <c r="N58" i="180" s="1"/>
  <c r="P58" i="180" s="1"/>
  <c r="K58" i="180"/>
  <c r="G58" i="180"/>
  <c r="O57" i="180"/>
  <c r="M57" i="180"/>
  <c r="K57" i="180"/>
  <c r="G57" i="180"/>
  <c r="O56" i="180"/>
  <c r="M56" i="180"/>
  <c r="AE56" i="180" s="1"/>
  <c r="K56" i="180"/>
  <c r="G56" i="180"/>
  <c r="AD55" i="180"/>
  <c r="AC55" i="180"/>
  <c r="Z55" i="180"/>
  <c r="Y55" i="180"/>
  <c r="T55" i="180"/>
  <c r="S55" i="180"/>
  <c r="L55" i="180"/>
  <c r="J55" i="180"/>
  <c r="I55" i="180"/>
  <c r="O43" i="180"/>
  <c r="M43" i="180"/>
  <c r="K43" i="180"/>
  <c r="G43" i="180"/>
  <c r="AF42" i="180"/>
  <c r="AE42" i="180"/>
  <c r="O42" i="180"/>
  <c r="M42" i="180"/>
  <c r="N42" i="180" s="1"/>
  <c r="K42" i="180"/>
  <c r="G42" i="180"/>
  <c r="O41" i="180"/>
  <c r="M41" i="180"/>
  <c r="AF41" i="180" s="1"/>
  <c r="K41" i="180"/>
  <c r="G41" i="180"/>
  <c r="O40" i="180"/>
  <c r="M40" i="180"/>
  <c r="AF40" i="180" s="1"/>
  <c r="K40" i="180"/>
  <c r="G40" i="180"/>
  <c r="O39" i="180"/>
  <c r="M39" i="180"/>
  <c r="AF39" i="180" s="1"/>
  <c r="K39" i="180"/>
  <c r="G39" i="180"/>
  <c r="AD38" i="180"/>
  <c r="AC38" i="180"/>
  <c r="Z38" i="180"/>
  <c r="Y38" i="180"/>
  <c r="T38" i="180"/>
  <c r="S38" i="180"/>
  <c r="L38" i="180"/>
  <c r="J38" i="180"/>
  <c r="I38" i="180"/>
  <c r="O25" i="180"/>
  <c r="M25" i="180"/>
  <c r="AF25" i="180" s="1"/>
  <c r="K25" i="180"/>
  <c r="G25" i="180"/>
  <c r="O24" i="180"/>
  <c r="M24" i="180"/>
  <c r="K24" i="180"/>
  <c r="G24" i="180"/>
  <c r="O23" i="180"/>
  <c r="M23" i="180"/>
  <c r="K23" i="180"/>
  <c r="G23" i="180"/>
  <c r="O22" i="180"/>
  <c r="M22" i="180"/>
  <c r="K22" i="180"/>
  <c r="G22" i="180"/>
  <c r="AD21" i="180"/>
  <c r="AC21" i="180"/>
  <c r="Z21" i="180"/>
  <c r="Y21" i="180"/>
  <c r="T21" i="180"/>
  <c r="S21" i="180"/>
  <c r="L21" i="180"/>
  <c r="J21" i="180"/>
  <c r="I21" i="180"/>
  <c r="O8" i="180"/>
  <c r="M8" i="180"/>
  <c r="AF8" i="180" s="1"/>
  <c r="K8" i="180"/>
  <c r="G8" i="180"/>
  <c r="O7" i="180"/>
  <c r="M7" i="180"/>
  <c r="N7" i="180" s="1"/>
  <c r="Q7" i="180" s="1"/>
  <c r="K7" i="180"/>
  <c r="G7" i="180"/>
  <c r="O6" i="180"/>
  <c r="M6" i="180"/>
  <c r="AF6" i="180" s="1"/>
  <c r="K6" i="180"/>
  <c r="G6" i="180"/>
  <c r="O5" i="180"/>
  <c r="M5" i="180"/>
  <c r="AF5" i="180" s="1"/>
  <c r="K5" i="180"/>
  <c r="G5" i="180"/>
  <c r="H2" i="180"/>
  <c r="D1" i="180"/>
  <c r="F3" i="178" s="1"/>
  <c r="T191" i="179"/>
  <c r="S191" i="179"/>
  <c r="L191" i="179"/>
  <c r="O191" i="179" s="1"/>
  <c r="J191" i="179"/>
  <c r="K191" i="179" s="1"/>
  <c r="I191" i="179"/>
  <c r="O179" i="179"/>
  <c r="N179" i="179"/>
  <c r="P179" i="179" s="1"/>
  <c r="M179" i="179"/>
  <c r="K179" i="179"/>
  <c r="G179" i="179"/>
  <c r="O178" i="179"/>
  <c r="M178" i="179"/>
  <c r="AA178" i="179" s="1"/>
  <c r="K178" i="179"/>
  <c r="G178" i="179"/>
  <c r="O177" i="179"/>
  <c r="M177" i="179"/>
  <c r="AB177" i="179" s="1"/>
  <c r="K177" i="179"/>
  <c r="G177" i="179"/>
  <c r="O176" i="179"/>
  <c r="M176" i="179"/>
  <c r="AB176" i="179" s="1"/>
  <c r="K176" i="179"/>
  <c r="G176" i="179"/>
  <c r="AB175" i="179"/>
  <c r="O175" i="179"/>
  <c r="M175" i="179"/>
  <c r="AA175" i="179" s="1"/>
  <c r="K175" i="179"/>
  <c r="G175" i="179"/>
  <c r="T174" i="179"/>
  <c r="S174" i="179"/>
  <c r="O174" i="179"/>
  <c r="L174" i="179"/>
  <c r="J174" i="179"/>
  <c r="I174" i="179"/>
  <c r="O161" i="179"/>
  <c r="M161" i="179"/>
  <c r="K161" i="179"/>
  <c r="G161" i="179"/>
  <c r="O160" i="179"/>
  <c r="M160" i="179"/>
  <c r="K160" i="179"/>
  <c r="G160" i="179"/>
  <c r="O159" i="179"/>
  <c r="M159" i="179"/>
  <c r="K159" i="179"/>
  <c r="G159" i="179"/>
  <c r="O158" i="179"/>
  <c r="M158" i="179"/>
  <c r="K158" i="179"/>
  <c r="G158" i="179"/>
  <c r="T157" i="179"/>
  <c r="S157" i="179"/>
  <c r="L157" i="179"/>
  <c r="J157" i="179"/>
  <c r="I157" i="179"/>
  <c r="O144" i="179"/>
  <c r="M144" i="179"/>
  <c r="AB144" i="179" s="1"/>
  <c r="K144" i="179"/>
  <c r="G144" i="179"/>
  <c r="O143" i="179"/>
  <c r="M143" i="179"/>
  <c r="N143" i="179" s="1"/>
  <c r="K143" i="179"/>
  <c r="G143" i="179"/>
  <c r="AB142" i="179"/>
  <c r="O142" i="179"/>
  <c r="M142" i="179"/>
  <c r="AA142" i="179" s="1"/>
  <c r="K142" i="179"/>
  <c r="G142" i="179"/>
  <c r="O141" i="179"/>
  <c r="M141" i="179"/>
  <c r="K141" i="179"/>
  <c r="G141" i="179"/>
  <c r="T140" i="179"/>
  <c r="S140" i="179"/>
  <c r="L140" i="179"/>
  <c r="J140" i="179"/>
  <c r="I140" i="179"/>
  <c r="AA127" i="179"/>
  <c r="O127" i="179"/>
  <c r="N127" i="179"/>
  <c r="M127" i="179"/>
  <c r="AB127" i="179" s="1"/>
  <c r="K127" i="179"/>
  <c r="G127" i="179"/>
  <c r="O126" i="179"/>
  <c r="M126" i="179"/>
  <c r="K126" i="179"/>
  <c r="G126" i="179"/>
  <c r="O125" i="179"/>
  <c r="M125" i="179"/>
  <c r="K125" i="179"/>
  <c r="G125" i="179"/>
  <c r="O124" i="179"/>
  <c r="M124" i="179"/>
  <c r="AB124" i="179" s="1"/>
  <c r="K124" i="179"/>
  <c r="G124" i="179"/>
  <c r="T123" i="179"/>
  <c r="S123" i="179"/>
  <c r="L123" i="179"/>
  <c r="J123" i="179"/>
  <c r="I123" i="179"/>
  <c r="AB110" i="179"/>
  <c r="AA110" i="179"/>
  <c r="O110" i="179"/>
  <c r="M110" i="179"/>
  <c r="N110" i="179" s="1"/>
  <c r="K110" i="179"/>
  <c r="G110" i="179"/>
  <c r="O109" i="179"/>
  <c r="M109" i="179"/>
  <c r="AA109" i="179" s="1"/>
  <c r="K109" i="179"/>
  <c r="G109" i="179"/>
  <c r="AA108" i="179"/>
  <c r="O108" i="179"/>
  <c r="M108" i="179"/>
  <c r="AB108" i="179" s="1"/>
  <c r="K108" i="179"/>
  <c r="G108" i="179"/>
  <c r="O107" i="179"/>
  <c r="M107" i="179"/>
  <c r="AA107" i="179" s="1"/>
  <c r="K107" i="179"/>
  <c r="G107" i="179"/>
  <c r="T106" i="179"/>
  <c r="S106" i="179"/>
  <c r="L106" i="179"/>
  <c r="J106" i="179"/>
  <c r="I106" i="179"/>
  <c r="O93" i="179"/>
  <c r="M93" i="179"/>
  <c r="AB93" i="179" s="1"/>
  <c r="K93" i="179"/>
  <c r="G93" i="179"/>
  <c r="O92" i="179"/>
  <c r="M92" i="179"/>
  <c r="K92" i="179"/>
  <c r="G92" i="179"/>
  <c r="AA91" i="179"/>
  <c r="O91" i="179"/>
  <c r="M91" i="179"/>
  <c r="K91" i="179"/>
  <c r="G91" i="179"/>
  <c r="AB90" i="179"/>
  <c r="O90" i="179"/>
  <c r="M90" i="179"/>
  <c r="AA90" i="179" s="1"/>
  <c r="K90" i="179"/>
  <c r="G90" i="179"/>
  <c r="T89" i="179"/>
  <c r="S89" i="179"/>
  <c r="L89" i="179"/>
  <c r="J89" i="179"/>
  <c r="I89" i="179"/>
  <c r="O75" i="179"/>
  <c r="M75" i="179"/>
  <c r="N75" i="179" s="1"/>
  <c r="K75" i="179"/>
  <c r="Q75" i="179" s="1"/>
  <c r="G75" i="179"/>
  <c r="O74" i="179"/>
  <c r="M74" i="179"/>
  <c r="K74" i="179"/>
  <c r="G74" i="179"/>
  <c r="O73" i="179"/>
  <c r="M73" i="179"/>
  <c r="N73" i="179" s="1"/>
  <c r="K73" i="179"/>
  <c r="G73" i="179"/>
  <c r="T72" i="179"/>
  <c r="S72" i="179"/>
  <c r="L72" i="179"/>
  <c r="J72" i="179"/>
  <c r="I72" i="179"/>
  <c r="O58" i="179"/>
  <c r="M58" i="179"/>
  <c r="K58" i="179"/>
  <c r="G58" i="179"/>
  <c r="AA57" i="179"/>
  <c r="O57" i="179"/>
  <c r="N57" i="179"/>
  <c r="P57" i="179" s="1"/>
  <c r="M57" i="179"/>
  <c r="AB57" i="179" s="1"/>
  <c r="K57" i="179"/>
  <c r="G57" i="179"/>
  <c r="O56" i="179"/>
  <c r="M56" i="179"/>
  <c r="K56" i="179"/>
  <c r="G56" i="179"/>
  <c r="T55" i="179"/>
  <c r="S55" i="179"/>
  <c r="L55" i="179"/>
  <c r="J55" i="179"/>
  <c r="I55" i="179"/>
  <c r="AA42" i="179"/>
  <c r="O42" i="179"/>
  <c r="M42" i="179"/>
  <c r="K42" i="179"/>
  <c r="G42" i="179"/>
  <c r="AA41" i="179"/>
  <c r="O41" i="179"/>
  <c r="M41" i="179"/>
  <c r="AB41" i="179" s="1"/>
  <c r="K41" i="179"/>
  <c r="G41" i="179"/>
  <c r="O40" i="179"/>
  <c r="M40" i="179"/>
  <c r="N40" i="179" s="1"/>
  <c r="Q40" i="179" s="1"/>
  <c r="K40" i="179"/>
  <c r="G40" i="179"/>
  <c r="AB39" i="179"/>
  <c r="O39" i="179"/>
  <c r="M39" i="179"/>
  <c r="AA39" i="179" s="1"/>
  <c r="K39" i="179"/>
  <c r="G39" i="179"/>
  <c r="T38" i="179"/>
  <c r="S38" i="179"/>
  <c r="L38" i="179"/>
  <c r="J38" i="179"/>
  <c r="I38" i="179"/>
  <c r="O23" i="179"/>
  <c r="M23" i="179"/>
  <c r="K23" i="179"/>
  <c r="G23" i="179"/>
  <c r="O22" i="179"/>
  <c r="N22" i="179"/>
  <c r="M22" i="179"/>
  <c r="K22" i="179"/>
  <c r="G22" i="179"/>
  <c r="T21" i="179"/>
  <c r="S21" i="179"/>
  <c r="L21" i="179"/>
  <c r="J21" i="179"/>
  <c r="I21" i="179"/>
  <c r="AA9" i="179"/>
  <c r="O9" i="179"/>
  <c r="M9" i="179"/>
  <c r="AB9" i="179" s="1"/>
  <c r="K9" i="179"/>
  <c r="G9" i="179"/>
  <c r="O8" i="179"/>
  <c r="M8" i="179"/>
  <c r="K8" i="179"/>
  <c r="G8" i="179"/>
  <c r="O7" i="179"/>
  <c r="M7" i="179"/>
  <c r="K7" i="179"/>
  <c r="G7" i="179"/>
  <c r="AA6" i="179"/>
  <c r="O6" i="179"/>
  <c r="M6" i="179"/>
  <c r="AB6" i="179" s="1"/>
  <c r="K6" i="179"/>
  <c r="G6" i="179"/>
  <c r="AB5" i="179"/>
  <c r="O5" i="179"/>
  <c r="M5" i="179"/>
  <c r="AA5" i="179" s="1"/>
  <c r="K5" i="179"/>
  <c r="G5" i="179"/>
  <c r="H2" i="179"/>
  <c r="D1" i="179"/>
  <c r="X34" i="178"/>
  <c r="W34" i="178"/>
  <c r="V34" i="178"/>
  <c r="T34" i="178"/>
  <c r="P34" i="178"/>
  <c r="O34" i="178"/>
  <c r="N34" i="178"/>
  <c r="M34" i="178"/>
  <c r="K34" i="178"/>
  <c r="H34" i="178"/>
  <c r="G34" i="178"/>
  <c r="O16" i="178"/>
  <c r="N16" i="178"/>
  <c r="I16" i="178"/>
  <c r="H16" i="178"/>
  <c r="G16" i="178"/>
  <c r="F16" i="178"/>
  <c r="E16" i="178"/>
  <c r="G8" i="178" s="1"/>
  <c r="F8" i="178"/>
  <c r="M7" i="178"/>
  <c r="K7" i="178"/>
  <c r="I7" i="178"/>
  <c r="G7" i="178"/>
  <c r="F7" i="178"/>
  <c r="E7" i="178"/>
  <c r="M6" i="178"/>
  <c r="K6" i="178"/>
  <c r="I6" i="178"/>
  <c r="G6" i="178"/>
  <c r="F6" i="178"/>
  <c r="E6" i="178"/>
  <c r="AD123" i="177"/>
  <c r="AC123" i="177"/>
  <c r="Z123" i="177"/>
  <c r="Y123" i="177"/>
  <c r="T123" i="177"/>
  <c r="S123" i="177"/>
  <c r="L123" i="177"/>
  <c r="J123" i="177"/>
  <c r="K123" i="177" s="1"/>
  <c r="I123" i="177"/>
  <c r="O110" i="177"/>
  <c r="M110" i="177"/>
  <c r="AF110" i="177" s="1"/>
  <c r="K110" i="177"/>
  <c r="G110" i="177"/>
  <c r="O109" i="177"/>
  <c r="M109" i="177"/>
  <c r="AF109" i="177" s="1"/>
  <c r="K109" i="177"/>
  <c r="G109" i="177"/>
  <c r="AF108" i="177"/>
  <c r="O108" i="177"/>
  <c r="M108" i="177"/>
  <c r="AE108" i="177" s="1"/>
  <c r="K108" i="177"/>
  <c r="G108" i="177"/>
  <c r="O107" i="177"/>
  <c r="M107" i="177"/>
  <c r="K107" i="177"/>
  <c r="G107" i="177"/>
  <c r="AD106" i="177"/>
  <c r="AC106" i="177"/>
  <c r="Z106" i="177"/>
  <c r="Y106" i="177"/>
  <c r="T106" i="177"/>
  <c r="S106" i="177"/>
  <c r="L106" i="177"/>
  <c r="J106" i="177"/>
  <c r="I106" i="177"/>
  <c r="O92" i="177"/>
  <c r="M92" i="177"/>
  <c r="AF92" i="177" s="1"/>
  <c r="K92" i="177"/>
  <c r="G92" i="177"/>
  <c r="O91" i="177"/>
  <c r="M91" i="177"/>
  <c r="K91" i="177"/>
  <c r="G91" i="177"/>
  <c r="O90" i="177"/>
  <c r="M90" i="177"/>
  <c r="N90" i="177" s="1"/>
  <c r="K90" i="177"/>
  <c r="G90" i="177"/>
  <c r="AD89" i="177"/>
  <c r="AC89" i="177"/>
  <c r="Z89" i="177"/>
  <c r="Y89" i="177"/>
  <c r="T89" i="177"/>
  <c r="S89" i="177"/>
  <c r="L89" i="177"/>
  <c r="J89" i="177"/>
  <c r="I89" i="177"/>
  <c r="O74" i="177"/>
  <c r="M74" i="177"/>
  <c r="K74" i="177"/>
  <c r="G74" i="177"/>
  <c r="O73" i="177"/>
  <c r="N73" i="177"/>
  <c r="M73" i="177"/>
  <c r="K73" i="177"/>
  <c r="G73" i="177"/>
  <c r="AD72" i="177"/>
  <c r="AC72" i="177"/>
  <c r="Z72" i="177"/>
  <c r="Y72" i="177"/>
  <c r="T72" i="177"/>
  <c r="S72" i="177"/>
  <c r="L72" i="177"/>
  <c r="J72" i="177"/>
  <c r="I72" i="177"/>
  <c r="O62" i="177"/>
  <c r="M62" i="177"/>
  <c r="N62" i="177" s="1"/>
  <c r="K62" i="177"/>
  <c r="G62" i="177"/>
  <c r="AF61" i="177"/>
  <c r="O61" i="177"/>
  <c r="M61" i="177"/>
  <c r="N61" i="177" s="1"/>
  <c r="K61" i="177"/>
  <c r="G61" i="177"/>
  <c r="O60" i="177"/>
  <c r="M60" i="177"/>
  <c r="AF60" i="177" s="1"/>
  <c r="K60" i="177"/>
  <c r="G60" i="177"/>
  <c r="O59" i="177"/>
  <c r="M59" i="177"/>
  <c r="AF59" i="177" s="1"/>
  <c r="K59" i="177"/>
  <c r="G59" i="177"/>
  <c r="AE58" i="177"/>
  <c r="O58" i="177"/>
  <c r="M58" i="177"/>
  <c r="K58" i="177"/>
  <c r="G58" i="177"/>
  <c r="O57" i="177"/>
  <c r="M57" i="177"/>
  <c r="N57" i="177" s="1"/>
  <c r="K57" i="177"/>
  <c r="G57" i="177"/>
  <c r="O56" i="177"/>
  <c r="M56" i="177"/>
  <c r="N56" i="177" s="1"/>
  <c r="P56" i="177" s="1"/>
  <c r="K56" i="177"/>
  <c r="G56" i="177"/>
  <c r="AD55" i="177"/>
  <c r="AC55" i="177"/>
  <c r="Z55" i="177"/>
  <c r="Y55" i="177"/>
  <c r="T55" i="177"/>
  <c r="S55" i="177"/>
  <c r="L55" i="177"/>
  <c r="J55" i="177"/>
  <c r="I55" i="177"/>
  <c r="AE43" i="177"/>
  <c r="O43" i="177"/>
  <c r="M43" i="177"/>
  <c r="AF43" i="177" s="1"/>
  <c r="K43" i="177"/>
  <c r="G43" i="177"/>
  <c r="O42" i="177"/>
  <c r="M42" i="177"/>
  <c r="K42" i="177"/>
  <c r="G42" i="177"/>
  <c r="O41" i="177"/>
  <c r="M41" i="177"/>
  <c r="AF41" i="177" s="1"/>
  <c r="K41" i="177"/>
  <c r="G41" i="177"/>
  <c r="O40" i="177"/>
  <c r="M40" i="177"/>
  <c r="AF40" i="177" s="1"/>
  <c r="K40" i="177"/>
  <c r="G40" i="177"/>
  <c r="AE39" i="177"/>
  <c r="O39" i="177"/>
  <c r="M39" i="177"/>
  <c r="K39" i="177"/>
  <c r="G39" i="177"/>
  <c r="AD38" i="177"/>
  <c r="AC38" i="177"/>
  <c r="Z38" i="177"/>
  <c r="Y38" i="177"/>
  <c r="T38" i="177"/>
  <c r="S38" i="177"/>
  <c r="L38" i="177"/>
  <c r="J38" i="177"/>
  <c r="I38" i="177"/>
  <c r="O25" i="177"/>
  <c r="M25" i="177"/>
  <c r="K25" i="177"/>
  <c r="G25" i="177"/>
  <c r="O24" i="177"/>
  <c r="M24" i="177"/>
  <c r="N24" i="177" s="1"/>
  <c r="K24" i="177"/>
  <c r="G24" i="177"/>
  <c r="AF23" i="177"/>
  <c r="O23" i="177"/>
  <c r="M23" i="177"/>
  <c r="N23" i="177" s="1"/>
  <c r="K23" i="177"/>
  <c r="G23" i="177"/>
  <c r="O22" i="177"/>
  <c r="M22" i="177"/>
  <c r="K22" i="177"/>
  <c r="G22" i="177"/>
  <c r="AD21" i="177"/>
  <c r="AC21" i="177"/>
  <c r="Z21" i="177"/>
  <c r="Y21" i="177"/>
  <c r="T21" i="177"/>
  <c r="S21" i="177"/>
  <c r="L21" i="177"/>
  <c r="J21" i="177"/>
  <c r="I21" i="177"/>
  <c r="AF8" i="177"/>
  <c r="O8" i="177"/>
  <c r="M8" i="177"/>
  <c r="N8" i="177" s="1"/>
  <c r="K8" i="177"/>
  <c r="G8" i="177"/>
  <c r="O7" i="177"/>
  <c r="M7" i="177"/>
  <c r="AF7" i="177" s="1"/>
  <c r="K7" i="177"/>
  <c r="G7" i="177"/>
  <c r="O6" i="177"/>
  <c r="M6" i="177"/>
  <c r="AF6" i="177" s="1"/>
  <c r="K6" i="177"/>
  <c r="G6" i="177"/>
  <c r="O5" i="177"/>
  <c r="M5" i="177"/>
  <c r="AF5" i="177" s="1"/>
  <c r="K5" i="177"/>
  <c r="G5" i="177"/>
  <c r="H2" i="177"/>
  <c r="D1" i="177"/>
  <c r="T191" i="176"/>
  <c r="S191" i="176"/>
  <c r="L191" i="176"/>
  <c r="J191" i="176"/>
  <c r="I191" i="176"/>
  <c r="O180" i="176"/>
  <c r="M180" i="176"/>
  <c r="N180" i="176" s="1"/>
  <c r="K180" i="176"/>
  <c r="G180" i="176"/>
  <c r="AA179" i="176"/>
  <c r="O179" i="176"/>
  <c r="N179" i="176"/>
  <c r="M179" i="176"/>
  <c r="AB179" i="176" s="1"/>
  <c r="K179" i="176"/>
  <c r="G179" i="176"/>
  <c r="O178" i="176"/>
  <c r="M178" i="176"/>
  <c r="AB178" i="176" s="1"/>
  <c r="K178" i="176"/>
  <c r="G178" i="176"/>
  <c r="O177" i="176"/>
  <c r="N177" i="176"/>
  <c r="M177" i="176"/>
  <c r="K177" i="176"/>
  <c r="G177" i="176"/>
  <c r="AA176" i="176"/>
  <c r="Q176" i="176"/>
  <c r="O176" i="176"/>
  <c r="N176" i="176"/>
  <c r="M176" i="176"/>
  <c r="AB176" i="176" s="1"/>
  <c r="K176" i="176"/>
  <c r="G176" i="176"/>
  <c r="O175" i="176"/>
  <c r="M175" i="176"/>
  <c r="K175" i="176"/>
  <c r="G175" i="176"/>
  <c r="T174" i="176"/>
  <c r="S174" i="176"/>
  <c r="L174" i="176"/>
  <c r="O174" i="176" s="1"/>
  <c r="J174" i="176"/>
  <c r="I174" i="176"/>
  <c r="O161" i="176"/>
  <c r="M161" i="176"/>
  <c r="K161" i="176"/>
  <c r="G161" i="176"/>
  <c r="O160" i="176"/>
  <c r="M160" i="176"/>
  <c r="AB160" i="176" s="1"/>
  <c r="K160" i="176"/>
  <c r="G160" i="176"/>
  <c r="AA159" i="176"/>
  <c r="O159" i="176"/>
  <c r="N159" i="176"/>
  <c r="M159" i="176"/>
  <c r="AB159" i="176" s="1"/>
  <c r="K159" i="176"/>
  <c r="G159" i="176"/>
  <c r="AA158" i="176"/>
  <c r="O158" i="176"/>
  <c r="M158" i="176"/>
  <c r="K158" i="176"/>
  <c r="G158" i="176"/>
  <c r="T157" i="176"/>
  <c r="S157" i="176"/>
  <c r="L157" i="176"/>
  <c r="J157" i="176"/>
  <c r="I157" i="176"/>
  <c r="AA144" i="176"/>
  <c r="O144" i="176"/>
  <c r="M144" i="176"/>
  <c r="AB144" i="176" s="1"/>
  <c r="K144" i="176"/>
  <c r="G144" i="176"/>
  <c r="O143" i="176"/>
  <c r="N143" i="176"/>
  <c r="M143" i="176"/>
  <c r="K143" i="176"/>
  <c r="G143" i="176"/>
  <c r="O142" i="176"/>
  <c r="M142" i="176"/>
  <c r="AB142" i="176" s="1"/>
  <c r="K142" i="176"/>
  <c r="G142" i="176"/>
  <c r="O141" i="176"/>
  <c r="M141" i="176"/>
  <c r="AB141" i="176" s="1"/>
  <c r="K141" i="176"/>
  <c r="G141" i="176"/>
  <c r="T140" i="176"/>
  <c r="S140" i="176"/>
  <c r="L140" i="176"/>
  <c r="O140" i="176" s="1"/>
  <c r="J140" i="176"/>
  <c r="I140" i="176"/>
  <c r="O127" i="176"/>
  <c r="M127" i="176"/>
  <c r="AA127" i="176" s="1"/>
  <c r="K127" i="176"/>
  <c r="G127" i="176"/>
  <c r="O126" i="176"/>
  <c r="M126" i="176"/>
  <c r="N126" i="176" s="1"/>
  <c r="K126" i="176"/>
  <c r="G126" i="176"/>
  <c r="AA125" i="176"/>
  <c r="O125" i="176"/>
  <c r="N125" i="176"/>
  <c r="Q125" i="176" s="1"/>
  <c r="M125" i="176"/>
  <c r="AB125" i="176" s="1"/>
  <c r="K125" i="176"/>
  <c r="G125" i="176"/>
  <c r="O124" i="176"/>
  <c r="M124" i="176"/>
  <c r="AB124" i="176" s="1"/>
  <c r="K124" i="176"/>
  <c r="G124" i="176"/>
  <c r="T123" i="176"/>
  <c r="S123" i="176"/>
  <c r="L123" i="176"/>
  <c r="J123" i="176"/>
  <c r="I123" i="176"/>
  <c r="O110" i="176"/>
  <c r="M110" i="176"/>
  <c r="K110" i="176"/>
  <c r="G110" i="176"/>
  <c r="AA109" i="176"/>
  <c r="O109" i="176"/>
  <c r="M109" i="176"/>
  <c r="AB109" i="176" s="1"/>
  <c r="K109" i="176"/>
  <c r="G109" i="176"/>
  <c r="O108" i="176"/>
  <c r="M108" i="176"/>
  <c r="AB108" i="176" s="1"/>
  <c r="K108" i="176"/>
  <c r="G108" i="176"/>
  <c r="O107" i="176"/>
  <c r="M107" i="176"/>
  <c r="N107" i="176" s="1"/>
  <c r="K107" i="176"/>
  <c r="G107" i="176"/>
  <c r="T106" i="176"/>
  <c r="S106" i="176"/>
  <c r="L106" i="176"/>
  <c r="J106" i="176"/>
  <c r="I106" i="176"/>
  <c r="O93" i="176"/>
  <c r="M93" i="176"/>
  <c r="K93" i="176"/>
  <c r="G93" i="176"/>
  <c r="O92" i="176"/>
  <c r="M92" i="176"/>
  <c r="K92" i="176"/>
  <c r="G92" i="176"/>
  <c r="O91" i="176"/>
  <c r="M91" i="176"/>
  <c r="K91" i="176"/>
  <c r="G91" i="176"/>
  <c r="O90" i="176"/>
  <c r="M90" i="176"/>
  <c r="K90" i="176"/>
  <c r="G90" i="176"/>
  <c r="T89" i="176"/>
  <c r="S89" i="176"/>
  <c r="L89" i="176"/>
  <c r="J89" i="176"/>
  <c r="I89" i="176"/>
  <c r="O75" i="176"/>
  <c r="M75" i="176"/>
  <c r="AB75" i="176" s="1"/>
  <c r="K75" i="176"/>
  <c r="G75" i="176"/>
  <c r="O74" i="176"/>
  <c r="N74" i="176"/>
  <c r="M74" i="176"/>
  <c r="K74" i="176"/>
  <c r="G74" i="176"/>
  <c r="O73" i="176"/>
  <c r="M73" i="176"/>
  <c r="M89" i="176" s="1"/>
  <c r="K73" i="176"/>
  <c r="G73" i="176"/>
  <c r="T72" i="176"/>
  <c r="S72" i="176"/>
  <c r="L72" i="176"/>
  <c r="J72" i="176"/>
  <c r="I72" i="176"/>
  <c r="O59" i="176"/>
  <c r="M59" i="176"/>
  <c r="AA59" i="176" s="1"/>
  <c r="K59" i="176"/>
  <c r="G59" i="176"/>
  <c r="AA58" i="176"/>
  <c r="O58" i="176"/>
  <c r="M58" i="176"/>
  <c r="AB58" i="176" s="1"/>
  <c r="K58" i="176"/>
  <c r="G58" i="176"/>
  <c r="O57" i="176"/>
  <c r="M57" i="176"/>
  <c r="AB57" i="176" s="1"/>
  <c r="K57" i="176"/>
  <c r="G57" i="176"/>
  <c r="O56" i="176"/>
  <c r="M56" i="176"/>
  <c r="N56" i="176" s="1"/>
  <c r="K56" i="176"/>
  <c r="G56" i="176"/>
  <c r="T55" i="176"/>
  <c r="S55" i="176"/>
  <c r="L55" i="176"/>
  <c r="J55" i="176"/>
  <c r="I55" i="176"/>
  <c r="AA42" i="176"/>
  <c r="O42" i="176"/>
  <c r="N42" i="176"/>
  <c r="M42" i="176"/>
  <c r="AB42" i="176" s="1"/>
  <c r="K42" i="176"/>
  <c r="G42" i="176"/>
  <c r="O41" i="176"/>
  <c r="M41" i="176"/>
  <c r="K41" i="176"/>
  <c r="G41" i="176"/>
  <c r="AA40" i="176"/>
  <c r="O40" i="176"/>
  <c r="M40" i="176"/>
  <c r="K40" i="176"/>
  <c r="G40" i="176"/>
  <c r="O39" i="176"/>
  <c r="M39" i="176"/>
  <c r="K39" i="176"/>
  <c r="G39" i="176"/>
  <c r="T38" i="176"/>
  <c r="S38" i="176"/>
  <c r="L38" i="176"/>
  <c r="J38" i="176"/>
  <c r="I38" i="176"/>
  <c r="AA23" i="176"/>
  <c r="O23" i="176"/>
  <c r="M23" i="176"/>
  <c r="K23" i="176"/>
  <c r="G23" i="176"/>
  <c r="O22" i="176"/>
  <c r="M22" i="176"/>
  <c r="N22" i="176" s="1"/>
  <c r="K22" i="176"/>
  <c r="G22" i="176"/>
  <c r="T21" i="176"/>
  <c r="S21" i="176"/>
  <c r="L21" i="176"/>
  <c r="O21" i="176" s="1"/>
  <c r="J21" i="176"/>
  <c r="K21" i="176" s="1"/>
  <c r="I21" i="176"/>
  <c r="O9" i="176"/>
  <c r="M9" i="176"/>
  <c r="K9" i="176"/>
  <c r="G9" i="176"/>
  <c r="O8" i="176"/>
  <c r="M8" i="176"/>
  <c r="K8" i="176"/>
  <c r="G8" i="176"/>
  <c r="AA7" i="176"/>
  <c r="O7" i="176"/>
  <c r="M7" i="176"/>
  <c r="AB7" i="176" s="1"/>
  <c r="K7" i="176"/>
  <c r="G7" i="176"/>
  <c r="O6" i="176"/>
  <c r="M6" i="176"/>
  <c r="AB6" i="176" s="1"/>
  <c r="K6" i="176"/>
  <c r="G6" i="176"/>
  <c r="O5" i="176"/>
  <c r="M5" i="176"/>
  <c r="K5" i="176"/>
  <c r="G5" i="176"/>
  <c r="H2" i="176"/>
  <c r="D1" i="176"/>
  <c r="F3" i="175" s="1"/>
  <c r="X34" i="175"/>
  <c r="W34" i="175"/>
  <c r="V34" i="175"/>
  <c r="T34" i="175"/>
  <c r="P34" i="175"/>
  <c r="O34" i="175"/>
  <c r="N34" i="175"/>
  <c r="M34" i="175"/>
  <c r="K34" i="175"/>
  <c r="H34" i="175"/>
  <c r="G34" i="175"/>
  <c r="O16" i="175"/>
  <c r="N16" i="175"/>
  <c r="I8" i="175" s="1"/>
  <c r="I16" i="175"/>
  <c r="H16" i="175"/>
  <c r="G16" i="175"/>
  <c r="F16" i="175"/>
  <c r="E16" i="175"/>
  <c r="F8" i="175"/>
  <c r="M7" i="175"/>
  <c r="K7" i="175"/>
  <c r="I7" i="175"/>
  <c r="G7" i="175"/>
  <c r="F7" i="175"/>
  <c r="E7" i="175"/>
  <c r="M6" i="175"/>
  <c r="K6" i="175"/>
  <c r="I6" i="175"/>
  <c r="G6" i="175"/>
  <c r="F6" i="175"/>
  <c r="E6" i="175"/>
  <c r="AD106" i="174"/>
  <c r="AC106" i="174"/>
  <c r="Z106" i="174"/>
  <c r="Y106" i="174"/>
  <c r="T106" i="174"/>
  <c r="S106" i="174"/>
  <c r="L106" i="174"/>
  <c r="O106" i="174" s="1"/>
  <c r="J106" i="174"/>
  <c r="K106" i="174" s="1"/>
  <c r="I106" i="174"/>
  <c r="O93" i="174"/>
  <c r="M93" i="174"/>
  <c r="AF93" i="174" s="1"/>
  <c r="K93" i="174"/>
  <c r="G93" i="174"/>
  <c r="O92" i="174"/>
  <c r="M92" i="174"/>
  <c r="AF92" i="174" s="1"/>
  <c r="K92" i="174"/>
  <c r="G92" i="174"/>
  <c r="O91" i="174"/>
  <c r="M91" i="174"/>
  <c r="K91" i="174"/>
  <c r="G91" i="174"/>
  <c r="O90" i="174"/>
  <c r="M90" i="174"/>
  <c r="K90" i="174"/>
  <c r="G90" i="174"/>
  <c r="AD89" i="174"/>
  <c r="AC89" i="174"/>
  <c r="Z89" i="174"/>
  <c r="Y89" i="174"/>
  <c r="T89" i="174"/>
  <c r="S89" i="174"/>
  <c r="L89" i="174"/>
  <c r="O89" i="174" s="1"/>
  <c r="J89" i="174"/>
  <c r="I89" i="174"/>
  <c r="O75" i="174"/>
  <c r="M75" i="174"/>
  <c r="AF75" i="174" s="1"/>
  <c r="K75" i="174"/>
  <c r="G75" i="174"/>
  <c r="AF74" i="174"/>
  <c r="AE74" i="174"/>
  <c r="O74" i="174"/>
  <c r="M74" i="174"/>
  <c r="N74" i="174" s="1"/>
  <c r="K74" i="174"/>
  <c r="G74" i="174"/>
  <c r="O73" i="174"/>
  <c r="M73" i="174"/>
  <c r="AF73" i="174" s="1"/>
  <c r="K73" i="174"/>
  <c r="G73" i="174"/>
  <c r="AD72" i="174"/>
  <c r="AC72" i="174"/>
  <c r="Z72" i="174"/>
  <c r="Y72" i="174"/>
  <c r="T72" i="174"/>
  <c r="S72" i="174"/>
  <c r="L72" i="174"/>
  <c r="O72" i="174" s="1"/>
  <c r="J72" i="174"/>
  <c r="K72" i="174" s="1"/>
  <c r="I72" i="174"/>
  <c r="O57" i="174"/>
  <c r="M57" i="174"/>
  <c r="AE57" i="174" s="1"/>
  <c r="K57" i="174"/>
  <c r="G57" i="174"/>
  <c r="O56" i="174"/>
  <c r="M56" i="174"/>
  <c r="N56" i="174" s="1"/>
  <c r="K56" i="174"/>
  <c r="G56" i="174"/>
  <c r="AD55" i="174"/>
  <c r="AC55" i="174"/>
  <c r="Z55" i="174"/>
  <c r="Y55" i="174"/>
  <c r="T55" i="174"/>
  <c r="S55" i="174"/>
  <c r="L55" i="174"/>
  <c r="J55" i="174"/>
  <c r="I55" i="174"/>
  <c r="O45" i="174"/>
  <c r="M45" i="174"/>
  <c r="K45" i="174"/>
  <c r="G45" i="174"/>
  <c r="O44" i="174"/>
  <c r="N44" i="174"/>
  <c r="M44" i="174"/>
  <c r="K44" i="174"/>
  <c r="G44" i="174"/>
  <c r="O43" i="174"/>
  <c r="M43" i="174"/>
  <c r="AF43" i="174" s="1"/>
  <c r="K43" i="174"/>
  <c r="G43" i="174"/>
  <c r="O42" i="174"/>
  <c r="M42" i="174"/>
  <c r="AF42" i="174" s="1"/>
  <c r="K42" i="174"/>
  <c r="G42" i="174"/>
  <c r="O41" i="174"/>
  <c r="N41" i="174"/>
  <c r="P41" i="174" s="1"/>
  <c r="M41" i="174"/>
  <c r="K41" i="174"/>
  <c r="G41" i="174"/>
  <c r="AE40" i="174"/>
  <c r="O40" i="174"/>
  <c r="M40" i="174"/>
  <c r="K40" i="174"/>
  <c r="G40" i="174"/>
  <c r="O39" i="174"/>
  <c r="M39" i="174"/>
  <c r="K39" i="174"/>
  <c r="G39" i="174"/>
  <c r="AD38" i="174"/>
  <c r="AC38" i="174"/>
  <c r="Z38" i="174"/>
  <c r="Y38" i="174"/>
  <c r="T38" i="174"/>
  <c r="S38" i="174"/>
  <c r="L38" i="174"/>
  <c r="O38" i="174" s="1"/>
  <c r="J38" i="174"/>
  <c r="I38" i="174"/>
  <c r="AF29" i="174"/>
  <c r="AE29" i="174"/>
  <c r="O29" i="174"/>
  <c r="M29" i="174"/>
  <c r="N29" i="174" s="1"/>
  <c r="K29" i="174"/>
  <c r="G29" i="174"/>
  <c r="O28" i="174"/>
  <c r="M28" i="174"/>
  <c r="AE28" i="174" s="1"/>
  <c r="K28" i="174"/>
  <c r="G28" i="174"/>
  <c r="O27" i="174"/>
  <c r="M27" i="174"/>
  <c r="AF27" i="174" s="1"/>
  <c r="K27" i="174"/>
  <c r="G27" i="174"/>
  <c r="O26" i="174"/>
  <c r="M26" i="174"/>
  <c r="AF26" i="174" s="1"/>
  <c r="K26" i="174"/>
  <c r="G26" i="174"/>
  <c r="O25" i="174"/>
  <c r="M25" i="174"/>
  <c r="K25" i="174"/>
  <c r="G25" i="174"/>
  <c r="O24" i="174"/>
  <c r="M24" i="174"/>
  <c r="N24" i="174" s="1"/>
  <c r="K24" i="174"/>
  <c r="G24" i="174"/>
  <c r="O23" i="174"/>
  <c r="M23" i="174"/>
  <c r="AF23" i="174" s="1"/>
  <c r="K23" i="174"/>
  <c r="G23" i="174"/>
  <c r="O22" i="174"/>
  <c r="M22" i="174"/>
  <c r="AF22" i="174" s="1"/>
  <c r="K22" i="174"/>
  <c r="G22" i="174"/>
  <c r="AD21" i="174"/>
  <c r="AC21" i="174"/>
  <c r="Z21" i="174"/>
  <c r="Y21" i="174"/>
  <c r="T21" i="174"/>
  <c r="S21" i="174"/>
  <c r="L21" i="174"/>
  <c r="J21" i="174"/>
  <c r="I21" i="174"/>
  <c r="K21" i="174" s="1"/>
  <c r="O9" i="174"/>
  <c r="M9" i="174"/>
  <c r="AF9" i="174" s="1"/>
  <c r="K9" i="174"/>
  <c r="G9" i="174"/>
  <c r="O8" i="174"/>
  <c r="M8" i="174"/>
  <c r="K8" i="174"/>
  <c r="G8" i="174"/>
  <c r="O7" i="174"/>
  <c r="M7" i="174"/>
  <c r="K7" i="174"/>
  <c r="G7" i="174"/>
  <c r="O6" i="174"/>
  <c r="N6" i="174"/>
  <c r="M6" i="174"/>
  <c r="AF6" i="174" s="1"/>
  <c r="K6" i="174"/>
  <c r="G6" i="174"/>
  <c r="O5" i="174"/>
  <c r="M5" i="174"/>
  <c r="AF5" i="174" s="1"/>
  <c r="K5" i="174"/>
  <c r="G5" i="174"/>
  <c r="H2" i="174"/>
  <c r="D1" i="174"/>
  <c r="T191" i="173"/>
  <c r="S191" i="173"/>
  <c r="L191" i="173"/>
  <c r="J191" i="173"/>
  <c r="I191" i="173"/>
  <c r="O179" i="173"/>
  <c r="M179" i="173"/>
  <c r="K179" i="173"/>
  <c r="G179" i="173"/>
  <c r="O178" i="173"/>
  <c r="M178" i="173"/>
  <c r="K178" i="173"/>
  <c r="G178" i="173"/>
  <c r="O177" i="173"/>
  <c r="M177" i="173"/>
  <c r="AB177" i="173" s="1"/>
  <c r="K177" i="173"/>
  <c r="G177" i="173"/>
  <c r="O176" i="173"/>
  <c r="M176" i="173"/>
  <c r="AB176" i="173" s="1"/>
  <c r="K176" i="173"/>
  <c r="G176" i="173"/>
  <c r="O175" i="173"/>
  <c r="M175" i="173"/>
  <c r="AB175" i="173" s="1"/>
  <c r="K175" i="173"/>
  <c r="G175" i="173"/>
  <c r="T174" i="173"/>
  <c r="S174" i="173"/>
  <c r="L174" i="173"/>
  <c r="J174" i="173"/>
  <c r="I174" i="173"/>
  <c r="O161" i="173"/>
  <c r="M161" i="173"/>
  <c r="AB161" i="173" s="1"/>
  <c r="K161" i="173"/>
  <c r="G161" i="173"/>
  <c r="AB160" i="173"/>
  <c r="AA160" i="173"/>
  <c r="O160" i="173"/>
  <c r="M160" i="173"/>
  <c r="N160" i="173" s="1"/>
  <c r="K160" i="173"/>
  <c r="G160" i="173"/>
  <c r="AA159" i="173"/>
  <c r="O159" i="173"/>
  <c r="M159" i="173"/>
  <c r="AB159" i="173" s="1"/>
  <c r="K159" i="173"/>
  <c r="G159" i="173"/>
  <c r="O158" i="173"/>
  <c r="M158" i="173"/>
  <c r="K158" i="173"/>
  <c r="G158" i="173"/>
  <c r="T157" i="173"/>
  <c r="S157" i="173"/>
  <c r="L157" i="173"/>
  <c r="O157" i="173" s="1"/>
  <c r="J157" i="173"/>
  <c r="I157" i="173"/>
  <c r="O144" i="173"/>
  <c r="M144" i="173"/>
  <c r="AB144" i="173" s="1"/>
  <c r="K144" i="173"/>
  <c r="G144" i="173"/>
  <c r="O143" i="173"/>
  <c r="M143" i="173"/>
  <c r="K143" i="173"/>
  <c r="G143" i="173"/>
  <c r="AB142" i="173"/>
  <c r="AA142" i="173"/>
  <c r="O142" i="173"/>
  <c r="N142" i="173"/>
  <c r="M142" i="173"/>
  <c r="K142" i="173"/>
  <c r="G142" i="173"/>
  <c r="O141" i="173"/>
  <c r="M141" i="173"/>
  <c r="M157" i="173" s="1"/>
  <c r="K141" i="173"/>
  <c r="G141" i="173"/>
  <c r="T140" i="173"/>
  <c r="S140" i="173"/>
  <c r="L140" i="173"/>
  <c r="J140" i="173"/>
  <c r="I140" i="173"/>
  <c r="O127" i="173"/>
  <c r="M127" i="173"/>
  <c r="K127" i="173"/>
  <c r="G127" i="173"/>
  <c r="O126" i="173"/>
  <c r="M126" i="173"/>
  <c r="AB126" i="173" s="1"/>
  <c r="K126" i="173"/>
  <c r="G126" i="173"/>
  <c r="O125" i="173"/>
  <c r="M125" i="173"/>
  <c r="K125" i="173"/>
  <c r="G125" i="173"/>
  <c r="AB124" i="173"/>
  <c r="O124" i="173"/>
  <c r="M124" i="173"/>
  <c r="AA124" i="173" s="1"/>
  <c r="K124" i="173"/>
  <c r="G124" i="173"/>
  <c r="T123" i="173"/>
  <c r="S123" i="173"/>
  <c r="L123" i="173"/>
  <c r="J123" i="173"/>
  <c r="I123" i="173"/>
  <c r="O110" i="173"/>
  <c r="M110" i="173"/>
  <c r="AB110" i="173" s="1"/>
  <c r="K110" i="173"/>
  <c r="G110" i="173"/>
  <c r="O109" i="173"/>
  <c r="M109" i="173"/>
  <c r="K109" i="173"/>
  <c r="G109" i="173"/>
  <c r="O108" i="173"/>
  <c r="M108" i="173"/>
  <c r="AB108" i="173" s="1"/>
  <c r="K108" i="173"/>
  <c r="G108" i="173"/>
  <c r="AB107" i="173"/>
  <c r="O107" i="173"/>
  <c r="M107" i="173"/>
  <c r="K107" i="173"/>
  <c r="G107" i="173"/>
  <c r="T106" i="173"/>
  <c r="S106" i="173"/>
  <c r="L106" i="173"/>
  <c r="J106" i="173"/>
  <c r="I106" i="173"/>
  <c r="O93" i="173"/>
  <c r="M93" i="173"/>
  <c r="K93" i="173"/>
  <c r="G93" i="173"/>
  <c r="AA92" i="173"/>
  <c r="O92" i="173"/>
  <c r="M92" i="173"/>
  <c r="AB92" i="173" s="1"/>
  <c r="K92" i="173"/>
  <c r="G92" i="173"/>
  <c r="O91" i="173"/>
  <c r="M91" i="173"/>
  <c r="AB91" i="173" s="1"/>
  <c r="K91" i="173"/>
  <c r="G91" i="173"/>
  <c r="AA90" i="173"/>
  <c r="O90" i="173"/>
  <c r="M90" i="173"/>
  <c r="AB90" i="173" s="1"/>
  <c r="K90" i="173"/>
  <c r="G90" i="173"/>
  <c r="T89" i="173"/>
  <c r="S89" i="173"/>
  <c r="L89" i="173"/>
  <c r="J89" i="173"/>
  <c r="I89" i="173"/>
  <c r="O75" i="173"/>
  <c r="M75" i="173"/>
  <c r="AB75" i="173" s="1"/>
  <c r="K75" i="173"/>
  <c r="G75" i="173"/>
  <c r="AA74" i="173"/>
  <c r="O74" i="173"/>
  <c r="M74" i="173"/>
  <c r="AB74" i="173" s="1"/>
  <c r="K74" i="173"/>
  <c r="G74" i="173"/>
  <c r="O73" i="173"/>
  <c r="M73" i="173"/>
  <c r="K73" i="173"/>
  <c r="G73" i="173"/>
  <c r="T72" i="173"/>
  <c r="S72" i="173"/>
  <c r="L72" i="173"/>
  <c r="J72" i="173"/>
  <c r="I72" i="173"/>
  <c r="O59" i="173"/>
  <c r="M59" i="173"/>
  <c r="K59" i="173"/>
  <c r="G59" i="173"/>
  <c r="O58" i="173"/>
  <c r="M58" i="173"/>
  <c r="N58" i="173" s="1"/>
  <c r="K58" i="173"/>
  <c r="G58" i="173"/>
  <c r="O57" i="173"/>
  <c r="M57" i="173"/>
  <c r="AB57" i="173" s="1"/>
  <c r="K57" i="173"/>
  <c r="G57" i="173"/>
  <c r="O56" i="173"/>
  <c r="M56" i="173"/>
  <c r="AB56" i="173" s="1"/>
  <c r="K56" i="173"/>
  <c r="G56" i="173"/>
  <c r="T55" i="173"/>
  <c r="S55" i="173"/>
  <c r="L55" i="173"/>
  <c r="J55" i="173"/>
  <c r="I55" i="173"/>
  <c r="AB42" i="173"/>
  <c r="O42" i="173"/>
  <c r="M42" i="173"/>
  <c r="AA42" i="173" s="1"/>
  <c r="K42" i="173"/>
  <c r="G42" i="173"/>
  <c r="O41" i="173"/>
  <c r="M41" i="173"/>
  <c r="K41" i="173"/>
  <c r="G41" i="173"/>
  <c r="O40" i="173"/>
  <c r="M40" i="173"/>
  <c r="N40" i="173" s="1"/>
  <c r="K40" i="173"/>
  <c r="G40" i="173"/>
  <c r="O39" i="173"/>
  <c r="M39" i="173"/>
  <c r="K39" i="173"/>
  <c r="G39" i="173"/>
  <c r="T38" i="173"/>
  <c r="S38" i="173"/>
  <c r="L38" i="173"/>
  <c r="J38" i="173"/>
  <c r="I38" i="173"/>
  <c r="O23" i="173"/>
  <c r="M23" i="173"/>
  <c r="AB23" i="173" s="1"/>
  <c r="K23" i="173"/>
  <c r="G23" i="173"/>
  <c r="O22" i="173"/>
  <c r="M22" i="173"/>
  <c r="K22" i="173"/>
  <c r="G22" i="173"/>
  <c r="T21" i="173"/>
  <c r="S21" i="173"/>
  <c r="L21" i="173"/>
  <c r="J21" i="173"/>
  <c r="I21" i="173"/>
  <c r="O9" i="173"/>
  <c r="M9" i="173"/>
  <c r="AA9" i="173" s="1"/>
  <c r="K9" i="173"/>
  <c r="G9" i="173"/>
  <c r="O8" i="173"/>
  <c r="M8" i="173"/>
  <c r="AA8" i="173" s="1"/>
  <c r="K8" i="173"/>
  <c r="G8" i="173"/>
  <c r="O7" i="173"/>
  <c r="M7" i="173"/>
  <c r="N7" i="173" s="1"/>
  <c r="K7" i="173"/>
  <c r="G7" i="173"/>
  <c r="O6" i="173"/>
  <c r="M6" i="173"/>
  <c r="AB6" i="173" s="1"/>
  <c r="K6" i="173"/>
  <c r="G6" i="173"/>
  <c r="O5" i="173"/>
  <c r="M5" i="173"/>
  <c r="AB5" i="173" s="1"/>
  <c r="K5" i="173"/>
  <c r="G5" i="173"/>
  <c r="H2" i="173"/>
  <c r="D1" i="173"/>
  <c r="F3" i="172" s="1"/>
  <c r="X34" i="172"/>
  <c r="W34" i="172"/>
  <c r="V34" i="172"/>
  <c r="T34" i="172"/>
  <c r="P34" i="172"/>
  <c r="O34" i="172"/>
  <c r="N34" i="172"/>
  <c r="M34" i="172"/>
  <c r="K34" i="172"/>
  <c r="H34" i="172"/>
  <c r="G34" i="172"/>
  <c r="O16" i="172"/>
  <c r="N16" i="172"/>
  <c r="I16" i="172"/>
  <c r="G16" i="172"/>
  <c r="F16" i="172"/>
  <c r="E16" i="172"/>
  <c r="G8" i="172" s="1"/>
  <c r="F8" i="172"/>
  <c r="M7" i="172"/>
  <c r="K7" i="172"/>
  <c r="I7" i="172"/>
  <c r="G7" i="172"/>
  <c r="F7" i="172"/>
  <c r="E7" i="172"/>
  <c r="M6" i="172"/>
  <c r="K6" i="172"/>
  <c r="I6" i="172"/>
  <c r="G6" i="172"/>
  <c r="F6" i="172"/>
  <c r="E6" i="172"/>
  <c r="D1" i="171"/>
  <c r="H2" i="171"/>
  <c r="G5" i="171"/>
  <c r="K5" i="171"/>
  <c r="M5" i="171"/>
  <c r="O5" i="171"/>
  <c r="AF5" i="171"/>
  <c r="G6" i="171"/>
  <c r="K6" i="171"/>
  <c r="M6" i="171"/>
  <c r="N6" i="171" s="1"/>
  <c r="O6" i="171"/>
  <c r="G7" i="171"/>
  <c r="K7" i="171"/>
  <c r="M7" i="171"/>
  <c r="AE7" i="171" s="1"/>
  <c r="O7" i="171"/>
  <c r="G8" i="171"/>
  <c r="K8" i="171"/>
  <c r="M8" i="171"/>
  <c r="N8" i="171" s="1"/>
  <c r="O8" i="171"/>
  <c r="AF8" i="171"/>
  <c r="G9" i="171"/>
  <c r="K9" i="171"/>
  <c r="M9" i="171"/>
  <c r="N9" i="171" s="1"/>
  <c r="P9" i="171" s="1"/>
  <c r="O9" i="171"/>
  <c r="AE9" i="171"/>
  <c r="G10" i="171"/>
  <c r="K10" i="171"/>
  <c r="M10" i="171"/>
  <c r="N10" i="171" s="1"/>
  <c r="O10" i="171"/>
  <c r="I21" i="171"/>
  <c r="J21" i="171"/>
  <c r="L21" i="171"/>
  <c r="S21" i="171"/>
  <c r="T21" i="171"/>
  <c r="Y21" i="171"/>
  <c r="Z21" i="171"/>
  <c r="AC21" i="171"/>
  <c r="AD21" i="171"/>
  <c r="G22" i="171"/>
  <c r="K22" i="171"/>
  <c r="M22" i="171"/>
  <c r="O22" i="171"/>
  <c r="G23" i="171"/>
  <c r="K23" i="171"/>
  <c r="M23" i="171"/>
  <c r="N23" i="171" s="1"/>
  <c r="O23" i="171"/>
  <c r="AE23" i="171"/>
  <c r="AF23" i="171"/>
  <c r="G24" i="171"/>
  <c r="K24" i="171"/>
  <c r="M24" i="171"/>
  <c r="O24" i="171"/>
  <c r="G25" i="171"/>
  <c r="K25" i="171"/>
  <c r="M25" i="171"/>
  <c r="O25" i="171"/>
  <c r="G26" i="171"/>
  <c r="K26" i="171"/>
  <c r="M26" i="171"/>
  <c r="N26" i="171" s="1"/>
  <c r="O26" i="171"/>
  <c r="G27" i="171"/>
  <c r="K27" i="171"/>
  <c r="M27" i="171"/>
  <c r="N27" i="171" s="1"/>
  <c r="O27" i="171"/>
  <c r="AE27" i="171"/>
  <c r="AF27" i="171"/>
  <c r="G28" i="171"/>
  <c r="K28" i="171"/>
  <c r="M28" i="171"/>
  <c r="O28" i="171"/>
  <c r="G29" i="171"/>
  <c r="K29" i="171"/>
  <c r="M29" i="171"/>
  <c r="AF29" i="171" s="1"/>
  <c r="O29" i="171"/>
  <c r="G30" i="171"/>
  <c r="K30" i="171"/>
  <c r="M30" i="171"/>
  <c r="N30" i="171" s="1"/>
  <c r="O30" i="171"/>
  <c r="I38" i="171"/>
  <c r="J38" i="171"/>
  <c r="L38" i="171"/>
  <c r="S38" i="171"/>
  <c r="T38" i="171"/>
  <c r="Y38" i="171"/>
  <c r="Z38" i="171"/>
  <c r="AC38" i="171"/>
  <c r="AD38" i="171"/>
  <c r="G39" i="171"/>
  <c r="K39" i="171"/>
  <c r="M39" i="171"/>
  <c r="O39" i="171"/>
  <c r="G40" i="171"/>
  <c r="K40" i="171"/>
  <c r="M40" i="171"/>
  <c r="AE40" i="171" s="1"/>
  <c r="N40" i="171"/>
  <c r="O40" i="171"/>
  <c r="AF40" i="171"/>
  <c r="G41" i="171"/>
  <c r="K41" i="171"/>
  <c r="M41" i="171"/>
  <c r="N41" i="171" s="1"/>
  <c r="O41" i="171"/>
  <c r="G42" i="171"/>
  <c r="K42" i="171"/>
  <c r="M42" i="171"/>
  <c r="AE42" i="171" s="1"/>
  <c r="O42" i="171"/>
  <c r="G43" i="171"/>
  <c r="K43" i="171"/>
  <c r="M43" i="171"/>
  <c r="AE43" i="171" s="1"/>
  <c r="N43" i="171"/>
  <c r="O43" i="171"/>
  <c r="I55" i="171"/>
  <c r="J55" i="171"/>
  <c r="L55" i="171"/>
  <c r="O55" i="171" s="1"/>
  <c r="S55" i="171"/>
  <c r="T55" i="171"/>
  <c r="Y55" i="171"/>
  <c r="Z55" i="171"/>
  <c r="AC55" i="171"/>
  <c r="AD55" i="171"/>
  <c r="G56" i="171"/>
  <c r="K56" i="171"/>
  <c r="M56" i="171"/>
  <c r="O56" i="171"/>
  <c r="G57" i="171"/>
  <c r="K57" i="171"/>
  <c r="M57" i="171"/>
  <c r="O57" i="171"/>
  <c r="I72" i="171"/>
  <c r="J72" i="171"/>
  <c r="L72" i="171"/>
  <c r="O72" i="171"/>
  <c r="S72" i="171"/>
  <c r="T72" i="171"/>
  <c r="Y72" i="171"/>
  <c r="Z72" i="171"/>
  <c r="AC72" i="171"/>
  <c r="AD72" i="171"/>
  <c r="G73" i="171"/>
  <c r="K73" i="171"/>
  <c r="M73" i="171"/>
  <c r="AE73" i="171" s="1"/>
  <c r="O73" i="171"/>
  <c r="G74" i="171"/>
  <c r="K74" i="171"/>
  <c r="M74" i="171"/>
  <c r="AE74" i="171" s="1"/>
  <c r="N74" i="171"/>
  <c r="P74" i="171" s="1"/>
  <c r="O74" i="171"/>
  <c r="G75" i="171"/>
  <c r="K75" i="171"/>
  <c r="M75" i="171"/>
  <c r="N75" i="171" s="1"/>
  <c r="P75" i="171" s="1"/>
  <c r="O75" i="171"/>
  <c r="Q75" i="171"/>
  <c r="AF75" i="171"/>
  <c r="I89" i="171"/>
  <c r="J89" i="171"/>
  <c r="L89" i="171"/>
  <c r="S89" i="171"/>
  <c r="T89" i="171"/>
  <c r="Y89" i="171"/>
  <c r="Z89" i="171"/>
  <c r="AC89" i="171"/>
  <c r="AD89" i="171"/>
  <c r="G90" i="171"/>
  <c r="K90" i="171"/>
  <c r="M90" i="171"/>
  <c r="O90" i="171"/>
  <c r="G91" i="171"/>
  <c r="K91" i="171"/>
  <c r="M91" i="171"/>
  <c r="AE91" i="171" s="1"/>
  <c r="N91" i="171"/>
  <c r="O91" i="171"/>
  <c r="G92" i="171"/>
  <c r="K92" i="171"/>
  <c r="M92" i="171"/>
  <c r="AE92" i="171" s="1"/>
  <c r="N92" i="171"/>
  <c r="O92" i="171"/>
  <c r="G93" i="171"/>
  <c r="K93" i="171"/>
  <c r="M93" i="171"/>
  <c r="AE93" i="171" s="1"/>
  <c r="N93" i="171"/>
  <c r="O93" i="171"/>
  <c r="AF93" i="171"/>
  <c r="I106" i="171"/>
  <c r="J106" i="171"/>
  <c r="K106" i="171" s="1"/>
  <c r="L106" i="171"/>
  <c r="O106" i="171" s="1"/>
  <c r="S106" i="171"/>
  <c r="T106" i="171"/>
  <c r="Y106" i="171"/>
  <c r="Z106" i="171"/>
  <c r="AC106" i="171"/>
  <c r="AD106" i="171"/>
  <c r="D1" i="170"/>
  <c r="F3" i="169" s="1"/>
  <c r="H2" i="170"/>
  <c r="G5" i="170"/>
  <c r="K5" i="170"/>
  <c r="M5" i="170"/>
  <c r="O5" i="170"/>
  <c r="G6" i="170"/>
  <c r="K6" i="170"/>
  <c r="M6" i="170"/>
  <c r="AA6" i="170" s="1"/>
  <c r="O6" i="170"/>
  <c r="G7" i="170"/>
  <c r="K7" i="170"/>
  <c r="M7" i="170"/>
  <c r="AB7" i="170" s="1"/>
  <c r="O7" i="170"/>
  <c r="G8" i="170"/>
  <c r="K8" i="170"/>
  <c r="M8" i="170"/>
  <c r="N8" i="170" s="1"/>
  <c r="O8" i="170"/>
  <c r="AA8" i="170"/>
  <c r="G9" i="170"/>
  <c r="K9" i="170"/>
  <c r="M9" i="170"/>
  <c r="N9" i="170" s="1"/>
  <c r="O9" i="170"/>
  <c r="I21" i="170"/>
  <c r="J21" i="170"/>
  <c r="L21" i="170"/>
  <c r="S21" i="170"/>
  <c r="T21" i="170"/>
  <c r="G22" i="170"/>
  <c r="K22" i="170"/>
  <c r="M22" i="170"/>
  <c r="AA22" i="170" s="1"/>
  <c r="N22" i="170"/>
  <c r="O22" i="170"/>
  <c r="G23" i="170"/>
  <c r="K23" i="170"/>
  <c r="M23" i="170"/>
  <c r="N23" i="170"/>
  <c r="O23" i="170"/>
  <c r="I38" i="170"/>
  <c r="J38" i="170"/>
  <c r="L38" i="170"/>
  <c r="S38" i="170"/>
  <c r="T38" i="170"/>
  <c r="G39" i="170"/>
  <c r="K39" i="170"/>
  <c r="M39" i="170"/>
  <c r="AA39" i="170" s="1"/>
  <c r="O39" i="170"/>
  <c r="G40" i="170"/>
  <c r="K40" i="170"/>
  <c r="M40" i="170"/>
  <c r="O40" i="170"/>
  <c r="G41" i="170"/>
  <c r="K41" i="170"/>
  <c r="M41" i="170"/>
  <c r="N41" i="170" s="1"/>
  <c r="O41" i="170"/>
  <c r="AA41" i="170"/>
  <c r="G42" i="170"/>
  <c r="K42" i="170"/>
  <c r="M42" i="170"/>
  <c r="AB42" i="170" s="1"/>
  <c r="O42" i="170"/>
  <c r="I55" i="170"/>
  <c r="J55" i="170"/>
  <c r="L55" i="170"/>
  <c r="O55" i="170" s="1"/>
  <c r="S55" i="170"/>
  <c r="T55" i="170"/>
  <c r="G56" i="170"/>
  <c r="K56" i="170"/>
  <c r="M56" i="170"/>
  <c r="O56" i="170"/>
  <c r="AB56" i="170"/>
  <c r="G57" i="170"/>
  <c r="K57" i="170"/>
  <c r="M57" i="170"/>
  <c r="AB57" i="170" s="1"/>
  <c r="N57" i="170"/>
  <c r="O57" i="170"/>
  <c r="G58" i="170"/>
  <c r="K58" i="170"/>
  <c r="M58" i="170"/>
  <c r="AA58" i="170" s="1"/>
  <c r="N58" i="170"/>
  <c r="O58" i="170"/>
  <c r="G59" i="170"/>
  <c r="K59" i="170"/>
  <c r="M59" i="170"/>
  <c r="O59" i="170"/>
  <c r="I72" i="170"/>
  <c r="J72" i="170"/>
  <c r="L72" i="170"/>
  <c r="S72" i="170"/>
  <c r="T72" i="170"/>
  <c r="G73" i="170"/>
  <c r="K73" i="170"/>
  <c r="M73" i="170"/>
  <c r="AB73" i="170" s="1"/>
  <c r="O73" i="170"/>
  <c r="G74" i="170"/>
  <c r="K74" i="170"/>
  <c r="M74" i="170"/>
  <c r="O74" i="170"/>
  <c r="G75" i="170"/>
  <c r="K75" i="170"/>
  <c r="M75" i="170"/>
  <c r="AB75" i="170" s="1"/>
  <c r="O75" i="170"/>
  <c r="G76" i="170"/>
  <c r="K76" i="170"/>
  <c r="M76" i="170"/>
  <c r="O76" i="170"/>
  <c r="I89" i="170"/>
  <c r="J89" i="170"/>
  <c r="L89" i="170"/>
  <c r="O89" i="170" s="1"/>
  <c r="S89" i="170"/>
  <c r="T89" i="170"/>
  <c r="G90" i="170"/>
  <c r="K90" i="170"/>
  <c r="M90" i="170"/>
  <c r="O90" i="170"/>
  <c r="G91" i="170"/>
  <c r="K91" i="170"/>
  <c r="M91" i="170"/>
  <c r="O91" i="170"/>
  <c r="AB91" i="170"/>
  <c r="G92" i="170"/>
  <c r="K92" i="170"/>
  <c r="M92" i="170"/>
  <c r="O92" i="170"/>
  <c r="G93" i="170"/>
  <c r="K93" i="170"/>
  <c r="M93" i="170"/>
  <c r="O93" i="170"/>
  <c r="I106" i="170"/>
  <c r="J106" i="170"/>
  <c r="L106" i="170"/>
  <c r="S106" i="170"/>
  <c r="T106" i="170"/>
  <c r="G107" i="170"/>
  <c r="K107" i="170"/>
  <c r="M107" i="170"/>
  <c r="AA107" i="170" s="1"/>
  <c r="O107" i="170"/>
  <c r="G108" i="170"/>
  <c r="K108" i="170"/>
  <c r="M108" i="170"/>
  <c r="N108" i="170" s="1"/>
  <c r="P108" i="170" s="1"/>
  <c r="O108" i="170"/>
  <c r="G109" i="170"/>
  <c r="K109" i="170"/>
  <c r="M109" i="170"/>
  <c r="O109" i="170"/>
  <c r="AA109" i="170"/>
  <c r="G110" i="170"/>
  <c r="K110" i="170"/>
  <c r="M110" i="170"/>
  <c r="N110" i="170" s="1"/>
  <c r="O110" i="170"/>
  <c r="AA110" i="170"/>
  <c r="I123" i="170"/>
  <c r="J123" i="170"/>
  <c r="L123" i="170"/>
  <c r="S123" i="170"/>
  <c r="T123" i="170"/>
  <c r="G124" i="170"/>
  <c r="K124" i="170"/>
  <c r="M124" i="170"/>
  <c r="AA124" i="170" s="1"/>
  <c r="O124" i="170"/>
  <c r="G125" i="170"/>
  <c r="K125" i="170"/>
  <c r="M125" i="170"/>
  <c r="N125" i="170" s="1"/>
  <c r="Q125" i="170" s="1"/>
  <c r="O125" i="170"/>
  <c r="G126" i="170"/>
  <c r="K126" i="170"/>
  <c r="M126" i="170"/>
  <c r="O126" i="170"/>
  <c r="G127" i="170"/>
  <c r="K127" i="170"/>
  <c r="M127" i="170"/>
  <c r="N127" i="170" s="1"/>
  <c r="O127" i="170"/>
  <c r="AA127" i="170"/>
  <c r="I140" i="170"/>
  <c r="J140" i="170"/>
  <c r="K140" i="170" s="1"/>
  <c r="L140" i="170"/>
  <c r="S140" i="170"/>
  <c r="T140" i="170"/>
  <c r="G141" i="170"/>
  <c r="K141" i="170"/>
  <c r="M141" i="170"/>
  <c r="AB141" i="170" s="1"/>
  <c r="N141" i="170"/>
  <c r="O141" i="170"/>
  <c r="AA141" i="170"/>
  <c r="G142" i="170"/>
  <c r="K142" i="170"/>
  <c r="M142" i="170"/>
  <c r="O142" i="170"/>
  <c r="G143" i="170"/>
  <c r="K143" i="170"/>
  <c r="M143" i="170"/>
  <c r="N143" i="170" s="1"/>
  <c r="O143" i="170"/>
  <c r="G144" i="170"/>
  <c r="K144" i="170"/>
  <c r="M144" i="170"/>
  <c r="AB144" i="170" s="1"/>
  <c r="N144" i="170"/>
  <c r="P144" i="170" s="1"/>
  <c r="O144" i="170"/>
  <c r="I157" i="170"/>
  <c r="J157" i="170"/>
  <c r="L157" i="170"/>
  <c r="S157" i="170"/>
  <c r="T157" i="170"/>
  <c r="G158" i="170"/>
  <c r="K158" i="170"/>
  <c r="M158" i="170"/>
  <c r="N158" i="170" s="1"/>
  <c r="O158" i="170"/>
  <c r="AB158" i="170"/>
  <c r="G159" i="170"/>
  <c r="K159" i="170"/>
  <c r="M159" i="170"/>
  <c r="N159" i="170" s="1"/>
  <c r="O159" i="170"/>
  <c r="AA159" i="170"/>
  <c r="AB159" i="170"/>
  <c r="G160" i="170"/>
  <c r="K160" i="170"/>
  <c r="M160" i="170"/>
  <c r="M174" i="170" s="1"/>
  <c r="AA174" i="170" s="1"/>
  <c r="O160" i="170"/>
  <c r="G161" i="170"/>
  <c r="K161" i="170"/>
  <c r="M161" i="170"/>
  <c r="AB161" i="170" s="1"/>
  <c r="O161" i="170"/>
  <c r="AA161" i="170"/>
  <c r="I174" i="170"/>
  <c r="J174" i="170"/>
  <c r="L174" i="170"/>
  <c r="O174" i="170" s="1"/>
  <c r="S174" i="170"/>
  <c r="T174" i="170"/>
  <c r="G175" i="170"/>
  <c r="K175" i="170"/>
  <c r="M175" i="170"/>
  <c r="O175" i="170"/>
  <c r="G176" i="170"/>
  <c r="K176" i="170"/>
  <c r="M176" i="170"/>
  <c r="AA176" i="170" s="1"/>
  <c r="N176" i="170"/>
  <c r="P176" i="170" s="1"/>
  <c r="O176" i="170"/>
  <c r="G177" i="170"/>
  <c r="K177" i="170"/>
  <c r="M177" i="170"/>
  <c r="N177" i="170" s="1"/>
  <c r="O177" i="170"/>
  <c r="G178" i="170"/>
  <c r="K178" i="170"/>
  <c r="M178" i="170"/>
  <c r="AB178" i="170" s="1"/>
  <c r="O178" i="170"/>
  <c r="G179" i="170"/>
  <c r="K179" i="170"/>
  <c r="M179" i="170"/>
  <c r="AB179" i="170" s="1"/>
  <c r="O179" i="170"/>
  <c r="I191" i="170"/>
  <c r="J191" i="170"/>
  <c r="K191" i="170" s="1"/>
  <c r="L191" i="170"/>
  <c r="O191" i="170" s="1"/>
  <c r="S191" i="170"/>
  <c r="T191" i="170"/>
  <c r="E6" i="169"/>
  <c r="F6" i="169"/>
  <c r="G6" i="169"/>
  <c r="I6" i="169"/>
  <c r="K6" i="169"/>
  <c r="M6" i="169"/>
  <c r="E7" i="169"/>
  <c r="F7" i="169"/>
  <c r="G7" i="169"/>
  <c r="I7" i="169"/>
  <c r="K7" i="169"/>
  <c r="M7" i="169"/>
  <c r="F8" i="169"/>
  <c r="I8" i="169"/>
  <c r="E16" i="169"/>
  <c r="F16" i="169"/>
  <c r="G16" i="169"/>
  <c r="I16" i="169"/>
  <c r="N16" i="169"/>
  <c r="O16" i="169"/>
  <c r="G34" i="169"/>
  <c r="H34" i="169"/>
  <c r="K34" i="169"/>
  <c r="M34" i="169"/>
  <c r="N34" i="169"/>
  <c r="O34" i="169"/>
  <c r="P34" i="169"/>
  <c r="T34" i="169"/>
  <c r="V34" i="169"/>
  <c r="W34" i="169"/>
  <c r="X34" i="169"/>
  <c r="AD123" i="168"/>
  <c r="AC123" i="168"/>
  <c r="Z123" i="168"/>
  <c r="Y123" i="168"/>
  <c r="T123" i="168"/>
  <c r="S123" i="168"/>
  <c r="L123" i="168"/>
  <c r="J123" i="168"/>
  <c r="I123" i="168"/>
  <c r="K123" i="168" s="1"/>
  <c r="O110" i="168"/>
  <c r="M110" i="168"/>
  <c r="K110" i="168"/>
  <c r="G110" i="168"/>
  <c r="O109" i="168"/>
  <c r="M109" i="168"/>
  <c r="K109" i="168"/>
  <c r="G109" i="168"/>
  <c r="O108" i="168"/>
  <c r="M108" i="168"/>
  <c r="AF108" i="168" s="1"/>
  <c r="K108" i="168"/>
  <c r="G108" i="168"/>
  <c r="O107" i="168"/>
  <c r="M107" i="168"/>
  <c r="K107" i="168"/>
  <c r="G107" i="168"/>
  <c r="AD106" i="168"/>
  <c r="AC106" i="168"/>
  <c r="Z106" i="168"/>
  <c r="Y106" i="168"/>
  <c r="T106" i="168"/>
  <c r="S106" i="168"/>
  <c r="L106" i="168"/>
  <c r="O106" i="168" s="1"/>
  <c r="J106" i="168"/>
  <c r="I106" i="168"/>
  <c r="O92" i="168"/>
  <c r="M92" i="168"/>
  <c r="AF92" i="168" s="1"/>
  <c r="K92" i="168"/>
  <c r="G92" i="168"/>
  <c r="O91" i="168"/>
  <c r="M91" i="168"/>
  <c r="AF91" i="168" s="1"/>
  <c r="K91" i="168"/>
  <c r="G91" i="168"/>
  <c r="O90" i="168"/>
  <c r="M90" i="168"/>
  <c r="N90" i="168" s="1"/>
  <c r="K90" i="168"/>
  <c r="G90" i="168"/>
  <c r="AD89" i="168"/>
  <c r="AC89" i="168"/>
  <c r="Z89" i="168"/>
  <c r="Y89" i="168"/>
  <c r="T89" i="168"/>
  <c r="S89" i="168"/>
  <c r="L89" i="168"/>
  <c r="J89" i="168"/>
  <c r="I89" i="168"/>
  <c r="O74" i="168"/>
  <c r="M74" i="168"/>
  <c r="N74" i="168" s="1"/>
  <c r="K74" i="168"/>
  <c r="G74" i="168"/>
  <c r="O73" i="168"/>
  <c r="M73" i="168"/>
  <c r="K73" i="168"/>
  <c r="G73" i="168"/>
  <c r="AD72" i="168"/>
  <c r="AC72" i="168"/>
  <c r="Z72" i="168"/>
  <c r="Y72" i="168"/>
  <c r="T72" i="168"/>
  <c r="S72" i="168"/>
  <c r="L72" i="168"/>
  <c r="J72" i="168"/>
  <c r="I72" i="168"/>
  <c r="K72" i="168" s="1"/>
  <c r="O62" i="168"/>
  <c r="M62" i="168"/>
  <c r="AE62" i="168" s="1"/>
  <c r="K62" i="168"/>
  <c r="G62" i="168"/>
  <c r="O61" i="168"/>
  <c r="M61" i="168"/>
  <c r="N61" i="168" s="1"/>
  <c r="K61" i="168"/>
  <c r="G61" i="168"/>
  <c r="O60" i="168"/>
  <c r="M60" i="168"/>
  <c r="AF60" i="168" s="1"/>
  <c r="K60" i="168"/>
  <c r="G60" i="168"/>
  <c r="O59" i="168"/>
  <c r="M59" i="168"/>
  <c r="AE59" i="168" s="1"/>
  <c r="K59" i="168"/>
  <c r="G59" i="168"/>
  <c r="O58" i="168"/>
  <c r="M58" i="168"/>
  <c r="K58" i="168"/>
  <c r="G58" i="168"/>
  <c r="O57" i="168"/>
  <c r="M57" i="168"/>
  <c r="N57" i="168" s="1"/>
  <c r="K57" i="168"/>
  <c r="G57" i="168"/>
  <c r="O56" i="168"/>
  <c r="M56" i="168"/>
  <c r="K56" i="168"/>
  <c r="G56" i="168"/>
  <c r="AD55" i="168"/>
  <c r="AC55" i="168"/>
  <c r="Z55" i="168"/>
  <c r="Y55" i="168"/>
  <c r="T55" i="168"/>
  <c r="S55" i="168"/>
  <c r="L55" i="168"/>
  <c r="J55" i="168"/>
  <c r="I55" i="168"/>
  <c r="K55" i="168" s="1"/>
  <c r="AE43" i="168"/>
  <c r="O43" i="168"/>
  <c r="M43" i="168"/>
  <c r="AF43" i="168" s="1"/>
  <c r="K43" i="168"/>
  <c r="G43" i="168"/>
  <c r="O42" i="168"/>
  <c r="M42" i="168"/>
  <c r="K42" i="168"/>
  <c r="G42" i="168"/>
  <c r="O41" i="168"/>
  <c r="M41" i="168"/>
  <c r="K41" i="168"/>
  <c r="G41" i="168"/>
  <c r="O40" i="168"/>
  <c r="M40" i="168"/>
  <c r="AF40" i="168" s="1"/>
  <c r="K40" i="168"/>
  <c r="G40" i="168"/>
  <c r="O39" i="168"/>
  <c r="M39" i="168"/>
  <c r="AE39" i="168" s="1"/>
  <c r="K39" i="168"/>
  <c r="G39" i="168"/>
  <c r="AD38" i="168"/>
  <c r="AC38" i="168"/>
  <c r="Z38" i="168"/>
  <c r="Y38" i="168"/>
  <c r="T38" i="168"/>
  <c r="S38" i="168"/>
  <c r="L38" i="168"/>
  <c r="J38" i="168"/>
  <c r="I38" i="168"/>
  <c r="O25" i="168"/>
  <c r="M25" i="168"/>
  <c r="K25" i="168"/>
  <c r="G25" i="168"/>
  <c r="O24" i="168"/>
  <c r="M24" i="168"/>
  <c r="N24" i="168" s="1"/>
  <c r="K24" i="168"/>
  <c r="G24" i="168"/>
  <c r="O23" i="168"/>
  <c r="M23" i="168"/>
  <c r="K23" i="168"/>
  <c r="G23" i="168"/>
  <c r="O22" i="168"/>
  <c r="M22" i="168"/>
  <c r="AF22" i="168" s="1"/>
  <c r="K22" i="168"/>
  <c r="G22" i="168"/>
  <c r="AD21" i="168"/>
  <c r="AC21" i="168"/>
  <c r="Z21" i="168"/>
  <c r="Y21" i="168"/>
  <c r="T21" i="168"/>
  <c r="S21" i="168"/>
  <c r="L21" i="168"/>
  <c r="J21" i="168"/>
  <c r="I21" i="168"/>
  <c r="O8" i="168"/>
  <c r="M8" i="168"/>
  <c r="N8" i="168" s="1"/>
  <c r="K8" i="168"/>
  <c r="G8" i="168"/>
  <c r="O7" i="168"/>
  <c r="M7" i="168"/>
  <c r="AF7" i="168" s="1"/>
  <c r="K7" i="168"/>
  <c r="G7" i="168"/>
  <c r="O6" i="168"/>
  <c r="M6" i="168"/>
  <c r="K6" i="168"/>
  <c r="G6" i="168"/>
  <c r="O5" i="168"/>
  <c r="M5" i="168"/>
  <c r="AF5" i="168" s="1"/>
  <c r="K5" i="168"/>
  <c r="G5" i="168"/>
  <c r="H2" i="168"/>
  <c r="D1" i="168"/>
  <c r="T191" i="167"/>
  <c r="S191" i="167"/>
  <c r="L191" i="167"/>
  <c r="J191" i="167"/>
  <c r="I191" i="167"/>
  <c r="O179" i="167"/>
  <c r="M179" i="167"/>
  <c r="K179" i="167"/>
  <c r="G179" i="167"/>
  <c r="O178" i="167"/>
  <c r="M178" i="167"/>
  <c r="AB178" i="167" s="1"/>
  <c r="K178" i="167"/>
  <c r="G178" i="167"/>
  <c r="O177" i="167"/>
  <c r="M177" i="167"/>
  <c r="AB177" i="167" s="1"/>
  <c r="K177" i="167"/>
  <c r="G177" i="167"/>
  <c r="O176" i="167"/>
  <c r="M176" i="167"/>
  <c r="K176" i="167"/>
  <c r="G176" i="167"/>
  <c r="O175" i="167"/>
  <c r="M175" i="167"/>
  <c r="K175" i="167"/>
  <c r="G175" i="167"/>
  <c r="T174" i="167"/>
  <c r="S174" i="167"/>
  <c r="L174" i="167"/>
  <c r="J174" i="167"/>
  <c r="I174" i="167"/>
  <c r="O161" i="167"/>
  <c r="M161" i="167"/>
  <c r="N161" i="167" s="1"/>
  <c r="K161" i="167"/>
  <c r="G161" i="167"/>
  <c r="O160" i="167"/>
  <c r="M160" i="167"/>
  <c r="K160" i="167"/>
  <c r="G160" i="167"/>
  <c r="O159" i="167"/>
  <c r="M159" i="167"/>
  <c r="AB159" i="167" s="1"/>
  <c r="K159" i="167"/>
  <c r="G159" i="167"/>
  <c r="O158" i="167"/>
  <c r="M158" i="167"/>
  <c r="K158" i="167"/>
  <c r="G158" i="167"/>
  <c r="T157" i="167"/>
  <c r="S157" i="167"/>
  <c r="L157" i="167"/>
  <c r="J157" i="167"/>
  <c r="I157" i="167"/>
  <c r="AA144" i="167"/>
  <c r="O144" i="167"/>
  <c r="M144" i="167"/>
  <c r="AB144" i="167" s="1"/>
  <c r="K144" i="167"/>
  <c r="G144" i="167"/>
  <c r="O143" i="167"/>
  <c r="M143" i="167"/>
  <c r="AB143" i="167" s="1"/>
  <c r="K143" i="167"/>
  <c r="G143" i="167"/>
  <c r="AA142" i="167"/>
  <c r="O142" i="167"/>
  <c r="M142" i="167"/>
  <c r="AB142" i="167" s="1"/>
  <c r="K142" i="167"/>
  <c r="G142" i="167"/>
  <c r="O141" i="167"/>
  <c r="N141" i="167"/>
  <c r="M141" i="167"/>
  <c r="K141" i="167"/>
  <c r="G141" i="167"/>
  <c r="T140" i="167"/>
  <c r="S140" i="167"/>
  <c r="L140" i="167"/>
  <c r="J140" i="167"/>
  <c r="I140" i="167"/>
  <c r="O127" i="167"/>
  <c r="M127" i="167"/>
  <c r="N127" i="167" s="1"/>
  <c r="K127" i="167"/>
  <c r="G127" i="167"/>
  <c r="AA126" i="167"/>
  <c r="O126" i="167"/>
  <c r="M126" i="167"/>
  <c r="AB126" i="167" s="1"/>
  <c r="K126" i="167"/>
  <c r="G126" i="167"/>
  <c r="AA125" i="167"/>
  <c r="O125" i="167"/>
  <c r="M125" i="167"/>
  <c r="K125" i="167"/>
  <c r="G125" i="167"/>
  <c r="O124" i="167"/>
  <c r="M124" i="167"/>
  <c r="N124" i="167" s="1"/>
  <c r="K124" i="167"/>
  <c r="G124" i="167"/>
  <c r="T123" i="167"/>
  <c r="S123" i="167"/>
  <c r="L123" i="167"/>
  <c r="J123" i="167"/>
  <c r="I123" i="167"/>
  <c r="O110" i="167"/>
  <c r="M110" i="167"/>
  <c r="K110" i="167"/>
  <c r="G110" i="167"/>
  <c r="O109" i="167"/>
  <c r="M109" i="167"/>
  <c r="AB109" i="167" s="1"/>
  <c r="K109" i="167"/>
  <c r="G109" i="167"/>
  <c r="O108" i="167"/>
  <c r="M108" i="167"/>
  <c r="K108" i="167"/>
  <c r="G108" i="167"/>
  <c r="AB107" i="167"/>
  <c r="O107" i="167"/>
  <c r="M107" i="167"/>
  <c r="N107" i="167" s="1"/>
  <c r="K107" i="167"/>
  <c r="G107" i="167"/>
  <c r="T106" i="167"/>
  <c r="S106" i="167"/>
  <c r="L106" i="167"/>
  <c r="J106" i="167"/>
  <c r="I106" i="167"/>
  <c r="O106" i="167" s="1"/>
  <c r="O93" i="167"/>
  <c r="M93" i="167"/>
  <c r="N93" i="167" s="1"/>
  <c r="K93" i="167"/>
  <c r="G93" i="167"/>
  <c r="O92" i="167"/>
  <c r="M92" i="167"/>
  <c r="K92" i="167"/>
  <c r="G92" i="167"/>
  <c r="O91" i="167"/>
  <c r="M91" i="167"/>
  <c r="AB91" i="167" s="1"/>
  <c r="K91" i="167"/>
  <c r="G91" i="167"/>
  <c r="O90" i="167"/>
  <c r="M90" i="167"/>
  <c r="N90" i="167" s="1"/>
  <c r="K90" i="167"/>
  <c r="G90" i="167"/>
  <c r="T89" i="167"/>
  <c r="S89" i="167"/>
  <c r="L89" i="167"/>
  <c r="O89" i="167" s="1"/>
  <c r="J89" i="167"/>
  <c r="I89" i="167"/>
  <c r="O76" i="167"/>
  <c r="M76" i="167"/>
  <c r="K76" i="167"/>
  <c r="G76" i="167"/>
  <c r="O75" i="167"/>
  <c r="M75" i="167"/>
  <c r="K75" i="167"/>
  <c r="G75" i="167"/>
  <c r="O74" i="167"/>
  <c r="M74" i="167"/>
  <c r="N74" i="167" s="1"/>
  <c r="K74" i="167"/>
  <c r="G74" i="167"/>
  <c r="O73" i="167"/>
  <c r="M73" i="167"/>
  <c r="K73" i="167"/>
  <c r="G73" i="167"/>
  <c r="T72" i="167"/>
  <c r="S72" i="167"/>
  <c r="L72" i="167"/>
  <c r="J72" i="167"/>
  <c r="I72" i="167"/>
  <c r="O59" i="167"/>
  <c r="M59" i="167"/>
  <c r="AB59" i="167" s="1"/>
  <c r="K59" i="167"/>
  <c r="G59" i="167"/>
  <c r="O58" i="167"/>
  <c r="M58" i="167"/>
  <c r="AB58" i="167" s="1"/>
  <c r="K58" i="167"/>
  <c r="G58" i="167"/>
  <c r="O57" i="167"/>
  <c r="M57" i="167"/>
  <c r="AB57" i="167" s="1"/>
  <c r="K57" i="167"/>
  <c r="G57" i="167"/>
  <c r="O56" i="167"/>
  <c r="M56" i="167"/>
  <c r="N56" i="167" s="1"/>
  <c r="K56" i="167"/>
  <c r="G56" i="167"/>
  <c r="T55" i="167"/>
  <c r="S55" i="167"/>
  <c r="L55" i="167"/>
  <c r="J55" i="167"/>
  <c r="I55" i="167"/>
  <c r="O42" i="167"/>
  <c r="N42" i="167"/>
  <c r="M42" i="167"/>
  <c r="AB42" i="167" s="1"/>
  <c r="K42" i="167"/>
  <c r="G42" i="167"/>
  <c r="O41" i="167"/>
  <c r="M41" i="167"/>
  <c r="K41" i="167"/>
  <c r="G41" i="167"/>
  <c r="O40" i="167"/>
  <c r="M40" i="167"/>
  <c r="K40" i="167"/>
  <c r="G40" i="167"/>
  <c r="O39" i="167"/>
  <c r="M39" i="167"/>
  <c r="N39" i="167" s="1"/>
  <c r="K39" i="167"/>
  <c r="G39" i="167"/>
  <c r="T38" i="167"/>
  <c r="S38" i="167"/>
  <c r="L38" i="167"/>
  <c r="J38" i="167"/>
  <c r="I38" i="167"/>
  <c r="O23" i="167"/>
  <c r="M23" i="167"/>
  <c r="AB23" i="167" s="1"/>
  <c r="K23" i="167"/>
  <c r="G23" i="167"/>
  <c r="O22" i="167"/>
  <c r="M22" i="167"/>
  <c r="K22" i="167"/>
  <c r="G22" i="167"/>
  <c r="T21" i="167"/>
  <c r="S21" i="167"/>
  <c r="L21" i="167"/>
  <c r="J21" i="167"/>
  <c r="K21" i="167" s="1"/>
  <c r="I21" i="167"/>
  <c r="O9" i="167"/>
  <c r="M9" i="167"/>
  <c r="AB9" i="167" s="1"/>
  <c r="K9" i="167"/>
  <c r="G9" i="167"/>
  <c r="O8" i="167"/>
  <c r="M8" i="167"/>
  <c r="AB8" i="167" s="1"/>
  <c r="K8" i="167"/>
  <c r="G8" i="167"/>
  <c r="O7" i="167"/>
  <c r="N7" i="167"/>
  <c r="P7" i="167" s="1"/>
  <c r="M7" i="167"/>
  <c r="K7" i="167"/>
  <c r="G7" i="167"/>
  <c r="O6" i="167"/>
  <c r="M6" i="167"/>
  <c r="AB6" i="167" s="1"/>
  <c r="K6" i="167"/>
  <c r="G6" i="167"/>
  <c r="O5" i="167"/>
  <c r="M5" i="167"/>
  <c r="K5" i="167"/>
  <c r="G5" i="167"/>
  <c r="H2" i="167"/>
  <c r="D1" i="167"/>
  <c r="X34" i="166"/>
  <c r="W34" i="166"/>
  <c r="V34" i="166"/>
  <c r="T34" i="166"/>
  <c r="P34" i="166"/>
  <c r="O34" i="166"/>
  <c r="N34" i="166"/>
  <c r="M34" i="166"/>
  <c r="K34" i="166"/>
  <c r="H34" i="166"/>
  <c r="G34" i="166"/>
  <c r="O16" i="166"/>
  <c r="N16" i="166"/>
  <c r="I16" i="166"/>
  <c r="H16" i="166"/>
  <c r="G16" i="166"/>
  <c r="F16" i="166"/>
  <c r="E16" i="166"/>
  <c r="F8" i="166"/>
  <c r="M7" i="166"/>
  <c r="K7" i="166"/>
  <c r="I7" i="166"/>
  <c r="G7" i="166"/>
  <c r="F7" i="166"/>
  <c r="E7" i="166"/>
  <c r="M6" i="166"/>
  <c r="K6" i="166"/>
  <c r="I6" i="166"/>
  <c r="G6" i="166"/>
  <c r="F6" i="166"/>
  <c r="E6" i="166"/>
  <c r="AD123" i="165"/>
  <c r="AC123" i="165"/>
  <c r="Z123" i="165"/>
  <c r="Y123" i="165"/>
  <c r="T123" i="165"/>
  <c r="S123" i="165"/>
  <c r="L123" i="165"/>
  <c r="O123" i="165" s="1"/>
  <c r="J123" i="165"/>
  <c r="I123" i="165"/>
  <c r="O110" i="165"/>
  <c r="M110" i="165"/>
  <c r="AF110" i="165" s="1"/>
  <c r="K110" i="165"/>
  <c r="G110" i="165"/>
  <c r="O109" i="165"/>
  <c r="M109" i="165"/>
  <c r="AF109" i="165" s="1"/>
  <c r="K109" i="165"/>
  <c r="G109" i="165"/>
  <c r="O108" i="165"/>
  <c r="M108" i="165"/>
  <c r="K108" i="165"/>
  <c r="G108" i="165"/>
  <c r="O107" i="165"/>
  <c r="M107" i="165"/>
  <c r="AE107" i="165" s="1"/>
  <c r="K107" i="165"/>
  <c r="G107" i="165"/>
  <c r="AD106" i="165"/>
  <c r="AC106" i="165"/>
  <c r="Z106" i="165"/>
  <c r="Y106" i="165"/>
  <c r="T106" i="165"/>
  <c r="S106" i="165"/>
  <c r="L106" i="165"/>
  <c r="J106" i="165"/>
  <c r="I106" i="165"/>
  <c r="O92" i="165"/>
  <c r="M92" i="165"/>
  <c r="AF92" i="165" s="1"/>
  <c r="K92" i="165"/>
  <c r="G92" i="165"/>
  <c r="O91" i="165"/>
  <c r="M91" i="165"/>
  <c r="N91" i="165" s="1"/>
  <c r="K91" i="165"/>
  <c r="G91" i="165"/>
  <c r="O90" i="165"/>
  <c r="M90" i="165"/>
  <c r="M106" i="165" s="1"/>
  <c r="K90" i="165"/>
  <c r="G90" i="165"/>
  <c r="AD89" i="165"/>
  <c r="AC89" i="165"/>
  <c r="Z89" i="165"/>
  <c r="Y89" i="165"/>
  <c r="T89" i="165"/>
  <c r="S89" i="165"/>
  <c r="L89" i="165"/>
  <c r="J89" i="165"/>
  <c r="I89" i="165"/>
  <c r="O74" i="165"/>
  <c r="M74" i="165"/>
  <c r="N74" i="165" s="1"/>
  <c r="K74" i="165"/>
  <c r="G74" i="165"/>
  <c r="O73" i="165"/>
  <c r="M73" i="165"/>
  <c r="N73" i="165" s="1"/>
  <c r="K73" i="165"/>
  <c r="G73" i="165"/>
  <c r="AD72" i="165"/>
  <c r="AC72" i="165"/>
  <c r="Z72" i="165"/>
  <c r="Y72" i="165"/>
  <c r="T72" i="165"/>
  <c r="S72" i="165"/>
  <c r="L72" i="165"/>
  <c r="O72" i="165" s="1"/>
  <c r="J72" i="165"/>
  <c r="I72" i="165"/>
  <c r="O62" i="165"/>
  <c r="M62" i="165"/>
  <c r="N62" i="165" s="1"/>
  <c r="K62" i="165"/>
  <c r="G62" i="165"/>
  <c r="O61" i="165"/>
  <c r="N61" i="165"/>
  <c r="M61" i="165"/>
  <c r="AF61" i="165" s="1"/>
  <c r="K61" i="165"/>
  <c r="G61" i="165"/>
  <c r="O60" i="165"/>
  <c r="M60" i="165"/>
  <c r="AF60" i="165" s="1"/>
  <c r="K60" i="165"/>
  <c r="G60" i="165"/>
  <c r="O59" i="165"/>
  <c r="M59" i="165"/>
  <c r="AF59" i="165" s="1"/>
  <c r="K59" i="165"/>
  <c r="G59" i="165"/>
  <c r="O58" i="165"/>
  <c r="M58" i="165"/>
  <c r="N58" i="165" s="1"/>
  <c r="K58" i="165"/>
  <c r="G58" i="165"/>
  <c r="O57" i="165"/>
  <c r="M57" i="165"/>
  <c r="AE57" i="165" s="1"/>
  <c r="K57" i="165"/>
  <c r="G57" i="165"/>
  <c r="O56" i="165"/>
  <c r="M56" i="165"/>
  <c r="K56" i="165"/>
  <c r="G56" i="165"/>
  <c r="AD55" i="165"/>
  <c r="AC55" i="165"/>
  <c r="Z55" i="165"/>
  <c r="Y55" i="165"/>
  <c r="T55" i="165"/>
  <c r="S55" i="165"/>
  <c r="L55" i="165"/>
  <c r="J55" i="165"/>
  <c r="I55" i="165"/>
  <c r="O43" i="165"/>
  <c r="M43" i="165"/>
  <c r="N43" i="165" s="1"/>
  <c r="K43" i="165"/>
  <c r="G43" i="165"/>
  <c r="O42" i="165"/>
  <c r="M42" i="165"/>
  <c r="AE42" i="165" s="1"/>
  <c r="K42" i="165"/>
  <c r="G42" i="165"/>
  <c r="O41" i="165"/>
  <c r="M41" i="165"/>
  <c r="AF41" i="165" s="1"/>
  <c r="K41" i="165"/>
  <c r="G41" i="165"/>
  <c r="O40" i="165"/>
  <c r="M40" i="165"/>
  <c r="AF40" i="165" s="1"/>
  <c r="K40" i="165"/>
  <c r="G40" i="165"/>
  <c r="O39" i="165"/>
  <c r="M39" i="165"/>
  <c r="K39" i="165"/>
  <c r="G39" i="165"/>
  <c r="AD38" i="165"/>
  <c r="AC38" i="165"/>
  <c r="Z38" i="165"/>
  <c r="Y38" i="165"/>
  <c r="T38" i="165"/>
  <c r="S38" i="165"/>
  <c r="L38" i="165"/>
  <c r="J38" i="165"/>
  <c r="I38" i="165"/>
  <c r="O25" i="165"/>
  <c r="M25" i="165"/>
  <c r="AF25" i="165" s="1"/>
  <c r="K25" i="165"/>
  <c r="G25" i="165"/>
  <c r="O24" i="165"/>
  <c r="M24" i="165"/>
  <c r="N24" i="165" s="1"/>
  <c r="K24" i="165"/>
  <c r="G24" i="165"/>
  <c r="O23" i="165"/>
  <c r="M23" i="165"/>
  <c r="K23" i="165"/>
  <c r="G23" i="165"/>
  <c r="O22" i="165"/>
  <c r="M22" i="165"/>
  <c r="AF22" i="165" s="1"/>
  <c r="K22" i="165"/>
  <c r="G22" i="165"/>
  <c r="AD21" i="165"/>
  <c r="AC21" i="165"/>
  <c r="Z21" i="165"/>
  <c r="Y21" i="165"/>
  <c r="T21" i="165"/>
  <c r="S21" i="165"/>
  <c r="L21" i="165"/>
  <c r="J21" i="165"/>
  <c r="I21" i="165"/>
  <c r="O8" i="165"/>
  <c r="M8" i="165"/>
  <c r="K8" i="165"/>
  <c r="G8" i="165"/>
  <c r="O7" i="165"/>
  <c r="M7" i="165"/>
  <c r="AF7" i="165" s="1"/>
  <c r="K7" i="165"/>
  <c r="G7" i="165"/>
  <c r="O6" i="165"/>
  <c r="M6" i="165"/>
  <c r="AF6" i="165" s="1"/>
  <c r="K6" i="165"/>
  <c r="G6" i="165"/>
  <c r="O5" i="165"/>
  <c r="M5" i="165"/>
  <c r="K5" i="165"/>
  <c r="G5" i="165"/>
  <c r="H2" i="165"/>
  <c r="D1" i="165"/>
  <c r="T191" i="164"/>
  <c r="S191" i="164"/>
  <c r="L191" i="164"/>
  <c r="J191" i="164"/>
  <c r="I191" i="164"/>
  <c r="AA179" i="164"/>
  <c r="O179" i="164"/>
  <c r="M179" i="164"/>
  <c r="N179" i="164" s="1"/>
  <c r="K179" i="164"/>
  <c r="G179" i="164"/>
  <c r="O178" i="164"/>
  <c r="N178" i="164"/>
  <c r="P178" i="164" s="1"/>
  <c r="M178" i="164"/>
  <c r="AB178" i="164" s="1"/>
  <c r="K178" i="164"/>
  <c r="G178" i="164"/>
  <c r="O177" i="164"/>
  <c r="M177" i="164"/>
  <c r="N177" i="164" s="1"/>
  <c r="Q177" i="164" s="1"/>
  <c r="K177" i="164"/>
  <c r="G177" i="164"/>
  <c r="O176" i="164"/>
  <c r="M176" i="164"/>
  <c r="K176" i="164"/>
  <c r="G176" i="164"/>
  <c r="O175" i="164"/>
  <c r="M175" i="164"/>
  <c r="AA175" i="164" s="1"/>
  <c r="K175" i="164"/>
  <c r="G175" i="164"/>
  <c r="T174" i="164"/>
  <c r="S174" i="164"/>
  <c r="L174" i="164"/>
  <c r="J174" i="164"/>
  <c r="I174" i="164"/>
  <c r="O161" i="164"/>
  <c r="M161" i="164"/>
  <c r="K161" i="164"/>
  <c r="G161" i="164"/>
  <c r="O160" i="164"/>
  <c r="M160" i="164"/>
  <c r="K160" i="164"/>
  <c r="G160" i="164"/>
  <c r="O159" i="164"/>
  <c r="M159" i="164"/>
  <c r="K159" i="164"/>
  <c r="G159" i="164"/>
  <c r="O158" i="164"/>
  <c r="M158" i="164"/>
  <c r="AB158" i="164" s="1"/>
  <c r="K158" i="164"/>
  <c r="G158" i="164"/>
  <c r="T157" i="164"/>
  <c r="S157" i="164"/>
  <c r="L157" i="164"/>
  <c r="J157" i="164"/>
  <c r="I157" i="164"/>
  <c r="O144" i="164"/>
  <c r="M144" i="164"/>
  <c r="K144" i="164"/>
  <c r="G144" i="164"/>
  <c r="O143" i="164"/>
  <c r="M143" i="164"/>
  <c r="K143" i="164"/>
  <c r="G143" i="164"/>
  <c r="O142" i="164"/>
  <c r="M142" i="164"/>
  <c r="AB142" i="164" s="1"/>
  <c r="K142" i="164"/>
  <c r="G142" i="164"/>
  <c r="O141" i="164"/>
  <c r="M141" i="164"/>
  <c r="AB141" i="164" s="1"/>
  <c r="K141" i="164"/>
  <c r="G141" i="164"/>
  <c r="T140" i="164"/>
  <c r="S140" i="164"/>
  <c r="L140" i="164"/>
  <c r="J140" i="164"/>
  <c r="I140" i="164"/>
  <c r="O127" i="164"/>
  <c r="M127" i="164"/>
  <c r="K127" i="164"/>
  <c r="G127" i="164"/>
  <c r="O126" i="164"/>
  <c r="M126" i="164"/>
  <c r="AB126" i="164" s="1"/>
  <c r="K126" i="164"/>
  <c r="G126" i="164"/>
  <c r="O125" i="164"/>
  <c r="M125" i="164"/>
  <c r="AB125" i="164" s="1"/>
  <c r="K125" i="164"/>
  <c r="G125" i="164"/>
  <c r="O124" i="164"/>
  <c r="M124" i="164"/>
  <c r="K124" i="164"/>
  <c r="G124" i="164"/>
  <c r="T123" i="164"/>
  <c r="S123" i="164"/>
  <c r="L123" i="164"/>
  <c r="J123" i="164"/>
  <c r="I123" i="164"/>
  <c r="O110" i="164"/>
  <c r="M110" i="164"/>
  <c r="AB110" i="164" s="1"/>
  <c r="K110" i="164"/>
  <c r="G110" i="164"/>
  <c r="O109" i="164"/>
  <c r="M109" i="164"/>
  <c r="K109" i="164"/>
  <c r="G109" i="164"/>
  <c r="O108" i="164"/>
  <c r="M108" i="164"/>
  <c r="K108" i="164"/>
  <c r="G108" i="164"/>
  <c r="O107" i="164"/>
  <c r="M107" i="164"/>
  <c r="N107" i="164" s="1"/>
  <c r="K107" i="164"/>
  <c r="G107" i="164"/>
  <c r="T106" i="164"/>
  <c r="S106" i="164"/>
  <c r="L106" i="164"/>
  <c r="J106" i="164"/>
  <c r="I106" i="164"/>
  <c r="O93" i="164"/>
  <c r="M93" i="164"/>
  <c r="AB93" i="164" s="1"/>
  <c r="K93" i="164"/>
  <c r="G93" i="164"/>
  <c r="O92" i="164"/>
  <c r="M92" i="164"/>
  <c r="AB92" i="164" s="1"/>
  <c r="K92" i="164"/>
  <c r="G92" i="164"/>
  <c r="O91" i="164"/>
  <c r="M91" i="164"/>
  <c r="AB91" i="164" s="1"/>
  <c r="K91" i="164"/>
  <c r="G91" i="164"/>
  <c r="O90" i="164"/>
  <c r="M90" i="164"/>
  <c r="AB90" i="164" s="1"/>
  <c r="K90" i="164"/>
  <c r="G90" i="164"/>
  <c r="T89" i="164"/>
  <c r="S89" i="164"/>
  <c r="L89" i="164"/>
  <c r="J89" i="164"/>
  <c r="I89" i="164"/>
  <c r="O76" i="164"/>
  <c r="M76" i="164"/>
  <c r="AB76" i="164" s="1"/>
  <c r="K76" i="164"/>
  <c r="G76" i="164"/>
  <c r="O75" i="164"/>
  <c r="M75" i="164"/>
  <c r="AB75" i="164" s="1"/>
  <c r="K75" i="164"/>
  <c r="G75" i="164"/>
  <c r="O74" i="164"/>
  <c r="M74" i="164"/>
  <c r="K74" i="164"/>
  <c r="G74" i="164"/>
  <c r="O73" i="164"/>
  <c r="M73" i="164"/>
  <c r="K73" i="164"/>
  <c r="G73" i="164"/>
  <c r="T72" i="164"/>
  <c r="S72" i="164"/>
  <c r="L72" i="164"/>
  <c r="J72" i="164"/>
  <c r="I72" i="164"/>
  <c r="O59" i="164"/>
  <c r="N59" i="164"/>
  <c r="Q59" i="164" s="1"/>
  <c r="M59" i="164"/>
  <c r="K59" i="164"/>
  <c r="G59" i="164"/>
  <c r="O58" i="164"/>
  <c r="M58" i="164"/>
  <c r="AB58" i="164" s="1"/>
  <c r="K58" i="164"/>
  <c r="G58" i="164"/>
  <c r="O57" i="164"/>
  <c r="M57" i="164"/>
  <c r="AB57" i="164" s="1"/>
  <c r="K57" i="164"/>
  <c r="G57" i="164"/>
  <c r="O56" i="164"/>
  <c r="M56" i="164"/>
  <c r="K56" i="164"/>
  <c r="G56" i="164"/>
  <c r="T55" i="164"/>
  <c r="S55" i="164"/>
  <c r="L55" i="164"/>
  <c r="J55" i="164"/>
  <c r="I55" i="164"/>
  <c r="O42" i="164"/>
  <c r="M42" i="164"/>
  <c r="K42" i="164"/>
  <c r="G42" i="164"/>
  <c r="O41" i="164"/>
  <c r="M41" i="164"/>
  <c r="K41" i="164"/>
  <c r="G41" i="164"/>
  <c r="O40" i="164"/>
  <c r="M40" i="164"/>
  <c r="K40" i="164"/>
  <c r="G40" i="164"/>
  <c r="O39" i="164"/>
  <c r="M39" i="164"/>
  <c r="AB39" i="164" s="1"/>
  <c r="K39" i="164"/>
  <c r="G39" i="164"/>
  <c r="T38" i="164"/>
  <c r="S38" i="164"/>
  <c r="L38" i="164"/>
  <c r="J38" i="164"/>
  <c r="I38" i="164"/>
  <c r="O23" i="164"/>
  <c r="M23" i="164"/>
  <c r="AB23" i="164" s="1"/>
  <c r="K23" i="164"/>
  <c r="G23" i="164"/>
  <c r="O22" i="164"/>
  <c r="M22" i="164"/>
  <c r="K22" i="164"/>
  <c r="G22" i="164"/>
  <c r="T21" i="164"/>
  <c r="S21" i="164"/>
  <c r="L21" i="164"/>
  <c r="J21" i="164"/>
  <c r="I21" i="164"/>
  <c r="O9" i="164"/>
  <c r="M9" i="164"/>
  <c r="K9" i="164"/>
  <c r="G9" i="164"/>
  <c r="O8" i="164"/>
  <c r="M8" i="164"/>
  <c r="N8" i="164" s="1"/>
  <c r="K8" i="164"/>
  <c r="G8" i="164"/>
  <c r="O7" i="164"/>
  <c r="M7" i="164"/>
  <c r="K7" i="164"/>
  <c r="G7" i="164"/>
  <c r="O6" i="164"/>
  <c r="M6" i="164"/>
  <c r="AB6" i="164" s="1"/>
  <c r="K6" i="164"/>
  <c r="G6" i="164"/>
  <c r="O5" i="164"/>
  <c r="M5" i="164"/>
  <c r="AA5" i="164" s="1"/>
  <c r="K5" i="164"/>
  <c r="G5" i="164"/>
  <c r="H2" i="164"/>
  <c r="D1" i="164"/>
  <c r="X34" i="163"/>
  <c r="W34" i="163"/>
  <c r="V34" i="163"/>
  <c r="T34" i="163"/>
  <c r="P34" i="163"/>
  <c r="O34" i="163"/>
  <c r="N34" i="163"/>
  <c r="M34" i="163"/>
  <c r="K34" i="163"/>
  <c r="H34" i="163"/>
  <c r="G34" i="163"/>
  <c r="O16" i="163"/>
  <c r="N16" i="163"/>
  <c r="I16" i="163"/>
  <c r="H16" i="163"/>
  <c r="G16" i="163"/>
  <c r="F16" i="163"/>
  <c r="E16" i="163"/>
  <c r="F8" i="163"/>
  <c r="M7" i="163"/>
  <c r="K7" i="163"/>
  <c r="I7" i="163"/>
  <c r="G7" i="163"/>
  <c r="F7" i="163"/>
  <c r="E7" i="163"/>
  <c r="M6" i="163"/>
  <c r="K6" i="163"/>
  <c r="I6" i="163"/>
  <c r="G6" i="163"/>
  <c r="F6" i="163"/>
  <c r="E6" i="163"/>
  <c r="AD123" i="162"/>
  <c r="AC123" i="162"/>
  <c r="Z123" i="162"/>
  <c r="Y123" i="162"/>
  <c r="T123" i="162"/>
  <c r="S123" i="162"/>
  <c r="L123" i="162"/>
  <c r="O123" i="162" s="1"/>
  <c r="J123" i="162"/>
  <c r="K123" i="162" s="1"/>
  <c r="I123" i="162"/>
  <c r="O110" i="162"/>
  <c r="M110" i="162"/>
  <c r="AF110" i="162" s="1"/>
  <c r="K110" i="162"/>
  <c r="G110" i="162"/>
  <c r="O109" i="162"/>
  <c r="M109" i="162"/>
  <c r="K109" i="162"/>
  <c r="G109" i="162"/>
  <c r="O108" i="162"/>
  <c r="M108" i="162"/>
  <c r="K108" i="162"/>
  <c r="G108" i="162"/>
  <c r="O107" i="162"/>
  <c r="M107" i="162"/>
  <c r="K107" i="162"/>
  <c r="G107" i="162"/>
  <c r="AD106" i="162"/>
  <c r="AC106" i="162"/>
  <c r="Z106" i="162"/>
  <c r="Y106" i="162"/>
  <c r="T106" i="162"/>
  <c r="S106" i="162"/>
  <c r="L106" i="162"/>
  <c r="J106" i="162"/>
  <c r="I106" i="162"/>
  <c r="O106" i="162" s="1"/>
  <c r="O92" i="162"/>
  <c r="M92" i="162"/>
  <c r="AF92" i="162" s="1"/>
  <c r="K92" i="162"/>
  <c r="G92" i="162"/>
  <c r="AE91" i="162"/>
  <c r="O91" i="162"/>
  <c r="M91" i="162"/>
  <c r="AF91" i="162" s="1"/>
  <c r="K91" i="162"/>
  <c r="G91" i="162"/>
  <c r="O90" i="162"/>
  <c r="M90" i="162"/>
  <c r="K90" i="162"/>
  <c r="G90" i="162"/>
  <c r="AD89" i="162"/>
  <c r="AC89" i="162"/>
  <c r="Z89" i="162"/>
  <c r="Y89" i="162"/>
  <c r="T89" i="162"/>
  <c r="S89" i="162"/>
  <c r="L89" i="162"/>
  <c r="J89" i="162"/>
  <c r="I89" i="162"/>
  <c r="O74" i="162"/>
  <c r="M74" i="162"/>
  <c r="N74" i="162" s="1"/>
  <c r="K74" i="162"/>
  <c r="G74" i="162"/>
  <c r="O73" i="162"/>
  <c r="M73" i="162"/>
  <c r="N73" i="162" s="1"/>
  <c r="K73" i="162"/>
  <c r="G73" i="162"/>
  <c r="AD72" i="162"/>
  <c r="AC72" i="162"/>
  <c r="Z72" i="162"/>
  <c r="Y72" i="162"/>
  <c r="T72" i="162"/>
  <c r="S72" i="162"/>
  <c r="L72" i="162"/>
  <c r="J72" i="162"/>
  <c r="I72" i="162"/>
  <c r="AF62" i="162"/>
  <c r="O62" i="162"/>
  <c r="M62" i="162"/>
  <c r="AE62" i="162" s="1"/>
  <c r="K62" i="162"/>
  <c r="G62" i="162"/>
  <c r="O61" i="162"/>
  <c r="M61" i="162"/>
  <c r="N61" i="162" s="1"/>
  <c r="K61" i="162"/>
  <c r="G61" i="162"/>
  <c r="O60" i="162"/>
  <c r="M60" i="162"/>
  <c r="AF60" i="162" s="1"/>
  <c r="K60" i="162"/>
  <c r="G60" i="162"/>
  <c r="O59" i="162"/>
  <c r="M59" i="162"/>
  <c r="K59" i="162"/>
  <c r="G59" i="162"/>
  <c r="O58" i="162"/>
  <c r="M58" i="162"/>
  <c r="AE58" i="162" s="1"/>
  <c r="K58" i="162"/>
  <c r="G58" i="162"/>
  <c r="O57" i="162"/>
  <c r="M57" i="162"/>
  <c r="N57" i="162" s="1"/>
  <c r="K57" i="162"/>
  <c r="G57" i="162"/>
  <c r="O56" i="162"/>
  <c r="M56" i="162"/>
  <c r="N56" i="162" s="1"/>
  <c r="K56" i="162"/>
  <c r="G56" i="162"/>
  <c r="AD55" i="162"/>
  <c r="AC55" i="162"/>
  <c r="Z55" i="162"/>
  <c r="Y55" i="162"/>
  <c r="T55" i="162"/>
  <c r="S55" i="162"/>
  <c r="L55" i="162"/>
  <c r="O55" i="162" s="1"/>
  <c r="J55" i="162"/>
  <c r="K55" i="162" s="1"/>
  <c r="I55" i="162"/>
  <c r="O43" i="162"/>
  <c r="M43" i="162"/>
  <c r="K43" i="162"/>
  <c r="G43" i="162"/>
  <c r="O42" i="162"/>
  <c r="M42" i="162"/>
  <c r="K42" i="162"/>
  <c r="G42" i="162"/>
  <c r="O41" i="162"/>
  <c r="M41" i="162"/>
  <c r="AF41" i="162" s="1"/>
  <c r="K41" i="162"/>
  <c r="G41" i="162"/>
  <c r="O40" i="162"/>
  <c r="M40" i="162"/>
  <c r="AF40" i="162" s="1"/>
  <c r="K40" i="162"/>
  <c r="G40" i="162"/>
  <c r="O39" i="162"/>
  <c r="M39" i="162"/>
  <c r="K39" i="162"/>
  <c r="G39" i="162"/>
  <c r="AD38" i="162"/>
  <c r="AC38" i="162"/>
  <c r="Z38" i="162"/>
  <c r="Y38" i="162"/>
  <c r="T38" i="162"/>
  <c r="S38" i="162"/>
  <c r="L38" i="162"/>
  <c r="J38" i="162"/>
  <c r="I38" i="162"/>
  <c r="O25" i="162"/>
  <c r="M25" i="162"/>
  <c r="AF25" i="162" s="1"/>
  <c r="K25" i="162"/>
  <c r="G25" i="162"/>
  <c r="O24" i="162"/>
  <c r="M24" i="162"/>
  <c r="K24" i="162"/>
  <c r="G24" i="162"/>
  <c r="O23" i="162"/>
  <c r="M23" i="162"/>
  <c r="AF23" i="162" s="1"/>
  <c r="K23" i="162"/>
  <c r="G23" i="162"/>
  <c r="O22" i="162"/>
  <c r="M22" i="162"/>
  <c r="AF22" i="162" s="1"/>
  <c r="K22" i="162"/>
  <c r="G22" i="162"/>
  <c r="AD21" i="162"/>
  <c r="AC21" i="162"/>
  <c r="Z21" i="162"/>
  <c r="Y21" i="162"/>
  <c r="T21" i="162"/>
  <c r="S21" i="162"/>
  <c r="L21" i="162"/>
  <c r="J21" i="162"/>
  <c r="I21" i="162"/>
  <c r="O8" i="162"/>
  <c r="M8" i="162"/>
  <c r="N8" i="162" s="1"/>
  <c r="K8" i="162"/>
  <c r="G8" i="162"/>
  <c r="O7" i="162"/>
  <c r="M7" i="162"/>
  <c r="AF7" i="162" s="1"/>
  <c r="K7" i="162"/>
  <c r="G7" i="162"/>
  <c r="O6" i="162"/>
  <c r="M6" i="162"/>
  <c r="AE6" i="162" s="1"/>
  <c r="K6" i="162"/>
  <c r="G6" i="162"/>
  <c r="O5" i="162"/>
  <c r="M5" i="162"/>
  <c r="AF5" i="162" s="1"/>
  <c r="K5" i="162"/>
  <c r="G5" i="162"/>
  <c r="H2" i="162"/>
  <c r="D1" i="162"/>
  <c r="T191" i="161"/>
  <c r="S191" i="161"/>
  <c r="L191" i="161"/>
  <c r="O191" i="161" s="1"/>
  <c r="J191" i="161"/>
  <c r="I191" i="161"/>
  <c r="O179" i="161"/>
  <c r="M179" i="161"/>
  <c r="AB179" i="161" s="1"/>
  <c r="K179" i="161"/>
  <c r="G179" i="161"/>
  <c r="O178" i="161"/>
  <c r="M178" i="161"/>
  <c r="K178" i="161"/>
  <c r="G178" i="161"/>
  <c r="O177" i="161"/>
  <c r="M177" i="161"/>
  <c r="K177" i="161"/>
  <c r="G177" i="161"/>
  <c r="O176" i="161"/>
  <c r="M176" i="161"/>
  <c r="K176" i="161"/>
  <c r="G176" i="161"/>
  <c r="O175" i="161"/>
  <c r="M175" i="161"/>
  <c r="K175" i="161"/>
  <c r="G175" i="161"/>
  <c r="T174" i="161"/>
  <c r="S174" i="161"/>
  <c r="L174" i="161"/>
  <c r="J174" i="161"/>
  <c r="I174" i="161"/>
  <c r="O161" i="161"/>
  <c r="M161" i="161"/>
  <c r="K161" i="161"/>
  <c r="G161" i="161"/>
  <c r="O160" i="161"/>
  <c r="M160" i="161"/>
  <c r="AB160" i="161" s="1"/>
  <c r="K160" i="161"/>
  <c r="G160" i="161"/>
  <c r="O159" i="161"/>
  <c r="M159" i="161"/>
  <c r="K159" i="161"/>
  <c r="G159" i="161"/>
  <c r="O158" i="161"/>
  <c r="M158" i="161"/>
  <c r="K158" i="161"/>
  <c r="G158" i="161"/>
  <c r="T157" i="161"/>
  <c r="S157" i="161"/>
  <c r="L157" i="161"/>
  <c r="J157" i="161"/>
  <c r="I157" i="161"/>
  <c r="O144" i="161"/>
  <c r="M144" i="161"/>
  <c r="K144" i="161"/>
  <c r="G144" i="161"/>
  <c r="O143" i="161"/>
  <c r="M143" i="161"/>
  <c r="N143" i="161" s="1"/>
  <c r="K143" i="161"/>
  <c r="G143" i="161"/>
  <c r="O142" i="161"/>
  <c r="N142" i="161"/>
  <c r="M142" i="161"/>
  <c r="AB142" i="161" s="1"/>
  <c r="K142" i="161"/>
  <c r="G142" i="161"/>
  <c r="O141" i="161"/>
  <c r="M141" i="161"/>
  <c r="AB141" i="161" s="1"/>
  <c r="K141" i="161"/>
  <c r="G141" i="161"/>
  <c r="T140" i="161"/>
  <c r="S140" i="161"/>
  <c r="L140" i="161"/>
  <c r="J140" i="161"/>
  <c r="I140" i="161"/>
  <c r="O127" i="161"/>
  <c r="M127" i="161"/>
  <c r="K127" i="161"/>
  <c r="G127" i="161"/>
  <c r="O126" i="161"/>
  <c r="M126" i="161"/>
  <c r="AB126" i="161" s="1"/>
  <c r="K126" i="161"/>
  <c r="G126" i="161"/>
  <c r="O125" i="161"/>
  <c r="M125" i="161"/>
  <c r="N125" i="161" s="1"/>
  <c r="P125" i="161" s="1"/>
  <c r="K125" i="161"/>
  <c r="G125" i="161"/>
  <c r="O124" i="161"/>
  <c r="M124" i="161"/>
  <c r="N124" i="161" s="1"/>
  <c r="K124" i="161"/>
  <c r="G124" i="161"/>
  <c r="T123" i="161"/>
  <c r="S123" i="161"/>
  <c r="L123" i="161"/>
  <c r="O123" i="161" s="1"/>
  <c r="J123" i="161"/>
  <c r="K123" i="161" s="1"/>
  <c r="I123" i="161"/>
  <c r="O110" i="161"/>
  <c r="M110" i="161"/>
  <c r="K110" i="161"/>
  <c r="G110" i="161"/>
  <c r="O109" i="161"/>
  <c r="M109" i="161"/>
  <c r="AA109" i="161" s="1"/>
  <c r="K109" i="161"/>
  <c r="G109" i="161"/>
  <c r="O108" i="161"/>
  <c r="M108" i="161"/>
  <c r="N108" i="161" s="1"/>
  <c r="K108" i="161"/>
  <c r="G108" i="161"/>
  <c r="O107" i="161"/>
  <c r="M107" i="161"/>
  <c r="K107" i="161"/>
  <c r="G107" i="161"/>
  <c r="T106" i="161"/>
  <c r="S106" i="161"/>
  <c r="L106" i="161"/>
  <c r="J106" i="161"/>
  <c r="I106" i="161"/>
  <c r="O93" i="161"/>
  <c r="N93" i="161"/>
  <c r="M93" i="161"/>
  <c r="AB93" i="161" s="1"/>
  <c r="K93" i="161"/>
  <c r="G93" i="161"/>
  <c r="O92" i="161"/>
  <c r="M92" i="161"/>
  <c r="K92" i="161"/>
  <c r="G92" i="161"/>
  <c r="O91" i="161"/>
  <c r="M91" i="161"/>
  <c r="AB91" i="161" s="1"/>
  <c r="K91" i="161"/>
  <c r="G91" i="161"/>
  <c r="O90" i="161"/>
  <c r="M90" i="161"/>
  <c r="AB90" i="161" s="1"/>
  <c r="K90" i="161"/>
  <c r="G90" i="161"/>
  <c r="T89" i="161"/>
  <c r="S89" i="161"/>
  <c r="L89" i="161"/>
  <c r="J89" i="161"/>
  <c r="I89" i="161"/>
  <c r="O76" i="161"/>
  <c r="M76" i="161"/>
  <c r="AA76" i="161" s="1"/>
  <c r="K76" i="161"/>
  <c r="G76" i="161"/>
  <c r="AA75" i="161"/>
  <c r="O75" i="161"/>
  <c r="N75" i="161"/>
  <c r="M75" i="161"/>
  <c r="AB75" i="161" s="1"/>
  <c r="K75" i="161"/>
  <c r="G75" i="161"/>
  <c r="O74" i="161"/>
  <c r="M74" i="161"/>
  <c r="K74" i="161"/>
  <c r="G74" i="161"/>
  <c r="O73" i="161"/>
  <c r="M73" i="161"/>
  <c r="K73" i="161"/>
  <c r="G73" i="161"/>
  <c r="T72" i="161"/>
  <c r="S72" i="161"/>
  <c r="L72" i="161"/>
  <c r="J72" i="161"/>
  <c r="I72" i="161"/>
  <c r="O59" i="161"/>
  <c r="N59" i="161"/>
  <c r="M59" i="161"/>
  <c r="AB59" i="161" s="1"/>
  <c r="K59" i="161"/>
  <c r="G59" i="161"/>
  <c r="O58" i="161"/>
  <c r="M58" i="161"/>
  <c r="K58" i="161"/>
  <c r="G58" i="161"/>
  <c r="O57" i="161"/>
  <c r="M57" i="161"/>
  <c r="K57" i="161"/>
  <c r="G57" i="161"/>
  <c r="O56" i="161"/>
  <c r="M56" i="161"/>
  <c r="N56" i="161" s="1"/>
  <c r="K56" i="161"/>
  <c r="G56" i="161"/>
  <c r="T55" i="161"/>
  <c r="S55" i="161"/>
  <c r="L55" i="161"/>
  <c r="J55" i="161"/>
  <c r="I55" i="161"/>
  <c r="O42" i="161"/>
  <c r="N42" i="161"/>
  <c r="M42" i="161"/>
  <c r="AB42" i="161" s="1"/>
  <c r="K42" i="161"/>
  <c r="G42" i="161"/>
  <c r="O41" i="161"/>
  <c r="M41" i="161"/>
  <c r="K41" i="161"/>
  <c r="G41" i="161"/>
  <c r="O40" i="161"/>
  <c r="M40" i="161"/>
  <c r="AB40" i="161" s="1"/>
  <c r="K40" i="161"/>
  <c r="G40" i="161"/>
  <c r="O39" i="161"/>
  <c r="M39" i="161"/>
  <c r="K39" i="161"/>
  <c r="G39" i="161"/>
  <c r="T38" i="161"/>
  <c r="S38" i="161"/>
  <c r="L38" i="161"/>
  <c r="J38" i="161"/>
  <c r="I38" i="161"/>
  <c r="O23" i="161"/>
  <c r="M23" i="161"/>
  <c r="AB23" i="161" s="1"/>
  <c r="K23" i="161"/>
  <c r="G23" i="161"/>
  <c r="O22" i="161"/>
  <c r="M22" i="161"/>
  <c r="N22" i="161" s="1"/>
  <c r="K22" i="161"/>
  <c r="G22" i="161"/>
  <c r="T21" i="161"/>
  <c r="S21" i="161"/>
  <c r="L21" i="161"/>
  <c r="J21" i="161"/>
  <c r="I21" i="161"/>
  <c r="O10" i="161"/>
  <c r="M10" i="161"/>
  <c r="K10" i="161"/>
  <c r="G10" i="161"/>
  <c r="O9" i="161"/>
  <c r="M9" i="161"/>
  <c r="K9" i="161"/>
  <c r="G9" i="161"/>
  <c r="AA8" i="161"/>
  <c r="O8" i="161"/>
  <c r="M8" i="161"/>
  <c r="AB8" i="161" s="1"/>
  <c r="K8" i="161"/>
  <c r="G8" i="161"/>
  <c r="O7" i="161"/>
  <c r="N7" i="161"/>
  <c r="M7" i="161"/>
  <c r="K7" i="161"/>
  <c r="G7" i="161"/>
  <c r="O6" i="161"/>
  <c r="M6" i="161"/>
  <c r="AA6" i="161" s="1"/>
  <c r="K6" i="161"/>
  <c r="G6" i="161"/>
  <c r="O5" i="161"/>
  <c r="M5" i="161"/>
  <c r="K5" i="161"/>
  <c r="G5" i="161"/>
  <c r="H2" i="161"/>
  <c r="D1" i="161"/>
  <c r="X34" i="160"/>
  <c r="W34" i="160"/>
  <c r="V34" i="160"/>
  <c r="T34" i="160"/>
  <c r="P34" i="160"/>
  <c r="O34" i="160"/>
  <c r="N34" i="160"/>
  <c r="M34" i="160"/>
  <c r="K34" i="160"/>
  <c r="H34" i="160"/>
  <c r="G34" i="160"/>
  <c r="O16" i="160"/>
  <c r="N16" i="160"/>
  <c r="I16" i="160"/>
  <c r="H16" i="160"/>
  <c r="G16" i="160"/>
  <c r="F16" i="160"/>
  <c r="E16" i="160"/>
  <c r="F8" i="160"/>
  <c r="M7" i="160"/>
  <c r="K7" i="160"/>
  <c r="I7" i="160"/>
  <c r="G7" i="160"/>
  <c r="F7" i="160"/>
  <c r="E7" i="160"/>
  <c r="M6" i="160"/>
  <c r="K6" i="160"/>
  <c r="I6" i="160"/>
  <c r="G6" i="160"/>
  <c r="F6" i="160"/>
  <c r="E6" i="160"/>
  <c r="AC2" i="195" l="1"/>
  <c r="Q6" i="193" s="1"/>
  <c r="Q41" i="171"/>
  <c r="P41" i="171"/>
  <c r="AB40" i="164"/>
  <c r="AA40" i="164"/>
  <c r="AB58" i="179"/>
  <c r="N58" i="179"/>
  <c r="AF108" i="180"/>
  <c r="AE108" i="180"/>
  <c r="O21" i="182"/>
  <c r="H1" i="182"/>
  <c r="AF42" i="183"/>
  <c r="AE42" i="183"/>
  <c r="P41" i="188"/>
  <c r="Q41" i="188"/>
  <c r="AA144" i="170"/>
  <c r="Q92" i="171"/>
  <c r="AF40" i="174"/>
  <c r="N40" i="174"/>
  <c r="P40" i="174" s="1"/>
  <c r="AF91" i="174"/>
  <c r="AE91" i="174"/>
  <c r="N91" i="174"/>
  <c r="Q91" i="174" s="1"/>
  <c r="N108" i="180"/>
  <c r="P108" i="180" s="1"/>
  <c r="AB39" i="182"/>
  <c r="N39" i="182"/>
  <c r="Q39" i="182" s="1"/>
  <c r="N42" i="183"/>
  <c r="Q42" i="183" s="1"/>
  <c r="N74" i="186"/>
  <c r="AF74" i="186"/>
  <c r="AE74" i="186"/>
  <c r="F1" i="188"/>
  <c r="N25" i="189"/>
  <c r="Q25" i="189" s="1"/>
  <c r="K72" i="189"/>
  <c r="O21" i="194"/>
  <c r="H1" i="194"/>
  <c r="Q25" i="195"/>
  <c r="P25" i="195"/>
  <c r="O72" i="195"/>
  <c r="H1" i="195"/>
  <c r="AF56" i="177"/>
  <c r="AE56" i="177"/>
  <c r="AF23" i="168"/>
  <c r="N23" i="168"/>
  <c r="N91" i="170"/>
  <c r="AA91" i="170"/>
  <c r="O38" i="170"/>
  <c r="O89" i="171"/>
  <c r="K157" i="173"/>
  <c r="N177" i="173"/>
  <c r="P177" i="173" s="1"/>
  <c r="O55" i="179"/>
  <c r="AA58" i="179"/>
  <c r="AB6" i="182"/>
  <c r="N6" i="182"/>
  <c r="Q6" i="182" s="1"/>
  <c r="M55" i="182"/>
  <c r="AA55" i="182" s="1"/>
  <c r="P93" i="182"/>
  <c r="F1" i="183"/>
  <c r="F2" i="183" s="1"/>
  <c r="AB39" i="185"/>
  <c r="N39" i="185"/>
  <c r="Q39" i="185" s="1"/>
  <c r="I8" i="190"/>
  <c r="AB90" i="191"/>
  <c r="N90" i="191"/>
  <c r="Q90" i="191" s="1"/>
  <c r="AB126" i="191"/>
  <c r="AA126" i="191"/>
  <c r="N126" i="191"/>
  <c r="Q126" i="191" s="1"/>
  <c r="AF92" i="192"/>
  <c r="AE92" i="192"/>
  <c r="M72" i="194"/>
  <c r="N56" i="194"/>
  <c r="Q56" i="194" s="1"/>
  <c r="N73" i="194"/>
  <c r="Q73" i="194" s="1"/>
  <c r="AB125" i="194"/>
  <c r="N125" i="194"/>
  <c r="Q125" i="194" s="1"/>
  <c r="AA125" i="194"/>
  <c r="Q91" i="170"/>
  <c r="AA57" i="170"/>
  <c r="P40" i="171"/>
  <c r="Q40" i="171"/>
  <c r="N92" i="173"/>
  <c r="P92" i="173" s="1"/>
  <c r="AA161" i="173"/>
  <c r="AA177" i="173"/>
  <c r="M21" i="174"/>
  <c r="AE21" i="174" s="1"/>
  <c r="AB91" i="176"/>
  <c r="AA91" i="176"/>
  <c r="N39" i="179"/>
  <c r="Q39" i="179" s="1"/>
  <c r="M55" i="179"/>
  <c r="AB40" i="182"/>
  <c r="AA40" i="182"/>
  <c r="N40" i="182"/>
  <c r="Q40" i="182" s="1"/>
  <c r="N142" i="185"/>
  <c r="AA125" i="188"/>
  <c r="AF7" i="189"/>
  <c r="N7" i="189"/>
  <c r="AB6" i="191"/>
  <c r="AA6" i="191"/>
  <c r="N6" i="191"/>
  <c r="P6" i="191" s="1"/>
  <c r="AB176" i="191"/>
  <c r="AA176" i="191"/>
  <c r="N176" i="191"/>
  <c r="AB158" i="185"/>
  <c r="AA158" i="185"/>
  <c r="N158" i="185"/>
  <c r="Q158" i="185" s="1"/>
  <c r="AB141" i="188"/>
  <c r="N141" i="188"/>
  <c r="Q141" i="188" s="1"/>
  <c r="AF45" i="174"/>
  <c r="AE45" i="174"/>
  <c r="N45" i="174"/>
  <c r="P45" i="174" s="1"/>
  <c r="AB41" i="176"/>
  <c r="AA41" i="176"/>
  <c r="N57" i="176"/>
  <c r="P57" i="176" s="1"/>
  <c r="AF23" i="180"/>
  <c r="AE23" i="180"/>
  <c r="N43" i="180"/>
  <c r="AF43" i="180"/>
  <c r="AE43" i="180"/>
  <c r="K8" i="181"/>
  <c r="AB141" i="182"/>
  <c r="N141" i="182"/>
  <c r="Q141" i="182" s="1"/>
  <c r="M157" i="182"/>
  <c r="AA157" i="182" s="1"/>
  <c r="Q178" i="182"/>
  <c r="P178" i="182"/>
  <c r="N60" i="183"/>
  <c r="Q60" i="183" s="1"/>
  <c r="AE59" i="186"/>
  <c r="N59" i="186"/>
  <c r="Q59" i="186" s="1"/>
  <c r="N109" i="188"/>
  <c r="AA109" i="188"/>
  <c r="H1" i="191"/>
  <c r="AB41" i="161"/>
  <c r="AA41" i="161"/>
  <c r="N161" i="161"/>
  <c r="AB161" i="161"/>
  <c r="AA161" i="161"/>
  <c r="N8" i="161"/>
  <c r="Q8" i="161" s="1"/>
  <c r="N41" i="161"/>
  <c r="N90" i="161"/>
  <c r="AA90" i="170"/>
  <c r="AB90" i="170"/>
  <c r="N90" i="170"/>
  <c r="AB41" i="170"/>
  <c r="Q23" i="170"/>
  <c r="Q91" i="171"/>
  <c r="P91" i="171"/>
  <c r="N7" i="171"/>
  <c r="Q7" i="171" s="1"/>
  <c r="M8" i="172"/>
  <c r="AF41" i="174"/>
  <c r="AE41" i="174"/>
  <c r="AA57" i="176"/>
  <c r="N6" i="179"/>
  <c r="Q6" i="179" s="1"/>
  <c r="N39" i="180"/>
  <c r="P39" i="180" s="1"/>
  <c r="AA178" i="182"/>
  <c r="AF59" i="186"/>
  <c r="AB125" i="188"/>
  <c r="AB40" i="194"/>
  <c r="N40" i="194"/>
  <c r="AB7" i="182"/>
  <c r="AA7" i="182"/>
  <c r="N24" i="180"/>
  <c r="AF24" i="180"/>
  <c r="AE24" i="180"/>
  <c r="N7" i="182"/>
  <c r="Q7" i="182" s="1"/>
  <c r="N90" i="182"/>
  <c r="Q90" i="182" s="1"/>
  <c r="AA22" i="185"/>
  <c r="N22" i="185"/>
  <c r="Q22" i="185" s="1"/>
  <c r="M38" i="185"/>
  <c r="AB38" i="185" s="1"/>
  <c r="AC22" i="185" s="1"/>
  <c r="AF56" i="186"/>
  <c r="AE56" i="186"/>
  <c r="N56" i="186"/>
  <c r="AB142" i="188"/>
  <c r="AA142" i="188"/>
  <c r="N142" i="188"/>
  <c r="P142" i="188" s="1"/>
  <c r="M72" i="171"/>
  <c r="AE24" i="171"/>
  <c r="N24" i="171"/>
  <c r="P24" i="171" s="1"/>
  <c r="K21" i="171"/>
  <c r="AB8" i="173"/>
  <c r="O38" i="173"/>
  <c r="K55" i="173"/>
  <c r="K89" i="173"/>
  <c r="AB92" i="176"/>
  <c r="AA92" i="176"/>
  <c r="N92" i="176"/>
  <c r="Q92" i="176" s="1"/>
  <c r="O55" i="177"/>
  <c r="N58" i="177"/>
  <c r="AF58" i="177"/>
  <c r="AE62" i="177"/>
  <c r="Q127" i="179"/>
  <c r="N158" i="182"/>
  <c r="Q158" i="182" s="1"/>
  <c r="Q57" i="183"/>
  <c r="AB126" i="188"/>
  <c r="N126" i="188"/>
  <c r="K191" i="188"/>
  <c r="AB74" i="191"/>
  <c r="AA74" i="191"/>
  <c r="N74" i="191"/>
  <c r="Q74" i="191" s="1"/>
  <c r="AE28" i="192"/>
  <c r="N28" i="192"/>
  <c r="Q28" i="192" s="1"/>
  <c r="Q45" i="192"/>
  <c r="P45" i="192"/>
  <c r="AA40" i="194"/>
  <c r="N178" i="173"/>
  <c r="AB178" i="173"/>
  <c r="AA178" i="173"/>
  <c r="AB143" i="179"/>
  <c r="AA143" i="179"/>
  <c r="Q7" i="185"/>
  <c r="P7" i="185"/>
  <c r="M89" i="192"/>
  <c r="AF73" i="192"/>
  <c r="AE73" i="192"/>
  <c r="N73" i="192"/>
  <c r="AF39" i="171"/>
  <c r="AE39" i="171"/>
  <c r="O89" i="173"/>
  <c r="AF62" i="177"/>
  <c r="AB22" i="179"/>
  <c r="AA22" i="179"/>
  <c r="M38" i="179"/>
  <c r="AB38" i="179" s="1"/>
  <c r="AC22" i="179" s="1"/>
  <c r="N56" i="179"/>
  <c r="Q56" i="179" s="1"/>
  <c r="AB56" i="179"/>
  <c r="AA56" i="179"/>
  <c r="N160" i="179"/>
  <c r="AB160" i="179"/>
  <c r="AA160" i="179"/>
  <c r="P41" i="182"/>
  <c r="Q41" i="182"/>
  <c r="P142" i="182"/>
  <c r="AB22" i="185"/>
  <c r="AB143" i="185"/>
  <c r="AA143" i="185"/>
  <c r="N143" i="185"/>
  <c r="P143" i="185" s="1"/>
  <c r="AE23" i="186"/>
  <c r="N23" i="186"/>
  <c r="AF23" i="186"/>
  <c r="N56" i="188"/>
  <c r="AA56" i="188"/>
  <c r="AB23" i="194"/>
  <c r="N23" i="194"/>
  <c r="Q23" i="194" s="1"/>
  <c r="AB143" i="194"/>
  <c r="N143" i="194"/>
  <c r="Q143" i="194" s="1"/>
  <c r="AF73" i="195"/>
  <c r="AE73" i="195"/>
  <c r="N73" i="195"/>
  <c r="AF42" i="162"/>
  <c r="AE42" i="162"/>
  <c r="AB180" i="176"/>
  <c r="AA180" i="176"/>
  <c r="AE6" i="186"/>
  <c r="N6" i="186"/>
  <c r="Q6" i="186" s="1"/>
  <c r="AE28" i="171"/>
  <c r="N28" i="171"/>
  <c r="P28" i="171" s="1"/>
  <c r="AB93" i="173"/>
  <c r="AA93" i="173"/>
  <c r="Y2" i="174"/>
  <c r="O6" i="172" s="1"/>
  <c r="P61" i="183"/>
  <c r="AA126" i="188"/>
  <c r="N110" i="189"/>
  <c r="F1" i="192"/>
  <c r="F2" i="192" s="1"/>
  <c r="K21" i="192"/>
  <c r="N24" i="192"/>
  <c r="Q24" i="192" s="1"/>
  <c r="AF28" i="192"/>
  <c r="AB127" i="194"/>
  <c r="AA127" i="194"/>
  <c r="N142" i="170"/>
  <c r="AA142" i="170"/>
  <c r="AB142" i="170"/>
  <c r="AB179" i="173"/>
  <c r="AA179" i="173"/>
  <c r="AE24" i="177"/>
  <c r="AB7" i="179"/>
  <c r="AA7" i="179"/>
  <c r="AB91" i="179"/>
  <c r="N91" i="179"/>
  <c r="P91" i="179" s="1"/>
  <c r="AC2" i="180"/>
  <c r="Q6" i="178" s="1"/>
  <c r="AB8" i="182"/>
  <c r="AA8" i="182"/>
  <c r="N8" i="182"/>
  <c r="AB175" i="182"/>
  <c r="AA175" i="182"/>
  <c r="N175" i="182"/>
  <c r="Q175" i="182" s="1"/>
  <c r="N124" i="191"/>
  <c r="AB124" i="191"/>
  <c r="AA23" i="194"/>
  <c r="AA41" i="194"/>
  <c r="N41" i="194"/>
  <c r="Q41" i="194" s="1"/>
  <c r="N127" i="194"/>
  <c r="Q127" i="194" s="1"/>
  <c r="AA143" i="194"/>
  <c r="Q45" i="195"/>
  <c r="P45" i="195"/>
  <c r="AB8" i="176"/>
  <c r="AA8" i="176"/>
  <c r="AE56" i="171"/>
  <c r="N56" i="171"/>
  <c r="AF24" i="177"/>
  <c r="AB107" i="179"/>
  <c r="M123" i="182"/>
  <c r="AB107" i="182"/>
  <c r="N107" i="182"/>
  <c r="AF58" i="183"/>
  <c r="AE58" i="183"/>
  <c r="AB7" i="188"/>
  <c r="N7" i="188"/>
  <c r="Q7" i="188" s="1"/>
  <c r="P160" i="188"/>
  <c r="Q160" i="188"/>
  <c r="AE110" i="189"/>
  <c r="AF24" i="192"/>
  <c r="AB93" i="170"/>
  <c r="AA93" i="170"/>
  <c r="AA40" i="170"/>
  <c r="N40" i="170"/>
  <c r="P40" i="170" s="1"/>
  <c r="N39" i="164"/>
  <c r="N93" i="164"/>
  <c r="P93" i="164" s="1"/>
  <c r="AB39" i="173"/>
  <c r="N39" i="173"/>
  <c r="AD2" i="174"/>
  <c r="R6" i="172" s="1"/>
  <c r="N142" i="176"/>
  <c r="Q142" i="176" s="1"/>
  <c r="AB74" i="179"/>
  <c r="AA74" i="179"/>
  <c r="AB161" i="179"/>
  <c r="AA161" i="179"/>
  <c r="N161" i="179"/>
  <c r="P161" i="179" s="1"/>
  <c r="K38" i="182"/>
  <c r="N58" i="183"/>
  <c r="P58" i="183" s="1"/>
  <c r="N24" i="186"/>
  <c r="AE24" i="186"/>
  <c r="Q39" i="186"/>
  <c r="P39" i="186"/>
  <c r="AE61" i="189"/>
  <c r="N61" i="189"/>
  <c r="AF61" i="189"/>
  <c r="AB8" i="191"/>
  <c r="N8" i="191"/>
  <c r="P8" i="191" s="1"/>
  <c r="N6" i="192"/>
  <c r="F1" i="194"/>
  <c r="F2" i="194" s="1"/>
  <c r="F1" i="195"/>
  <c r="F2" i="195" s="1"/>
  <c r="Q41" i="195"/>
  <c r="P41" i="195"/>
  <c r="N42" i="170"/>
  <c r="AA42" i="170"/>
  <c r="K38" i="173"/>
  <c r="AB158" i="161"/>
  <c r="AA158" i="161"/>
  <c r="N158" i="161"/>
  <c r="AA76" i="164"/>
  <c r="F1" i="182"/>
  <c r="AB42" i="185"/>
  <c r="AA42" i="185"/>
  <c r="AB107" i="188"/>
  <c r="N107" i="188"/>
  <c r="AE57" i="189"/>
  <c r="AF57" i="189"/>
  <c r="N57" i="189"/>
  <c r="N46" i="192"/>
  <c r="AE46" i="192"/>
  <c r="P161" i="167"/>
  <c r="AE41" i="171"/>
  <c r="K123" i="173"/>
  <c r="AF8" i="174"/>
  <c r="N8" i="174"/>
  <c r="Q8" i="174" s="1"/>
  <c r="K106" i="176"/>
  <c r="AA126" i="176"/>
  <c r="AF25" i="177"/>
  <c r="AE25" i="177"/>
  <c r="K157" i="179"/>
  <c r="AF60" i="180"/>
  <c r="AE60" i="180"/>
  <c r="AB9" i="182"/>
  <c r="AA9" i="182"/>
  <c r="Q42" i="182"/>
  <c r="AB58" i="182"/>
  <c r="AA58" i="182"/>
  <c r="K140" i="182"/>
  <c r="O38" i="183"/>
  <c r="N91" i="183"/>
  <c r="AF91" i="183"/>
  <c r="AE91" i="183"/>
  <c r="AF24" i="186"/>
  <c r="AA8" i="191"/>
  <c r="O174" i="191"/>
  <c r="AF6" i="192"/>
  <c r="M38" i="194"/>
  <c r="AB38" i="194" s="1"/>
  <c r="AC22" i="194" s="1"/>
  <c r="AB74" i="164"/>
  <c r="AA74" i="164"/>
  <c r="AB110" i="167"/>
  <c r="AA110" i="167"/>
  <c r="AB125" i="161"/>
  <c r="AA125" i="161"/>
  <c r="N56" i="165"/>
  <c r="Q56" i="165" s="1"/>
  <c r="AF56" i="165"/>
  <c r="O106" i="176"/>
  <c r="AB126" i="176"/>
  <c r="AB92" i="179"/>
  <c r="AA92" i="179"/>
  <c r="AD2" i="180"/>
  <c r="R6" i="178" s="1"/>
  <c r="AB75" i="182"/>
  <c r="AA75" i="182"/>
  <c r="AB108" i="182"/>
  <c r="AA108" i="182"/>
  <c r="N160" i="182"/>
  <c r="AB160" i="182"/>
  <c r="AA160" i="182"/>
  <c r="AF8" i="183"/>
  <c r="AE8" i="183"/>
  <c r="M157" i="188"/>
  <c r="AB157" i="188" s="1"/>
  <c r="AC141" i="188" s="1"/>
  <c r="AB109" i="191"/>
  <c r="N109" i="191"/>
  <c r="P109" i="191" s="1"/>
  <c r="AC2" i="192"/>
  <c r="Q6" i="190" s="1"/>
  <c r="Q25" i="192"/>
  <c r="P25" i="192"/>
  <c r="AF46" i="192"/>
  <c r="N108" i="194"/>
  <c r="Q108" i="194" s="1"/>
  <c r="N74" i="170"/>
  <c r="AA74" i="170"/>
  <c r="AB125" i="173"/>
  <c r="AA125" i="173"/>
  <c r="AB10" i="161"/>
  <c r="AA10" i="161"/>
  <c r="P177" i="170"/>
  <c r="Q177" i="170"/>
  <c r="N109" i="170"/>
  <c r="AB109" i="170"/>
  <c r="AF41" i="171"/>
  <c r="AB143" i="173"/>
  <c r="AA143" i="173"/>
  <c r="M55" i="176"/>
  <c r="N39" i="176"/>
  <c r="Q39" i="176" s="1"/>
  <c r="N143" i="182"/>
  <c r="Q143" i="182" s="1"/>
  <c r="AB143" i="182"/>
  <c r="AA143" i="182"/>
  <c r="N74" i="183"/>
  <c r="AF74" i="183"/>
  <c r="AE74" i="183"/>
  <c r="AB144" i="164"/>
  <c r="N144" i="164"/>
  <c r="P144" i="164" s="1"/>
  <c r="AB41" i="167"/>
  <c r="AA41" i="167"/>
  <c r="O157" i="170"/>
  <c r="P141" i="170"/>
  <c r="M106" i="170"/>
  <c r="AA106" i="170" s="1"/>
  <c r="AB176" i="170"/>
  <c r="K157" i="170"/>
  <c r="AA108" i="170"/>
  <c r="AF92" i="171"/>
  <c r="P27" i="171"/>
  <c r="I8" i="172"/>
  <c r="K123" i="176"/>
  <c r="Q179" i="176"/>
  <c r="N92" i="179"/>
  <c r="Q92" i="179" s="1"/>
  <c r="N56" i="180"/>
  <c r="Q56" i="180" s="1"/>
  <c r="N75" i="182"/>
  <c r="Q75" i="182" s="1"/>
  <c r="N108" i="182"/>
  <c r="Q108" i="182" s="1"/>
  <c r="AB140" i="182"/>
  <c r="AC124" i="182" s="1"/>
  <c r="N8" i="183"/>
  <c r="K89" i="183"/>
  <c r="K55" i="186"/>
  <c r="AE62" i="189"/>
  <c r="AF62" i="189"/>
  <c r="G8" i="190"/>
  <c r="N46" i="195"/>
  <c r="AF46" i="195"/>
  <c r="AE46" i="195"/>
  <c r="N43" i="189"/>
  <c r="AF43" i="189"/>
  <c r="AE43" i="189"/>
  <c r="Q58" i="191"/>
  <c r="AA73" i="164"/>
  <c r="AB73" i="164"/>
  <c r="AB160" i="170"/>
  <c r="P92" i="171"/>
  <c r="AE44" i="174"/>
  <c r="AF44" i="174"/>
  <c r="AB40" i="176"/>
  <c r="N40" i="176"/>
  <c r="Q40" i="176" s="1"/>
  <c r="Q143" i="176"/>
  <c r="AB42" i="179"/>
  <c r="N42" i="179"/>
  <c r="P42" i="179" s="1"/>
  <c r="AB141" i="179"/>
  <c r="N141" i="179"/>
  <c r="Q141" i="179" s="1"/>
  <c r="AB144" i="182"/>
  <c r="AA144" i="182"/>
  <c r="AF23" i="183"/>
  <c r="N23" i="183"/>
  <c r="M21" i="185"/>
  <c r="AB5" i="185"/>
  <c r="AA5" i="185"/>
  <c r="P8" i="188"/>
  <c r="Q8" i="188"/>
  <c r="AB75" i="188"/>
  <c r="AA75" i="188"/>
  <c r="N75" i="188"/>
  <c r="Q177" i="188"/>
  <c r="P177" i="188"/>
  <c r="AA109" i="191"/>
  <c r="O72" i="192"/>
  <c r="H1" i="192"/>
  <c r="AB108" i="194"/>
  <c r="M72" i="182"/>
  <c r="N72" i="182" s="1"/>
  <c r="K8" i="184"/>
  <c r="Q127" i="191"/>
  <c r="AE25" i="195"/>
  <c r="AE41" i="195"/>
  <c r="K21" i="162"/>
  <c r="K174" i="176"/>
  <c r="I8" i="178"/>
  <c r="Q110" i="179"/>
  <c r="M174" i="179"/>
  <c r="N25" i="180"/>
  <c r="Q25" i="180" s="1"/>
  <c r="N56" i="182"/>
  <c r="Q56" i="182" s="1"/>
  <c r="N73" i="182"/>
  <c r="M89" i="182"/>
  <c r="AA89" i="182" s="1"/>
  <c r="N62" i="183"/>
  <c r="P62" i="183" s="1"/>
  <c r="AC2" i="183"/>
  <c r="Q6" i="181" s="1"/>
  <c r="N41" i="185"/>
  <c r="P41" i="185" s="1"/>
  <c r="N125" i="185"/>
  <c r="P125" i="185" s="1"/>
  <c r="N160" i="185"/>
  <c r="Y2" i="186"/>
  <c r="O6" i="184" s="1"/>
  <c r="N9" i="188"/>
  <c r="P9" i="188" s="1"/>
  <c r="N23" i="188"/>
  <c r="P23" i="188" s="1"/>
  <c r="N74" i="188"/>
  <c r="Q74" i="188" s="1"/>
  <c r="K140" i="188"/>
  <c r="N143" i="188"/>
  <c r="Q143" i="188" s="1"/>
  <c r="N90" i="189"/>
  <c r="N22" i="191"/>
  <c r="N39" i="191"/>
  <c r="Q39" i="191" s="1"/>
  <c r="K89" i="191"/>
  <c r="N108" i="191"/>
  <c r="Q108" i="191" s="1"/>
  <c r="Q143" i="191"/>
  <c r="N178" i="191"/>
  <c r="Q178" i="191" s="1"/>
  <c r="N5" i="192"/>
  <c r="Q5" i="192" s="1"/>
  <c r="K89" i="192"/>
  <c r="Q8" i="194"/>
  <c r="K174" i="194"/>
  <c r="AF25" i="195"/>
  <c r="AF41" i="195"/>
  <c r="K89" i="195"/>
  <c r="Q92" i="195"/>
  <c r="M191" i="185"/>
  <c r="N191" i="185" s="1"/>
  <c r="K8" i="187"/>
  <c r="M55" i="189"/>
  <c r="F1" i="191"/>
  <c r="M72" i="191"/>
  <c r="AB72" i="191" s="1"/>
  <c r="AC56" i="191" s="1"/>
  <c r="Q107" i="194"/>
  <c r="AA126" i="194"/>
  <c r="M38" i="195"/>
  <c r="AE38" i="195" s="1"/>
  <c r="O89" i="195"/>
  <c r="Q143" i="179"/>
  <c r="K38" i="180"/>
  <c r="O38" i="182"/>
  <c r="O191" i="182"/>
  <c r="K21" i="185"/>
  <c r="K157" i="185"/>
  <c r="AA160" i="185"/>
  <c r="AB175" i="185"/>
  <c r="P42" i="186"/>
  <c r="Q58" i="188"/>
  <c r="M106" i="188"/>
  <c r="AB106" i="188" s="1"/>
  <c r="AC90" i="188" s="1"/>
  <c r="K157" i="188"/>
  <c r="AE39" i="189"/>
  <c r="P56" i="189"/>
  <c r="AA22" i="191"/>
  <c r="AA175" i="191"/>
  <c r="AE42" i="192"/>
  <c r="AE56" i="192"/>
  <c r="E8" i="193"/>
  <c r="Q159" i="194"/>
  <c r="AA177" i="194"/>
  <c r="AE56" i="195"/>
  <c r="O38" i="180"/>
  <c r="AB38" i="182"/>
  <c r="AC22" i="182" s="1"/>
  <c r="P124" i="182"/>
  <c r="Q22" i="183"/>
  <c r="Q110" i="183"/>
  <c r="M8" i="184"/>
  <c r="O21" i="185"/>
  <c r="O157" i="185"/>
  <c r="AC2" i="186"/>
  <c r="Q6" i="184" s="1"/>
  <c r="Q110" i="186"/>
  <c r="E8" i="187"/>
  <c r="P91" i="188"/>
  <c r="P22" i="189"/>
  <c r="AF39" i="189"/>
  <c r="Q74" i="189"/>
  <c r="Q5" i="191"/>
  <c r="AA56" i="191"/>
  <c r="AA143" i="191"/>
  <c r="AF42" i="192"/>
  <c r="AF56" i="192"/>
  <c r="AB177" i="194"/>
  <c r="N8" i="195"/>
  <c r="Q8" i="195" s="1"/>
  <c r="AF56" i="195"/>
  <c r="AE92" i="195"/>
  <c r="O140" i="161"/>
  <c r="K89" i="170"/>
  <c r="AE75" i="171"/>
  <c r="AF9" i="171"/>
  <c r="O38" i="176"/>
  <c r="O123" i="176"/>
  <c r="O89" i="177"/>
  <c r="M8" i="178"/>
  <c r="Q42" i="180"/>
  <c r="AF107" i="183"/>
  <c r="AA74" i="185"/>
  <c r="AB110" i="185"/>
  <c r="AE91" i="186"/>
  <c r="AF107" i="186"/>
  <c r="K55" i="188"/>
  <c r="AA58" i="188"/>
  <c r="AA91" i="188"/>
  <c r="AE22" i="189"/>
  <c r="M123" i="189"/>
  <c r="AA40" i="191"/>
  <c r="AA93" i="191"/>
  <c r="O140" i="191"/>
  <c r="O157" i="191"/>
  <c r="AA160" i="191"/>
  <c r="O21" i="192"/>
  <c r="K38" i="194"/>
  <c r="AA159" i="194"/>
  <c r="M191" i="194"/>
  <c r="Q58" i="185"/>
  <c r="P161" i="185"/>
  <c r="AE39" i="186"/>
  <c r="O55" i="188"/>
  <c r="Q110" i="188"/>
  <c r="Q176" i="188"/>
  <c r="Q60" i="189"/>
  <c r="O72" i="189"/>
  <c r="Q107" i="189"/>
  <c r="Q6" i="191"/>
  <c r="P23" i="191"/>
  <c r="Q43" i="192"/>
  <c r="Q93" i="192"/>
  <c r="Q9" i="194"/>
  <c r="Q93" i="194"/>
  <c r="Q124" i="194"/>
  <c r="Q175" i="194"/>
  <c r="Q178" i="194"/>
  <c r="K55" i="171"/>
  <c r="O38" i="171"/>
  <c r="K21" i="173"/>
  <c r="K89" i="179"/>
  <c r="O123" i="180"/>
  <c r="Q110" i="182"/>
  <c r="Q125" i="182"/>
  <c r="H1" i="185"/>
  <c r="K55" i="185"/>
  <c r="P58" i="185"/>
  <c r="O123" i="185"/>
  <c r="AE22" i="186"/>
  <c r="K89" i="186"/>
  <c r="O72" i="188"/>
  <c r="AE8" i="189"/>
  <c r="P60" i="189"/>
  <c r="O89" i="189"/>
  <c r="AE91" i="189"/>
  <c r="O106" i="191"/>
  <c r="M106" i="192"/>
  <c r="K140" i="194"/>
  <c r="M106" i="195"/>
  <c r="P22" i="170"/>
  <c r="Q6" i="174"/>
  <c r="G8" i="175"/>
  <c r="Q74" i="176"/>
  <c r="P176" i="176"/>
  <c r="Q91" i="182"/>
  <c r="Y2" i="183"/>
  <c r="O6" i="181" s="1"/>
  <c r="P108" i="183"/>
  <c r="G8" i="184"/>
  <c r="O55" i="185"/>
  <c r="Q92" i="185"/>
  <c r="M123" i="185"/>
  <c r="N123" i="185" s="1"/>
  <c r="AE7" i="186"/>
  <c r="AE25" i="186"/>
  <c r="AE43" i="186"/>
  <c r="O89" i="186"/>
  <c r="Q108" i="186"/>
  <c r="N22" i="188"/>
  <c r="M55" i="188"/>
  <c r="AA55" i="188" s="1"/>
  <c r="N92" i="188"/>
  <c r="Q92" i="188" s="1"/>
  <c r="AF8" i="189"/>
  <c r="N23" i="189"/>
  <c r="O38" i="189"/>
  <c r="O55" i="189"/>
  <c r="AF91" i="189"/>
  <c r="K123" i="189"/>
  <c r="AA9" i="191"/>
  <c r="N41" i="191"/>
  <c r="P41" i="191" s="1"/>
  <c r="AA57" i="191"/>
  <c r="Q91" i="191"/>
  <c r="N161" i="191"/>
  <c r="Q161" i="191" s="1"/>
  <c r="Q7" i="192"/>
  <c r="N40" i="192"/>
  <c r="Q40" i="192" s="1"/>
  <c r="K55" i="192"/>
  <c r="AA6" i="194"/>
  <c r="AA57" i="194"/>
  <c r="Q74" i="194"/>
  <c r="Q109" i="194"/>
  <c r="O140" i="194"/>
  <c r="K157" i="194"/>
  <c r="K21" i="195"/>
  <c r="K55" i="195"/>
  <c r="K106" i="195"/>
  <c r="O38" i="161"/>
  <c r="Q42" i="161"/>
  <c r="P75" i="161"/>
  <c r="Q61" i="165"/>
  <c r="P108" i="161"/>
  <c r="O174" i="161"/>
  <c r="Q107" i="167"/>
  <c r="K72" i="171"/>
  <c r="K106" i="173"/>
  <c r="AA144" i="179"/>
  <c r="N22" i="182"/>
  <c r="Q22" i="182" s="1"/>
  <c r="K55" i="182"/>
  <c r="N110" i="182"/>
  <c r="P110" i="182" s="1"/>
  <c r="N125" i="182"/>
  <c r="P125" i="182" s="1"/>
  <c r="Q58" i="183"/>
  <c r="F1" i="185"/>
  <c r="N40" i="185"/>
  <c r="K89" i="188"/>
  <c r="K123" i="188"/>
  <c r="Q142" i="188"/>
  <c r="N158" i="188"/>
  <c r="F1" i="189"/>
  <c r="F2" i="189" s="1"/>
  <c r="M38" i="189"/>
  <c r="AF38" i="189" s="1"/>
  <c r="AG22" i="189" s="1"/>
  <c r="N41" i="189"/>
  <c r="Q41" i="189" s="1"/>
  <c r="O21" i="191"/>
  <c r="K38" i="191"/>
  <c r="M157" i="191"/>
  <c r="AA157" i="191" s="1"/>
  <c r="M174" i="191"/>
  <c r="O55" i="192"/>
  <c r="K72" i="192"/>
  <c r="AE90" i="192"/>
  <c r="K106" i="192"/>
  <c r="K21" i="194"/>
  <c r="N90" i="194"/>
  <c r="Q90" i="194" s="1"/>
  <c r="K106" i="194"/>
  <c r="O157" i="194"/>
  <c r="N160" i="194"/>
  <c r="Q160" i="194" s="1"/>
  <c r="N6" i="195"/>
  <c r="Q6" i="195" s="1"/>
  <c r="O21" i="195"/>
  <c r="N28" i="195"/>
  <c r="Q28" i="195" s="1"/>
  <c r="O55" i="195"/>
  <c r="K72" i="195"/>
  <c r="O106" i="195"/>
  <c r="K72" i="185"/>
  <c r="K106" i="186"/>
  <c r="K174" i="191"/>
  <c r="K38" i="164"/>
  <c r="K89" i="165"/>
  <c r="P93" i="171"/>
  <c r="AE8" i="171"/>
  <c r="O123" i="173"/>
  <c r="O157" i="179"/>
  <c r="AA110" i="182"/>
  <c r="M72" i="183"/>
  <c r="AE61" i="183"/>
  <c r="O106" i="183"/>
  <c r="AA8" i="185"/>
  <c r="AA40" i="185"/>
  <c r="O72" i="185"/>
  <c r="O89" i="185"/>
  <c r="M140" i="185"/>
  <c r="AB140" i="185" s="1"/>
  <c r="AC124" i="185" s="1"/>
  <c r="F1" i="186"/>
  <c r="F2" i="186" s="1"/>
  <c r="H1" i="186"/>
  <c r="AE60" i="186"/>
  <c r="O106" i="186"/>
  <c r="M21" i="188"/>
  <c r="AA22" i="188"/>
  <c r="M89" i="188"/>
  <c r="AA161" i="188"/>
  <c r="AE23" i="189"/>
  <c r="Z2" i="189"/>
  <c r="P6" i="187" s="1"/>
  <c r="AC2" i="189"/>
  <c r="Q6" i="187" s="1"/>
  <c r="N108" i="189"/>
  <c r="Q108" i="189" s="1"/>
  <c r="K55" i="191"/>
  <c r="N58" i="191"/>
  <c r="P58" i="191" s="1"/>
  <c r="AA91" i="191"/>
  <c r="M123" i="191"/>
  <c r="AA158" i="191"/>
  <c r="AE7" i="192"/>
  <c r="K38" i="192"/>
  <c r="N7" i="194"/>
  <c r="Q7" i="194" s="1"/>
  <c r="K55" i="194"/>
  <c r="Q55" i="194" s="1"/>
  <c r="R39" i="194" s="1"/>
  <c r="AA74" i="194"/>
  <c r="AA109" i="194"/>
  <c r="N176" i="194"/>
  <c r="P176" i="194" s="1"/>
  <c r="K38" i="195"/>
  <c r="N91" i="195"/>
  <c r="Q91" i="195" s="1"/>
  <c r="O72" i="162"/>
  <c r="O89" i="165"/>
  <c r="AB58" i="170"/>
  <c r="F1" i="173"/>
  <c r="F2" i="173" s="1"/>
  <c r="N92" i="182"/>
  <c r="Q92" i="182" s="1"/>
  <c r="N6" i="183"/>
  <c r="Q6" i="183" s="1"/>
  <c r="N56" i="183"/>
  <c r="M72" i="185"/>
  <c r="AA178" i="185"/>
  <c r="AE8" i="186"/>
  <c r="AA8" i="188"/>
  <c r="Q40" i="188"/>
  <c r="N108" i="188"/>
  <c r="N7" i="191"/>
  <c r="Q7" i="191" s="1"/>
  <c r="O55" i="191"/>
  <c r="N75" i="191"/>
  <c r="P75" i="191" s="1"/>
  <c r="K123" i="191"/>
  <c r="AB177" i="191"/>
  <c r="M38" i="192"/>
  <c r="N38" i="192" s="1"/>
  <c r="N91" i="192"/>
  <c r="P91" i="192" s="1"/>
  <c r="N39" i="194"/>
  <c r="Q39" i="194" s="1"/>
  <c r="O55" i="194"/>
  <c r="AA58" i="194"/>
  <c r="M157" i="194"/>
  <c r="N157" i="194" s="1"/>
  <c r="AF43" i="165"/>
  <c r="AA23" i="167"/>
  <c r="N62" i="168"/>
  <c r="Q62" i="168" s="1"/>
  <c r="K174" i="170"/>
  <c r="K55" i="170"/>
  <c r="O21" i="170"/>
  <c r="K140" i="173"/>
  <c r="AA75" i="176"/>
  <c r="N41" i="179"/>
  <c r="P41" i="179" s="1"/>
  <c r="AA93" i="179"/>
  <c r="P62" i="180"/>
  <c r="K89" i="180"/>
  <c r="N5" i="182"/>
  <c r="Q5" i="182" s="1"/>
  <c r="AB178" i="185"/>
  <c r="AB5" i="188"/>
  <c r="N93" i="188"/>
  <c r="Q93" i="188" s="1"/>
  <c r="K174" i="188"/>
  <c r="AA177" i="188"/>
  <c r="Y2" i="189"/>
  <c r="O6" i="187" s="1"/>
  <c r="AE108" i="189"/>
  <c r="AA58" i="191"/>
  <c r="O123" i="191"/>
  <c r="N142" i="191"/>
  <c r="Q142" i="191" s="1"/>
  <c r="Q159" i="191"/>
  <c r="Q22" i="192"/>
  <c r="AE25" i="192"/>
  <c r="AE41" i="192"/>
  <c r="AA7" i="194"/>
  <c r="M55" i="194"/>
  <c r="N55" i="194" s="1"/>
  <c r="P55" i="194" s="1"/>
  <c r="N141" i="194"/>
  <c r="Q141" i="194" s="1"/>
  <c r="M174" i="194"/>
  <c r="AB174" i="194" s="1"/>
  <c r="AC158" i="194" s="1"/>
  <c r="AE91" i="195"/>
  <c r="K89" i="185"/>
  <c r="K55" i="165"/>
  <c r="O174" i="167"/>
  <c r="N43" i="168"/>
  <c r="P43" i="168" s="1"/>
  <c r="M21" i="170"/>
  <c r="AA21" i="170" s="1"/>
  <c r="AA91" i="173"/>
  <c r="O140" i="173"/>
  <c r="K191" i="173"/>
  <c r="O89" i="176"/>
  <c r="K191" i="176"/>
  <c r="AE23" i="177"/>
  <c r="O38" i="179"/>
  <c r="N23" i="182"/>
  <c r="Q23" i="182" s="1"/>
  <c r="O123" i="182"/>
  <c r="Z2" i="183"/>
  <c r="P6" i="181" s="1"/>
  <c r="Q62" i="183"/>
  <c r="N5" i="186"/>
  <c r="Q5" i="186" s="1"/>
  <c r="K21" i="186"/>
  <c r="Q23" i="188"/>
  <c r="AA127" i="188"/>
  <c r="N159" i="188"/>
  <c r="O174" i="188"/>
  <c r="O106" i="189"/>
  <c r="AA75" i="191"/>
  <c r="AF41" i="192"/>
  <c r="K72" i="194"/>
  <c r="N91" i="194"/>
  <c r="P91" i="194" s="1"/>
  <c r="M123" i="194"/>
  <c r="AB123" i="194" s="1"/>
  <c r="AC107" i="194" s="1"/>
  <c r="N158" i="194"/>
  <c r="AA176" i="194"/>
  <c r="AB191" i="194"/>
  <c r="AC175" i="194" s="1"/>
  <c r="AA191" i="194"/>
  <c r="N191" i="194"/>
  <c r="Q57" i="195"/>
  <c r="P57" i="195"/>
  <c r="P74" i="195"/>
  <c r="Q74" i="195"/>
  <c r="N174" i="194"/>
  <c r="Q177" i="194"/>
  <c r="P177" i="194"/>
  <c r="Q7" i="195"/>
  <c r="P7" i="195"/>
  <c r="Q89" i="194"/>
  <c r="R73" i="194" s="1"/>
  <c r="P89" i="194"/>
  <c r="Q46" i="195"/>
  <c r="P46" i="195"/>
  <c r="Q126" i="194"/>
  <c r="P126" i="194"/>
  <c r="Q42" i="195"/>
  <c r="P42" i="195"/>
  <c r="P56" i="195"/>
  <c r="Q56" i="195"/>
  <c r="AB72" i="194"/>
  <c r="AC56" i="194" s="1"/>
  <c r="AA72" i="194"/>
  <c r="N72" i="194"/>
  <c r="AF106" i="195"/>
  <c r="AG90" i="195" s="1"/>
  <c r="AE106" i="195"/>
  <c r="N106" i="195"/>
  <c r="AB157" i="194"/>
  <c r="AC141" i="194" s="1"/>
  <c r="N123" i="194"/>
  <c r="P7" i="194"/>
  <c r="N38" i="194"/>
  <c r="AA55" i="194"/>
  <c r="P74" i="194"/>
  <c r="AA89" i="194"/>
  <c r="P125" i="194"/>
  <c r="P143" i="194"/>
  <c r="N5" i="195"/>
  <c r="M21" i="195"/>
  <c r="N24" i="195"/>
  <c r="P39" i="194"/>
  <c r="N58" i="194"/>
  <c r="P73" i="194"/>
  <c r="AB89" i="194"/>
  <c r="AC73" i="194" s="1"/>
  <c r="N92" i="194"/>
  <c r="AA107" i="194"/>
  <c r="N110" i="194"/>
  <c r="P124" i="194"/>
  <c r="N142" i="194"/>
  <c r="N161" i="194"/>
  <c r="P175" i="194"/>
  <c r="P6" i="195"/>
  <c r="N40" i="195"/>
  <c r="N44" i="195"/>
  <c r="AE90" i="195"/>
  <c r="N93" i="195"/>
  <c r="N5" i="194"/>
  <c r="M21" i="194"/>
  <c r="N22" i="194"/>
  <c r="M140" i="194"/>
  <c r="N9" i="195"/>
  <c r="P28" i="195"/>
  <c r="N39" i="195"/>
  <c r="AF90" i="195"/>
  <c r="P6" i="194"/>
  <c r="N23" i="195"/>
  <c r="N27" i="195"/>
  <c r="AE24" i="195"/>
  <c r="AE28" i="195"/>
  <c r="N43" i="195"/>
  <c r="M89" i="195"/>
  <c r="AA92" i="194"/>
  <c r="AA110" i="194"/>
  <c r="AA142" i="194"/>
  <c r="AA161" i="194"/>
  <c r="AE5" i="195"/>
  <c r="AE40" i="195"/>
  <c r="AE44" i="195"/>
  <c r="M55" i="195"/>
  <c r="P9" i="194"/>
  <c r="AA38" i="194"/>
  <c r="P57" i="194"/>
  <c r="P127" i="194"/>
  <c r="AB161" i="194"/>
  <c r="P178" i="194"/>
  <c r="AE9" i="195"/>
  <c r="P22" i="195"/>
  <c r="N26" i="195"/>
  <c r="M72" i="195"/>
  <c r="N75" i="195"/>
  <c r="AA5" i="194"/>
  <c r="AA22" i="194"/>
  <c r="P56" i="194"/>
  <c r="P90" i="194"/>
  <c r="AA141" i="194"/>
  <c r="P8" i="195"/>
  <c r="AE23" i="195"/>
  <c r="AE27" i="195"/>
  <c r="AE39" i="195"/>
  <c r="M106" i="194"/>
  <c r="AE43" i="195"/>
  <c r="N90" i="195"/>
  <c r="P41" i="194"/>
  <c r="P75" i="194"/>
  <c r="AE8" i="195"/>
  <c r="AE22" i="195"/>
  <c r="P91" i="195"/>
  <c r="AA56" i="194"/>
  <c r="AF22" i="195"/>
  <c r="AE26" i="195"/>
  <c r="AE75" i="195"/>
  <c r="Q42" i="192"/>
  <c r="P42" i="192"/>
  <c r="Q46" i="192"/>
  <c r="P46" i="192"/>
  <c r="N89" i="192"/>
  <c r="AF89" i="192"/>
  <c r="AG73" i="192" s="1"/>
  <c r="AE89" i="192"/>
  <c r="N157" i="191"/>
  <c r="AA72" i="191"/>
  <c r="N72" i="191"/>
  <c r="Q73" i="191"/>
  <c r="P73" i="191"/>
  <c r="Q175" i="191"/>
  <c r="P175" i="191"/>
  <c r="P56" i="192"/>
  <c r="Q56" i="192"/>
  <c r="AF106" i="192"/>
  <c r="AG90" i="192" s="1"/>
  <c r="AE106" i="192"/>
  <c r="N106" i="192"/>
  <c r="N55" i="191"/>
  <c r="AB55" i="191"/>
  <c r="AC39" i="191" s="1"/>
  <c r="AA55" i="191"/>
  <c r="AB123" i="191"/>
  <c r="AC107" i="191" s="1"/>
  <c r="AA123" i="191"/>
  <c r="N123" i="191"/>
  <c r="Q41" i="192"/>
  <c r="P41" i="192"/>
  <c r="F2" i="191"/>
  <c r="I3" i="190"/>
  <c r="Q124" i="191"/>
  <c r="P124" i="191"/>
  <c r="Q57" i="192"/>
  <c r="P57" i="192"/>
  <c r="P74" i="192"/>
  <c r="Q74" i="192"/>
  <c r="AB174" i="191"/>
  <c r="AC158" i="191" s="1"/>
  <c r="AA174" i="191"/>
  <c r="N174" i="191"/>
  <c r="P7" i="191"/>
  <c r="N38" i="191"/>
  <c r="P40" i="191"/>
  <c r="P74" i="191"/>
  <c r="P93" i="191"/>
  <c r="P125" i="191"/>
  <c r="P143" i="191"/>
  <c r="M21" i="192"/>
  <c r="AA107" i="191"/>
  <c r="N110" i="191"/>
  <c r="M21" i="191"/>
  <c r="AB107" i="191"/>
  <c r="M140" i="191"/>
  <c r="N141" i="191"/>
  <c r="AB158" i="191"/>
  <c r="M191" i="191"/>
  <c r="P5" i="192"/>
  <c r="N9" i="192"/>
  <c r="P24" i="192"/>
  <c r="P28" i="192"/>
  <c r="N39" i="192"/>
  <c r="AF90" i="192"/>
  <c r="P92" i="191"/>
  <c r="P142" i="191"/>
  <c r="N23" i="192"/>
  <c r="N27" i="192"/>
  <c r="P44" i="192"/>
  <c r="P93" i="192"/>
  <c r="P5" i="191"/>
  <c r="AA39" i="191"/>
  <c r="AA73" i="191"/>
  <c r="AA124" i="191"/>
  <c r="N92" i="192"/>
  <c r="AB39" i="191"/>
  <c r="AB73" i="191"/>
  <c r="M89" i="191"/>
  <c r="AA142" i="191"/>
  <c r="AA161" i="191"/>
  <c r="AB175" i="191"/>
  <c r="N8" i="192"/>
  <c r="AE40" i="192"/>
  <c r="AE44" i="192"/>
  <c r="M55" i="192"/>
  <c r="P9" i="191"/>
  <c r="AA38" i="191"/>
  <c r="P57" i="191"/>
  <c r="P160" i="191"/>
  <c r="P178" i="191"/>
  <c r="AE9" i="192"/>
  <c r="P22" i="192"/>
  <c r="N26" i="192"/>
  <c r="P43" i="192"/>
  <c r="M72" i="192"/>
  <c r="N75" i="192"/>
  <c r="P56" i="191"/>
  <c r="P90" i="191"/>
  <c r="AA141" i="191"/>
  <c r="N177" i="191"/>
  <c r="AE23" i="192"/>
  <c r="AE27" i="192"/>
  <c r="AE39" i="192"/>
  <c r="M106" i="191"/>
  <c r="N107" i="191"/>
  <c r="AB141" i="191"/>
  <c r="AE43" i="192"/>
  <c r="N90" i="192"/>
  <c r="P108" i="191"/>
  <c r="P126" i="191"/>
  <c r="AE8" i="192"/>
  <c r="AE22" i="192"/>
  <c r="P158" i="191"/>
  <c r="AF22" i="192"/>
  <c r="AE26" i="192"/>
  <c r="AE75" i="192"/>
  <c r="P43" i="189"/>
  <c r="Q43" i="189"/>
  <c r="Q56" i="188"/>
  <c r="P56" i="188"/>
  <c r="N55" i="189"/>
  <c r="AF55" i="189"/>
  <c r="AG39" i="189" s="1"/>
  <c r="AE55" i="189"/>
  <c r="N55" i="188"/>
  <c r="AB55" i="188"/>
  <c r="AC39" i="188" s="1"/>
  <c r="Q24" i="189"/>
  <c r="P24" i="189"/>
  <c r="AF123" i="189"/>
  <c r="AG107" i="189" s="1"/>
  <c r="AE123" i="189"/>
  <c r="N123" i="189"/>
  <c r="P127" i="188"/>
  <c r="Q127" i="188"/>
  <c r="F2" i="188"/>
  <c r="P109" i="188"/>
  <c r="Q109" i="188"/>
  <c r="N21" i="188"/>
  <c r="AB21" i="188"/>
  <c r="AC5" i="188" s="1"/>
  <c r="AA21" i="188"/>
  <c r="Q8" i="189"/>
  <c r="P8" i="189"/>
  <c r="P91" i="189"/>
  <c r="Q91" i="189"/>
  <c r="P73" i="189"/>
  <c r="Q73" i="189"/>
  <c r="Q90" i="188"/>
  <c r="P90" i="188"/>
  <c r="N89" i="188"/>
  <c r="AB89" i="188"/>
  <c r="AC73" i="188" s="1"/>
  <c r="AA89" i="188"/>
  <c r="H1" i="188"/>
  <c r="AA5" i="188"/>
  <c r="Q9" i="188"/>
  <c r="AB38" i="188"/>
  <c r="AC22" i="188" s="1"/>
  <c r="Q57" i="188"/>
  <c r="Q178" i="188"/>
  <c r="N106" i="188"/>
  <c r="AB109" i="188"/>
  <c r="AB127" i="188"/>
  <c r="N157" i="188"/>
  <c r="N39" i="188"/>
  <c r="AB56" i="188"/>
  <c r="M72" i="188"/>
  <c r="N73" i="188"/>
  <c r="AB90" i="188"/>
  <c r="M123" i="188"/>
  <c r="N124" i="188"/>
  <c r="M174" i="188"/>
  <c r="N175" i="188"/>
  <c r="N6" i="189"/>
  <c r="N38" i="189"/>
  <c r="N59" i="189"/>
  <c r="M106" i="189"/>
  <c r="N109" i="189"/>
  <c r="P7" i="188"/>
  <c r="N38" i="188"/>
  <c r="P40" i="188"/>
  <c r="P74" i="188"/>
  <c r="P125" i="188"/>
  <c r="P143" i="188"/>
  <c r="P176" i="188"/>
  <c r="N5" i="189"/>
  <c r="AE7" i="189"/>
  <c r="AE60" i="189"/>
  <c r="M72" i="189"/>
  <c r="AA107" i="188"/>
  <c r="AA158" i="188"/>
  <c r="H1" i="189"/>
  <c r="N40" i="189"/>
  <c r="M89" i="189"/>
  <c r="N92" i="189"/>
  <c r="N5" i="188"/>
  <c r="M140" i="188"/>
  <c r="AA143" i="188"/>
  <c r="AA176" i="188"/>
  <c r="M191" i="188"/>
  <c r="P25" i="189"/>
  <c r="N39" i="189"/>
  <c r="AE41" i="189"/>
  <c r="N58" i="189"/>
  <c r="N62" i="189"/>
  <c r="P6" i="188"/>
  <c r="P92" i="188"/>
  <c r="P110" i="188"/>
  <c r="AA157" i="188"/>
  <c r="P161" i="188"/>
  <c r="AE6" i="189"/>
  <c r="M21" i="189"/>
  <c r="AE59" i="189"/>
  <c r="AE109" i="189"/>
  <c r="AA39" i="188"/>
  <c r="AA73" i="188"/>
  <c r="AA124" i="188"/>
  <c r="P141" i="188"/>
  <c r="AA175" i="188"/>
  <c r="AE25" i="189"/>
  <c r="P108" i="189"/>
  <c r="AB39" i="188"/>
  <c r="AB73" i="188"/>
  <c r="AE5" i="189"/>
  <c r="AE40" i="189"/>
  <c r="AE92" i="189"/>
  <c r="P107" i="189"/>
  <c r="Q178" i="185"/>
  <c r="P178" i="185"/>
  <c r="Q62" i="186"/>
  <c r="P62" i="186"/>
  <c r="Q58" i="186"/>
  <c r="P58" i="186"/>
  <c r="Q90" i="186"/>
  <c r="P90" i="186"/>
  <c r="AF123" i="186"/>
  <c r="AG107" i="186" s="1"/>
  <c r="AE123" i="186"/>
  <c r="N123" i="186"/>
  <c r="Q8" i="186"/>
  <c r="P8" i="186"/>
  <c r="F2" i="185"/>
  <c r="N72" i="185"/>
  <c r="AB72" i="185"/>
  <c r="AC56" i="185" s="1"/>
  <c r="AA72" i="185"/>
  <c r="Q73" i="185"/>
  <c r="P73" i="185"/>
  <c r="N55" i="186"/>
  <c r="AF55" i="186"/>
  <c r="AG39" i="186" s="1"/>
  <c r="AE55" i="186"/>
  <c r="AA21" i="185"/>
  <c r="N21" i="185"/>
  <c r="AB21" i="185"/>
  <c r="AC5" i="185" s="1"/>
  <c r="Q24" i="186"/>
  <c r="P24" i="186"/>
  <c r="Q61" i="186"/>
  <c r="P61" i="186"/>
  <c r="AB123" i="185"/>
  <c r="AC107" i="185" s="1"/>
  <c r="Q124" i="185"/>
  <c r="P124" i="185"/>
  <c r="Q57" i="186"/>
  <c r="P57" i="186"/>
  <c r="Q110" i="185"/>
  <c r="P110" i="185"/>
  <c r="AB191" i="185"/>
  <c r="AC175" i="185" s="1"/>
  <c r="AA191" i="185"/>
  <c r="Q74" i="186"/>
  <c r="P74" i="186"/>
  <c r="Q8" i="185"/>
  <c r="Q41" i="185"/>
  <c r="Q74" i="185"/>
  <c r="Q93" i="185"/>
  <c r="AA107" i="185"/>
  <c r="Q125" i="185"/>
  <c r="Q161" i="185"/>
  <c r="AA175" i="185"/>
  <c r="Q179" i="185"/>
  <c r="N22" i="186"/>
  <c r="Q43" i="186"/>
  <c r="Q73" i="186"/>
  <c r="Q91" i="186"/>
  <c r="N38" i="185"/>
  <c r="N6" i="185"/>
  <c r="N23" i="185"/>
  <c r="P39" i="185"/>
  <c r="N57" i="185"/>
  <c r="AA73" i="185"/>
  <c r="N91" i="185"/>
  <c r="N109" i="185"/>
  <c r="AA124" i="185"/>
  <c r="N127" i="185"/>
  <c r="P141" i="185"/>
  <c r="N159" i="185"/>
  <c r="N177" i="185"/>
  <c r="P7" i="186"/>
  <c r="AF8" i="186"/>
  <c r="M38" i="186"/>
  <c r="N41" i="186"/>
  <c r="AF57" i="186"/>
  <c r="P60" i="186"/>
  <c r="AF61" i="186"/>
  <c r="AE90" i="186"/>
  <c r="P110" i="186"/>
  <c r="N5" i="185"/>
  <c r="M55" i="185"/>
  <c r="AB73" i="185"/>
  <c r="M89" i="185"/>
  <c r="AB124" i="185"/>
  <c r="M157" i="185"/>
  <c r="AF90" i="186"/>
  <c r="M106" i="186"/>
  <c r="N109" i="186"/>
  <c r="O38" i="186"/>
  <c r="M72" i="186"/>
  <c r="N9" i="185"/>
  <c r="P22" i="185"/>
  <c r="AA39" i="185"/>
  <c r="N42" i="185"/>
  <c r="P56" i="185"/>
  <c r="N75" i="185"/>
  <c r="P90" i="185"/>
  <c r="N108" i="185"/>
  <c r="N126" i="185"/>
  <c r="AA141" i="185"/>
  <c r="N144" i="185"/>
  <c r="P158" i="185"/>
  <c r="N176" i="185"/>
  <c r="P6" i="186"/>
  <c r="N40" i="186"/>
  <c r="P59" i="186"/>
  <c r="M89" i="186"/>
  <c r="N92" i="186"/>
  <c r="E8" i="184"/>
  <c r="AA6" i="185"/>
  <c r="AA23" i="185"/>
  <c r="AA57" i="185"/>
  <c r="AA91" i="185"/>
  <c r="M106" i="185"/>
  <c r="N107" i="185"/>
  <c r="AA109" i="185"/>
  <c r="AA127" i="185"/>
  <c r="AA159" i="185"/>
  <c r="M174" i="185"/>
  <c r="N175" i="185"/>
  <c r="AA177" i="185"/>
  <c r="P25" i="186"/>
  <c r="AE41" i="186"/>
  <c r="AA38" i="185"/>
  <c r="AA140" i="185"/>
  <c r="M21" i="186"/>
  <c r="N107" i="186"/>
  <c r="AA75" i="185"/>
  <c r="AA108" i="185"/>
  <c r="AA126" i="185"/>
  <c r="AA144" i="185"/>
  <c r="AA176" i="185"/>
  <c r="AE5" i="186"/>
  <c r="AE40" i="186"/>
  <c r="AE92" i="186"/>
  <c r="AB72" i="182"/>
  <c r="AC56" i="182" s="1"/>
  <c r="AA72" i="182"/>
  <c r="N72" i="183"/>
  <c r="AF72" i="183"/>
  <c r="AG56" i="183" s="1"/>
  <c r="AE72" i="183"/>
  <c r="P73" i="183"/>
  <c r="Q73" i="183"/>
  <c r="F2" i="182"/>
  <c r="I3" i="181"/>
  <c r="AF123" i="183"/>
  <c r="AG107" i="183" s="1"/>
  <c r="AE123" i="183"/>
  <c r="N123" i="183"/>
  <c r="P179" i="182"/>
  <c r="Q179" i="182"/>
  <c r="N123" i="182"/>
  <c r="AB123" i="182"/>
  <c r="AC107" i="182" s="1"/>
  <c r="AA123" i="182"/>
  <c r="Q24" i="183"/>
  <c r="P24" i="183"/>
  <c r="P74" i="182"/>
  <c r="Q74" i="182"/>
  <c r="P161" i="182"/>
  <c r="Q161" i="182"/>
  <c r="P143" i="182"/>
  <c r="Q74" i="183"/>
  <c r="P74" i="183"/>
  <c r="P91" i="183"/>
  <c r="Q91" i="183"/>
  <c r="P43" i="183"/>
  <c r="Q43" i="183"/>
  <c r="AB55" i="182"/>
  <c r="AC39" i="182" s="1"/>
  <c r="N58" i="182"/>
  <c r="AB89" i="182"/>
  <c r="AC73" i="182" s="1"/>
  <c r="Q93" i="182"/>
  <c r="AA107" i="182"/>
  <c r="AB157" i="182"/>
  <c r="AC141" i="182" s="1"/>
  <c r="P7" i="182"/>
  <c r="N38" i="182"/>
  <c r="N140" i="182"/>
  <c r="P22" i="183"/>
  <c r="P42" i="183"/>
  <c r="P39" i="182"/>
  <c r="N109" i="182"/>
  <c r="N127" i="182"/>
  <c r="P141" i="182"/>
  <c r="N159" i="182"/>
  <c r="N177" i="182"/>
  <c r="P7" i="183"/>
  <c r="M38" i="183"/>
  <c r="N41" i="183"/>
  <c r="P60" i="183"/>
  <c r="P110" i="183"/>
  <c r="M21" i="182"/>
  <c r="M106" i="183"/>
  <c r="P6" i="182"/>
  <c r="P57" i="182"/>
  <c r="P91" i="182"/>
  <c r="N157" i="182"/>
  <c r="N5" i="183"/>
  <c r="AE7" i="183"/>
  <c r="N25" i="183"/>
  <c r="AE60" i="183"/>
  <c r="P5" i="182"/>
  <c r="N9" i="182"/>
  <c r="AA39" i="182"/>
  <c r="P56" i="182"/>
  <c r="P90" i="182"/>
  <c r="N126" i="182"/>
  <c r="AA141" i="182"/>
  <c r="N144" i="182"/>
  <c r="P158" i="182"/>
  <c r="N176" i="182"/>
  <c r="H1" i="183"/>
  <c r="N40" i="183"/>
  <c r="P59" i="183"/>
  <c r="M89" i="183"/>
  <c r="N92" i="183"/>
  <c r="P109" i="183"/>
  <c r="E8" i="181"/>
  <c r="AA57" i="182"/>
  <c r="AA91" i="182"/>
  <c r="M106" i="182"/>
  <c r="AA109" i="182"/>
  <c r="AA127" i="182"/>
  <c r="AA159" i="182"/>
  <c r="M174" i="182"/>
  <c r="AA177" i="182"/>
  <c r="M191" i="182"/>
  <c r="AE41" i="183"/>
  <c r="M55" i="183"/>
  <c r="AA38" i="182"/>
  <c r="P42" i="182"/>
  <c r="P108" i="182"/>
  <c r="AA140" i="182"/>
  <c r="AE6" i="183"/>
  <c r="M21" i="183"/>
  <c r="AE59" i="183"/>
  <c r="N107" i="183"/>
  <c r="AA56" i="182"/>
  <c r="AA90" i="182"/>
  <c r="AA158" i="182"/>
  <c r="P175" i="182"/>
  <c r="AE25" i="183"/>
  <c r="P39" i="183"/>
  <c r="AB56" i="182"/>
  <c r="AA176" i="182"/>
  <c r="AE5" i="183"/>
  <c r="AE40" i="183"/>
  <c r="AE92" i="183"/>
  <c r="AC2" i="174"/>
  <c r="Q6" i="172" s="1"/>
  <c r="AC2" i="171"/>
  <c r="Q6" i="169" s="1"/>
  <c r="P26" i="171"/>
  <c r="Q26" i="171"/>
  <c r="AE72" i="171"/>
  <c r="AF72" i="171"/>
  <c r="AG56" i="171" s="1"/>
  <c r="N90" i="162"/>
  <c r="P90" i="162" s="1"/>
  <c r="M106" i="162"/>
  <c r="N106" i="162" s="1"/>
  <c r="AE73" i="165"/>
  <c r="K55" i="167"/>
  <c r="Z2" i="168"/>
  <c r="P6" i="166" s="1"/>
  <c r="AF41" i="168"/>
  <c r="AE41" i="168"/>
  <c r="N41" i="168"/>
  <c r="Q41" i="168" s="1"/>
  <c r="G8" i="169"/>
  <c r="E8" i="169"/>
  <c r="AB23" i="170"/>
  <c r="AA23" i="170"/>
  <c r="M38" i="170"/>
  <c r="AA38" i="170" s="1"/>
  <c r="N22" i="171"/>
  <c r="P22" i="171" s="1"/>
  <c r="AE22" i="171"/>
  <c r="K55" i="179"/>
  <c r="K89" i="162"/>
  <c r="N22" i="164"/>
  <c r="AA22" i="164"/>
  <c r="AE61" i="165"/>
  <c r="AF73" i="165"/>
  <c r="M21" i="167"/>
  <c r="O55" i="167"/>
  <c r="AA59" i="167"/>
  <c r="AB108" i="167"/>
  <c r="N108" i="167"/>
  <c r="P108" i="167" s="1"/>
  <c r="AA179" i="170"/>
  <c r="K72" i="170"/>
  <c r="P72" i="170" s="1"/>
  <c r="K89" i="171"/>
  <c r="N5" i="171"/>
  <c r="P5" i="171" s="1"/>
  <c r="AE5" i="171"/>
  <c r="H1" i="173"/>
  <c r="AE6" i="174"/>
  <c r="N25" i="174"/>
  <c r="P25" i="174" s="1"/>
  <c r="AE25" i="174"/>
  <c r="K55" i="176"/>
  <c r="AA142" i="176"/>
  <c r="AD2" i="177"/>
  <c r="R6" i="175" s="1"/>
  <c r="Q58" i="179"/>
  <c r="AB75" i="179"/>
  <c r="AA75" i="179"/>
  <c r="N158" i="179"/>
  <c r="Q158" i="179" s="1"/>
  <c r="N177" i="179"/>
  <c r="Q177" i="179" s="1"/>
  <c r="P56" i="180"/>
  <c r="AB7" i="164"/>
  <c r="AA7" i="164"/>
  <c r="AB76" i="167"/>
  <c r="N76" i="167"/>
  <c r="P76" i="167" s="1"/>
  <c r="AE60" i="168"/>
  <c r="N160" i="170"/>
  <c r="AA160" i="170"/>
  <c r="AA75" i="170"/>
  <c r="O72" i="170"/>
  <c r="AA56" i="170"/>
  <c r="N56" i="170"/>
  <c r="P56" i="170" s="1"/>
  <c r="M72" i="170"/>
  <c r="N72" i="170" s="1"/>
  <c r="N59" i="173"/>
  <c r="AB59" i="173"/>
  <c r="Q92" i="173"/>
  <c r="AA39" i="176"/>
  <c r="O55" i="176"/>
  <c r="Q22" i="179"/>
  <c r="AA55" i="179"/>
  <c r="P75" i="179"/>
  <c r="M106" i="161"/>
  <c r="AA106" i="161" s="1"/>
  <c r="AE92" i="162"/>
  <c r="AE43" i="165"/>
  <c r="AF57" i="165"/>
  <c r="AB125" i="167"/>
  <c r="N125" i="167"/>
  <c r="P125" i="167" s="1"/>
  <c r="AA141" i="167"/>
  <c r="AB141" i="167"/>
  <c r="N179" i="170"/>
  <c r="Q179" i="170" s="1"/>
  <c r="O106" i="170"/>
  <c r="AB40" i="170"/>
  <c r="AD2" i="171"/>
  <c r="R6" i="169" s="1"/>
  <c r="AF25" i="174"/>
  <c r="Q40" i="174"/>
  <c r="N7" i="176"/>
  <c r="AB59" i="176"/>
  <c r="N59" i="176"/>
  <c r="Q59" i="176" s="1"/>
  <c r="AB127" i="176"/>
  <c r="N127" i="176"/>
  <c r="N178" i="176"/>
  <c r="Q178" i="176" s="1"/>
  <c r="N43" i="177"/>
  <c r="O123" i="177"/>
  <c r="AA158" i="179"/>
  <c r="K174" i="179"/>
  <c r="AA177" i="179"/>
  <c r="M55" i="180"/>
  <c r="AF55" i="180" s="1"/>
  <c r="AG39" i="180" s="1"/>
  <c r="AE39" i="180"/>
  <c r="AB159" i="161"/>
  <c r="N159" i="161"/>
  <c r="P159" i="161" s="1"/>
  <c r="M55" i="162"/>
  <c r="P41" i="161"/>
  <c r="AB127" i="161"/>
  <c r="N127" i="161"/>
  <c r="P127" i="161" s="1"/>
  <c r="AA159" i="161"/>
  <c r="AE39" i="162"/>
  <c r="AE91" i="165"/>
  <c r="N42" i="168"/>
  <c r="Q42" i="168" s="1"/>
  <c r="AF42" i="168"/>
  <c r="M72" i="168"/>
  <c r="AF56" i="168"/>
  <c r="AA125" i="170"/>
  <c r="AB125" i="170"/>
  <c r="K106" i="170"/>
  <c r="N75" i="170"/>
  <c r="Q75" i="170" s="1"/>
  <c r="N59" i="170"/>
  <c r="AA59" i="170"/>
  <c r="AB59" i="170"/>
  <c r="AF25" i="171"/>
  <c r="N25" i="171"/>
  <c r="AE25" i="171"/>
  <c r="AA59" i="173"/>
  <c r="N7" i="174"/>
  <c r="AF7" i="174"/>
  <c r="AE7" i="174"/>
  <c r="Q44" i="174"/>
  <c r="P44" i="174"/>
  <c r="AB143" i="176"/>
  <c r="AA143" i="176"/>
  <c r="M55" i="177"/>
  <c r="AF55" i="177" s="1"/>
  <c r="AG39" i="177" s="1"/>
  <c r="M89" i="177"/>
  <c r="AF89" i="177" s="1"/>
  <c r="AG73" i="177" s="1"/>
  <c r="AF73" i="177"/>
  <c r="AE73" i="177"/>
  <c r="M123" i="177"/>
  <c r="AF123" i="177" s="1"/>
  <c r="AG107" i="177" s="1"/>
  <c r="AF107" i="177"/>
  <c r="AE107" i="177"/>
  <c r="H1" i="179"/>
  <c r="AB40" i="179"/>
  <c r="AA40" i="179"/>
  <c r="P143" i="179"/>
  <c r="AB158" i="179"/>
  <c r="Q39" i="180"/>
  <c r="AE108" i="162"/>
  <c r="AF108" i="162"/>
  <c r="AB76" i="170"/>
  <c r="AA76" i="170"/>
  <c r="N108" i="165"/>
  <c r="P108" i="165" s="1"/>
  <c r="AE108" i="165"/>
  <c r="P73" i="177"/>
  <c r="Q73" i="177"/>
  <c r="AE42" i="168"/>
  <c r="P159" i="176"/>
  <c r="Q159" i="176"/>
  <c r="P177" i="179"/>
  <c r="N175" i="176"/>
  <c r="P175" i="176" s="1"/>
  <c r="AA175" i="176"/>
  <c r="AE57" i="180"/>
  <c r="N57" i="180"/>
  <c r="Q61" i="180"/>
  <c r="P61" i="180"/>
  <c r="AA127" i="161"/>
  <c r="AA176" i="161"/>
  <c r="AB176" i="161"/>
  <c r="N23" i="164"/>
  <c r="P23" i="164" s="1"/>
  <c r="K89" i="164"/>
  <c r="AE74" i="165"/>
  <c r="K8" i="166"/>
  <c r="P93" i="167"/>
  <c r="AA175" i="170"/>
  <c r="AB175" i="170"/>
  <c r="K72" i="173"/>
  <c r="N73" i="174"/>
  <c r="M8" i="175"/>
  <c r="P40" i="176"/>
  <c r="AF91" i="177"/>
  <c r="AE91" i="177"/>
  <c r="F1" i="179"/>
  <c r="F2" i="179" s="1"/>
  <c r="AB8" i="179"/>
  <c r="N8" i="179"/>
  <c r="P8" i="179" s="1"/>
  <c r="K140" i="179"/>
  <c r="N90" i="180"/>
  <c r="M21" i="161"/>
  <c r="AA21" i="161" s="1"/>
  <c r="N176" i="161"/>
  <c r="P176" i="161" s="1"/>
  <c r="N57" i="164"/>
  <c r="P57" i="164" s="1"/>
  <c r="AA93" i="164"/>
  <c r="AA142" i="164"/>
  <c r="AF108" i="165"/>
  <c r="AB179" i="167"/>
  <c r="AA179" i="167"/>
  <c r="AB124" i="170"/>
  <c r="M55" i="170"/>
  <c r="AA55" i="170" s="1"/>
  <c r="O21" i="173"/>
  <c r="Q39" i="173"/>
  <c r="O72" i="173"/>
  <c r="AB109" i="173"/>
  <c r="AA109" i="173"/>
  <c r="AE56" i="174"/>
  <c r="Z2" i="174"/>
  <c r="P6" i="172" s="1"/>
  <c r="AB23" i="176"/>
  <c r="N23" i="176"/>
  <c r="N108" i="176"/>
  <c r="Y2" i="177"/>
  <c r="O6" i="175" s="1"/>
  <c r="AF39" i="177"/>
  <c r="AF57" i="177"/>
  <c r="N91" i="177"/>
  <c r="AB23" i="179"/>
  <c r="AA23" i="179"/>
  <c r="N23" i="179"/>
  <c r="P23" i="179" s="1"/>
  <c r="AB159" i="179"/>
  <c r="AA159" i="179"/>
  <c r="F1" i="180"/>
  <c r="F2" i="180" s="1"/>
  <c r="AF57" i="180"/>
  <c r="AE61" i="180"/>
  <c r="AF110" i="180"/>
  <c r="AE110" i="180"/>
  <c r="AB9" i="161"/>
  <c r="AA9" i="161"/>
  <c r="AA8" i="164"/>
  <c r="AA23" i="164"/>
  <c r="AA126" i="164"/>
  <c r="N179" i="167"/>
  <c r="P179" i="167" s="1"/>
  <c r="N7" i="168"/>
  <c r="Q7" i="168" s="1"/>
  <c r="Q23" i="168"/>
  <c r="P159" i="170"/>
  <c r="Q159" i="170"/>
  <c r="AB143" i="170"/>
  <c r="M140" i="170"/>
  <c r="N140" i="170" s="1"/>
  <c r="N109" i="173"/>
  <c r="N141" i="173"/>
  <c r="Q141" i="173" s="1"/>
  <c r="Q45" i="174"/>
  <c r="AF56" i="174"/>
  <c r="M21" i="179"/>
  <c r="AA21" i="179" s="1"/>
  <c r="N5" i="179"/>
  <c r="Q5" i="179" s="1"/>
  <c r="AA8" i="179"/>
  <c r="M140" i="179"/>
  <c r="AB140" i="179" s="1"/>
  <c r="AC124" i="179" s="1"/>
  <c r="N159" i="179"/>
  <c r="Q159" i="179" s="1"/>
  <c r="K55" i="180"/>
  <c r="AF61" i="180"/>
  <c r="AE73" i="180"/>
  <c r="AE90" i="180"/>
  <c r="N110" i="180"/>
  <c r="Q110" i="180" s="1"/>
  <c r="M8" i="163"/>
  <c r="AB8" i="164"/>
  <c r="O38" i="164"/>
  <c r="AA57" i="164"/>
  <c r="N110" i="164"/>
  <c r="AB7" i="167"/>
  <c r="AA7" i="167"/>
  <c r="N178" i="170"/>
  <c r="AA178" i="170"/>
  <c r="AA143" i="170"/>
  <c r="N124" i="170"/>
  <c r="P124" i="170" s="1"/>
  <c r="AF30" i="171"/>
  <c r="M21" i="171"/>
  <c r="AF21" i="171" s="1"/>
  <c r="AG5" i="171" s="1"/>
  <c r="AE73" i="174"/>
  <c r="AA108" i="176"/>
  <c r="AC2" i="177"/>
  <c r="Q6" i="175" s="1"/>
  <c r="N74" i="177"/>
  <c r="Q74" i="177" s="1"/>
  <c r="AE74" i="177"/>
  <c r="AF74" i="177"/>
  <c r="N108" i="177"/>
  <c r="N124" i="179"/>
  <c r="AF73" i="180"/>
  <c r="AB126" i="170"/>
  <c r="N126" i="170"/>
  <c r="P126" i="170" s="1"/>
  <c r="N7" i="170"/>
  <c r="P7" i="170" s="1"/>
  <c r="AA7" i="170"/>
  <c r="Q59" i="161"/>
  <c r="F3" i="163"/>
  <c r="Q41" i="167"/>
  <c r="O191" i="167"/>
  <c r="AB108" i="170"/>
  <c r="AB6" i="170"/>
  <c r="N6" i="170"/>
  <c r="Q6" i="170" s="1"/>
  <c r="AE30" i="171"/>
  <c r="O21" i="171"/>
  <c r="AB179" i="179"/>
  <c r="AA179" i="179"/>
  <c r="Q62" i="180"/>
  <c r="M123" i="180"/>
  <c r="AE107" i="180"/>
  <c r="AB42" i="164"/>
  <c r="AA42" i="164"/>
  <c r="AB160" i="164"/>
  <c r="AA160" i="164"/>
  <c r="N159" i="167"/>
  <c r="Q159" i="167" s="1"/>
  <c r="N92" i="170"/>
  <c r="AA92" i="170"/>
  <c r="AE57" i="171"/>
  <c r="N57" i="171"/>
  <c r="Q57" i="171" s="1"/>
  <c r="P30" i="171"/>
  <c r="Q30" i="171"/>
  <c r="M38" i="173"/>
  <c r="AB38" i="173" s="1"/>
  <c r="AC22" i="173" s="1"/>
  <c r="AB22" i="173"/>
  <c r="N22" i="173"/>
  <c r="Q22" i="173" s="1"/>
  <c r="F1" i="174"/>
  <c r="F2" i="174" s="1"/>
  <c r="AB93" i="176"/>
  <c r="AA93" i="176"/>
  <c r="AE41" i="162"/>
  <c r="AF90" i="162"/>
  <c r="N110" i="173"/>
  <c r="Q110" i="173" s="1"/>
  <c r="AA158" i="173"/>
  <c r="AB158" i="173"/>
  <c r="M106" i="176"/>
  <c r="AA106" i="176" s="1"/>
  <c r="AB90" i="176"/>
  <c r="N90" i="176"/>
  <c r="N93" i="176"/>
  <c r="Q93" i="176" s="1"/>
  <c r="AF22" i="177"/>
  <c r="M38" i="177"/>
  <c r="N38" i="177" s="1"/>
  <c r="Z2" i="177"/>
  <c r="P6" i="175" s="1"/>
  <c r="AE62" i="180"/>
  <c r="K8" i="169"/>
  <c r="AA5" i="170"/>
  <c r="N5" i="170"/>
  <c r="P5" i="170" s="1"/>
  <c r="AF26" i="171"/>
  <c r="AA22" i="173"/>
  <c r="N158" i="173"/>
  <c r="Q158" i="173" s="1"/>
  <c r="K174" i="173"/>
  <c r="Q57" i="176"/>
  <c r="P180" i="176"/>
  <c r="N22" i="177"/>
  <c r="Q22" i="177" s="1"/>
  <c r="K72" i="177"/>
  <c r="K106" i="179"/>
  <c r="AF62" i="180"/>
  <c r="AB127" i="164"/>
  <c r="N127" i="164"/>
  <c r="Q127" i="164" s="1"/>
  <c r="N74" i="180"/>
  <c r="Q74" i="180" s="1"/>
  <c r="AF74" i="180"/>
  <c r="AE74" i="180"/>
  <c r="G8" i="163"/>
  <c r="K21" i="164"/>
  <c r="AA58" i="164"/>
  <c r="AE5" i="165"/>
  <c r="AF5" i="165"/>
  <c r="AA177" i="170"/>
  <c r="AB177" i="170"/>
  <c r="M123" i="170"/>
  <c r="AA123" i="170" s="1"/>
  <c r="N73" i="170"/>
  <c r="P73" i="170" s="1"/>
  <c r="AA73" i="170"/>
  <c r="AE29" i="171"/>
  <c r="AE26" i="171"/>
  <c r="AA41" i="173"/>
  <c r="AB41" i="173"/>
  <c r="AA110" i="173"/>
  <c r="N28" i="174"/>
  <c r="Q28" i="174" s="1"/>
  <c r="M55" i="174"/>
  <c r="AF55" i="174" s="1"/>
  <c r="AG39" i="174" s="1"/>
  <c r="N39" i="174"/>
  <c r="Q39" i="174" s="1"/>
  <c r="K55" i="174"/>
  <c r="AB161" i="176"/>
  <c r="AA161" i="176"/>
  <c r="O106" i="177"/>
  <c r="K21" i="179"/>
  <c r="O106" i="179"/>
  <c r="AB6" i="161"/>
  <c r="N6" i="161"/>
  <c r="Q6" i="161" s="1"/>
  <c r="AB109" i="179"/>
  <c r="N109" i="179"/>
  <c r="Q109" i="179" s="1"/>
  <c r="AF22" i="180"/>
  <c r="AE22" i="180"/>
  <c r="AF39" i="168"/>
  <c r="M89" i="170"/>
  <c r="AB89" i="170" s="1"/>
  <c r="AC73" i="170" s="1"/>
  <c r="Q142" i="173"/>
  <c r="AB9" i="176"/>
  <c r="AA9" i="176"/>
  <c r="N9" i="176"/>
  <c r="Q9" i="176" s="1"/>
  <c r="AB125" i="179"/>
  <c r="AA125" i="179"/>
  <c r="N125" i="179"/>
  <c r="P125" i="179" s="1"/>
  <c r="N22" i="180"/>
  <c r="Q22" i="180" s="1"/>
  <c r="O72" i="168"/>
  <c r="M55" i="161"/>
  <c r="AA55" i="161" s="1"/>
  <c r="O174" i="173"/>
  <c r="AB7" i="161"/>
  <c r="AA7" i="161"/>
  <c r="AE56" i="162"/>
  <c r="Q107" i="164"/>
  <c r="N161" i="164"/>
  <c r="AA161" i="164"/>
  <c r="AA8" i="167"/>
  <c r="AA58" i="167"/>
  <c r="Q57" i="170"/>
  <c r="K38" i="170"/>
  <c r="AE24" i="174"/>
  <c r="AF24" i="174"/>
  <c r="O55" i="174"/>
  <c r="AA90" i="176"/>
  <c r="N161" i="176"/>
  <c r="Q161" i="176" s="1"/>
  <c r="Q180" i="176"/>
  <c r="N74" i="179"/>
  <c r="P74" i="179" s="1"/>
  <c r="Q91" i="179"/>
  <c r="AF59" i="180"/>
  <c r="N59" i="180"/>
  <c r="Q59" i="180" s="1"/>
  <c r="N57" i="174"/>
  <c r="Q57" i="174" s="1"/>
  <c r="AF57" i="174"/>
  <c r="AE58" i="168"/>
  <c r="N58" i="168"/>
  <c r="Q58" i="168" s="1"/>
  <c r="N42" i="164"/>
  <c r="P42" i="164" s="1"/>
  <c r="N58" i="164"/>
  <c r="P58" i="164" s="1"/>
  <c r="AA127" i="164"/>
  <c r="AF7" i="180"/>
  <c r="AE7" i="180"/>
  <c r="AA159" i="167"/>
  <c r="N6" i="162"/>
  <c r="Q6" i="162" s="1"/>
  <c r="P7" i="161"/>
  <c r="O89" i="161"/>
  <c r="Q158" i="161"/>
  <c r="F3" i="166"/>
  <c r="O38" i="167"/>
  <c r="AB160" i="167"/>
  <c r="AA160" i="167"/>
  <c r="N160" i="167"/>
  <c r="M191" i="170"/>
  <c r="N191" i="170" s="1"/>
  <c r="AA126" i="170"/>
  <c r="K123" i="170"/>
  <c r="AB127" i="173"/>
  <c r="AA127" i="173"/>
  <c r="N127" i="173"/>
  <c r="Q24" i="174"/>
  <c r="AF28" i="174"/>
  <c r="AF39" i="174"/>
  <c r="Q42" i="176"/>
  <c r="AB74" i="176"/>
  <c r="AA74" i="176"/>
  <c r="P126" i="176"/>
  <c r="Q126" i="176"/>
  <c r="AB177" i="176"/>
  <c r="AA177" i="176"/>
  <c r="AB126" i="179"/>
  <c r="AA126" i="179"/>
  <c r="Q43" i="171"/>
  <c r="P43" i="171"/>
  <c r="AB108" i="161"/>
  <c r="AA108" i="161"/>
  <c r="AB59" i="164"/>
  <c r="AA59" i="164"/>
  <c r="N76" i="170"/>
  <c r="P76" i="170" s="1"/>
  <c r="N29" i="171"/>
  <c r="AF22" i="171"/>
  <c r="AA107" i="173"/>
  <c r="N107" i="173"/>
  <c r="Q107" i="173" s="1"/>
  <c r="O21" i="174"/>
  <c r="H1" i="174"/>
  <c r="AB110" i="176"/>
  <c r="AA110" i="176"/>
  <c r="N110" i="176"/>
  <c r="Q110" i="176" s="1"/>
  <c r="P177" i="176"/>
  <c r="Q177" i="176"/>
  <c r="AF42" i="177"/>
  <c r="AE42" i="177"/>
  <c r="N42" i="177"/>
  <c r="Q42" i="177" s="1"/>
  <c r="AE8" i="180"/>
  <c r="N8" i="180"/>
  <c r="M72" i="180"/>
  <c r="N72" i="180" s="1"/>
  <c r="AF56" i="180"/>
  <c r="Q127" i="167"/>
  <c r="O140" i="170"/>
  <c r="K21" i="170"/>
  <c r="K8" i="172"/>
  <c r="O55" i="173"/>
  <c r="O191" i="173"/>
  <c r="M174" i="176"/>
  <c r="N174" i="176" s="1"/>
  <c r="K106" i="177"/>
  <c r="O140" i="179"/>
  <c r="M106" i="171"/>
  <c r="AF106" i="171" s="1"/>
  <c r="AG90" i="171" s="1"/>
  <c r="M106" i="174"/>
  <c r="AF106" i="174" s="1"/>
  <c r="AG90" i="174" s="1"/>
  <c r="K38" i="177"/>
  <c r="Q38" i="177" s="1"/>
  <c r="R22" i="177" s="1"/>
  <c r="K55" i="177"/>
  <c r="K8" i="178"/>
  <c r="K38" i="161"/>
  <c r="O21" i="164"/>
  <c r="K72" i="165"/>
  <c r="I8" i="166"/>
  <c r="M8" i="169"/>
  <c r="M157" i="170"/>
  <c r="AB157" i="170" s="1"/>
  <c r="AC141" i="170" s="1"/>
  <c r="AB74" i="170"/>
  <c r="AB8" i="170"/>
  <c r="F1" i="176"/>
  <c r="F2" i="176" s="1"/>
  <c r="N8" i="176"/>
  <c r="Q8" i="176" s="1"/>
  <c r="K140" i="176"/>
  <c r="O38" i="177"/>
  <c r="K72" i="179"/>
  <c r="M123" i="179"/>
  <c r="N123" i="179" s="1"/>
  <c r="N60" i="180"/>
  <c r="Q60" i="180" s="1"/>
  <c r="K72" i="180"/>
  <c r="Q72" i="180" s="1"/>
  <c r="R56" i="180" s="1"/>
  <c r="O191" i="176"/>
  <c r="Q23" i="177"/>
  <c r="N41" i="177"/>
  <c r="Q41" i="177" s="1"/>
  <c r="AE90" i="177"/>
  <c r="N9" i="179"/>
  <c r="P9" i="179" s="1"/>
  <c r="O72" i="179"/>
  <c r="O89" i="179"/>
  <c r="N107" i="179"/>
  <c r="AB178" i="179"/>
  <c r="O55" i="180"/>
  <c r="O72" i="180"/>
  <c r="K123" i="180"/>
  <c r="Q9" i="171"/>
  <c r="E8" i="175"/>
  <c r="M21" i="176"/>
  <c r="N21" i="176" s="1"/>
  <c r="M72" i="179"/>
  <c r="N72" i="179" s="1"/>
  <c r="M191" i="179"/>
  <c r="N191" i="179" s="1"/>
  <c r="Q108" i="180"/>
  <c r="AA42" i="161"/>
  <c r="Z2" i="165"/>
  <c r="P6" i="163" s="1"/>
  <c r="F1" i="168"/>
  <c r="F2" i="168" s="1"/>
  <c r="K106" i="168"/>
  <c r="O123" i="170"/>
  <c r="F1" i="170"/>
  <c r="F2" i="170" s="1"/>
  <c r="K38" i="171"/>
  <c r="M89" i="173"/>
  <c r="N89" i="173" s="1"/>
  <c r="N90" i="173"/>
  <c r="Q90" i="173" s="1"/>
  <c r="N93" i="173"/>
  <c r="Q93" i="173" s="1"/>
  <c r="N159" i="173"/>
  <c r="P159" i="173" s="1"/>
  <c r="K38" i="174"/>
  <c r="N75" i="176"/>
  <c r="N91" i="176"/>
  <c r="N144" i="176"/>
  <c r="K38" i="179"/>
  <c r="N175" i="179"/>
  <c r="Q175" i="179" s="1"/>
  <c r="N5" i="180"/>
  <c r="Q5" i="180" s="1"/>
  <c r="N23" i="180"/>
  <c r="K21" i="180"/>
  <c r="Q58" i="180"/>
  <c r="K72" i="161"/>
  <c r="K157" i="164"/>
  <c r="K38" i="165"/>
  <c r="K38" i="168"/>
  <c r="Y2" i="171"/>
  <c r="O6" i="169" s="1"/>
  <c r="N175" i="173"/>
  <c r="Q175" i="173" s="1"/>
  <c r="N5" i="174"/>
  <c r="Q5" i="174" s="1"/>
  <c r="N6" i="176"/>
  <c r="K38" i="176"/>
  <c r="O72" i="176"/>
  <c r="K21" i="177"/>
  <c r="O72" i="177"/>
  <c r="O123" i="179"/>
  <c r="N142" i="179"/>
  <c r="Q142" i="179" s="1"/>
  <c r="O21" i="180"/>
  <c r="Z2" i="171"/>
  <c r="P6" i="169" s="1"/>
  <c r="F1" i="171"/>
  <c r="F2" i="171" s="1"/>
  <c r="K72" i="176"/>
  <c r="O21" i="179"/>
  <c r="Z2" i="180"/>
  <c r="P6" i="178" s="1"/>
  <c r="O157" i="161"/>
  <c r="O157" i="164"/>
  <c r="O38" i="165"/>
  <c r="N41" i="167"/>
  <c r="AD2" i="168"/>
  <c r="R6" i="166" s="1"/>
  <c r="P91" i="170"/>
  <c r="P58" i="170"/>
  <c r="P56" i="171"/>
  <c r="N74" i="173"/>
  <c r="Q74" i="173" s="1"/>
  <c r="N23" i="174"/>
  <c r="Q23" i="174" s="1"/>
  <c r="Q41" i="174"/>
  <c r="K8" i="175"/>
  <c r="N41" i="176"/>
  <c r="Q41" i="176" s="1"/>
  <c r="K89" i="176"/>
  <c r="O157" i="176"/>
  <c r="N160" i="176"/>
  <c r="Q160" i="176" s="1"/>
  <c r="O21" i="177"/>
  <c r="Q56" i="177"/>
  <c r="Q42" i="179"/>
  <c r="Q57" i="179"/>
  <c r="M106" i="179"/>
  <c r="N106" i="179" s="1"/>
  <c r="P127" i="179"/>
  <c r="N6" i="180"/>
  <c r="Q6" i="180" s="1"/>
  <c r="K106" i="180"/>
  <c r="K123" i="179"/>
  <c r="Y2" i="180"/>
  <c r="O6" i="178" s="1"/>
  <c r="O72" i="161"/>
  <c r="N40" i="162"/>
  <c r="P40" i="162" s="1"/>
  <c r="P161" i="161"/>
  <c r="AA92" i="164"/>
  <c r="N126" i="167"/>
  <c r="AF59" i="168"/>
  <c r="AB9" i="173"/>
  <c r="N91" i="173"/>
  <c r="P91" i="173" s="1"/>
  <c r="O106" i="173"/>
  <c r="N125" i="173"/>
  <c r="Q125" i="173" s="1"/>
  <c r="N27" i="174"/>
  <c r="Q27" i="174" s="1"/>
  <c r="K89" i="174"/>
  <c r="K157" i="176"/>
  <c r="F1" i="177"/>
  <c r="F2" i="177" s="1"/>
  <c r="K89" i="177"/>
  <c r="N7" i="179"/>
  <c r="Q7" i="179" s="1"/>
  <c r="N90" i="179"/>
  <c r="Q90" i="179" s="1"/>
  <c r="N93" i="179"/>
  <c r="P93" i="179" s="1"/>
  <c r="O106" i="180"/>
  <c r="N21" i="179"/>
  <c r="P43" i="180"/>
  <c r="Q43" i="180"/>
  <c r="N55" i="180"/>
  <c r="N174" i="179"/>
  <c r="AB174" i="179"/>
  <c r="AC158" i="179" s="1"/>
  <c r="AA174" i="179"/>
  <c r="Q24" i="180"/>
  <c r="P24" i="180"/>
  <c r="AF123" i="180"/>
  <c r="AG107" i="180" s="1"/>
  <c r="AE123" i="180"/>
  <c r="N123" i="180"/>
  <c r="Q73" i="179"/>
  <c r="P73" i="179"/>
  <c r="Q160" i="179"/>
  <c r="P160" i="179"/>
  <c r="P73" i="180"/>
  <c r="Q73" i="180"/>
  <c r="P91" i="180"/>
  <c r="Q91" i="180"/>
  <c r="Q41" i="179"/>
  <c r="AB55" i="179"/>
  <c r="AC39" i="179" s="1"/>
  <c r="Q125" i="179"/>
  <c r="Q161" i="179"/>
  <c r="N178" i="179"/>
  <c r="Q179" i="179"/>
  <c r="N38" i="179"/>
  <c r="P40" i="179"/>
  <c r="P58" i="179"/>
  <c r="P92" i="179"/>
  <c r="P110" i="179"/>
  <c r="N140" i="179"/>
  <c r="P42" i="180"/>
  <c r="AF91" i="180"/>
  <c r="AF107" i="180"/>
  <c r="P39" i="179"/>
  <c r="AA73" i="179"/>
  <c r="AA124" i="179"/>
  <c r="P141" i="179"/>
  <c r="P7" i="180"/>
  <c r="M38" i="180"/>
  <c r="N41" i="180"/>
  <c r="P60" i="180"/>
  <c r="P110" i="180"/>
  <c r="AB73" i="179"/>
  <c r="M89" i="179"/>
  <c r="M157" i="179"/>
  <c r="M106" i="180"/>
  <c r="P6" i="179"/>
  <c r="N55" i="179"/>
  <c r="P109" i="179"/>
  <c r="AF72" i="180"/>
  <c r="AG56" i="180" s="1"/>
  <c r="P5" i="179"/>
  <c r="P22" i="179"/>
  <c r="P56" i="179"/>
  <c r="N108" i="179"/>
  <c r="N126" i="179"/>
  <c r="AA141" i="179"/>
  <c r="N144" i="179"/>
  <c r="N176" i="179"/>
  <c r="N40" i="180"/>
  <c r="M89" i="180"/>
  <c r="N92" i="180"/>
  <c r="P109" i="180"/>
  <c r="E8" i="178"/>
  <c r="AE41" i="180"/>
  <c r="AA38" i="179"/>
  <c r="AA140" i="179"/>
  <c r="AE6" i="180"/>
  <c r="M21" i="180"/>
  <c r="AE59" i="180"/>
  <c r="N107" i="180"/>
  <c r="AE25" i="180"/>
  <c r="AA176" i="179"/>
  <c r="AE5" i="180"/>
  <c r="AE40" i="180"/>
  <c r="AE92" i="180"/>
  <c r="N55" i="176"/>
  <c r="AB55" i="176"/>
  <c r="AC39" i="176" s="1"/>
  <c r="AA55" i="176"/>
  <c r="N89" i="176"/>
  <c r="AB89" i="176"/>
  <c r="AC73" i="176" s="1"/>
  <c r="AA89" i="176"/>
  <c r="Q62" i="177"/>
  <c r="P62" i="177"/>
  <c r="N55" i="177"/>
  <c r="P74" i="177"/>
  <c r="Q8" i="177"/>
  <c r="P8" i="177"/>
  <c r="Q90" i="177"/>
  <c r="P90" i="177"/>
  <c r="P57" i="177"/>
  <c r="Q57" i="177"/>
  <c r="Q175" i="176"/>
  <c r="Q24" i="177"/>
  <c r="P24" i="177"/>
  <c r="Q58" i="177"/>
  <c r="P58" i="177"/>
  <c r="Q61" i="177"/>
  <c r="P61" i="177"/>
  <c r="P107" i="176"/>
  <c r="Q107" i="176"/>
  <c r="Q22" i="176"/>
  <c r="P22" i="176"/>
  <c r="P56" i="176"/>
  <c r="Q56" i="176"/>
  <c r="AA6" i="176"/>
  <c r="AB39" i="176"/>
  <c r="M72" i="176"/>
  <c r="N73" i="176"/>
  <c r="M123" i="176"/>
  <c r="N124" i="176"/>
  <c r="AB158" i="176"/>
  <c r="N7" i="177"/>
  <c r="P23" i="177"/>
  <c r="N60" i="177"/>
  <c r="N110" i="177"/>
  <c r="P42" i="176"/>
  <c r="P74" i="176"/>
  <c r="P93" i="176"/>
  <c r="P125" i="176"/>
  <c r="P143" i="176"/>
  <c r="P179" i="176"/>
  <c r="AE8" i="177"/>
  <c r="AE57" i="177"/>
  <c r="AE61" i="177"/>
  <c r="H1" i="176"/>
  <c r="AA5" i="176"/>
  <c r="AA22" i="176"/>
  <c r="AA56" i="176"/>
  <c r="AA107" i="176"/>
  <c r="AB5" i="176"/>
  <c r="AB22" i="176"/>
  <c r="AB56" i="176"/>
  <c r="AB107" i="176"/>
  <c r="M140" i="176"/>
  <c r="N141" i="176"/>
  <c r="AB175" i="176"/>
  <c r="N6" i="177"/>
  <c r="N59" i="177"/>
  <c r="AF90" i="177"/>
  <c r="M106" i="177"/>
  <c r="N109" i="177"/>
  <c r="P92" i="176"/>
  <c r="P142" i="176"/>
  <c r="P160" i="176"/>
  <c r="P178" i="176"/>
  <c r="N5" i="177"/>
  <c r="AE7" i="177"/>
  <c r="AE22" i="177"/>
  <c r="N25" i="177"/>
  <c r="P41" i="177"/>
  <c r="AE60" i="177"/>
  <c r="M72" i="177"/>
  <c r="AE110" i="177"/>
  <c r="N58" i="176"/>
  <c r="AA73" i="176"/>
  <c r="N109" i="176"/>
  <c r="AA124" i="176"/>
  <c r="H1" i="177"/>
  <c r="N40" i="177"/>
  <c r="N92" i="177"/>
  <c r="M38" i="176"/>
  <c r="AB73" i="176"/>
  <c r="M157" i="176"/>
  <c r="N158" i="176"/>
  <c r="AA160" i="176"/>
  <c r="AA178" i="176"/>
  <c r="M191" i="176"/>
  <c r="N39" i="177"/>
  <c r="AE41" i="177"/>
  <c r="AE6" i="177"/>
  <c r="M21" i="177"/>
  <c r="AE59" i="177"/>
  <c r="N107" i="177"/>
  <c r="AE109" i="177"/>
  <c r="AA141" i="176"/>
  <c r="N5" i="176"/>
  <c r="AE5" i="177"/>
  <c r="AE40" i="177"/>
  <c r="AE92" i="177"/>
  <c r="Q160" i="173"/>
  <c r="P160" i="173"/>
  <c r="Q25" i="174"/>
  <c r="P40" i="173"/>
  <c r="Q40" i="173"/>
  <c r="P57" i="174"/>
  <c r="P74" i="174"/>
  <c r="Q74" i="174"/>
  <c r="AA38" i="173"/>
  <c r="N38" i="173"/>
  <c r="P58" i="173"/>
  <c r="Q58" i="173"/>
  <c r="Q7" i="174"/>
  <c r="P7" i="174"/>
  <c r="P7" i="173"/>
  <c r="Q7" i="173"/>
  <c r="N157" i="173"/>
  <c r="AB157" i="173"/>
  <c r="AC141" i="173" s="1"/>
  <c r="AA157" i="173"/>
  <c r="P56" i="174"/>
  <c r="Q56" i="174"/>
  <c r="AA89" i="173"/>
  <c r="Q178" i="173"/>
  <c r="P178" i="173"/>
  <c r="P29" i="174"/>
  <c r="Q29" i="174"/>
  <c r="Q59" i="173"/>
  <c r="P59" i="173"/>
  <c r="N6" i="173"/>
  <c r="N23" i="173"/>
  <c r="P39" i="173"/>
  <c r="N57" i="173"/>
  <c r="N75" i="173"/>
  <c r="N108" i="173"/>
  <c r="N126" i="173"/>
  <c r="AA141" i="173"/>
  <c r="N144" i="173"/>
  <c r="P158" i="173"/>
  <c r="N176" i="173"/>
  <c r="P6" i="174"/>
  <c r="N21" i="174"/>
  <c r="P39" i="174"/>
  <c r="N43" i="174"/>
  <c r="AE90" i="174"/>
  <c r="N93" i="174"/>
  <c r="N5" i="173"/>
  <c r="AA7" i="173"/>
  <c r="M21" i="173"/>
  <c r="AA40" i="173"/>
  <c r="M55" i="173"/>
  <c r="N56" i="173"/>
  <c r="AA58" i="173"/>
  <c r="M106" i="173"/>
  <c r="AB141" i="173"/>
  <c r="M174" i="173"/>
  <c r="M191" i="173"/>
  <c r="N9" i="174"/>
  <c r="P24" i="174"/>
  <c r="AF90" i="174"/>
  <c r="AB7" i="173"/>
  <c r="AB40" i="173"/>
  <c r="AB58" i="173"/>
  <c r="N9" i="173"/>
  <c r="P22" i="173"/>
  <c r="AA39" i="173"/>
  <c r="N42" i="173"/>
  <c r="N143" i="173"/>
  <c r="N161" i="173"/>
  <c r="N179" i="173"/>
  <c r="N22" i="174"/>
  <c r="AE39" i="174"/>
  <c r="N42" i="174"/>
  <c r="M89" i="174"/>
  <c r="N92" i="174"/>
  <c r="AA6" i="173"/>
  <c r="AA23" i="173"/>
  <c r="AA57" i="173"/>
  <c r="M72" i="173"/>
  <c r="N73" i="173"/>
  <c r="AA75" i="173"/>
  <c r="AA108" i="173"/>
  <c r="M123" i="173"/>
  <c r="N124" i="173"/>
  <c r="AA126" i="173"/>
  <c r="AA144" i="173"/>
  <c r="AA176" i="173"/>
  <c r="AE5" i="174"/>
  <c r="AE43" i="174"/>
  <c r="AE93" i="174"/>
  <c r="E8" i="172"/>
  <c r="AE9" i="174"/>
  <c r="N26" i="174"/>
  <c r="M72" i="174"/>
  <c r="N75" i="174"/>
  <c r="AA5" i="173"/>
  <c r="N8" i="173"/>
  <c r="N41" i="173"/>
  <c r="AA56" i="173"/>
  <c r="AA175" i="173"/>
  <c r="P8" i="174"/>
  <c r="AE23" i="174"/>
  <c r="AE27" i="174"/>
  <c r="M38" i="174"/>
  <c r="M140" i="173"/>
  <c r="AE42" i="174"/>
  <c r="N90" i="174"/>
  <c r="AE92" i="174"/>
  <c r="AF21" i="174"/>
  <c r="AG5" i="174" s="1"/>
  <c r="P142" i="173"/>
  <c r="AE8" i="174"/>
  <c r="AE22" i="174"/>
  <c r="P91" i="174"/>
  <c r="AA73" i="173"/>
  <c r="P141" i="173"/>
  <c r="AE26" i="174"/>
  <c r="AE75" i="174"/>
  <c r="AB73" i="173"/>
  <c r="P178" i="170"/>
  <c r="Q178" i="170"/>
  <c r="P92" i="170"/>
  <c r="Q92" i="170"/>
  <c r="P160" i="170"/>
  <c r="Q160" i="170"/>
  <c r="P6" i="171"/>
  <c r="Q6" i="171"/>
  <c r="P158" i="170"/>
  <c r="Q158" i="170"/>
  <c r="P41" i="170"/>
  <c r="Q41" i="170"/>
  <c r="P10" i="171"/>
  <c r="Q10" i="171"/>
  <c r="P59" i="170"/>
  <c r="Q59" i="170"/>
  <c r="P142" i="170"/>
  <c r="Q142" i="170"/>
  <c r="P140" i="170"/>
  <c r="Q140" i="170"/>
  <c r="R124" i="170" s="1"/>
  <c r="P110" i="170"/>
  <c r="Q110" i="170"/>
  <c r="P9" i="170"/>
  <c r="Q9" i="170"/>
  <c r="P8" i="171"/>
  <c r="Q8" i="171"/>
  <c r="P74" i="170"/>
  <c r="Q74" i="170"/>
  <c r="P23" i="171"/>
  <c r="Q23" i="171"/>
  <c r="P42" i="170"/>
  <c r="Q42" i="170"/>
  <c r="Q143" i="170"/>
  <c r="P143" i="170"/>
  <c r="P127" i="170"/>
  <c r="Q127" i="170"/>
  <c r="P109" i="170"/>
  <c r="Q109" i="170"/>
  <c r="P8" i="170"/>
  <c r="Q8" i="170"/>
  <c r="P125" i="170"/>
  <c r="N123" i="170"/>
  <c r="AA89" i="170"/>
  <c r="P75" i="170"/>
  <c r="P57" i="170"/>
  <c r="P23" i="170"/>
  <c r="N21" i="170"/>
  <c r="N73" i="171"/>
  <c r="N42" i="171"/>
  <c r="P7" i="171"/>
  <c r="Q176" i="170"/>
  <c r="N161" i="170"/>
  <c r="AA158" i="170"/>
  <c r="Q144" i="170"/>
  <c r="Q108" i="170"/>
  <c r="N93" i="170"/>
  <c r="Q76" i="170"/>
  <c r="AB72" i="170"/>
  <c r="AC56" i="170" s="1"/>
  <c r="Q58" i="170"/>
  <c r="Q40" i="170"/>
  <c r="N90" i="171"/>
  <c r="N174" i="170"/>
  <c r="AB127" i="170"/>
  <c r="N106" i="170"/>
  <c r="AA72" i="170"/>
  <c r="N72" i="171"/>
  <c r="N175" i="170"/>
  <c r="N107" i="170"/>
  <c r="N39" i="170"/>
  <c r="AB21" i="170"/>
  <c r="AC5" i="170" s="1"/>
  <c r="M55" i="171"/>
  <c r="N39" i="171"/>
  <c r="AB110" i="170"/>
  <c r="AB92" i="170"/>
  <c r="AB9" i="170"/>
  <c r="Q93" i="171"/>
  <c r="M89" i="171"/>
  <c r="AF73" i="171"/>
  <c r="AF10" i="171"/>
  <c r="AF6" i="171"/>
  <c r="Q141" i="170"/>
  <c r="Q73" i="170"/>
  <c r="AB22" i="170"/>
  <c r="AA9" i="170"/>
  <c r="AB5" i="170"/>
  <c r="AF56" i="171"/>
  <c r="AF42" i="171"/>
  <c r="Q27" i="171"/>
  <c r="AE10" i="171"/>
  <c r="AE6" i="171"/>
  <c r="AB174" i="170"/>
  <c r="AC158" i="170" s="1"/>
  <c r="AB106" i="170"/>
  <c r="AC90" i="170" s="1"/>
  <c r="H1" i="170"/>
  <c r="AF90" i="171"/>
  <c r="AF74" i="171"/>
  <c r="AF28" i="171"/>
  <c r="AF24" i="171"/>
  <c r="AE90" i="171"/>
  <c r="AF57" i="171"/>
  <c r="M38" i="171"/>
  <c r="AF7" i="171"/>
  <c r="H1" i="171"/>
  <c r="AB107" i="170"/>
  <c r="AB39" i="170"/>
  <c r="Q22" i="170"/>
  <c r="Q5" i="170"/>
  <c r="AF91" i="171"/>
  <c r="Q74" i="171"/>
  <c r="Q56" i="171"/>
  <c r="AF43" i="171"/>
  <c r="Q28" i="171"/>
  <c r="Q24" i="171"/>
  <c r="AC2" i="168"/>
  <c r="Q6" i="166" s="1"/>
  <c r="AC2" i="165"/>
  <c r="Q6" i="163" s="1"/>
  <c r="AC2" i="162"/>
  <c r="Q6" i="160" s="1"/>
  <c r="AB158" i="167"/>
  <c r="AA158" i="167"/>
  <c r="M174" i="167"/>
  <c r="N174" i="167" s="1"/>
  <c r="AB75" i="167"/>
  <c r="AA75" i="167"/>
  <c r="K106" i="161"/>
  <c r="K174" i="164"/>
  <c r="AF25" i="168"/>
  <c r="AE25" i="168"/>
  <c r="AB58" i="161"/>
  <c r="AA58" i="161"/>
  <c r="N24" i="162"/>
  <c r="Q24" i="162" s="1"/>
  <c r="AE24" i="162"/>
  <c r="AF24" i="162"/>
  <c r="Q125" i="161"/>
  <c r="N106" i="161"/>
  <c r="Q106" i="161" s="1"/>
  <c r="R90" i="161" s="1"/>
  <c r="AB92" i="161"/>
  <c r="AA92" i="161"/>
  <c r="P73" i="162"/>
  <c r="Q73" i="162"/>
  <c r="N56" i="164"/>
  <c r="Q56" i="164" s="1"/>
  <c r="M72" i="164"/>
  <c r="AB72" i="164" s="1"/>
  <c r="AC56" i="164" s="1"/>
  <c r="N92" i="161"/>
  <c r="Q92" i="161" s="1"/>
  <c r="N8" i="165"/>
  <c r="Q8" i="165" s="1"/>
  <c r="AF8" i="165"/>
  <c r="Q8" i="164"/>
  <c r="AA56" i="164"/>
  <c r="K72" i="164"/>
  <c r="Q108" i="164"/>
  <c r="N124" i="164"/>
  <c r="P124" i="164" s="1"/>
  <c r="M140" i="164"/>
  <c r="AB140" i="164" s="1"/>
  <c r="AC124" i="164" s="1"/>
  <c r="AB144" i="161"/>
  <c r="AA144" i="161"/>
  <c r="O72" i="164"/>
  <c r="O140" i="164"/>
  <c r="N57" i="165"/>
  <c r="M89" i="161"/>
  <c r="AA89" i="161" s="1"/>
  <c r="N144" i="161"/>
  <c r="P144" i="161" s="1"/>
  <c r="K191" i="161"/>
  <c r="AE23" i="162"/>
  <c r="N23" i="162"/>
  <c r="Q23" i="162" s="1"/>
  <c r="M123" i="162"/>
  <c r="AF123" i="162" s="1"/>
  <c r="AG107" i="162" s="1"/>
  <c r="H1" i="164"/>
  <c r="AA124" i="164"/>
  <c r="AB74" i="167"/>
  <c r="AA74" i="167"/>
  <c r="K21" i="168"/>
  <c r="AB109" i="164"/>
  <c r="AA109" i="164"/>
  <c r="N58" i="161"/>
  <c r="O106" i="161"/>
  <c r="AB176" i="164"/>
  <c r="AA176" i="164"/>
  <c r="AF23" i="165"/>
  <c r="AE23" i="165"/>
  <c r="AD2" i="165"/>
  <c r="R6" i="163" s="1"/>
  <c r="AB176" i="167"/>
  <c r="AA176" i="167"/>
  <c r="N176" i="167"/>
  <c r="G8" i="160"/>
  <c r="N176" i="164"/>
  <c r="Q176" i="164" s="1"/>
  <c r="N23" i="165"/>
  <c r="K157" i="167"/>
  <c r="K89" i="161"/>
  <c r="AB108" i="164"/>
  <c r="AA108" i="164"/>
  <c r="N108" i="164"/>
  <c r="P108" i="164" s="1"/>
  <c r="AE8" i="165"/>
  <c r="AB57" i="161"/>
  <c r="AA57" i="161"/>
  <c r="N57" i="161"/>
  <c r="AB41" i="164"/>
  <c r="AA41" i="164"/>
  <c r="N41" i="164"/>
  <c r="Q41" i="164" s="1"/>
  <c r="AB177" i="164"/>
  <c r="AA177" i="164"/>
  <c r="P61" i="165"/>
  <c r="Q74" i="167"/>
  <c r="M106" i="167"/>
  <c r="N106" i="167" s="1"/>
  <c r="AB90" i="167"/>
  <c r="AA90" i="167"/>
  <c r="AB161" i="167"/>
  <c r="AA161" i="167"/>
  <c r="O21" i="168"/>
  <c r="AE109" i="168"/>
  <c r="AF109" i="168"/>
  <c r="AF43" i="162"/>
  <c r="AE43" i="162"/>
  <c r="N43" i="162"/>
  <c r="P90" i="167"/>
  <c r="Q90" i="167"/>
  <c r="N109" i="164"/>
  <c r="Q109" i="164" s="1"/>
  <c r="AF110" i="168"/>
  <c r="AE110" i="168"/>
  <c r="N110" i="168"/>
  <c r="Q110" i="168" s="1"/>
  <c r="N75" i="167"/>
  <c r="P75" i="167" s="1"/>
  <c r="AA178" i="167"/>
  <c r="AB74" i="161"/>
  <c r="AA74" i="161"/>
  <c r="N74" i="161"/>
  <c r="Q74" i="161" s="1"/>
  <c r="N25" i="168"/>
  <c r="M21" i="164"/>
  <c r="AA21" i="164" s="1"/>
  <c r="E8" i="163"/>
  <c r="O174" i="164"/>
  <c r="AB110" i="161"/>
  <c r="AA110" i="161"/>
  <c r="F1" i="162"/>
  <c r="F2" i="162" s="1"/>
  <c r="Q7" i="161"/>
  <c r="K55" i="164"/>
  <c r="AB109" i="161"/>
  <c r="N109" i="161"/>
  <c r="P109" i="161" s="1"/>
  <c r="AB9" i="164"/>
  <c r="AA9" i="164"/>
  <c r="AB177" i="161"/>
  <c r="N177" i="161"/>
  <c r="P177" i="161" s="1"/>
  <c r="AE59" i="162"/>
  <c r="AF59" i="162"/>
  <c r="AE6" i="168"/>
  <c r="AF6" i="168"/>
  <c r="N59" i="162"/>
  <c r="Q59" i="162" s="1"/>
  <c r="K106" i="162"/>
  <c r="AF109" i="162"/>
  <c r="AE109" i="162"/>
  <c r="K21" i="161"/>
  <c r="K55" i="161"/>
  <c r="K72" i="167"/>
  <c r="AB92" i="167"/>
  <c r="AA92" i="167"/>
  <c r="O55" i="161"/>
  <c r="N91" i="161"/>
  <c r="AD2" i="162"/>
  <c r="R6" i="160" s="1"/>
  <c r="M38" i="165"/>
  <c r="N38" i="165" s="1"/>
  <c r="K106" i="165"/>
  <c r="N92" i="167"/>
  <c r="P92" i="167" s="1"/>
  <c r="AA175" i="167"/>
  <c r="M191" i="167"/>
  <c r="N191" i="167" s="1"/>
  <c r="Q191" i="167" s="1"/>
  <c r="R175" i="167" s="1"/>
  <c r="AB175" i="167"/>
  <c r="AA39" i="161"/>
  <c r="M123" i="161"/>
  <c r="AB123" i="161" s="1"/>
  <c r="AC107" i="161" s="1"/>
  <c r="AA107" i="161"/>
  <c r="AB178" i="161"/>
  <c r="AA178" i="161"/>
  <c r="K123" i="164"/>
  <c r="AB159" i="164"/>
  <c r="AA159" i="164"/>
  <c r="N159" i="164"/>
  <c r="Q159" i="164" s="1"/>
  <c r="N22" i="165"/>
  <c r="O106" i="165"/>
  <c r="AB40" i="167"/>
  <c r="N40" i="167"/>
  <c r="N175" i="167"/>
  <c r="AA91" i="161"/>
  <c r="N107" i="161"/>
  <c r="N178" i="161"/>
  <c r="Q178" i="161" s="1"/>
  <c r="O123" i="164"/>
  <c r="N7" i="165"/>
  <c r="P7" i="165" s="1"/>
  <c r="N22" i="167"/>
  <c r="M38" i="167"/>
  <c r="N38" i="167" s="1"/>
  <c r="P38" i="167" s="1"/>
  <c r="AB76" i="161"/>
  <c r="N76" i="161"/>
  <c r="AB143" i="161"/>
  <c r="AA143" i="161"/>
  <c r="N143" i="164"/>
  <c r="P143" i="164" s="1"/>
  <c r="AA143" i="164"/>
  <c r="N60" i="165"/>
  <c r="P60" i="165" s="1"/>
  <c r="AA40" i="167"/>
  <c r="N25" i="165"/>
  <c r="Q25" i="165" s="1"/>
  <c r="Q161" i="161"/>
  <c r="O21" i="162"/>
  <c r="K106" i="164"/>
  <c r="AB127" i="167"/>
  <c r="AA127" i="167"/>
  <c r="M8" i="160"/>
  <c r="N110" i="161"/>
  <c r="Q110" i="161" s="1"/>
  <c r="N41" i="165"/>
  <c r="Q41" i="165" s="1"/>
  <c r="N109" i="162"/>
  <c r="Q109" i="162" s="1"/>
  <c r="F1" i="161"/>
  <c r="I3" i="160" s="1"/>
  <c r="P143" i="161"/>
  <c r="Q143" i="161"/>
  <c r="AF73" i="162"/>
  <c r="AE73" i="162"/>
  <c r="M89" i="162"/>
  <c r="N89" i="162" s="1"/>
  <c r="AB93" i="167"/>
  <c r="AA93" i="167"/>
  <c r="AF73" i="168"/>
  <c r="AE73" i="168"/>
  <c r="N73" i="168"/>
  <c r="P73" i="168" s="1"/>
  <c r="Y2" i="162"/>
  <c r="O6" i="160" s="1"/>
  <c r="O89" i="162"/>
  <c r="Q40" i="164"/>
  <c r="O55" i="164"/>
  <c r="O89" i="164"/>
  <c r="K191" i="164"/>
  <c r="K123" i="167"/>
  <c r="O157" i="167"/>
  <c r="H1" i="161"/>
  <c r="Q159" i="161"/>
  <c r="K174" i="161"/>
  <c r="F1" i="164"/>
  <c r="I3" i="163" s="1"/>
  <c r="N142" i="164"/>
  <c r="O191" i="164"/>
  <c r="O55" i="165"/>
  <c r="G8" i="166"/>
  <c r="F1" i="167"/>
  <c r="F2" i="167" s="1"/>
  <c r="N8" i="167"/>
  <c r="N59" i="167"/>
  <c r="P59" i="167" s="1"/>
  <c r="O123" i="167"/>
  <c r="N142" i="167"/>
  <c r="N39" i="168"/>
  <c r="Q39" i="168" s="1"/>
  <c r="N56" i="168"/>
  <c r="P56" i="168" s="1"/>
  <c r="N60" i="168"/>
  <c r="Q60" i="168" s="1"/>
  <c r="F3" i="160"/>
  <c r="O21" i="161"/>
  <c r="K140" i="161"/>
  <c r="N42" i="162"/>
  <c r="Q42" i="162" s="1"/>
  <c r="N40" i="164"/>
  <c r="P40" i="164" s="1"/>
  <c r="N74" i="164"/>
  <c r="N23" i="167"/>
  <c r="P23" i="167" s="1"/>
  <c r="Y2" i="168"/>
  <c r="O6" i="166" s="1"/>
  <c r="K38" i="167"/>
  <c r="O72" i="167"/>
  <c r="AA108" i="167"/>
  <c r="F1" i="165"/>
  <c r="F2" i="165" s="1"/>
  <c r="M191" i="161"/>
  <c r="N191" i="161" s="1"/>
  <c r="K8" i="163"/>
  <c r="O106" i="164"/>
  <c r="K21" i="165"/>
  <c r="N90" i="165"/>
  <c r="N6" i="167"/>
  <c r="P6" i="167" s="1"/>
  <c r="N57" i="167"/>
  <c r="P57" i="167" s="1"/>
  <c r="K106" i="167"/>
  <c r="K140" i="167"/>
  <c r="N143" i="167"/>
  <c r="P143" i="167" s="1"/>
  <c r="K191" i="167"/>
  <c r="M123" i="168"/>
  <c r="AE123" i="168" s="1"/>
  <c r="N160" i="161"/>
  <c r="Q160" i="161" s="1"/>
  <c r="N6" i="164"/>
  <c r="P6" i="164" s="1"/>
  <c r="N75" i="164"/>
  <c r="P75" i="164" s="1"/>
  <c r="O21" i="165"/>
  <c r="N42" i="165"/>
  <c r="AE58" i="165"/>
  <c r="AA9" i="167"/>
  <c r="O140" i="167"/>
  <c r="I8" i="160"/>
  <c r="N40" i="161"/>
  <c r="N126" i="161"/>
  <c r="K157" i="161"/>
  <c r="AA175" i="161"/>
  <c r="Z2" i="162"/>
  <c r="P6" i="160" s="1"/>
  <c r="N91" i="164"/>
  <c r="Q91" i="164" s="1"/>
  <c r="N125" i="164"/>
  <c r="P125" i="164" s="1"/>
  <c r="M72" i="165"/>
  <c r="AF72" i="165" s="1"/>
  <c r="AG56" i="165" s="1"/>
  <c r="AF58" i="165"/>
  <c r="AA6" i="167"/>
  <c r="AA57" i="167"/>
  <c r="N109" i="167"/>
  <c r="P109" i="167" s="1"/>
  <c r="AA143" i="167"/>
  <c r="K174" i="167"/>
  <c r="P174" i="167" s="1"/>
  <c r="M55" i="168"/>
  <c r="N55" i="168" s="1"/>
  <c r="Q55" i="168" s="1"/>
  <c r="R39" i="168" s="1"/>
  <c r="N91" i="168"/>
  <c r="P91" i="168" s="1"/>
  <c r="AA160" i="161"/>
  <c r="M89" i="167"/>
  <c r="AB89" i="167" s="1"/>
  <c r="AC73" i="167" s="1"/>
  <c r="K8" i="160"/>
  <c r="N23" i="161"/>
  <c r="N179" i="161"/>
  <c r="AA91" i="164"/>
  <c r="AA125" i="164"/>
  <c r="Y2" i="165"/>
  <c r="O6" i="163" s="1"/>
  <c r="AF42" i="165"/>
  <c r="AE90" i="165"/>
  <c r="N110" i="165"/>
  <c r="Q110" i="165" s="1"/>
  <c r="H1" i="167"/>
  <c r="N73" i="167"/>
  <c r="Q73" i="167" s="1"/>
  <c r="N91" i="167"/>
  <c r="P91" i="167" s="1"/>
  <c r="AA109" i="167"/>
  <c r="AE91" i="168"/>
  <c r="P41" i="167"/>
  <c r="AA6" i="164"/>
  <c r="AA75" i="164"/>
  <c r="O38" i="168"/>
  <c r="O55" i="168"/>
  <c r="AA40" i="161"/>
  <c r="P59" i="161"/>
  <c r="Q90" i="161"/>
  <c r="P93" i="161"/>
  <c r="AA126" i="161"/>
  <c r="Q142" i="161"/>
  <c r="M55" i="164"/>
  <c r="N55" i="164" s="1"/>
  <c r="M123" i="164"/>
  <c r="AB123" i="164" s="1"/>
  <c r="AC107" i="164" s="1"/>
  <c r="P110" i="164"/>
  <c r="Q144" i="164"/>
  <c r="Q178" i="164"/>
  <c r="AE24" i="165"/>
  <c r="M55" i="165"/>
  <c r="AE55" i="165" s="1"/>
  <c r="P56" i="165"/>
  <c r="AE62" i="165"/>
  <c r="AF90" i="165"/>
  <c r="Q42" i="167"/>
  <c r="Q76" i="167"/>
  <c r="N108" i="168"/>
  <c r="Q108" i="168" s="1"/>
  <c r="M55" i="167"/>
  <c r="AB55" i="167" s="1"/>
  <c r="AC39" i="167" s="1"/>
  <c r="N58" i="167"/>
  <c r="AA73" i="167"/>
  <c r="AA76" i="167"/>
  <c r="AA91" i="167"/>
  <c r="N144" i="167"/>
  <c r="AA177" i="167"/>
  <c r="AE23" i="168"/>
  <c r="K89" i="168"/>
  <c r="AE108" i="168"/>
  <c r="K140" i="164"/>
  <c r="M191" i="164"/>
  <c r="AB191" i="164" s="1"/>
  <c r="AC175" i="164" s="1"/>
  <c r="AB175" i="164"/>
  <c r="AF24" i="165"/>
  <c r="AF62" i="165"/>
  <c r="M123" i="165"/>
  <c r="AF123" i="165" s="1"/>
  <c r="AG107" i="165" s="1"/>
  <c r="AA23" i="161"/>
  <c r="Q41" i="161"/>
  <c r="AA59" i="161"/>
  <c r="AA90" i="161"/>
  <c r="Q93" i="161"/>
  <c r="AA142" i="161"/>
  <c r="AA179" i="161"/>
  <c r="AF6" i="162"/>
  <c r="K38" i="162"/>
  <c r="AF58" i="162"/>
  <c r="AE74" i="162"/>
  <c r="N7" i="164"/>
  <c r="P7" i="164" s="1"/>
  <c r="Q58" i="164"/>
  <c r="N76" i="164"/>
  <c r="P76" i="164" s="1"/>
  <c r="Q110" i="164"/>
  <c r="AA144" i="164"/>
  <c r="N160" i="164"/>
  <c r="AE39" i="165"/>
  <c r="AF74" i="165"/>
  <c r="N107" i="165"/>
  <c r="Q107" i="165" s="1"/>
  <c r="K123" i="165"/>
  <c r="M8" i="166"/>
  <c r="Q39" i="167"/>
  <c r="AA42" i="167"/>
  <c r="AB73" i="167"/>
  <c r="Q141" i="167"/>
  <c r="N10" i="161"/>
  <c r="Q10" i="161" s="1"/>
  <c r="Q75" i="161"/>
  <c r="AA93" i="161"/>
  <c r="Q108" i="161"/>
  <c r="Q127" i="161"/>
  <c r="N22" i="162"/>
  <c r="Q22" i="162" s="1"/>
  <c r="O38" i="162"/>
  <c r="N41" i="162"/>
  <c r="P41" i="162" s="1"/>
  <c r="K72" i="162"/>
  <c r="AF74" i="162"/>
  <c r="N91" i="162"/>
  <c r="Q42" i="164"/>
  <c r="N73" i="164"/>
  <c r="P73" i="164" s="1"/>
  <c r="N92" i="164"/>
  <c r="AB107" i="164"/>
  <c r="AA110" i="164"/>
  <c r="N126" i="164"/>
  <c r="N141" i="164"/>
  <c r="Q141" i="164" s="1"/>
  <c r="AF39" i="165"/>
  <c r="Q7" i="167"/>
  <c r="K89" i="167"/>
  <c r="M123" i="167"/>
  <c r="AA123" i="167" s="1"/>
  <c r="N110" i="167"/>
  <c r="Q110" i="167" s="1"/>
  <c r="O89" i="168"/>
  <c r="P191" i="167"/>
  <c r="Q8" i="168"/>
  <c r="P8" i="168"/>
  <c r="Q24" i="168"/>
  <c r="P24" i="168"/>
  <c r="N123" i="167"/>
  <c r="AB123" i="167"/>
  <c r="AC107" i="167" s="1"/>
  <c r="N72" i="168"/>
  <c r="AF72" i="168"/>
  <c r="AG56" i="168" s="1"/>
  <c r="AE72" i="168"/>
  <c r="Q61" i="168"/>
  <c r="P61" i="168"/>
  <c r="Q56" i="167"/>
  <c r="P56" i="167"/>
  <c r="Q74" i="168"/>
  <c r="P74" i="168"/>
  <c r="Q22" i="167"/>
  <c r="P22" i="167"/>
  <c r="Q90" i="168"/>
  <c r="P90" i="168"/>
  <c r="Q124" i="167"/>
  <c r="P124" i="167"/>
  <c r="Q57" i="168"/>
  <c r="P57" i="168"/>
  <c r="N21" i="167"/>
  <c r="AB21" i="167"/>
  <c r="AC5" i="167" s="1"/>
  <c r="AA21" i="167"/>
  <c r="Q6" i="167"/>
  <c r="N9" i="167"/>
  <c r="O21" i="167"/>
  <c r="AA39" i="167"/>
  <c r="Q93" i="167"/>
  <c r="AA107" i="167"/>
  <c r="Q125" i="167"/>
  <c r="Q161" i="167"/>
  <c r="N178" i="167"/>
  <c r="N22" i="168"/>
  <c r="AE24" i="168"/>
  <c r="Q43" i="168"/>
  <c r="AF58" i="168"/>
  <c r="AF62" i="168"/>
  <c r="AE74" i="168"/>
  <c r="E8" i="166"/>
  <c r="AB39" i="167"/>
  <c r="M72" i="167"/>
  <c r="M140" i="167"/>
  <c r="P23" i="168"/>
  <c r="AF24" i="168"/>
  <c r="AF74" i="168"/>
  <c r="AE107" i="168"/>
  <c r="O123" i="168"/>
  <c r="P42" i="167"/>
  <c r="P74" i="167"/>
  <c r="AE8" i="168"/>
  <c r="AE57" i="168"/>
  <c r="AE61" i="168"/>
  <c r="AF107" i="168"/>
  <c r="AA5" i="167"/>
  <c r="AA22" i="167"/>
  <c r="AA56" i="167"/>
  <c r="P73" i="167"/>
  <c r="AA124" i="167"/>
  <c r="P141" i="167"/>
  <c r="AB174" i="167"/>
  <c r="AC158" i="167" s="1"/>
  <c r="N177" i="167"/>
  <c r="P7" i="168"/>
  <c r="AF8" i="168"/>
  <c r="M38" i="168"/>
  <c r="AF57" i="168"/>
  <c r="AF61" i="168"/>
  <c r="AE90" i="168"/>
  <c r="P107" i="167"/>
  <c r="AB5" i="167"/>
  <c r="AB22" i="167"/>
  <c r="AB56" i="167"/>
  <c r="AB124" i="167"/>
  <c r="M157" i="167"/>
  <c r="N158" i="167"/>
  <c r="N6" i="168"/>
  <c r="AE56" i="168"/>
  <c r="N59" i="168"/>
  <c r="AF90" i="168"/>
  <c r="M106" i="168"/>
  <c r="N109" i="168"/>
  <c r="P127" i="167"/>
  <c r="N5" i="168"/>
  <c r="AE7" i="168"/>
  <c r="AE22" i="168"/>
  <c r="H1" i="168"/>
  <c r="N40" i="168"/>
  <c r="M89" i="168"/>
  <c r="N92" i="168"/>
  <c r="M21" i="168"/>
  <c r="N107" i="168"/>
  <c r="P58" i="168"/>
  <c r="P62" i="168"/>
  <c r="P39" i="167"/>
  <c r="N5" i="167"/>
  <c r="AE5" i="168"/>
  <c r="AE40" i="168"/>
  <c r="AE92" i="168"/>
  <c r="Q124" i="164"/>
  <c r="Q74" i="165"/>
  <c r="P74" i="165"/>
  <c r="P91" i="165"/>
  <c r="Q91" i="165"/>
  <c r="Q58" i="165"/>
  <c r="P58" i="165"/>
  <c r="Q62" i="165"/>
  <c r="P62" i="165"/>
  <c r="AE106" i="165"/>
  <c r="N106" i="165"/>
  <c r="AF106" i="165"/>
  <c r="AG90" i="165" s="1"/>
  <c r="P179" i="164"/>
  <c r="Q179" i="164"/>
  <c r="N123" i="164"/>
  <c r="P161" i="164"/>
  <c r="Q161" i="164"/>
  <c r="P73" i="165"/>
  <c r="Q73" i="165"/>
  <c r="Q22" i="164"/>
  <c r="P22" i="164"/>
  <c r="P43" i="165"/>
  <c r="Q43" i="165"/>
  <c r="Q24" i="165"/>
  <c r="P24" i="165"/>
  <c r="Q6" i="164"/>
  <c r="N9" i="164"/>
  <c r="Q23" i="164"/>
  <c r="AA39" i="164"/>
  <c r="AA107" i="164"/>
  <c r="Q125" i="164"/>
  <c r="N72" i="164"/>
  <c r="AB143" i="164"/>
  <c r="AB161" i="164"/>
  <c r="AB179" i="164"/>
  <c r="AF91" i="165"/>
  <c r="AF107" i="165"/>
  <c r="I8" i="163"/>
  <c r="AB5" i="164"/>
  <c r="AB22" i="164"/>
  <c r="AB56" i="164"/>
  <c r="M89" i="164"/>
  <c r="N90" i="164"/>
  <c r="AB124" i="164"/>
  <c r="M157" i="164"/>
  <c r="N158" i="164"/>
  <c r="AA178" i="164"/>
  <c r="N6" i="165"/>
  <c r="Q7" i="165"/>
  <c r="AE56" i="165"/>
  <c r="N59" i="165"/>
  <c r="N109" i="165"/>
  <c r="P8" i="164"/>
  <c r="P59" i="164"/>
  <c r="P177" i="164"/>
  <c r="N5" i="165"/>
  <c r="AE7" i="165"/>
  <c r="AE22" i="165"/>
  <c r="P41" i="165"/>
  <c r="AE60" i="165"/>
  <c r="AE110" i="165"/>
  <c r="AA141" i="164"/>
  <c r="H1" i="165"/>
  <c r="N40" i="165"/>
  <c r="M89" i="165"/>
  <c r="N92" i="165"/>
  <c r="M38" i="164"/>
  <c r="M106" i="164"/>
  <c r="M174" i="164"/>
  <c r="N175" i="164"/>
  <c r="N39" i="165"/>
  <c r="AE41" i="165"/>
  <c r="AA72" i="164"/>
  <c r="AE6" i="165"/>
  <c r="M21" i="165"/>
  <c r="AE59" i="165"/>
  <c r="AE109" i="165"/>
  <c r="AA90" i="164"/>
  <c r="P107" i="164"/>
  <c r="AA158" i="164"/>
  <c r="AE25" i="165"/>
  <c r="N5" i="164"/>
  <c r="AE40" i="165"/>
  <c r="AE92" i="165"/>
  <c r="P106" i="161"/>
  <c r="Q74" i="162"/>
  <c r="P74" i="162"/>
  <c r="Q124" i="161"/>
  <c r="P124" i="161"/>
  <c r="P8" i="162"/>
  <c r="Q8" i="162"/>
  <c r="Q57" i="162"/>
  <c r="P57" i="162"/>
  <c r="N21" i="161"/>
  <c r="AB21" i="161"/>
  <c r="AC5" i="161" s="1"/>
  <c r="AB191" i="161"/>
  <c r="AC175" i="161" s="1"/>
  <c r="AA191" i="161"/>
  <c r="N55" i="162"/>
  <c r="AF55" i="162"/>
  <c r="AG39" i="162" s="1"/>
  <c r="AE55" i="162"/>
  <c r="AE123" i="162"/>
  <c r="N123" i="162"/>
  <c r="N55" i="161"/>
  <c r="AB55" i="161"/>
  <c r="AC39" i="161" s="1"/>
  <c r="P56" i="161"/>
  <c r="Q56" i="161"/>
  <c r="P22" i="161"/>
  <c r="Q22" i="161"/>
  <c r="Q56" i="162"/>
  <c r="P56" i="162"/>
  <c r="P61" i="162"/>
  <c r="Q61" i="162"/>
  <c r="N5" i="161"/>
  <c r="AB39" i="161"/>
  <c r="M72" i="161"/>
  <c r="N73" i="161"/>
  <c r="AB107" i="161"/>
  <c r="M140" i="161"/>
  <c r="N141" i="161"/>
  <c r="AB175" i="161"/>
  <c r="N7" i="162"/>
  <c r="AF39" i="162"/>
  <c r="N60" i="162"/>
  <c r="AE107" i="162"/>
  <c r="N110" i="162"/>
  <c r="P6" i="161"/>
  <c r="P42" i="161"/>
  <c r="P142" i="161"/>
  <c r="AE8" i="162"/>
  <c r="P42" i="162"/>
  <c r="AE57" i="162"/>
  <c r="AE61" i="162"/>
  <c r="AF107" i="162"/>
  <c r="N9" i="161"/>
  <c r="AA22" i="161"/>
  <c r="AA56" i="161"/>
  <c r="AB106" i="161"/>
  <c r="AC90" i="161" s="1"/>
  <c r="AA124" i="161"/>
  <c r="AF8" i="162"/>
  <c r="M38" i="162"/>
  <c r="AF57" i="162"/>
  <c r="AF61" i="162"/>
  <c r="AE90" i="162"/>
  <c r="AE106" i="162"/>
  <c r="N5" i="162"/>
  <c r="AE7" i="162"/>
  <c r="AE22" i="162"/>
  <c r="N25" i="162"/>
  <c r="AF56" i="162"/>
  <c r="AE60" i="162"/>
  <c r="M72" i="162"/>
  <c r="AE110" i="162"/>
  <c r="E8" i="160"/>
  <c r="AB22" i="161"/>
  <c r="AA5" i="161"/>
  <c r="AA73" i="161"/>
  <c r="P90" i="161"/>
  <c r="AA141" i="161"/>
  <c r="P158" i="161"/>
  <c r="H1" i="162"/>
  <c r="N92" i="162"/>
  <c r="AB56" i="161"/>
  <c r="M157" i="161"/>
  <c r="AB5" i="161"/>
  <c r="M38" i="161"/>
  <c r="N39" i="161"/>
  <c r="AB73" i="161"/>
  <c r="M174" i="161"/>
  <c r="N175" i="161"/>
  <c r="AA177" i="161"/>
  <c r="N39" i="162"/>
  <c r="N58" i="162"/>
  <c r="N62" i="162"/>
  <c r="N108" i="162"/>
  <c r="AB124" i="161"/>
  <c r="M21" i="162"/>
  <c r="N107" i="162"/>
  <c r="AE25" i="162"/>
  <c r="AE5" i="162"/>
  <c r="AE40" i="162"/>
  <c r="F2" i="164" l="1"/>
  <c r="AE55" i="168"/>
  <c r="N123" i="161"/>
  <c r="AF89" i="162"/>
  <c r="AG73" i="162" s="1"/>
  <c r="F2" i="161"/>
  <c r="Q23" i="167"/>
  <c r="P22" i="177"/>
  <c r="P175" i="179"/>
  <c r="AA123" i="179"/>
  <c r="AB157" i="191"/>
  <c r="AC141" i="191" s="1"/>
  <c r="AA157" i="194"/>
  <c r="AF38" i="195"/>
  <c r="AG22" i="195" s="1"/>
  <c r="Q22" i="188"/>
  <c r="P22" i="188"/>
  <c r="Q176" i="194"/>
  <c r="P59" i="162"/>
  <c r="AB123" i="179"/>
  <c r="AC107" i="179" s="1"/>
  <c r="P8" i="161"/>
  <c r="I3" i="184"/>
  <c r="N38" i="195"/>
  <c r="Q38" i="195" s="1"/>
  <c r="R22" i="195" s="1"/>
  <c r="Q160" i="182"/>
  <c r="P160" i="182"/>
  <c r="Q73" i="195"/>
  <c r="P73" i="195"/>
  <c r="P159" i="167"/>
  <c r="AB191" i="167"/>
  <c r="AC175" i="167" s="1"/>
  <c r="Q174" i="167"/>
  <c r="R158" i="167" s="1"/>
  <c r="Q7" i="170"/>
  <c r="P27" i="174"/>
  <c r="AA191" i="179"/>
  <c r="AE38" i="189"/>
  <c r="Q91" i="194"/>
  <c r="Q109" i="191"/>
  <c r="Q73" i="164"/>
  <c r="Q38" i="167"/>
  <c r="R22" i="167" s="1"/>
  <c r="P23" i="174"/>
  <c r="P175" i="173"/>
  <c r="AB21" i="179"/>
  <c r="AC5" i="179" s="1"/>
  <c r="P72" i="180"/>
  <c r="AA123" i="185"/>
  <c r="P93" i="188"/>
  <c r="AB55" i="194"/>
  <c r="AC39" i="194" s="1"/>
  <c r="Q160" i="185"/>
  <c r="P160" i="185"/>
  <c r="P23" i="162"/>
  <c r="Q143" i="185"/>
  <c r="P107" i="182"/>
  <c r="Q107" i="182"/>
  <c r="Q176" i="191"/>
  <c r="P176" i="191"/>
  <c r="N106" i="174"/>
  <c r="Q8" i="183"/>
  <c r="P8" i="183"/>
  <c r="P8" i="182"/>
  <c r="Q8" i="182"/>
  <c r="P90" i="170"/>
  <c r="Q90" i="170"/>
  <c r="I3" i="175"/>
  <c r="Q93" i="164"/>
  <c r="AE106" i="174"/>
  <c r="Q9" i="179"/>
  <c r="P22" i="182"/>
  <c r="AA174" i="194"/>
  <c r="P159" i="188"/>
  <c r="Q159" i="188"/>
  <c r="Q91" i="192"/>
  <c r="Q110" i="189"/>
  <c r="P110" i="189"/>
  <c r="Q75" i="191"/>
  <c r="P9" i="176"/>
  <c r="P25" i="180"/>
  <c r="P73" i="182"/>
  <c r="Q73" i="182"/>
  <c r="P75" i="188"/>
  <c r="Q75" i="188"/>
  <c r="Q6" i="192"/>
  <c r="P6" i="192"/>
  <c r="I3" i="187"/>
  <c r="P92" i="182"/>
  <c r="P57" i="189"/>
  <c r="Q57" i="189"/>
  <c r="Q41" i="191"/>
  <c r="P40" i="194"/>
  <c r="Q40" i="194"/>
  <c r="P38" i="177"/>
  <c r="Q23" i="186"/>
  <c r="P23" i="186"/>
  <c r="Q7" i="189"/>
  <c r="P7" i="189"/>
  <c r="P106" i="167"/>
  <c r="P5" i="186"/>
  <c r="P39" i="164"/>
  <c r="Q39" i="164"/>
  <c r="P108" i="188"/>
  <c r="Q108" i="188"/>
  <c r="Q107" i="188"/>
  <c r="P107" i="188"/>
  <c r="Q73" i="192"/>
  <c r="P73" i="192"/>
  <c r="Q158" i="188"/>
  <c r="P158" i="188"/>
  <c r="Q61" i="189"/>
  <c r="P61" i="189"/>
  <c r="P126" i="188"/>
  <c r="Q126" i="188"/>
  <c r="Q142" i="185"/>
  <c r="P142" i="185"/>
  <c r="AE55" i="174"/>
  <c r="N55" i="174"/>
  <c r="P141" i="194"/>
  <c r="P22" i="191"/>
  <c r="Q22" i="191"/>
  <c r="AB89" i="173"/>
  <c r="AC73" i="173" s="1"/>
  <c r="P178" i="161"/>
  <c r="P160" i="161"/>
  <c r="Q90" i="162"/>
  <c r="AB21" i="164"/>
  <c r="AC5" i="164" s="1"/>
  <c r="AA174" i="167"/>
  <c r="N123" i="168"/>
  <c r="N89" i="182"/>
  <c r="Q89" i="182" s="1"/>
  <c r="R73" i="182" s="1"/>
  <c r="N140" i="185"/>
  <c r="AA106" i="188"/>
  <c r="P40" i="192"/>
  <c r="P39" i="191"/>
  <c r="AE38" i="192"/>
  <c r="P108" i="194"/>
  <c r="AA123" i="194"/>
  <c r="Q23" i="189"/>
  <c r="P23" i="189"/>
  <c r="Q90" i="189"/>
  <c r="P90" i="189"/>
  <c r="Q177" i="173"/>
  <c r="AA191" i="167"/>
  <c r="I3" i="166"/>
  <c r="P57" i="171"/>
  <c r="Q72" i="179"/>
  <c r="R56" i="179" s="1"/>
  <c r="P74" i="180"/>
  <c r="AA123" i="161"/>
  <c r="AF123" i="168"/>
  <c r="AG107" i="168" s="1"/>
  <c r="Q108" i="167"/>
  <c r="N106" i="171"/>
  <c r="AE55" i="180"/>
  <c r="Q23" i="179"/>
  <c r="Q72" i="170"/>
  <c r="R56" i="170" s="1"/>
  <c r="Q89" i="162"/>
  <c r="R73" i="162" s="1"/>
  <c r="P75" i="182"/>
  <c r="P6" i="183"/>
  <c r="P40" i="182"/>
  <c r="P41" i="189"/>
  <c r="AF38" i="192"/>
  <c r="AG22" i="192" s="1"/>
  <c r="Q8" i="191"/>
  <c r="P23" i="183"/>
  <c r="Q23" i="183"/>
  <c r="Q56" i="186"/>
  <c r="P56" i="186"/>
  <c r="P59" i="180"/>
  <c r="N89" i="177"/>
  <c r="P6" i="180"/>
  <c r="AE106" i="171"/>
  <c r="P110" i="176"/>
  <c r="N21" i="164"/>
  <c r="P41" i="168"/>
  <c r="P110" i="173"/>
  <c r="P125" i="173"/>
  <c r="P109" i="162"/>
  <c r="AF106" i="162"/>
  <c r="AG90" i="162" s="1"/>
  <c r="P127" i="164"/>
  <c r="P110" i="165"/>
  <c r="Q143" i="164"/>
  <c r="Q176" i="161"/>
  <c r="Q109" i="161"/>
  <c r="AA140" i="170"/>
  <c r="P93" i="173"/>
  <c r="P8" i="176"/>
  <c r="P42" i="177"/>
  <c r="P39" i="176"/>
  <c r="N55" i="182"/>
  <c r="P55" i="182" s="1"/>
  <c r="P160" i="194"/>
  <c r="P23" i="194"/>
  <c r="I3" i="193"/>
  <c r="Q40" i="185"/>
  <c r="P40" i="185"/>
  <c r="Q7" i="164"/>
  <c r="P109" i="164"/>
  <c r="AE38" i="177"/>
  <c r="P23" i="182"/>
  <c r="P161" i="191"/>
  <c r="P158" i="194"/>
  <c r="Q158" i="194"/>
  <c r="P56" i="183"/>
  <c r="Q56" i="183"/>
  <c r="AB21" i="194"/>
  <c r="AC5" i="194" s="1"/>
  <c r="AA21" i="194"/>
  <c r="N21" i="194"/>
  <c r="P157" i="194"/>
  <c r="Q157" i="194"/>
  <c r="R141" i="194" s="1"/>
  <c r="Q174" i="194"/>
  <c r="R158" i="194" s="1"/>
  <c r="P174" i="194"/>
  <c r="Q90" i="195"/>
  <c r="P90" i="195"/>
  <c r="Q75" i="195"/>
  <c r="P75" i="195"/>
  <c r="N55" i="195"/>
  <c r="AF55" i="195"/>
  <c r="AG39" i="195" s="1"/>
  <c r="AE55" i="195"/>
  <c r="Q5" i="194"/>
  <c r="P5" i="194"/>
  <c r="Q92" i="194"/>
  <c r="P92" i="194"/>
  <c r="Q106" i="195"/>
  <c r="R90" i="195" s="1"/>
  <c r="P106" i="195"/>
  <c r="N72" i="195"/>
  <c r="AF72" i="195"/>
  <c r="AG56" i="195" s="1"/>
  <c r="AE72" i="195"/>
  <c r="Q27" i="195"/>
  <c r="P27" i="195"/>
  <c r="Q93" i="195"/>
  <c r="P93" i="195"/>
  <c r="N106" i="194"/>
  <c r="AB106" i="194"/>
  <c r="AC90" i="194" s="1"/>
  <c r="AA106" i="194"/>
  <c r="Q26" i="195"/>
  <c r="P26" i="195"/>
  <c r="Q23" i="195"/>
  <c r="P23" i="195"/>
  <c r="Q38" i="194"/>
  <c r="R22" i="194" s="1"/>
  <c r="P38" i="194"/>
  <c r="Q44" i="195"/>
  <c r="P44" i="195"/>
  <c r="Q58" i="194"/>
  <c r="P58" i="194"/>
  <c r="Q72" i="194"/>
  <c r="R56" i="194" s="1"/>
  <c r="P72" i="194"/>
  <c r="Q40" i="195"/>
  <c r="P40" i="195"/>
  <c r="Q123" i="194"/>
  <c r="R107" i="194" s="1"/>
  <c r="P123" i="194"/>
  <c r="Q39" i="195"/>
  <c r="P39" i="195"/>
  <c r="Q24" i="195"/>
  <c r="P24" i="195"/>
  <c r="Q161" i="194"/>
  <c r="P161" i="194"/>
  <c r="AE21" i="195"/>
  <c r="N21" i="195"/>
  <c r="AF21" i="195"/>
  <c r="AG5" i="195" s="1"/>
  <c r="N89" i="195"/>
  <c r="AF89" i="195"/>
  <c r="AG73" i="195" s="1"/>
  <c r="AE89" i="195"/>
  <c r="Q9" i="195"/>
  <c r="P9" i="195"/>
  <c r="Q142" i="194"/>
  <c r="P142" i="194"/>
  <c r="Q5" i="195"/>
  <c r="P5" i="195"/>
  <c r="Q191" i="194"/>
  <c r="R175" i="194" s="1"/>
  <c r="P191" i="194"/>
  <c r="Q43" i="195"/>
  <c r="P43" i="195"/>
  <c r="AB140" i="194"/>
  <c r="AC124" i="194" s="1"/>
  <c r="AA140" i="194"/>
  <c r="N140" i="194"/>
  <c r="Q22" i="194"/>
  <c r="P22" i="194"/>
  <c r="Q110" i="194"/>
  <c r="P110" i="194"/>
  <c r="Q27" i="192"/>
  <c r="P27" i="192"/>
  <c r="N89" i="191"/>
  <c r="AB89" i="191"/>
  <c r="AC73" i="191" s="1"/>
  <c r="AA89" i="191"/>
  <c r="Q23" i="192"/>
  <c r="P23" i="192"/>
  <c r="Q141" i="191"/>
  <c r="P141" i="191"/>
  <c r="Q55" i="191"/>
  <c r="R39" i="191" s="1"/>
  <c r="P55" i="191"/>
  <c r="AB140" i="191"/>
  <c r="AC124" i="191" s="1"/>
  <c r="AA140" i="191"/>
  <c r="N140" i="191"/>
  <c r="Q38" i="191"/>
  <c r="R22" i="191" s="1"/>
  <c r="P38" i="191"/>
  <c r="Q106" i="192"/>
  <c r="R90" i="192" s="1"/>
  <c r="P106" i="192"/>
  <c r="Q177" i="191"/>
  <c r="P177" i="191"/>
  <c r="Q92" i="192"/>
  <c r="P92" i="192"/>
  <c r="AB21" i="191"/>
  <c r="AC5" i="191" s="1"/>
  <c r="AA21" i="191"/>
  <c r="N21" i="191"/>
  <c r="Q174" i="191"/>
  <c r="R158" i="191" s="1"/>
  <c r="P174" i="191"/>
  <c r="P157" i="191"/>
  <c r="Q157" i="191"/>
  <c r="R141" i="191" s="1"/>
  <c r="Q110" i="191"/>
  <c r="P110" i="191"/>
  <c r="Q38" i="192"/>
  <c r="R22" i="192" s="1"/>
  <c r="P38" i="192"/>
  <c r="N55" i="192"/>
  <c r="AF55" i="192"/>
  <c r="AG39" i="192" s="1"/>
  <c r="AE55" i="192"/>
  <c r="Q39" i="192"/>
  <c r="P39" i="192"/>
  <c r="Q90" i="192"/>
  <c r="P90" i="192"/>
  <c r="Q75" i="192"/>
  <c r="P75" i="192"/>
  <c r="Q89" i="192"/>
  <c r="R73" i="192" s="1"/>
  <c r="P89" i="192"/>
  <c r="N72" i="192"/>
  <c r="AF72" i="192"/>
  <c r="AG56" i="192" s="1"/>
  <c r="AE72" i="192"/>
  <c r="AE21" i="192"/>
  <c r="N21" i="192"/>
  <c r="AF21" i="192"/>
  <c r="AG5" i="192" s="1"/>
  <c r="Q123" i="191"/>
  <c r="R107" i="191" s="1"/>
  <c r="P123" i="191"/>
  <c r="Q8" i="192"/>
  <c r="P8" i="192"/>
  <c r="Q9" i="192"/>
  <c r="P9" i="192"/>
  <c r="Q107" i="191"/>
  <c r="P107" i="191"/>
  <c r="Q26" i="192"/>
  <c r="P26" i="192"/>
  <c r="N106" i="191"/>
  <c r="AB106" i="191"/>
  <c r="AC90" i="191" s="1"/>
  <c r="AA106" i="191"/>
  <c r="AB191" i="191"/>
  <c r="AC175" i="191" s="1"/>
  <c r="AA191" i="191"/>
  <c r="N191" i="191"/>
  <c r="Q72" i="191"/>
  <c r="R56" i="191" s="1"/>
  <c r="P72" i="191"/>
  <c r="Q175" i="188"/>
  <c r="P175" i="188"/>
  <c r="AE106" i="189"/>
  <c r="N106" i="189"/>
  <c r="AF106" i="189"/>
  <c r="AG90" i="189" s="1"/>
  <c r="Q39" i="188"/>
  <c r="P39" i="188"/>
  <c r="Q59" i="189"/>
  <c r="P59" i="189"/>
  <c r="Q21" i="188"/>
  <c r="R5" i="188" s="1"/>
  <c r="P21" i="188"/>
  <c r="N191" i="188"/>
  <c r="AB191" i="188"/>
  <c r="AC175" i="188" s="1"/>
  <c r="AA191" i="188"/>
  <c r="Q109" i="189"/>
  <c r="P109" i="189"/>
  <c r="N140" i="188"/>
  <c r="AB140" i="188"/>
  <c r="AC124" i="188" s="1"/>
  <c r="AA140" i="188"/>
  <c r="Q5" i="189"/>
  <c r="P5" i="189"/>
  <c r="Q38" i="189"/>
  <c r="R22" i="189" s="1"/>
  <c r="P38" i="189"/>
  <c r="Q157" i="188"/>
  <c r="R141" i="188" s="1"/>
  <c r="P157" i="188"/>
  <c r="Q89" i="188"/>
  <c r="R73" i="188" s="1"/>
  <c r="P89" i="188"/>
  <c r="Q92" i="189"/>
  <c r="P92" i="189"/>
  <c r="Q5" i="188"/>
  <c r="P5" i="188"/>
  <c r="Q6" i="189"/>
  <c r="P6" i="189"/>
  <c r="Q55" i="188"/>
  <c r="R39" i="188" s="1"/>
  <c r="P55" i="188"/>
  <c r="Q62" i="189"/>
  <c r="P62" i="189"/>
  <c r="Q40" i="189"/>
  <c r="P40" i="189"/>
  <c r="Q124" i="188"/>
  <c r="P124" i="188"/>
  <c r="Q55" i="189"/>
  <c r="R39" i="189" s="1"/>
  <c r="P55" i="189"/>
  <c r="N89" i="189"/>
  <c r="AF89" i="189"/>
  <c r="AG73" i="189" s="1"/>
  <c r="AE89" i="189"/>
  <c r="AA174" i="188"/>
  <c r="N174" i="188"/>
  <c r="AB174" i="188"/>
  <c r="AC158" i="188" s="1"/>
  <c r="Q106" i="188"/>
  <c r="R90" i="188" s="1"/>
  <c r="P106" i="188"/>
  <c r="Q58" i="189"/>
  <c r="P58" i="189"/>
  <c r="AA123" i="188"/>
  <c r="N123" i="188"/>
  <c r="AB123" i="188"/>
  <c r="AC107" i="188" s="1"/>
  <c r="Q123" i="189"/>
  <c r="R107" i="189" s="1"/>
  <c r="P123" i="189"/>
  <c r="Q39" i="189"/>
  <c r="P39" i="189"/>
  <c r="Q38" i="188"/>
  <c r="R22" i="188" s="1"/>
  <c r="P38" i="188"/>
  <c r="Q73" i="188"/>
  <c r="P73" i="188"/>
  <c r="N21" i="189"/>
  <c r="AF21" i="189"/>
  <c r="AG5" i="189" s="1"/>
  <c r="AE21" i="189"/>
  <c r="N72" i="189"/>
  <c r="AF72" i="189"/>
  <c r="AG56" i="189" s="1"/>
  <c r="AE72" i="189"/>
  <c r="AA72" i="188"/>
  <c r="N72" i="188"/>
  <c r="D2" i="188" s="1"/>
  <c r="AB72" i="188"/>
  <c r="AC56" i="188" s="1"/>
  <c r="Q42" i="185"/>
  <c r="P42" i="185"/>
  <c r="Q177" i="185"/>
  <c r="P177" i="185"/>
  <c r="Q140" i="185"/>
  <c r="R124" i="185" s="1"/>
  <c r="P140" i="185"/>
  <c r="Q40" i="186"/>
  <c r="P40" i="186"/>
  <c r="AA55" i="185"/>
  <c r="N55" i="185"/>
  <c r="AB55" i="185"/>
  <c r="AC39" i="185" s="1"/>
  <c r="Q159" i="185"/>
  <c r="P159" i="185"/>
  <c r="Q38" i="185"/>
  <c r="R22" i="185" s="1"/>
  <c r="P38" i="185"/>
  <c r="Q123" i="186"/>
  <c r="R107" i="186" s="1"/>
  <c r="P123" i="186"/>
  <c r="Q107" i="186"/>
  <c r="P107" i="186"/>
  <c r="Q5" i="185"/>
  <c r="P5" i="185"/>
  <c r="N21" i="186"/>
  <c r="AF21" i="186"/>
  <c r="AG5" i="186" s="1"/>
  <c r="AE21" i="186"/>
  <c r="Q107" i="185"/>
  <c r="P107" i="185"/>
  <c r="Q176" i="185"/>
  <c r="P176" i="185"/>
  <c r="Q9" i="185"/>
  <c r="P9" i="185"/>
  <c r="Q127" i="185"/>
  <c r="P127" i="185"/>
  <c r="Q55" i="186"/>
  <c r="R39" i="186" s="1"/>
  <c r="P55" i="186"/>
  <c r="N106" i="185"/>
  <c r="AB106" i="185"/>
  <c r="AC90" i="185" s="1"/>
  <c r="AA106" i="185"/>
  <c r="N72" i="186"/>
  <c r="AF72" i="186"/>
  <c r="AG56" i="186" s="1"/>
  <c r="AE72" i="186"/>
  <c r="Q144" i="185"/>
  <c r="P144" i="185"/>
  <c r="Q109" i="185"/>
  <c r="P109" i="185"/>
  <c r="Q22" i="186"/>
  <c r="P22" i="186"/>
  <c r="P123" i="185"/>
  <c r="Q123" i="185"/>
  <c r="R107" i="185" s="1"/>
  <c r="Q109" i="186"/>
  <c r="P109" i="186"/>
  <c r="Q91" i="185"/>
  <c r="P91" i="185"/>
  <c r="Q126" i="185"/>
  <c r="P126" i="185"/>
  <c r="N106" i="186"/>
  <c r="AF106" i="186"/>
  <c r="AG90" i="186" s="1"/>
  <c r="AE106" i="186"/>
  <c r="Q108" i="185"/>
  <c r="P108" i="185"/>
  <c r="Q41" i="186"/>
  <c r="P41" i="186"/>
  <c r="Q57" i="185"/>
  <c r="P57" i="185"/>
  <c r="Q191" i="185"/>
  <c r="R175" i="185" s="1"/>
  <c r="P191" i="185"/>
  <c r="P72" i="185"/>
  <c r="Q72" i="185"/>
  <c r="R56" i="185" s="1"/>
  <c r="AA157" i="185"/>
  <c r="N157" i="185"/>
  <c r="AB157" i="185"/>
  <c r="AC141" i="185" s="1"/>
  <c r="N38" i="186"/>
  <c r="AF38" i="186"/>
  <c r="AG22" i="186" s="1"/>
  <c r="AE38" i="186"/>
  <c r="Q175" i="185"/>
  <c r="P175" i="185"/>
  <c r="Q92" i="186"/>
  <c r="P92" i="186"/>
  <c r="Q75" i="185"/>
  <c r="P75" i="185"/>
  <c r="Q23" i="185"/>
  <c r="P23" i="185"/>
  <c r="N174" i="185"/>
  <c r="AB174" i="185"/>
  <c r="AC158" i="185" s="1"/>
  <c r="AA174" i="185"/>
  <c r="N89" i="186"/>
  <c r="AF89" i="186"/>
  <c r="AG73" i="186" s="1"/>
  <c r="AE89" i="186"/>
  <c r="AA89" i="185"/>
  <c r="N89" i="185"/>
  <c r="AB89" i="185"/>
  <c r="AC73" i="185" s="1"/>
  <c r="Q6" i="185"/>
  <c r="P6" i="185"/>
  <c r="Q21" i="185"/>
  <c r="R5" i="185" s="1"/>
  <c r="P21" i="185"/>
  <c r="Q107" i="183"/>
  <c r="P107" i="183"/>
  <c r="Q127" i="182"/>
  <c r="P127" i="182"/>
  <c r="N174" i="182"/>
  <c r="AB174" i="182"/>
  <c r="AC158" i="182" s="1"/>
  <c r="AA174" i="182"/>
  <c r="Q40" i="183"/>
  <c r="P40" i="183"/>
  <c r="Q9" i="182"/>
  <c r="P9" i="182"/>
  <c r="Q109" i="182"/>
  <c r="P109" i="182"/>
  <c r="Q58" i="182"/>
  <c r="P58" i="182"/>
  <c r="N21" i="183"/>
  <c r="AF21" i="183"/>
  <c r="AG5" i="183" s="1"/>
  <c r="AE21" i="183"/>
  <c r="N106" i="183"/>
  <c r="AF106" i="183"/>
  <c r="AG90" i="183" s="1"/>
  <c r="AE106" i="183"/>
  <c r="AA21" i="182"/>
  <c r="N21" i="182"/>
  <c r="AB21" i="182"/>
  <c r="AC5" i="182" s="1"/>
  <c r="Q176" i="182"/>
  <c r="P176" i="182"/>
  <c r="Q25" i="183"/>
  <c r="P25" i="183"/>
  <c r="N89" i="183"/>
  <c r="AF89" i="183"/>
  <c r="AG73" i="183" s="1"/>
  <c r="AE89" i="183"/>
  <c r="N106" i="182"/>
  <c r="AB106" i="182"/>
  <c r="AC90" i="182" s="1"/>
  <c r="AA106" i="182"/>
  <c r="Q140" i="182"/>
  <c r="R124" i="182" s="1"/>
  <c r="P140" i="182"/>
  <c r="Q144" i="182"/>
  <c r="P144" i="182"/>
  <c r="Q5" i="183"/>
  <c r="P5" i="183"/>
  <c r="Q41" i="183"/>
  <c r="P41" i="183"/>
  <c r="Q157" i="182"/>
  <c r="R141" i="182" s="1"/>
  <c r="P157" i="182"/>
  <c r="N38" i="183"/>
  <c r="AF38" i="183"/>
  <c r="AG22" i="183" s="1"/>
  <c r="AE38" i="183"/>
  <c r="Q38" i="182"/>
  <c r="R22" i="182" s="1"/>
  <c r="P38" i="182"/>
  <c r="P123" i="182"/>
  <c r="Q123" i="182"/>
  <c r="R107" i="182" s="1"/>
  <c r="Q72" i="183"/>
  <c r="R56" i="183" s="1"/>
  <c r="P72" i="183"/>
  <c r="Q126" i="182"/>
  <c r="P126" i="182"/>
  <c r="Q55" i="182"/>
  <c r="R39" i="182" s="1"/>
  <c r="N55" i="183"/>
  <c r="AF55" i="183"/>
  <c r="AG39" i="183" s="1"/>
  <c r="AE55" i="183"/>
  <c r="P89" i="182"/>
  <c r="Q177" i="182"/>
  <c r="P177" i="182"/>
  <c r="N191" i="182"/>
  <c r="AB191" i="182"/>
  <c r="AC175" i="182" s="1"/>
  <c r="AA191" i="182"/>
  <c r="Q92" i="183"/>
  <c r="P92" i="183"/>
  <c r="Q159" i="182"/>
  <c r="P159" i="182"/>
  <c r="Q123" i="183"/>
  <c r="R107" i="183" s="1"/>
  <c r="P123" i="183"/>
  <c r="P72" i="182"/>
  <c r="Q72" i="182"/>
  <c r="R56" i="182" s="1"/>
  <c r="P106" i="162"/>
  <c r="Q106" i="162"/>
  <c r="R90" i="162" s="1"/>
  <c r="P25" i="171"/>
  <c r="Q25" i="171"/>
  <c r="AB106" i="176"/>
  <c r="AC90" i="176" s="1"/>
  <c r="AB55" i="164"/>
  <c r="AC39" i="164" s="1"/>
  <c r="AA38" i="167"/>
  <c r="Q41" i="162"/>
  <c r="N38" i="170"/>
  <c r="P38" i="170" s="1"/>
  <c r="P74" i="173"/>
  <c r="P5" i="174"/>
  <c r="N106" i="176"/>
  <c r="Q8" i="179"/>
  <c r="P6" i="176"/>
  <c r="Q6" i="176"/>
  <c r="AA21" i="176"/>
  <c r="P107" i="179"/>
  <c r="Q107" i="179"/>
  <c r="Q57" i="180"/>
  <c r="P57" i="180"/>
  <c r="AA55" i="164"/>
  <c r="P110" i="161"/>
  <c r="Q40" i="162"/>
  <c r="AF55" i="165"/>
  <c r="AG39" i="165" s="1"/>
  <c r="Q75" i="167"/>
  <c r="AB21" i="176"/>
  <c r="AC5" i="176" s="1"/>
  <c r="P5" i="180"/>
  <c r="Q8" i="180"/>
  <c r="P8" i="180"/>
  <c r="P6" i="162"/>
  <c r="P92" i="161"/>
  <c r="N55" i="165"/>
  <c r="Q55" i="165" s="1"/>
  <c r="R39" i="165" s="1"/>
  <c r="Q57" i="167"/>
  <c r="N21" i="171"/>
  <c r="Q22" i="171"/>
  <c r="AE89" i="177"/>
  <c r="AA72" i="179"/>
  <c r="P22" i="180"/>
  <c r="Q91" i="173"/>
  <c r="AA191" i="170"/>
  <c r="AB191" i="170"/>
  <c r="AC175" i="170" s="1"/>
  <c r="P74" i="161"/>
  <c r="N140" i="164"/>
  <c r="P108" i="168"/>
  <c r="P90" i="173"/>
  <c r="AF38" i="177"/>
  <c r="AG22" i="177" s="1"/>
  <c r="P142" i="179"/>
  <c r="Q160" i="167"/>
  <c r="P160" i="167"/>
  <c r="Q109" i="167"/>
  <c r="Q177" i="161"/>
  <c r="N89" i="170"/>
  <c r="AE21" i="171"/>
  <c r="P6" i="170"/>
  <c r="AE72" i="180"/>
  <c r="Q73" i="174"/>
  <c r="P73" i="174"/>
  <c r="P8" i="165"/>
  <c r="Q108" i="165"/>
  <c r="AB38" i="167"/>
  <c r="AC22" i="167" s="1"/>
  <c r="Q38" i="165"/>
  <c r="R22" i="165" s="1"/>
  <c r="AB38" i="170"/>
  <c r="AC22" i="170" s="1"/>
  <c r="Q5" i="171"/>
  <c r="P107" i="173"/>
  <c r="I3" i="178"/>
  <c r="Q109" i="173"/>
  <c r="P109" i="173"/>
  <c r="Q75" i="164"/>
  <c r="AF55" i="168"/>
  <c r="AG39" i="168" s="1"/>
  <c r="P59" i="176"/>
  <c r="AA106" i="179"/>
  <c r="P43" i="177"/>
  <c r="Q43" i="177"/>
  <c r="Q57" i="164"/>
  <c r="N157" i="170"/>
  <c r="Q157" i="170" s="1"/>
  <c r="R141" i="170" s="1"/>
  <c r="N55" i="170"/>
  <c r="P55" i="170" s="1"/>
  <c r="I3" i="172"/>
  <c r="P41" i="176"/>
  <c r="AB106" i="179"/>
  <c r="AC90" i="179" s="1"/>
  <c r="Q90" i="176"/>
  <c r="P90" i="176"/>
  <c r="P158" i="179"/>
  <c r="P7" i="179"/>
  <c r="Q23" i="180"/>
  <c r="P23" i="180"/>
  <c r="P91" i="177"/>
  <c r="Q91" i="177"/>
  <c r="P127" i="176"/>
  <c r="Q127" i="176"/>
  <c r="P124" i="179"/>
  <c r="Q124" i="179"/>
  <c r="AB55" i="170"/>
  <c r="AC39" i="170" s="1"/>
  <c r="N123" i="177"/>
  <c r="Q123" i="177" s="1"/>
  <c r="R107" i="177" s="1"/>
  <c r="AB191" i="179"/>
  <c r="AC175" i="179" s="1"/>
  <c r="P144" i="176"/>
  <c r="Q144" i="176"/>
  <c r="Q56" i="170"/>
  <c r="AB123" i="170"/>
  <c r="AC107" i="170" s="1"/>
  <c r="I3" i="169"/>
  <c r="AA174" i="176"/>
  <c r="AE123" i="177"/>
  <c r="Q108" i="177"/>
  <c r="P108" i="177"/>
  <c r="P108" i="176"/>
  <c r="Q108" i="176"/>
  <c r="P90" i="180"/>
  <c r="Q90" i="180"/>
  <c r="P7" i="176"/>
  <c r="Q7" i="176"/>
  <c r="P22" i="162"/>
  <c r="P89" i="162"/>
  <c r="P24" i="162"/>
  <c r="P176" i="164"/>
  <c r="AA123" i="164"/>
  <c r="P110" i="167"/>
  <c r="Q179" i="167"/>
  <c r="P42" i="168"/>
  <c r="Q126" i="170"/>
  <c r="AA157" i="170"/>
  <c r="AB174" i="176"/>
  <c r="AC158" i="176" s="1"/>
  <c r="AE55" i="177"/>
  <c r="P90" i="179"/>
  <c r="Q93" i="179"/>
  <c r="P126" i="167"/>
  <c r="Q126" i="167"/>
  <c r="P91" i="176"/>
  <c r="Q91" i="176"/>
  <c r="P23" i="176"/>
  <c r="Q23" i="176"/>
  <c r="P159" i="179"/>
  <c r="AA140" i="164"/>
  <c r="P159" i="164"/>
  <c r="P56" i="164"/>
  <c r="AA106" i="167"/>
  <c r="Q124" i="170"/>
  <c r="AB140" i="170"/>
  <c r="AC124" i="170" s="1"/>
  <c r="P179" i="170"/>
  <c r="P28" i="174"/>
  <c r="P161" i="176"/>
  <c r="AB72" i="179"/>
  <c r="AC56" i="179" s="1"/>
  <c r="Q74" i="179"/>
  <c r="P72" i="179"/>
  <c r="P75" i="176"/>
  <c r="Q75" i="176"/>
  <c r="P29" i="171"/>
  <c r="Q29" i="171"/>
  <c r="Q159" i="173"/>
  <c r="N72" i="165"/>
  <c r="P72" i="165" s="1"/>
  <c r="Q127" i="173"/>
  <c r="P127" i="173"/>
  <c r="Q107" i="180"/>
  <c r="P107" i="180"/>
  <c r="N89" i="180"/>
  <c r="AF89" i="180"/>
  <c r="AG73" i="180" s="1"/>
  <c r="AE89" i="180"/>
  <c r="Q123" i="180"/>
  <c r="R107" i="180" s="1"/>
  <c r="P123" i="180"/>
  <c r="Q106" i="179"/>
  <c r="R90" i="179" s="1"/>
  <c r="P106" i="179"/>
  <c r="N21" i="180"/>
  <c r="AF21" i="180"/>
  <c r="AG5" i="180" s="1"/>
  <c r="AE21" i="180"/>
  <c r="Q40" i="180"/>
  <c r="P40" i="180"/>
  <c r="P123" i="179"/>
  <c r="Q123" i="179"/>
  <c r="R107" i="179" s="1"/>
  <c r="Q41" i="180"/>
  <c r="P41" i="180"/>
  <c r="Q140" i="179"/>
  <c r="R124" i="179" s="1"/>
  <c r="P140" i="179"/>
  <c r="Q176" i="179"/>
  <c r="P176" i="179"/>
  <c r="N38" i="180"/>
  <c r="AF38" i="180"/>
  <c r="AG22" i="180" s="1"/>
  <c r="AE38" i="180"/>
  <c r="Q144" i="179"/>
  <c r="P144" i="179"/>
  <c r="Q55" i="179"/>
  <c r="R39" i="179" s="1"/>
  <c r="P55" i="179"/>
  <c r="Q191" i="179"/>
  <c r="R175" i="179" s="1"/>
  <c r="P191" i="179"/>
  <c r="Q174" i="179"/>
  <c r="R158" i="179" s="1"/>
  <c r="P174" i="179"/>
  <c r="Q126" i="179"/>
  <c r="P126" i="179"/>
  <c r="N106" i="180"/>
  <c r="AF106" i="180"/>
  <c r="AG90" i="180" s="1"/>
  <c r="AE106" i="180"/>
  <c r="Q38" i="179"/>
  <c r="R22" i="179" s="1"/>
  <c r="P38" i="179"/>
  <c r="Q108" i="179"/>
  <c r="P108" i="179"/>
  <c r="AA157" i="179"/>
  <c r="N157" i="179"/>
  <c r="D2" i="179" s="1"/>
  <c r="AB157" i="179"/>
  <c r="AC141" i="179" s="1"/>
  <c r="Q55" i="180"/>
  <c r="R39" i="180" s="1"/>
  <c r="P55" i="180"/>
  <c r="Q21" i="179"/>
  <c r="R5" i="179" s="1"/>
  <c r="P21" i="179"/>
  <c r="Q92" i="180"/>
  <c r="P92" i="180"/>
  <c r="AA89" i="179"/>
  <c r="N89" i="179"/>
  <c r="AB89" i="179"/>
  <c r="AC73" i="179" s="1"/>
  <c r="Q178" i="179"/>
  <c r="P178" i="179"/>
  <c r="Q7" i="177"/>
  <c r="P7" i="177"/>
  <c r="Q107" i="177"/>
  <c r="P107" i="177"/>
  <c r="N38" i="176"/>
  <c r="AB38" i="176"/>
  <c r="AC22" i="176" s="1"/>
  <c r="AA38" i="176"/>
  <c r="Q25" i="177"/>
  <c r="P25" i="177"/>
  <c r="Q109" i="177"/>
  <c r="P109" i="177"/>
  <c r="Q106" i="176"/>
  <c r="R90" i="176" s="1"/>
  <c r="P106" i="176"/>
  <c r="Q124" i="176"/>
  <c r="P124" i="176"/>
  <c r="N21" i="177"/>
  <c r="AF21" i="177"/>
  <c r="AG5" i="177" s="1"/>
  <c r="AE21" i="177"/>
  <c r="Q40" i="177"/>
  <c r="P40" i="177"/>
  <c r="AB123" i="176"/>
  <c r="AC107" i="176" s="1"/>
  <c r="AA123" i="176"/>
  <c r="N123" i="176"/>
  <c r="Q55" i="177"/>
  <c r="R39" i="177" s="1"/>
  <c r="P55" i="177"/>
  <c r="Q5" i="177"/>
  <c r="P5" i="177"/>
  <c r="Q59" i="177"/>
  <c r="P59" i="177"/>
  <c r="Q73" i="176"/>
  <c r="P73" i="176"/>
  <c r="Q21" i="176"/>
  <c r="R5" i="176" s="1"/>
  <c r="P21" i="176"/>
  <c r="Q6" i="177"/>
  <c r="P6" i="177"/>
  <c r="AB72" i="176"/>
  <c r="AC56" i="176" s="1"/>
  <c r="AA72" i="176"/>
  <c r="N72" i="176"/>
  <c r="N106" i="177"/>
  <c r="AF106" i="177"/>
  <c r="AG90" i="177" s="1"/>
  <c r="AE106" i="177"/>
  <c r="Q39" i="177"/>
  <c r="P39" i="177"/>
  <c r="Q109" i="176"/>
  <c r="P109" i="176"/>
  <c r="N191" i="176"/>
  <c r="AB191" i="176"/>
  <c r="AC175" i="176" s="1"/>
  <c r="AA191" i="176"/>
  <c r="Q141" i="176"/>
  <c r="P141" i="176"/>
  <c r="Q89" i="177"/>
  <c r="R73" i="177" s="1"/>
  <c r="P89" i="177"/>
  <c r="Q58" i="176"/>
  <c r="P58" i="176"/>
  <c r="AA140" i="176"/>
  <c r="N140" i="176"/>
  <c r="AB140" i="176"/>
  <c r="AC124" i="176" s="1"/>
  <c r="Q89" i="176"/>
  <c r="R73" i="176" s="1"/>
  <c r="P89" i="176"/>
  <c r="Q92" i="177"/>
  <c r="P92" i="177"/>
  <c r="Q110" i="177"/>
  <c r="P110" i="177"/>
  <c r="P5" i="176"/>
  <c r="Q5" i="176"/>
  <c r="Q158" i="176"/>
  <c r="P158" i="176"/>
  <c r="N72" i="177"/>
  <c r="AF72" i="177"/>
  <c r="AG56" i="177" s="1"/>
  <c r="AE72" i="177"/>
  <c r="Q60" i="177"/>
  <c r="P60" i="177"/>
  <c r="Q174" i="176"/>
  <c r="R158" i="176" s="1"/>
  <c r="P174" i="176"/>
  <c r="N157" i="176"/>
  <c r="AB157" i="176"/>
  <c r="AC141" i="176" s="1"/>
  <c r="AA157" i="176"/>
  <c r="Q55" i="176"/>
  <c r="R39" i="176" s="1"/>
  <c r="P55" i="176"/>
  <c r="Q41" i="173"/>
  <c r="P41" i="173"/>
  <c r="N72" i="173"/>
  <c r="AA72" i="173"/>
  <c r="AB72" i="173"/>
  <c r="AC56" i="173" s="1"/>
  <c r="Q143" i="173"/>
  <c r="P143" i="173"/>
  <c r="Q9" i="174"/>
  <c r="P9" i="174"/>
  <c r="Q5" i="173"/>
  <c r="P5" i="173"/>
  <c r="Q108" i="173"/>
  <c r="P108" i="173"/>
  <c r="Q157" i="173"/>
  <c r="R141" i="173" s="1"/>
  <c r="P157" i="173"/>
  <c r="Q8" i="173"/>
  <c r="P8" i="173"/>
  <c r="Q93" i="174"/>
  <c r="P93" i="174"/>
  <c r="Q42" i="173"/>
  <c r="P42" i="173"/>
  <c r="AB191" i="173"/>
  <c r="AC175" i="173" s="1"/>
  <c r="AA191" i="173"/>
  <c r="N191" i="173"/>
  <c r="Q75" i="173"/>
  <c r="P75" i="173"/>
  <c r="Q126" i="173"/>
  <c r="P126" i="173"/>
  <c r="Q90" i="174"/>
  <c r="P90" i="174"/>
  <c r="Q75" i="174"/>
  <c r="P75" i="174"/>
  <c r="AB174" i="173"/>
  <c r="AC158" i="173" s="1"/>
  <c r="AA174" i="173"/>
  <c r="N174" i="173"/>
  <c r="Q43" i="174"/>
  <c r="P43" i="174"/>
  <c r="Q57" i="173"/>
  <c r="P57" i="173"/>
  <c r="Q73" i="173"/>
  <c r="P73" i="173"/>
  <c r="N72" i="174"/>
  <c r="AF72" i="174"/>
  <c r="AG56" i="174" s="1"/>
  <c r="AE72" i="174"/>
  <c r="Q92" i="174"/>
  <c r="P92" i="174"/>
  <c r="N140" i="173"/>
  <c r="AB140" i="173"/>
  <c r="AC124" i="173" s="1"/>
  <c r="AA140" i="173"/>
  <c r="Q26" i="174"/>
  <c r="P26" i="174"/>
  <c r="N89" i="174"/>
  <c r="AF89" i="174"/>
  <c r="AG73" i="174" s="1"/>
  <c r="AE89" i="174"/>
  <c r="Q9" i="173"/>
  <c r="P9" i="173"/>
  <c r="AB106" i="173"/>
  <c r="AC90" i="173" s="1"/>
  <c r="AA106" i="173"/>
  <c r="N106" i="173"/>
  <c r="Q21" i="174"/>
  <c r="R5" i="174" s="1"/>
  <c r="P21" i="174"/>
  <c r="Q23" i="173"/>
  <c r="P23" i="173"/>
  <c r="Q89" i="173"/>
  <c r="R73" i="173" s="1"/>
  <c r="P89" i="173"/>
  <c r="N38" i="174"/>
  <c r="AF38" i="174"/>
  <c r="AG22" i="174" s="1"/>
  <c r="AE38" i="174"/>
  <c r="Q42" i="174"/>
  <c r="P42" i="174"/>
  <c r="Q6" i="173"/>
  <c r="P6" i="173"/>
  <c r="Q55" i="174"/>
  <c r="R39" i="174" s="1"/>
  <c r="P55" i="174"/>
  <c r="Q124" i="173"/>
  <c r="P124" i="173"/>
  <c r="Q56" i="173"/>
  <c r="P56" i="173"/>
  <c r="Q176" i="173"/>
  <c r="P176" i="173"/>
  <c r="Q38" i="173"/>
  <c r="R22" i="173" s="1"/>
  <c r="P38" i="173"/>
  <c r="AA123" i="173"/>
  <c r="N123" i="173"/>
  <c r="AB123" i="173"/>
  <c r="AC107" i="173" s="1"/>
  <c r="Q22" i="174"/>
  <c r="P22" i="174"/>
  <c r="AB55" i="173"/>
  <c r="AC39" i="173" s="1"/>
  <c r="AA55" i="173"/>
  <c r="N55" i="173"/>
  <c r="Q179" i="173"/>
  <c r="P179" i="173"/>
  <c r="Q144" i="173"/>
  <c r="P144" i="173"/>
  <c r="Q161" i="173"/>
  <c r="P161" i="173"/>
  <c r="AB21" i="173"/>
  <c r="AC5" i="173" s="1"/>
  <c r="AA21" i="173"/>
  <c r="N21" i="173"/>
  <c r="Q106" i="174"/>
  <c r="R90" i="174" s="1"/>
  <c r="P106" i="174"/>
  <c r="P174" i="170"/>
  <c r="Q174" i="170"/>
  <c r="R158" i="170" s="1"/>
  <c r="P106" i="171"/>
  <c r="Q106" i="171"/>
  <c r="R90" i="171" s="1"/>
  <c r="AE38" i="171"/>
  <c r="AF38" i="171"/>
  <c r="AG22" i="171" s="1"/>
  <c r="N38" i="171"/>
  <c r="AE89" i="171"/>
  <c r="AF89" i="171"/>
  <c r="AG73" i="171" s="1"/>
  <c r="N89" i="171"/>
  <c r="Q39" i="170"/>
  <c r="P39" i="170"/>
  <c r="Q90" i="171"/>
  <c r="P90" i="171"/>
  <c r="Q161" i="170"/>
  <c r="P161" i="170"/>
  <c r="P107" i="170"/>
  <c r="Q107" i="170"/>
  <c r="Q175" i="170"/>
  <c r="P175" i="170"/>
  <c r="P123" i="170"/>
  <c r="Q123" i="170"/>
  <c r="R107" i="170" s="1"/>
  <c r="P89" i="170"/>
  <c r="Q89" i="170"/>
  <c r="R73" i="170" s="1"/>
  <c r="Q72" i="171"/>
  <c r="R56" i="171" s="1"/>
  <c r="P72" i="171"/>
  <c r="P21" i="171"/>
  <c r="Q21" i="171"/>
  <c r="R5" i="171" s="1"/>
  <c r="Q38" i="170"/>
  <c r="R22" i="170" s="1"/>
  <c r="P42" i="171"/>
  <c r="Q42" i="171"/>
  <c r="P191" i="170"/>
  <c r="Q191" i="170"/>
  <c r="R175" i="170" s="1"/>
  <c r="P106" i="170"/>
  <c r="Q106" i="170"/>
  <c r="R90" i="170" s="1"/>
  <c r="Q93" i="170"/>
  <c r="P93" i="170"/>
  <c r="P73" i="171"/>
  <c r="Q73" i="171"/>
  <c r="P39" i="171"/>
  <c r="Q39" i="171"/>
  <c r="AE55" i="171"/>
  <c r="AF55" i="171"/>
  <c r="AG39" i="171" s="1"/>
  <c r="N55" i="171"/>
  <c r="P21" i="170"/>
  <c r="Q21" i="170"/>
  <c r="R5" i="170" s="1"/>
  <c r="Q106" i="167"/>
  <c r="R90" i="167" s="1"/>
  <c r="Q92" i="167"/>
  <c r="Q107" i="161"/>
  <c r="P107" i="161"/>
  <c r="Q175" i="167"/>
  <c r="P175" i="167"/>
  <c r="P38" i="165"/>
  <c r="P110" i="168"/>
  <c r="Q91" i="168"/>
  <c r="P126" i="164"/>
  <c r="Q126" i="164"/>
  <c r="P23" i="161"/>
  <c r="Q23" i="161"/>
  <c r="P126" i="161"/>
  <c r="Q126" i="161"/>
  <c r="Q90" i="165"/>
  <c r="P90" i="165"/>
  <c r="P142" i="167"/>
  <c r="Q142" i="167"/>
  <c r="P40" i="167"/>
  <c r="Q40" i="167"/>
  <c r="P91" i="161"/>
  <c r="Q91" i="161"/>
  <c r="P179" i="161"/>
  <c r="Q179" i="161"/>
  <c r="Q59" i="167"/>
  <c r="P57" i="161"/>
  <c r="Q57" i="161"/>
  <c r="P92" i="164"/>
  <c r="Q92" i="164"/>
  <c r="P43" i="162"/>
  <c r="Q43" i="162"/>
  <c r="N89" i="167"/>
  <c r="Q57" i="165"/>
  <c r="P57" i="165"/>
  <c r="P58" i="161"/>
  <c r="Q58" i="161"/>
  <c r="P42" i="165"/>
  <c r="Q42" i="165"/>
  <c r="P40" i="161"/>
  <c r="Q40" i="161"/>
  <c r="P160" i="164"/>
  <c r="Q160" i="164"/>
  <c r="P91" i="164"/>
  <c r="P58" i="167"/>
  <c r="Q58" i="167"/>
  <c r="P22" i="165"/>
  <c r="Q22" i="165"/>
  <c r="AA89" i="167"/>
  <c r="P91" i="162"/>
  <c r="Q91" i="162"/>
  <c r="P25" i="165"/>
  <c r="N123" i="165"/>
  <c r="P107" i="165"/>
  <c r="AE123" i="165"/>
  <c r="P76" i="161"/>
  <c r="Q76" i="161"/>
  <c r="N89" i="161"/>
  <c r="Q89" i="161" s="1"/>
  <c r="R73" i="161" s="1"/>
  <c r="Q56" i="168"/>
  <c r="P8" i="167"/>
  <c r="Q8" i="167"/>
  <c r="P60" i="168"/>
  <c r="AF38" i="165"/>
  <c r="AG22" i="165" s="1"/>
  <c r="P142" i="164"/>
  <c r="Q142" i="164"/>
  <c r="Q144" i="161"/>
  <c r="AA191" i="164"/>
  <c r="Q91" i="167"/>
  <c r="Q25" i="168"/>
  <c r="P25" i="168"/>
  <c r="Q143" i="167"/>
  <c r="N55" i="167"/>
  <c r="Q55" i="167" s="1"/>
  <c r="R39" i="167" s="1"/>
  <c r="P74" i="164"/>
  <c r="Q74" i="164"/>
  <c r="Q23" i="165"/>
  <c r="P23" i="165"/>
  <c r="Q60" i="165"/>
  <c r="N191" i="164"/>
  <c r="Q191" i="164" s="1"/>
  <c r="R175" i="164" s="1"/>
  <c r="Q76" i="164"/>
  <c r="Q73" i="168"/>
  <c r="P10" i="161"/>
  <c r="AB89" i="161"/>
  <c r="AC73" i="161" s="1"/>
  <c r="P41" i="164"/>
  <c r="P141" i="164"/>
  <c r="AA55" i="167"/>
  <c r="AE89" i="162"/>
  <c r="AE38" i="165"/>
  <c r="AE72" i="165"/>
  <c r="P39" i="168"/>
  <c r="AB106" i="167"/>
  <c r="AC90" i="167" s="1"/>
  <c r="P55" i="168"/>
  <c r="P144" i="167"/>
  <c r="Q144" i="167"/>
  <c r="P176" i="167"/>
  <c r="Q176" i="167"/>
  <c r="Q89" i="167"/>
  <c r="R73" i="167" s="1"/>
  <c r="P89" i="167"/>
  <c r="Q6" i="168"/>
  <c r="P6" i="168"/>
  <c r="Q158" i="167"/>
  <c r="P158" i="167"/>
  <c r="AA157" i="167"/>
  <c r="N157" i="167"/>
  <c r="AB157" i="167"/>
  <c r="AC141" i="167" s="1"/>
  <c r="Q123" i="167"/>
  <c r="R107" i="167" s="1"/>
  <c r="P123" i="167"/>
  <c r="Q5" i="168"/>
  <c r="P5" i="168"/>
  <c r="Q177" i="167"/>
  <c r="P177" i="167"/>
  <c r="Q21" i="167"/>
  <c r="R5" i="167" s="1"/>
  <c r="P21" i="167"/>
  <c r="Q107" i="168"/>
  <c r="P107" i="168"/>
  <c r="N21" i="168"/>
  <c r="AF21" i="168"/>
  <c r="AG5" i="168" s="1"/>
  <c r="AE21" i="168"/>
  <c r="Q123" i="168"/>
  <c r="R107" i="168" s="1"/>
  <c r="P123" i="168"/>
  <c r="Q109" i="168"/>
  <c r="P109" i="168"/>
  <c r="Q22" i="168"/>
  <c r="P22" i="168"/>
  <c r="N38" i="168"/>
  <c r="AF38" i="168"/>
  <c r="AG22" i="168" s="1"/>
  <c r="AE38" i="168"/>
  <c r="Q92" i="168"/>
  <c r="P92" i="168"/>
  <c r="N106" i="168"/>
  <c r="AF106" i="168"/>
  <c r="AG90" i="168" s="1"/>
  <c r="AE106" i="168"/>
  <c r="AB140" i="167"/>
  <c r="AC124" i="167" s="1"/>
  <c r="AA140" i="167"/>
  <c r="N140" i="167"/>
  <c r="Q9" i="167"/>
  <c r="P9" i="167"/>
  <c r="N89" i="168"/>
  <c r="AF89" i="168"/>
  <c r="AG73" i="168" s="1"/>
  <c r="AE89" i="168"/>
  <c r="AA72" i="167"/>
  <c r="AB72" i="167"/>
  <c r="AC56" i="167" s="1"/>
  <c r="N72" i="167"/>
  <c r="Q178" i="167"/>
  <c r="P178" i="167"/>
  <c r="Q72" i="168"/>
  <c r="R56" i="168" s="1"/>
  <c r="P72" i="168"/>
  <c r="Q59" i="168"/>
  <c r="P59" i="168"/>
  <c r="Q5" i="167"/>
  <c r="P5" i="167"/>
  <c r="Q40" i="168"/>
  <c r="P40" i="168"/>
  <c r="P55" i="167"/>
  <c r="Q123" i="165"/>
  <c r="R107" i="165" s="1"/>
  <c r="P123" i="165"/>
  <c r="AA89" i="164"/>
  <c r="N89" i="164"/>
  <c r="AB89" i="164"/>
  <c r="AC73" i="164" s="1"/>
  <c r="Q90" i="164"/>
  <c r="P90" i="164"/>
  <c r="Q109" i="165"/>
  <c r="P109" i="165"/>
  <c r="P21" i="164"/>
  <c r="Q21" i="164"/>
  <c r="R5" i="164" s="1"/>
  <c r="Q9" i="164"/>
  <c r="P9" i="164"/>
  <c r="Q175" i="164"/>
  <c r="P175" i="164"/>
  <c r="Q140" i="164"/>
  <c r="R124" i="164" s="1"/>
  <c r="P140" i="164"/>
  <c r="Q106" i="165"/>
  <c r="R90" i="165" s="1"/>
  <c r="P106" i="165"/>
  <c r="Q59" i="165"/>
  <c r="P59" i="165"/>
  <c r="Q72" i="164"/>
  <c r="R56" i="164" s="1"/>
  <c r="P72" i="164"/>
  <c r="N106" i="164"/>
  <c r="AA106" i="164"/>
  <c r="AB106" i="164"/>
  <c r="AC90" i="164" s="1"/>
  <c r="Q5" i="165"/>
  <c r="P5" i="165"/>
  <c r="Q5" i="164"/>
  <c r="P5" i="164"/>
  <c r="AB174" i="164"/>
  <c r="AC158" i="164" s="1"/>
  <c r="N174" i="164"/>
  <c r="AA174" i="164"/>
  <c r="N38" i="164"/>
  <c r="AA38" i="164"/>
  <c r="AB38" i="164"/>
  <c r="AC22" i="164" s="1"/>
  <c r="P55" i="164"/>
  <c r="Q55" i="164"/>
  <c r="R39" i="164" s="1"/>
  <c r="Q39" i="165"/>
  <c r="P39" i="165"/>
  <c r="N21" i="165"/>
  <c r="AF21" i="165"/>
  <c r="AG5" i="165" s="1"/>
  <c r="AE21" i="165"/>
  <c r="Q92" i="165"/>
  <c r="P92" i="165"/>
  <c r="Q6" i="165"/>
  <c r="P6" i="165"/>
  <c r="N89" i="165"/>
  <c r="AF89" i="165"/>
  <c r="AG73" i="165" s="1"/>
  <c r="AE89" i="165"/>
  <c r="P123" i="164"/>
  <c r="Q123" i="164"/>
  <c r="R107" i="164" s="1"/>
  <c r="Q40" i="165"/>
  <c r="P40" i="165"/>
  <c r="Q158" i="164"/>
  <c r="P158" i="164"/>
  <c r="AA157" i="164"/>
  <c r="N157" i="164"/>
  <c r="AB157" i="164"/>
  <c r="AC141" i="164" s="1"/>
  <c r="Q123" i="162"/>
  <c r="R107" i="162" s="1"/>
  <c r="P123" i="162"/>
  <c r="Q25" i="162"/>
  <c r="P25" i="162"/>
  <c r="Q21" i="161"/>
  <c r="R5" i="161" s="1"/>
  <c r="P21" i="161"/>
  <c r="Q107" i="162"/>
  <c r="P107" i="162"/>
  <c r="N38" i="161"/>
  <c r="AB38" i="161"/>
  <c r="AC22" i="161" s="1"/>
  <c r="AA38" i="161"/>
  <c r="N174" i="161"/>
  <c r="AB174" i="161"/>
  <c r="AC158" i="161" s="1"/>
  <c r="AA174" i="161"/>
  <c r="N21" i="162"/>
  <c r="AF21" i="162"/>
  <c r="AG5" i="162" s="1"/>
  <c r="AE21" i="162"/>
  <c r="Q5" i="162"/>
  <c r="P5" i="162"/>
  <c r="Q9" i="161"/>
  <c r="P9" i="161"/>
  <c r="Q141" i="161"/>
  <c r="P141" i="161"/>
  <c r="AA157" i="161"/>
  <c r="N157" i="161"/>
  <c r="AB157" i="161"/>
  <c r="AC141" i="161" s="1"/>
  <c r="AB140" i="161"/>
  <c r="AC124" i="161" s="1"/>
  <c r="AA140" i="161"/>
  <c r="N140" i="161"/>
  <c r="Q108" i="162"/>
  <c r="P108" i="162"/>
  <c r="Q7" i="162"/>
  <c r="P7" i="162"/>
  <c r="Q62" i="162"/>
  <c r="P62" i="162"/>
  <c r="Q73" i="161"/>
  <c r="P73" i="161"/>
  <c r="Q55" i="162"/>
  <c r="R39" i="162" s="1"/>
  <c r="P55" i="162"/>
  <c r="Q39" i="161"/>
  <c r="P39" i="161"/>
  <c r="Q58" i="162"/>
  <c r="P58" i="162"/>
  <c r="Q92" i="162"/>
  <c r="P92" i="162"/>
  <c r="AB72" i="161"/>
  <c r="AC56" i="161" s="1"/>
  <c r="AA72" i="161"/>
  <c r="N72" i="161"/>
  <c r="P39" i="162"/>
  <c r="Q39" i="162"/>
  <c r="Q110" i="162"/>
  <c r="P110" i="162"/>
  <c r="AE72" i="162"/>
  <c r="N72" i="162"/>
  <c r="AF72" i="162"/>
  <c r="AG56" i="162" s="1"/>
  <c r="N38" i="162"/>
  <c r="AF38" i="162"/>
  <c r="AG22" i="162" s="1"/>
  <c r="AE38" i="162"/>
  <c r="Q5" i="161"/>
  <c r="P5" i="161"/>
  <c r="Q191" i="161"/>
  <c r="R175" i="161" s="1"/>
  <c r="P191" i="161"/>
  <c r="Q175" i="161"/>
  <c r="P175" i="161"/>
  <c r="Q60" i="162"/>
  <c r="P60" i="162"/>
  <c r="Q55" i="161"/>
  <c r="R39" i="161" s="1"/>
  <c r="P55" i="161"/>
  <c r="Q123" i="161"/>
  <c r="R107" i="161" s="1"/>
  <c r="P123" i="161"/>
  <c r="D2" i="185" l="1"/>
  <c r="P38" i="195"/>
  <c r="Q72" i="165"/>
  <c r="R56" i="165" s="1"/>
  <c r="Q55" i="195"/>
  <c r="R39" i="195" s="1"/>
  <c r="P55" i="195"/>
  <c r="Q89" i="195"/>
  <c r="R73" i="195" s="1"/>
  <c r="P89" i="195"/>
  <c r="Q72" i="195"/>
  <c r="R56" i="195" s="1"/>
  <c r="P72" i="195"/>
  <c r="Q21" i="195"/>
  <c r="R5" i="195" s="1"/>
  <c r="P21" i="195"/>
  <c r="D2" i="195"/>
  <c r="P106" i="194"/>
  <c r="Q106" i="194"/>
  <c r="R90" i="194" s="1"/>
  <c r="D2" i="194"/>
  <c r="Q21" i="194"/>
  <c r="R5" i="194" s="1"/>
  <c r="P21" i="194"/>
  <c r="Q140" i="194"/>
  <c r="R124" i="194" s="1"/>
  <c r="P140" i="194"/>
  <c r="Q55" i="192"/>
  <c r="R39" i="192" s="1"/>
  <c r="P55" i="192"/>
  <c r="Q72" i="192"/>
  <c r="R56" i="192" s="1"/>
  <c r="P72" i="192"/>
  <c r="Q191" i="191"/>
  <c r="R175" i="191" s="1"/>
  <c r="P191" i="191"/>
  <c r="Q89" i="191"/>
  <c r="R73" i="191" s="1"/>
  <c r="P89" i="191"/>
  <c r="Q140" i="191"/>
  <c r="R124" i="191" s="1"/>
  <c r="P140" i="191"/>
  <c r="P106" i="191"/>
  <c r="Q106" i="191"/>
  <c r="R90" i="191" s="1"/>
  <c r="Q21" i="192"/>
  <c r="R5" i="192" s="1"/>
  <c r="P21" i="192"/>
  <c r="D2" i="192"/>
  <c r="D2" i="191"/>
  <c r="Q21" i="191"/>
  <c r="R5" i="191" s="1"/>
  <c r="P21" i="191"/>
  <c r="Q72" i="189"/>
  <c r="R56" i="189" s="1"/>
  <c r="P72" i="189"/>
  <c r="Q89" i="189"/>
  <c r="R73" i="189" s="1"/>
  <c r="P89" i="189"/>
  <c r="Q123" i="188"/>
  <c r="R107" i="188" s="1"/>
  <c r="P123" i="188"/>
  <c r="P21" i="189"/>
  <c r="D2" i="189"/>
  <c r="Q21" i="189"/>
  <c r="R5" i="189" s="1"/>
  <c r="Q140" i="188"/>
  <c r="R124" i="188" s="1"/>
  <c r="P140" i="188"/>
  <c r="Q106" i="189"/>
  <c r="R90" i="189" s="1"/>
  <c r="P106" i="189"/>
  <c r="Q72" i="188"/>
  <c r="R56" i="188" s="1"/>
  <c r="P72" i="188"/>
  <c r="Q174" i="188"/>
  <c r="R158" i="188" s="1"/>
  <c r="P174" i="188"/>
  <c r="Q191" i="188"/>
  <c r="R175" i="188" s="1"/>
  <c r="P191" i="188"/>
  <c r="Q174" i="185"/>
  <c r="R158" i="185" s="1"/>
  <c r="P174" i="185"/>
  <c r="P21" i="186"/>
  <c r="D2" i="186"/>
  <c r="Q21" i="186"/>
  <c r="R5" i="186" s="1"/>
  <c r="Q55" i="185"/>
  <c r="R39" i="185" s="1"/>
  <c r="P55" i="185"/>
  <c r="Q38" i="186"/>
  <c r="R22" i="186" s="1"/>
  <c r="P38" i="186"/>
  <c r="Q157" i="185"/>
  <c r="R141" i="185" s="1"/>
  <c r="P157" i="185"/>
  <c r="Q106" i="185"/>
  <c r="R90" i="185" s="1"/>
  <c r="P106" i="185"/>
  <c r="Q106" i="186"/>
  <c r="R90" i="186" s="1"/>
  <c r="P106" i="186"/>
  <c r="Q89" i="185"/>
  <c r="R73" i="185" s="1"/>
  <c r="P89" i="185"/>
  <c r="Q72" i="186"/>
  <c r="R56" i="186" s="1"/>
  <c r="P72" i="186"/>
  <c r="Q89" i="186"/>
  <c r="R73" i="186" s="1"/>
  <c r="P89" i="186"/>
  <c r="D2" i="182"/>
  <c r="Q21" i="182"/>
  <c r="R5" i="182" s="1"/>
  <c r="P21" i="182"/>
  <c r="Q55" i="183"/>
  <c r="R39" i="183" s="1"/>
  <c r="P55" i="183"/>
  <c r="Q38" i="183"/>
  <c r="R22" i="183" s="1"/>
  <c r="P38" i="183"/>
  <c r="Q106" i="182"/>
  <c r="R90" i="182" s="1"/>
  <c r="P106" i="182"/>
  <c r="Q106" i="183"/>
  <c r="R90" i="183" s="1"/>
  <c r="P106" i="183"/>
  <c r="Q191" i="182"/>
  <c r="R175" i="182" s="1"/>
  <c r="P191" i="182"/>
  <c r="Q89" i="183"/>
  <c r="R73" i="183" s="1"/>
  <c r="P89" i="183"/>
  <c r="Q174" i="182"/>
  <c r="R158" i="182" s="1"/>
  <c r="P174" i="182"/>
  <c r="P21" i="183"/>
  <c r="D2" i="183"/>
  <c r="Q21" i="183"/>
  <c r="R5" i="183" s="1"/>
  <c r="P123" i="177"/>
  <c r="Q55" i="170"/>
  <c r="R39" i="170" s="1"/>
  <c r="D2" i="176"/>
  <c r="P55" i="165"/>
  <c r="P157" i="170"/>
  <c r="D2" i="170"/>
  <c r="Q38" i="180"/>
  <c r="R22" i="180" s="1"/>
  <c r="P38" i="180"/>
  <c r="P21" i="180"/>
  <c r="D2" i="180"/>
  <c r="Q21" i="180"/>
  <c r="R5" i="180" s="1"/>
  <c r="Q157" i="179"/>
  <c r="R141" i="179" s="1"/>
  <c r="P157" i="179"/>
  <c r="Q89" i="179"/>
  <c r="R73" i="179" s="1"/>
  <c r="P89" i="179"/>
  <c r="Q106" i="180"/>
  <c r="R90" i="180" s="1"/>
  <c r="P106" i="180"/>
  <c r="Q89" i="180"/>
  <c r="R73" i="180" s="1"/>
  <c r="P89" i="180"/>
  <c r="Q123" i="176"/>
  <c r="R107" i="176" s="1"/>
  <c r="P123" i="176"/>
  <c r="Q157" i="176"/>
  <c r="R141" i="176" s="1"/>
  <c r="P157" i="176"/>
  <c r="Q106" i="177"/>
  <c r="R90" i="177" s="1"/>
  <c r="P106" i="177"/>
  <c r="Q72" i="177"/>
  <c r="R56" i="177" s="1"/>
  <c r="P72" i="177"/>
  <c r="Q72" i="176"/>
  <c r="R56" i="176" s="1"/>
  <c r="P72" i="176"/>
  <c r="Q38" i="176"/>
  <c r="R22" i="176" s="1"/>
  <c r="P38" i="176"/>
  <c r="P21" i="177"/>
  <c r="D2" i="177"/>
  <c r="Q21" i="177"/>
  <c r="R5" i="177" s="1"/>
  <c r="Q140" i="176"/>
  <c r="R124" i="176" s="1"/>
  <c r="P140" i="176"/>
  <c r="Q191" i="176"/>
  <c r="R175" i="176" s="1"/>
  <c r="P191" i="176"/>
  <c r="Q106" i="173"/>
  <c r="R90" i="173" s="1"/>
  <c r="P106" i="173"/>
  <c r="P140" i="173"/>
  <c r="Q140" i="173"/>
  <c r="R124" i="173" s="1"/>
  <c r="Q174" i="173"/>
  <c r="R158" i="173" s="1"/>
  <c r="P174" i="173"/>
  <c r="Q55" i="173"/>
  <c r="R39" i="173" s="1"/>
  <c r="P55" i="173"/>
  <c r="Q38" i="174"/>
  <c r="R22" i="174" s="1"/>
  <c r="P38" i="174"/>
  <c r="Q72" i="174"/>
  <c r="R56" i="174" s="1"/>
  <c r="P72" i="174"/>
  <c r="Q191" i="173"/>
  <c r="R175" i="173" s="1"/>
  <c r="P191" i="173"/>
  <c r="D2" i="173"/>
  <c r="Q21" i="173"/>
  <c r="R5" i="173" s="1"/>
  <c r="P21" i="173"/>
  <c r="Q89" i="174"/>
  <c r="R73" i="174" s="1"/>
  <c r="P89" i="174"/>
  <c r="Q72" i="173"/>
  <c r="R56" i="173" s="1"/>
  <c r="P72" i="173"/>
  <c r="D2" i="174"/>
  <c r="Q123" i="173"/>
  <c r="R107" i="173" s="1"/>
  <c r="P123" i="173"/>
  <c r="P89" i="171"/>
  <c r="Q89" i="171"/>
  <c r="R73" i="171" s="1"/>
  <c r="P38" i="171"/>
  <c r="Q38" i="171"/>
  <c r="R22" i="171" s="1"/>
  <c r="D2" i="171"/>
  <c r="Q55" i="171"/>
  <c r="R39" i="171" s="1"/>
  <c r="P55" i="171"/>
  <c r="P191" i="164"/>
  <c r="P89" i="161"/>
  <c r="D2" i="161"/>
  <c r="Q72" i="167"/>
  <c r="R56" i="167" s="1"/>
  <c r="P72" i="167"/>
  <c r="P21" i="168"/>
  <c r="D2" i="168"/>
  <c r="Q21" i="168"/>
  <c r="R5" i="168" s="1"/>
  <c r="Q157" i="167"/>
  <c r="R141" i="167" s="1"/>
  <c r="P157" i="167"/>
  <c r="Q89" i="168"/>
  <c r="R73" i="168" s="1"/>
  <c r="P89" i="168"/>
  <c r="Q38" i="168"/>
  <c r="R22" i="168" s="1"/>
  <c r="P38" i="168"/>
  <c r="Q106" i="168"/>
  <c r="R90" i="168" s="1"/>
  <c r="P106" i="168"/>
  <c r="D2" i="167"/>
  <c r="Q140" i="167"/>
  <c r="R124" i="167" s="1"/>
  <c r="P140" i="167"/>
  <c r="P21" i="165"/>
  <c r="D2" i="165"/>
  <c r="Q21" i="165"/>
  <c r="R5" i="165" s="1"/>
  <c r="Q174" i="164"/>
  <c r="R158" i="164" s="1"/>
  <c r="P174" i="164"/>
  <c r="Q89" i="165"/>
  <c r="R73" i="165" s="1"/>
  <c r="P89" i="165"/>
  <c r="Q89" i="164"/>
  <c r="R73" i="164" s="1"/>
  <c r="P89" i="164"/>
  <c r="Q106" i="164"/>
  <c r="R90" i="164" s="1"/>
  <c r="P106" i="164"/>
  <c r="Q157" i="164"/>
  <c r="R141" i="164" s="1"/>
  <c r="P157" i="164"/>
  <c r="Q38" i="164"/>
  <c r="R22" i="164" s="1"/>
  <c r="P38" i="164"/>
  <c r="D2" i="164"/>
  <c r="Q38" i="162"/>
  <c r="R22" i="162" s="1"/>
  <c r="P38" i="162"/>
  <c r="Q72" i="162"/>
  <c r="R56" i="162" s="1"/>
  <c r="P72" i="162"/>
  <c r="P140" i="161"/>
  <c r="Q140" i="161"/>
  <c r="R124" i="161" s="1"/>
  <c r="P21" i="162"/>
  <c r="D2" i="162"/>
  <c r="Q21" i="162"/>
  <c r="R5" i="162" s="1"/>
  <c r="Q72" i="161"/>
  <c r="R56" i="161" s="1"/>
  <c r="P72" i="161"/>
  <c r="Q157" i="161"/>
  <c r="R141" i="161" s="1"/>
  <c r="P157" i="161"/>
  <c r="Q38" i="161"/>
  <c r="R22" i="161" s="1"/>
  <c r="P38" i="161"/>
  <c r="Q174" i="161"/>
  <c r="R158" i="161" s="1"/>
  <c r="P174" i="161"/>
  <c r="AD123" i="159" l="1"/>
  <c r="AC123" i="159"/>
  <c r="Z123" i="159"/>
  <c r="Y123" i="159"/>
  <c r="T123" i="159"/>
  <c r="S123" i="159"/>
  <c r="L123" i="159"/>
  <c r="J123" i="159"/>
  <c r="I123" i="159"/>
  <c r="O110" i="159"/>
  <c r="M110" i="159"/>
  <c r="AF110" i="159" s="1"/>
  <c r="K110" i="159"/>
  <c r="G110" i="159"/>
  <c r="O109" i="159"/>
  <c r="M109" i="159"/>
  <c r="AF109" i="159" s="1"/>
  <c r="K109" i="159"/>
  <c r="G109" i="159"/>
  <c r="AF108" i="159"/>
  <c r="AE108" i="159"/>
  <c r="O108" i="159"/>
  <c r="M108" i="159"/>
  <c r="N108" i="159" s="1"/>
  <c r="Q108" i="159" s="1"/>
  <c r="K108" i="159"/>
  <c r="G108" i="159"/>
  <c r="O107" i="159"/>
  <c r="M107" i="159"/>
  <c r="AF107" i="159" s="1"/>
  <c r="K107" i="159"/>
  <c r="G107" i="159"/>
  <c r="AD106" i="159"/>
  <c r="AC106" i="159"/>
  <c r="Z106" i="159"/>
  <c r="Y106" i="159"/>
  <c r="T106" i="159"/>
  <c r="S106" i="159"/>
  <c r="L106" i="159"/>
  <c r="J106" i="159"/>
  <c r="I106" i="159"/>
  <c r="O92" i="159"/>
  <c r="M92" i="159"/>
  <c r="AF92" i="159" s="1"/>
  <c r="K92" i="159"/>
  <c r="G92" i="159"/>
  <c r="O91" i="159"/>
  <c r="M91" i="159"/>
  <c r="N91" i="159" s="1"/>
  <c r="K91" i="159"/>
  <c r="G91" i="159"/>
  <c r="AE90" i="159"/>
  <c r="O90" i="159"/>
  <c r="M90" i="159"/>
  <c r="AF90" i="159" s="1"/>
  <c r="K90" i="159"/>
  <c r="G90" i="159"/>
  <c r="AD89" i="159"/>
  <c r="AC89" i="159"/>
  <c r="Z89" i="159"/>
  <c r="Y89" i="159"/>
  <c r="T89" i="159"/>
  <c r="S89" i="159"/>
  <c r="L89" i="159"/>
  <c r="J89" i="159"/>
  <c r="I89" i="159"/>
  <c r="AF74" i="159"/>
  <c r="O74" i="159"/>
  <c r="M74" i="159"/>
  <c r="N74" i="159" s="1"/>
  <c r="K74" i="159"/>
  <c r="G74" i="159"/>
  <c r="O73" i="159"/>
  <c r="M73" i="159"/>
  <c r="N73" i="159" s="1"/>
  <c r="K73" i="159"/>
  <c r="G73" i="159"/>
  <c r="AD72" i="159"/>
  <c r="AC72" i="159"/>
  <c r="Z72" i="159"/>
  <c r="Y72" i="159"/>
  <c r="T72" i="159"/>
  <c r="S72" i="159"/>
  <c r="L72" i="159"/>
  <c r="J72" i="159"/>
  <c r="I72" i="159"/>
  <c r="O63" i="159"/>
  <c r="M63" i="159"/>
  <c r="K63" i="159"/>
  <c r="G63" i="159"/>
  <c r="O62" i="159"/>
  <c r="M62" i="159"/>
  <c r="N62" i="159" s="1"/>
  <c r="K62" i="159"/>
  <c r="G62" i="159"/>
  <c r="O61" i="159"/>
  <c r="M61" i="159"/>
  <c r="AF61" i="159" s="1"/>
  <c r="K61" i="159"/>
  <c r="G61" i="159"/>
  <c r="O60" i="159"/>
  <c r="M60" i="159"/>
  <c r="AF60" i="159" s="1"/>
  <c r="K60" i="159"/>
  <c r="G60" i="159"/>
  <c r="AF59" i="159"/>
  <c r="O59" i="159"/>
  <c r="N59" i="159"/>
  <c r="M59" i="159"/>
  <c r="AE59" i="159" s="1"/>
  <c r="K59" i="159"/>
  <c r="G59" i="159"/>
  <c r="O58" i="159"/>
  <c r="M58" i="159"/>
  <c r="K58" i="159"/>
  <c r="G58" i="159"/>
  <c r="O57" i="159"/>
  <c r="M57" i="159"/>
  <c r="AF57" i="159" s="1"/>
  <c r="K57" i="159"/>
  <c r="G57" i="159"/>
  <c r="O56" i="159"/>
  <c r="M56" i="159"/>
  <c r="AF56" i="159" s="1"/>
  <c r="K56" i="159"/>
  <c r="G56" i="159"/>
  <c r="AD55" i="159"/>
  <c r="AC55" i="159"/>
  <c r="Z55" i="159"/>
  <c r="Y55" i="159"/>
  <c r="T55" i="159"/>
  <c r="S55" i="159"/>
  <c r="L55" i="159"/>
  <c r="J55" i="159"/>
  <c r="I55" i="159"/>
  <c r="O41" i="159"/>
  <c r="M41" i="159"/>
  <c r="AF41" i="159" s="1"/>
  <c r="K41" i="159"/>
  <c r="G41" i="159"/>
  <c r="O40" i="159"/>
  <c r="M40" i="159"/>
  <c r="AF40" i="159" s="1"/>
  <c r="K40" i="159"/>
  <c r="G40" i="159"/>
  <c r="O39" i="159"/>
  <c r="M39" i="159"/>
  <c r="N39" i="159" s="1"/>
  <c r="K39" i="159"/>
  <c r="G39" i="159"/>
  <c r="AD38" i="159"/>
  <c r="AC38" i="159"/>
  <c r="Z38" i="159"/>
  <c r="Y38" i="159"/>
  <c r="T38" i="159"/>
  <c r="S38" i="159"/>
  <c r="L38" i="159"/>
  <c r="J38" i="159"/>
  <c r="K38" i="159" s="1"/>
  <c r="I38" i="159"/>
  <c r="O25" i="159"/>
  <c r="M25" i="159"/>
  <c r="AF25" i="159" s="1"/>
  <c r="K25" i="159"/>
  <c r="G25" i="159"/>
  <c r="O24" i="159"/>
  <c r="M24" i="159"/>
  <c r="AF24" i="159" s="1"/>
  <c r="K24" i="159"/>
  <c r="G24" i="159"/>
  <c r="O23" i="159"/>
  <c r="M23" i="159"/>
  <c r="N23" i="159" s="1"/>
  <c r="K23" i="159"/>
  <c r="G23" i="159"/>
  <c r="O22" i="159"/>
  <c r="M22" i="159"/>
  <c r="AF22" i="159" s="1"/>
  <c r="K22" i="159"/>
  <c r="G22" i="159"/>
  <c r="AD21" i="159"/>
  <c r="AC21" i="159"/>
  <c r="Z21" i="159"/>
  <c r="Y21" i="159"/>
  <c r="T21" i="159"/>
  <c r="S21" i="159"/>
  <c r="L21" i="159"/>
  <c r="J21" i="159"/>
  <c r="I21" i="159"/>
  <c r="O8" i="159"/>
  <c r="M8" i="159"/>
  <c r="N8" i="159" s="1"/>
  <c r="Q8" i="159" s="1"/>
  <c r="K8" i="159"/>
  <c r="G8" i="159"/>
  <c r="O7" i="159"/>
  <c r="M7" i="159"/>
  <c r="N7" i="159" s="1"/>
  <c r="K7" i="159"/>
  <c r="G7" i="159"/>
  <c r="O6" i="159"/>
  <c r="M6" i="159"/>
  <c r="AF6" i="159" s="1"/>
  <c r="K6" i="159"/>
  <c r="G6" i="159"/>
  <c r="O5" i="159"/>
  <c r="M5" i="159"/>
  <c r="AF5" i="159" s="1"/>
  <c r="K5" i="159"/>
  <c r="G5" i="159"/>
  <c r="H2" i="159"/>
  <c r="D1" i="159"/>
  <c r="T191" i="158"/>
  <c r="S191" i="158"/>
  <c r="L191" i="158"/>
  <c r="J191" i="158"/>
  <c r="I191" i="158"/>
  <c r="O179" i="158"/>
  <c r="M179" i="158"/>
  <c r="AB179" i="158" s="1"/>
  <c r="K179" i="158"/>
  <c r="G179" i="158"/>
  <c r="O178" i="158"/>
  <c r="M178" i="158"/>
  <c r="K178" i="158"/>
  <c r="G178" i="158"/>
  <c r="O177" i="158"/>
  <c r="M177" i="158"/>
  <c r="AB177" i="158" s="1"/>
  <c r="K177" i="158"/>
  <c r="G177" i="158"/>
  <c r="O176" i="158"/>
  <c r="M176" i="158"/>
  <c r="AB176" i="158" s="1"/>
  <c r="K176" i="158"/>
  <c r="G176" i="158"/>
  <c r="O175" i="158"/>
  <c r="M175" i="158"/>
  <c r="AB175" i="158" s="1"/>
  <c r="K175" i="158"/>
  <c r="G175" i="158"/>
  <c r="T174" i="158"/>
  <c r="S174" i="158"/>
  <c r="L174" i="158"/>
  <c r="J174" i="158"/>
  <c r="I174" i="158"/>
  <c r="O161" i="158"/>
  <c r="M161" i="158"/>
  <c r="AB161" i="158" s="1"/>
  <c r="K161" i="158"/>
  <c r="G161" i="158"/>
  <c r="O160" i="158"/>
  <c r="M160" i="158"/>
  <c r="AB160" i="158" s="1"/>
  <c r="K160" i="158"/>
  <c r="G160" i="158"/>
  <c r="O159" i="158"/>
  <c r="M159" i="158"/>
  <c r="K159" i="158"/>
  <c r="G159" i="158"/>
  <c r="AB158" i="158"/>
  <c r="O158" i="158"/>
  <c r="M158" i="158"/>
  <c r="AA158" i="158" s="1"/>
  <c r="K158" i="158"/>
  <c r="G158" i="158"/>
  <c r="T157" i="158"/>
  <c r="S157" i="158"/>
  <c r="L157" i="158"/>
  <c r="J157" i="158"/>
  <c r="I157" i="158"/>
  <c r="O144" i="158"/>
  <c r="M144" i="158"/>
  <c r="K144" i="158"/>
  <c r="G144" i="158"/>
  <c r="AA143" i="158"/>
  <c r="O143" i="158"/>
  <c r="M143" i="158"/>
  <c r="AB143" i="158" s="1"/>
  <c r="K143" i="158"/>
  <c r="G143" i="158"/>
  <c r="AA142" i="158"/>
  <c r="O142" i="158"/>
  <c r="M142" i="158"/>
  <c r="N142" i="158" s="1"/>
  <c r="K142" i="158"/>
  <c r="G142" i="158"/>
  <c r="O141" i="158"/>
  <c r="M141" i="158"/>
  <c r="AB141" i="158" s="1"/>
  <c r="K141" i="158"/>
  <c r="G141" i="158"/>
  <c r="T140" i="158"/>
  <c r="S140" i="158"/>
  <c r="L140" i="158"/>
  <c r="J140" i="158"/>
  <c r="I140" i="158"/>
  <c r="O127" i="158"/>
  <c r="M127" i="158"/>
  <c r="K127" i="158"/>
  <c r="G127" i="158"/>
  <c r="O126" i="158"/>
  <c r="M126" i="158"/>
  <c r="AB126" i="158" s="1"/>
  <c r="K126" i="158"/>
  <c r="G126" i="158"/>
  <c r="O125" i="158"/>
  <c r="M125" i="158"/>
  <c r="AB125" i="158" s="1"/>
  <c r="K125" i="158"/>
  <c r="G125" i="158"/>
  <c r="O124" i="158"/>
  <c r="M124" i="158"/>
  <c r="AB124" i="158" s="1"/>
  <c r="K124" i="158"/>
  <c r="G124" i="158"/>
  <c r="T123" i="158"/>
  <c r="S123" i="158"/>
  <c r="L123" i="158"/>
  <c r="J123" i="158"/>
  <c r="I123" i="158"/>
  <c r="O110" i="158"/>
  <c r="M110" i="158"/>
  <c r="AB110" i="158" s="1"/>
  <c r="K110" i="158"/>
  <c r="G110" i="158"/>
  <c r="AA109" i="158"/>
  <c r="O109" i="158"/>
  <c r="M109" i="158"/>
  <c r="AB109" i="158" s="1"/>
  <c r="K109" i="158"/>
  <c r="G109" i="158"/>
  <c r="O108" i="158"/>
  <c r="M108" i="158"/>
  <c r="K108" i="158"/>
  <c r="G108" i="158"/>
  <c r="O107" i="158"/>
  <c r="M107" i="158"/>
  <c r="AB107" i="158" s="1"/>
  <c r="K107" i="158"/>
  <c r="G107" i="158"/>
  <c r="T106" i="158"/>
  <c r="S106" i="158"/>
  <c r="L106" i="158"/>
  <c r="J106" i="158"/>
  <c r="I106" i="158"/>
  <c r="O93" i="158"/>
  <c r="M93" i="158"/>
  <c r="AB93" i="158" s="1"/>
  <c r="K93" i="158"/>
  <c r="G93" i="158"/>
  <c r="O92" i="158"/>
  <c r="N92" i="158"/>
  <c r="P92" i="158" s="1"/>
  <c r="M92" i="158"/>
  <c r="AB92" i="158" s="1"/>
  <c r="K92" i="158"/>
  <c r="G92" i="158"/>
  <c r="O91" i="158"/>
  <c r="M91" i="158"/>
  <c r="AB91" i="158" s="1"/>
  <c r="K91" i="158"/>
  <c r="G91" i="158"/>
  <c r="AB90" i="158"/>
  <c r="O90" i="158"/>
  <c r="M90" i="158"/>
  <c r="K90" i="158"/>
  <c r="G90" i="158"/>
  <c r="T89" i="158"/>
  <c r="S89" i="158"/>
  <c r="L89" i="158"/>
  <c r="J89" i="158"/>
  <c r="I89" i="158"/>
  <c r="O76" i="158"/>
  <c r="M76" i="158"/>
  <c r="AB76" i="158" s="1"/>
  <c r="K76" i="158"/>
  <c r="G76" i="158"/>
  <c r="O75" i="158"/>
  <c r="M75" i="158"/>
  <c r="AB75" i="158" s="1"/>
  <c r="K75" i="158"/>
  <c r="G75" i="158"/>
  <c r="O74" i="158"/>
  <c r="M74" i="158"/>
  <c r="AB74" i="158" s="1"/>
  <c r="K74" i="158"/>
  <c r="G74" i="158"/>
  <c r="O73" i="158"/>
  <c r="M73" i="158"/>
  <c r="AB73" i="158" s="1"/>
  <c r="K73" i="158"/>
  <c r="G73" i="158"/>
  <c r="T72" i="158"/>
  <c r="S72" i="158"/>
  <c r="L72" i="158"/>
  <c r="J72" i="158"/>
  <c r="I72" i="158"/>
  <c r="O59" i="158"/>
  <c r="M59" i="158"/>
  <c r="AB59" i="158" s="1"/>
  <c r="K59" i="158"/>
  <c r="G59" i="158"/>
  <c r="O58" i="158"/>
  <c r="M58" i="158"/>
  <c r="AB58" i="158" s="1"/>
  <c r="K58" i="158"/>
  <c r="G58" i="158"/>
  <c r="O57" i="158"/>
  <c r="M57" i="158"/>
  <c r="AB57" i="158" s="1"/>
  <c r="K57" i="158"/>
  <c r="G57" i="158"/>
  <c r="O56" i="158"/>
  <c r="M56" i="158"/>
  <c r="K56" i="158"/>
  <c r="G56" i="158"/>
  <c r="T55" i="158"/>
  <c r="S55" i="158"/>
  <c r="L55" i="158"/>
  <c r="J55" i="158"/>
  <c r="I55" i="158"/>
  <c r="O41" i="158"/>
  <c r="M41" i="158"/>
  <c r="AB41" i="158" s="1"/>
  <c r="K41" i="158"/>
  <c r="G41" i="158"/>
  <c r="O40" i="158"/>
  <c r="M40" i="158"/>
  <c r="K40" i="158"/>
  <c r="G40" i="158"/>
  <c r="O39" i="158"/>
  <c r="M39" i="158"/>
  <c r="AA39" i="158" s="1"/>
  <c r="K39" i="158"/>
  <c r="G39" i="158"/>
  <c r="T38" i="158"/>
  <c r="S38" i="158"/>
  <c r="L38" i="158"/>
  <c r="J38" i="158"/>
  <c r="I38" i="158"/>
  <c r="O23" i="158"/>
  <c r="M23" i="158"/>
  <c r="N23" i="158" s="1"/>
  <c r="K23" i="158"/>
  <c r="Q23" i="158" s="1"/>
  <c r="G23" i="158"/>
  <c r="AB22" i="158"/>
  <c r="AA22" i="158"/>
  <c r="O22" i="158"/>
  <c r="N22" i="158"/>
  <c r="M22" i="158"/>
  <c r="K22" i="158"/>
  <c r="G22" i="158"/>
  <c r="T21" i="158"/>
  <c r="S21" i="158"/>
  <c r="L21" i="158"/>
  <c r="O21" i="158" s="1"/>
  <c r="J21" i="158"/>
  <c r="K21" i="158" s="1"/>
  <c r="I21" i="158"/>
  <c r="O10" i="158"/>
  <c r="M10" i="158"/>
  <c r="AB10" i="158" s="1"/>
  <c r="K10" i="158"/>
  <c r="G10" i="158"/>
  <c r="O9" i="158"/>
  <c r="M9" i="158"/>
  <c r="AB9" i="158" s="1"/>
  <c r="K9" i="158"/>
  <c r="G9" i="158"/>
  <c r="O8" i="158"/>
  <c r="M8" i="158"/>
  <c r="K8" i="158"/>
  <c r="G8" i="158"/>
  <c r="O7" i="158"/>
  <c r="M7" i="158"/>
  <c r="AB7" i="158" s="1"/>
  <c r="K7" i="158"/>
  <c r="G7" i="158"/>
  <c r="O6" i="158"/>
  <c r="M6" i="158"/>
  <c r="AB6" i="158" s="1"/>
  <c r="K6" i="158"/>
  <c r="G6" i="158"/>
  <c r="O5" i="158"/>
  <c r="M5" i="158"/>
  <c r="AB5" i="158" s="1"/>
  <c r="K5" i="158"/>
  <c r="G5" i="158"/>
  <c r="H2" i="158"/>
  <c r="D1" i="158"/>
  <c r="F3" i="157" s="1"/>
  <c r="X34" i="157"/>
  <c r="W34" i="157"/>
  <c r="V34" i="157"/>
  <c r="T34" i="157"/>
  <c r="P34" i="157"/>
  <c r="O34" i="157"/>
  <c r="N34" i="157"/>
  <c r="M34" i="157"/>
  <c r="K34" i="157"/>
  <c r="H34" i="157"/>
  <c r="G34" i="157"/>
  <c r="N16" i="157"/>
  <c r="M16" i="157"/>
  <c r="I16" i="157"/>
  <c r="H16" i="157"/>
  <c r="G16" i="157"/>
  <c r="F16" i="157"/>
  <c r="E16" i="157"/>
  <c r="F8" i="157"/>
  <c r="M7" i="157"/>
  <c r="K7" i="157"/>
  <c r="I7" i="157"/>
  <c r="G7" i="157"/>
  <c r="F7" i="157"/>
  <c r="E7" i="157"/>
  <c r="M6" i="157"/>
  <c r="K6" i="157"/>
  <c r="I6" i="157"/>
  <c r="G6" i="157"/>
  <c r="F6" i="157"/>
  <c r="E6" i="157"/>
  <c r="AD123" i="156"/>
  <c r="AC123" i="156"/>
  <c r="Z123" i="156"/>
  <c r="Y123" i="156"/>
  <c r="T123" i="156"/>
  <c r="S123" i="156"/>
  <c r="L123" i="156"/>
  <c r="O123" i="156" s="1"/>
  <c r="J123" i="156"/>
  <c r="I123" i="156"/>
  <c r="O110" i="156"/>
  <c r="M110" i="156"/>
  <c r="AF110" i="156" s="1"/>
  <c r="K110" i="156"/>
  <c r="G110" i="156"/>
  <c r="O109" i="156"/>
  <c r="M109" i="156"/>
  <c r="AF109" i="156" s="1"/>
  <c r="K109" i="156"/>
  <c r="G109" i="156"/>
  <c r="O108" i="156"/>
  <c r="M108" i="156"/>
  <c r="AF108" i="156" s="1"/>
  <c r="K108" i="156"/>
  <c r="G108" i="156"/>
  <c r="O107" i="156"/>
  <c r="M107" i="156"/>
  <c r="K107" i="156"/>
  <c r="G107" i="156"/>
  <c r="AD106" i="156"/>
  <c r="Z106" i="156"/>
  <c r="Y106" i="156"/>
  <c r="T106" i="156"/>
  <c r="S106" i="156"/>
  <c r="L106" i="156"/>
  <c r="J106" i="156"/>
  <c r="I106" i="156"/>
  <c r="O92" i="156"/>
  <c r="M92" i="156"/>
  <c r="AF92" i="156" s="1"/>
  <c r="K92" i="156"/>
  <c r="G92" i="156"/>
  <c r="O91" i="156"/>
  <c r="M91" i="156"/>
  <c r="N91" i="156" s="1"/>
  <c r="K91" i="156"/>
  <c r="G91" i="156"/>
  <c r="O90" i="156"/>
  <c r="M90" i="156"/>
  <c r="M106" i="156" s="1"/>
  <c r="K90" i="156"/>
  <c r="G90" i="156"/>
  <c r="AD89" i="156"/>
  <c r="AC89" i="156"/>
  <c r="Z89" i="156"/>
  <c r="Y89" i="156"/>
  <c r="T89" i="156"/>
  <c r="S89" i="156"/>
  <c r="L89" i="156"/>
  <c r="J89" i="156"/>
  <c r="I89" i="156"/>
  <c r="O74" i="156"/>
  <c r="M74" i="156"/>
  <c r="K74" i="156"/>
  <c r="G74" i="156"/>
  <c r="O73" i="156"/>
  <c r="M73" i="156"/>
  <c r="N73" i="156" s="1"/>
  <c r="K73" i="156"/>
  <c r="G73" i="156"/>
  <c r="AD72" i="156"/>
  <c r="AC72" i="156"/>
  <c r="Z72" i="156"/>
  <c r="Y72" i="156"/>
  <c r="T72" i="156"/>
  <c r="S72" i="156"/>
  <c r="L72" i="156"/>
  <c r="J72" i="156"/>
  <c r="I72" i="156"/>
  <c r="AF63" i="156"/>
  <c r="O63" i="156"/>
  <c r="M63" i="156"/>
  <c r="AE63" i="156" s="1"/>
  <c r="K63" i="156"/>
  <c r="G63" i="156"/>
  <c r="O62" i="156"/>
  <c r="M62" i="156"/>
  <c r="AE62" i="156" s="1"/>
  <c r="K62" i="156"/>
  <c r="G62" i="156"/>
  <c r="O61" i="156"/>
  <c r="M61" i="156"/>
  <c r="AF61" i="156" s="1"/>
  <c r="K61" i="156"/>
  <c r="G61" i="156"/>
  <c r="O60" i="156"/>
  <c r="M60" i="156"/>
  <c r="AF60" i="156" s="1"/>
  <c r="K60" i="156"/>
  <c r="G60" i="156"/>
  <c r="O59" i="156"/>
  <c r="M59" i="156"/>
  <c r="AF59" i="156" s="1"/>
  <c r="K59" i="156"/>
  <c r="G59" i="156"/>
  <c r="O58" i="156"/>
  <c r="M58" i="156"/>
  <c r="K58" i="156"/>
  <c r="G58" i="156"/>
  <c r="O57" i="156"/>
  <c r="M57" i="156"/>
  <c r="AF57" i="156" s="1"/>
  <c r="K57" i="156"/>
  <c r="G57" i="156"/>
  <c r="O56" i="156"/>
  <c r="M56" i="156"/>
  <c r="AF56" i="156" s="1"/>
  <c r="K56" i="156"/>
  <c r="G56" i="156"/>
  <c r="AD55" i="156"/>
  <c r="AC55" i="156"/>
  <c r="Z55" i="156"/>
  <c r="Y55" i="156"/>
  <c r="T55" i="156"/>
  <c r="S55" i="156"/>
  <c r="L55" i="156"/>
  <c r="J55" i="156"/>
  <c r="I55" i="156"/>
  <c r="O41" i="156"/>
  <c r="M41" i="156"/>
  <c r="AE41" i="156" s="1"/>
  <c r="K41" i="156"/>
  <c r="G41" i="156"/>
  <c r="O40" i="156"/>
  <c r="M40" i="156"/>
  <c r="AF40" i="156" s="1"/>
  <c r="K40" i="156"/>
  <c r="G40" i="156"/>
  <c r="AF39" i="156"/>
  <c r="O39" i="156"/>
  <c r="M39" i="156"/>
  <c r="K39" i="156"/>
  <c r="G39" i="156"/>
  <c r="AD38" i="156"/>
  <c r="AC38" i="156"/>
  <c r="Z38" i="156"/>
  <c r="Y38" i="156"/>
  <c r="T38" i="156"/>
  <c r="S38" i="156"/>
  <c r="L38" i="156"/>
  <c r="J38" i="156"/>
  <c r="I38" i="156"/>
  <c r="O25" i="156"/>
  <c r="M25" i="156"/>
  <c r="AF25" i="156" s="1"/>
  <c r="K25" i="156"/>
  <c r="G25" i="156"/>
  <c r="O24" i="156"/>
  <c r="M24" i="156"/>
  <c r="AF24" i="156" s="1"/>
  <c r="K24" i="156"/>
  <c r="G24" i="156"/>
  <c r="O23" i="156"/>
  <c r="M23" i="156"/>
  <c r="AE23" i="156" s="1"/>
  <c r="K23" i="156"/>
  <c r="G23" i="156"/>
  <c r="O22" i="156"/>
  <c r="M22" i="156"/>
  <c r="N22" i="156" s="1"/>
  <c r="K22" i="156"/>
  <c r="G22" i="156"/>
  <c r="AD21" i="156"/>
  <c r="AC21" i="156"/>
  <c r="Z21" i="156"/>
  <c r="Y21" i="156"/>
  <c r="T21" i="156"/>
  <c r="S21" i="156"/>
  <c r="L21" i="156"/>
  <c r="J21" i="156"/>
  <c r="I21" i="156"/>
  <c r="AE8" i="156"/>
  <c r="O8" i="156"/>
  <c r="M8" i="156"/>
  <c r="N8" i="156" s="1"/>
  <c r="K8" i="156"/>
  <c r="G8" i="156"/>
  <c r="AF7" i="156"/>
  <c r="AE7" i="156"/>
  <c r="O7" i="156"/>
  <c r="N7" i="156"/>
  <c r="M7" i="156"/>
  <c r="K7" i="156"/>
  <c r="G7" i="156"/>
  <c r="O6" i="156"/>
  <c r="M6" i="156"/>
  <c r="AF6" i="156" s="1"/>
  <c r="K6" i="156"/>
  <c r="G6" i="156"/>
  <c r="O5" i="156"/>
  <c r="M5" i="156"/>
  <c r="AF5" i="156" s="1"/>
  <c r="K5" i="156"/>
  <c r="G5" i="156"/>
  <c r="H2" i="156"/>
  <c r="D1" i="156"/>
  <c r="F3" i="154" s="1"/>
  <c r="T191" i="155"/>
  <c r="S191" i="155"/>
  <c r="L191" i="155"/>
  <c r="J191" i="155"/>
  <c r="I191" i="155"/>
  <c r="AA180" i="155"/>
  <c r="O180" i="155"/>
  <c r="M180" i="155"/>
  <c r="AB180" i="155" s="1"/>
  <c r="K180" i="155"/>
  <c r="G180" i="155"/>
  <c r="O179" i="155"/>
  <c r="M179" i="155"/>
  <c r="N179" i="155" s="1"/>
  <c r="K179" i="155"/>
  <c r="G179" i="155"/>
  <c r="O178" i="155"/>
  <c r="M178" i="155"/>
  <c r="AB178" i="155" s="1"/>
  <c r="K178" i="155"/>
  <c r="G178" i="155"/>
  <c r="AA177" i="155"/>
  <c r="O177" i="155"/>
  <c r="M177" i="155"/>
  <c r="AB177" i="155" s="1"/>
  <c r="K177" i="155"/>
  <c r="G177" i="155"/>
  <c r="O176" i="155"/>
  <c r="M176" i="155"/>
  <c r="AB176" i="155" s="1"/>
  <c r="K176" i="155"/>
  <c r="G176" i="155"/>
  <c r="O175" i="155"/>
  <c r="M175" i="155"/>
  <c r="AB175" i="155" s="1"/>
  <c r="K175" i="155"/>
  <c r="G175" i="155"/>
  <c r="T174" i="155"/>
  <c r="S174" i="155"/>
  <c r="L174" i="155"/>
  <c r="J174" i="155"/>
  <c r="I174" i="155"/>
  <c r="O161" i="155"/>
  <c r="M161" i="155"/>
  <c r="N161" i="155" s="1"/>
  <c r="K161" i="155"/>
  <c r="G161" i="155"/>
  <c r="O160" i="155"/>
  <c r="M160" i="155"/>
  <c r="K160" i="155"/>
  <c r="G160" i="155"/>
  <c r="AA159" i="155"/>
  <c r="O159" i="155"/>
  <c r="M159" i="155"/>
  <c r="K159" i="155"/>
  <c r="G159" i="155"/>
  <c r="O158" i="155"/>
  <c r="M158" i="155"/>
  <c r="AB158" i="155" s="1"/>
  <c r="K158" i="155"/>
  <c r="G158" i="155"/>
  <c r="T157" i="155"/>
  <c r="S157" i="155"/>
  <c r="L157" i="155"/>
  <c r="J157" i="155"/>
  <c r="I157" i="155"/>
  <c r="O144" i="155"/>
  <c r="M144" i="155"/>
  <c r="K144" i="155"/>
  <c r="G144" i="155"/>
  <c r="O143" i="155"/>
  <c r="M143" i="155"/>
  <c r="N143" i="155" s="1"/>
  <c r="K143" i="155"/>
  <c r="G143" i="155"/>
  <c r="O142" i="155"/>
  <c r="M142" i="155"/>
  <c r="AB142" i="155" s="1"/>
  <c r="K142" i="155"/>
  <c r="G142" i="155"/>
  <c r="O141" i="155"/>
  <c r="M141" i="155"/>
  <c r="AB141" i="155" s="1"/>
  <c r="K141" i="155"/>
  <c r="G141" i="155"/>
  <c r="T140" i="155"/>
  <c r="S140" i="155"/>
  <c r="L140" i="155"/>
  <c r="J140" i="155"/>
  <c r="I140" i="155"/>
  <c r="O127" i="155"/>
  <c r="N127" i="155"/>
  <c r="Q127" i="155" s="1"/>
  <c r="M127" i="155"/>
  <c r="AB127" i="155" s="1"/>
  <c r="K127" i="155"/>
  <c r="G127" i="155"/>
  <c r="O126" i="155"/>
  <c r="M126" i="155"/>
  <c r="AB126" i="155" s="1"/>
  <c r="K126" i="155"/>
  <c r="G126" i="155"/>
  <c r="O125" i="155"/>
  <c r="M125" i="155"/>
  <c r="AB125" i="155" s="1"/>
  <c r="K125" i="155"/>
  <c r="G125" i="155"/>
  <c r="O124" i="155"/>
  <c r="M124" i="155"/>
  <c r="K124" i="155"/>
  <c r="G124" i="155"/>
  <c r="T123" i="155"/>
  <c r="S123" i="155"/>
  <c r="L123" i="155"/>
  <c r="J123" i="155"/>
  <c r="I123" i="155"/>
  <c r="O110" i="155"/>
  <c r="M110" i="155"/>
  <c r="AB110" i="155" s="1"/>
  <c r="K110" i="155"/>
  <c r="G110" i="155"/>
  <c r="O109" i="155"/>
  <c r="M109" i="155"/>
  <c r="AB109" i="155" s="1"/>
  <c r="K109" i="155"/>
  <c r="G109" i="155"/>
  <c r="O108" i="155"/>
  <c r="M108" i="155"/>
  <c r="K108" i="155"/>
  <c r="G108" i="155"/>
  <c r="O107" i="155"/>
  <c r="M107" i="155"/>
  <c r="K107" i="155"/>
  <c r="G107" i="155"/>
  <c r="T106" i="155"/>
  <c r="S106" i="155"/>
  <c r="L106" i="155"/>
  <c r="O106" i="155" s="1"/>
  <c r="J106" i="155"/>
  <c r="K106" i="155" s="1"/>
  <c r="I106" i="155"/>
  <c r="O93" i="155"/>
  <c r="M93" i="155"/>
  <c r="AB93" i="155" s="1"/>
  <c r="K93" i="155"/>
  <c r="G93" i="155"/>
  <c r="O92" i="155"/>
  <c r="M92" i="155"/>
  <c r="AB92" i="155" s="1"/>
  <c r="K92" i="155"/>
  <c r="G92" i="155"/>
  <c r="O91" i="155"/>
  <c r="M91" i="155"/>
  <c r="AB91" i="155" s="1"/>
  <c r="K91" i="155"/>
  <c r="G91" i="155"/>
  <c r="O90" i="155"/>
  <c r="M90" i="155"/>
  <c r="AB90" i="155" s="1"/>
  <c r="K90" i="155"/>
  <c r="G90" i="155"/>
  <c r="T89" i="155"/>
  <c r="S89" i="155"/>
  <c r="L89" i="155"/>
  <c r="J89" i="155"/>
  <c r="I89" i="155"/>
  <c r="O76" i="155"/>
  <c r="M76" i="155"/>
  <c r="AB76" i="155" s="1"/>
  <c r="K76" i="155"/>
  <c r="G76" i="155"/>
  <c r="O75" i="155"/>
  <c r="M75" i="155"/>
  <c r="K75" i="155"/>
  <c r="G75" i="155"/>
  <c r="O74" i="155"/>
  <c r="M74" i="155"/>
  <c r="AB74" i="155" s="1"/>
  <c r="K74" i="155"/>
  <c r="G74" i="155"/>
  <c r="O73" i="155"/>
  <c r="M73" i="155"/>
  <c r="AB73" i="155" s="1"/>
  <c r="K73" i="155"/>
  <c r="G73" i="155"/>
  <c r="T72" i="155"/>
  <c r="S72" i="155"/>
  <c r="L72" i="155"/>
  <c r="J72" i="155"/>
  <c r="I72" i="155"/>
  <c r="O59" i="155"/>
  <c r="M59" i="155"/>
  <c r="AB59" i="155" s="1"/>
  <c r="K59" i="155"/>
  <c r="G59" i="155"/>
  <c r="O58" i="155"/>
  <c r="M58" i="155"/>
  <c r="AB58" i="155" s="1"/>
  <c r="K58" i="155"/>
  <c r="G58" i="155"/>
  <c r="O57" i="155"/>
  <c r="M57" i="155"/>
  <c r="AB57" i="155" s="1"/>
  <c r="K57" i="155"/>
  <c r="G57" i="155"/>
  <c r="O56" i="155"/>
  <c r="M56" i="155"/>
  <c r="N56" i="155" s="1"/>
  <c r="K56" i="155"/>
  <c r="G56" i="155"/>
  <c r="T55" i="155"/>
  <c r="S55" i="155"/>
  <c r="L55" i="155"/>
  <c r="J55" i="155"/>
  <c r="I55" i="155"/>
  <c r="O41" i="155"/>
  <c r="M41" i="155"/>
  <c r="AB41" i="155" s="1"/>
  <c r="K41" i="155"/>
  <c r="G41" i="155"/>
  <c r="O40" i="155"/>
  <c r="M40" i="155"/>
  <c r="AB40" i="155" s="1"/>
  <c r="K40" i="155"/>
  <c r="G40" i="155"/>
  <c r="O39" i="155"/>
  <c r="M39" i="155"/>
  <c r="K39" i="155"/>
  <c r="G39" i="155"/>
  <c r="T38" i="155"/>
  <c r="S38" i="155"/>
  <c r="L38" i="155"/>
  <c r="J38" i="155"/>
  <c r="I38" i="155"/>
  <c r="O23" i="155"/>
  <c r="M23" i="155"/>
  <c r="AB23" i="155" s="1"/>
  <c r="K23" i="155"/>
  <c r="G23" i="155"/>
  <c r="O22" i="155"/>
  <c r="M22" i="155"/>
  <c r="K22" i="155"/>
  <c r="G22" i="155"/>
  <c r="T21" i="155"/>
  <c r="S21" i="155"/>
  <c r="L21" i="155"/>
  <c r="J21" i="155"/>
  <c r="I21" i="155"/>
  <c r="O10" i="155"/>
  <c r="M10" i="155"/>
  <c r="AB10" i="155" s="1"/>
  <c r="K10" i="155"/>
  <c r="G10" i="155"/>
  <c r="O9" i="155"/>
  <c r="M9" i="155"/>
  <c r="AB9" i="155" s="1"/>
  <c r="K9" i="155"/>
  <c r="G9" i="155"/>
  <c r="AA8" i="155"/>
  <c r="O8" i="155"/>
  <c r="M8" i="155"/>
  <c r="AB8" i="155" s="1"/>
  <c r="K8" i="155"/>
  <c r="G8" i="155"/>
  <c r="O7" i="155"/>
  <c r="M7" i="155"/>
  <c r="AB7" i="155" s="1"/>
  <c r="K7" i="155"/>
  <c r="G7" i="155"/>
  <c r="O6" i="155"/>
  <c r="N6" i="155"/>
  <c r="M6" i="155"/>
  <c r="AB6" i="155" s="1"/>
  <c r="K6" i="155"/>
  <c r="G6" i="155"/>
  <c r="AA5" i="155"/>
  <c r="O5" i="155"/>
  <c r="M5" i="155"/>
  <c r="K5" i="155"/>
  <c r="G5" i="155"/>
  <c r="H2" i="155"/>
  <c r="D1" i="155"/>
  <c r="X34" i="154"/>
  <c r="W34" i="154"/>
  <c r="V34" i="154"/>
  <c r="T34" i="154"/>
  <c r="P34" i="154"/>
  <c r="O34" i="154"/>
  <c r="N34" i="154"/>
  <c r="M34" i="154"/>
  <c r="K34" i="154"/>
  <c r="H34" i="154"/>
  <c r="G34" i="154"/>
  <c r="N16" i="154"/>
  <c r="M16" i="154"/>
  <c r="I16" i="154"/>
  <c r="H16" i="154"/>
  <c r="G16" i="154"/>
  <c r="F16" i="154"/>
  <c r="E16" i="154"/>
  <c r="F8" i="154"/>
  <c r="M7" i="154"/>
  <c r="K7" i="154"/>
  <c r="I7" i="154"/>
  <c r="G7" i="154"/>
  <c r="F7" i="154"/>
  <c r="E7" i="154"/>
  <c r="M6" i="154"/>
  <c r="K6" i="154"/>
  <c r="I6" i="154"/>
  <c r="G6" i="154"/>
  <c r="F6" i="154"/>
  <c r="E6" i="154"/>
  <c r="AD106" i="153"/>
  <c r="AC106" i="153"/>
  <c r="Z106" i="153"/>
  <c r="Y106" i="153"/>
  <c r="T106" i="153"/>
  <c r="S106" i="153"/>
  <c r="L106" i="153"/>
  <c r="J106" i="153"/>
  <c r="I106" i="153"/>
  <c r="O93" i="153"/>
  <c r="M93" i="153"/>
  <c r="AF93" i="153" s="1"/>
  <c r="K93" i="153"/>
  <c r="G93" i="153"/>
  <c r="O92" i="153"/>
  <c r="M92" i="153"/>
  <c r="AF92" i="153" s="1"/>
  <c r="K92" i="153"/>
  <c r="G92" i="153"/>
  <c r="O91" i="153"/>
  <c r="M91" i="153"/>
  <c r="AF91" i="153" s="1"/>
  <c r="K91" i="153"/>
  <c r="G91" i="153"/>
  <c r="O90" i="153"/>
  <c r="M90" i="153"/>
  <c r="N90" i="153" s="1"/>
  <c r="Q90" i="153" s="1"/>
  <c r="K90" i="153"/>
  <c r="G90" i="153"/>
  <c r="AD89" i="153"/>
  <c r="AC89" i="153"/>
  <c r="Z89" i="153"/>
  <c r="Y89" i="153"/>
  <c r="T89" i="153"/>
  <c r="S89" i="153"/>
  <c r="L89" i="153"/>
  <c r="J89" i="153"/>
  <c r="I89" i="153"/>
  <c r="O75" i="153"/>
  <c r="M75" i="153"/>
  <c r="N75" i="153" s="1"/>
  <c r="K75" i="153"/>
  <c r="G75" i="153"/>
  <c r="O74" i="153"/>
  <c r="M74" i="153"/>
  <c r="N74" i="153" s="1"/>
  <c r="K74" i="153"/>
  <c r="G74" i="153"/>
  <c r="AF73" i="153"/>
  <c r="O73" i="153"/>
  <c r="M73" i="153"/>
  <c r="AE73" i="153" s="1"/>
  <c r="K73" i="153"/>
  <c r="G73" i="153"/>
  <c r="AD72" i="153"/>
  <c r="AC72" i="153"/>
  <c r="Z72" i="153"/>
  <c r="Y72" i="153"/>
  <c r="T72" i="153"/>
  <c r="S72" i="153"/>
  <c r="L72" i="153"/>
  <c r="J72" i="153"/>
  <c r="I72" i="153"/>
  <c r="O57" i="153"/>
  <c r="M57" i="153"/>
  <c r="K57" i="153"/>
  <c r="G57" i="153"/>
  <c r="O56" i="153"/>
  <c r="M56" i="153"/>
  <c r="N56" i="153" s="1"/>
  <c r="K56" i="153"/>
  <c r="G56" i="153"/>
  <c r="AD55" i="153"/>
  <c r="AC55" i="153"/>
  <c r="Z55" i="153"/>
  <c r="Y55" i="153"/>
  <c r="T55" i="153"/>
  <c r="S55" i="153"/>
  <c r="L55" i="153"/>
  <c r="J55" i="153"/>
  <c r="I55" i="153"/>
  <c r="O46" i="153"/>
  <c r="M46" i="153"/>
  <c r="N46" i="153" s="1"/>
  <c r="K46" i="153"/>
  <c r="G46" i="153"/>
  <c r="O45" i="153"/>
  <c r="M45" i="153"/>
  <c r="AE45" i="153" s="1"/>
  <c r="K45" i="153"/>
  <c r="G45" i="153"/>
  <c r="O44" i="153"/>
  <c r="M44" i="153"/>
  <c r="AF44" i="153" s="1"/>
  <c r="K44" i="153"/>
  <c r="G44" i="153"/>
  <c r="O43" i="153"/>
  <c r="M43" i="153"/>
  <c r="K43" i="153"/>
  <c r="G43" i="153"/>
  <c r="O42" i="153"/>
  <c r="M42" i="153"/>
  <c r="AE42" i="153" s="1"/>
  <c r="K42" i="153"/>
  <c r="G42" i="153"/>
  <c r="AF41" i="153"/>
  <c r="O41" i="153"/>
  <c r="M41" i="153"/>
  <c r="N41" i="153" s="1"/>
  <c r="K41" i="153"/>
  <c r="G41" i="153"/>
  <c r="O40" i="153"/>
  <c r="M40" i="153"/>
  <c r="AF40" i="153" s="1"/>
  <c r="K40" i="153"/>
  <c r="G40" i="153"/>
  <c r="O39" i="153"/>
  <c r="M39" i="153"/>
  <c r="AF39" i="153" s="1"/>
  <c r="K39" i="153"/>
  <c r="G39" i="153"/>
  <c r="AD38" i="153"/>
  <c r="AC38" i="153"/>
  <c r="Z38" i="153"/>
  <c r="Y38" i="153"/>
  <c r="T38" i="153"/>
  <c r="S38" i="153"/>
  <c r="L38" i="153"/>
  <c r="J38" i="153"/>
  <c r="I38" i="153"/>
  <c r="O27" i="153"/>
  <c r="M27" i="153"/>
  <c r="K27" i="153"/>
  <c r="G27" i="153"/>
  <c r="AF26" i="153"/>
  <c r="O26" i="153"/>
  <c r="M26" i="153"/>
  <c r="N26" i="153" s="1"/>
  <c r="K26" i="153"/>
  <c r="G26" i="153"/>
  <c r="O25" i="153"/>
  <c r="M25" i="153"/>
  <c r="N25" i="153" s="1"/>
  <c r="K25" i="153"/>
  <c r="G25" i="153"/>
  <c r="O24" i="153"/>
  <c r="M24" i="153"/>
  <c r="N24" i="153" s="1"/>
  <c r="K24" i="153"/>
  <c r="G24" i="153"/>
  <c r="O23" i="153"/>
  <c r="M23" i="153"/>
  <c r="AF23" i="153" s="1"/>
  <c r="K23" i="153"/>
  <c r="G23" i="153"/>
  <c r="O22" i="153"/>
  <c r="M22" i="153"/>
  <c r="K22" i="153"/>
  <c r="G22" i="153"/>
  <c r="AD21" i="153"/>
  <c r="AC21" i="153"/>
  <c r="Z21" i="153"/>
  <c r="Y21" i="153"/>
  <c r="T21" i="153"/>
  <c r="S21" i="153"/>
  <c r="L21" i="153"/>
  <c r="J21" i="153"/>
  <c r="I21" i="153"/>
  <c r="K21" i="153" s="1"/>
  <c r="O9" i="153"/>
  <c r="M9" i="153"/>
  <c r="N9" i="153" s="1"/>
  <c r="K9" i="153"/>
  <c r="G9" i="153"/>
  <c r="O8" i="153"/>
  <c r="M8" i="153"/>
  <c r="AE8" i="153" s="1"/>
  <c r="K8" i="153"/>
  <c r="G8" i="153"/>
  <c r="O7" i="153"/>
  <c r="M7" i="153"/>
  <c r="AE7" i="153" s="1"/>
  <c r="K7" i="153"/>
  <c r="G7" i="153"/>
  <c r="O6" i="153"/>
  <c r="M6" i="153"/>
  <c r="AF6" i="153" s="1"/>
  <c r="K6" i="153"/>
  <c r="G6" i="153"/>
  <c r="O5" i="153"/>
  <c r="M5" i="153"/>
  <c r="K5" i="153"/>
  <c r="G5" i="153"/>
  <c r="H2" i="153"/>
  <c r="D1" i="153"/>
  <c r="T191" i="152"/>
  <c r="S191" i="152"/>
  <c r="L191" i="152"/>
  <c r="O191" i="152" s="1"/>
  <c r="J191" i="152"/>
  <c r="K191" i="152" s="1"/>
  <c r="I191" i="152"/>
  <c r="O179" i="152"/>
  <c r="M179" i="152"/>
  <c r="AB179" i="152" s="1"/>
  <c r="K179" i="152"/>
  <c r="G179" i="152"/>
  <c r="AA178" i="152"/>
  <c r="O178" i="152"/>
  <c r="M178" i="152"/>
  <c r="AB178" i="152" s="1"/>
  <c r="K178" i="152"/>
  <c r="G178" i="152"/>
  <c r="AA177" i="152"/>
  <c r="O177" i="152"/>
  <c r="M177" i="152"/>
  <c r="K177" i="152"/>
  <c r="G177" i="152"/>
  <c r="O176" i="152"/>
  <c r="M176" i="152"/>
  <c r="AB176" i="152" s="1"/>
  <c r="K176" i="152"/>
  <c r="G176" i="152"/>
  <c r="O175" i="152"/>
  <c r="M175" i="152"/>
  <c r="K175" i="152"/>
  <c r="G175" i="152"/>
  <c r="T174" i="152"/>
  <c r="S174" i="152"/>
  <c r="L174" i="152"/>
  <c r="J174" i="152"/>
  <c r="I174" i="152"/>
  <c r="O161" i="152"/>
  <c r="M161" i="152"/>
  <c r="K161" i="152"/>
  <c r="G161" i="152"/>
  <c r="O160" i="152"/>
  <c r="M160" i="152"/>
  <c r="AB160" i="152" s="1"/>
  <c r="K160" i="152"/>
  <c r="G160" i="152"/>
  <c r="AB159" i="152"/>
  <c r="O159" i="152"/>
  <c r="M159" i="152"/>
  <c r="AA159" i="152" s="1"/>
  <c r="K159" i="152"/>
  <c r="G159" i="152"/>
  <c r="O158" i="152"/>
  <c r="M158" i="152"/>
  <c r="AB158" i="152" s="1"/>
  <c r="K158" i="152"/>
  <c r="G158" i="152"/>
  <c r="T157" i="152"/>
  <c r="S157" i="152"/>
  <c r="L157" i="152"/>
  <c r="J157" i="152"/>
  <c r="I157" i="152"/>
  <c r="O157" i="152" s="1"/>
  <c r="AA144" i="152"/>
  <c r="O144" i="152"/>
  <c r="M144" i="152"/>
  <c r="K144" i="152"/>
  <c r="G144" i="152"/>
  <c r="O143" i="152"/>
  <c r="M143" i="152"/>
  <c r="AB143" i="152" s="1"/>
  <c r="K143" i="152"/>
  <c r="G143" i="152"/>
  <c r="O142" i="152"/>
  <c r="M142" i="152"/>
  <c r="AB142" i="152" s="1"/>
  <c r="K142" i="152"/>
  <c r="G142" i="152"/>
  <c r="O141" i="152"/>
  <c r="M141" i="152"/>
  <c r="AB141" i="152" s="1"/>
  <c r="K141" i="152"/>
  <c r="G141" i="152"/>
  <c r="T140" i="152"/>
  <c r="S140" i="152"/>
  <c r="L140" i="152"/>
  <c r="O140" i="152" s="1"/>
  <c r="J140" i="152"/>
  <c r="K140" i="152" s="1"/>
  <c r="I140" i="152"/>
  <c r="O127" i="152"/>
  <c r="M127" i="152"/>
  <c r="AA127" i="152" s="1"/>
  <c r="K127" i="152"/>
  <c r="G127" i="152"/>
  <c r="O126" i="152"/>
  <c r="M126" i="152"/>
  <c r="AB126" i="152" s="1"/>
  <c r="K126" i="152"/>
  <c r="G126" i="152"/>
  <c r="O125" i="152"/>
  <c r="M125" i="152"/>
  <c r="AB125" i="152" s="1"/>
  <c r="K125" i="152"/>
  <c r="G125" i="152"/>
  <c r="O124" i="152"/>
  <c r="M124" i="152"/>
  <c r="K124" i="152"/>
  <c r="G124" i="152"/>
  <c r="T123" i="152"/>
  <c r="S123" i="152"/>
  <c r="L123" i="152"/>
  <c r="J123" i="152"/>
  <c r="K123" i="152" s="1"/>
  <c r="I123" i="152"/>
  <c r="O110" i="152"/>
  <c r="M110" i="152"/>
  <c r="AB110" i="152" s="1"/>
  <c r="K110" i="152"/>
  <c r="G110" i="152"/>
  <c r="AA109" i="152"/>
  <c r="O109" i="152"/>
  <c r="M109" i="152"/>
  <c r="N109" i="152" s="1"/>
  <c r="K109" i="152"/>
  <c r="G109" i="152"/>
  <c r="O108" i="152"/>
  <c r="M108" i="152"/>
  <c r="AB108" i="152" s="1"/>
  <c r="K108" i="152"/>
  <c r="G108" i="152"/>
  <c r="O107" i="152"/>
  <c r="M107" i="152"/>
  <c r="N107" i="152" s="1"/>
  <c r="K107" i="152"/>
  <c r="G107" i="152"/>
  <c r="T106" i="152"/>
  <c r="S106" i="152"/>
  <c r="L106" i="152"/>
  <c r="J106" i="152"/>
  <c r="I106" i="152"/>
  <c r="O93" i="152"/>
  <c r="M93" i="152"/>
  <c r="K93" i="152"/>
  <c r="G93" i="152"/>
  <c r="O92" i="152"/>
  <c r="M92" i="152"/>
  <c r="K92" i="152"/>
  <c r="G92" i="152"/>
  <c r="O91" i="152"/>
  <c r="M91" i="152"/>
  <c r="N91" i="152" s="1"/>
  <c r="K91" i="152"/>
  <c r="G91" i="152"/>
  <c r="O90" i="152"/>
  <c r="N90" i="152"/>
  <c r="Q90" i="152" s="1"/>
  <c r="M90" i="152"/>
  <c r="AB90" i="152" s="1"/>
  <c r="K90" i="152"/>
  <c r="G90" i="152"/>
  <c r="T89" i="152"/>
  <c r="S89" i="152"/>
  <c r="L89" i="152"/>
  <c r="J89" i="152"/>
  <c r="I89" i="152"/>
  <c r="O76" i="152"/>
  <c r="M76" i="152"/>
  <c r="AB76" i="152" s="1"/>
  <c r="K76" i="152"/>
  <c r="G76" i="152"/>
  <c r="O75" i="152"/>
  <c r="M75" i="152"/>
  <c r="K75" i="152"/>
  <c r="G75" i="152"/>
  <c r="AA74" i="152"/>
  <c r="O74" i="152"/>
  <c r="M74" i="152"/>
  <c r="K74" i="152"/>
  <c r="G74" i="152"/>
  <c r="O73" i="152"/>
  <c r="M73" i="152"/>
  <c r="AB73" i="152" s="1"/>
  <c r="K73" i="152"/>
  <c r="G73" i="152"/>
  <c r="T72" i="152"/>
  <c r="S72" i="152"/>
  <c r="L72" i="152"/>
  <c r="J72" i="152"/>
  <c r="I72" i="152"/>
  <c r="O59" i="152"/>
  <c r="M59" i="152"/>
  <c r="N59" i="152" s="1"/>
  <c r="K59" i="152"/>
  <c r="G59" i="152"/>
  <c r="O58" i="152"/>
  <c r="N58" i="152"/>
  <c r="M58" i="152"/>
  <c r="AB58" i="152" s="1"/>
  <c r="K58" i="152"/>
  <c r="G58" i="152"/>
  <c r="O57" i="152"/>
  <c r="M57" i="152"/>
  <c r="AB57" i="152" s="1"/>
  <c r="K57" i="152"/>
  <c r="G57" i="152"/>
  <c r="O56" i="152"/>
  <c r="M56" i="152"/>
  <c r="AA56" i="152" s="1"/>
  <c r="K56" i="152"/>
  <c r="G56" i="152"/>
  <c r="T55" i="152"/>
  <c r="S55" i="152"/>
  <c r="L55" i="152"/>
  <c r="K55" i="152"/>
  <c r="J55" i="152"/>
  <c r="I55" i="152"/>
  <c r="O41" i="152"/>
  <c r="M41" i="152"/>
  <c r="AB41" i="152" s="1"/>
  <c r="K41" i="152"/>
  <c r="G41" i="152"/>
  <c r="O40" i="152"/>
  <c r="M40" i="152"/>
  <c r="AB40" i="152" s="1"/>
  <c r="K40" i="152"/>
  <c r="G40" i="152"/>
  <c r="AA39" i="152"/>
  <c r="O39" i="152"/>
  <c r="M39" i="152"/>
  <c r="K39" i="152"/>
  <c r="G39" i="152"/>
  <c r="T38" i="152"/>
  <c r="S38" i="152"/>
  <c r="L38" i="152"/>
  <c r="J38" i="152"/>
  <c r="I38" i="152"/>
  <c r="O23" i="152"/>
  <c r="M23" i="152"/>
  <c r="AB23" i="152" s="1"/>
  <c r="K23" i="152"/>
  <c r="G23" i="152"/>
  <c r="O22" i="152"/>
  <c r="M22" i="152"/>
  <c r="K22" i="152"/>
  <c r="G22" i="152"/>
  <c r="T21" i="152"/>
  <c r="S21" i="152"/>
  <c r="L21" i="152"/>
  <c r="J21" i="152"/>
  <c r="K21" i="152" s="1"/>
  <c r="I21" i="152"/>
  <c r="O10" i="152"/>
  <c r="M10" i="152"/>
  <c r="AB10" i="152" s="1"/>
  <c r="K10" i="152"/>
  <c r="G10" i="152"/>
  <c r="O9" i="152"/>
  <c r="M9" i="152"/>
  <c r="AB9" i="152" s="1"/>
  <c r="K9" i="152"/>
  <c r="G9" i="152"/>
  <c r="O8" i="152"/>
  <c r="M8" i="152"/>
  <c r="K8" i="152"/>
  <c r="G8" i="152"/>
  <c r="O7" i="152"/>
  <c r="M7" i="152"/>
  <c r="K7" i="152"/>
  <c r="G7" i="152"/>
  <c r="O6" i="152"/>
  <c r="M6" i="152"/>
  <c r="K6" i="152"/>
  <c r="G6" i="152"/>
  <c r="O5" i="152"/>
  <c r="M5" i="152"/>
  <c r="AB5" i="152" s="1"/>
  <c r="K5" i="152"/>
  <c r="G5" i="152"/>
  <c r="H2" i="152"/>
  <c r="D1" i="152"/>
  <c r="X34" i="151"/>
  <c r="W34" i="151"/>
  <c r="V34" i="151"/>
  <c r="T34" i="151"/>
  <c r="P34" i="151"/>
  <c r="O34" i="151"/>
  <c r="N34" i="151"/>
  <c r="M34" i="151"/>
  <c r="K34" i="151"/>
  <c r="H34" i="151"/>
  <c r="G34" i="151"/>
  <c r="N16" i="151"/>
  <c r="M16" i="151"/>
  <c r="I16" i="151"/>
  <c r="H16" i="151"/>
  <c r="F16" i="151"/>
  <c r="E16" i="151"/>
  <c r="F8" i="151"/>
  <c r="M7" i="151"/>
  <c r="K7" i="151"/>
  <c r="I7" i="151"/>
  <c r="G7" i="151"/>
  <c r="F7" i="151"/>
  <c r="E7" i="151"/>
  <c r="M6" i="151"/>
  <c r="K6" i="151"/>
  <c r="I6" i="151"/>
  <c r="G6" i="151"/>
  <c r="F6" i="151"/>
  <c r="E6" i="151"/>
  <c r="AD106" i="150"/>
  <c r="AC106" i="150"/>
  <c r="Z106" i="150"/>
  <c r="Y106" i="150"/>
  <c r="T106" i="150"/>
  <c r="S106" i="150"/>
  <c r="L106" i="150"/>
  <c r="J106" i="150"/>
  <c r="I106" i="150"/>
  <c r="O93" i="150"/>
  <c r="M93" i="150"/>
  <c r="AF93" i="150" s="1"/>
  <c r="K93" i="150"/>
  <c r="G93" i="150"/>
  <c r="O92" i="150"/>
  <c r="M92" i="150"/>
  <c r="AF92" i="150" s="1"/>
  <c r="K92" i="150"/>
  <c r="G92" i="150"/>
  <c r="O91" i="150"/>
  <c r="M91" i="150"/>
  <c r="K91" i="150"/>
  <c r="G91" i="150"/>
  <c r="O90" i="150"/>
  <c r="M90" i="150"/>
  <c r="AE90" i="150" s="1"/>
  <c r="K90" i="150"/>
  <c r="G90" i="150"/>
  <c r="AD89" i="150"/>
  <c r="AC89" i="150"/>
  <c r="Z89" i="150"/>
  <c r="Y89" i="150"/>
  <c r="T89" i="150"/>
  <c r="S89" i="150"/>
  <c r="L89" i="150"/>
  <c r="J89" i="150"/>
  <c r="I89" i="150"/>
  <c r="O75" i="150"/>
  <c r="M75" i="150"/>
  <c r="AF75" i="150" s="1"/>
  <c r="K75" i="150"/>
  <c r="G75" i="150"/>
  <c r="AF74" i="150"/>
  <c r="O74" i="150"/>
  <c r="M74" i="150"/>
  <c r="K74" i="150"/>
  <c r="G74" i="150"/>
  <c r="AF73" i="150"/>
  <c r="O73" i="150"/>
  <c r="M73" i="150"/>
  <c r="AE73" i="150" s="1"/>
  <c r="K73" i="150"/>
  <c r="G73" i="150"/>
  <c r="AD72" i="150"/>
  <c r="AC72" i="150"/>
  <c r="Z72" i="150"/>
  <c r="Y72" i="150"/>
  <c r="T72" i="150"/>
  <c r="S72" i="150"/>
  <c r="L72" i="150"/>
  <c r="J72" i="150"/>
  <c r="I72" i="150"/>
  <c r="O57" i="150"/>
  <c r="M57" i="150"/>
  <c r="N57" i="150" s="1"/>
  <c r="K57" i="150"/>
  <c r="G57" i="150"/>
  <c r="O56" i="150"/>
  <c r="M56" i="150"/>
  <c r="N56" i="150" s="1"/>
  <c r="K56" i="150"/>
  <c r="G56" i="150"/>
  <c r="AD55" i="150"/>
  <c r="AC55" i="150"/>
  <c r="Z55" i="150"/>
  <c r="Y55" i="150"/>
  <c r="T55" i="150"/>
  <c r="S55" i="150"/>
  <c r="L55" i="150"/>
  <c r="J55" i="150"/>
  <c r="I55" i="150"/>
  <c r="O46" i="150"/>
  <c r="M46" i="150"/>
  <c r="N46" i="150" s="1"/>
  <c r="K46" i="150"/>
  <c r="G46" i="150"/>
  <c r="O45" i="150"/>
  <c r="M45" i="150"/>
  <c r="AE45" i="150" s="1"/>
  <c r="K45" i="150"/>
  <c r="G45" i="150"/>
  <c r="O44" i="150"/>
  <c r="M44" i="150"/>
  <c r="AF44" i="150" s="1"/>
  <c r="K44" i="150"/>
  <c r="G44" i="150"/>
  <c r="O43" i="150"/>
  <c r="M43" i="150"/>
  <c r="AF43" i="150" s="1"/>
  <c r="K43" i="150"/>
  <c r="G43" i="150"/>
  <c r="O42" i="150"/>
  <c r="M42" i="150"/>
  <c r="K42" i="150"/>
  <c r="G42" i="150"/>
  <c r="O41" i="150"/>
  <c r="M41" i="150"/>
  <c r="AF41" i="150" s="1"/>
  <c r="K41" i="150"/>
  <c r="G41" i="150"/>
  <c r="O40" i="150"/>
  <c r="M40" i="150"/>
  <c r="AF40" i="150" s="1"/>
  <c r="K40" i="150"/>
  <c r="G40" i="150"/>
  <c r="O39" i="150"/>
  <c r="M39" i="150"/>
  <c r="AF39" i="150" s="1"/>
  <c r="K39" i="150"/>
  <c r="G39" i="150"/>
  <c r="AD38" i="150"/>
  <c r="AC38" i="150"/>
  <c r="Z38" i="150"/>
  <c r="Y38" i="150"/>
  <c r="T38" i="150"/>
  <c r="S38" i="150"/>
  <c r="L38" i="150"/>
  <c r="O38" i="150" s="1"/>
  <c r="J38" i="150"/>
  <c r="I38" i="150"/>
  <c r="O27" i="150"/>
  <c r="M27" i="150"/>
  <c r="AF27" i="150" s="1"/>
  <c r="K27" i="150"/>
  <c r="G27" i="150"/>
  <c r="O26" i="150"/>
  <c r="M26" i="150"/>
  <c r="AF26" i="150" s="1"/>
  <c r="K26" i="150"/>
  <c r="G26" i="150"/>
  <c r="O25" i="150"/>
  <c r="M25" i="150"/>
  <c r="AF25" i="150" s="1"/>
  <c r="K25" i="150"/>
  <c r="G25" i="150"/>
  <c r="O24" i="150"/>
  <c r="M24" i="150"/>
  <c r="AF24" i="150" s="1"/>
  <c r="K24" i="150"/>
  <c r="G24" i="150"/>
  <c r="O23" i="150"/>
  <c r="M23" i="150"/>
  <c r="AF23" i="150" s="1"/>
  <c r="K23" i="150"/>
  <c r="G23" i="150"/>
  <c r="O22" i="150"/>
  <c r="M22" i="150"/>
  <c r="K22" i="150"/>
  <c r="G22" i="150"/>
  <c r="AD21" i="150"/>
  <c r="AC21" i="150"/>
  <c r="Z21" i="150"/>
  <c r="Y21" i="150"/>
  <c r="T21" i="150"/>
  <c r="S21" i="150"/>
  <c r="L21" i="150"/>
  <c r="J21" i="150"/>
  <c r="I21" i="150"/>
  <c r="O9" i="150"/>
  <c r="M9" i="150"/>
  <c r="K9" i="150"/>
  <c r="G9" i="150"/>
  <c r="O8" i="150"/>
  <c r="M8" i="150"/>
  <c r="AF8" i="150" s="1"/>
  <c r="K8" i="150"/>
  <c r="G8" i="150"/>
  <c r="O7" i="150"/>
  <c r="M7" i="150"/>
  <c r="AF7" i="150" s="1"/>
  <c r="K7" i="150"/>
  <c r="G7" i="150"/>
  <c r="O6" i="150"/>
  <c r="M6" i="150"/>
  <c r="N6" i="150" s="1"/>
  <c r="K6" i="150"/>
  <c r="G6" i="150"/>
  <c r="O5" i="150"/>
  <c r="M5" i="150"/>
  <c r="K5" i="150"/>
  <c r="G5" i="150"/>
  <c r="H2" i="150"/>
  <c r="D1" i="150"/>
  <c r="T191" i="149"/>
  <c r="S191" i="149"/>
  <c r="L191" i="149"/>
  <c r="J191" i="149"/>
  <c r="I191" i="149"/>
  <c r="O179" i="149"/>
  <c r="M179" i="149"/>
  <c r="K179" i="149"/>
  <c r="G179" i="149"/>
  <c r="O178" i="149"/>
  <c r="N178" i="149"/>
  <c r="M178" i="149"/>
  <c r="AB178" i="149" s="1"/>
  <c r="K178" i="149"/>
  <c r="G178" i="149"/>
  <c r="O177" i="149"/>
  <c r="M177" i="149"/>
  <c r="AB177" i="149" s="1"/>
  <c r="K177" i="149"/>
  <c r="G177" i="149"/>
  <c r="O176" i="149"/>
  <c r="M176" i="149"/>
  <c r="K176" i="149"/>
  <c r="G176" i="149"/>
  <c r="O175" i="149"/>
  <c r="M175" i="149"/>
  <c r="K175" i="149"/>
  <c r="G175" i="149"/>
  <c r="T174" i="149"/>
  <c r="S174" i="149"/>
  <c r="L174" i="149"/>
  <c r="J174" i="149"/>
  <c r="I174" i="149"/>
  <c r="O161" i="149"/>
  <c r="M161" i="149"/>
  <c r="AB161" i="149" s="1"/>
  <c r="K161" i="149"/>
  <c r="G161" i="149"/>
  <c r="O160" i="149"/>
  <c r="M160" i="149"/>
  <c r="AB160" i="149" s="1"/>
  <c r="K160" i="149"/>
  <c r="G160" i="149"/>
  <c r="O159" i="149"/>
  <c r="M159" i="149"/>
  <c r="AA159" i="149" s="1"/>
  <c r="K159" i="149"/>
  <c r="G159" i="149"/>
  <c r="O158" i="149"/>
  <c r="M158" i="149"/>
  <c r="AA158" i="149" s="1"/>
  <c r="K158" i="149"/>
  <c r="G158" i="149"/>
  <c r="T157" i="149"/>
  <c r="S157" i="149"/>
  <c r="L157" i="149"/>
  <c r="O157" i="149" s="1"/>
  <c r="J157" i="149"/>
  <c r="K157" i="149" s="1"/>
  <c r="I157" i="149"/>
  <c r="O144" i="149"/>
  <c r="M144" i="149"/>
  <c r="N144" i="149" s="1"/>
  <c r="P144" i="149" s="1"/>
  <c r="K144" i="149"/>
  <c r="G144" i="149"/>
  <c r="O143" i="149"/>
  <c r="M143" i="149"/>
  <c r="AB143" i="149" s="1"/>
  <c r="K143" i="149"/>
  <c r="G143" i="149"/>
  <c r="O142" i="149"/>
  <c r="M142" i="149"/>
  <c r="AB142" i="149" s="1"/>
  <c r="K142" i="149"/>
  <c r="G142" i="149"/>
  <c r="O141" i="149"/>
  <c r="M141" i="149"/>
  <c r="AB141" i="149" s="1"/>
  <c r="K141" i="149"/>
  <c r="G141" i="149"/>
  <c r="T140" i="149"/>
  <c r="S140" i="149"/>
  <c r="L140" i="149"/>
  <c r="J140" i="149"/>
  <c r="I140" i="149"/>
  <c r="O127" i="149"/>
  <c r="M127" i="149"/>
  <c r="AB127" i="149" s="1"/>
  <c r="K127" i="149"/>
  <c r="G127" i="149"/>
  <c r="O126" i="149"/>
  <c r="M126" i="149"/>
  <c r="N126" i="149" s="1"/>
  <c r="K126" i="149"/>
  <c r="G126" i="149"/>
  <c r="O125" i="149"/>
  <c r="M125" i="149"/>
  <c r="AB125" i="149" s="1"/>
  <c r="K125" i="149"/>
  <c r="G125" i="149"/>
  <c r="O124" i="149"/>
  <c r="M124" i="149"/>
  <c r="AB124" i="149" s="1"/>
  <c r="K124" i="149"/>
  <c r="G124" i="149"/>
  <c r="T123" i="149"/>
  <c r="S123" i="149"/>
  <c r="L123" i="149"/>
  <c r="J123" i="149"/>
  <c r="I123" i="149"/>
  <c r="O110" i="149"/>
  <c r="M110" i="149"/>
  <c r="AB110" i="149" s="1"/>
  <c r="K110" i="149"/>
  <c r="G110" i="149"/>
  <c r="AA109" i="149"/>
  <c r="O109" i="149"/>
  <c r="N109" i="149"/>
  <c r="M109" i="149"/>
  <c r="AB109" i="149" s="1"/>
  <c r="K109" i="149"/>
  <c r="G109" i="149"/>
  <c r="O108" i="149"/>
  <c r="M108" i="149"/>
  <c r="N108" i="149" s="1"/>
  <c r="K108" i="149"/>
  <c r="G108" i="149"/>
  <c r="O107" i="149"/>
  <c r="M107" i="149"/>
  <c r="AB107" i="149" s="1"/>
  <c r="K107" i="149"/>
  <c r="G107" i="149"/>
  <c r="T106" i="149"/>
  <c r="S106" i="149"/>
  <c r="L106" i="149"/>
  <c r="O106" i="149" s="1"/>
  <c r="J106" i="149"/>
  <c r="I106" i="149"/>
  <c r="O94" i="149"/>
  <c r="M94" i="149"/>
  <c r="AB94" i="149" s="1"/>
  <c r="K94" i="149"/>
  <c r="G94" i="149"/>
  <c r="O93" i="149"/>
  <c r="N93" i="149"/>
  <c r="M93" i="149"/>
  <c r="AB93" i="149" s="1"/>
  <c r="K93" i="149"/>
  <c r="G93" i="149"/>
  <c r="O92" i="149"/>
  <c r="M92" i="149"/>
  <c r="K92" i="149"/>
  <c r="G92" i="149"/>
  <c r="O91" i="149"/>
  <c r="M91" i="149"/>
  <c r="N91" i="149" s="1"/>
  <c r="Q91" i="149" s="1"/>
  <c r="K91" i="149"/>
  <c r="G91" i="149"/>
  <c r="O90" i="149"/>
  <c r="M90" i="149"/>
  <c r="K90" i="149"/>
  <c r="G90" i="149"/>
  <c r="T89" i="149"/>
  <c r="S89" i="149"/>
  <c r="L89" i="149"/>
  <c r="J89" i="149"/>
  <c r="I89" i="149"/>
  <c r="O76" i="149"/>
  <c r="M76" i="149"/>
  <c r="AB76" i="149" s="1"/>
  <c r="K76" i="149"/>
  <c r="G76" i="149"/>
  <c r="O75" i="149"/>
  <c r="N75" i="149"/>
  <c r="M75" i="149"/>
  <c r="AB75" i="149" s="1"/>
  <c r="K75" i="149"/>
  <c r="G75" i="149"/>
  <c r="O74" i="149"/>
  <c r="M74" i="149"/>
  <c r="K74" i="149"/>
  <c r="G74" i="149"/>
  <c r="O73" i="149"/>
  <c r="M73" i="149"/>
  <c r="K73" i="149"/>
  <c r="G73" i="149"/>
  <c r="T72" i="149"/>
  <c r="S72" i="149"/>
  <c r="L72" i="149"/>
  <c r="J72" i="149"/>
  <c r="I72" i="149"/>
  <c r="O59" i="149"/>
  <c r="M59" i="149"/>
  <c r="AB59" i="149" s="1"/>
  <c r="K59" i="149"/>
  <c r="G59" i="149"/>
  <c r="O58" i="149"/>
  <c r="M58" i="149"/>
  <c r="AB58" i="149" s="1"/>
  <c r="K58" i="149"/>
  <c r="G58" i="149"/>
  <c r="O57" i="149"/>
  <c r="M57" i="149"/>
  <c r="K57" i="149"/>
  <c r="G57" i="149"/>
  <c r="O56" i="149"/>
  <c r="M56" i="149"/>
  <c r="AB56" i="149" s="1"/>
  <c r="K56" i="149"/>
  <c r="G56" i="149"/>
  <c r="T55" i="149"/>
  <c r="S55" i="149"/>
  <c r="L55" i="149"/>
  <c r="J55" i="149"/>
  <c r="I55" i="149"/>
  <c r="O41" i="149"/>
  <c r="N41" i="149"/>
  <c r="P41" i="149" s="1"/>
  <c r="M41" i="149"/>
  <c r="AB41" i="149" s="1"/>
  <c r="K41" i="149"/>
  <c r="G41" i="149"/>
  <c r="O40" i="149"/>
  <c r="M40" i="149"/>
  <c r="K40" i="149"/>
  <c r="G40" i="149"/>
  <c r="O39" i="149"/>
  <c r="M39" i="149"/>
  <c r="AB39" i="149" s="1"/>
  <c r="K39" i="149"/>
  <c r="G39" i="149"/>
  <c r="T38" i="149"/>
  <c r="S38" i="149"/>
  <c r="L38" i="149"/>
  <c r="J38" i="149"/>
  <c r="I38" i="149"/>
  <c r="O23" i="149"/>
  <c r="M23" i="149"/>
  <c r="AB23" i="149" s="1"/>
  <c r="K23" i="149"/>
  <c r="G23" i="149"/>
  <c r="O22" i="149"/>
  <c r="M22" i="149"/>
  <c r="K22" i="149"/>
  <c r="G22" i="149"/>
  <c r="T21" i="149"/>
  <c r="S21" i="149"/>
  <c r="L21" i="149"/>
  <c r="J21" i="149"/>
  <c r="I21" i="149"/>
  <c r="O10" i="149"/>
  <c r="M10" i="149"/>
  <c r="AB10" i="149" s="1"/>
  <c r="K10" i="149"/>
  <c r="G10" i="149"/>
  <c r="O9" i="149"/>
  <c r="M9" i="149"/>
  <c r="N9" i="149" s="1"/>
  <c r="K9" i="149"/>
  <c r="G9" i="149"/>
  <c r="O8" i="149"/>
  <c r="M8" i="149"/>
  <c r="K8" i="149"/>
  <c r="G8" i="149"/>
  <c r="AA7" i="149"/>
  <c r="O7" i="149"/>
  <c r="M7" i="149"/>
  <c r="AB7" i="149" s="1"/>
  <c r="K7" i="149"/>
  <c r="G7" i="149"/>
  <c r="O6" i="149"/>
  <c r="M6" i="149"/>
  <c r="AB6" i="149" s="1"/>
  <c r="K6" i="149"/>
  <c r="G6" i="149"/>
  <c r="O5" i="149"/>
  <c r="M5" i="149"/>
  <c r="AB5" i="149" s="1"/>
  <c r="K5" i="149"/>
  <c r="G5" i="149"/>
  <c r="H2" i="149"/>
  <c r="D1" i="149"/>
  <c r="X34" i="148"/>
  <c r="W34" i="148"/>
  <c r="V34" i="148"/>
  <c r="T34" i="148"/>
  <c r="P34" i="148"/>
  <c r="O34" i="148"/>
  <c r="N34" i="148"/>
  <c r="M34" i="148"/>
  <c r="K34" i="148"/>
  <c r="H34" i="148"/>
  <c r="G34" i="148"/>
  <c r="N16" i="148"/>
  <c r="M16" i="148"/>
  <c r="I16" i="148"/>
  <c r="H16" i="148"/>
  <c r="F16" i="148"/>
  <c r="E16" i="148"/>
  <c r="F8" i="148"/>
  <c r="M7" i="148"/>
  <c r="K7" i="148"/>
  <c r="I7" i="148"/>
  <c r="G7" i="148"/>
  <c r="F7" i="148"/>
  <c r="E7" i="148"/>
  <c r="M6" i="148"/>
  <c r="K6" i="148"/>
  <c r="I6" i="148"/>
  <c r="G6" i="148"/>
  <c r="F6" i="148"/>
  <c r="E6" i="148"/>
  <c r="AD123" i="147"/>
  <c r="AC123" i="147"/>
  <c r="Z123" i="147"/>
  <c r="Y123" i="147"/>
  <c r="T123" i="147"/>
  <c r="S123" i="147"/>
  <c r="L123" i="147"/>
  <c r="J123" i="147"/>
  <c r="I123" i="147"/>
  <c r="O110" i="147"/>
  <c r="M110" i="147"/>
  <c r="AF110" i="147" s="1"/>
  <c r="K110" i="147"/>
  <c r="G110" i="147"/>
  <c r="O109" i="147"/>
  <c r="M109" i="147"/>
  <c r="AF109" i="147" s="1"/>
  <c r="K109" i="147"/>
  <c r="G109" i="147"/>
  <c r="O108" i="147"/>
  <c r="M108" i="147"/>
  <c r="AE108" i="147" s="1"/>
  <c r="K108" i="147"/>
  <c r="G108" i="147"/>
  <c r="O107" i="147"/>
  <c r="M107" i="147"/>
  <c r="K107" i="147"/>
  <c r="G107" i="147"/>
  <c r="AD106" i="147"/>
  <c r="AC106" i="147"/>
  <c r="Z106" i="147"/>
  <c r="Y106" i="147"/>
  <c r="T106" i="147"/>
  <c r="S106" i="147"/>
  <c r="L106" i="147"/>
  <c r="J106" i="147"/>
  <c r="I106" i="147"/>
  <c r="O92" i="147"/>
  <c r="M92" i="147"/>
  <c r="AF92" i="147" s="1"/>
  <c r="K92" i="147"/>
  <c r="G92" i="147"/>
  <c r="O91" i="147"/>
  <c r="M91" i="147"/>
  <c r="N91" i="147" s="1"/>
  <c r="K91" i="147"/>
  <c r="G91" i="147"/>
  <c r="O90" i="147"/>
  <c r="M90" i="147"/>
  <c r="AE90" i="147" s="1"/>
  <c r="K90" i="147"/>
  <c r="G90" i="147"/>
  <c r="AD89" i="147"/>
  <c r="AC89" i="147"/>
  <c r="Z89" i="147"/>
  <c r="Y89" i="147"/>
  <c r="T89" i="147"/>
  <c r="S89" i="147"/>
  <c r="L89" i="147"/>
  <c r="J89" i="147"/>
  <c r="I89" i="147"/>
  <c r="O74" i="147"/>
  <c r="M74" i="147"/>
  <c r="K74" i="147"/>
  <c r="G74" i="147"/>
  <c r="O73" i="147"/>
  <c r="M73" i="147"/>
  <c r="N73" i="147" s="1"/>
  <c r="K73" i="147"/>
  <c r="G73" i="147"/>
  <c r="AD72" i="147"/>
  <c r="AC72" i="147"/>
  <c r="Z72" i="147"/>
  <c r="Y72" i="147"/>
  <c r="T72" i="147"/>
  <c r="S72" i="147"/>
  <c r="L72" i="147"/>
  <c r="J72" i="147"/>
  <c r="I72" i="147"/>
  <c r="O63" i="147"/>
  <c r="M63" i="147"/>
  <c r="N63" i="147" s="1"/>
  <c r="K63" i="147"/>
  <c r="G63" i="147"/>
  <c r="O62" i="147"/>
  <c r="M62" i="147"/>
  <c r="AF62" i="147" s="1"/>
  <c r="K62" i="147"/>
  <c r="G62" i="147"/>
  <c r="O61" i="147"/>
  <c r="M61" i="147"/>
  <c r="AF61" i="147" s="1"/>
  <c r="K61" i="147"/>
  <c r="G61" i="147"/>
  <c r="O60" i="147"/>
  <c r="M60" i="147"/>
  <c r="AF60" i="147" s="1"/>
  <c r="K60" i="147"/>
  <c r="G60" i="147"/>
  <c r="O59" i="147"/>
  <c r="M59" i="147"/>
  <c r="N59" i="147" s="1"/>
  <c r="K59" i="147"/>
  <c r="G59" i="147"/>
  <c r="O58" i="147"/>
  <c r="M58" i="147"/>
  <c r="N58" i="147" s="1"/>
  <c r="K58" i="147"/>
  <c r="G58" i="147"/>
  <c r="O57" i="147"/>
  <c r="M57" i="147"/>
  <c r="AF57" i="147" s="1"/>
  <c r="K57" i="147"/>
  <c r="G57" i="147"/>
  <c r="O56" i="147"/>
  <c r="M56" i="147"/>
  <c r="AF56" i="147" s="1"/>
  <c r="K56" i="147"/>
  <c r="G56" i="147"/>
  <c r="AD55" i="147"/>
  <c r="AC55" i="147"/>
  <c r="Z55" i="147"/>
  <c r="Y55" i="147"/>
  <c r="T55" i="147"/>
  <c r="S55" i="147"/>
  <c r="L55" i="147"/>
  <c r="J55" i="147"/>
  <c r="I55" i="147"/>
  <c r="O42" i="147"/>
  <c r="M42" i="147"/>
  <c r="AE42" i="147" s="1"/>
  <c r="K42" i="147"/>
  <c r="G42" i="147"/>
  <c r="O41" i="147"/>
  <c r="M41" i="147"/>
  <c r="AF41" i="147" s="1"/>
  <c r="K41" i="147"/>
  <c r="G41" i="147"/>
  <c r="O40" i="147"/>
  <c r="M40" i="147"/>
  <c r="AF40" i="147" s="1"/>
  <c r="K40" i="147"/>
  <c r="G40" i="147"/>
  <c r="O39" i="147"/>
  <c r="M39" i="147"/>
  <c r="K39" i="147"/>
  <c r="G39" i="147"/>
  <c r="AD38" i="147"/>
  <c r="AC38" i="147"/>
  <c r="Z38" i="147"/>
  <c r="Y38" i="147"/>
  <c r="T38" i="147"/>
  <c r="S38" i="147"/>
  <c r="L38" i="147"/>
  <c r="J38" i="147"/>
  <c r="K38" i="147" s="1"/>
  <c r="I38" i="147"/>
  <c r="O25" i="147"/>
  <c r="M25" i="147"/>
  <c r="AF25" i="147" s="1"/>
  <c r="K25" i="147"/>
  <c r="G25" i="147"/>
  <c r="O24" i="147"/>
  <c r="M24" i="147"/>
  <c r="N24" i="147" s="1"/>
  <c r="K24" i="147"/>
  <c r="G24" i="147"/>
  <c r="O23" i="147"/>
  <c r="M23" i="147"/>
  <c r="AF23" i="147" s="1"/>
  <c r="K23" i="147"/>
  <c r="G23" i="147"/>
  <c r="O22" i="147"/>
  <c r="M22" i="147"/>
  <c r="K22" i="147"/>
  <c r="G22" i="147"/>
  <c r="AD21" i="147"/>
  <c r="AC21" i="147"/>
  <c r="Z21" i="147"/>
  <c r="Y21" i="147"/>
  <c r="T21" i="147"/>
  <c r="S21" i="147"/>
  <c r="L21" i="147"/>
  <c r="J21" i="147"/>
  <c r="I21" i="147"/>
  <c r="O7" i="147"/>
  <c r="M7" i="147"/>
  <c r="N7" i="147" s="1"/>
  <c r="K7" i="147"/>
  <c r="G7" i="147"/>
  <c r="O6" i="147"/>
  <c r="M6" i="147"/>
  <c r="AF6" i="147" s="1"/>
  <c r="K6" i="147"/>
  <c r="G6" i="147"/>
  <c r="O5" i="147"/>
  <c r="M5" i="147"/>
  <c r="AF5" i="147" s="1"/>
  <c r="K5" i="147"/>
  <c r="G5" i="147"/>
  <c r="H2" i="147"/>
  <c r="D1" i="147"/>
  <c r="T191" i="146"/>
  <c r="S191" i="146"/>
  <c r="L191" i="146"/>
  <c r="J191" i="146"/>
  <c r="I191" i="146"/>
  <c r="K191" i="146" s="1"/>
  <c r="O179" i="146"/>
  <c r="M179" i="146"/>
  <c r="AB179" i="146" s="1"/>
  <c r="K179" i="146"/>
  <c r="G179" i="146"/>
  <c r="O178" i="146"/>
  <c r="M178" i="146"/>
  <c r="N178" i="146" s="1"/>
  <c r="K178" i="146"/>
  <c r="G178" i="146"/>
  <c r="O177" i="146"/>
  <c r="M177" i="146"/>
  <c r="K177" i="146"/>
  <c r="G177" i="146"/>
  <c r="O176" i="146"/>
  <c r="M176" i="146"/>
  <c r="AB176" i="146" s="1"/>
  <c r="K176" i="146"/>
  <c r="G176" i="146"/>
  <c r="O175" i="146"/>
  <c r="M175" i="146"/>
  <c r="AB175" i="146" s="1"/>
  <c r="K175" i="146"/>
  <c r="G175" i="146"/>
  <c r="T174" i="146"/>
  <c r="S174" i="146"/>
  <c r="L174" i="146"/>
  <c r="J174" i="146"/>
  <c r="I174" i="146"/>
  <c r="O161" i="146"/>
  <c r="M161" i="146"/>
  <c r="AB161" i="146" s="1"/>
  <c r="K161" i="146"/>
  <c r="G161" i="146"/>
  <c r="O160" i="146"/>
  <c r="M160" i="146"/>
  <c r="N160" i="146" s="1"/>
  <c r="K160" i="146"/>
  <c r="G160" i="146"/>
  <c r="O159" i="146"/>
  <c r="N159" i="146"/>
  <c r="M159" i="146"/>
  <c r="AB159" i="146" s="1"/>
  <c r="K159" i="146"/>
  <c r="G159" i="146"/>
  <c r="O158" i="146"/>
  <c r="M158" i="146"/>
  <c r="AB158" i="146" s="1"/>
  <c r="K158" i="146"/>
  <c r="G158" i="146"/>
  <c r="T157" i="146"/>
  <c r="S157" i="146"/>
  <c r="L157" i="146"/>
  <c r="J157" i="146"/>
  <c r="I157" i="146"/>
  <c r="O144" i="146"/>
  <c r="M144" i="146"/>
  <c r="AB144" i="146" s="1"/>
  <c r="K144" i="146"/>
  <c r="G144" i="146"/>
  <c r="O143" i="146"/>
  <c r="M143" i="146"/>
  <c r="AB143" i="146" s="1"/>
  <c r="K143" i="146"/>
  <c r="G143" i="146"/>
  <c r="O142" i="146"/>
  <c r="M142" i="146"/>
  <c r="N142" i="146" s="1"/>
  <c r="K142" i="146"/>
  <c r="G142" i="146"/>
  <c r="O141" i="146"/>
  <c r="M141" i="146"/>
  <c r="K141" i="146"/>
  <c r="G141" i="146"/>
  <c r="T140" i="146"/>
  <c r="S140" i="146"/>
  <c r="L140" i="146"/>
  <c r="O140" i="146" s="1"/>
  <c r="J140" i="146"/>
  <c r="I140" i="146"/>
  <c r="AB127" i="146"/>
  <c r="O127" i="146"/>
  <c r="N127" i="146"/>
  <c r="M127" i="146"/>
  <c r="AA127" i="146" s="1"/>
  <c r="K127" i="146"/>
  <c r="G127" i="146"/>
  <c r="O126" i="146"/>
  <c r="M126" i="146"/>
  <c r="AB126" i="146" s="1"/>
  <c r="K126" i="146"/>
  <c r="G126" i="146"/>
  <c r="O125" i="146"/>
  <c r="M125" i="146"/>
  <c r="AB125" i="146" s="1"/>
  <c r="K125" i="146"/>
  <c r="G125" i="146"/>
  <c r="O124" i="146"/>
  <c r="M124" i="146"/>
  <c r="K124" i="146"/>
  <c r="G124" i="146"/>
  <c r="T123" i="146"/>
  <c r="S123" i="146"/>
  <c r="L123" i="146"/>
  <c r="J123" i="146"/>
  <c r="I123" i="146"/>
  <c r="O110" i="146"/>
  <c r="M110" i="146"/>
  <c r="N110" i="146" s="1"/>
  <c r="K110" i="146"/>
  <c r="G110" i="146"/>
  <c r="O109" i="146"/>
  <c r="M109" i="146"/>
  <c r="AB109" i="146" s="1"/>
  <c r="K109" i="146"/>
  <c r="G109" i="146"/>
  <c r="O108" i="146"/>
  <c r="M108" i="146"/>
  <c r="AB108" i="146" s="1"/>
  <c r="K108" i="146"/>
  <c r="G108" i="146"/>
  <c r="O107" i="146"/>
  <c r="M107" i="146"/>
  <c r="AB107" i="146" s="1"/>
  <c r="K107" i="146"/>
  <c r="G107" i="146"/>
  <c r="T106" i="146"/>
  <c r="S106" i="146"/>
  <c r="L106" i="146"/>
  <c r="J106" i="146"/>
  <c r="I106" i="146"/>
  <c r="O93" i="146"/>
  <c r="M93" i="146"/>
  <c r="AB93" i="146" s="1"/>
  <c r="K93" i="146"/>
  <c r="G93" i="146"/>
  <c r="O92" i="146"/>
  <c r="M92" i="146"/>
  <c r="K92" i="146"/>
  <c r="G92" i="146"/>
  <c r="O91" i="146"/>
  <c r="M91" i="146"/>
  <c r="AA91" i="146" s="1"/>
  <c r="K91" i="146"/>
  <c r="G91" i="146"/>
  <c r="O90" i="146"/>
  <c r="M90" i="146"/>
  <c r="AB90" i="146" s="1"/>
  <c r="K90" i="146"/>
  <c r="G90" i="146"/>
  <c r="T89" i="146"/>
  <c r="S89" i="146"/>
  <c r="L89" i="146"/>
  <c r="J89" i="146"/>
  <c r="I89" i="146"/>
  <c r="O76" i="146"/>
  <c r="M76" i="146"/>
  <c r="AB76" i="146" s="1"/>
  <c r="K76" i="146"/>
  <c r="G76" i="146"/>
  <c r="O75" i="146"/>
  <c r="M75" i="146"/>
  <c r="AB75" i="146" s="1"/>
  <c r="K75" i="146"/>
  <c r="G75" i="146"/>
  <c r="O74" i="146"/>
  <c r="M74" i="146"/>
  <c r="N74" i="146" s="1"/>
  <c r="K74" i="146"/>
  <c r="G74" i="146"/>
  <c r="O73" i="146"/>
  <c r="M73" i="146"/>
  <c r="N73" i="146" s="1"/>
  <c r="K73" i="146"/>
  <c r="G73" i="146"/>
  <c r="T72" i="146"/>
  <c r="S72" i="146"/>
  <c r="L72" i="146"/>
  <c r="O72" i="146" s="1"/>
  <c r="J72" i="146"/>
  <c r="I72" i="146"/>
  <c r="O59" i="146"/>
  <c r="M59" i="146"/>
  <c r="AB59" i="146" s="1"/>
  <c r="K59" i="146"/>
  <c r="G59" i="146"/>
  <c r="O58" i="146"/>
  <c r="M58" i="146"/>
  <c r="AB58" i="146" s="1"/>
  <c r="K58" i="146"/>
  <c r="G58" i="146"/>
  <c r="O57" i="146"/>
  <c r="M57" i="146"/>
  <c r="AB57" i="146" s="1"/>
  <c r="K57" i="146"/>
  <c r="G57" i="146"/>
  <c r="O56" i="146"/>
  <c r="M56" i="146"/>
  <c r="AA56" i="146" s="1"/>
  <c r="K56" i="146"/>
  <c r="G56" i="146"/>
  <c r="T55" i="146"/>
  <c r="S55" i="146"/>
  <c r="L55" i="146"/>
  <c r="O55" i="146" s="1"/>
  <c r="J55" i="146"/>
  <c r="K55" i="146" s="1"/>
  <c r="I55" i="146"/>
  <c r="O41" i="146"/>
  <c r="M41" i="146"/>
  <c r="AA41" i="146" s="1"/>
  <c r="K41" i="146"/>
  <c r="G41" i="146"/>
  <c r="O40" i="146"/>
  <c r="M40" i="146"/>
  <c r="AB40" i="146" s="1"/>
  <c r="K40" i="146"/>
  <c r="G40" i="146"/>
  <c r="O39" i="146"/>
  <c r="M39" i="146"/>
  <c r="K39" i="146"/>
  <c r="G39" i="146"/>
  <c r="T38" i="146"/>
  <c r="S38" i="146"/>
  <c r="L38" i="146"/>
  <c r="O38" i="146" s="1"/>
  <c r="J38" i="146"/>
  <c r="I38" i="146"/>
  <c r="O23" i="146"/>
  <c r="M23" i="146"/>
  <c r="AB23" i="146" s="1"/>
  <c r="K23" i="146"/>
  <c r="G23" i="146"/>
  <c r="O22" i="146"/>
  <c r="M22" i="146"/>
  <c r="K22" i="146"/>
  <c r="G22" i="146"/>
  <c r="T21" i="146"/>
  <c r="S21" i="146"/>
  <c r="L21" i="146"/>
  <c r="J21" i="146"/>
  <c r="I21" i="146"/>
  <c r="O10" i="146"/>
  <c r="M10" i="146"/>
  <c r="AB10" i="146" s="1"/>
  <c r="K10" i="146"/>
  <c r="G10" i="146"/>
  <c r="O9" i="146"/>
  <c r="M9" i="146"/>
  <c r="AB9" i="146" s="1"/>
  <c r="K9" i="146"/>
  <c r="G9" i="146"/>
  <c r="O8" i="146"/>
  <c r="M8" i="146"/>
  <c r="AB8" i="146" s="1"/>
  <c r="K8" i="146"/>
  <c r="G8" i="146"/>
  <c r="O7" i="146"/>
  <c r="M7" i="146"/>
  <c r="AB7" i="146" s="1"/>
  <c r="K7" i="146"/>
  <c r="G7" i="146"/>
  <c r="O6" i="146"/>
  <c r="M6" i="146"/>
  <c r="K6" i="146"/>
  <c r="G6" i="146"/>
  <c r="O5" i="146"/>
  <c r="M5" i="146"/>
  <c r="K5" i="146"/>
  <c r="G5" i="146"/>
  <c r="H2" i="146"/>
  <c r="D1" i="146"/>
  <c r="X34" i="145"/>
  <c r="W34" i="145"/>
  <c r="V34" i="145"/>
  <c r="T34" i="145"/>
  <c r="P34" i="145"/>
  <c r="O34" i="145"/>
  <c r="N34" i="145"/>
  <c r="M34" i="145"/>
  <c r="K34" i="145"/>
  <c r="H34" i="145"/>
  <c r="G34" i="145"/>
  <c r="O16" i="145"/>
  <c r="N16" i="145"/>
  <c r="I16" i="145"/>
  <c r="H16" i="145"/>
  <c r="G16" i="145"/>
  <c r="F16" i="145"/>
  <c r="E16" i="145"/>
  <c r="F8" i="145"/>
  <c r="M7" i="145"/>
  <c r="K7" i="145"/>
  <c r="I7" i="145"/>
  <c r="G7" i="145"/>
  <c r="F7" i="145"/>
  <c r="E7" i="145"/>
  <c r="M6" i="145"/>
  <c r="K6" i="145"/>
  <c r="I6" i="145"/>
  <c r="G6" i="145"/>
  <c r="F6" i="145"/>
  <c r="E6" i="145"/>
  <c r="AD123" i="144"/>
  <c r="AC123" i="144"/>
  <c r="Z123" i="144"/>
  <c r="Y123" i="144"/>
  <c r="T123" i="144"/>
  <c r="S123" i="144"/>
  <c r="L123" i="144"/>
  <c r="O123" i="144" s="1"/>
  <c r="J123" i="144"/>
  <c r="I123" i="144"/>
  <c r="O110" i="144"/>
  <c r="M110" i="144"/>
  <c r="K110" i="144"/>
  <c r="G110" i="144"/>
  <c r="O109" i="144"/>
  <c r="M109" i="144"/>
  <c r="AF109" i="144" s="1"/>
  <c r="K109" i="144"/>
  <c r="G109" i="144"/>
  <c r="O108" i="144"/>
  <c r="M108" i="144"/>
  <c r="AF108" i="144" s="1"/>
  <c r="K108" i="144"/>
  <c r="G108" i="144"/>
  <c r="AF107" i="144"/>
  <c r="AE107" i="144"/>
  <c r="O107" i="144"/>
  <c r="M107" i="144"/>
  <c r="K107" i="144"/>
  <c r="G107" i="144"/>
  <c r="AD106" i="144"/>
  <c r="AC106" i="144"/>
  <c r="Z106" i="144"/>
  <c r="Y106" i="144"/>
  <c r="T106" i="144"/>
  <c r="S106" i="144"/>
  <c r="L106" i="144"/>
  <c r="J106" i="144"/>
  <c r="I106" i="144"/>
  <c r="O92" i="144"/>
  <c r="M92" i="144"/>
  <c r="AF92" i="144" s="1"/>
  <c r="K92" i="144"/>
  <c r="G92" i="144"/>
  <c r="O91" i="144"/>
  <c r="M91" i="144"/>
  <c r="N91" i="144" s="1"/>
  <c r="K91" i="144"/>
  <c r="G91" i="144"/>
  <c r="O90" i="144"/>
  <c r="M90" i="144"/>
  <c r="AF90" i="144" s="1"/>
  <c r="K90" i="144"/>
  <c r="G90" i="144"/>
  <c r="AD89" i="144"/>
  <c r="AC89" i="144"/>
  <c r="Z89" i="144"/>
  <c r="Y89" i="144"/>
  <c r="T89" i="144"/>
  <c r="S89" i="144"/>
  <c r="L89" i="144"/>
  <c r="J89" i="144"/>
  <c r="I89" i="144"/>
  <c r="O74" i="144"/>
  <c r="M74" i="144"/>
  <c r="N74" i="144" s="1"/>
  <c r="K74" i="144"/>
  <c r="G74" i="144"/>
  <c r="AE73" i="144"/>
  <c r="O73" i="144"/>
  <c r="M73" i="144"/>
  <c r="N73" i="144" s="1"/>
  <c r="K73" i="144"/>
  <c r="G73" i="144"/>
  <c r="AD72" i="144"/>
  <c r="AC72" i="144"/>
  <c r="Z72" i="144"/>
  <c r="Y72" i="144"/>
  <c r="T72" i="144"/>
  <c r="S72" i="144"/>
  <c r="L72" i="144"/>
  <c r="J72" i="144"/>
  <c r="I72" i="144"/>
  <c r="O63" i="144"/>
  <c r="M63" i="144"/>
  <c r="N63" i="144" s="1"/>
  <c r="K63" i="144"/>
  <c r="G63" i="144"/>
  <c r="O62" i="144"/>
  <c r="M62" i="144"/>
  <c r="AF62" i="144" s="1"/>
  <c r="K62" i="144"/>
  <c r="G62" i="144"/>
  <c r="O61" i="144"/>
  <c r="M61" i="144"/>
  <c r="AF61" i="144" s="1"/>
  <c r="K61" i="144"/>
  <c r="G61" i="144"/>
  <c r="O60" i="144"/>
  <c r="M60" i="144"/>
  <c r="AF60" i="144" s="1"/>
  <c r="K60" i="144"/>
  <c r="G60" i="144"/>
  <c r="O59" i="144"/>
  <c r="M59" i="144"/>
  <c r="K59" i="144"/>
  <c r="G59" i="144"/>
  <c r="O58" i="144"/>
  <c r="M58" i="144"/>
  <c r="AF58" i="144" s="1"/>
  <c r="K58" i="144"/>
  <c r="G58" i="144"/>
  <c r="O57" i="144"/>
  <c r="M57" i="144"/>
  <c r="AF57" i="144" s="1"/>
  <c r="K57" i="144"/>
  <c r="G57" i="144"/>
  <c r="O56" i="144"/>
  <c r="M56" i="144"/>
  <c r="N56" i="144" s="1"/>
  <c r="K56" i="144"/>
  <c r="G56" i="144"/>
  <c r="AD55" i="144"/>
  <c r="AC55" i="144"/>
  <c r="Z55" i="144"/>
  <c r="Y55" i="144"/>
  <c r="T55" i="144"/>
  <c r="S55" i="144"/>
  <c r="L55" i="144"/>
  <c r="J55" i="144"/>
  <c r="I55" i="144"/>
  <c r="O42" i="144"/>
  <c r="M42" i="144"/>
  <c r="AE42" i="144" s="1"/>
  <c r="K42" i="144"/>
  <c r="G42" i="144"/>
  <c r="O41" i="144"/>
  <c r="M41" i="144"/>
  <c r="AF41" i="144" s="1"/>
  <c r="K41" i="144"/>
  <c r="G41" i="144"/>
  <c r="O40" i="144"/>
  <c r="M40" i="144"/>
  <c r="AF40" i="144" s="1"/>
  <c r="K40" i="144"/>
  <c r="G40" i="144"/>
  <c r="O39" i="144"/>
  <c r="M39" i="144"/>
  <c r="AF39" i="144" s="1"/>
  <c r="K39" i="144"/>
  <c r="G39" i="144"/>
  <c r="AD38" i="144"/>
  <c r="AC38" i="144"/>
  <c r="Z38" i="144"/>
  <c r="Y38" i="144"/>
  <c r="T38" i="144"/>
  <c r="S38" i="144"/>
  <c r="L38" i="144"/>
  <c r="J38" i="144"/>
  <c r="I38" i="144"/>
  <c r="AE24" i="144"/>
  <c r="O24" i="144"/>
  <c r="M24" i="144"/>
  <c r="AF24" i="144" s="1"/>
  <c r="K24" i="144"/>
  <c r="G24" i="144"/>
  <c r="AE23" i="144"/>
  <c r="O23" i="144"/>
  <c r="M23" i="144"/>
  <c r="N23" i="144" s="1"/>
  <c r="K23" i="144"/>
  <c r="G23" i="144"/>
  <c r="O22" i="144"/>
  <c r="N22" i="144"/>
  <c r="M22" i="144"/>
  <c r="AF22" i="144" s="1"/>
  <c r="K22" i="144"/>
  <c r="G22" i="144"/>
  <c r="AD21" i="144"/>
  <c r="AC21" i="144"/>
  <c r="Z21" i="144"/>
  <c r="Y21" i="144"/>
  <c r="T21" i="144"/>
  <c r="S21" i="144"/>
  <c r="L21" i="144"/>
  <c r="J21" i="144"/>
  <c r="I21" i="144"/>
  <c r="O8" i="144"/>
  <c r="M8" i="144"/>
  <c r="N8" i="144" s="1"/>
  <c r="K8" i="144"/>
  <c r="G8" i="144"/>
  <c r="O7" i="144"/>
  <c r="M7" i="144"/>
  <c r="K7" i="144"/>
  <c r="G7" i="144"/>
  <c r="O6" i="144"/>
  <c r="M6" i="144"/>
  <c r="AF6" i="144" s="1"/>
  <c r="K6" i="144"/>
  <c r="G6" i="144"/>
  <c r="O5" i="144"/>
  <c r="M5" i="144"/>
  <c r="AF5" i="144" s="1"/>
  <c r="K5" i="144"/>
  <c r="G5" i="144"/>
  <c r="H2" i="144"/>
  <c r="D1" i="144"/>
  <c r="T191" i="143"/>
  <c r="S191" i="143"/>
  <c r="L191" i="143"/>
  <c r="J191" i="143"/>
  <c r="I191" i="143"/>
  <c r="O179" i="143"/>
  <c r="M179" i="143"/>
  <c r="AB179" i="143" s="1"/>
  <c r="K179" i="143"/>
  <c r="G179" i="143"/>
  <c r="O178" i="143"/>
  <c r="M178" i="143"/>
  <c r="AB178" i="143" s="1"/>
  <c r="K178" i="143"/>
  <c r="G178" i="143"/>
  <c r="O177" i="143"/>
  <c r="M177" i="143"/>
  <c r="N177" i="143" s="1"/>
  <c r="K177" i="143"/>
  <c r="G177" i="143"/>
  <c r="O176" i="143"/>
  <c r="M176" i="143"/>
  <c r="AB176" i="143" s="1"/>
  <c r="K176" i="143"/>
  <c r="G176" i="143"/>
  <c r="O175" i="143"/>
  <c r="M175" i="143"/>
  <c r="AB175" i="143" s="1"/>
  <c r="K175" i="143"/>
  <c r="G175" i="143"/>
  <c r="T174" i="143"/>
  <c r="S174" i="143"/>
  <c r="L174" i="143"/>
  <c r="J174" i="143"/>
  <c r="I174" i="143"/>
  <c r="O161" i="143"/>
  <c r="M161" i="143"/>
  <c r="AB161" i="143" s="1"/>
  <c r="K161" i="143"/>
  <c r="G161" i="143"/>
  <c r="O160" i="143"/>
  <c r="M160" i="143"/>
  <c r="AB160" i="143" s="1"/>
  <c r="K160" i="143"/>
  <c r="G160" i="143"/>
  <c r="O159" i="143"/>
  <c r="M159" i="143"/>
  <c r="K159" i="143"/>
  <c r="G159" i="143"/>
  <c r="O158" i="143"/>
  <c r="M158" i="143"/>
  <c r="K158" i="143"/>
  <c r="G158" i="143"/>
  <c r="T157" i="143"/>
  <c r="S157" i="143"/>
  <c r="L157" i="143"/>
  <c r="J157" i="143"/>
  <c r="I157" i="143"/>
  <c r="O144" i="143"/>
  <c r="M144" i="143"/>
  <c r="AB144" i="143" s="1"/>
  <c r="K144" i="143"/>
  <c r="G144" i="143"/>
  <c r="O143" i="143"/>
  <c r="M143" i="143"/>
  <c r="AB143" i="143" s="1"/>
  <c r="K143" i="143"/>
  <c r="G143" i="143"/>
  <c r="O142" i="143"/>
  <c r="M142" i="143"/>
  <c r="AB142" i="143" s="1"/>
  <c r="K142" i="143"/>
  <c r="G142" i="143"/>
  <c r="O141" i="143"/>
  <c r="M141" i="143"/>
  <c r="N141" i="143" s="1"/>
  <c r="K141" i="143"/>
  <c r="G141" i="143"/>
  <c r="T140" i="143"/>
  <c r="S140" i="143"/>
  <c r="L140" i="143"/>
  <c r="J140" i="143"/>
  <c r="I140" i="143"/>
  <c r="O127" i="143"/>
  <c r="M127" i="143"/>
  <c r="N127" i="143" s="1"/>
  <c r="K127" i="143"/>
  <c r="G127" i="143"/>
  <c r="O126" i="143"/>
  <c r="M126" i="143"/>
  <c r="AB126" i="143" s="1"/>
  <c r="K126" i="143"/>
  <c r="G126" i="143"/>
  <c r="O125" i="143"/>
  <c r="M125" i="143"/>
  <c r="AB125" i="143" s="1"/>
  <c r="K125" i="143"/>
  <c r="G125" i="143"/>
  <c r="O124" i="143"/>
  <c r="M124" i="143"/>
  <c r="AB124" i="143" s="1"/>
  <c r="K124" i="143"/>
  <c r="G124" i="143"/>
  <c r="T123" i="143"/>
  <c r="S123" i="143"/>
  <c r="L123" i="143"/>
  <c r="J123" i="143"/>
  <c r="I123" i="143"/>
  <c r="O110" i="143"/>
  <c r="M110" i="143"/>
  <c r="K110" i="143"/>
  <c r="G110" i="143"/>
  <c r="AB109" i="143"/>
  <c r="AA109" i="143"/>
  <c r="O109" i="143"/>
  <c r="M109" i="143"/>
  <c r="N109" i="143" s="1"/>
  <c r="K109" i="143"/>
  <c r="G109" i="143"/>
  <c r="O108" i="143"/>
  <c r="M108" i="143"/>
  <c r="AB108" i="143" s="1"/>
  <c r="K108" i="143"/>
  <c r="G108" i="143"/>
  <c r="O107" i="143"/>
  <c r="M107" i="143"/>
  <c r="AB107" i="143" s="1"/>
  <c r="K107" i="143"/>
  <c r="G107" i="143"/>
  <c r="T106" i="143"/>
  <c r="S106" i="143"/>
  <c r="L106" i="143"/>
  <c r="O106" i="143" s="1"/>
  <c r="J106" i="143"/>
  <c r="I106" i="143"/>
  <c r="AA93" i="143"/>
  <c r="O93" i="143"/>
  <c r="M93" i="143"/>
  <c r="AB93" i="143" s="1"/>
  <c r="K93" i="143"/>
  <c r="G93" i="143"/>
  <c r="O92" i="143"/>
  <c r="M92" i="143"/>
  <c r="AB92" i="143" s="1"/>
  <c r="K92" i="143"/>
  <c r="G92" i="143"/>
  <c r="O91" i="143"/>
  <c r="M91" i="143"/>
  <c r="AB91" i="143" s="1"/>
  <c r="K91" i="143"/>
  <c r="G91" i="143"/>
  <c r="O90" i="143"/>
  <c r="M90" i="143"/>
  <c r="AB90" i="143" s="1"/>
  <c r="K90" i="143"/>
  <c r="G90" i="143"/>
  <c r="T89" i="143"/>
  <c r="S89" i="143"/>
  <c r="L89" i="143"/>
  <c r="J89" i="143"/>
  <c r="I89" i="143"/>
  <c r="O76" i="143"/>
  <c r="M76" i="143"/>
  <c r="AB76" i="143" s="1"/>
  <c r="K76" i="143"/>
  <c r="G76" i="143"/>
  <c r="O75" i="143"/>
  <c r="M75" i="143"/>
  <c r="AB75" i="143" s="1"/>
  <c r="K75" i="143"/>
  <c r="G75" i="143"/>
  <c r="O74" i="143"/>
  <c r="M74" i="143"/>
  <c r="K74" i="143"/>
  <c r="G74" i="143"/>
  <c r="O73" i="143"/>
  <c r="M73" i="143"/>
  <c r="AB73" i="143" s="1"/>
  <c r="K73" i="143"/>
  <c r="G73" i="143"/>
  <c r="T72" i="143"/>
  <c r="S72" i="143"/>
  <c r="L72" i="143"/>
  <c r="J72" i="143"/>
  <c r="I72" i="143"/>
  <c r="O59" i="143"/>
  <c r="M59" i="143"/>
  <c r="AB59" i="143" s="1"/>
  <c r="K59" i="143"/>
  <c r="G59" i="143"/>
  <c r="O58" i="143"/>
  <c r="M58" i="143"/>
  <c r="AB58" i="143" s="1"/>
  <c r="K58" i="143"/>
  <c r="G58" i="143"/>
  <c r="O57" i="143"/>
  <c r="M57" i="143"/>
  <c r="AB57" i="143" s="1"/>
  <c r="K57" i="143"/>
  <c r="G57" i="143"/>
  <c r="O56" i="143"/>
  <c r="M56" i="143"/>
  <c r="K56" i="143"/>
  <c r="G56" i="143"/>
  <c r="T55" i="143"/>
  <c r="S55" i="143"/>
  <c r="L55" i="143"/>
  <c r="J55" i="143"/>
  <c r="I55" i="143"/>
  <c r="O41" i="143"/>
  <c r="M41" i="143"/>
  <c r="N41" i="143" s="1"/>
  <c r="P41" i="143" s="1"/>
  <c r="K41" i="143"/>
  <c r="G41" i="143"/>
  <c r="O40" i="143"/>
  <c r="M40" i="143"/>
  <c r="AB40" i="143" s="1"/>
  <c r="K40" i="143"/>
  <c r="G40" i="143"/>
  <c r="O39" i="143"/>
  <c r="M39" i="143"/>
  <c r="AB39" i="143" s="1"/>
  <c r="K39" i="143"/>
  <c r="G39" i="143"/>
  <c r="T38" i="143"/>
  <c r="S38" i="143"/>
  <c r="L38" i="143"/>
  <c r="J38" i="143"/>
  <c r="I38" i="143"/>
  <c r="O23" i="143"/>
  <c r="M23" i="143"/>
  <c r="AB23" i="143" s="1"/>
  <c r="K23" i="143"/>
  <c r="G23" i="143"/>
  <c r="O22" i="143"/>
  <c r="M22" i="143"/>
  <c r="K22" i="143"/>
  <c r="G22" i="143"/>
  <c r="T21" i="143"/>
  <c r="S21" i="143"/>
  <c r="L21" i="143"/>
  <c r="J21" i="143"/>
  <c r="I21" i="143"/>
  <c r="O10" i="143"/>
  <c r="M10" i="143"/>
  <c r="AB10" i="143" s="1"/>
  <c r="K10" i="143"/>
  <c r="G10" i="143"/>
  <c r="O9" i="143"/>
  <c r="M9" i="143"/>
  <c r="K9" i="143"/>
  <c r="G9" i="143"/>
  <c r="O8" i="143"/>
  <c r="M8" i="143"/>
  <c r="AB8" i="143" s="1"/>
  <c r="K8" i="143"/>
  <c r="G8" i="143"/>
  <c r="O7" i="143"/>
  <c r="M7" i="143"/>
  <c r="AB7" i="143" s="1"/>
  <c r="K7" i="143"/>
  <c r="G7" i="143"/>
  <c r="O6" i="143"/>
  <c r="M6" i="143"/>
  <c r="AB6" i="143" s="1"/>
  <c r="K6" i="143"/>
  <c r="G6" i="143"/>
  <c r="O5" i="143"/>
  <c r="M5" i="143"/>
  <c r="AB5" i="143" s="1"/>
  <c r="K5" i="143"/>
  <c r="G5" i="143"/>
  <c r="H2" i="143"/>
  <c r="D1" i="143"/>
  <c r="X34" i="142"/>
  <c r="W34" i="142"/>
  <c r="V34" i="142"/>
  <c r="T34" i="142"/>
  <c r="P34" i="142"/>
  <c r="O34" i="142"/>
  <c r="N34" i="142"/>
  <c r="M34" i="142"/>
  <c r="K34" i="142"/>
  <c r="H34" i="142"/>
  <c r="G34" i="142"/>
  <c r="O16" i="142"/>
  <c r="I8" i="142" s="1"/>
  <c r="M16" i="142"/>
  <c r="I16" i="142"/>
  <c r="H16" i="142"/>
  <c r="G16" i="142"/>
  <c r="F16" i="142"/>
  <c r="E16" i="142"/>
  <c r="F8" i="142"/>
  <c r="M7" i="142"/>
  <c r="K7" i="142"/>
  <c r="I7" i="142"/>
  <c r="G7" i="142"/>
  <c r="F7" i="142"/>
  <c r="E7" i="142"/>
  <c r="M6" i="142"/>
  <c r="K6" i="142"/>
  <c r="I6" i="142"/>
  <c r="G6" i="142"/>
  <c r="F6" i="142"/>
  <c r="E6" i="142"/>
  <c r="AD123" i="141"/>
  <c r="AC123" i="141"/>
  <c r="Z123" i="141"/>
  <c r="Y123" i="141"/>
  <c r="T123" i="141"/>
  <c r="S123" i="141"/>
  <c r="L123" i="141"/>
  <c r="J123" i="141"/>
  <c r="I123" i="141"/>
  <c r="O110" i="141"/>
  <c r="M110" i="141"/>
  <c r="AF110" i="141" s="1"/>
  <c r="K110" i="141"/>
  <c r="G110" i="141"/>
  <c r="O109" i="141"/>
  <c r="M109" i="141"/>
  <c r="K109" i="141"/>
  <c r="G109" i="141"/>
  <c r="O108" i="141"/>
  <c r="M108" i="141"/>
  <c r="AF108" i="141" s="1"/>
  <c r="K108" i="141"/>
  <c r="G108" i="141"/>
  <c r="O107" i="141"/>
  <c r="M107" i="141"/>
  <c r="K107" i="141"/>
  <c r="G107" i="141"/>
  <c r="AD106" i="141"/>
  <c r="AC106" i="141"/>
  <c r="Z106" i="141"/>
  <c r="Y106" i="141"/>
  <c r="T106" i="141"/>
  <c r="S106" i="141"/>
  <c r="L106" i="141"/>
  <c r="J106" i="141"/>
  <c r="I106" i="141"/>
  <c r="O92" i="141"/>
  <c r="M92" i="141"/>
  <c r="AF92" i="141" s="1"/>
  <c r="K92" i="141"/>
  <c r="G92" i="141"/>
  <c r="O91" i="141"/>
  <c r="M91" i="141"/>
  <c r="N91" i="141" s="1"/>
  <c r="K91" i="141"/>
  <c r="G91" i="141"/>
  <c r="O90" i="141"/>
  <c r="M90" i="141"/>
  <c r="K90" i="141"/>
  <c r="G90" i="141"/>
  <c r="AD89" i="141"/>
  <c r="AC89" i="141"/>
  <c r="Z89" i="141"/>
  <c r="Y89" i="141"/>
  <c r="T89" i="141"/>
  <c r="S89" i="141"/>
  <c r="L89" i="141"/>
  <c r="J89" i="141"/>
  <c r="I89" i="141"/>
  <c r="O74" i="141"/>
  <c r="M74" i="141"/>
  <c r="N74" i="141" s="1"/>
  <c r="K74" i="141"/>
  <c r="G74" i="141"/>
  <c r="AF73" i="141"/>
  <c r="O73" i="141"/>
  <c r="M73" i="141"/>
  <c r="N73" i="141" s="1"/>
  <c r="K73" i="141"/>
  <c r="G73" i="141"/>
  <c r="AD72" i="141"/>
  <c r="AC72" i="141"/>
  <c r="Z72" i="141"/>
  <c r="Y72" i="141"/>
  <c r="T72" i="141"/>
  <c r="S72" i="141"/>
  <c r="L72" i="141"/>
  <c r="J72" i="141"/>
  <c r="I72" i="141"/>
  <c r="O63" i="141"/>
  <c r="M63" i="141"/>
  <c r="AF63" i="141" s="1"/>
  <c r="K63" i="141"/>
  <c r="G63" i="141"/>
  <c r="O62" i="141"/>
  <c r="M62" i="141"/>
  <c r="AF62" i="141" s="1"/>
  <c r="K62" i="141"/>
  <c r="G62" i="141"/>
  <c r="O61" i="141"/>
  <c r="M61" i="141"/>
  <c r="AF61" i="141" s="1"/>
  <c r="K61" i="141"/>
  <c r="G61" i="141"/>
  <c r="O60" i="141"/>
  <c r="M60" i="141"/>
  <c r="AF60" i="141" s="1"/>
  <c r="K60" i="141"/>
  <c r="G60" i="141"/>
  <c r="O59" i="141"/>
  <c r="M59" i="141"/>
  <c r="N59" i="141" s="1"/>
  <c r="K59" i="141"/>
  <c r="G59" i="141"/>
  <c r="O58" i="141"/>
  <c r="M58" i="141"/>
  <c r="K58" i="141"/>
  <c r="G58" i="141"/>
  <c r="O57" i="141"/>
  <c r="M57" i="141"/>
  <c r="AF57" i="141" s="1"/>
  <c r="K57" i="141"/>
  <c r="G57" i="141"/>
  <c r="O56" i="141"/>
  <c r="M56" i="141"/>
  <c r="AF56" i="141" s="1"/>
  <c r="K56" i="141"/>
  <c r="G56" i="141"/>
  <c r="AD55" i="141"/>
  <c r="AC55" i="141"/>
  <c r="Z55" i="141"/>
  <c r="Y55" i="141"/>
  <c r="T55" i="141"/>
  <c r="S55" i="141"/>
  <c r="L55" i="141"/>
  <c r="J55" i="141"/>
  <c r="I55" i="141"/>
  <c r="O42" i="141"/>
  <c r="M42" i="141"/>
  <c r="K42" i="141"/>
  <c r="G42" i="141"/>
  <c r="O41" i="141"/>
  <c r="M41" i="141"/>
  <c r="AF41" i="141" s="1"/>
  <c r="K41" i="141"/>
  <c r="G41" i="141"/>
  <c r="O40" i="141"/>
  <c r="M40" i="141"/>
  <c r="AF40" i="141" s="1"/>
  <c r="K40" i="141"/>
  <c r="G40" i="141"/>
  <c r="O39" i="141"/>
  <c r="M39" i="141"/>
  <c r="N39" i="141" s="1"/>
  <c r="K39" i="141"/>
  <c r="G39" i="141"/>
  <c r="AD38" i="141"/>
  <c r="AC38" i="141"/>
  <c r="Z38" i="141"/>
  <c r="Y38" i="141"/>
  <c r="T38" i="141"/>
  <c r="S38" i="141"/>
  <c r="L38" i="141"/>
  <c r="J38" i="141"/>
  <c r="I38" i="141"/>
  <c r="O24" i="141"/>
  <c r="M24" i="141"/>
  <c r="AF24" i="141" s="1"/>
  <c r="K24" i="141"/>
  <c r="G24" i="141"/>
  <c r="O23" i="141"/>
  <c r="M23" i="141"/>
  <c r="K23" i="141"/>
  <c r="G23" i="141"/>
  <c r="O22" i="141"/>
  <c r="M22" i="141"/>
  <c r="AE22" i="141" s="1"/>
  <c r="K22" i="141"/>
  <c r="G22" i="141"/>
  <c r="AD21" i="141"/>
  <c r="AC21" i="141"/>
  <c r="Z21" i="141"/>
  <c r="Y21" i="141"/>
  <c r="T21" i="141"/>
  <c r="S21" i="141"/>
  <c r="L21" i="141"/>
  <c r="J21" i="141"/>
  <c r="I21" i="141"/>
  <c r="O8" i="141"/>
  <c r="M8" i="141"/>
  <c r="N8" i="141" s="1"/>
  <c r="K8" i="141"/>
  <c r="G8" i="141"/>
  <c r="O7" i="141"/>
  <c r="M7" i="141"/>
  <c r="AF7" i="141" s="1"/>
  <c r="K7" i="141"/>
  <c r="G7" i="141"/>
  <c r="O6" i="141"/>
  <c r="M6" i="141"/>
  <c r="AF6" i="141" s="1"/>
  <c r="K6" i="141"/>
  <c r="G6" i="141"/>
  <c r="O5" i="141"/>
  <c r="M5" i="141"/>
  <c r="AF5" i="141" s="1"/>
  <c r="K5" i="141"/>
  <c r="G5" i="141"/>
  <c r="H2" i="141"/>
  <c r="D1" i="141"/>
  <c r="T191" i="140"/>
  <c r="S191" i="140"/>
  <c r="L191" i="140"/>
  <c r="J191" i="140"/>
  <c r="I191" i="140"/>
  <c r="O179" i="140"/>
  <c r="M179" i="140"/>
  <c r="AB179" i="140" s="1"/>
  <c r="K179" i="140"/>
  <c r="G179" i="140"/>
  <c r="O178" i="140"/>
  <c r="M178" i="140"/>
  <c r="N178" i="140" s="1"/>
  <c r="K178" i="140"/>
  <c r="G178" i="140"/>
  <c r="AB177" i="140"/>
  <c r="O177" i="140"/>
  <c r="N177" i="140"/>
  <c r="M177" i="140"/>
  <c r="AA177" i="140" s="1"/>
  <c r="K177" i="140"/>
  <c r="G177" i="140"/>
  <c r="O176" i="140"/>
  <c r="M176" i="140"/>
  <c r="AB176" i="140" s="1"/>
  <c r="K176" i="140"/>
  <c r="G176" i="140"/>
  <c r="O175" i="140"/>
  <c r="M175" i="140"/>
  <c r="AB175" i="140" s="1"/>
  <c r="K175" i="140"/>
  <c r="G175" i="140"/>
  <c r="T174" i="140"/>
  <c r="S174" i="140"/>
  <c r="L174" i="140"/>
  <c r="J174" i="140"/>
  <c r="I174" i="140"/>
  <c r="O161" i="140"/>
  <c r="M161" i="140"/>
  <c r="AB161" i="140" s="1"/>
  <c r="K161" i="140"/>
  <c r="G161" i="140"/>
  <c r="O160" i="140"/>
  <c r="M160" i="140"/>
  <c r="N160" i="140" s="1"/>
  <c r="K160" i="140"/>
  <c r="G160" i="140"/>
  <c r="O159" i="140"/>
  <c r="M159" i="140"/>
  <c r="AA159" i="140" s="1"/>
  <c r="K159" i="140"/>
  <c r="G159" i="140"/>
  <c r="O158" i="140"/>
  <c r="M158" i="140"/>
  <c r="K158" i="140"/>
  <c r="G158" i="140"/>
  <c r="T157" i="140"/>
  <c r="S157" i="140"/>
  <c r="L157" i="140"/>
  <c r="J157" i="140"/>
  <c r="I157" i="140"/>
  <c r="O144" i="140"/>
  <c r="M144" i="140"/>
  <c r="AB144" i="140" s="1"/>
  <c r="K144" i="140"/>
  <c r="G144" i="140"/>
  <c r="O143" i="140"/>
  <c r="M143" i="140"/>
  <c r="AB143" i="140" s="1"/>
  <c r="K143" i="140"/>
  <c r="G143" i="140"/>
  <c r="O142" i="140"/>
  <c r="M142" i="140"/>
  <c r="AB142" i="140" s="1"/>
  <c r="K142" i="140"/>
  <c r="G142" i="140"/>
  <c r="O141" i="140"/>
  <c r="M141" i="140"/>
  <c r="N141" i="140" s="1"/>
  <c r="K141" i="140"/>
  <c r="G141" i="140"/>
  <c r="T140" i="140"/>
  <c r="S140" i="140"/>
  <c r="L140" i="140"/>
  <c r="J140" i="140"/>
  <c r="I140" i="140"/>
  <c r="AB127" i="140"/>
  <c r="O127" i="140"/>
  <c r="M127" i="140"/>
  <c r="N127" i="140" s="1"/>
  <c r="K127" i="140"/>
  <c r="G127" i="140"/>
  <c r="O126" i="140"/>
  <c r="M126" i="140"/>
  <c r="AB126" i="140" s="1"/>
  <c r="K126" i="140"/>
  <c r="G126" i="140"/>
  <c r="O125" i="140"/>
  <c r="M125" i="140"/>
  <c r="AB125" i="140" s="1"/>
  <c r="K125" i="140"/>
  <c r="G125" i="140"/>
  <c r="O124" i="140"/>
  <c r="M124" i="140"/>
  <c r="K124" i="140"/>
  <c r="G124" i="140"/>
  <c r="T123" i="140"/>
  <c r="S123" i="140"/>
  <c r="L123" i="140"/>
  <c r="J123" i="140"/>
  <c r="I123" i="140"/>
  <c r="O110" i="140"/>
  <c r="M110" i="140"/>
  <c r="N110" i="140" s="1"/>
  <c r="K110" i="140"/>
  <c r="G110" i="140"/>
  <c r="O109" i="140"/>
  <c r="M109" i="140"/>
  <c r="AB109" i="140" s="1"/>
  <c r="K109" i="140"/>
  <c r="G109" i="140"/>
  <c r="O108" i="140"/>
  <c r="M108" i="140"/>
  <c r="N108" i="140" s="1"/>
  <c r="K108" i="140"/>
  <c r="G108" i="140"/>
  <c r="O107" i="140"/>
  <c r="M107" i="140"/>
  <c r="AB107" i="140" s="1"/>
  <c r="K107" i="140"/>
  <c r="G107" i="140"/>
  <c r="T106" i="140"/>
  <c r="S106" i="140"/>
  <c r="L106" i="140"/>
  <c r="J106" i="140"/>
  <c r="I106" i="140"/>
  <c r="O93" i="140"/>
  <c r="M93" i="140"/>
  <c r="AB93" i="140" s="1"/>
  <c r="K93" i="140"/>
  <c r="G93" i="140"/>
  <c r="O92" i="140"/>
  <c r="M92" i="140"/>
  <c r="N92" i="140" s="1"/>
  <c r="K92" i="140"/>
  <c r="G92" i="140"/>
  <c r="O91" i="140"/>
  <c r="M91" i="140"/>
  <c r="N91" i="140" s="1"/>
  <c r="P91" i="140" s="1"/>
  <c r="K91" i="140"/>
  <c r="G91" i="140"/>
  <c r="O90" i="140"/>
  <c r="M90" i="140"/>
  <c r="AB90" i="140" s="1"/>
  <c r="K90" i="140"/>
  <c r="G90" i="140"/>
  <c r="T89" i="140"/>
  <c r="S89" i="140"/>
  <c r="L89" i="140"/>
  <c r="J89" i="140"/>
  <c r="I89" i="140"/>
  <c r="O76" i="140"/>
  <c r="M76" i="140"/>
  <c r="AB76" i="140" s="1"/>
  <c r="K76" i="140"/>
  <c r="G76" i="140"/>
  <c r="O75" i="140"/>
  <c r="M75" i="140"/>
  <c r="AB75" i="140" s="1"/>
  <c r="K75" i="140"/>
  <c r="G75" i="140"/>
  <c r="O74" i="140"/>
  <c r="M74" i="140"/>
  <c r="AB74" i="140" s="1"/>
  <c r="K74" i="140"/>
  <c r="G74" i="140"/>
  <c r="O73" i="140"/>
  <c r="M73" i="140"/>
  <c r="N73" i="140" s="1"/>
  <c r="K73" i="140"/>
  <c r="G73" i="140"/>
  <c r="T72" i="140"/>
  <c r="S72" i="140"/>
  <c r="L72" i="140"/>
  <c r="J72" i="140"/>
  <c r="I72" i="140"/>
  <c r="O59" i="140"/>
  <c r="M59" i="140"/>
  <c r="AA59" i="140" s="1"/>
  <c r="K59" i="140"/>
  <c r="G59" i="140"/>
  <c r="O58" i="140"/>
  <c r="M58" i="140"/>
  <c r="AB58" i="140" s="1"/>
  <c r="K58" i="140"/>
  <c r="G58" i="140"/>
  <c r="O57" i="140"/>
  <c r="M57" i="140"/>
  <c r="AB57" i="140" s="1"/>
  <c r="K57" i="140"/>
  <c r="G57" i="140"/>
  <c r="O56" i="140"/>
  <c r="M56" i="140"/>
  <c r="K56" i="140"/>
  <c r="G56" i="140"/>
  <c r="T55" i="140"/>
  <c r="S55" i="140"/>
  <c r="L55" i="140"/>
  <c r="J55" i="140"/>
  <c r="I55" i="140"/>
  <c r="O41" i="140"/>
  <c r="M41" i="140"/>
  <c r="AB41" i="140" s="1"/>
  <c r="K41" i="140"/>
  <c r="G41" i="140"/>
  <c r="O40" i="140"/>
  <c r="M40" i="140"/>
  <c r="AB40" i="140" s="1"/>
  <c r="K40" i="140"/>
  <c r="G40" i="140"/>
  <c r="O39" i="140"/>
  <c r="M39" i="140"/>
  <c r="AB39" i="140" s="1"/>
  <c r="K39" i="140"/>
  <c r="G39" i="140"/>
  <c r="T38" i="140"/>
  <c r="S38" i="140"/>
  <c r="L38" i="140"/>
  <c r="O38" i="140" s="1"/>
  <c r="J38" i="140"/>
  <c r="K38" i="140" s="1"/>
  <c r="I38" i="140"/>
  <c r="O23" i="140"/>
  <c r="M23" i="140"/>
  <c r="AB23" i="140" s="1"/>
  <c r="K23" i="140"/>
  <c r="G23" i="140"/>
  <c r="O22" i="140"/>
  <c r="M22" i="140"/>
  <c r="AB22" i="140" s="1"/>
  <c r="K22" i="140"/>
  <c r="G22" i="140"/>
  <c r="T21" i="140"/>
  <c r="S21" i="140"/>
  <c r="L21" i="140"/>
  <c r="J21" i="140"/>
  <c r="I21" i="140"/>
  <c r="AB12" i="140"/>
  <c r="AA12" i="140"/>
  <c r="AB11" i="140"/>
  <c r="AA11" i="140"/>
  <c r="O10" i="140"/>
  <c r="M10" i="140"/>
  <c r="AB10" i="140" s="1"/>
  <c r="K10" i="140"/>
  <c r="G10" i="140"/>
  <c r="O9" i="140"/>
  <c r="M9" i="140"/>
  <c r="N9" i="140" s="1"/>
  <c r="K9" i="140"/>
  <c r="G9" i="140"/>
  <c r="O8" i="140"/>
  <c r="M8" i="140"/>
  <c r="K8" i="140"/>
  <c r="G8" i="140"/>
  <c r="O7" i="140"/>
  <c r="M7" i="140"/>
  <c r="N7" i="140" s="1"/>
  <c r="K7" i="140"/>
  <c r="G7" i="140"/>
  <c r="O6" i="140"/>
  <c r="M6" i="140"/>
  <c r="AB6" i="140" s="1"/>
  <c r="K6" i="140"/>
  <c r="G6" i="140"/>
  <c r="O5" i="140"/>
  <c r="M5" i="140"/>
  <c r="AB5" i="140" s="1"/>
  <c r="K5" i="140"/>
  <c r="G5" i="140"/>
  <c r="H2" i="140"/>
  <c r="D1" i="140"/>
  <c r="X34" i="139"/>
  <c r="W34" i="139"/>
  <c r="V34" i="139"/>
  <c r="T34" i="139"/>
  <c r="P34" i="139"/>
  <c r="O34" i="139"/>
  <c r="N34" i="139"/>
  <c r="M34" i="139"/>
  <c r="K34" i="139"/>
  <c r="H34" i="139"/>
  <c r="G34" i="139"/>
  <c r="O16" i="139"/>
  <c r="M16" i="139"/>
  <c r="I16" i="139"/>
  <c r="H16" i="139"/>
  <c r="G16" i="139"/>
  <c r="F16" i="139"/>
  <c r="E16" i="139"/>
  <c r="F8" i="139"/>
  <c r="M7" i="139"/>
  <c r="K7" i="139"/>
  <c r="I7" i="139"/>
  <c r="G7" i="139"/>
  <c r="F7" i="139"/>
  <c r="E7" i="139"/>
  <c r="M6" i="139"/>
  <c r="K6" i="139"/>
  <c r="I6" i="139"/>
  <c r="G6" i="139"/>
  <c r="F6" i="139"/>
  <c r="E6" i="139"/>
  <c r="AD123" i="138"/>
  <c r="AC123" i="138"/>
  <c r="Z123" i="138"/>
  <c r="Y123" i="138"/>
  <c r="T123" i="138"/>
  <c r="S123" i="138"/>
  <c r="L123" i="138"/>
  <c r="J123" i="138"/>
  <c r="I123" i="138"/>
  <c r="O110" i="138"/>
  <c r="M110" i="138"/>
  <c r="AF110" i="138" s="1"/>
  <c r="K110" i="138"/>
  <c r="G110" i="138"/>
  <c r="O109" i="138"/>
  <c r="M109" i="138"/>
  <c r="AF109" i="138" s="1"/>
  <c r="K109" i="138"/>
  <c r="G109" i="138"/>
  <c r="O108" i="138"/>
  <c r="M108" i="138"/>
  <c r="AF108" i="138" s="1"/>
  <c r="K108" i="138"/>
  <c r="G108" i="138"/>
  <c r="O107" i="138"/>
  <c r="M107" i="138"/>
  <c r="AF107" i="138" s="1"/>
  <c r="K107" i="138"/>
  <c r="G107" i="138"/>
  <c r="AD106" i="138"/>
  <c r="AC106" i="138"/>
  <c r="Z106" i="138"/>
  <c r="Y106" i="138"/>
  <c r="T106" i="138"/>
  <c r="S106" i="138"/>
  <c r="L106" i="138"/>
  <c r="J106" i="138"/>
  <c r="I106" i="138"/>
  <c r="O92" i="138"/>
  <c r="M92" i="138"/>
  <c r="AF92" i="138" s="1"/>
  <c r="K92" i="138"/>
  <c r="G92" i="138"/>
  <c r="O91" i="138"/>
  <c r="M91" i="138"/>
  <c r="N91" i="138" s="1"/>
  <c r="K91" i="138"/>
  <c r="G91" i="138"/>
  <c r="O90" i="138"/>
  <c r="M90" i="138"/>
  <c r="K90" i="138"/>
  <c r="G90" i="138"/>
  <c r="AD89" i="138"/>
  <c r="AC89" i="138"/>
  <c r="Z89" i="138"/>
  <c r="Y89" i="138"/>
  <c r="T89" i="138"/>
  <c r="S89" i="138"/>
  <c r="L89" i="138"/>
  <c r="J89" i="138"/>
  <c r="I89" i="138"/>
  <c r="O74" i="138"/>
  <c r="M74" i="138"/>
  <c r="AF74" i="138" s="1"/>
  <c r="K74" i="138"/>
  <c r="G74" i="138"/>
  <c r="O73" i="138"/>
  <c r="M73" i="138"/>
  <c r="N73" i="138" s="1"/>
  <c r="K73" i="138"/>
  <c r="G73" i="138"/>
  <c r="AD72" i="138"/>
  <c r="AC72" i="138"/>
  <c r="Z72" i="138"/>
  <c r="Y72" i="138"/>
  <c r="T72" i="138"/>
  <c r="S72" i="138"/>
  <c r="L72" i="138"/>
  <c r="J72" i="138"/>
  <c r="I72" i="138"/>
  <c r="O63" i="138"/>
  <c r="M63" i="138"/>
  <c r="N63" i="138" s="1"/>
  <c r="K63" i="138"/>
  <c r="G63" i="138"/>
  <c r="O62" i="138"/>
  <c r="M62" i="138"/>
  <c r="AF62" i="138" s="1"/>
  <c r="K62" i="138"/>
  <c r="G62" i="138"/>
  <c r="O61" i="138"/>
  <c r="M61" i="138"/>
  <c r="AF61" i="138" s="1"/>
  <c r="K61" i="138"/>
  <c r="G61" i="138"/>
  <c r="O60" i="138"/>
  <c r="M60" i="138"/>
  <c r="AF60" i="138" s="1"/>
  <c r="K60" i="138"/>
  <c r="G60" i="138"/>
  <c r="O59" i="138"/>
  <c r="M59" i="138"/>
  <c r="N59" i="138" s="1"/>
  <c r="K59" i="138"/>
  <c r="G59" i="138"/>
  <c r="O58" i="138"/>
  <c r="M58" i="138"/>
  <c r="AF58" i="138" s="1"/>
  <c r="K58" i="138"/>
  <c r="G58" i="138"/>
  <c r="O57" i="138"/>
  <c r="M57" i="138"/>
  <c r="AF57" i="138" s="1"/>
  <c r="K57" i="138"/>
  <c r="G57" i="138"/>
  <c r="O56" i="138"/>
  <c r="M56" i="138"/>
  <c r="AF56" i="138" s="1"/>
  <c r="K56" i="138"/>
  <c r="G56" i="138"/>
  <c r="AD55" i="138"/>
  <c r="AC55" i="138"/>
  <c r="Z55" i="138"/>
  <c r="Y55" i="138"/>
  <c r="T55" i="138"/>
  <c r="S55" i="138"/>
  <c r="L55" i="138"/>
  <c r="J55" i="138"/>
  <c r="I55" i="138"/>
  <c r="O42" i="138"/>
  <c r="N42" i="138"/>
  <c r="Q42" i="138" s="1"/>
  <c r="M42" i="138"/>
  <c r="AE42" i="138" s="1"/>
  <c r="K42" i="138"/>
  <c r="G42" i="138"/>
  <c r="O41" i="138"/>
  <c r="M41" i="138"/>
  <c r="K41" i="138"/>
  <c r="G41" i="138"/>
  <c r="O40" i="138"/>
  <c r="M40" i="138"/>
  <c r="AF40" i="138" s="1"/>
  <c r="K40" i="138"/>
  <c r="G40" i="138"/>
  <c r="O39" i="138"/>
  <c r="M39" i="138"/>
  <c r="AF39" i="138" s="1"/>
  <c r="K39" i="138"/>
  <c r="G39" i="138"/>
  <c r="AD38" i="138"/>
  <c r="AC38" i="138"/>
  <c r="Z38" i="138"/>
  <c r="Y38" i="138"/>
  <c r="T38" i="138"/>
  <c r="S38" i="138"/>
  <c r="L38" i="138"/>
  <c r="J38" i="138"/>
  <c r="I38" i="138"/>
  <c r="O25" i="138"/>
  <c r="M25" i="138"/>
  <c r="AF25" i="138" s="1"/>
  <c r="K25" i="138"/>
  <c r="G25" i="138"/>
  <c r="O24" i="138"/>
  <c r="M24" i="138"/>
  <c r="AF24" i="138" s="1"/>
  <c r="K24" i="138"/>
  <c r="G24" i="138"/>
  <c r="O23" i="138"/>
  <c r="M23" i="138"/>
  <c r="N23" i="138" s="1"/>
  <c r="K23" i="138"/>
  <c r="G23" i="138"/>
  <c r="O22" i="138"/>
  <c r="M22" i="138"/>
  <c r="AF22" i="138" s="1"/>
  <c r="K22" i="138"/>
  <c r="G22" i="138"/>
  <c r="AD21" i="138"/>
  <c r="AC21" i="138"/>
  <c r="Z21" i="138"/>
  <c r="Y21" i="138"/>
  <c r="T21" i="138"/>
  <c r="S21" i="138"/>
  <c r="L21" i="138"/>
  <c r="J21" i="138"/>
  <c r="I21" i="138"/>
  <c r="O8" i="138"/>
  <c r="M8" i="138"/>
  <c r="AF8" i="138" s="1"/>
  <c r="K8" i="138"/>
  <c r="G8" i="138"/>
  <c r="O7" i="138"/>
  <c r="M7" i="138"/>
  <c r="AF7" i="138" s="1"/>
  <c r="K7" i="138"/>
  <c r="G7" i="138"/>
  <c r="O6" i="138"/>
  <c r="M6" i="138"/>
  <c r="K6" i="138"/>
  <c r="G6" i="138"/>
  <c r="O5" i="138"/>
  <c r="M5" i="138"/>
  <c r="K5" i="138"/>
  <c r="G5" i="138"/>
  <c r="H2" i="138"/>
  <c r="D1" i="138"/>
  <c r="T174" i="137"/>
  <c r="S174" i="137"/>
  <c r="L174" i="137"/>
  <c r="J174" i="137"/>
  <c r="K174" i="137" s="1"/>
  <c r="I174" i="137"/>
  <c r="O162" i="137"/>
  <c r="M162" i="137"/>
  <c r="N162" i="137" s="1"/>
  <c r="K162" i="137"/>
  <c r="G162" i="137"/>
  <c r="O161" i="137"/>
  <c r="M161" i="137"/>
  <c r="AA161" i="137" s="1"/>
  <c r="K161" i="137"/>
  <c r="G161" i="137"/>
  <c r="O160" i="137"/>
  <c r="M160" i="137"/>
  <c r="AB160" i="137" s="1"/>
  <c r="K160" i="137"/>
  <c r="G160" i="137"/>
  <c r="AA159" i="137"/>
  <c r="O159" i="137"/>
  <c r="M159" i="137"/>
  <c r="AB159" i="137" s="1"/>
  <c r="K159" i="137"/>
  <c r="G159" i="137"/>
  <c r="O158" i="137"/>
  <c r="M158" i="137"/>
  <c r="K158" i="137"/>
  <c r="G158" i="137"/>
  <c r="T157" i="137"/>
  <c r="S157" i="137"/>
  <c r="L157" i="137"/>
  <c r="J157" i="137"/>
  <c r="I157" i="137"/>
  <c r="K157" i="137" s="1"/>
  <c r="O144" i="137"/>
  <c r="M144" i="137"/>
  <c r="K144" i="137"/>
  <c r="G144" i="137"/>
  <c r="O143" i="137"/>
  <c r="M143" i="137"/>
  <c r="AA143" i="137" s="1"/>
  <c r="K143" i="137"/>
  <c r="G143" i="137"/>
  <c r="O142" i="137"/>
  <c r="M142" i="137"/>
  <c r="AB142" i="137" s="1"/>
  <c r="K142" i="137"/>
  <c r="G142" i="137"/>
  <c r="O141" i="137"/>
  <c r="M141" i="137"/>
  <c r="K141" i="137"/>
  <c r="G141" i="137"/>
  <c r="T140" i="137"/>
  <c r="S140" i="137"/>
  <c r="L140" i="137"/>
  <c r="J140" i="137"/>
  <c r="I140" i="137"/>
  <c r="O127" i="137"/>
  <c r="M127" i="137"/>
  <c r="AB127" i="137" s="1"/>
  <c r="K127" i="137"/>
  <c r="G127" i="137"/>
  <c r="O126" i="137"/>
  <c r="M126" i="137"/>
  <c r="K126" i="137"/>
  <c r="G126" i="137"/>
  <c r="O125" i="137"/>
  <c r="M125" i="137"/>
  <c r="AA125" i="137" s="1"/>
  <c r="K125" i="137"/>
  <c r="G125" i="137"/>
  <c r="O124" i="137"/>
  <c r="M124" i="137"/>
  <c r="AB124" i="137" s="1"/>
  <c r="K124" i="137"/>
  <c r="G124" i="137"/>
  <c r="T123" i="137"/>
  <c r="S123" i="137"/>
  <c r="L123" i="137"/>
  <c r="J123" i="137"/>
  <c r="I123" i="137"/>
  <c r="O110" i="137"/>
  <c r="M110" i="137"/>
  <c r="AB110" i="137" s="1"/>
  <c r="K110" i="137"/>
  <c r="G110" i="137"/>
  <c r="AA109" i="137"/>
  <c r="O109" i="137"/>
  <c r="M109" i="137"/>
  <c r="AB109" i="137" s="1"/>
  <c r="K109" i="137"/>
  <c r="G109" i="137"/>
  <c r="O108" i="137"/>
  <c r="M108" i="137"/>
  <c r="N108" i="137" s="1"/>
  <c r="K108" i="137"/>
  <c r="G108" i="137"/>
  <c r="O107" i="137"/>
  <c r="M107" i="137"/>
  <c r="AB107" i="137" s="1"/>
  <c r="K107" i="137"/>
  <c r="G107" i="137"/>
  <c r="T106" i="137"/>
  <c r="S106" i="137"/>
  <c r="L106" i="137"/>
  <c r="J106" i="137"/>
  <c r="I106" i="137"/>
  <c r="O93" i="137"/>
  <c r="M93" i="137"/>
  <c r="K93" i="137"/>
  <c r="G93" i="137"/>
  <c r="O92" i="137"/>
  <c r="M92" i="137"/>
  <c r="AB92" i="137" s="1"/>
  <c r="K92" i="137"/>
  <c r="G92" i="137"/>
  <c r="O91" i="137"/>
  <c r="M91" i="137"/>
  <c r="AB91" i="137" s="1"/>
  <c r="K91" i="137"/>
  <c r="G91" i="137"/>
  <c r="O90" i="137"/>
  <c r="M90" i="137"/>
  <c r="AB90" i="137" s="1"/>
  <c r="K90" i="137"/>
  <c r="G90" i="137"/>
  <c r="T89" i="137"/>
  <c r="S89" i="137"/>
  <c r="L89" i="137"/>
  <c r="J89" i="137"/>
  <c r="I89" i="137"/>
  <c r="O76" i="137"/>
  <c r="M76" i="137"/>
  <c r="K76" i="137"/>
  <c r="G76" i="137"/>
  <c r="O75" i="137"/>
  <c r="M75" i="137"/>
  <c r="AB75" i="137" s="1"/>
  <c r="K75" i="137"/>
  <c r="G75" i="137"/>
  <c r="O74" i="137"/>
  <c r="M74" i="137"/>
  <c r="AB74" i="137" s="1"/>
  <c r="K74" i="137"/>
  <c r="G74" i="137"/>
  <c r="O73" i="137"/>
  <c r="M73" i="137"/>
  <c r="AA73" i="137" s="1"/>
  <c r="K73" i="137"/>
  <c r="G73" i="137"/>
  <c r="T72" i="137"/>
  <c r="S72" i="137"/>
  <c r="L72" i="137"/>
  <c r="J72" i="137"/>
  <c r="I72" i="137"/>
  <c r="O59" i="137"/>
  <c r="M59" i="137"/>
  <c r="AB59" i="137" s="1"/>
  <c r="K59" i="137"/>
  <c r="G59" i="137"/>
  <c r="O58" i="137"/>
  <c r="M58" i="137"/>
  <c r="N58" i="137" s="1"/>
  <c r="K58" i="137"/>
  <c r="G58" i="137"/>
  <c r="O57" i="137"/>
  <c r="M57" i="137"/>
  <c r="AB57" i="137" s="1"/>
  <c r="K57" i="137"/>
  <c r="G57" i="137"/>
  <c r="O56" i="137"/>
  <c r="M56" i="137"/>
  <c r="AB56" i="137" s="1"/>
  <c r="K56" i="137"/>
  <c r="G56" i="137"/>
  <c r="T55" i="137"/>
  <c r="S55" i="137"/>
  <c r="L55" i="137"/>
  <c r="J55" i="137"/>
  <c r="I55" i="137"/>
  <c r="O44" i="137"/>
  <c r="M44" i="137"/>
  <c r="AB44" i="137" s="1"/>
  <c r="K44" i="137"/>
  <c r="G44" i="137"/>
  <c r="O43" i="137"/>
  <c r="M43" i="137"/>
  <c r="K43" i="137"/>
  <c r="G43" i="137"/>
  <c r="O42" i="137"/>
  <c r="M42" i="137"/>
  <c r="N42" i="137" s="1"/>
  <c r="K42" i="137"/>
  <c r="G42" i="137"/>
  <c r="O41" i="137"/>
  <c r="M41" i="137"/>
  <c r="K41" i="137"/>
  <c r="G41" i="137"/>
  <c r="O40" i="137"/>
  <c r="M40" i="137"/>
  <c r="AB40" i="137" s="1"/>
  <c r="K40" i="137"/>
  <c r="G40" i="137"/>
  <c r="O39" i="137"/>
  <c r="M39" i="137"/>
  <c r="K39" i="137"/>
  <c r="G39" i="137"/>
  <c r="T38" i="137"/>
  <c r="S38" i="137"/>
  <c r="L38" i="137"/>
  <c r="J38" i="137"/>
  <c r="I38" i="137"/>
  <c r="O23" i="137"/>
  <c r="M23" i="137"/>
  <c r="AB23" i="137" s="1"/>
  <c r="K23" i="137"/>
  <c r="G23" i="137"/>
  <c r="O22" i="137"/>
  <c r="M22" i="137"/>
  <c r="N22" i="137" s="1"/>
  <c r="K22" i="137"/>
  <c r="G22" i="137"/>
  <c r="T21" i="137"/>
  <c r="S21" i="137"/>
  <c r="L21" i="137"/>
  <c r="J21" i="137"/>
  <c r="I21" i="137"/>
  <c r="O10" i="137"/>
  <c r="M10" i="137"/>
  <c r="N10" i="137" s="1"/>
  <c r="K10" i="137"/>
  <c r="G10" i="137"/>
  <c r="O9" i="137"/>
  <c r="M9" i="137"/>
  <c r="AB9" i="137" s="1"/>
  <c r="K9" i="137"/>
  <c r="G9" i="137"/>
  <c r="O8" i="137"/>
  <c r="M8" i="137"/>
  <c r="AB8" i="137" s="1"/>
  <c r="K8" i="137"/>
  <c r="G8" i="137"/>
  <c r="O7" i="137"/>
  <c r="M7" i="137"/>
  <c r="K7" i="137"/>
  <c r="G7" i="137"/>
  <c r="AA6" i="137"/>
  <c r="O6" i="137"/>
  <c r="M6" i="137"/>
  <c r="N6" i="137" s="1"/>
  <c r="K6" i="137"/>
  <c r="G6" i="137"/>
  <c r="O5" i="137"/>
  <c r="M5" i="137"/>
  <c r="N5" i="137" s="1"/>
  <c r="K5" i="137"/>
  <c r="G5" i="137"/>
  <c r="H2" i="137"/>
  <c r="D1" i="137"/>
  <c r="X34" i="136"/>
  <c r="W34" i="136"/>
  <c r="V34" i="136"/>
  <c r="T34" i="136"/>
  <c r="P34" i="136"/>
  <c r="O34" i="136"/>
  <c r="N34" i="136"/>
  <c r="M34" i="136"/>
  <c r="H34" i="136"/>
  <c r="G34" i="136"/>
  <c r="O16" i="136"/>
  <c r="M16" i="136"/>
  <c r="I16" i="136"/>
  <c r="H16" i="136"/>
  <c r="G16" i="136"/>
  <c r="F16" i="136"/>
  <c r="E16" i="136"/>
  <c r="F8" i="136"/>
  <c r="M7" i="136"/>
  <c r="K7" i="136"/>
  <c r="I7" i="136"/>
  <c r="G7" i="136"/>
  <c r="F7" i="136"/>
  <c r="E7" i="136"/>
  <c r="M6" i="136"/>
  <c r="K6" i="136"/>
  <c r="I6" i="136"/>
  <c r="G6" i="136"/>
  <c r="F6" i="136"/>
  <c r="E6" i="136"/>
  <c r="AD123" i="135"/>
  <c r="AC123" i="135"/>
  <c r="Z123" i="135"/>
  <c r="Y123" i="135"/>
  <c r="T123" i="135"/>
  <c r="S123" i="135"/>
  <c r="L123" i="135"/>
  <c r="J123" i="135"/>
  <c r="I123" i="135"/>
  <c r="O123" i="135" s="1"/>
  <c r="O110" i="135"/>
  <c r="M110" i="135"/>
  <c r="AF110" i="135" s="1"/>
  <c r="K110" i="135"/>
  <c r="G110" i="135"/>
  <c r="O109" i="135"/>
  <c r="M109" i="135"/>
  <c r="AF109" i="135" s="1"/>
  <c r="K109" i="135"/>
  <c r="G109" i="135"/>
  <c r="O108" i="135"/>
  <c r="M108" i="135"/>
  <c r="AF108" i="135" s="1"/>
  <c r="K108" i="135"/>
  <c r="G108" i="135"/>
  <c r="O107" i="135"/>
  <c r="M107" i="135"/>
  <c r="K107" i="135"/>
  <c r="G107" i="135"/>
  <c r="AD106" i="135"/>
  <c r="AC106" i="135"/>
  <c r="Z106" i="135"/>
  <c r="Y106" i="135"/>
  <c r="T106" i="135"/>
  <c r="S106" i="135"/>
  <c r="L106" i="135"/>
  <c r="J106" i="135"/>
  <c r="I106" i="135"/>
  <c r="O92" i="135"/>
  <c r="M92" i="135"/>
  <c r="AF92" i="135" s="1"/>
  <c r="K92" i="135"/>
  <c r="G92" i="135"/>
  <c r="AF91" i="135"/>
  <c r="O91" i="135"/>
  <c r="M91" i="135"/>
  <c r="N91" i="135" s="1"/>
  <c r="K91" i="135"/>
  <c r="G91" i="135"/>
  <c r="O90" i="135"/>
  <c r="M90" i="135"/>
  <c r="N90" i="135" s="1"/>
  <c r="K90" i="135"/>
  <c r="G90" i="135"/>
  <c r="AD89" i="135"/>
  <c r="AC89" i="135"/>
  <c r="Z89" i="135"/>
  <c r="Y89" i="135"/>
  <c r="T89" i="135"/>
  <c r="S89" i="135"/>
  <c r="L89" i="135"/>
  <c r="O89" i="135" s="1"/>
  <c r="J89" i="135"/>
  <c r="I89" i="135"/>
  <c r="O74" i="135"/>
  <c r="M74" i="135"/>
  <c r="N74" i="135" s="1"/>
  <c r="K74" i="135"/>
  <c r="G74" i="135"/>
  <c r="O73" i="135"/>
  <c r="M73" i="135"/>
  <c r="N73" i="135" s="1"/>
  <c r="K73" i="135"/>
  <c r="G73" i="135"/>
  <c r="AD72" i="135"/>
  <c r="AC72" i="135"/>
  <c r="Z72" i="135"/>
  <c r="Y72" i="135"/>
  <c r="T72" i="135"/>
  <c r="S72" i="135"/>
  <c r="L72" i="135"/>
  <c r="J72" i="135"/>
  <c r="I72" i="135"/>
  <c r="O63" i="135"/>
  <c r="M63" i="135"/>
  <c r="AE63" i="135" s="1"/>
  <c r="K63" i="135"/>
  <c r="G63" i="135"/>
  <c r="O62" i="135"/>
  <c r="M62" i="135"/>
  <c r="AF62" i="135" s="1"/>
  <c r="K62" i="135"/>
  <c r="G62" i="135"/>
  <c r="O61" i="135"/>
  <c r="M61" i="135"/>
  <c r="AF61" i="135" s="1"/>
  <c r="K61" i="135"/>
  <c r="G61" i="135"/>
  <c r="O60" i="135"/>
  <c r="M60" i="135"/>
  <c r="AF60" i="135" s="1"/>
  <c r="K60" i="135"/>
  <c r="G60" i="135"/>
  <c r="O59" i="135"/>
  <c r="M59" i="135"/>
  <c r="AE59" i="135" s="1"/>
  <c r="K59" i="135"/>
  <c r="G59" i="135"/>
  <c r="O58" i="135"/>
  <c r="M58" i="135"/>
  <c r="AE58" i="135" s="1"/>
  <c r="K58" i="135"/>
  <c r="G58" i="135"/>
  <c r="O57" i="135"/>
  <c r="M57" i="135"/>
  <c r="AF57" i="135" s="1"/>
  <c r="K57" i="135"/>
  <c r="G57" i="135"/>
  <c r="O56" i="135"/>
  <c r="M56" i="135"/>
  <c r="AF56" i="135" s="1"/>
  <c r="K56" i="135"/>
  <c r="G56" i="135"/>
  <c r="AD55" i="135"/>
  <c r="AC55" i="135"/>
  <c r="Z55" i="135"/>
  <c r="Y55" i="135"/>
  <c r="T55" i="135"/>
  <c r="S55" i="135"/>
  <c r="L55" i="135"/>
  <c r="J55" i="135"/>
  <c r="I55" i="135"/>
  <c r="O42" i="135"/>
  <c r="M42" i="135"/>
  <c r="AF42" i="135" s="1"/>
  <c r="K42" i="135"/>
  <c r="G42" i="135"/>
  <c r="O41" i="135"/>
  <c r="M41" i="135"/>
  <c r="AF41" i="135" s="1"/>
  <c r="K41" i="135"/>
  <c r="G41" i="135"/>
  <c r="O40" i="135"/>
  <c r="M40" i="135"/>
  <c r="AF40" i="135" s="1"/>
  <c r="K40" i="135"/>
  <c r="G40" i="135"/>
  <c r="O39" i="135"/>
  <c r="M39" i="135"/>
  <c r="AF39" i="135" s="1"/>
  <c r="K39" i="135"/>
  <c r="G39" i="135"/>
  <c r="AD38" i="135"/>
  <c r="AC38" i="135"/>
  <c r="Z38" i="135"/>
  <c r="Y38" i="135"/>
  <c r="T38" i="135"/>
  <c r="S38" i="135"/>
  <c r="L38" i="135"/>
  <c r="J38" i="135"/>
  <c r="I38" i="135"/>
  <c r="O25" i="135"/>
  <c r="M25" i="135"/>
  <c r="K25" i="135"/>
  <c r="G25" i="135"/>
  <c r="O24" i="135"/>
  <c r="M24" i="135"/>
  <c r="N24" i="135" s="1"/>
  <c r="K24" i="135"/>
  <c r="G24" i="135"/>
  <c r="O23" i="135"/>
  <c r="M23" i="135"/>
  <c r="N23" i="135" s="1"/>
  <c r="K23" i="135"/>
  <c r="G23" i="135"/>
  <c r="O22" i="135"/>
  <c r="M22" i="135"/>
  <c r="AF22" i="135" s="1"/>
  <c r="K22" i="135"/>
  <c r="G22" i="135"/>
  <c r="AD21" i="135"/>
  <c r="AC21" i="135"/>
  <c r="Z21" i="135"/>
  <c r="Y21" i="135"/>
  <c r="T21" i="135"/>
  <c r="S21" i="135"/>
  <c r="L21" i="135"/>
  <c r="J21" i="135"/>
  <c r="I21" i="135"/>
  <c r="O8" i="135"/>
  <c r="M8" i="135"/>
  <c r="N8" i="135" s="1"/>
  <c r="K8" i="135"/>
  <c r="G8" i="135"/>
  <c r="O7" i="135"/>
  <c r="M7" i="135"/>
  <c r="AF7" i="135" s="1"/>
  <c r="K7" i="135"/>
  <c r="G7" i="135"/>
  <c r="O6" i="135"/>
  <c r="M6" i="135"/>
  <c r="AF6" i="135" s="1"/>
  <c r="K6" i="135"/>
  <c r="G6" i="135"/>
  <c r="O5" i="135"/>
  <c r="M5" i="135"/>
  <c r="AF5" i="135" s="1"/>
  <c r="K5" i="135"/>
  <c r="G5" i="135"/>
  <c r="H2" i="135"/>
  <c r="D1" i="135"/>
  <c r="T174" i="134"/>
  <c r="S174" i="134"/>
  <c r="L174" i="134"/>
  <c r="J174" i="134"/>
  <c r="I174" i="134"/>
  <c r="O162" i="134"/>
  <c r="M162" i="134"/>
  <c r="AB162" i="134" s="1"/>
  <c r="K162" i="134"/>
  <c r="G162" i="134"/>
  <c r="O161" i="134"/>
  <c r="M161" i="134"/>
  <c r="AB161" i="134" s="1"/>
  <c r="K161" i="134"/>
  <c r="G161" i="134"/>
  <c r="O160" i="134"/>
  <c r="M160" i="134"/>
  <c r="AB160" i="134" s="1"/>
  <c r="K160" i="134"/>
  <c r="G160" i="134"/>
  <c r="O159" i="134"/>
  <c r="M159" i="134"/>
  <c r="AB159" i="134" s="1"/>
  <c r="K159" i="134"/>
  <c r="G159" i="134"/>
  <c r="O158" i="134"/>
  <c r="M158" i="134"/>
  <c r="N158" i="134" s="1"/>
  <c r="K158" i="134"/>
  <c r="G158" i="134"/>
  <c r="T157" i="134"/>
  <c r="S157" i="134"/>
  <c r="L157" i="134"/>
  <c r="J157" i="134"/>
  <c r="K157" i="134" s="1"/>
  <c r="I157" i="134"/>
  <c r="O144" i="134"/>
  <c r="M144" i="134"/>
  <c r="K144" i="134"/>
  <c r="G144" i="134"/>
  <c r="O143" i="134"/>
  <c r="M143" i="134"/>
  <c r="K143" i="134"/>
  <c r="G143" i="134"/>
  <c r="O142" i="134"/>
  <c r="M142" i="134"/>
  <c r="AB142" i="134" s="1"/>
  <c r="K142" i="134"/>
  <c r="G142" i="134"/>
  <c r="O141" i="134"/>
  <c r="M141" i="134"/>
  <c r="AB141" i="134" s="1"/>
  <c r="K141" i="134"/>
  <c r="G141" i="134"/>
  <c r="T140" i="134"/>
  <c r="S140" i="134"/>
  <c r="L140" i="134"/>
  <c r="O140" i="134" s="1"/>
  <c r="J140" i="134"/>
  <c r="I140" i="134"/>
  <c r="O127" i="134"/>
  <c r="M127" i="134"/>
  <c r="K127" i="134"/>
  <c r="G127" i="134"/>
  <c r="O126" i="134"/>
  <c r="M126" i="134"/>
  <c r="N126" i="134" s="1"/>
  <c r="K126" i="134"/>
  <c r="G126" i="134"/>
  <c r="O125" i="134"/>
  <c r="M125" i="134"/>
  <c r="K125" i="134"/>
  <c r="G125" i="134"/>
  <c r="O124" i="134"/>
  <c r="M124" i="134"/>
  <c r="AB124" i="134" s="1"/>
  <c r="K124" i="134"/>
  <c r="G124" i="134"/>
  <c r="T123" i="134"/>
  <c r="S123" i="134"/>
  <c r="L123" i="134"/>
  <c r="J123" i="134"/>
  <c r="I123" i="134"/>
  <c r="O110" i="134"/>
  <c r="M110" i="134"/>
  <c r="AB110" i="134" s="1"/>
  <c r="K110" i="134"/>
  <c r="G110" i="134"/>
  <c r="O109" i="134"/>
  <c r="M109" i="134"/>
  <c r="K109" i="134"/>
  <c r="G109" i="134"/>
  <c r="O108" i="134"/>
  <c r="M108" i="134"/>
  <c r="AB108" i="134" s="1"/>
  <c r="K108" i="134"/>
  <c r="G108" i="134"/>
  <c r="O107" i="134"/>
  <c r="M107" i="134"/>
  <c r="N107" i="134" s="1"/>
  <c r="K107" i="134"/>
  <c r="G107" i="134"/>
  <c r="T106" i="134"/>
  <c r="S106" i="134"/>
  <c r="L106" i="134"/>
  <c r="J106" i="134"/>
  <c r="I106" i="134"/>
  <c r="O93" i="134"/>
  <c r="M93" i="134"/>
  <c r="K93" i="134"/>
  <c r="G93" i="134"/>
  <c r="O92" i="134"/>
  <c r="M92" i="134"/>
  <c r="AB92" i="134" s="1"/>
  <c r="K92" i="134"/>
  <c r="G92" i="134"/>
  <c r="O91" i="134"/>
  <c r="M91" i="134"/>
  <c r="K91" i="134"/>
  <c r="G91" i="134"/>
  <c r="O90" i="134"/>
  <c r="M90" i="134"/>
  <c r="AB90" i="134" s="1"/>
  <c r="K90" i="134"/>
  <c r="G90" i="134"/>
  <c r="T89" i="134"/>
  <c r="S89" i="134"/>
  <c r="L89" i="134"/>
  <c r="J89" i="134"/>
  <c r="I89" i="134"/>
  <c r="O76" i="134"/>
  <c r="M76" i="134"/>
  <c r="AA76" i="134" s="1"/>
  <c r="K76" i="134"/>
  <c r="G76" i="134"/>
  <c r="O75" i="134"/>
  <c r="M75" i="134"/>
  <c r="K75" i="134"/>
  <c r="G75" i="134"/>
  <c r="O74" i="134"/>
  <c r="M74" i="134"/>
  <c r="AB74" i="134" s="1"/>
  <c r="K74" i="134"/>
  <c r="G74" i="134"/>
  <c r="O73" i="134"/>
  <c r="M73" i="134"/>
  <c r="AB73" i="134" s="1"/>
  <c r="K73" i="134"/>
  <c r="G73" i="134"/>
  <c r="T72" i="134"/>
  <c r="S72" i="134"/>
  <c r="L72" i="134"/>
  <c r="J72" i="134"/>
  <c r="I72" i="134"/>
  <c r="O59" i="134"/>
  <c r="M59" i="134"/>
  <c r="AB59" i="134" s="1"/>
  <c r="K59" i="134"/>
  <c r="G59" i="134"/>
  <c r="O58" i="134"/>
  <c r="M58" i="134"/>
  <c r="N58" i="134" s="1"/>
  <c r="K58" i="134"/>
  <c r="G58" i="134"/>
  <c r="O57" i="134"/>
  <c r="M57" i="134"/>
  <c r="K57" i="134"/>
  <c r="G57" i="134"/>
  <c r="O56" i="134"/>
  <c r="M56" i="134"/>
  <c r="AB56" i="134" s="1"/>
  <c r="K56" i="134"/>
  <c r="G56" i="134"/>
  <c r="T55" i="134"/>
  <c r="S55" i="134"/>
  <c r="L55" i="134"/>
  <c r="J55" i="134"/>
  <c r="I55" i="134"/>
  <c r="O44" i="134"/>
  <c r="M44" i="134"/>
  <c r="AB44" i="134" s="1"/>
  <c r="K44" i="134"/>
  <c r="G44" i="134"/>
  <c r="O43" i="134"/>
  <c r="M43" i="134"/>
  <c r="K43" i="134"/>
  <c r="G43" i="134"/>
  <c r="O42" i="134"/>
  <c r="M42" i="134"/>
  <c r="K42" i="134"/>
  <c r="G42" i="134"/>
  <c r="O41" i="134"/>
  <c r="M41" i="134"/>
  <c r="AB41" i="134" s="1"/>
  <c r="K41" i="134"/>
  <c r="G41" i="134"/>
  <c r="O40" i="134"/>
  <c r="M40" i="134"/>
  <c r="AB40" i="134" s="1"/>
  <c r="K40" i="134"/>
  <c r="G40" i="134"/>
  <c r="O39" i="134"/>
  <c r="M39" i="134"/>
  <c r="AB39" i="134" s="1"/>
  <c r="K39" i="134"/>
  <c r="G39" i="134"/>
  <c r="T38" i="134"/>
  <c r="S38" i="134"/>
  <c r="L38" i="134"/>
  <c r="J38" i="134"/>
  <c r="I38" i="134"/>
  <c r="AA23" i="134"/>
  <c r="O23" i="134"/>
  <c r="M23" i="134"/>
  <c r="AB23" i="134" s="1"/>
  <c r="K23" i="134"/>
  <c r="G23" i="134"/>
  <c r="O22" i="134"/>
  <c r="M22" i="134"/>
  <c r="K22" i="134"/>
  <c r="G22" i="134"/>
  <c r="T21" i="134"/>
  <c r="S21" i="134"/>
  <c r="L21" i="134"/>
  <c r="J21" i="134"/>
  <c r="I21" i="134"/>
  <c r="AA10" i="134"/>
  <c r="O10" i="134"/>
  <c r="M10" i="134"/>
  <c r="N10" i="134" s="1"/>
  <c r="K10" i="134"/>
  <c r="G10" i="134"/>
  <c r="O9" i="134"/>
  <c r="M9" i="134"/>
  <c r="N9" i="134" s="1"/>
  <c r="K9" i="134"/>
  <c r="G9" i="134"/>
  <c r="O8" i="134"/>
  <c r="M8" i="134"/>
  <c r="K8" i="134"/>
  <c r="G8" i="134"/>
  <c r="O7" i="134"/>
  <c r="M7" i="134"/>
  <c r="K7" i="134"/>
  <c r="G7" i="134"/>
  <c r="O6" i="134"/>
  <c r="M6" i="134"/>
  <c r="K6" i="134"/>
  <c r="G6" i="134"/>
  <c r="O5" i="134"/>
  <c r="M5" i="134"/>
  <c r="N5" i="134" s="1"/>
  <c r="K5" i="134"/>
  <c r="G5" i="134"/>
  <c r="H2" i="134"/>
  <c r="D1" i="134"/>
  <c r="X34" i="133"/>
  <c r="W34" i="133"/>
  <c r="V34" i="133"/>
  <c r="T34" i="133"/>
  <c r="P34" i="133"/>
  <c r="O34" i="133"/>
  <c r="N34" i="133"/>
  <c r="M34" i="133"/>
  <c r="H34" i="133"/>
  <c r="G34" i="133"/>
  <c r="O16" i="133"/>
  <c r="M16" i="133"/>
  <c r="I16" i="133"/>
  <c r="H16" i="133"/>
  <c r="G16" i="133"/>
  <c r="F16" i="133"/>
  <c r="E16" i="133"/>
  <c r="F8" i="133"/>
  <c r="M7" i="133"/>
  <c r="K7" i="133"/>
  <c r="I7" i="133"/>
  <c r="G7" i="133"/>
  <c r="F7" i="133"/>
  <c r="E7" i="133"/>
  <c r="M6" i="133"/>
  <c r="K6" i="133"/>
  <c r="I6" i="133"/>
  <c r="G6" i="133"/>
  <c r="F6" i="133"/>
  <c r="E6" i="133"/>
  <c r="AD123" i="132"/>
  <c r="AC123" i="132"/>
  <c r="Z123" i="132"/>
  <c r="Y123" i="132"/>
  <c r="T123" i="132"/>
  <c r="S123" i="132"/>
  <c r="L123" i="132"/>
  <c r="J123" i="132"/>
  <c r="I123" i="132"/>
  <c r="O110" i="132"/>
  <c r="M110" i="132"/>
  <c r="K110" i="132"/>
  <c r="G110" i="132"/>
  <c r="O109" i="132"/>
  <c r="M109" i="132"/>
  <c r="AF109" i="132" s="1"/>
  <c r="K109" i="132"/>
  <c r="G109" i="132"/>
  <c r="O108" i="132"/>
  <c r="M108" i="132"/>
  <c r="N108" i="132" s="1"/>
  <c r="K108" i="132"/>
  <c r="G108" i="132"/>
  <c r="O107" i="132"/>
  <c r="M107" i="132"/>
  <c r="AF107" i="132" s="1"/>
  <c r="K107" i="132"/>
  <c r="G107" i="132"/>
  <c r="AD106" i="132"/>
  <c r="AC106" i="132"/>
  <c r="Z106" i="132"/>
  <c r="Y106" i="132"/>
  <c r="T106" i="132"/>
  <c r="S106" i="132"/>
  <c r="L106" i="132"/>
  <c r="J106" i="132"/>
  <c r="I106" i="132"/>
  <c r="O92" i="132"/>
  <c r="M92" i="132"/>
  <c r="AF92" i="132" s="1"/>
  <c r="K92" i="132"/>
  <c r="G92" i="132"/>
  <c r="O91" i="132"/>
  <c r="M91" i="132"/>
  <c r="N91" i="132" s="1"/>
  <c r="K91" i="132"/>
  <c r="G91" i="132"/>
  <c r="O90" i="132"/>
  <c r="M90" i="132"/>
  <c r="N90" i="132" s="1"/>
  <c r="K90" i="132"/>
  <c r="G90" i="132"/>
  <c r="AD89" i="132"/>
  <c r="AC89" i="132"/>
  <c r="Z89" i="132"/>
  <c r="Y89" i="132"/>
  <c r="T89" i="132"/>
  <c r="S89" i="132"/>
  <c r="L89" i="132"/>
  <c r="J89" i="132"/>
  <c r="I89" i="132"/>
  <c r="O74" i="132"/>
  <c r="M74" i="132"/>
  <c r="AF74" i="132" s="1"/>
  <c r="K74" i="132"/>
  <c r="G74" i="132"/>
  <c r="O73" i="132"/>
  <c r="M73" i="132"/>
  <c r="K73" i="132"/>
  <c r="G73" i="132"/>
  <c r="AD72" i="132"/>
  <c r="AC72" i="132"/>
  <c r="Z72" i="132"/>
  <c r="Y72" i="132"/>
  <c r="T72" i="132"/>
  <c r="S72" i="132"/>
  <c r="L72" i="132"/>
  <c r="J72" i="132"/>
  <c r="I72" i="132"/>
  <c r="O63" i="132"/>
  <c r="M63" i="132"/>
  <c r="K63" i="132"/>
  <c r="G63" i="132"/>
  <c r="O62" i="132"/>
  <c r="N62" i="132"/>
  <c r="M62" i="132"/>
  <c r="AE62" i="132" s="1"/>
  <c r="K62" i="132"/>
  <c r="G62" i="132"/>
  <c r="O61" i="132"/>
  <c r="M61" i="132"/>
  <c r="AF61" i="132" s="1"/>
  <c r="K61" i="132"/>
  <c r="G61" i="132"/>
  <c r="O60" i="132"/>
  <c r="M60" i="132"/>
  <c r="AF60" i="132" s="1"/>
  <c r="K60" i="132"/>
  <c r="G60" i="132"/>
  <c r="O59" i="132"/>
  <c r="M59" i="132"/>
  <c r="N59" i="132" s="1"/>
  <c r="K59" i="132"/>
  <c r="G59" i="132"/>
  <c r="O58" i="132"/>
  <c r="M58" i="132"/>
  <c r="AF58" i="132" s="1"/>
  <c r="K58" i="132"/>
  <c r="G58" i="132"/>
  <c r="O57" i="132"/>
  <c r="M57" i="132"/>
  <c r="AF57" i="132" s="1"/>
  <c r="K57" i="132"/>
  <c r="G57" i="132"/>
  <c r="O56" i="132"/>
  <c r="M56" i="132"/>
  <c r="AF56" i="132" s="1"/>
  <c r="K56" i="132"/>
  <c r="G56" i="132"/>
  <c r="AD55" i="132"/>
  <c r="AC55" i="132"/>
  <c r="Z55" i="132"/>
  <c r="Y55" i="132"/>
  <c r="T55" i="132"/>
  <c r="S55" i="132"/>
  <c r="L55" i="132"/>
  <c r="J55" i="132"/>
  <c r="I55" i="132"/>
  <c r="O42" i="132"/>
  <c r="M42" i="132"/>
  <c r="N42" i="132" s="1"/>
  <c r="K42" i="132"/>
  <c r="G42" i="132"/>
  <c r="O41" i="132"/>
  <c r="M41" i="132"/>
  <c r="AF41" i="132" s="1"/>
  <c r="K41" i="132"/>
  <c r="G41" i="132"/>
  <c r="O40" i="132"/>
  <c r="M40" i="132"/>
  <c r="AF40" i="132" s="1"/>
  <c r="K40" i="132"/>
  <c r="G40" i="132"/>
  <c r="O39" i="132"/>
  <c r="M39" i="132"/>
  <c r="K39" i="132"/>
  <c r="G39" i="132"/>
  <c r="AD38" i="132"/>
  <c r="AC38" i="132"/>
  <c r="Z38" i="132"/>
  <c r="Y38" i="132"/>
  <c r="T38" i="132"/>
  <c r="S38" i="132"/>
  <c r="L38" i="132"/>
  <c r="J38" i="132"/>
  <c r="I38" i="132"/>
  <c r="O25" i="132"/>
  <c r="M25" i="132"/>
  <c r="AF25" i="132" s="1"/>
  <c r="K25" i="132"/>
  <c r="G25" i="132"/>
  <c r="O24" i="132"/>
  <c r="M24" i="132"/>
  <c r="N24" i="132" s="1"/>
  <c r="K24" i="132"/>
  <c r="G24" i="132"/>
  <c r="O23" i="132"/>
  <c r="M23" i="132"/>
  <c r="K23" i="132"/>
  <c r="G23" i="132"/>
  <c r="O22" i="132"/>
  <c r="M22" i="132"/>
  <c r="AF22" i="132" s="1"/>
  <c r="K22" i="132"/>
  <c r="G22" i="132"/>
  <c r="AD21" i="132"/>
  <c r="Z21" i="132"/>
  <c r="Y21" i="132"/>
  <c r="T21" i="132"/>
  <c r="S21" i="132"/>
  <c r="L21" i="132"/>
  <c r="J21" i="132"/>
  <c r="I21" i="132"/>
  <c r="O8" i="132"/>
  <c r="M8" i="132"/>
  <c r="N8" i="132" s="1"/>
  <c r="K8" i="132"/>
  <c r="G8" i="132"/>
  <c r="O7" i="132"/>
  <c r="M7" i="132"/>
  <c r="AF7" i="132" s="1"/>
  <c r="K7" i="132"/>
  <c r="G7" i="132"/>
  <c r="O6" i="132"/>
  <c r="M6" i="132"/>
  <c r="AF6" i="132" s="1"/>
  <c r="K6" i="132"/>
  <c r="G6" i="132"/>
  <c r="O5" i="132"/>
  <c r="M5" i="132"/>
  <c r="AF5" i="132" s="1"/>
  <c r="K5" i="132"/>
  <c r="G5" i="132"/>
  <c r="H2" i="132"/>
  <c r="D1" i="132"/>
  <c r="T174" i="131"/>
  <c r="S174" i="131"/>
  <c r="L174" i="131"/>
  <c r="J174" i="131"/>
  <c r="I174" i="131"/>
  <c r="O162" i="131"/>
  <c r="M162" i="131"/>
  <c r="N162" i="131" s="1"/>
  <c r="K162" i="131"/>
  <c r="G162" i="131"/>
  <c r="O161" i="131"/>
  <c r="M161" i="131"/>
  <c r="K161" i="131"/>
  <c r="G161" i="131"/>
  <c r="O160" i="131"/>
  <c r="M160" i="131"/>
  <c r="AB160" i="131" s="1"/>
  <c r="K160" i="131"/>
  <c r="G160" i="131"/>
  <c r="O159" i="131"/>
  <c r="M159" i="131"/>
  <c r="AA159" i="131" s="1"/>
  <c r="K159" i="131"/>
  <c r="G159" i="131"/>
  <c r="O158" i="131"/>
  <c r="M158" i="131"/>
  <c r="AB158" i="131" s="1"/>
  <c r="K158" i="131"/>
  <c r="G158" i="131"/>
  <c r="T157" i="131"/>
  <c r="S157" i="131"/>
  <c r="L157" i="131"/>
  <c r="J157" i="131"/>
  <c r="I157" i="131"/>
  <c r="O144" i="131"/>
  <c r="M144" i="131"/>
  <c r="AB144" i="131" s="1"/>
  <c r="K144" i="131"/>
  <c r="G144" i="131"/>
  <c r="O143" i="131"/>
  <c r="M143" i="131"/>
  <c r="AB143" i="131" s="1"/>
  <c r="K143" i="131"/>
  <c r="G143" i="131"/>
  <c r="O142" i="131"/>
  <c r="M142" i="131"/>
  <c r="AB142" i="131" s="1"/>
  <c r="K142" i="131"/>
  <c r="G142" i="131"/>
  <c r="O141" i="131"/>
  <c r="M141" i="131"/>
  <c r="AB141" i="131" s="1"/>
  <c r="K141" i="131"/>
  <c r="G141" i="131"/>
  <c r="T140" i="131"/>
  <c r="S140" i="131"/>
  <c r="L140" i="131"/>
  <c r="J140" i="131"/>
  <c r="I140" i="131"/>
  <c r="O126" i="131"/>
  <c r="M126" i="131"/>
  <c r="AB126" i="131" s="1"/>
  <c r="K126" i="131"/>
  <c r="G126" i="131"/>
  <c r="O125" i="131"/>
  <c r="M125" i="131"/>
  <c r="N125" i="131" s="1"/>
  <c r="K125" i="131"/>
  <c r="G125" i="131"/>
  <c r="O124" i="131"/>
  <c r="M124" i="131"/>
  <c r="AA124" i="131" s="1"/>
  <c r="K124" i="131"/>
  <c r="G124" i="131"/>
  <c r="T123" i="131"/>
  <c r="S123" i="131"/>
  <c r="L123" i="131"/>
  <c r="J123" i="131"/>
  <c r="I123" i="131"/>
  <c r="O111" i="131"/>
  <c r="M111" i="131"/>
  <c r="K111" i="131"/>
  <c r="G111" i="131"/>
  <c r="O110" i="131"/>
  <c r="M110" i="131"/>
  <c r="AB110" i="131" s="1"/>
  <c r="K110" i="131"/>
  <c r="G110" i="131"/>
  <c r="O109" i="131"/>
  <c r="M109" i="131"/>
  <c r="K109" i="131"/>
  <c r="G109" i="131"/>
  <c r="O108" i="131"/>
  <c r="M108" i="131"/>
  <c r="AB108" i="131" s="1"/>
  <c r="K108" i="131"/>
  <c r="G108" i="131"/>
  <c r="O107" i="131"/>
  <c r="M107" i="131"/>
  <c r="AB107" i="131" s="1"/>
  <c r="K107" i="131"/>
  <c r="G107" i="131"/>
  <c r="T106" i="131"/>
  <c r="S106" i="131"/>
  <c r="L106" i="131"/>
  <c r="J106" i="131"/>
  <c r="I106" i="131"/>
  <c r="O93" i="131"/>
  <c r="M93" i="131"/>
  <c r="K93" i="131"/>
  <c r="G93" i="131"/>
  <c r="O92" i="131"/>
  <c r="M92" i="131"/>
  <c r="AB92" i="131" s="1"/>
  <c r="K92" i="131"/>
  <c r="G92" i="131"/>
  <c r="O91" i="131"/>
  <c r="M91" i="131"/>
  <c r="AB91" i="131" s="1"/>
  <c r="K91" i="131"/>
  <c r="G91" i="131"/>
  <c r="O90" i="131"/>
  <c r="M90" i="131"/>
  <c r="AB90" i="131" s="1"/>
  <c r="K90" i="131"/>
  <c r="G90" i="131"/>
  <c r="T89" i="131"/>
  <c r="S89" i="131"/>
  <c r="L89" i="131"/>
  <c r="J89" i="131"/>
  <c r="I89" i="131"/>
  <c r="O76" i="131"/>
  <c r="M76" i="131"/>
  <c r="AA76" i="131" s="1"/>
  <c r="K76" i="131"/>
  <c r="G76" i="131"/>
  <c r="O75" i="131"/>
  <c r="M75" i="131"/>
  <c r="K75" i="131"/>
  <c r="G75" i="131"/>
  <c r="O74" i="131"/>
  <c r="M74" i="131"/>
  <c r="AB74" i="131" s="1"/>
  <c r="K74" i="131"/>
  <c r="G74" i="131"/>
  <c r="O73" i="131"/>
  <c r="M73" i="131"/>
  <c r="K73" i="131"/>
  <c r="G73" i="131"/>
  <c r="T72" i="131"/>
  <c r="S72" i="131"/>
  <c r="L72" i="131"/>
  <c r="J72" i="131"/>
  <c r="I72" i="131"/>
  <c r="O59" i="131"/>
  <c r="M59" i="131"/>
  <c r="K59" i="131"/>
  <c r="G59" i="131"/>
  <c r="O58" i="131"/>
  <c r="M58" i="131"/>
  <c r="AB58" i="131" s="1"/>
  <c r="K58" i="131"/>
  <c r="G58" i="131"/>
  <c r="O57" i="131"/>
  <c r="M57" i="131"/>
  <c r="AB57" i="131" s="1"/>
  <c r="K57" i="131"/>
  <c r="G57" i="131"/>
  <c r="O56" i="131"/>
  <c r="M56" i="131"/>
  <c r="AB56" i="131" s="1"/>
  <c r="K56" i="131"/>
  <c r="G56" i="131"/>
  <c r="T55" i="131"/>
  <c r="S55" i="131"/>
  <c r="L55" i="131"/>
  <c r="J55" i="131"/>
  <c r="I55" i="131"/>
  <c r="O44" i="131"/>
  <c r="M44" i="131"/>
  <c r="AB44" i="131" s="1"/>
  <c r="K44" i="131"/>
  <c r="G44" i="131"/>
  <c r="AA43" i="131"/>
  <c r="O43" i="131"/>
  <c r="M43" i="131"/>
  <c r="K43" i="131"/>
  <c r="G43" i="131"/>
  <c r="O42" i="131"/>
  <c r="M42" i="131"/>
  <c r="AA42" i="131" s="1"/>
  <c r="K42" i="131"/>
  <c r="G42" i="131"/>
  <c r="O41" i="131"/>
  <c r="M41" i="131"/>
  <c r="K41" i="131"/>
  <c r="G41" i="131"/>
  <c r="O40" i="131"/>
  <c r="M40" i="131"/>
  <c r="AB40" i="131" s="1"/>
  <c r="K40" i="131"/>
  <c r="G40" i="131"/>
  <c r="O39" i="131"/>
  <c r="M39" i="131"/>
  <c r="K39" i="131"/>
  <c r="G39" i="131"/>
  <c r="T38" i="131"/>
  <c r="S38" i="131"/>
  <c r="L38" i="131"/>
  <c r="J38" i="131"/>
  <c r="I38" i="131"/>
  <c r="O23" i="131"/>
  <c r="M23" i="131"/>
  <c r="AB23" i="131" s="1"/>
  <c r="K23" i="131"/>
  <c r="G23" i="131"/>
  <c r="O22" i="131"/>
  <c r="M22" i="131"/>
  <c r="AA22" i="131" s="1"/>
  <c r="K22" i="131"/>
  <c r="G22" i="131"/>
  <c r="T21" i="131"/>
  <c r="S21" i="131"/>
  <c r="L21" i="131"/>
  <c r="J21" i="131"/>
  <c r="I21" i="131"/>
  <c r="O10" i="131"/>
  <c r="M10" i="131"/>
  <c r="K10" i="131"/>
  <c r="G10" i="131"/>
  <c r="O9" i="131"/>
  <c r="M9" i="131"/>
  <c r="AA9" i="131" s="1"/>
  <c r="K9" i="131"/>
  <c r="G9" i="131"/>
  <c r="O8" i="131"/>
  <c r="M8" i="131"/>
  <c r="AB8" i="131" s="1"/>
  <c r="K8" i="131"/>
  <c r="G8" i="131"/>
  <c r="O7" i="131"/>
  <c r="M7" i="131"/>
  <c r="K7" i="131"/>
  <c r="G7" i="131"/>
  <c r="O6" i="131"/>
  <c r="M6" i="131"/>
  <c r="AA6" i="131" s="1"/>
  <c r="K6" i="131"/>
  <c r="G6" i="131"/>
  <c r="AB5" i="131"/>
  <c r="O5" i="131"/>
  <c r="M5" i="131"/>
  <c r="N5" i="131" s="1"/>
  <c r="K5" i="131"/>
  <c r="G5" i="131"/>
  <c r="H2" i="131"/>
  <c r="D1" i="131"/>
  <c r="X34" i="130"/>
  <c r="W34" i="130"/>
  <c r="V34" i="130"/>
  <c r="T34" i="130"/>
  <c r="P34" i="130"/>
  <c r="O34" i="130"/>
  <c r="N34" i="130"/>
  <c r="M34" i="130"/>
  <c r="H34" i="130"/>
  <c r="G34" i="130"/>
  <c r="O16" i="130"/>
  <c r="M16" i="130"/>
  <c r="I16" i="130"/>
  <c r="H16" i="130"/>
  <c r="G16" i="130"/>
  <c r="F16" i="130"/>
  <c r="E16" i="130"/>
  <c r="F8" i="130"/>
  <c r="M7" i="130"/>
  <c r="K7" i="130"/>
  <c r="I7" i="130"/>
  <c r="G7" i="130"/>
  <c r="F7" i="130"/>
  <c r="E7" i="130"/>
  <c r="M6" i="130"/>
  <c r="K6" i="130"/>
  <c r="I6" i="130"/>
  <c r="G6" i="130"/>
  <c r="F6" i="130"/>
  <c r="E6" i="130"/>
  <c r="AD123" i="129"/>
  <c r="AC123" i="129"/>
  <c r="Z123" i="129"/>
  <c r="Y123" i="129"/>
  <c r="T123" i="129"/>
  <c r="S123" i="129"/>
  <c r="L123" i="129"/>
  <c r="J123" i="129"/>
  <c r="I123" i="129"/>
  <c r="O110" i="129"/>
  <c r="M110" i="129"/>
  <c r="K110" i="129"/>
  <c r="G110" i="129"/>
  <c r="O109" i="129"/>
  <c r="M109" i="129"/>
  <c r="K109" i="129"/>
  <c r="G109" i="129"/>
  <c r="O108" i="129"/>
  <c r="M108" i="129"/>
  <c r="N108" i="129" s="1"/>
  <c r="K108" i="129"/>
  <c r="G108" i="129"/>
  <c r="O107" i="129"/>
  <c r="M107" i="129"/>
  <c r="AE107" i="129" s="1"/>
  <c r="K107" i="129"/>
  <c r="G107" i="129"/>
  <c r="AD106" i="129"/>
  <c r="AC106" i="129"/>
  <c r="Z106" i="129"/>
  <c r="Y106" i="129"/>
  <c r="T106" i="129"/>
  <c r="S106" i="129"/>
  <c r="L106" i="129"/>
  <c r="J106" i="129"/>
  <c r="I106" i="129"/>
  <c r="O92" i="129"/>
  <c r="M92" i="129"/>
  <c r="AF92" i="129" s="1"/>
  <c r="K92" i="129"/>
  <c r="G92" i="129"/>
  <c r="O91" i="129"/>
  <c r="M91" i="129"/>
  <c r="AF91" i="129" s="1"/>
  <c r="K91" i="129"/>
  <c r="G91" i="129"/>
  <c r="O90" i="129"/>
  <c r="M90" i="129"/>
  <c r="K90" i="129"/>
  <c r="G90" i="129"/>
  <c r="AD89" i="129"/>
  <c r="AC89" i="129"/>
  <c r="Z89" i="129"/>
  <c r="Y89" i="129"/>
  <c r="T89" i="129"/>
  <c r="S89" i="129"/>
  <c r="L89" i="129"/>
  <c r="J89" i="129"/>
  <c r="I89" i="129"/>
  <c r="O74" i="129"/>
  <c r="M74" i="129"/>
  <c r="N74" i="129" s="1"/>
  <c r="K74" i="129"/>
  <c r="G74" i="129"/>
  <c r="O73" i="129"/>
  <c r="M73" i="129"/>
  <c r="K73" i="129"/>
  <c r="G73" i="129"/>
  <c r="AD72" i="129"/>
  <c r="AC72" i="129"/>
  <c r="Z72" i="129"/>
  <c r="Y72" i="129"/>
  <c r="T72" i="129"/>
  <c r="S72" i="129"/>
  <c r="L72" i="129"/>
  <c r="J72" i="129"/>
  <c r="I72" i="129"/>
  <c r="O63" i="129"/>
  <c r="M63" i="129"/>
  <c r="AE63" i="129" s="1"/>
  <c r="K63" i="129"/>
  <c r="G63" i="129"/>
  <c r="O62" i="129"/>
  <c r="M62" i="129"/>
  <c r="K62" i="129"/>
  <c r="G62" i="129"/>
  <c r="O61" i="129"/>
  <c r="M61" i="129"/>
  <c r="AF61" i="129" s="1"/>
  <c r="K61" i="129"/>
  <c r="G61" i="129"/>
  <c r="O60" i="129"/>
  <c r="M60" i="129"/>
  <c r="AF60" i="129" s="1"/>
  <c r="K60" i="129"/>
  <c r="G60" i="129"/>
  <c r="O59" i="129"/>
  <c r="M59" i="129"/>
  <c r="N59" i="129" s="1"/>
  <c r="K59" i="129"/>
  <c r="G59" i="129"/>
  <c r="O58" i="129"/>
  <c r="M58" i="129"/>
  <c r="AE58" i="129" s="1"/>
  <c r="K58" i="129"/>
  <c r="G58" i="129"/>
  <c r="O57" i="129"/>
  <c r="M57" i="129"/>
  <c r="AF57" i="129" s="1"/>
  <c r="K57" i="129"/>
  <c r="G57" i="129"/>
  <c r="O56" i="129"/>
  <c r="M56" i="129"/>
  <c r="AF56" i="129" s="1"/>
  <c r="K56" i="129"/>
  <c r="G56" i="129"/>
  <c r="AD55" i="129"/>
  <c r="AC55" i="129"/>
  <c r="Z55" i="129"/>
  <c r="Y55" i="129"/>
  <c r="T55" i="129"/>
  <c r="S55" i="129"/>
  <c r="L55" i="129"/>
  <c r="J55" i="129"/>
  <c r="I55" i="129"/>
  <c r="O42" i="129"/>
  <c r="M42" i="129"/>
  <c r="AF42" i="129" s="1"/>
  <c r="K42" i="129"/>
  <c r="G42" i="129"/>
  <c r="AF41" i="129"/>
  <c r="O41" i="129"/>
  <c r="M41" i="129"/>
  <c r="K41" i="129"/>
  <c r="G41" i="129"/>
  <c r="O40" i="129"/>
  <c r="M40" i="129"/>
  <c r="AF40" i="129" s="1"/>
  <c r="K40" i="129"/>
  <c r="G40" i="129"/>
  <c r="O39" i="129"/>
  <c r="M39" i="129"/>
  <c r="AF39" i="129" s="1"/>
  <c r="K39" i="129"/>
  <c r="G39" i="129"/>
  <c r="AD38" i="129"/>
  <c r="AC38" i="129"/>
  <c r="Z38" i="129"/>
  <c r="Y38" i="129"/>
  <c r="T38" i="129"/>
  <c r="S38" i="129"/>
  <c r="L38" i="129"/>
  <c r="J38" i="129"/>
  <c r="I38" i="129"/>
  <c r="O25" i="129"/>
  <c r="M25" i="129"/>
  <c r="AF25" i="129" s="1"/>
  <c r="K25" i="129"/>
  <c r="G25" i="129"/>
  <c r="O24" i="129"/>
  <c r="M24" i="129"/>
  <c r="N24" i="129" s="1"/>
  <c r="K24" i="129"/>
  <c r="G24" i="129"/>
  <c r="O23" i="129"/>
  <c r="M23" i="129"/>
  <c r="N23" i="129" s="1"/>
  <c r="K23" i="129"/>
  <c r="G23" i="129"/>
  <c r="O22" i="129"/>
  <c r="M22" i="129"/>
  <c r="AF22" i="129" s="1"/>
  <c r="K22" i="129"/>
  <c r="G22" i="129"/>
  <c r="AD21" i="129"/>
  <c r="AC21" i="129"/>
  <c r="Z21" i="129"/>
  <c r="Y21" i="129"/>
  <c r="T21" i="129"/>
  <c r="S21" i="129"/>
  <c r="L21" i="129"/>
  <c r="J21" i="129"/>
  <c r="I21" i="129"/>
  <c r="O8" i="129"/>
  <c r="M8" i="129"/>
  <c r="K8" i="129"/>
  <c r="G8" i="129"/>
  <c r="O7" i="129"/>
  <c r="M7" i="129"/>
  <c r="AF7" i="129" s="1"/>
  <c r="K7" i="129"/>
  <c r="G7" i="129"/>
  <c r="O6" i="129"/>
  <c r="M6" i="129"/>
  <c r="K6" i="129"/>
  <c r="G6" i="129"/>
  <c r="O5" i="129"/>
  <c r="M5" i="129"/>
  <c r="AF5" i="129" s="1"/>
  <c r="K5" i="129"/>
  <c r="G5" i="129"/>
  <c r="H2" i="129"/>
  <c r="D1" i="129"/>
  <c r="T174" i="128"/>
  <c r="S174" i="128"/>
  <c r="L174" i="128"/>
  <c r="J174" i="128"/>
  <c r="I174" i="128"/>
  <c r="O161" i="128"/>
  <c r="M161" i="128"/>
  <c r="AB161" i="128" s="1"/>
  <c r="K161" i="128"/>
  <c r="G161" i="128"/>
  <c r="O160" i="128"/>
  <c r="M160" i="128"/>
  <c r="N160" i="128" s="1"/>
  <c r="K160" i="128"/>
  <c r="G160" i="128"/>
  <c r="O159" i="128"/>
  <c r="M159" i="128"/>
  <c r="AB159" i="128" s="1"/>
  <c r="K159" i="128"/>
  <c r="G159" i="128"/>
  <c r="O158" i="128"/>
  <c r="M158" i="128"/>
  <c r="AB158" i="128" s="1"/>
  <c r="K158" i="128"/>
  <c r="G158" i="128"/>
  <c r="T157" i="128"/>
  <c r="S157" i="128"/>
  <c r="L157" i="128"/>
  <c r="J157" i="128"/>
  <c r="I157" i="128"/>
  <c r="O144" i="128"/>
  <c r="M144" i="128"/>
  <c r="AB144" i="128" s="1"/>
  <c r="K144" i="128"/>
  <c r="G144" i="128"/>
  <c r="O143" i="128"/>
  <c r="M143" i="128"/>
  <c r="AB143" i="128" s="1"/>
  <c r="K143" i="128"/>
  <c r="G143" i="128"/>
  <c r="O142" i="128"/>
  <c r="M142" i="128"/>
  <c r="N142" i="128" s="1"/>
  <c r="K142" i="128"/>
  <c r="G142" i="128"/>
  <c r="O141" i="128"/>
  <c r="M141" i="128"/>
  <c r="AB141" i="128" s="1"/>
  <c r="K141" i="128"/>
  <c r="G141" i="128"/>
  <c r="T140" i="128"/>
  <c r="S140" i="128"/>
  <c r="L140" i="128"/>
  <c r="J140" i="128"/>
  <c r="I140" i="128"/>
  <c r="O126" i="128"/>
  <c r="M126" i="128"/>
  <c r="AB126" i="128" s="1"/>
  <c r="K126" i="128"/>
  <c r="G126" i="128"/>
  <c r="O125" i="128"/>
  <c r="M125" i="128"/>
  <c r="AB125" i="128" s="1"/>
  <c r="K125" i="128"/>
  <c r="G125" i="128"/>
  <c r="O124" i="128"/>
  <c r="M124" i="128"/>
  <c r="AA124" i="128" s="1"/>
  <c r="K124" i="128"/>
  <c r="G124" i="128"/>
  <c r="T123" i="128"/>
  <c r="S123" i="128"/>
  <c r="L123" i="128"/>
  <c r="J123" i="128"/>
  <c r="I123" i="128"/>
  <c r="O111" i="128"/>
  <c r="M111" i="128"/>
  <c r="K111" i="128"/>
  <c r="G111" i="128"/>
  <c r="O110" i="128"/>
  <c r="M110" i="128"/>
  <c r="AB110" i="128" s="1"/>
  <c r="K110" i="128"/>
  <c r="G110" i="128"/>
  <c r="O109" i="128"/>
  <c r="M109" i="128"/>
  <c r="AB109" i="128" s="1"/>
  <c r="K109" i="128"/>
  <c r="G109" i="128"/>
  <c r="O108" i="128"/>
  <c r="M108" i="128"/>
  <c r="AB108" i="128" s="1"/>
  <c r="K108" i="128"/>
  <c r="G108" i="128"/>
  <c r="AA107" i="128"/>
  <c r="O107" i="128"/>
  <c r="M107" i="128"/>
  <c r="K107" i="128"/>
  <c r="G107" i="128"/>
  <c r="T106" i="128"/>
  <c r="S106" i="128"/>
  <c r="L106" i="128"/>
  <c r="J106" i="128"/>
  <c r="I106" i="128"/>
  <c r="O93" i="128"/>
  <c r="M93" i="128"/>
  <c r="AA93" i="128" s="1"/>
  <c r="K93" i="128"/>
  <c r="G93" i="128"/>
  <c r="O92" i="128"/>
  <c r="M92" i="128"/>
  <c r="AB92" i="128" s="1"/>
  <c r="K92" i="128"/>
  <c r="G92" i="128"/>
  <c r="O91" i="128"/>
  <c r="M91" i="128"/>
  <c r="AB91" i="128" s="1"/>
  <c r="K91" i="128"/>
  <c r="G91" i="128"/>
  <c r="O90" i="128"/>
  <c r="M90" i="128"/>
  <c r="K90" i="128"/>
  <c r="G90" i="128"/>
  <c r="T89" i="128"/>
  <c r="S89" i="128"/>
  <c r="L89" i="128"/>
  <c r="J89" i="128"/>
  <c r="I89" i="128"/>
  <c r="O76" i="128"/>
  <c r="M76" i="128"/>
  <c r="AB76" i="128" s="1"/>
  <c r="K76" i="128"/>
  <c r="G76" i="128"/>
  <c r="O75" i="128"/>
  <c r="M75" i="128"/>
  <c r="AB75" i="128" s="1"/>
  <c r="K75" i="128"/>
  <c r="G75" i="128"/>
  <c r="O74" i="128"/>
  <c r="M74" i="128"/>
  <c r="N74" i="128" s="1"/>
  <c r="K74" i="128"/>
  <c r="G74" i="128"/>
  <c r="O73" i="128"/>
  <c r="M73" i="128"/>
  <c r="AB73" i="128" s="1"/>
  <c r="K73" i="128"/>
  <c r="G73" i="128"/>
  <c r="T72" i="128"/>
  <c r="S72" i="128"/>
  <c r="L72" i="128"/>
  <c r="J72" i="128"/>
  <c r="I72" i="128"/>
  <c r="O59" i="128"/>
  <c r="M59" i="128"/>
  <c r="K59" i="128"/>
  <c r="G59" i="128"/>
  <c r="O58" i="128"/>
  <c r="M58" i="128"/>
  <c r="AB58" i="128" s="1"/>
  <c r="K58" i="128"/>
  <c r="G58" i="128"/>
  <c r="O57" i="128"/>
  <c r="M57" i="128"/>
  <c r="K57" i="128"/>
  <c r="G57" i="128"/>
  <c r="O56" i="128"/>
  <c r="M56" i="128"/>
  <c r="N56" i="128" s="1"/>
  <c r="K56" i="128"/>
  <c r="G56" i="128"/>
  <c r="T55" i="128"/>
  <c r="S55" i="128"/>
  <c r="L55" i="128"/>
  <c r="O55" i="128" s="1"/>
  <c r="J55" i="128"/>
  <c r="I55" i="128"/>
  <c r="O44" i="128"/>
  <c r="M44" i="128"/>
  <c r="AB44" i="128" s="1"/>
  <c r="K44" i="128"/>
  <c r="G44" i="128"/>
  <c r="O43" i="128"/>
  <c r="M43" i="128"/>
  <c r="AB43" i="128" s="1"/>
  <c r="K43" i="128"/>
  <c r="G43" i="128"/>
  <c r="O42" i="128"/>
  <c r="M42" i="128"/>
  <c r="AB42" i="128" s="1"/>
  <c r="K42" i="128"/>
  <c r="G42" i="128"/>
  <c r="O41" i="128"/>
  <c r="M41" i="128"/>
  <c r="N41" i="128" s="1"/>
  <c r="K41" i="128"/>
  <c r="G41" i="128"/>
  <c r="O40" i="128"/>
  <c r="M40" i="128"/>
  <c r="AB40" i="128" s="1"/>
  <c r="K40" i="128"/>
  <c r="G40" i="128"/>
  <c r="O39" i="128"/>
  <c r="M39" i="128"/>
  <c r="K39" i="128"/>
  <c r="G39" i="128"/>
  <c r="T38" i="128"/>
  <c r="S38" i="128"/>
  <c r="L38" i="128"/>
  <c r="J38" i="128"/>
  <c r="I38" i="128"/>
  <c r="O23" i="128"/>
  <c r="M23" i="128"/>
  <c r="AB23" i="128" s="1"/>
  <c r="K23" i="128"/>
  <c r="G23" i="128"/>
  <c r="O22" i="128"/>
  <c r="M22" i="128"/>
  <c r="K22" i="128"/>
  <c r="G22" i="128"/>
  <c r="T21" i="128"/>
  <c r="S21" i="128"/>
  <c r="L21" i="128"/>
  <c r="J21" i="128"/>
  <c r="I21" i="128"/>
  <c r="O10" i="128"/>
  <c r="M10" i="128"/>
  <c r="AB10" i="128" s="1"/>
  <c r="K10" i="128"/>
  <c r="G10" i="128"/>
  <c r="O9" i="128"/>
  <c r="M9" i="128"/>
  <c r="K9" i="128"/>
  <c r="G9" i="128"/>
  <c r="O8" i="128"/>
  <c r="M8" i="128"/>
  <c r="AB8" i="128" s="1"/>
  <c r="K8" i="128"/>
  <c r="G8" i="128"/>
  <c r="O7" i="128"/>
  <c r="M7" i="128"/>
  <c r="AA7" i="128" s="1"/>
  <c r="K7" i="128"/>
  <c r="G7" i="128"/>
  <c r="O6" i="128"/>
  <c r="M6" i="128"/>
  <c r="AB6" i="128" s="1"/>
  <c r="K6" i="128"/>
  <c r="G6" i="128"/>
  <c r="O5" i="128"/>
  <c r="M5" i="128"/>
  <c r="K5" i="128"/>
  <c r="G5" i="128"/>
  <c r="H2" i="128"/>
  <c r="D1" i="128"/>
  <c r="X34" i="127"/>
  <c r="W34" i="127"/>
  <c r="V34" i="127"/>
  <c r="T34" i="127"/>
  <c r="P34" i="127"/>
  <c r="O34" i="127"/>
  <c r="N34" i="127"/>
  <c r="M34" i="127"/>
  <c r="H34" i="127"/>
  <c r="G34" i="127"/>
  <c r="O16" i="127"/>
  <c r="M16" i="127"/>
  <c r="I16" i="127"/>
  <c r="H16" i="127"/>
  <c r="G16" i="127"/>
  <c r="F16" i="127"/>
  <c r="E16" i="127"/>
  <c r="F8" i="127"/>
  <c r="M7" i="127"/>
  <c r="K7" i="127"/>
  <c r="I7" i="127"/>
  <c r="G7" i="127"/>
  <c r="F7" i="127"/>
  <c r="E7" i="127"/>
  <c r="M6" i="127"/>
  <c r="K6" i="127"/>
  <c r="I6" i="127"/>
  <c r="G6" i="127"/>
  <c r="F6" i="127"/>
  <c r="E6" i="127"/>
  <c r="AD123" i="126"/>
  <c r="AC123" i="126"/>
  <c r="Z123" i="126"/>
  <c r="Y123" i="126"/>
  <c r="T123" i="126"/>
  <c r="S123" i="126"/>
  <c r="L123" i="126"/>
  <c r="J123" i="126"/>
  <c r="I123" i="126"/>
  <c r="O110" i="126"/>
  <c r="M110" i="126"/>
  <c r="AF110" i="126" s="1"/>
  <c r="K110" i="126"/>
  <c r="G110" i="126"/>
  <c r="O109" i="126"/>
  <c r="M109" i="126"/>
  <c r="AF109" i="126" s="1"/>
  <c r="K109" i="126"/>
  <c r="G109" i="126"/>
  <c r="O108" i="126"/>
  <c r="M108" i="126"/>
  <c r="AE108" i="126" s="1"/>
  <c r="K108" i="126"/>
  <c r="G108" i="126"/>
  <c r="O107" i="126"/>
  <c r="M107" i="126"/>
  <c r="K107" i="126"/>
  <c r="G107" i="126"/>
  <c r="AD106" i="126"/>
  <c r="AC106" i="126"/>
  <c r="Z106" i="126"/>
  <c r="Y106" i="126"/>
  <c r="T106" i="126"/>
  <c r="S106" i="126"/>
  <c r="L106" i="126"/>
  <c r="J106" i="126"/>
  <c r="I106" i="126"/>
  <c r="O93" i="126"/>
  <c r="M93" i="126"/>
  <c r="AF93" i="126" s="1"/>
  <c r="K93" i="126"/>
  <c r="G93" i="126"/>
  <c r="O92" i="126"/>
  <c r="M92" i="126"/>
  <c r="N92" i="126" s="1"/>
  <c r="K92" i="126"/>
  <c r="G92" i="126"/>
  <c r="O91" i="126"/>
  <c r="M91" i="126"/>
  <c r="AE91" i="126" s="1"/>
  <c r="K91" i="126"/>
  <c r="G91" i="126"/>
  <c r="O90" i="126"/>
  <c r="M90" i="126"/>
  <c r="AF90" i="126" s="1"/>
  <c r="K90" i="126"/>
  <c r="G90" i="126"/>
  <c r="AD89" i="126"/>
  <c r="AC89" i="126"/>
  <c r="Z89" i="126"/>
  <c r="Y89" i="126"/>
  <c r="T89" i="126"/>
  <c r="S89" i="126"/>
  <c r="L89" i="126"/>
  <c r="J89" i="126"/>
  <c r="I89" i="126"/>
  <c r="O74" i="126"/>
  <c r="M74" i="126"/>
  <c r="N74" i="126" s="1"/>
  <c r="K74" i="126"/>
  <c r="G74" i="126"/>
  <c r="O73" i="126"/>
  <c r="M73" i="126"/>
  <c r="K73" i="126"/>
  <c r="G73" i="126"/>
  <c r="AD72" i="126"/>
  <c r="AC72" i="126"/>
  <c r="Z72" i="126"/>
  <c r="Y72" i="126"/>
  <c r="T72" i="126"/>
  <c r="S72" i="126"/>
  <c r="L72" i="126"/>
  <c r="J72" i="126"/>
  <c r="I72" i="126"/>
  <c r="O63" i="126"/>
  <c r="M63" i="126"/>
  <c r="AF63" i="126" s="1"/>
  <c r="K63" i="126"/>
  <c r="G63" i="126"/>
  <c r="O62" i="126"/>
  <c r="M62" i="126"/>
  <c r="AF62" i="126" s="1"/>
  <c r="K62" i="126"/>
  <c r="G62" i="126"/>
  <c r="O61" i="126"/>
  <c r="M61" i="126"/>
  <c r="AF61" i="126" s="1"/>
  <c r="K61" i="126"/>
  <c r="G61" i="126"/>
  <c r="O60" i="126"/>
  <c r="M60" i="126"/>
  <c r="AF60" i="126" s="1"/>
  <c r="K60" i="126"/>
  <c r="G60" i="126"/>
  <c r="O59" i="126"/>
  <c r="M59" i="126"/>
  <c r="AF59" i="126" s="1"/>
  <c r="K59" i="126"/>
  <c r="G59" i="126"/>
  <c r="O58" i="126"/>
  <c r="M58" i="126"/>
  <c r="AF58" i="126" s="1"/>
  <c r="K58" i="126"/>
  <c r="G58" i="126"/>
  <c r="O57" i="126"/>
  <c r="M57" i="126"/>
  <c r="AF57" i="126" s="1"/>
  <c r="K57" i="126"/>
  <c r="G57" i="126"/>
  <c r="O56" i="126"/>
  <c r="M56" i="126"/>
  <c r="AE56" i="126" s="1"/>
  <c r="K56" i="126"/>
  <c r="G56" i="126"/>
  <c r="AD55" i="126"/>
  <c r="AC55" i="126"/>
  <c r="Z55" i="126"/>
  <c r="Y55" i="126"/>
  <c r="T55" i="126"/>
  <c r="S55" i="126"/>
  <c r="L55" i="126"/>
  <c r="J55" i="126"/>
  <c r="I55" i="126"/>
  <c r="O42" i="126"/>
  <c r="M42" i="126"/>
  <c r="AF42" i="126" s="1"/>
  <c r="K42" i="126"/>
  <c r="G42" i="126"/>
  <c r="O41" i="126"/>
  <c r="M41" i="126"/>
  <c r="AF41" i="126" s="1"/>
  <c r="K41" i="126"/>
  <c r="G41" i="126"/>
  <c r="O40" i="126"/>
  <c r="M40" i="126"/>
  <c r="N40" i="126" s="1"/>
  <c r="K40" i="126"/>
  <c r="G40" i="126"/>
  <c r="O39" i="126"/>
  <c r="M39" i="126"/>
  <c r="AE39" i="126" s="1"/>
  <c r="K39" i="126"/>
  <c r="G39" i="126"/>
  <c r="AD38" i="126"/>
  <c r="AC38" i="126"/>
  <c r="Z38" i="126"/>
  <c r="Y38" i="126"/>
  <c r="T38" i="126"/>
  <c r="S38" i="126"/>
  <c r="L38" i="126"/>
  <c r="J38" i="126"/>
  <c r="I38" i="126"/>
  <c r="O25" i="126"/>
  <c r="M25" i="126"/>
  <c r="N25" i="126" s="1"/>
  <c r="K25" i="126"/>
  <c r="G25" i="126"/>
  <c r="O24" i="126"/>
  <c r="M24" i="126"/>
  <c r="N24" i="126" s="1"/>
  <c r="K24" i="126"/>
  <c r="G24" i="126"/>
  <c r="O23" i="126"/>
  <c r="M23" i="126"/>
  <c r="AF23" i="126" s="1"/>
  <c r="K23" i="126"/>
  <c r="G23" i="126"/>
  <c r="O22" i="126"/>
  <c r="M22" i="126"/>
  <c r="AF22" i="126" s="1"/>
  <c r="K22" i="126"/>
  <c r="G22" i="126"/>
  <c r="AD21" i="126"/>
  <c r="AC21" i="126"/>
  <c r="Z21" i="126"/>
  <c r="Y21" i="126"/>
  <c r="T21" i="126"/>
  <c r="S21" i="126"/>
  <c r="L21" i="126"/>
  <c r="J21" i="126"/>
  <c r="I21" i="126"/>
  <c r="O8" i="126"/>
  <c r="M8" i="126"/>
  <c r="AF8" i="126" s="1"/>
  <c r="K8" i="126"/>
  <c r="G8" i="126"/>
  <c r="O7" i="126"/>
  <c r="M7" i="126"/>
  <c r="AF7" i="126" s="1"/>
  <c r="K7" i="126"/>
  <c r="G7" i="126"/>
  <c r="O6" i="126"/>
  <c r="M6" i="126"/>
  <c r="AF6" i="126" s="1"/>
  <c r="K6" i="126"/>
  <c r="G6" i="126"/>
  <c r="O5" i="126"/>
  <c r="M5" i="126"/>
  <c r="K5" i="126"/>
  <c r="G5" i="126"/>
  <c r="H2" i="126"/>
  <c r="D1" i="126"/>
  <c r="T174" i="125"/>
  <c r="S174" i="125"/>
  <c r="L174" i="125"/>
  <c r="J174" i="125"/>
  <c r="I174" i="125"/>
  <c r="O162" i="125"/>
  <c r="M162" i="125"/>
  <c r="AB162" i="125" s="1"/>
  <c r="K162" i="125"/>
  <c r="G162" i="125"/>
  <c r="O161" i="125"/>
  <c r="M161" i="125"/>
  <c r="AB161" i="125" s="1"/>
  <c r="K161" i="125"/>
  <c r="G161" i="125"/>
  <c r="O160" i="125"/>
  <c r="M160" i="125"/>
  <c r="AB160" i="125" s="1"/>
  <c r="K160" i="125"/>
  <c r="G160" i="125"/>
  <c r="O159" i="125"/>
  <c r="M159" i="125"/>
  <c r="N159" i="125" s="1"/>
  <c r="K159" i="125"/>
  <c r="G159" i="125"/>
  <c r="O158" i="125"/>
  <c r="M158" i="125"/>
  <c r="AA158" i="125" s="1"/>
  <c r="K158" i="125"/>
  <c r="G158" i="125"/>
  <c r="T157" i="125"/>
  <c r="S157" i="125"/>
  <c r="L157" i="125"/>
  <c r="J157" i="125"/>
  <c r="I157" i="125"/>
  <c r="O144" i="125"/>
  <c r="M144" i="125"/>
  <c r="AA144" i="125" s="1"/>
  <c r="K144" i="125"/>
  <c r="G144" i="125"/>
  <c r="O143" i="125"/>
  <c r="M143" i="125"/>
  <c r="AB143" i="125" s="1"/>
  <c r="K143" i="125"/>
  <c r="G143" i="125"/>
  <c r="O142" i="125"/>
  <c r="M142" i="125"/>
  <c r="AB142" i="125" s="1"/>
  <c r="K142" i="125"/>
  <c r="G142" i="125"/>
  <c r="O141" i="125"/>
  <c r="M141" i="125"/>
  <c r="AB141" i="125" s="1"/>
  <c r="K141" i="125"/>
  <c r="G141" i="125"/>
  <c r="T140" i="125"/>
  <c r="S140" i="125"/>
  <c r="L140" i="125"/>
  <c r="J140" i="125"/>
  <c r="I140" i="125"/>
  <c r="O126" i="125"/>
  <c r="M126" i="125"/>
  <c r="AB126" i="125" s="1"/>
  <c r="K126" i="125"/>
  <c r="G126" i="125"/>
  <c r="O125" i="125"/>
  <c r="M125" i="125"/>
  <c r="K125" i="125"/>
  <c r="G125" i="125"/>
  <c r="O124" i="125"/>
  <c r="M124" i="125"/>
  <c r="N124" i="125" s="1"/>
  <c r="K124" i="125"/>
  <c r="G124" i="125"/>
  <c r="T123" i="125"/>
  <c r="S123" i="125"/>
  <c r="L123" i="125"/>
  <c r="J123" i="125"/>
  <c r="I123" i="125"/>
  <c r="O111" i="125"/>
  <c r="M111" i="125"/>
  <c r="AB111" i="125" s="1"/>
  <c r="K111" i="125"/>
  <c r="G111" i="125"/>
  <c r="O110" i="125"/>
  <c r="M110" i="125"/>
  <c r="AB110" i="125" s="1"/>
  <c r="K110" i="125"/>
  <c r="G110" i="125"/>
  <c r="O109" i="125"/>
  <c r="M109" i="125"/>
  <c r="N109" i="125" s="1"/>
  <c r="K109" i="125"/>
  <c r="G109" i="125"/>
  <c r="O108" i="125"/>
  <c r="M108" i="125"/>
  <c r="AA108" i="125" s="1"/>
  <c r="K108" i="125"/>
  <c r="G108" i="125"/>
  <c r="O107" i="125"/>
  <c r="M107" i="125"/>
  <c r="AA107" i="125" s="1"/>
  <c r="K107" i="125"/>
  <c r="G107" i="125"/>
  <c r="T106" i="125"/>
  <c r="S106" i="125"/>
  <c r="L106" i="125"/>
  <c r="J106" i="125"/>
  <c r="I106" i="125"/>
  <c r="O93" i="125"/>
  <c r="M93" i="125"/>
  <c r="AB93" i="125" s="1"/>
  <c r="K93" i="125"/>
  <c r="G93" i="125"/>
  <c r="O92" i="125"/>
  <c r="M92" i="125"/>
  <c r="K92" i="125"/>
  <c r="G92" i="125"/>
  <c r="O91" i="125"/>
  <c r="M91" i="125"/>
  <c r="AB91" i="125" s="1"/>
  <c r="K91" i="125"/>
  <c r="G91" i="125"/>
  <c r="O90" i="125"/>
  <c r="M90" i="125"/>
  <c r="AA90" i="125" s="1"/>
  <c r="K90" i="125"/>
  <c r="G90" i="125"/>
  <c r="T89" i="125"/>
  <c r="S89" i="125"/>
  <c r="L89" i="125"/>
  <c r="J89" i="125"/>
  <c r="I89" i="125"/>
  <c r="O76" i="125"/>
  <c r="M76" i="125"/>
  <c r="AB76" i="125" s="1"/>
  <c r="K76" i="125"/>
  <c r="G76" i="125"/>
  <c r="O75" i="125"/>
  <c r="M75" i="125"/>
  <c r="AB75" i="125" s="1"/>
  <c r="K75" i="125"/>
  <c r="G75" i="125"/>
  <c r="O74" i="125"/>
  <c r="M74" i="125"/>
  <c r="AB74" i="125" s="1"/>
  <c r="K74" i="125"/>
  <c r="G74" i="125"/>
  <c r="O73" i="125"/>
  <c r="M73" i="125"/>
  <c r="K73" i="125"/>
  <c r="G73" i="125"/>
  <c r="T72" i="125"/>
  <c r="S72" i="125"/>
  <c r="L72" i="125"/>
  <c r="J72" i="125"/>
  <c r="K72" i="125" s="1"/>
  <c r="I72" i="125"/>
  <c r="O59" i="125"/>
  <c r="M59" i="125"/>
  <c r="N59" i="125" s="1"/>
  <c r="K59" i="125"/>
  <c r="G59" i="125"/>
  <c r="O58" i="125"/>
  <c r="M58" i="125"/>
  <c r="K58" i="125"/>
  <c r="G58" i="125"/>
  <c r="O57" i="125"/>
  <c r="M57" i="125"/>
  <c r="AB57" i="125" s="1"/>
  <c r="K57" i="125"/>
  <c r="G57" i="125"/>
  <c r="O56" i="125"/>
  <c r="M56" i="125"/>
  <c r="AA56" i="125" s="1"/>
  <c r="K56" i="125"/>
  <c r="G56" i="125"/>
  <c r="T55" i="125"/>
  <c r="S55" i="125"/>
  <c r="L55" i="125"/>
  <c r="J55" i="125"/>
  <c r="I55" i="125"/>
  <c r="O44" i="125"/>
  <c r="M44" i="125"/>
  <c r="AB44" i="125" s="1"/>
  <c r="K44" i="125"/>
  <c r="G44" i="125"/>
  <c r="O43" i="125"/>
  <c r="M43" i="125"/>
  <c r="N43" i="125" s="1"/>
  <c r="K43" i="125"/>
  <c r="G43" i="125"/>
  <c r="O42" i="125"/>
  <c r="M42" i="125"/>
  <c r="AB42" i="125" s="1"/>
  <c r="K42" i="125"/>
  <c r="G42" i="125"/>
  <c r="O41" i="125"/>
  <c r="M41" i="125"/>
  <c r="K41" i="125"/>
  <c r="G41" i="125"/>
  <c r="O40" i="125"/>
  <c r="M40" i="125"/>
  <c r="AB40" i="125" s="1"/>
  <c r="K40" i="125"/>
  <c r="G40" i="125"/>
  <c r="O39" i="125"/>
  <c r="M39" i="125"/>
  <c r="AB39" i="125" s="1"/>
  <c r="K39" i="125"/>
  <c r="G39" i="125"/>
  <c r="T38" i="125"/>
  <c r="S38" i="125"/>
  <c r="L38" i="125"/>
  <c r="J38" i="125"/>
  <c r="I38" i="125"/>
  <c r="O23" i="125"/>
  <c r="M23" i="125"/>
  <c r="AB23" i="125" s="1"/>
  <c r="K23" i="125"/>
  <c r="G23" i="125"/>
  <c r="O22" i="125"/>
  <c r="M22" i="125"/>
  <c r="AB22" i="125" s="1"/>
  <c r="K22" i="125"/>
  <c r="G22" i="125"/>
  <c r="T21" i="125"/>
  <c r="S21" i="125"/>
  <c r="L21" i="125"/>
  <c r="J21" i="125"/>
  <c r="I21" i="125"/>
  <c r="O10" i="125"/>
  <c r="M10" i="125"/>
  <c r="N10" i="125" s="1"/>
  <c r="K10" i="125"/>
  <c r="G10" i="125"/>
  <c r="O9" i="125"/>
  <c r="M9" i="125"/>
  <c r="AB9" i="125" s="1"/>
  <c r="K9" i="125"/>
  <c r="G9" i="125"/>
  <c r="O8" i="125"/>
  <c r="M8" i="125"/>
  <c r="AB8" i="125" s="1"/>
  <c r="K8" i="125"/>
  <c r="G8" i="125"/>
  <c r="O7" i="125"/>
  <c r="M7" i="125"/>
  <c r="AA7" i="125" s="1"/>
  <c r="K7" i="125"/>
  <c r="G7" i="125"/>
  <c r="O6" i="125"/>
  <c r="M6" i="125"/>
  <c r="K6" i="125"/>
  <c r="G6" i="125"/>
  <c r="O5" i="125"/>
  <c r="M5" i="125"/>
  <c r="K5" i="125"/>
  <c r="G5" i="125"/>
  <c r="H2" i="125"/>
  <c r="D1" i="125"/>
  <c r="X34" i="124"/>
  <c r="W34" i="124"/>
  <c r="V34" i="124"/>
  <c r="T34" i="124"/>
  <c r="P34" i="124"/>
  <c r="O34" i="124"/>
  <c r="N34" i="124"/>
  <c r="M34" i="124"/>
  <c r="H34" i="124"/>
  <c r="G34" i="124"/>
  <c r="O16" i="124"/>
  <c r="M16" i="124"/>
  <c r="I16" i="124"/>
  <c r="H16" i="124"/>
  <c r="G16" i="124"/>
  <c r="F16" i="124"/>
  <c r="E16" i="124"/>
  <c r="F8" i="124"/>
  <c r="M7" i="124"/>
  <c r="K7" i="124"/>
  <c r="I7" i="124"/>
  <c r="G7" i="124"/>
  <c r="F7" i="124"/>
  <c r="E7" i="124"/>
  <c r="M6" i="124"/>
  <c r="K6" i="124"/>
  <c r="I6" i="124"/>
  <c r="G6" i="124"/>
  <c r="F6" i="124"/>
  <c r="E6" i="124"/>
  <c r="AF25" i="126" l="1"/>
  <c r="AA39" i="140"/>
  <c r="N61" i="144"/>
  <c r="Q61" i="144" s="1"/>
  <c r="K106" i="146"/>
  <c r="N42" i="147"/>
  <c r="K72" i="152"/>
  <c r="N76" i="152"/>
  <c r="K123" i="155"/>
  <c r="I8" i="124"/>
  <c r="AE74" i="135"/>
  <c r="AA91" i="149"/>
  <c r="O72" i="152"/>
  <c r="AE22" i="156"/>
  <c r="Q59" i="159"/>
  <c r="Q160" i="128"/>
  <c r="Y2" i="159"/>
  <c r="O6" i="157" s="1"/>
  <c r="K38" i="144"/>
  <c r="AA76" i="152"/>
  <c r="AE22" i="159"/>
  <c r="G8" i="142"/>
  <c r="K140" i="146"/>
  <c r="K8" i="151"/>
  <c r="AF8" i="153"/>
  <c r="K38" i="153"/>
  <c r="AE41" i="153"/>
  <c r="AA57" i="155"/>
  <c r="AA161" i="155"/>
  <c r="N177" i="155"/>
  <c r="Q177" i="155" s="1"/>
  <c r="P142" i="158"/>
  <c r="K72" i="149"/>
  <c r="K174" i="155"/>
  <c r="K72" i="158"/>
  <c r="Q39" i="159"/>
  <c r="K123" i="129"/>
  <c r="AF23" i="135"/>
  <c r="AA74" i="155"/>
  <c r="O72" i="158"/>
  <c r="K89" i="158"/>
  <c r="N126" i="158"/>
  <c r="AB142" i="158"/>
  <c r="AE8" i="159"/>
  <c r="O123" i="129"/>
  <c r="O123" i="132"/>
  <c r="O38" i="158"/>
  <c r="O89" i="158"/>
  <c r="AF8" i="159"/>
  <c r="AE39" i="135"/>
  <c r="K55" i="140"/>
  <c r="AB59" i="140"/>
  <c r="N24" i="141"/>
  <c r="Q24" i="141" s="1"/>
  <c r="AA73" i="143"/>
  <c r="K140" i="143"/>
  <c r="AF63" i="144"/>
  <c r="AB158" i="149"/>
  <c r="N8" i="155"/>
  <c r="Q8" i="155" s="1"/>
  <c r="G8" i="130"/>
  <c r="AA92" i="140"/>
  <c r="AA57" i="131"/>
  <c r="O140" i="143"/>
  <c r="Q22" i="144"/>
  <c r="M21" i="153"/>
  <c r="N90" i="159"/>
  <c r="N23" i="155"/>
  <c r="N59" i="155"/>
  <c r="Q59" i="155" s="1"/>
  <c r="N142" i="155"/>
  <c r="I8" i="133"/>
  <c r="K8" i="142"/>
  <c r="N8" i="146"/>
  <c r="AA39" i="149"/>
  <c r="N94" i="149"/>
  <c r="P94" i="149" s="1"/>
  <c r="AE23" i="150"/>
  <c r="N23" i="152"/>
  <c r="Q23" i="152" s="1"/>
  <c r="AA58" i="152"/>
  <c r="O55" i="155"/>
  <c r="N175" i="155"/>
  <c r="Q175" i="155" s="1"/>
  <c r="AF62" i="156"/>
  <c r="AE73" i="156"/>
  <c r="AA6" i="158"/>
  <c r="N59" i="146"/>
  <c r="K38" i="156"/>
  <c r="N41" i="156"/>
  <c r="Q41" i="156" s="1"/>
  <c r="N39" i="158"/>
  <c r="N6" i="131"/>
  <c r="M72" i="140"/>
  <c r="K123" i="140"/>
  <c r="AA127" i="140"/>
  <c r="F3" i="151"/>
  <c r="AA23" i="152"/>
  <c r="AA175" i="155"/>
  <c r="AD2" i="156"/>
  <c r="R6" i="154" s="1"/>
  <c r="AF62" i="159"/>
  <c r="N62" i="141"/>
  <c r="P62" i="141" s="1"/>
  <c r="N41" i="146"/>
  <c r="Q41" i="146" s="1"/>
  <c r="K21" i="149"/>
  <c r="K38" i="132"/>
  <c r="AB6" i="131"/>
  <c r="K123" i="144"/>
  <c r="K38" i="146"/>
  <c r="N93" i="146"/>
  <c r="Q93" i="146" s="1"/>
  <c r="O38" i="147"/>
  <c r="K38" i="152"/>
  <c r="I8" i="154"/>
  <c r="N63" i="156"/>
  <c r="P63" i="156" s="1"/>
  <c r="K123" i="131"/>
  <c r="P109" i="143"/>
  <c r="K106" i="144"/>
  <c r="N108" i="147"/>
  <c r="P108" i="147" s="1"/>
  <c r="N73" i="150"/>
  <c r="AA41" i="152"/>
  <c r="G8" i="154"/>
  <c r="Q23" i="155"/>
  <c r="N41" i="155"/>
  <c r="Q41" i="155" s="1"/>
  <c r="O123" i="155"/>
  <c r="AA143" i="155"/>
  <c r="M38" i="156"/>
  <c r="AE38" i="156" s="1"/>
  <c r="N62" i="156"/>
  <c r="Q62" i="156" s="1"/>
  <c r="AA73" i="158"/>
  <c r="K106" i="158"/>
  <c r="Z2" i="159"/>
  <c r="P6" i="157" s="1"/>
  <c r="O123" i="131"/>
  <c r="AA41" i="134"/>
  <c r="K140" i="134"/>
  <c r="N161" i="134"/>
  <c r="Q161" i="134" s="1"/>
  <c r="O123" i="141"/>
  <c r="AE39" i="144"/>
  <c r="O106" i="144"/>
  <c r="M38" i="146"/>
  <c r="AB38" i="146" s="1"/>
  <c r="AC22" i="146" s="1"/>
  <c r="O106" i="150"/>
  <c r="O55" i="152"/>
  <c r="M21" i="155"/>
  <c r="AB21" i="155" s="1"/>
  <c r="AC5" i="155" s="1"/>
  <c r="K55" i="156"/>
  <c r="AE90" i="156"/>
  <c r="O106" i="158"/>
  <c r="AF108" i="147"/>
  <c r="AA41" i="155"/>
  <c r="N91" i="131"/>
  <c r="P91" i="131" s="1"/>
  <c r="Q126" i="149"/>
  <c r="N42" i="153"/>
  <c r="Q42" i="153" s="1"/>
  <c r="N44" i="128"/>
  <c r="O38" i="129"/>
  <c r="AF74" i="135"/>
  <c r="K21" i="140"/>
  <c r="AE24" i="141"/>
  <c r="AB41" i="146"/>
  <c r="N75" i="146"/>
  <c r="P75" i="146" s="1"/>
  <c r="AB91" i="146"/>
  <c r="O157" i="146"/>
  <c r="AA94" i="149"/>
  <c r="N108" i="152"/>
  <c r="H1" i="153"/>
  <c r="AE46" i="153"/>
  <c r="K72" i="153"/>
  <c r="AA9" i="155"/>
  <c r="K38" i="155"/>
  <c r="O191" i="155"/>
  <c r="N59" i="156"/>
  <c r="P59" i="156" s="1"/>
  <c r="N9" i="158"/>
  <c r="P9" i="158" s="1"/>
  <c r="N41" i="158"/>
  <c r="P41" i="158" s="1"/>
  <c r="AA74" i="158"/>
  <c r="N91" i="153"/>
  <c r="N91" i="155"/>
  <c r="Q91" i="155" s="1"/>
  <c r="K191" i="155"/>
  <c r="N58" i="158"/>
  <c r="Q58" i="158" s="1"/>
  <c r="P23" i="135"/>
  <c r="AF63" i="135"/>
  <c r="K106" i="137"/>
  <c r="AA10" i="143"/>
  <c r="K106" i="143"/>
  <c r="K174" i="146"/>
  <c r="AA126" i="149"/>
  <c r="I8" i="151"/>
  <c r="AA5" i="152"/>
  <c r="AF46" i="153"/>
  <c r="O72" i="153"/>
  <c r="AE75" i="153"/>
  <c r="O38" i="155"/>
  <c r="AA91" i="155"/>
  <c r="AE91" i="156"/>
  <c r="AA5" i="158"/>
  <c r="AA58" i="158"/>
  <c r="K21" i="159"/>
  <c r="N5" i="152"/>
  <c r="P5" i="152" s="1"/>
  <c r="AF74" i="129"/>
  <c r="AE90" i="132"/>
  <c r="AB5" i="134"/>
  <c r="O174" i="134"/>
  <c r="AA75" i="146"/>
  <c r="AB126" i="149"/>
  <c r="AA108" i="152"/>
  <c r="AF42" i="153"/>
  <c r="AF75" i="153"/>
  <c r="AE91" i="153"/>
  <c r="K8" i="154"/>
  <c r="AE59" i="156"/>
  <c r="AA41" i="158"/>
  <c r="H1" i="159"/>
  <c r="AD2" i="159"/>
  <c r="R6" i="157" s="1"/>
  <c r="I8" i="157"/>
  <c r="K38" i="158"/>
  <c r="N177" i="158"/>
  <c r="Q177" i="158" s="1"/>
  <c r="N22" i="125"/>
  <c r="P22" i="125" s="1"/>
  <c r="N63" i="126"/>
  <c r="AE62" i="141"/>
  <c r="N57" i="143"/>
  <c r="N90" i="143"/>
  <c r="Q90" i="143" s="1"/>
  <c r="N179" i="146"/>
  <c r="Q179" i="146" s="1"/>
  <c r="AA41" i="149"/>
  <c r="AA75" i="149"/>
  <c r="AB91" i="149"/>
  <c r="K38" i="150"/>
  <c r="O72" i="150"/>
  <c r="Q7" i="155"/>
  <c r="O21" i="155"/>
  <c r="N76" i="155"/>
  <c r="Q76" i="155" s="1"/>
  <c r="O174" i="155"/>
  <c r="AF8" i="156"/>
  <c r="N109" i="156"/>
  <c r="Q109" i="156" s="1"/>
  <c r="AA75" i="158"/>
  <c r="K157" i="158"/>
  <c r="AE5" i="159"/>
  <c r="AE57" i="132"/>
  <c r="M55" i="155"/>
  <c r="AB55" i="155" s="1"/>
  <c r="AC39" i="155" s="1"/>
  <c r="AA161" i="158"/>
  <c r="AE73" i="159"/>
  <c r="P90" i="159"/>
  <c r="Q126" i="134"/>
  <c r="N110" i="135"/>
  <c r="N22" i="140"/>
  <c r="P22" i="140" s="1"/>
  <c r="N6" i="141"/>
  <c r="Q6" i="141" s="1"/>
  <c r="N178" i="143"/>
  <c r="Q178" i="143" s="1"/>
  <c r="N10" i="146"/>
  <c r="P10" i="146" s="1"/>
  <c r="AA179" i="146"/>
  <c r="K123" i="147"/>
  <c r="N142" i="152"/>
  <c r="Q142" i="152" s="1"/>
  <c r="N158" i="152"/>
  <c r="Q158" i="152" s="1"/>
  <c r="N7" i="155"/>
  <c r="N109" i="155"/>
  <c r="Q109" i="155" s="1"/>
  <c r="AE109" i="156"/>
  <c r="AF73" i="159"/>
  <c r="O72" i="138"/>
  <c r="AA109" i="146"/>
  <c r="O123" i="147"/>
  <c r="AF7" i="153"/>
  <c r="AA56" i="155"/>
  <c r="Q142" i="155"/>
  <c r="O106" i="156"/>
  <c r="K140" i="128"/>
  <c r="AF24" i="135"/>
  <c r="AB91" i="140"/>
  <c r="O55" i="141"/>
  <c r="AA178" i="143"/>
  <c r="N42" i="144"/>
  <c r="AE91" i="144"/>
  <c r="AB142" i="146"/>
  <c r="O72" i="149"/>
  <c r="N177" i="149"/>
  <c r="P177" i="149" s="1"/>
  <c r="O21" i="150"/>
  <c r="M8" i="151"/>
  <c r="AA142" i="152"/>
  <c r="AA7" i="155"/>
  <c r="O89" i="155"/>
  <c r="AA92" i="158"/>
  <c r="O174" i="158"/>
  <c r="O38" i="159"/>
  <c r="Z2" i="147"/>
  <c r="P6" i="145" s="1"/>
  <c r="K72" i="128"/>
  <c r="K89" i="129"/>
  <c r="AA126" i="134"/>
  <c r="AB162" i="137"/>
  <c r="P59" i="141"/>
  <c r="O89" i="141"/>
  <c r="AE6" i="144"/>
  <c r="AA93" i="146"/>
  <c r="AF90" i="147"/>
  <c r="M123" i="147"/>
  <c r="AE123" i="147" s="1"/>
  <c r="AA76" i="149"/>
  <c r="O106" i="152"/>
  <c r="AA93" i="155"/>
  <c r="AA126" i="155"/>
  <c r="AA142" i="155"/>
  <c r="M8" i="157"/>
  <c r="Q39" i="158"/>
  <c r="AA125" i="158"/>
  <c r="N59" i="140"/>
  <c r="Q59" i="140" s="1"/>
  <c r="O55" i="144"/>
  <c r="N161" i="149"/>
  <c r="Q161" i="149" s="1"/>
  <c r="AA177" i="149"/>
  <c r="AE24" i="150"/>
  <c r="N7" i="158"/>
  <c r="P7" i="158" s="1"/>
  <c r="AE108" i="132"/>
  <c r="AA91" i="140"/>
  <c r="M38" i="134"/>
  <c r="N5" i="135"/>
  <c r="Q5" i="135" s="1"/>
  <c r="AB108" i="140"/>
  <c r="AA159" i="146"/>
  <c r="AF73" i="147"/>
  <c r="I8" i="148"/>
  <c r="P108" i="149"/>
  <c r="O38" i="153"/>
  <c r="N57" i="155"/>
  <c r="AB39" i="158"/>
  <c r="N22" i="159"/>
  <c r="P22" i="159" s="1"/>
  <c r="AE74" i="159"/>
  <c r="AF8" i="135"/>
  <c r="Q74" i="128"/>
  <c r="M8" i="142"/>
  <c r="AC2" i="153"/>
  <c r="Q6" i="151" s="1"/>
  <c r="AF74" i="156"/>
  <c r="AE74" i="156"/>
  <c r="N74" i="156"/>
  <c r="AB127" i="158"/>
  <c r="AA127" i="158"/>
  <c r="N127" i="158"/>
  <c r="P127" i="158" s="1"/>
  <c r="AC2" i="159"/>
  <c r="Q6" i="157" s="1"/>
  <c r="AD2" i="138"/>
  <c r="R6" i="136" s="1"/>
  <c r="AF58" i="141"/>
  <c r="AE58" i="141"/>
  <c r="AB8" i="149"/>
  <c r="AA8" i="149"/>
  <c r="M191" i="149"/>
  <c r="AA191" i="149" s="1"/>
  <c r="AB179" i="149"/>
  <c r="N179" i="149"/>
  <c r="Q179" i="149" s="1"/>
  <c r="AA179" i="149"/>
  <c r="AF45" i="150"/>
  <c r="N45" i="150"/>
  <c r="AB144" i="152"/>
  <c r="N144" i="152"/>
  <c r="AA110" i="143"/>
  <c r="AB110" i="143"/>
  <c r="AD2" i="141"/>
  <c r="R6" i="139" s="1"/>
  <c r="G8" i="145"/>
  <c r="N92" i="146"/>
  <c r="Q92" i="146" s="1"/>
  <c r="AB92" i="146"/>
  <c r="AB141" i="146"/>
  <c r="N141" i="146"/>
  <c r="AB159" i="149"/>
  <c r="N159" i="149"/>
  <c r="P159" i="149" s="1"/>
  <c r="AF45" i="153"/>
  <c r="N45" i="153"/>
  <c r="P23" i="158"/>
  <c r="AB178" i="158"/>
  <c r="N178" i="158"/>
  <c r="P178" i="158" s="1"/>
  <c r="N74" i="150"/>
  <c r="Q74" i="150" s="1"/>
  <c r="AE74" i="150"/>
  <c r="AB59" i="152"/>
  <c r="AA59" i="152"/>
  <c r="AB177" i="152"/>
  <c r="N177" i="152"/>
  <c r="N74" i="143"/>
  <c r="P74" i="143" s="1"/>
  <c r="AA74" i="143"/>
  <c r="P59" i="152"/>
  <c r="Q59" i="152"/>
  <c r="AB22" i="155"/>
  <c r="N22" i="155"/>
  <c r="Q22" i="155" s="1"/>
  <c r="M38" i="155"/>
  <c r="N93" i="137"/>
  <c r="AB93" i="137"/>
  <c r="N109" i="140"/>
  <c r="Q109" i="140" s="1"/>
  <c r="N23" i="141"/>
  <c r="AF23" i="141"/>
  <c r="AE23" i="141"/>
  <c r="AF109" i="141"/>
  <c r="AE109" i="141"/>
  <c r="N109" i="141"/>
  <c r="P109" i="141" s="1"/>
  <c r="Q108" i="152"/>
  <c r="P108" i="152"/>
  <c r="Q5" i="134"/>
  <c r="AB57" i="134"/>
  <c r="AA57" i="134"/>
  <c r="O89" i="140"/>
  <c r="AB22" i="143"/>
  <c r="N22" i="143"/>
  <c r="P22" i="143" s="1"/>
  <c r="O38" i="149"/>
  <c r="AF91" i="150"/>
  <c r="N91" i="150"/>
  <c r="Q91" i="150" s="1"/>
  <c r="AF57" i="153"/>
  <c r="AE57" i="153"/>
  <c r="N57" i="153"/>
  <c r="AA22" i="155"/>
  <c r="O72" i="156"/>
  <c r="H1" i="156"/>
  <c r="AB75" i="131"/>
  <c r="N75" i="131"/>
  <c r="Q75" i="131" s="1"/>
  <c r="N126" i="137"/>
  <c r="P126" i="137" s="1"/>
  <c r="AA126" i="137"/>
  <c r="N25" i="138"/>
  <c r="Q25" i="138" s="1"/>
  <c r="AE25" i="138"/>
  <c r="AB158" i="140"/>
  <c r="N158" i="140"/>
  <c r="N5" i="146"/>
  <c r="P5" i="146" s="1"/>
  <c r="AA5" i="146"/>
  <c r="AB144" i="158"/>
  <c r="N144" i="158"/>
  <c r="Q144" i="158" s="1"/>
  <c r="AA144" i="158"/>
  <c r="N176" i="149"/>
  <c r="AB176" i="149"/>
  <c r="AA176" i="149"/>
  <c r="AA124" i="152"/>
  <c r="AB124" i="152"/>
  <c r="P41" i="128"/>
  <c r="Q41" i="128"/>
  <c r="K55" i="129"/>
  <c r="N124" i="134"/>
  <c r="AF5" i="138"/>
  <c r="N5" i="138"/>
  <c r="P5" i="138" s="1"/>
  <c r="AA109" i="140"/>
  <c r="AB41" i="143"/>
  <c r="AA41" i="143"/>
  <c r="I8" i="145"/>
  <c r="AB144" i="149"/>
  <c r="AA144" i="149"/>
  <c r="AB92" i="152"/>
  <c r="AA92" i="152"/>
  <c r="N92" i="152"/>
  <c r="Q92" i="152" s="1"/>
  <c r="P109" i="156"/>
  <c r="AB108" i="158"/>
  <c r="AA108" i="158"/>
  <c r="N108" i="158"/>
  <c r="Q108" i="158" s="1"/>
  <c r="AB91" i="134"/>
  <c r="AA91" i="134"/>
  <c r="AB6" i="146"/>
  <c r="N6" i="146"/>
  <c r="AB92" i="149"/>
  <c r="AA92" i="149"/>
  <c r="K106" i="140"/>
  <c r="AA124" i="143"/>
  <c r="N124" i="143"/>
  <c r="Q124" i="143" s="1"/>
  <c r="K140" i="149"/>
  <c r="N9" i="150"/>
  <c r="AE9" i="150"/>
  <c r="N42" i="150"/>
  <c r="Q42" i="150" s="1"/>
  <c r="AE42" i="150"/>
  <c r="K55" i="150"/>
  <c r="M55" i="152"/>
  <c r="AB55" i="152" s="1"/>
  <c r="AC39" i="152" s="1"/>
  <c r="N39" i="152"/>
  <c r="Q39" i="152" s="1"/>
  <c r="AB159" i="155"/>
  <c r="N159" i="155"/>
  <c r="Q159" i="155" s="1"/>
  <c r="AB73" i="149"/>
  <c r="N73" i="149"/>
  <c r="Q73" i="149" s="1"/>
  <c r="Q90" i="159"/>
  <c r="O123" i="159"/>
  <c r="AB41" i="125"/>
  <c r="AA41" i="125"/>
  <c r="AB75" i="134"/>
  <c r="AA75" i="134"/>
  <c r="AB57" i="128"/>
  <c r="AA57" i="128"/>
  <c r="K106" i="131"/>
  <c r="N8" i="140"/>
  <c r="Q8" i="140" s="1"/>
  <c r="AB8" i="140"/>
  <c r="N59" i="144"/>
  <c r="AF59" i="144"/>
  <c r="AE59" i="144"/>
  <c r="N57" i="128"/>
  <c r="AE74" i="132"/>
  <c r="AF90" i="141"/>
  <c r="N90" i="141"/>
  <c r="Q90" i="141" s="1"/>
  <c r="N74" i="147"/>
  <c r="AF74" i="147"/>
  <c r="N22" i="152"/>
  <c r="M38" i="152"/>
  <c r="N38" i="152" s="1"/>
  <c r="AF43" i="153"/>
  <c r="N43" i="153"/>
  <c r="Q43" i="153" s="1"/>
  <c r="AE43" i="153"/>
  <c r="P6" i="155"/>
  <c r="Q6" i="155"/>
  <c r="AB75" i="155"/>
  <c r="AA75" i="155"/>
  <c r="N75" i="155"/>
  <c r="AB160" i="155"/>
  <c r="N160" i="155"/>
  <c r="Q160" i="155" s="1"/>
  <c r="AA160" i="155"/>
  <c r="AF58" i="156"/>
  <c r="N58" i="156"/>
  <c r="AE58" i="156"/>
  <c r="K89" i="144"/>
  <c r="AF5" i="150"/>
  <c r="AE5" i="150"/>
  <c r="N5" i="150"/>
  <c r="N63" i="132"/>
  <c r="AF63" i="132"/>
  <c r="AB7" i="134"/>
  <c r="N7" i="134"/>
  <c r="O72" i="144"/>
  <c r="AB177" i="146"/>
  <c r="N177" i="146"/>
  <c r="Q177" i="146" s="1"/>
  <c r="AA73" i="149"/>
  <c r="AB8" i="152"/>
  <c r="N8" i="152"/>
  <c r="Q7" i="156"/>
  <c r="P7" i="156"/>
  <c r="O55" i="159"/>
  <c r="N63" i="159"/>
  <c r="AE63" i="159"/>
  <c r="AA178" i="158"/>
  <c r="N58" i="125"/>
  <c r="AA58" i="125"/>
  <c r="AB58" i="125"/>
  <c r="AF90" i="129"/>
  <c r="AE90" i="129"/>
  <c r="N57" i="141"/>
  <c r="Q57" i="141" s="1"/>
  <c r="AB159" i="143"/>
  <c r="AA159" i="143"/>
  <c r="AB57" i="149"/>
  <c r="AA57" i="149"/>
  <c r="AB124" i="155"/>
  <c r="N124" i="155"/>
  <c r="M140" i="155"/>
  <c r="AB140" i="155" s="1"/>
  <c r="AC124" i="155" s="1"/>
  <c r="AB144" i="155"/>
  <c r="AA144" i="155"/>
  <c r="P22" i="158"/>
  <c r="Q22" i="158"/>
  <c r="N58" i="159"/>
  <c r="P58" i="159" s="1"/>
  <c r="AF58" i="159"/>
  <c r="AE58" i="159"/>
  <c r="AF56" i="126"/>
  <c r="AE42" i="141"/>
  <c r="N42" i="141"/>
  <c r="Q42" i="141" s="1"/>
  <c r="AE90" i="141"/>
  <c r="M89" i="143"/>
  <c r="AF22" i="147"/>
  <c r="N22" i="147"/>
  <c r="P22" i="147" s="1"/>
  <c r="N40" i="149"/>
  <c r="P40" i="149" s="1"/>
  <c r="AB40" i="149"/>
  <c r="P73" i="150"/>
  <c r="Q73" i="150"/>
  <c r="AB74" i="152"/>
  <c r="N74" i="152"/>
  <c r="Q74" i="152" s="1"/>
  <c r="AB127" i="152"/>
  <c r="N127" i="152"/>
  <c r="AF27" i="153"/>
  <c r="N27" i="153"/>
  <c r="Q27" i="153" s="1"/>
  <c r="O55" i="156"/>
  <c r="AB8" i="158"/>
  <c r="AA8" i="158"/>
  <c r="N8" i="158"/>
  <c r="Q8" i="158" s="1"/>
  <c r="AB40" i="158"/>
  <c r="N40" i="158"/>
  <c r="P40" i="158" s="1"/>
  <c r="AA40" i="158"/>
  <c r="AF63" i="159"/>
  <c r="AB9" i="143"/>
  <c r="AA9" i="143"/>
  <c r="AB158" i="143"/>
  <c r="N158" i="143"/>
  <c r="N57" i="131"/>
  <c r="Q57" i="131" s="1"/>
  <c r="AE59" i="132"/>
  <c r="AE57" i="141"/>
  <c r="Q62" i="141"/>
  <c r="AF110" i="144"/>
  <c r="N110" i="144"/>
  <c r="Q110" i="144" s="1"/>
  <c r="AB74" i="149"/>
  <c r="N74" i="149"/>
  <c r="P74" i="149" s="1"/>
  <c r="F1" i="152"/>
  <c r="F2" i="152" s="1"/>
  <c r="AA8" i="152"/>
  <c r="Q58" i="152"/>
  <c r="P58" i="152"/>
  <c r="AB108" i="155"/>
  <c r="AA108" i="155"/>
  <c r="N108" i="155"/>
  <c r="P108" i="155" s="1"/>
  <c r="M123" i="156"/>
  <c r="N107" i="156"/>
  <c r="Q107" i="156" s="1"/>
  <c r="AB159" i="158"/>
  <c r="N159" i="158"/>
  <c r="AB7" i="152"/>
  <c r="N7" i="152"/>
  <c r="AE39" i="153"/>
  <c r="N39" i="153"/>
  <c r="P39" i="153" s="1"/>
  <c r="N7" i="144"/>
  <c r="Q7" i="144" s="1"/>
  <c r="AE7" i="144"/>
  <c r="AB108" i="149"/>
  <c r="AA108" i="149"/>
  <c r="AA7" i="152"/>
  <c r="AB43" i="131"/>
  <c r="N43" i="131"/>
  <c r="Q43" i="131" s="1"/>
  <c r="AF59" i="132"/>
  <c r="AF25" i="135"/>
  <c r="N25" i="135"/>
  <c r="O123" i="138"/>
  <c r="AF42" i="141"/>
  <c r="AA124" i="146"/>
  <c r="N124" i="146"/>
  <c r="Q124" i="146" s="1"/>
  <c r="M8" i="148"/>
  <c r="AE27" i="153"/>
  <c r="Z2" i="153"/>
  <c r="P6" i="151" s="1"/>
  <c r="G8" i="157"/>
  <c r="AA90" i="158"/>
  <c r="N90" i="158"/>
  <c r="Q90" i="158" s="1"/>
  <c r="Q108" i="140"/>
  <c r="M38" i="153"/>
  <c r="N38" i="153" s="1"/>
  <c r="K21" i="155"/>
  <c r="M21" i="158"/>
  <c r="AA21" i="158" s="1"/>
  <c r="K55" i="158"/>
  <c r="K55" i="159"/>
  <c r="O174" i="125"/>
  <c r="O106" i="131"/>
  <c r="K106" i="134"/>
  <c r="K21" i="135"/>
  <c r="O21" i="137"/>
  <c r="O38" i="141"/>
  <c r="O21" i="147"/>
  <c r="N142" i="149"/>
  <c r="O174" i="149"/>
  <c r="N41" i="152"/>
  <c r="Q41" i="152" s="1"/>
  <c r="O89" i="152"/>
  <c r="K174" i="152"/>
  <c r="K89" i="153"/>
  <c r="N5" i="155"/>
  <c r="K55" i="155"/>
  <c r="N74" i="155"/>
  <c r="Q74" i="155" s="1"/>
  <c r="N93" i="155"/>
  <c r="Q63" i="156"/>
  <c r="N90" i="156"/>
  <c r="Z2" i="156"/>
  <c r="P6" i="154" s="1"/>
  <c r="N5" i="158"/>
  <c r="Q5" i="158" s="1"/>
  <c r="O55" i="158"/>
  <c r="M140" i="158"/>
  <c r="N140" i="158" s="1"/>
  <c r="N158" i="158"/>
  <c r="Q158" i="158" s="1"/>
  <c r="O106" i="159"/>
  <c r="K21" i="137"/>
  <c r="K140" i="140"/>
  <c r="K21" i="143"/>
  <c r="K21" i="147"/>
  <c r="AD2" i="153"/>
  <c r="R6" i="151" s="1"/>
  <c r="K106" i="159"/>
  <c r="O106" i="134"/>
  <c r="K89" i="135"/>
  <c r="M8" i="139"/>
  <c r="N76" i="140"/>
  <c r="P76" i="140" s="1"/>
  <c r="AA108" i="140"/>
  <c r="K38" i="141"/>
  <c r="AA39" i="143"/>
  <c r="N93" i="143"/>
  <c r="Q93" i="143" s="1"/>
  <c r="AE74" i="144"/>
  <c r="K72" i="146"/>
  <c r="N23" i="150"/>
  <c r="Q23" i="150" s="1"/>
  <c r="N41" i="150"/>
  <c r="Q41" i="150" s="1"/>
  <c r="AE56" i="150"/>
  <c r="K89" i="152"/>
  <c r="O174" i="152"/>
  <c r="AE26" i="153"/>
  <c r="P42" i="153"/>
  <c r="O89" i="153"/>
  <c r="AA58" i="155"/>
  <c r="M38" i="158"/>
  <c r="AB38" i="158" s="1"/>
  <c r="AC22" i="158" s="1"/>
  <c r="M55" i="158"/>
  <c r="N55" i="158" s="1"/>
  <c r="N74" i="158"/>
  <c r="P74" i="158" s="1"/>
  <c r="N124" i="158"/>
  <c r="Q124" i="158" s="1"/>
  <c r="K174" i="158"/>
  <c r="AE62" i="159"/>
  <c r="F3" i="148"/>
  <c r="O89" i="149"/>
  <c r="H1" i="152"/>
  <c r="F1" i="153"/>
  <c r="F2" i="153" s="1"/>
  <c r="K140" i="158"/>
  <c r="P109" i="125"/>
  <c r="O140" i="131"/>
  <c r="K89" i="140"/>
  <c r="O174" i="143"/>
  <c r="K72" i="144"/>
  <c r="O89" i="144"/>
  <c r="K21" i="146"/>
  <c r="M72" i="146"/>
  <c r="N72" i="146" s="1"/>
  <c r="N90" i="147"/>
  <c r="N107" i="149"/>
  <c r="Q107" i="149" s="1"/>
  <c r="M106" i="152"/>
  <c r="AB106" i="152" s="1"/>
  <c r="AC90" i="152" s="1"/>
  <c r="N159" i="152"/>
  <c r="N23" i="153"/>
  <c r="Q23" i="153" s="1"/>
  <c r="N73" i="153"/>
  <c r="N92" i="153"/>
  <c r="Q92" i="153" s="1"/>
  <c r="AB5" i="155"/>
  <c r="AA127" i="155"/>
  <c r="M191" i="155"/>
  <c r="AA191" i="155" s="1"/>
  <c r="N178" i="155"/>
  <c r="Q178" i="155" s="1"/>
  <c r="O38" i="156"/>
  <c r="AF90" i="156"/>
  <c r="K8" i="157"/>
  <c r="N59" i="158"/>
  <c r="P59" i="158" s="1"/>
  <c r="N93" i="158"/>
  <c r="Q93" i="158" s="1"/>
  <c r="O140" i="158"/>
  <c r="M55" i="159"/>
  <c r="N55" i="159" s="1"/>
  <c r="K89" i="146"/>
  <c r="G8" i="148"/>
  <c r="G8" i="151"/>
  <c r="Q5" i="152"/>
  <c r="M191" i="152"/>
  <c r="N191" i="152" s="1"/>
  <c r="AE23" i="153"/>
  <c r="AE92" i="153"/>
  <c r="K140" i="155"/>
  <c r="AA178" i="155"/>
  <c r="M72" i="158"/>
  <c r="AA72" i="158" s="1"/>
  <c r="AA59" i="158"/>
  <c r="AA93" i="158"/>
  <c r="M21" i="128"/>
  <c r="AA21" i="128" s="1"/>
  <c r="AA160" i="128"/>
  <c r="Q162" i="131"/>
  <c r="AF108" i="132"/>
  <c r="AA161" i="134"/>
  <c r="AD2" i="135"/>
  <c r="R6" i="133" s="1"/>
  <c r="O106" i="137"/>
  <c r="K123" i="141"/>
  <c r="O89" i="146"/>
  <c r="N109" i="146"/>
  <c r="Q109" i="146" s="1"/>
  <c r="K157" i="146"/>
  <c r="K106" i="152"/>
  <c r="AB109" i="152"/>
  <c r="N178" i="152"/>
  <c r="Q178" i="152" s="1"/>
  <c r="N9" i="155"/>
  <c r="Q9" i="155" s="1"/>
  <c r="AA59" i="155"/>
  <c r="AA109" i="155"/>
  <c r="O140" i="155"/>
  <c r="F1" i="156"/>
  <c r="F2" i="156" s="1"/>
  <c r="N23" i="156"/>
  <c r="Q23" i="156" s="1"/>
  <c r="AF41" i="156"/>
  <c r="K72" i="156"/>
  <c r="K123" i="156"/>
  <c r="N6" i="158"/>
  <c r="Q6" i="158" s="1"/>
  <c r="AA9" i="158"/>
  <c r="N56" i="158"/>
  <c r="Q56" i="158" s="1"/>
  <c r="N75" i="158"/>
  <c r="Q75" i="158" s="1"/>
  <c r="N125" i="158"/>
  <c r="Q125" i="158" s="1"/>
  <c r="O21" i="159"/>
  <c r="K123" i="159"/>
  <c r="K38" i="138"/>
  <c r="O55" i="150"/>
  <c r="N125" i="155"/>
  <c r="Q57" i="158"/>
  <c r="N161" i="128"/>
  <c r="P161" i="128" s="1"/>
  <c r="O72" i="129"/>
  <c r="N108" i="134"/>
  <c r="P108" i="134" s="1"/>
  <c r="P90" i="135"/>
  <c r="O140" i="137"/>
  <c r="N57" i="138"/>
  <c r="Q57" i="138" s="1"/>
  <c r="N5" i="140"/>
  <c r="Q5" i="140" s="1"/>
  <c r="N74" i="140"/>
  <c r="P74" i="140" s="1"/>
  <c r="AE22" i="144"/>
  <c r="N58" i="144"/>
  <c r="K55" i="147"/>
  <c r="M89" i="152"/>
  <c r="N89" i="152" s="1"/>
  <c r="N110" i="152"/>
  <c r="Q110" i="152" s="1"/>
  <c r="K157" i="152"/>
  <c r="N176" i="152"/>
  <c r="K55" i="153"/>
  <c r="AA6" i="155"/>
  <c r="M123" i="155"/>
  <c r="AB123" i="155" s="1"/>
  <c r="AC107" i="155" s="1"/>
  <c r="N110" i="155"/>
  <c r="Q110" i="155" s="1"/>
  <c r="AA179" i="155"/>
  <c r="K21" i="156"/>
  <c r="AF23" i="156"/>
  <c r="N108" i="156"/>
  <c r="P108" i="156" s="1"/>
  <c r="N10" i="158"/>
  <c r="P10" i="158" s="1"/>
  <c r="K191" i="158"/>
  <c r="F1" i="159"/>
  <c r="F2" i="159" s="1"/>
  <c r="O72" i="159"/>
  <c r="K89" i="159"/>
  <c r="AE107" i="159"/>
  <c r="N6" i="153"/>
  <c r="N40" i="155"/>
  <c r="Q40" i="155" s="1"/>
  <c r="O72" i="155"/>
  <c r="O89" i="156"/>
  <c r="K72" i="159"/>
  <c r="K140" i="125"/>
  <c r="N124" i="131"/>
  <c r="Q124" i="131" s="1"/>
  <c r="N40" i="134"/>
  <c r="N62" i="135"/>
  <c r="Q62" i="135" s="1"/>
  <c r="K38" i="137"/>
  <c r="AA42" i="137"/>
  <c r="N62" i="138"/>
  <c r="P62" i="138" s="1"/>
  <c r="AE107" i="138"/>
  <c r="AB9" i="140"/>
  <c r="AE8" i="141"/>
  <c r="Y2" i="141"/>
  <c r="O6" i="139" s="1"/>
  <c r="N107" i="143"/>
  <c r="Q107" i="143" s="1"/>
  <c r="K191" i="143"/>
  <c r="AB178" i="146"/>
  <c r="O55" i="147"/>
  <c r="AE63" i="147"/>
  <c r="N10" i="149"/>
  <c r="Q10" i="149" s="1"/>
  <c r="N59" i="149"/>
  <c r="P59" i="149" s="1"/>
  <c r="N40" i="152"/>
  <c r="N56" i="152"/>
  <c r="Q56" i="152" s="1"/>
  <c r="N126" i="152"/>
  <c r="N160" i="152"/>
  <c r="Q160" i="152" s="1"/>
  <c r="O55" i="153"/>
  <c r="K106" i="153"/>
  <c r="M8" i="154"/>
  <c r="AA40" i="155"/>
  <c r="N107" i="155"/>
  <c r="Q107" i="155" s="1"/>
  <c r="K157" i="155"/>
  <c r="O21" i="156"/>
  <c r="E8" i="157"/>
  <c r="AA23" i="158"/>
  <c r="N57" i="158"/>
  <c r="P57" i="158" s="1"/>
  <c r="N91" i="158"/>
  <c r="P91" i="158" s="1"/>
  <c r="AA110" i="158"/>
  <c r="N160" i="158"/>
  <c r="P160" i="158" s="1"/>
  <c r="N176" i="158"/>
  <c r="Q176" i="158" s="1"/>
  <c r="O191" i="158"/>
  <c r="O89" i="159"/>
  <c r="AE91" i="159"/>
  <c r="M123" i="159"/>
  <c r="AF123" i="159" s="1"/>
  <c r="AG107" i="159" s="1"/>
  <c r="AA74" i="128"/>
  <c r="AA38" i="134"/>
  <c r="AA59" i="134"/>
  <c r="AE73" i="135"/>
  <c r="Q90" i="135"/>
  <c r="AA5" i="140"/>
  <c r="AA74" i="140"/>
  <c r="AA5" i="143"/>
  <c r="O191" i="143"/>
  <c r="M8" i="145"/>
  <c r="AA74" i="146"/>
  <c r="AA6" i="149"/>
  <c r="AD2" i="150"/>
  <c r="R6" i="148" s="1"/>
  <c r="AA110" i="152"/>
  <c r="AE6" i="153"/>
  <c r="Y2" i="153"/>
  <c r="O6" i="151" s="1"/>
  <c r="Q41" i="153"/>
  <c r="O106" i="153"/>
  <c r="P23" i="155"/>
  <c r="P57" i="155"/>
  <c r="P76" i="155"/>
  <c r="AA110" i="155"/>
  <c r="AA125" i="155"/>
  <c r="O157" i="155"/>
  <c r="AE108" i="156"/>
  <c r="Q7" i="158"/>
  <c r="AA10" i="158"/>
  <c r="AB23" i="158"/>
  <c r="Q126" i="158"/>
  <c r="AA141" i="158"/>
  <c r="AF91" i="159"/>
  <c r="Q91" i="158"/>
  <c r="N110" i="158"/>
  <c r="P110" i="158" s="1"/>
  <c r="N141" i="158"/>
  <c r="F3" i="124"/>
  <c r="O89" i="126"/>
  <c r="N40" i="128"/>
  <c r="Q40" i="128" s="1"/>
  <c r="AB74" i="128"/>
  <c r="K174" i="128"/>
  <c r="K174" i="134"/>
  <c r="N42" i="135"/>
  <c r="Q42" i="135" s="1"/>
  <c r="AF90" i="135"/>
  <c r="AE62" i="138"/>
  <c r="I8" i="139"/>
  <c r="N23" i="140"/>
  <c r="P23" i="140" s="1"/>
  <c r="N41" i="140"/>
  <c r="P41" i="140" s="1"/>
  <c r="AA110" i="140"/>
  <c r="N160" i="143"/>
  <c r="AE58" i="144"/>
  <c r="N62" i="144"/>
  <c r="Q62" i="144" s="1"/>
  <c r="F3" i="145"/>
  <c r="AB74" i="146"/>
  <c r="AA10" i="149"/>
  <c r="AA59" i="149"/>
  <c r="Q109" i="149"/>
  <c r="K89" i="150"/>
  <c r="M21" i="152"/>
  <c r="N21" i="152" s="1"/>
  <c r="N9" i="152"/>
  <c r="Q9" i="152" s="1"/>
  <c r="AB56" i="152"/>
  <c r="AA91" i="152"/>
  <c r="O123" i="152"/>
  <c r="AA160" i="152"/>
  <c r="AA176" i="152"/>
  <c r="N10" i="155"/>
  <c r="N92" i="155"/>
  <c r="Q92" i="155" s="1"/>
  <c r="AA107" i="155"/>
  <c r="AA176" i="155"/>
  <c r="M55" i="156"/>
  <c r="N55" i="156" s="1"/>
  <c r="AA57" i="158"/>
  <c r="N76" i="158"/>
  <c r="Q76" i="158" s="1"/>
  <c r="AA91" i="158"/>
  <c r="K123" i="158"/>
  <c r="O157" i="158"/>
  <c r="AA160" i="158"/>
  <c r="AA176" i="158"/>
  <c r="N41" i="159"/>
  <c r="Q41" i="159" s="1"/>
  <c r="M106" i="153"/>
  <c r="N106" i="153" s="1"/>
  <c r="AE63" i="126"/>
  <c r="AA44" i="128"/>
  <c r="H1" i="141"/>
  <c r="AE59" i="141"/>
  <c r="AE63" i="141"/>
  <c r="N10" i="143"/>
  <c r="Q10" i="143" s="1"/>
  <c r="AA59" i="143"/>
  <c r="AA110" i="146"/>
  <c r="M55" i="147"/>
  <c r="AF55" i="147" s="1"/>
  <c r="AG39" i="147" s="1"/>
  <c r="AF59" i="147"/>
  <c r="N125" i="149"/>
  <c r="Q125" i="149" s="1"/>
  <c r="O191" i="149"/>
  <c r="AA40" i="152"/>
  <c r="AB91" i="152"/>
  <c r="AA126" i="152"/>
  <c r="AE25" i="153"/>
  <c r="P41" i="153"/>
  <c r="P7" i="155"/>
  <c r="AA23" i="155"/>
  <c r="Q57" i="155"/>
  <c r="AA76" i="155"/>
  <c r="AB107" i="155"/>
  <c r="Y2" i="156"/>
  <c r="O6" i="154" s="1"/>
  <c r="N24" i="156"/>
  <c r="Q24" i="156" s="1"/>
  <c r="N39" i="156"/>
  <c r="Q39" i="156" s="1"/>
  <c r="K106" i="156"/>
  <c r="H1" i="158"/>
  <c r="AA7" i="158"/>
  <c r="N73" i="158"/>
  <c r="Q73" i="158" s="1"/>
  <c r="O123" i="158"/>
  <c r="AA126" i="158"/>
  <c r="Q142" i="158"/>
  <c r="AE7" i="159"/>
  <c r="Q22" i="159"/>
  <c r="K89" i="156"/>
  <c r="K72" i="129"/>
  <c r="O21" i="128"/>
  <c r="AA40" i="128"/>
  <c r="AA91" i="128"/>
  <c r="AB76" i="134"/>
  <c r="AA10" i="137"/>
  <c r="N74" i="138"/>
  <c r="Q74" i="138" s="1"/>
  <c r="AF59" i="141"/>
  <c r="AA160" i="143"/>
  <c r="F3" i="142"/>
  <c r="AE62" i="144"/>
  <c r="M55" i="149"/>
  <c r="AB55" i="149" s="1"/>
  <c r="AC39" i="149" s="1"/>
  <c r="AA9" i="152"/>
  <c r="AF25" i="153"/>
  <c r="AA92" i="155"/>
  <c r="AA76" i="158"/>
  <c r="Q92" i="158"/>
  <c r="AF7" i="159"/>
  <c r="AE41" i="159"/>
  <c r="K72" i="155"/>
  <c r="O55" i="129"/>
  <c r="K174" i="131"/>
  <c r="M106" i="149"/>
  <c r="AB106" i="149" s="1"/>
  <c r="AC90" i="149" s="1"/>
  <c r="O140" i="149"/>
  <c r="O21" i="153"/>
  <c r="N57" i="132"/>
  <c r="Q57" i="132" s="1"/>
  <c r="AE8" i="135"/>
  <c r="AE23" i="135"/>
  <c r="N63" i="135"/>
  <c r="Q63" i="135" s="1"/>
  <c r="AB10" i="137"/>
  <c r="AE7" i="138"/>
  <c r="O55" i="138"/>
  <c r="K72" i="143"/>
  <c r="K21" i="144"/>
  <c r="N91" i="146"/>
  <c r="Q91" i="146" s="1"/>
  <c r="N175" i="146"/>
  <c r="Q175" i="146" s="1"/>
  <c r="N7" i="149"/>
  <c r="Q7" i="149" s="1"/>
  <c r="H1" i="149"/>
  <c r="K106" i="149"/>
  <c r="O38" i="152"/>
  <c r="M174" i="152"/>
  <c r="N174" i="152" s="1"/>
  <c r="F1" i="155"/>
  <c r="I3" i="154" s="1"/>
  <c r="AA10" i="155"/>
  <c r="K89" i="155"/>
  <c r="Q108" i="155"/>
  <c r="F1" i="158"/>
  <c r="I3" i="157" s="1"/>
  <c r="Q63" i="159"/>
  <c r="P63" i="159"/>
  <c r="Q74" i="159"/>
  <c r="P74" i="159"/>
  <c r="Q23" i="159"/>
  <c r="P23" i="159"/>
  <c r="Q58" i="159"/>
  <c r="P73" i="159"/>
  <c r="Q73" i="159"/>
  <c r="P91" i="159"/>
  <c r="Q91" i="159"/>
  <c r="Q62" i="159"/>
  <c r="P62" i="159"/>
  <c r="AB140" i="158"/>
  <c r="AC124" i="158" s="1"/>
  <c r="AA140" i="158"/>
  <c r="P55" i="158"/>
  <c r="Q7" i="159"/>
  <c r="P7" i="159"/>
  <c r="AA56" i="158"/>
  <c r="N109" i="158"/>
  <c r="AA124" i="158"/>
  <c r="AE23" i="159"/>
  <c r="M38" i="159"/>
  <c r="AB56" i="158"/>
  <c r="M89" i="158"/>
  <c r="M157" i="158"/>
  <c r="N6" i="159"/>
  <c r="AF23" i="159"/>
  <c r="N57" i="159"/>
  <c r="N61" i="159"/>
  <c r="N110" i="159"/>
  <c r="P8" i="158"/>
  <c r="P177" i="158"/>
  <c r="N5" i="159"/>
  <c r="N25" i="159"/>
  <c r="N56" i="159"/>
  <c r="P39" i="158"/>
  <c r="P158" i="158"/>
  <c r="N40" i="159"/>
  <c r="M106" i="158"/>
  <c r="N107" i="158"/>
  <c r="AA159" i="158"/>
  <c r="M174" i="158"/>
  <c r="N175" i="158"/>
  <c r="AA177" i="158"/>
  <c r="M191" i="158"/>
  <c r="N60" i="159"/>
  <c r="M106" i="159"/>
  <c r="N109" i="159"/>
  <c r="P58" i="158"/>
  <c r="P126" i="158"/>
  <c r="P176" i="158"/>
  <c r="AE6" i="159"/>
  <c r="M21" i="159"/>
  <c r="N24" i="159"/>
  <c r="AE57" i="159"/>
  <c r="AE61" i="159"/>
  <c r="M72" i="159"/>
  <c r="AE110" i="159"/>
  <c r="N143" i="158"/>
  <c r="N161" i="158"/>
  <c r="N179" i="158"/>
  <c r="AE25" i="159"/>
  <c r="P39" i="159"/>
  <c r="M89" i="159"/>
  <c r="N92" i="159"/>
  <c r="M123" i="158"/>
  <c r="AE40" i="159"/>
  <c r="AE56" i="159"/>
  <c r="P6" i="158"/>
  <c r="P93" i="158"/>
  <c r="AE60" i="159"/>
  <c r="N107" i="159"/>
  <c r="AE109" i="159"/>
  <c r="P5" i="158"/>
  <c r="P56" i="158"/>
  <c r="AA107" i="158"/>
  <c r="AA175" i="158"/>
  <c r="P8" i="159"/>
  <c r="AE24" i="159"/>
  <c r="AE39" i="159"/>
  <c r="P59" i="159"/>
  <c r="P108" i="159"/>
  <c r="AA179" i="158"/>
  <c r="AF39" i="159"/>
  <c r="AE92" i="159"/>
  <c r="P56" i="155"/>
  <c r="Q56" i="155"/>
  <c r="P143" i="155"/>
  <c r="Q143" i="155"/>
  <c r="P91" i="156"/>
  <c r="Q91" i="156"/>
  <c r="N55" i="155"/>
  <c r="N106" i="156"/>
  <c r="AF106" i="156"/>
  <c r="AG90" i="156" s="1"/>
  <c r="AE106" i="156"/>
  <c r="P179" i="155"/>
  <c r="Q179" i="155"/>
  <c r="P73" i="156"/>
  <c r="Q73" i="156"/>
  <c r="AF123" i="156"/>
  <c r="AG107" i="156" s="1"/>
  <c r="AE123" i="156"/>
  <c r="N123" i="156"/>
  <c r="P161" i="155"/>
  <c r="Q161" i="155"/>
  <c r="Q8" i="156"/>
  <c r="P8" i="156"/>
  <c r="AF55" i="156"/>
  <c r="AG39" i="156" s="1"/>
  <c r="AA21" i="155"/>
  <c r="P22" i="156"/>
  <c r="Q22" i="156"/>
  <c r="E8" i="154"/>
  <c r="M72" i="155"/>
  <c r="N73" i="155"/>
  <c r="N141" i="155"/>
  <c r="N6" i="156"/>
  <c r="N38" i="156"/>
  <c r="N57" i="156"/>
  <c r="N61" i="156"/>
  <c r="AE107" i="156"/>
  <c r="N110" i="156"/>
  <c r="P142" i="155"/>
  <c r="AB143" i="155"/>
  <c r="AB161" i="155"/>
  <c r="P178" i="155"/>
  <c r="AB179" i="155"/>
  <c r="N5" i="156"/>
  <c r="N25" i="156"/>
  <c r="P41" i="156"/>
  <c r="N56" i="156"/>
  <c r="AF91" i="156"/>
  <c r="AF107" i="156"/>
  <c r="H1" i="155"/>
  <c r="AA124" i="155"/>
  <c r="AF22" i="156"/>
  <c r="N40" i="156"/>
  <c r="AF73" i="156"/>
  <c r="N39" i="155"/>
  <c r="AB56" i="155"/>
  <c r="M89" i="155"/>
  <c r="N90" i="155"/>
  <c r="M157" i="155"/>
  <c r="N158" i="155"/>
  <c r="N60" i="156"/>
  <c r="P8" i="155"/>
  <c r="P40" i="155"/>
  <c r="P59" i="155"/>
  <c r="P91" i="155"/>
  <c r="P109" i="155"/>
  <c r="P127" i="155"/>
  <c r="P159" i="155"/>
  <c r="P177" i="155"/>
  <c r="AE6" i="156"/>
  <c r="M21" i="156"/>
  <c r="AE57" i="156"/>
  <c r="AE61" i="156"/>
  <c r="M72" i="156"/>
  <c r="AE110" i="156"/>
  <c r="N58" i="155"/>
  <c r="AA73" i="155"/>
  <c r="N126" i="155"/>
  <c r="AA141" i="155"/>
  <c r="N144" i="155"/>
  <c r="N176" i="155"/>
  <c r="N180" i="155"/>
  <c r="AE25" i="156"/>
  <c r="M89" i="156"/>
  <c r="N92" i="156"/>
  <c r="M106" i="155"/>
  <c r="M174" i="155"/>
  <c r="AE5" i="156"/>
  <c r="AE40" i="156"/>
  <c r="AE56" i="156"/>
  <c r="AE60" i="156"/>
  <c r="P22" i="155"/>
  <c r="AA39" i="155"/>
  <c r="AA90" i="155"/>
  <c r="AA158" i="155"/>
  <c r="AE24" i="156"/>
  <c r="AE39" i="156"/>
  <c r="AB39" i="155"/>
  <c r="AE92" i="156"/>
  <c r="Q22" i="152"/>
  <c r="P22" i="152"/>
  <c r="P38" i="152"/>
  <c r="Q38" i="152"/>
  <c r="R22" i="152" s="1"/>
  <c r="AB174" i="152"/>
  <c r="AC158" i="152" s="1"/>
  <c r="AA174" i="152"/>
  <c r="N21" i="153"/>
  <c r="AF21" i="153"/>
  <c r="AG5" i="153" s="1"/>
  <c r="AE21" i="153"/>
  <c r="Q25" i="153"/>
  <c r="P25" i="153"/>
  <c r="Q46" i="153"/>
  <c r="P46" i="153"/>
  <c r="Q75" i="153"/>
  <c r="P75" i="153"/>
  <c r="Q109" i="152"/>
  <c r="P109" i="152"/>
  <c r="Q107" i="152"/>
  <c r="P107" i="152"/>
  <c r="P56" i="153"/>
  <c r="Q56" i="153"/>
  <c r="Q26" i="153"/>
  <c r="P26" i="153"/>
  <c r="Q91" i="152"/>
  <c r="P91" i="152"/>
  <c r="P24" i="153"/>
  <c r="Q24" i="153"/>
  <c r="Q9" i="153"/>
  <c r="P9" i="153"/>
  <c r="P74" i="153"/>
  <c r="Q74" i="153"/>
  <c r="N6" i="152"/>
  <c r="N10" i="152"/>
  <c r="O21" i="152"/>
  <c r="N57" i="152"/>
  <c r="N75" i="152"/>
  <c r="AA90" i="152"/>
  <c r="N93" i="152"/>
  <c r="N125" i="152"/>
  <c r="N143" i="152"/>
  <c r="AA158" i="152"/>
  <c r="N161" i="152"/>
  <c r="N179" i="152"/>
  <c r="N22" i="153"/>
  <c r="AE24" i="153"/>
  <c r="N40" i="153"/>
  <c r="N44" i="153"/>
  <c r="AE74" i="153"/>
  <c r="AE90" i="153"/>
  <c r="N93" i="153"/>
  <c r="AB39" i="152"/>
  <c r="M123" i="152"/>
  <c r="N124" i="152"/>
  <c r="AE5" i="153"/>
  <c r="N8" i="153"/>
  <c r="AF24" i="153"/>
  <c r="P27" i="153"/>
  <c r="AE56" i="153"/>
  <c r="AF74" i="153"/>
  <c r="AF90" i="153"/>
  <c r="AA38" i="152"/>
  <c r="AF5" i="153"/>
  <c r="AE9" i="153"/>
  <c r="AF56" i="153"/>
  <c r="AA22" i="152"/>
  <c r="AB38" i="152"/>
  <c r="AC22" i="152" s="1"/>
  <c r="AA107" i="152"/>
  <c r="AA175" i="152"/>
  <c r="AF9" i="153"/>
  <c r="M89" i="153"/>
  <c r="AA6" i="152"/>
  <c r="AA10" i="152"/>
  <c r="AB22" i="152"/>
  <c r="AA57" i="152"/>
  <c r="M72" i="152"/>
  <c r="N73" i="152"/>
  <c r="AA75" i="152"/>
  <c r="AA93" i="152"/>
  <c r="AB107" i="152"/>
  <c r="AA125" i="152"/>
  <c r="M140" i="152"/>
  <c r="N141" i="152"/>
  <c r="AA143" i="152"/>
  <c r="AA161" i="152"/>
  <c r="AB175" i="152"/>
  <c r="AA179" i="152"/>
  <c r="N7" i="153"/>
  <c r="AE40" i="153"/>
  <c r="AE44" i="153"/>
  <c r="M55" i="153"/>
  <c r="AE93" i="153"/>
  <c r="E8" i="151"/>
  <c r="AB6" i="152"/>
  <c r="P41" i="152"/>
  <c r="AB75" i="152"/>
  <c r="AB93" i="152"/>
  <c r="P110" i="152"/>
  <c r="AB161" i="152"/>
  <c r="AE22" i="153"/>
  <c r="M72" i="153"/>
  <c r="AF22" i="153"/>
  <c r="M157" i="152"/>
  <c r="N5" i="153"/>
  <c r="P39" i="152"/>
  <c r="AA73" i="152"/>
  <c r="P90" i="152"/>
  <c r="AA141" i="152"/>
  <c r="P90" i="153"/>
  <c r="N175" i="152"/>
  <c r="AC2" i="150"/>
  <c r="Q6" i="148" s="1"/>
  <c r="AC2" i="144"/>
  <c r="Q6" i="142" s="1"/>
  <c r="P74" i="146"/>
  <c r="Q74" i="146"/>
  <c r="P90" i="132"/>
  <c r="Q90" i="132"/>
  <c r="Q177" i="143"/>
  <c r="P177" i="143"/>
  <c r="Q127" i="143"/>
  <c r="P127" i="143"/>
  <c r="N108" i="125"/>
  <c r="Q124" i="125"/>
  <c r="AA43" i="128"/>
  <c r="O89" i="128"/>
  <c r="AA109" i="128"/>
  <c r="H1" i="129"/>
  <c r="AA159" i="125"/>
  <c r="AA143" i="128"/>
  <c r="AF59" i="129"/>
  <c r="AB42" i="131"/>
  <c r="AB76" i="131"/>
  <c r="AA162" i="131"/>
  <c r="AF62" i="132"/>
  <c r="Y2" i="135"/>
  <c r="O6" i="133" s="1"/>
  <c r="F1" i="140"/>
  <c r="F2" i="140" s="1"/>
  <c r="M55" i="140"/>
  <c r="N55" i="140" s="1"/>
  <c r="M21" i="143"/>
  <c r="AA21" i="143" s="1"/>
  <c r="AA127" i="143"/>
  <c r="AB175" i="149"/>
  <c r="N59" i="126"/>
  <c r="N109" i="128"/>
  <c r="AF24" i="129"/>
  <c r="AF63" i="129"/>
  <c r="O106" i="126"/>
  <c r="H1" i="125"/>
  <c r="AB159" i="125"/>
  <c r="M8" i="127"/>
  <c r="P160" i="128"/>
  <c r="O174" i="131"/>
  <c r="F3" i="133"/>
  <c r="O55" i="134"/>
  <c r="AF59" i="135"/>
  <c r="K72" i="135"/>
  <c r="AE91" i="135"/>
  <c r="I8" i="136"/>
  <c r="AB42" i="137"/>
  <c r="O174" i="137"/>
  <c r="AE110" i="138"/>
  <c r="G8" i="139"/>
  <c r="N39" i="140"/>
  <c r="Q39" i="140" s="1"/>
  <c r="O55" i="140"/>
  <c r="N90" i="140"/>
  <c r="Q90" i="140" s="1"/>
  <c r="O106" i="140"/>
  <c r="K157" i="140"/>
  <c r="AA160" i="140"/>
  <c r="N5" i="143"/>
  <c r="Q5" i="143" s="1"/>
  <c r="AA8" i="143"/>
  <c r="Q22" i="143"/>
  <c r="AB74" i="143"/>
  <c r="M140" i="143"/>
  <c r="AA140" i="143" s="1"/>
  <c r="AB127" i="143"/>
  <c r="N159" i="143"/>
  <c r="O21" i="144"/>
  <c r="AF23" i="144"/>
  <c r="M55" i="144"/>
  <c r="N55" i="144" s="1"/>
  <c r="K55" i="144"/>
  <c r="AF74" i="144"/>
  <c r="M123" i="144"/>
  <c r="N123" i="144" s="1"/>
  <c r="AE110" i="144"/>
  <c r="AA6" i="146"/>
  <c r="AA57" i="146"/>
  <c r="AA92" i="146"/>
  <c r="AE25" i="147"/>
  <c r="AE59" i="147"/>
  <c r="K38" i="149"/>
  <c r="AA40" i="149"/>
  <c r="N57" i="149"/>
  <c r="Q57" i="149" s="1"/>
  <c r="K123" i="149"/>
  <c r="O89" i="150"/>
  <c r="K89" i="143"/>
  <c r="O157" i="140"/>
  <c r="Q177" i="140"/>
  <c r="AE73" i="141"/>
  <c r="Q109" i="143"/>
  <c r="Q159" i="146"/>
  <c r="F1" i="147"/>
  <c r="F2" i="147" s="1"/>
  <c r="K8" i="148"/>
  <c r="P91" i="149"/>
  <c r="Q94" i="149"/>
  <c r="O123" i="149"/>
  <c r="Q142" i="149"/>
  <c r="Y2" i="126"/>
  <c r="O6" i="124" s="1"/>
  <c r="N74" i="132"/>
  <c r="AF90" i="132"/>
  <c r="K123" i="132"/>
  <c r="N108" i="135"/>
  <c r="Q108" i="135" s="1"/>
  <c r="K123" i="138"/>
  <c r="M21" i="140"/>
  <c r="N21" i="140" s="1"/>
  <c r="M157" i="140"/>
  <c r="AB157" i="140" s="1"/>
  <c r="AC141" i="140" s="1"/>
  <c r="F1" i="141"/>
  <c r="F2" i="141" s="1"/>
  <c r="M72" i="143"/>
  <c r="AB72" i="143" s="1"/>
  <c r="AC56" i="143" s="1"/>
  <c r="M140" i="146"/>
  <c r="N140" i="146" s="1"/>
  <c r="AD2" i="147"/>
  <c r="R6" i="145" s="1"/>
  <c r="M123" i="149"/>
  <c r="AB123" i="149" s="1"/>
  <c r="AC107" i="149" s="1"/>
  <c r="Q91" i="140"/>
  <c r="AC2" i="141"/>
  <c r="Q6" i="139" s="1"/>
  <c r="Y2" i="144"/>
  <c r="O6" i="142" s="1"/>
  <c r="Q41" i="149"/>
  <c r="O123" i="126"/>
  <c r="K55" i="128"/>
  <c r="O140" i="128"/>
  <c r="AB160" i="128"/>
  <c r="AE63" i="132"/>
  <c r="AB6" i="137"/>
  <c r="AB126" i="137"/>
  <c r="K55" i="138"/>
  <c r="AE73" i="138"/>
  <c r="AA9" i="140"/>
  <c r="Q22" i="140"/>
  <c r="AF8" i="141"/>
  <c r="N63" i="141"/>
  <c r="P63" i="141" s="1"/>
  <c r="N9" i="143"/>
  <c r="P9" i="143" s="1"/>
  <c r="N40" i="143"/>
  <c r="P40" i="143" s="1"/>
  <c r="AB56" i="143"/>
  <c r="O72" i="143"/>
  <c r="N75" i="143"/>
  <c r="N6" i="144"/>
  <c r="Q6" i="144" s="1"/>
  <c r="Z2" i="144"/>
  <c r="P6" i="142" s="1"/>
  <c r="N24" i="144"/>
  <c r="Q24" i="144" s="1"/>
  <c r="AE61" i="144"/>
  <c r="AF91" i="144"/>
  <c r="AA10" i="146"/>
  <c r="AA143" i="146"/>
  <c r="N56" i="147"/>
  <c r="Q56" i="147" s="1"/>
  <c r="AF63" i="147"/>
  <c r="AE74" i="147"/>
  <c r="M89" i="149"/>
  <c r="AA89" i="149" s="1"/>
  <c r="N76" i="149"/>
  <c r="Q76" i="149" s="1"/>
  <c r="Q108" i="149"/>
  <c r="M174" i="149"/>
  <c r="AB174" i="149" s="1"/>
  <c r="AC158" i="149" s="1"/>
  <c r="AA161" i="149"/>
  <c r="AF9" i="150"/>
  <c r="P23" i="150"/>
  <c r="AF42" i="150"/>
  <c r="AF56" i="150"/>
  <c r="O38" i="128"/>
  <c r="M157" i="128"/>
  <c r="AA157" i="128" s="1"/>
  <c r="K89" i="132"/>
  <c r="AE91" i="132"/>
  <c r="M8" i="136"/>
  <c r="AA58" i="137"/>
  <c r="AB143" i="137"/>
  <c r="AE91" i="138"/>
  <c r="N40" i="140"/>
  <c r="K72" i="140"/>
  <c r="AA126" i="140"/>
  <c r="O174" i="140"/>
  <c r="O21" i="141"/>
  <c r="K55" i="141"/>
  <c r="AE74" i="141"/>
  <c r="M123" i="141"/>
  <c r="AF123" i="141" s="1"/>
  <c r="AG107" i="141" s="1"/>
  <c r="N110" i="141"/>
  <c r="Q110" i="141" s="1"/>
  <c r="N6" i="143"/>
  <c r="Q6" i="143" s="1"/>
  <c r="AA40" i="143"/>
  <c r="AA75" i="143"/>
  <c r="K157" i="143"/>
  <c r="N108" i="144"/>
  <c r="Q108" i="144" s="1"/>
  <c r="H1" i="146"/>
  <c r="O21" i="146"/>
  <c r="O72" i="147"/>
  <c r="K89" i="147"/>
  <c r="AE107" i="147"/>
  <c r="K191" i="149"/>
  <c r="M38" i="135"/>
  <c r="N38" i="135" s="1"/>
  <c r="AB58" i="137"/>
  <c r="O21" i="138"/>
  <c r="AE39" i="138"/>
  <c r="K8" i="139"/>
  <c r="AB56" i="140"/>
  <c r="O72" i="140"/>
  <c r="P108" i="140"/>
  <c r="AA142" i="140"/>
  <c r="Q158" i="140"/>
  <c r="AA178" i="140"/>
  <c r="AF74" i="141"/>
  <c r="Q57" i="143"/>
  <c r="O157" i="143"/>
  <c r="P160" i="143"/>
  <c r="Q8" i="146"/>
  <c r="M55" i="146"/>
  <c r="AA55" i="146" s="1"/>
  <c r="Q59" i="146"/>
  <c r="AA160" i="146"/>
  <c r="O191" i="146"/>
  <c r="AE7" i="147"/>
  <c r="AC2" i="147"/>
  <c r="Q6" i="145" s="1"/>
  <c r="Q42" i="147"/>
  <c r="O89" i="147"/>
  <c r="AE91" i="147"/>
  <c r="AF107" i="147"/>
  <c r="N39" i="149"/>
  <c r="AA58" i="149"/>
  <c r="K89" i="149"/>
  <c r="AA127" i="149"/>
  <c r="AA143" i="149"/>
  <c r="N40" i="150"/>
  <c r="Q40" i="150" s="1"/>
  <c r="N43" i="150"/>
  <c r="Q43" i="150" s="1"/>
  <c r="AE46" i="150"/>
  <c r="AE93" i="150"/>
  <c r="N5" i="128"/>
  <c r="P5" i="128" s="1"/>
  <c r="N75" i="128"/>
  <c r="P75" i="128" s="1"/>
  <c r="K123" i="128"/>
  <c r="M8" i="130"/>
  <c r="N24" i="138"/>
  <c r="Q24" i="138" s="1"/>
  <c r="N39" i="138"/>
  <c r="N56" i="140"/>
  <c r="Q56" i="140" s="1"/>
  <c r="N142" i="140"/>
  <c r="P142" i="140" s="1"/>
  <c r="K174" i="140"/>
  <c r="K21" i="141"/>
  <c r="N91" i="143"/>
  <c r="N23" i="147"/>
  <c r="K72" i="147"/>
  <c r="N58" i="149"/>
  <c r="Q58" i="149" s="1"/>
  <c r="K21" i="150"/>
  <c r="N27" i="150"/>
  <c r="N93" i="150"/>
  <c r="Q93" i="150" s="1"/>
  <c r="AA5" i="128"/>
  <c r="AE22" i="129"/>
  <c r="AE61" i="129"/>
  <c r="AA143" i="131"/>
  <c r="O89" i="132"/>
  <c r="AF91" i="132"/>
  <c r="O38" i="134"/>
  <c r="P43" i="125"/>
  <c r="AB107" i="125"/>
  <c r="AB5" i="128"/>
  <c r="O72" i="128"/>
  <c r="AE57" i="129"/>
  <c r="M106" i="129"/>
  <c r="N106" i="129" s="1"/>
  <c r="Q108" i="132"/>
  <c r="P10" i="134"/>
  <c r="P126" i="134"/>
  <c r="N75" i="137"/>
  <c r="Q75" i="137" s="1"/>
  <c r="AA91" i="137"/>
  <c r="N107" i="137"/>
  <c r="P107" i="137" s="1"/>
  <c r="AA127" i="137"/>
  <c r="AE59" i="138"/>
  <c r="N58" i="141"/>
  <c r="N61" i="141"/>
  <c r="Q61" i="141" s="1"/>
  <c r="K72" i="141"/>
  <c r="AE107" i="141"/>
  <c r="AE110" i="141"/>
  <c r="AA6" i="143"/>
  <c r="K38" i="143"/>
  <c r="AA91" i="143"/>
  <c r="N110" i="143"/>
  <c r="P110" i="143" s="1"/>
  <c r="M157" i="143"/>
  <c r="AB157" i="143" s="1"/>
  <c r="AC141" i="143" s="1"/>
  <c r="M38" i="144"/>
  <c r="N38" i="144" s="1"/>
  <c r="AE108" i="144"/>
  <c r="F1" i="146"/>
  <c r="F2" i="146" s="1"/>
  <c r="AB160" i="146"/>
  <c r="AE23" i="147"/>
  <c r="AF91" i="147"/>
  <c r="N8" i="149"/>
  <c r="K55" i="149"/>
  <c r="N92" i="149"/>
  <c r="P92" i="149" s="1"/>
  <c r="Q159" i="149"/>
  <c r="Q177" i="149"/>
  <c r="AE6" i="150"/>
  <c r="N24" i="150"/>
  <c r="AE27" i="150"/>
  <c r="AF46" i="150"/>
  <c r="AE57" i="150"/>
  <c r="M106" i="150"/>
  <c r="AF106" i="150" s="1"/>
  <c r="AG90" i="150" s="1"/>
  <c r="F1" i="150"/>
  <c r="F2" i="150" s="1"/>
  <c r="N22" i="135"/>
  <c r="Q22" i="135" s="1"/>
  <c r="K8" i="136"/>
  <c r="N127" i="149"/>
  <c r="Q127" i="149" s="1"/>
  <c r="N143" i="149"/>
  <c r="Q143" i="149" s="1"/>
  <c r="K174" i="149"/>
  <c r="AA75" i="128"/>
  <c r="AA161" i="128"/>
  <c r="AE7" i="129"/>
  <c r="AE42" i="129"/>
  <c r="F3" i="130"/>
  <c r="AA58" i="131"/>
  <c r="N57" i="134"/>
  <c r="Q57" i="134" s="1"/>
  <c r="Q23" i="135"/>
  <c r="AF59" i="138"/>
  <c r="O89" i="138"/>
  <c r="AA23" i="140"/>
  <c r="AA40" i="140"/>
  <c r="AA76" i="140"/>
  <c r="O123" i="140"/>
  <c r="AE6" i="141"/>
  <c r="AE39" i="141"/>
  <c r="O72" i="141"/>
  <c r="K89" i="141"/>
  <c r="AE91" i="141"/>
  <c r="AF107" i="141"/>
  <c r="O38" i="143"/>
  <c r="AA57" i="143"/>
  <c r="N73" i="143"/>
  <c r="Q160" i="143"/>
  <c r="P22" i="144"/>
  <c r="P62" i="144"/>
  <c r="AA8" i="146"/>
  <c r="AA59" i="146"/>
  <c r="O106" i="146"/>
  <c r="AA125" i="146"/>
  <c r="AF42" i="147"/>
  <c r="Y2" i="147"/>
  <c r="O6" i="145" s="1"/>
  <c r="F1" i="149"/>
  <c r="O55" i="149"/>
  <c r="Q74" i="149"/>
  <c r="P109" i="149"/>
  <c r="AF6" i="150"/>
  <c r="AF57" i="150"/>
  <c r="K106" i="150"/>
  <c r="Y2" i="132"/>
  <c r="O6" i="130" s="1"/>
  <c r="Z2" i="141"/>
  <c r="P6" i="139" s="1"/>
  <c r="AF39" i="141"/>
  <c r="AE61" i="141"/>
  <c r="AF91" i="141"/>
  <c r="M38" i="143"/>
  <c r="AB38" i="143" s="1"/>
  <c r="AC22" i="143" s="1"/>
  <c r="O38" i="144"/>
  <c r="M38" i="149"/>
  <c r="AB38" i="149" s="1"/>
  <c r="AC22" i="149" s="1"/>
  <c r="K72" i="150"/>
  <c r="Q142" i="143"/>
  <c r="E8" i="148"/>
  <c r="N43" i="128"/>
  <c r="P43" i="128" s="1"/>
  <c r="N39" i="147"/>
  <c r="Q39" i="147" s="1"/>
  <c r="N62" i="147"/>
  <c r="H1" i="150"/>
  <c r="N44" i="150"/>
  <c r="Q44" i="150" s="1"/>
  <c r="AF58" i="129"/>
  <c r="K157" i="131"/>
  <c r="AF42" i="132"/>
  <c r="K106" i="132"/>
  <c r="AE90" i="135"/>
  <c r="N60" i="138"/>
  <c r="Q60" i="138" s="1"/>
  <c r="O106" i="138"/>
  <c r="M38" i="140"/>
  <c r="AB38" i="140" s="1"/>
  <c r="AC22" i="140" s="1"/>
  <c r="M89" i="140"/>
  <c r="AB89" i="140" s="1"/>
  <c r="AC73" i="140" s="1"/>
  <c r="K191" i="140"/>
  <c r="N7" i="141"/>
  <c r="N108" i="141"/>
  <c r="Q108" i="141" s="1"/>
  <c r="O89" i="143"/>
  <c r="N92" i="143"/>
  <c r="P92" i="143" s="1"/>
  <c r="K123" i="143"/>
  <c r="N142" i="143"/>
  <c r="P142" i="143" s="1"/>
  <c r="F1" i="144"/>
  <c r="F2" i="144" s="1"/>
  <c r="AF73" i="144"/>
  <c r="AB5" i="146"/>
  <c r="N9" i="146"/>
  <c r="Q75" i="146"/>
  <c r="AB110" i="146"/>
  <c r="AA161" i="146"/>
  <c r="AA177" i="146"/>
  <c r="AE58" i="147"/>
  <c r="K106" i="147"/>
  <c r="Q59" i="149"/>
  <c r="AA74" i="149"/>
  <c r="AA125" i="149"/>
  <c r="Q144" i="149"/>
  <c r="N175" i="149"/>
  <c r="N23" i="131"/>
  <c r="Q23" i="131" s="1"/>
  <c r="AE59" i="126"/>
  <c r="P57" i="128"/>
  <c r="O157" i="131"/>
  <c r="Q7" i="134"/>
  <c r="AB108" i="137"/>
  <c r="AE109" i="138"/>
  <c r="M140" i="140"/>
  <c r="AA140" i="140" s="1"/>
  <c r="AB159" i="140"/>
  <c r="O191" i="140"/>
  <c r="H1" i="143"/>
  <c r="AB89" i="143"/>
  <c r="AC73" i="143" s="1"/>
  <c r="O123" i="143"/>
  <c r="Q158" i="143"/>
  <c r="Q42" i="144"/>
  <c r="AA22" i="146"/>
  <c r="AA40" i="146"/>
  <c r="M21" i="147"/>
  <c r="N21" i="147" s="1"/>
  <c r="AE24" i="147"/>
  <c r="AE39" i="147"/>
  <c r="AF58" i="147"/>
  <c r="Q93" i="149"/>
  <c r="P41" i="150"/>
  <c r="K21" i="134"/>
  <c r="K106" i="138"/>
  <c r="N159" i="140"/>
  <c r="Q159" i="140" s="1"/>
  <c r="N22" i="146"/>
  <c r="P22" i="146" s="1"/>
  <c r="N40" i="146"/>
  <c r="Q40" i="146" s="1"/>
  <c r="AA23" i="131"/>
  <c r="AA91" i="131"/>
  <c r="P62" i="132"/>
  <c r="O106" i="132"/>
  <c r="O123" i="134"/>
  <c r="F1" i="135"/>
  <c r="F2" i="135" s="1"/>
  <c r="AF58" i="135"/>
  <c r="P59" i="125"/>
  <c r="K21" i="129"/>
  <c r="AE39" i="129"/>
  <c r="Q59" i="129"/>
  <c r="AE74" i="129"/>
  <c r="N91" i="129"/>
  <c r="P91" i="129" s="1"/>
  <c r="N42" i="131"/>
  <c r="P42" i="131" s="1"/>
  <c r="N76" i="131"/>
  <c r="P76" i="131" s="1"/>
  <c r="K55" i="132"/>
  <c r="AA90" i="134"/>
  <c r="O55" i="135"/>
  <c r="N9" i="137"/>
  <c r="Q9" i="137" s="1"/>
  <c r="Q93" i="137"/>
  <c r="O21" i="140"/>
  <c r="N58" i="140"/>
  <c r="Q58" i="140" s="1"/>
  <c r="N124" i="140"/>
  <c r="Q124" i="140" s="1"/>
  <c r="O140" i="140"/>
  <c r="N144" i="140"/>
  <c r="Q144" i="140" s="1"/>
  <c r="M38" i="141"/>
  <c r="N38" i="141" s="1"/>
  <c r="Q59" i="141"/>
  <c r="AE108" i="141"/>
  <c r="O21" i="143"/>
  <c r="M55" i="143"/>
  <c r="AB55" i="143" s="1"/>
  <c r="AC39" i="143" s="1"/>
  <c r="K55" i="143"/>
  <c r="AA92" i="143"/>
  <c r="AA142" i="143"/>
  <c r="AA177" i="143"/>
  <c r="AE8" i="144"/>
  <c r="N57" i="144"/>
  <c r="Q57" i="144" s="1"/>
  <c r="E8" i="145"/>
  <c r="AB22" i="146"/>
  <c r="N107" i="146"/>
  <c r="Q107" i="146" s="1"/>
  <c r="K123" i="146"/>
  <c r="N5" i="147"/>
  <c r="Q5" i="147" s="1"/>
  <c r="AF39" i="147"/>
  <c r="O106" i="147"/>
  <c r="N23" i="149"/>
  <c r="Q23" i="149" s="1"/>
  <c r="N110" i="149"/>
  <c r="Q110" i="149" s="1"/>
  <c r="M38" i="150"/>
  <c r="AE38" i="150" s="1"/>
  <c r="Z2" i="150"/>
  <c r="P6" i="148" s="1"/>
  <c r="Y2" i="150"/>
  <c r="O6" i="148" s="1"/>
  <c r="AA7" i="134"/>
  <c r="AA58" i="134"/>
  <c r="AA23" i="137"/>
  <c r="N56" i="137"/>
  <c r="Q56" i="137" s="1"/>
  <c r="N125" i="137"/>
  <c r="Q125" i="137" s="1"/>
  <c r="AA41" i="140"/>
  <c r="N22" i="141"/>
  <c r="K106" i="141"/>
  <c r="F1" i="143"/>
  <c r="F2" i="143" s="1"/>
  <c r="N8" i="143"/>
  <c r="N39" i="143"/>
  <c r="Q39" i="143" s="1"/>
  <c r="O55" i="143"/>
  <c r="AB177" i="143"/>
  <c r="AF8" i="144"/>
  <c r="AD2" i="144"/>
  <c r="R6" i="142" s="1"/>
  <c r="P42" i="144"/>
  <c r="N60" i="144"/>
  <c r="Q60" i="144" s="1"/>
  <c r="AE90" i="144"/>
  <c r="AA9" i="146"/>
  <c r="N57" i="146"/>
  <c r="O123" i="146"/>
  <c r="O174" i="146"/>
  <c r="AE62" i="147"/>
  <c r="N6" i="149"/>
  <c r="Q6" i="149" s="1"/>
  <c r="AA9" i="149"/>
  <c r="AA90" i="149"/>
  <c r="AA93" i="149"/>
  <c r="AA107" i="149"/>
  <c r="N160" i="149"/>
  <c r="Q160" i="149" s="1"/>
  <c r="N22" i="150"/>
  <c r="Q22" i="150" s="1"/>
  <c r="AE41" i="150"/>
  <c r="AE91" i="150"/>
  <c r="K38" i="125"/>
  <c r="N90" i="144"/>
  <c r="AD2" i="132"/>
  <c r="R6" i="130" s="1"/>
  <c r="O55" i="132"/>
  <c r="Q62" i="132"/>
  <c r="P74" i="128"/>
  <c r="N56" i="131"/>
  <c r="Q56" i="131" s="1"/>
  <c r="AA108" i="131"/>
  <c r="N141" i="131"/>
  <c r="Q141" i="131" s="1"/>
  <c r="N7" i="132"/>
  <c r="Q7" i="132" s="1"/>
  <c r="AB58" i="134"/>
  <c r="AA93" i="137"/>
  <c r="AA162" i="137"/>
  <c r="H1" i="140"/>
  <c r="AA58" i="140"/>
  <c r="AB124" i="140"/>
  <c r="AA144" i="140"/>
  <c r="F3" i="139"/>
  <c r="AE7" i="141"/>
  <c r="O106" i="141"/>
  <c r="N59" i="143"/>
  <c r="P59" i="143" s="1"/>
  <c r="K174" i="143"/>
  <c r="AF42" i="144"/>
  <c r="AE57" i="144"/>
  <c r="AE63" i="144"/>
  <c r="Q6" i="146"/>
  <c r="Q127" i="146"/>
  <c r="AA142" i="146"/>
  <c r="AE5" i="147"/>
  <c r="AE73" i="147"/>
  <c r="AA23" i="149"/>
  <c r="Q75" i="149"/>
  <c r="AA110" i="149"/>
  <c r="P126" i="149"/>
  <c r="AA175" i="149"/>
  <c r="Q178" i="149"/>
  <c r="M21" i="150"/>
  <c r="AF21" i="150" s="1"/>
  <c r="AG5" i="150" s="1"/>
  <c r="Q46" i="150"/>
  <c r="P46" i="150"/>
  <c r="N55" i="149"/>
  <c r="AA55" i="149"/>
  <c r="Q6" i="150"/>
  <c r="P6" i="150"/>
  <c r="AA174" i="149"/>
  <c r="P9" i="150"/>
  <c r="Q9" i="150"/>
  <c r="P56" i="150"/>
  <c r="Q56" i="150"/>
  <c r="AE106" i="150"/>
  <c r="Q57" i="150"/>
  <c r="P57" i="150"/>
  <c r="Q9" i="149"/>
  <c r="P9" i="149"/>
  <c r="AA106" i="149"/>
  <c r="N106" i="149"/>
  <c r="AB191" i="149"/>
  <c r="AC175" i="149" s="1"/>
  <c r="P74" i="150"/>
  <c r="AB9" i="149"/>
  <c r="M21" i="149"/>
  <c r="N22" i="149"/>
  <c r="N124" i="149"/>
  <c r="N8" i="150"/>
  <c r="N39" i="150"/>
  <c r="AF90" i="150"/>
  <c r="P76" i="149"/>
  <c r="P125" i="149"/>
  <c r="P143" i="149"/>
  <c r="P161" i="149"/>
  <c r="P179" i="149"/>
  <c r="N26" i="150"/>
  <c r="O21" i="149"/>
  <c r="M89" i="150"/>
  <c r="N92" i="150"/>
  <c r="N5" i="149"/>
  <c r="N56" i="149"/>
  <c r="AB90" i="149"/>
  <c r="M140" i="149"/>
  <c r="N141" i="149"/>
  <c r="N7" i="150"/>
  <c r="AE40" i="150"/>
  <c r="AE44" i="150"/>
  <c r="M55" i="150"/>
  <c r="P10" i="149"/>
  <c r="P75" i="149"/>
  <c r="P93" i="149"/>
  <c r="P142" i="149"/>
  <c r="P178" i="149"/>
  <c r="AE8" i="150"/>
  <c r="AE22" i="150"/>
  <c r="N25" i="150"/>
  <c r="M72" i="150"/>
  <c r="N75" i="150"/>
  <c r="AA22" i="149"/>
  <c r="AA124" i="149"/>
  <c r="AF22" i="150"/>
  <c r="AE26" i="150"/>
  <c r="AE39" i="150"/>
  <c r="AB22" i="149"/>
  <c r="M72" i="149"/>
  <c r="AA142" i="149"/>
  <c r="M157" i="149"/>
  <c r="N158" i="149"/>
  <c r="AA160" i="149"/>
  <c r="AA178" i="149"/>
  <c r="AE43" i="150"/>
  <c r="N90" i="150"/>
  <c r="AE92" i="150"/>
  <c r="AE7" i="150"/>
  <c r="AA5" i="149"/>
  <c r="AA56" i="149"/>
  <c r="P73" i="149"/>
  <c r="AA141" i="149"/>
  <c r="AE25" i="150"/>
  <c r="AE75" i="150"/>
  <c r="N90" i="149"/>
  <c r="Q74" i="147"/>
  <c r="P74" i="147"/>
  <c r="P91" i="147"/>
  <c r="Q91" i="147"/>
  <c r="AB72" i="146"/>
  <c r="AC56" i="146" s="1"/>
  <c r="N55" i="146"/>
  <c r="P142" i="146"/>
  <c r="Q142" i="146"/>
  <c r="P178" i="146"/>
  <c r="Q178" i="146"/>
  <c r="AA140" i="146"/>
  <c r="Q59" i="147"/>
  <c r="P59" i="147"/>
  <c r="Q5" i="146"/>
  <c r="P73" i="146"/>
  <c r="Q73" i="146"/>
  <c r="P110" i="146"/>
  <c r="Q110" i="146"/>
  <c r="Q63" i="147"/>
  <c r="P63" i="147"/>
  <c r="AE55" i="147"/>
  <c r="P73" i="147"/>
  <c r="Q73" i="147"/>
  <c r="AF123" i="147"/>
  <c r="AG107" i="147" s="1"/>
  <c r="N123" i="147"/>
  <c r="P92" i="146"/>
  <c r="P160" i="146"/>
  <c r="Q160" i="146"/>
  <c r="P7" i="147"/>
  <c r="Q7" i="147"/>
  <c r="Q58" i="147"/>
  <c r="P58" i="147"/>
  <c r="Q24" i="147"/>
  <c r="P24" i="147"/>
  <c r="N39" i="146"/>
  <c r="AB56" i="146"/>
  <c r="M89" i="146"/>
  <c r="N90" i="146"/>
  <c r="AB124" i="146"/>
  <c r="M157" i="146"/>
  <c r="N158" i="146"/>
  <c r="AA178" i="146"/>
  <c r="N6" i="147"/>
  <c r="AF24" i="147"/>
  <c r="N57" i="147"/>
  <c r="N61" i="147"/>
  <c r="N110" i="147"/>
  <c r="K8" i="145"/>
  <c r="P8" i="146"/>
  <c r="P40" i="146"/>
  <c r="P59" i="146"/>
  <c r="P109" i="146"/>
  <c r="P127" i="146"/>
  <c r="P159" i="146"/>
  <c r="P42" i="147"/>
  <c r="N7" i="146"/>
  <c r="N23" i="146"/>
  <c r="N58" i="146"/>
  <c r="AA73" i="146"/>
  <c r="N76" i="146"/>
  <c r="N108" i="146"/>
  <c r="N126" i="146"/>
  <c r="AA141" i="146"/>
  <c r="N144" i="146"/>
  <c r="N176" i="146"/>
  <c r="H1" i="147"/>
  <c r="AF7" i="147"/>
  <c r="M38" i="147"/>
  <c r="N41" i="147"/>
  <c r="M21" i="146"/>
  <c r="AB73" i="146"/>
  <c r="M106" i="146"/>
  <c r="M174" i="146"/>
  <c r="M191" i="146"/>
  <c r="N60" i="147"/>
  <c r="M106" i="147"/>
  <c r="N109" i="147"/>
  <c r="AE6" i="147"/>
  <c r="AE22" i="147"/>
  <c r="N25" i="147"/>
  <c r="AE57" i="147"/>
  <c r="AE61" i="147"/>
  <c r="M72" i="147"/>
  <c r="AE110" i="147"/>
  <c r="AA39" i="146"/>
  <c r="AA90" i="146"/>
  <c r="N125" i="146"/>
  <c r="N143" i="146"/>
  <c r="AA158" i="146"/>
  <c r="N161" i="146"/>
  <c r="N40" i="147"/>
  <c r="M89" i="147"/>
  <c r="N92" i="147"/>
  <c r="AA7" i="146"/>
  <c r="AA23" i="146"/>
  <c r="AB39" i="146"/>
  <c r="N56" i="146"/>
  <c r="AA58" i="146"/>
  <c r="AA76" i="146"/>
  <c r="AA108" i="146"/>
  <c r="M123" i="146"/>
  <c r="AA126" i="146"/>
  <c r="AA144" i="146"/>
  <c r="AA176" i="146"/>
  <c r="AE41" i="147"/>
  <c r="AE56" i="147"/>
  <c r="P6" i="146"/>
  <c r="P93" i="146"/>
  <c r="AE60" i="147"/>
  <c r="N107" i="147"/>
  <c r="AE109" i="147"/>
  <c r="AA107" i="146"/>
  <c r="AA175" i="146"/>
  <c r="AE40" i="147"/>
  <c r="AE92" i="147"/>
  <c r="Q141" i="143"/>
  <c r="P141" i="143"/>
  <c r="Q56" i="144"/>
  <c r="P56" i="144"/>
  <c r="P73" i="144"/>
  <c r="Q73" i="144"/>
  <c r="Q63" i="144"/>
  <c r="P63" i="144"/>
  <c r="N140" i="143"/>
  <c r="AB140" i="143"/>
  <c r="AC124" i="143" s="1"/>
  <c r="Q23" i="144"/>
  <c r="P23" i="144"/>
  <c r="Q74" i="144"/>
  <c r="P74" i="144"/>
  <c r="P91" i="144"/>
  <c r="Q91" i="144"/>
  <c r="N72" i="143"/>
  <c r="AA72" i="143"/>
  <c r="Q8" i="144"/>
  <c r="P8" i="144"/>
  <c r="Q59" i="144"/>
  <c r="P59" i="144"/>
  <c r="Q41" i="143"/>
  <c r="AA56" i="143"/>
  <c r="N7" i="143"/>
  <c r="N23" i="143"/>
  <c r="N58" i="143"/>
  <c r="N76" i="143"/>
  <c r="N108" i="143"/>
  <c r="N126" i="143"/>
  <c r="AA141" i="143"/>
  <c r="N144" i="143"/>
  <c r="P158" i="143"/>
  <c r="N176" i="143"/>
  <c r="H1" i="144"/>
  <c r="AF7" i="144"/>
  <c r="N41" i="144"/>
  <c r="P61" i="144"/>
  <c r="M106" i="143"/>
  <c r="AB141" i="143"/>
  <c r="M174" i="143"/>
  <c r="N175" i="143"/>
  <c r="M191" i="143"/>
  <c r="M106" i="144"/>
  <c r="N109" i="144"/>
  <c r="M21" i="144"/>
  <c r="M72" i="144"/>
  <c r="N5" i="144"/>
  <c r="AA90" i="143"/>
  <c r="P107" i="143"/>
  <c r="N125" i="143"/>
  <c r="N143" i="143"/>
  <c r="AA158" i="143"/>
  <c r="N161" i="143"/>
  <c r="N179" i="143"/>
  <c r="N40" i="144"/>
  <c r="M89" i="144"/>
  <c r="N92" i="144"/>
  <c r="N89" i="143"/>
  <c r="AA7" i="143"/>
  <c r="AA23" i="143"/>
  <c r="N56" i="143"/>
  <c r="AA58" i="143"/>
  <c r="AA76" i="143"/>
  <c r="AA108" i="143"/>
  <c r="M123" i="143"/>
  <c r="AA126" i="143"/>
  <c r="AA144" i="143"/>
  <c r="AA176" i="143"/>
  <c r="AE5" i="144"/>
  <c r="N39" i="144"/>
  <c r="AE41" i="144"/>
  <c r="AE56" i="144"/>
  <c r="P10" i="143"/>
  <c r="P57" i="143"/>
  <c r="AA89" i="143"/>
  <c r="P93" i="143"/>
  <c r="AF56" i="144"/>
  <c r="AE60" i="144"/>
  <c r="N107" i="144"/>
  <c r="AE109" i="144"/>
  <c r="N157" i="143"/>
  <c r="P5" i="143"/>
  <c r="AA22" i="143"/>
  <c r="AA107" i="143"/>
  <c r="P124" i="143"/>
  <c r="AA175" i="143"/>
  <c r="E8" i="142"/>
  <c r="AA125" i="143"/>
  <c r="AA143" i="143"/>
  <c r="AA161" i="143"/>
  <c r="AA179" i="143"/>
  <c r="AE40" i="144"/>
  <c r="AE92" i="144"/>
  <c r="P7" i="140"/>
  <c r="Q7" i="140"/>
  <c r="N72" i="140"/>
  <c r="AB72" i="140"/>
  <c r="AC56" i="140" s="1"/>
  <c r="AA72" i="140"/>
  <c r="AA21" i="140"/>
  <c r="AB21" i="140"/>
  <c r="AC5" i="140" s="1"/>
  <c r="P73" i="141"/>
  <c r="Q73" i="141"/>
  <c r="AE123" i="141"/>
  <c r="N123" i="141"/>
  <c r="P110" i="140"/>
  <c r="Q110" i="140"/>
  <c r="P73" i="140"/>
  <c r="Q73" i="140"/>
  <c r="Q141" i="140"/>
  <c r="P141" i="140"/>
  <c r="Q127" i="140"/>
  <c r="P127" i="140"/>
  <c r="P160" i="140"/>
  <c r="Q160" i="140"/>
  <c r="P92" i="140"/>
  <c r="Q92" i="140"/>
  <c r="Q23" i="141"/>
  <c r="P23" i="141"/>
  <c r="Q39" i="141"/>
  <c r="P39" i="141"/>
  <c r="P91" i="141"/>
  <c r="Q91" i="141"/>
  <c r="Q8" i="141"/>
  <c r="P8" i="141"/>
  <c r="Q74" i="141"/>
  <c r="P74" i="141"/>
  <c r="Q9" i="140"/>
  <c r="P9" i="140"/>
  <c r="P178" i="140"/>
  <c r="Q178" i="140"/>
  <c r="AB55" i="140"/>
  <c r="AC39" i="140" s="1"/>
  <c r="AA8" i="140"/>
  <c r="Q41" i="140"/>
  <c r="AA56" i="140"/>
  <c r="AA124" i="140"/>
  <c r="N6" i="140"/>
  <c r="N10" i="140"/>
  <c r="P59" i="140"/>
  <c r="N89" i="140"/>
  <c r="AB92" i="140"/>
  <c r="AB110" i="140"/>
  <c r="AB160" i="140"/>
  <c r="P177" i="140"/>
  <c r="AB178" i="140"/>
  <c r="N5" i="141"/>
  <c r="N56" i="141"/>
  <c r="AA7" i="140"/>
  <c r="P39" i="140"/>
  <c r="AA73" i="140"/>
  <c r="P90" i="140"/>
  <c r="N126" i="140"/>
  <c r="AA141" i="140"/>
  <c r="P158" i="140"/>
  <c r="N176" i="140"/>
  <c r="P6" i="141"/>
  <c r="AF22" i="141"/>
  <c r="N41" i="141"/>
  <c r="P57" i="141"/>
  <c r="P110" i="141"/>
  <c r="AB7" i="140"/>
  <c r="AB73" i="140"/>
  <c r="M106" i="140"/>
  <c r="N107" i="140"/>
  <c r="AB141" i="140"/>
  <c r="M174" i="140"/>
  <c r="N175" i="140"/>
  <c r="M191" i="140"/>
  <c r="N60" i="141"/>
  <c r="M106" i="141"/>
  <c r="P5" i="140"/>
  <c r="M21" i="141"/>
  <c r="M72" i="141"/>
  <c r="E8" i="139"/>
  <c r="AA6" i="140"/>
  <c r="AA10" i="140"/>
  <c r="N57" i="140"/>
  <c r="N75" i="140"/>
  <c r="AA90" i="140"/>
  <c r="N93" i="140"/>
  <c r="N125" i="140"/>
  <c r="N143" i="140"/>
  <c r="AA158" i="140"/>
  <c r="N161" i="140"/>
  <c r="N179" i="140"/>
  <c r="N40" i="141"/>
  <c r="M89" i="141"/>
  <c r="N92" i="141"/>
  <c r="M123" i="140"/>
  <c r="AA176" i="140"/>
  <c r="AE5" i="141"/>
  <c r="AE41" i="141"/>
  <c r="AE56" i="141"/>
  <c r="AA157" i="140"/>
  <c r="AE60" i="141"/>
  <c r="N107" i="141"/>
  <c r="AA22" i="140"/>
  <c r="AA107" i="140"/>
  <c r="AA175" i="140"/>
  <c r="AA57" i="140"/>
  <c r="AA75" i="140"/>
  <c r="AA93" i="140"/>
  <c r="AA125" i="140"/>
  <c r="AA143" i="140"/>
  <c r="AA161" i="140"/>
  <c r="AA179" i="140"/>
  <c r="AE40" i="141"/>
  <c r="M55" i="141"/>
  <c r="AE92" i="141"/>
  <c r="AC2" i="129"/>
  <c r="Q6" i="127" s="1"/>
  <c r="P142" i="128"/>
  <c r="Q142" i="128"/>
  <c r="P58" i="134"/>
  <c r="Q58" i="134"/>
  <c r="Q56" i="128"/>
  <c r="P56" i="128"/>
  <c r="AB41" i="131"/>
  <c r="AA41" i="131"/>
  <c r="AB6" i="134"/>
  <c r="AA6" i="134"/>
  <c r="AB144" i="134"/>
  <c r="AA144" i="134"/>
  <c r="P25" i="138"/>
  <c r="AD2" i="126"/>
  <c r="R6" i="124" s="1"/>
  <c r="K21" i="128"/>
  <c r="K157" i="128"/>
  <c r="N58" i="129"/>
  <c r="AF109" i="129"/>
  <c r="N109" i="129"/>
  <c r="Q109" i="129" s="1"/>
  <c r="N41" i="131"/>
  <c r="M106" i="131"/>
  <c r="N106" i="131" s="1"/>
  <c r="N90" i="131"/>
  <c r="Q90" i="131" s="1"/>
  <c r="N6" i="134"/>
  <c r="AB42" i="134"/>
  <c r="AA42" i="134"/>
  <c r="N144" i="134"/>
  <c r="AB41" i="137"/>
  <c r="N41" i="137"/>
  <c r="Q41" i="137" s="1"/>
  <c r="N76" i="137"/>
  <c r="P76" i="137" s="1"/>
  <c r="AB76" i="137"/>
  <c r="Y2" i="138"/>
  <c r="O6" i="136" s="1"/>
  <c r="AD2" i="129"/>
  <c r="R6" i="127" s="1"/>
  <c r="K8" i="130"/>
  <c r="AB125" i="131"/>
  <c r="AA125" i="131"/>
  <c r="P162" i="131"/>
  <c r="Q10" i="134"/>
  <c r="N42" i="134"/>
  <c r="AB125" i="125"/>
  <c r="AA125" i="125"/>
  <c r="M55" i="128"/>
  <c r="AB55" i="128" s="1"/>
  <c r="AC39" i="128" s="1"/>
  <c r="AB90" i="128"/>
  <c r="N90" i="128"/>
  <c r="Q90" i="128" s="1"/>
  <c r="N124" i="128"/>
  <c r="Q124" i="128" s="1"/>
  <c r="AE62" i="129"/>
  <c r="N62" i="129"/>
  <c r="P6" i="131"/>
  <c r="Q6" i="131"/>
  <c r="AB10" i="131"/>
  <c r="N10" i="131"/>
  <c r="M55" i="131"/>
  <c r="AB55" i="131" s="1"/>
  <c r="AC39" i="131" s="1"/>
  <c r="P125" i="131"/>
  <c r="Q125" i="131"/>
  <c r="AA76" i="137"/>
  <c r="O157" i="137"/>
  <c r="H1" i="128"/>
  <c r="AF6" i="129"/>
  <c r="N6" i="129"/>
  <c r="Q6" i="129" s="1"/>
  <c r="AE23" i="132"/>
  <c r="N23" i="132"/>
  <c r="N73" i="132"/>
  <c r="Q73" i="132" s="1"/>
  <c r="AF73" i="132"/>
  <c r="M123" i="135"/>
  <c r="AF123" i="135" s="1"/>
  <c r="AG107" i="135" s="1"/>
  <c r="AF107" i="135"/>
  <c r="AE107" i="135"/>
  <c r="P5" i="137"/>
  <c r="Q5" i="137"/>
  <c r="AF6" i="138"/>
  <c r="AE6" i="138"/>
  <c r="N6" i="138"/>
  <c r="Q6" i="138" s="1"/>
  <c r="AA5" i="125"/>
  <c r="N5" i="125"/>
  <c r="Q5" i="125" s="1"/>
  <c r="AB59" i="128"/>
  <c r="AA59" i="128"/>
  <c r="AB59" i="131"/>
  <c r="N59" i="131"/>
  <c r="Q59" i="131" s="1"/>
  <c r="AF62" i="129"/>
  <c r="AA10" i="131"/>
  <c r="P75" i="131"/>
  <c r="AB111" i="131"/>
  <c r="AA111" i="131"/>
  <c r="AF23" i="132"/>
  <c r="AE73" i="132"/>
  <c r="O21" i="134"/>
  <c r="H1" i="134"/>
  <c r="AB43" i="134"/>
  <c r="AA43" i="134"/>
  <c r="N43" i="134"/>
  <c r="P43" i="134" s="1"/>
  <c r="AC2" i="135"/>
  <c r="Q6" i="133" s="1"/>
  <c r="M157" i="137"/>
  <c r="N157" i="137" s="1"/>
  <c r="AB141" i="137"/>
  <c r="AA141" i="137"/>
  <c r="N141" i="137"/>
  <c r="Q141" i="137" s="1"/>
  <c r="M38" i="125"/>
  <c r="N38" i="125" s="1"/>
  <c r="N111" i="131"/>
  <c r="O89" i="134"/>
  <c r="AB93" i="134"/>
  <c r="AA93" i="134"/>
  <c r="N93" i="134"/>
  <c r="Q93" i="134" s="1"/>
  <c r="AB109" i="134"/>
  <c r="AA109" i="134"/>
  <c r="AB125" i="134"/>
  <c r="AA125" i="134"/>
  <c r="AB124" i="128"/>
  <c r="M89" i="129"/>
  <c r="N89" i="129" s="1"/>
  <c r="AF73" i="129"/>
  <c r="N73" i="129"/>
  <c r="AF110" i="129"/>
  <c r="AE110" i="129"/>
  <c r="AB5" i="125"/>
  <c r="E8" i="127"/>
  <c r="F1" i="128"/>
  <c r="N8" i="128"/>
  <c r="Q8" i="128" s="1"/>
  <c r="AB56" i="128"/>
  <c r="AA56" i="128"/>
  <c r="N59" i="128"/>
  <c r="N110" i="128"/>
  <c r="Q110" i="128" s="1"/>
  <c r="AB142" i="128"/>
  <c r="AA142" i="128"/>
  <c r="N110" i="129"/>
  <c r="AA42" i="125"/>
  <c r="N73" i="125"/>
  <c r="P73" i="125" s="1"/>
  <c r="AB73" i="125"/>
  <c r="AA73" i="125"/>
  <c r="Q10" i="125"/>
  <c r="N42" i="125"/>
  <c r="Q42" i="125" s="1"/>
  <c r="AA59" i="131"/>
  <c r="AA8" i="128"/>
  <c r="AB22" i="128"/>
  <c r="N22" i="128"/>
  <c r="Q22" i="128" s="1"/>
  <c r="AA110" i="128"/>
  <c r="AB7" i="131"/>
  <c r="AA7" i="131"/>
  <c r="AF110" i="132"/>
  <c r="AE110" i="132"/>
  <c r="N110" i="132"/>
  <c r="Q110" i="132" s="1"/>
  <c r="N109" i="134"/>
  <c r="Q109" i="134" s="1"/>
  <c r="N125" i="134"/>
  <c r="Q125" i="134" s="1"/>
  <c r="O38" i="137"/>
  <c r="H1" i="137"/>
  <c r="M21" i="125"/>
  <c r="N21" i="125" s="1"/>
  <c r="N60" i="126"/>
  <c r="P60" i="126" s="1"/>
  <c r="O72" i="126"/>
  <c r="AB107" i="128"/>
  <c r="N107" i="128"/>
  <c r="Q107" i="128" s="1"/>
  <c r="N7" i="131"/>
  <c r="Q7" i="131" s="1"/>
  <c r="AB159" i="131"/>
  <c r="O21" i="132"/>
  <c r="AA162" i="134"/>
  <c r="N162" i="134"/>
  <c r="K106" i="126"/>
  <c r="N22" i="129"/>
  <c r="K38" i="129"/>
  <c r="AE41" i="129"/>
  <c r="N41" i="129"/>
  <c r="AE59" i="129"/>
  <c r="K21" i="132"/>
  <c r="M174" i="134"/>
  <c r="AA174" i="134" s="1"/>
  <c r="AB158" i="134"/>
  <c r="AA158" i="134"/>
  <c r="O174" i="128"/>
  <c r="M123" i="129"/>
  <c r="N123" i="129" s="1"/>
  <c r="AA39" i="131"/>
  <c r="N39" i="131"/>
  <c r="Q39" i="131" s="1"/>
  <c r="AB8" i="134"/>
  <c r="N8" i="134"/>
  <c r="Q8" i="134" s="1"/>
  <c r="AB22" i="134"/>
  <c r="AA22" i="134"/>
  <c r="Q158" i="134"/>
  <c r="P158" i="134"/>
  <c r="P22" i="135"/>
  <c r="AB43" i="137"/>
  <c r="AA43" i="137"/>
  <c r="N43" i="137"/>
  <c r="AA90" i="137"/>
  <c r="M106" i="137"/>
  <c r="N106" i="137" s="1"/>
  <c r="Q106" i="137" s="1"/>
  <c r="R90" i="137" s="1"/>
  <c r="N90" i="137"/>
  <c r="AF90" i="138"/>
  <c r="AE90" i="138"/>
  <c r="N90" i="138"/>
  <c r="Q90" i="138" s="1"/>
  <c r="AB9" i="128"/>
  <c r="AA9" i="128"/>
  <c r="AB111" i="128"/>
  <c r="AA111" i="128"/>
  <c r="H1" i="131"/>
  <c r="M140" i="131"/>
  <c r="AA140" i="131" s="1"/>
  <c r="N144" i="131"/>
  <c r="F1" i="132"/>
  <c r="F2" i="132" s="1"/>
  <c r="G8" i="133"/>
  <c r="N22" i="134"/>
  <c r="Q22" i="134" s="1"/>
  <c r="N74" i="134"/>
  <c r="Q74" i="134" s="1"/>
  <c r="O123" i="125"/>
  <c r="AB39" i="131"/>
  <c r="AB39" i="137"/>
  <c r="AA39" i="137"/>
  <c r="N39" i="137"/>
  <c r="Q39" i="137" s="1"/>
  <c r="M55" i="137"/>
  <c r="AB55" i="137" s="1"/>
  <c r="AC39" i="137" s="1"/>
  <c r="AB7" i="137"/>
  <c r="AA7" i="137"/>
  <c r="N7" i="137"/>
  <c r="K123" i="125"/>
  <c r="AB144" i="125"/>
  <c r="N9" i="128"/>
  <c r="AE8" i="129"/>
  <c r="AF8" i="129"/>
  <c r="AA23" i="128"/>
  <c r="AE91" i="129"/>
  <c r="AA73" i="131"/>
  <c r="AB73" i="131"/>
  <c r="N73" i="131"/>
  <c r="Q73" i="131" s="1"/>
  <c r="AB9" i="134"/>
  <c r="AA9" i="134"/>
  <c r="AB143" i="134"/>
  <c r="AA143" i="134"/>
  <c r="N8" i="129"/>
  <c r="Q57" i="128"/>
  <c r="AA159" i="128"/>
  <c r="M72" i="129"/>
  <c r="AF72" i="129" s="1"/>
  <c r="AG56" i="129" s="1"/>
  <c r="AF108" i="129"/>
  <c r="AE108" i="129"/>
  <c r="P57" i="131"/>
  <c r="AB93" i="131"/>
  <c r="N93" i="131"/>
  <c r="AB161" i="131"/>
  <c r="AA161" i="131"/>
  <c r="P5" i="134"/>
  <c r="P9" i="134"/>
  <c r="Q9" i="134"/>
  <c r="N143" i="134"/>
  <c r="Q143" i="134" s="1"/>
  <c r="O123" i="137"/>
  <c r="N23" i="128"/>
  <c r="AA92" i="128"/>
  <c r="N92" i="128"/>
  <c r="N111" i="128"/>
  <c r="N159" i="128"/>
  <c r="M123" i="125"/>
  <c r="AA123" i="125" s="1"/>
  <c r="AB9" i="131"/>
  <c r="N9" i="131"/>
  <c r="P124" i="131"/>
  <c r="M123" i="134"/>
  <c r="AB123" i="134" s="1"/>
  <c r="AC107" i="134" s="1"/>
  <c r="Z2" i="135"/>
  <c r="P6" i="133" s="1"/>
  <c r="P44" i="128"/>
  <c r="Q44" i="128"/>
  <c r="M38" i="131"/>
  <c r="AA38" i="131" s="1"/>
  <c r="AB22" i="131"/>
  <c r="N22" i="131"/>
  <c r="AA144" i="131"/>
  <c r="P5" i="131"/>
  <c r="Q5" i="131"/>
  <c r="AA22" i="125"/>
  <c r="AB108" i="125"/>
  <c r="AA41" i="128"/>
  <c r="M89" i="128"/>
  <c r="AA89" i="128" s="1"/>
  <c r="O21" i="129"/>
  <c r="AE23" i="129"/>
  <c r="H1" i="132"/>
  <c r="AB127" i="134"/>
  <c r="AA127" i="134"/>
  <c r="N127" i="134"/>
  <c r="Q127" i="134" s="1"/>
  <c r="P62" i="135"/>
  <c r="Q107" i="137"/>
  <c r="M21" i="138"/>
  <c r="N21" i="138" s="1"/>
  <c r="K106" i="125"/>
  <c r="N125" i="125"/>
  <c r="P125" i="125" s="1"/>
  <c r="AF108" i="126"/>
  <c r="N108" i="126"/>
  <c r="P108" i="126" s="1"/>
  <c r="AB92" i="125"/>
  <c r="AA92" i="125"/>
  <c r="M157" i="125"/>
  <c r="N157" i="125" s="1"/>
  <c r="N141" i="125"/>
  <c r="P141" i="125" s="1"/>
  <c r="AB109" i="131"/>
  <c r="N109" i="131"/>
  <c r="P109" i="131" s="1"/>
  <c r="AA8" i="125"/>
  <c r="AA141" i="125"/>
  <c r="O55" i="126"/>
  <c r="AE62" i="126"/>
  <c r="AB7" i="128"/>
  <c r="N7" i="128"/>
  <c r="AB41" i="128"/>
  <c r="AB93" i="128"/>
  <c r="N93" i="128"/>
  <c r="Q109" i="128"/>
  <c r="P109" i="128"/>
  <c r="AF23" i="129"/>
  <c r="F1" i="129"/>
  <c r="F2" i="129" s="1"/>
  <c r="AA93" i="131"/>
  <c r="AA109" i="131"/>
  <c r="AB124" i="131"/>
  <c r="N144" i="137"/>
  <c r="P144" i="137" s="1"/>
  <c r="AB144" i="137"/>
  <c r="AA144" i="137"/>
  <c r="K140" i="131"/>
  <c r="AB162" i="131"/>
  <c r="M21" i="134"/>
  <c r="AB21" i="134" s="1"/>
  <c r="AC5" i="134" s="1"/>
  <c r="AB10" i="134"/>
  <c r="K38" i="134"/>
  <c r="K55" i="134"/>
  <c r="K89" i="134"/>
  <c r="AB126" i="134"/>
  <c r="O21" i="135"/>
  <c r="K55" i="137"/>
  <c r="P125" i="137"/>
  <c r="P42" i="138"/>
  <c r="Q110" i="135"/>
  <c r="O55" i="137"/>
  <c r="N109" i="138"/>
  <c r="Q109" i="138" s="1"/>
  <c r="AE24" i="138"/>
  <c r="O72" i="125"/>
  <c r="K89" i="128"/>
  <c r="F3" i="127"/>
  <c r="O89" i="129"/>
  <c r="K72" i="131"/>
  <c r="AA75" i="131"/>
  <c r="AA108" i="134"/>
  <c r="AE42" i="135"/>
  <c r="K123" i="135"/>
  <c r="F3" i="136"/>
  <c r="AA59" i="137"/>
  <c r="AB125" i="137"/>
  <c r="AF42" i="138"/>
  <c r="AE63" i="138"/>
  <c r="O72" i="131"/>
  <c r="K8" i="133"/>
  <c r="AA5" i="134"/>
  <c r="Q124" i="134"/>
  <c r="O72" i="135"/>
  <c r="AA75" i="137"/>
  <c r="P39" i="138"/>
  <c r="AE57" i="138"/>
  <c r="AE60" i="138"/>
  <c r="AF63" i="138"/>
  <c r="M123" i="138"/>
  <c r="AE123" i="138" s="1"/>
  <c r="M106" i="134"/>
  <c r="AB106" i="134" s="1"/>
  <c r="AC90" i="134" s="1"/>
  <c r="F1" i="137"/>
  <c r="F2" i="137" s="1"/>
  <c r="K72" i="137"/>
  <c r="AE74" i="138"/>
  <c r="N107" i="138"/>
  <c r="Q107" i="138" s="1"/>
  <c r="O38" i="125"/>
  <c r="I8" i="127"/>
  <c r="O157" i="128"/>
  <c r="Q108" i="129"/>
  <c r="M123" i="131"/>
  <c r="N123" i="131" s="1"/>
  <c r="AE8" i="132"/>
  <c r="AE42" i="132"/>
  <c r="N60" i="132"/>
  <c r="Q60" i="132" s="1"/>
  <c r="AE109" i="132"/>
  <c r="N56" i="134"/>
  <c r="Q56" i="134" s="1"/>
  <c r="N59" i="134"/>
  <c r="Q59" i="134" s="1"/>
  <c r="N75" i="134"/>
  <c r="N90" i="134"/>
  <c r="Q90" i="134" s="1"/>
  <c r="AE24" i="135"/>
  <c r="M55" i="135"/>
  <c r="AF55" i="135" s="1"/>
  <c r="AG39" i="135" s="1"/>
  <c r="K55" i="135"/>
  <c r="N58" i="135"/>
  <c r="G8" i="136"/>
  <c r="O72" i="137"/>
  <c r="N7" i="138"/>
  <c r="Q7" i="138" s="1"/>
  <c r="Q39" i="138"/>
  <c r="K72" i="138"/>
  <c r="N110" i="138"/>
  <c r="Q110" i="138" s="1"/>
  <c r="E8" i="136"/>
  <c r="M21" i="137"/>
  <c r="N21" i="137" s="1"/>
  <c r="K123" i="137"/>
  <c r="F1" i="138"/>
  <c r="F2" i="138" s="1"/>
  <c r="N58" i="138"/>
  <c r="N61" i="138"/>
  <c r="Q61" i="138" s="1"/>
  <c r="K89" i="138"/>
  <c r="M55" i="132"/>
  <c r="N55" i="132" s="1"/>
  <c r="K72" i="132"/>
  <c r="K72" i="134"/>
  <c r="M123" i="137"/>
  <c r="AB123" i="137" s="1"/>
  <c r="AC107" i="137" s="1"/>
  <c r="AB161" i="137"/>
  <c r="AE22" i="138"/>
  <c r="AE61" i="138"/>
  <c r="N42" i="129"/>
  <c r="N63" i="129"/>
  <c r="Q63" i="129" s="1"/>
  <c r="K106" i="129"/>
  <c r="K38" i="131"/>
  <c r="N58" i="132"/>
  <c r="N61" i="132"/>
  <c r="Q61" i="132" s="1"/>
  <c r="O72" i="132"/>
  <c r="M123" i="132"/>
  <c r="AF123" i="132" s="1"/>
  <c r="AG107" i="132" s="1"/>
  <c r="Q40" i="134"/>
  <c r="O72" i="134"/>
  <c r="Q25" i="135"/>
  <c r="AE108" i="135"/>
  <c r="M174" i="137"/>
  <c r="AB174" i="137" s="1"/>
  <c r="AC158" i="137" s="1"/>
  <c r="AE58" i="138"/>
  <c r="Z2" i="138"/>
  <c r="P6" i="136" s="1"/>
  <c r="K8" i="127"/>
  <c r="N126" i="128"/>
  <c r="Y2" i="129"/>
  <c r="O6" i="127" s="1"/>
  <c r="N39" i="129"/>
  <c r="Q39" i="129" s="1"/>
  <c r="O106" i="129"/>
  <c r="K21" i="131"/>
  <c r="O38" i="131"/>
  <c r="K55" i="131"/>
  <c r="N58" i="131"/>
  <c r="P58" i="131" s="1"/>
  <c r="K89" i="131"/>
  <c r="N108" i="131"/>
  <c r="P108" i="131" s="1"/>
  <c r="AE24" i="132"/>
  <c r="AE39" i="132"/>
  <c r="AE22" i="135"/>
  <c r="K106" i="135"/>
  <c r="AA5" i="137"/>
  <c r="AB22" i="137"/>
  <c r="N73" i="137"/>
  <c r="Q73" i="137" s="1"/>
  <c r="K89" i="137"/>
  <c r="N158" i="137"/>
  <c r="Q158" i="137" s="1"/>
  <c r="N8" i="138"/>
  <c r="Q8" i="138" s="1"/>
  <c r="AC2" i="138"/>
  <c r="Q6" i="136" s="1"/>
  <c r="AE92" i="138"/>
  <c r="N108" i="138"/>
  <c r="P59" i="126"/>
  <c r="P63" i="126"/>
  <c r="O123" i="128"/>
  <c r="N158" i="128"/>
  <c r="Q158" i="128" s="1"/>
  <c r="Z2" i="129"/>
  <c r="AE24" i="129"/>
  <c r="N60" i="129"/>
  <c r="Q60" i="129" s="1"/>
  <c r="N90" i="129"/>
  <c r="M21" i="131"/>
  <c r="N21" i="131" s="1"/>
  <c r="O21" i="131"/>
  <c r="O55" i="131"/>
  <c r="O89" i="131"/>
  <c r="AF24" i="132"/>
  <c r="AF39" i="132"/>
  <c r="AE61" i="132"/>
  <c r="AE107" i="132"/>
  <c r="M8" i="133"/>
  <c r="N76" i="134"/>
  <c r="N91" i="134"/>
  <c r="P91" i="134" s="1"/>
  <c r="O157" i="134"/>
  <c r="AE25" i="135"/>
  <c r="AE62" i="135"/>
  <c r="O106" i="135"/>
  <c r="AB5" i="137"/>
  <c r="O89" i="137"/>
  <c r="P93" i="137"/>
  <c r="AE40" i="138"/>
  <c r="M174" i="131"/>
  <c r="AB174" i="131" s="1"/>
  <c r="AC158" i="131" s="1"/>
  <c r="F1" i="134"/>
  <c r="F2" i="134" s="1"/>
  <c r="AB73" i="137"/>
  <c r="AE5" i="138"/>
  <c r="AE8" i="138"/>
  <c r="H1" i="138"/>
  <c r="P159" i="125"/>
  <c r="O106" i="128"/>
  <c r="AA126" i="128"/>
  <c r="N6" i="132"/>
  <c r="Q6" i="132" s="1"/>
  <c r="AE58" i="132"/>
  <c r="Z2" i="132"/>
  <c r="P6" i="130" s="1"/>
  <c r="N23" i="134"/>
  <c r="P23" i="134" s="1"/>
  <c r="K38" i="135"/>
  <c r="Q38" i="135" s="1"/>
  <c r="R22" i="135" s="1"/>
  <c r="N59" i="135"/>
  <c r="Q59" i="135" s="1"/>
  <c r="AA158" i="137"/>
  <c r="AE108" i="138"/>
  <c r="Q58" i="125"/>
  <c r="K38" i="128"/>
  <c r="N91" i="128"/>
  <c r="K106" i="128"/>
  <c r="N143" i="128"/>
  <c r="I8" i="130"/>
  <c r="F1" i="131"/>
  <c r="I3" i="130" s="1"/>
  <c r="AA158" i="131"/>
  <c r="N41" i="134"/>
  <c r="Q41" i="134" s="1"/>
  <c r="N44" i="134"/>
  <c r="Q44" i="134" s="1"/>
  <c r="AA107" i="134"/>
  <c r="K123" i="134"/>
  <c r="H1" i="135"/>
  <c r="AF73" i="135"/>
  <c r="AA9" i="137"/>
  <c r="N23" i="137"/>
  <c r="AA108" i="137"/>
  <c r="N124" i="137"/>
  <c r="Q124" i="137" s="1"/>
  <c r="K140" i="137"/>
  <c r="AB158" i="137"/>
  <c r="K21" i="138"/>
  <c r="P21" i="138" s="1"/>
  <c r="M55" i="138"/>
  <c r="N55" i="138" s="1"/>
  <c r="P58" i="137"/>
  <c r="Q58" i="137"/>
  <c r="P73" i="138"/>
  <c r="Q73" i="138"/>
  <c r="P42" i="137"/>
  <c r="Q42" i="137"/>
  <c r="P91" i="138"/>
  <c r="Q91" i="138"/>
  <c r="Q22" i="137"/>
  <c r="P22" i="137"/>
  <c r="P108" i="137"/>
  <c r="Q108" i="137"/>
  <c r="P10" i="137"/>
  <c r="Q10" i="137"/>
  <c r="Q76" i="137"/>
  <c r="Q59" i="138"/>
  <c r="P59" i="138"/>
  <c r="P6" i="137"/>
  <c r="Q6" i="137"/>
  <c r="P162" i="137"/>
  <c r="Q162" i="137"/>
  <c r="Q23" i="138"/>
  <c r="P23" i="138"/>
  <c r="Q63" i="138"/>
  <c r="P63" i="138"/>
  <c r="AA22" i="137"/>
  <c r="N57" i="137"/>
  <c r="N143" i="137"/>
  <c r="N161" i="137"/>
  <c r="N22" i="138"/>
  <c r="P9" i="137"/>
  <c r="N56" i="138"/>
  <c r="AF91" i="138"/>
  <c r="N8" i="137"/>
  <c r="N40" i="137"/>
  <c r="N44" i="137"/>
  <c r="N74" i="137"/>
  <c r="N92" i="137"/>
  <c r="AA107" i="137"/>
  <c r="N110" i="137"/>
  <c r="N142" i="137"/>
  <c r="N160" i="137"/>
  <c r="AE23" i="138"/>
  <c r="M38" i="138"/>
  <c r="N41" i="138"/>
  <c r="P57" i="138"/>
  <c r="AF73" i="138"/>
  <c r="M38" i="137"/>
  <c r="AA41" i="137"/>
  <c r="AA57" i="137"/>
  <c r="M72" i="137"/>
  <c r="M140" i="137"/>
  <c r="AF23" i="138"/>
  <c r="M106" i="138"/>
  <c r="O38" i="138"/>
  <c r="M72" i="138"/>
  <c r="AA56" i="137"/>
  <c r="N59" i="137"/>
  <c r="N91" i="137"/>
  <c r="N109" i="137"/>
  <c r="AA124" i="137"/>
  <c r="N127" i="137"/>
  <c r="N159" i="137"/>
  <c r="N40" i="138"/>
  <c r="P60" i="138"/>
  <c r="M89" i="138"/>
  <c r="N92" i="138"/>
  <c r="AA8" i="137"/>
  <c r="AA40" i="137"/>
  <c r="AA44" i="137"/>
  <c r="AA74" i="137"/>
  <c r="M89" i="137"/>
  <c r="AA92" i="137"/>
  <c r="AA110" i="137"/>
  <c r="AA142" i="137"/>
  <c r="AA160" i="137"/>
  <c r="AE41" i="138"/>
  <c r="AE56" i="138"/>
  <c r="AF21" i="138"/>
  <c r="AG5" i="138" s="1"/>
  <c r="AF41" i="138"/>
  <c r="Q107" i="134"/>
  <c r="P107" i="134"/>
  <c r="N55" i="135"/>
  <c r="AE55" i="135"/>
  <c r="N174" i="134"/>
  <c r="Q24" i="135"/>
  <c r="P24" i="135"/>
  <c r="P73" i="135"/>
  <c r="Q73" i="135"/>
  <c r="Q8" i="135"/>
  <c r="P8" i="135"/>
  <c r="Q74" i="135"/>
  <c r="P74" i="135"/>
  <c r="P91" i="135"/>
  <c r="Q91" i="135"/>
  <c r="AB38" i="134"/>
  <c r="AC22" i="134" s="1"/>
  <c r="M55" i="134"/>
  <c r="N7" i="135"/>
  <c r="N57" i="135"/>
  <c r="N61" i="135"/>
  <c r="E8" i="133"/>
  <c r="N123" i="134"/>
  <c r="P161" i="134"/>
  <c r="AE38" i="135"/>
  <c r="N56" i="135"/>
  <c r="N92" i="134"/>
  <c r="N110" i="134"/>
  <c r="P124" i="134"/>
  <c r="N142" i="134"/>
  <c r="N160" i="134"/>
  <c r="AF38" i="135"/>
  <c r="AG22" i="135" s="1"/>
  <c r="N41" i="135"/>
  <c r="P110" i="135"/>
  <c r="N39" i="134"/>
  <c r="M72" i="134"/>
  <c r="N73" i="134"/>
  <c r="AB107" i="134"/>
  <c r="M140" i="134"/>
  <c r="N141" i="134"/>
  <c r="N6" i="135"/>
  <c r="N60" i="135"/>
  <c r="M106" i="135"/>
  <c r="N109" i="135"/>
  <c r="N38" i="134"/>
  <c r="P40" i="134"/>
  <c r="AE7" i="135"/>
  <c r="O38" i="135"/>
  <c r="AE57" i="135"/>
  <c r="AE61" i="135"/>
  <c r="M72" i="135"/>
  <c r="AE110" i="135"/>
  <c r="AA56" i="134"/>
  <c r="AA124" i="134"/>
  <c r="N159" i="134"/>
  <c r="N40" i="135"/>
  <c r="M89" i="135"/>
  <c r="N92" i="135"/>
  <c r="AA8" i="134"/>
  <c r="AA40" i="134"/>
  <c r="AA44" i="134"/>
  <c r="AA74" i="134"/>
  <c r="M89" i="134"/>
  <c r="AA92" i="134"/>
  <c r="AA110" i="134"/>
  <c r="AA142" i="134"/>
  <c r="M157" i="134"/>
  <c r="AA160" i="134"/>
  <c r="P25" i="135"/>
  <c r="N39" i="135"/>
  <c r="AE41" i="135"/>
  <c r="AE56" i="135"/>
  <c r="P7" i="134"/>
  <c r="AE6" i="135"/>
  <c r="M21" i="135"/>
  <c r="AE60" i="135"/>
  <c r="N107" i="135"/>
  <c r="AE109" i="135"/>
  <c r="AA39" i="134"/>
  <c r="AA73" i="134"/>
  <c r="AA141" i="134"/>
  <c r="P63" i="135"/>
  <c r="AA159" i="134"/>
  <c r="AE5" i="135"/>
  <c r="AE40" i="135"/>
  <c r="AE92" i="135"/>
  <c r="N174" i="131"/>
  <c r="Q59" i="132"/>
  <c r="P59" i="132"/>
  <c r="P8" i="132"/>
  <c r="Q8" i="132"/>
  <c r="P42" i="132"/>
  <c r="Q42" i="132"/>
  <c r="P91" i="132"/>
  <c r="Q91" i="132"/>
  <c r="Q63" i="132"/>
  <c r="P63" i="132"/>
  <c r="Q24" i="132"/>
  <c r="P24" i="132"/>
  <c r="Q76" i="131"/>
  <c r="AA90" i="131"/>
  <c r="N143" i="131"/>
  <c r="N161" i="131"/>
  <c r="N22" i="132"/>
  <c r="AA5" i="131"/>
  <c r="N8" i="131"/>
  <c r="N40" i="131"/>
  <c r="N44" i="131"/>
  <c r="N74" i="131"/>
  <c r="N92" i="131"/>
  <c r="AA107" i="131"/>
  <c r="N110" i="131"/>
  <c r="N142" i="131"/>
  <c r="N160" i="131"/>
  <c r="AF8" i="132"/>
  <c r="M38" i="132"/>
  <c r="N41" i="132"/>
  <c r="P57" i="132"/>
  <c r="M72" i="131"/>
  <c r="M106" i="132"/>
  <c r="N109" i="132"/>
  <c r="E8" i="130"/>
  <c r="N5" i="132"/>
  <c r="AE7" i="132"/>
  <c r="AE22" i="132"/>
  <c r="N25" i="132"/>
  <c r="O38" i="132"/>
  <c r="M72" i="132"/>
  <c r="AA56" i="131"/>
  <c r="N126" i="131"/>
  <c r="N159" i="131"/>
  <c r="N40" i="132"/>
  <c r="M89" i="132"/>
  <c r="N92" i="132"/>
  <c r="N56" i="132"/>
  <c r="AA8" i="131"/>
  <c r="AA40" i="131"/>
  <c r="AA44" i="131"/>
  <c r="AA74" i="131"/>
  <c r="M89" i="131"/>
  <c r="AA92" i="131"/>
  <c r="AA110" i="131"/>
  <c r="AA142" i="131"/>
  <c r="M157" i="131"/>
  <c r="N158" i="131"/>
  <c r="AA160" i="131"/>
  <c r="N39" i="132"/>
  <c r="AE41" i="132"/>
  <c r="AE56" i="132"/>
  <c r="P43" i="131"/>
  <c r="AE6" i="132"/>
  <c r="M21" i="132"/>
  <c r="AE60" i="132"/>
  <c r="N107" i="132"/>
  <c r="AA141" i="131"/>
  <c r="AE25" i="132"/>
  <c r="P108" i="132"/>
  <c r="N107" i="131"/>
  <c r="AA126" i="131"/>
  <c r="AE5" i="132"/>
  <c r="AE40" i="132"/>
  <c r="AE92" i="132"/>
  <c r="F2" i="128"/>
  <c r="Q74" i="129"/>
  <c r="P74" i="129"/>
  <c r="Q23" i="129"/>
  <c r="P23" i="129"/>
  <c r="Q24" i="129"/>
  <c r="P24" i="129"/>
  <c r="AB21" i="128"/>
  <c r="AC5" i="128" s="1"/>
  <c r="G8" i="127"/>
  <c r="M38" i="128"/>
  <c r="N39" i="128"/>
  <c r="M72" i="128"/>
  <c r="N73" i="128"/>
  <c r="M140" i="128"/>
  <c r="N141" i="128"/>
  <c r="N7" i="129"/>
  <c r="N57" i="129"/>
  <c r="N61" i="129"/>
  <c r="N56" i="129"/>
  <c r="AE73" i="129"/>
  <c r="AF107" i="129"/>
  <c r="M38" i="129"/>
  <c r="N21" i="128"/>
  <c r="N5" i="129"/>
  <c r="N25" i="129"/>
  <c r="N6" i="128"/>
  <c r="N10" i="128"/>
  <c r="AA39" i="128"/>
  <c r="N42" i="128"/>
  <c r="N58" i="128"/>
  <c r="AA73" i="128"/>
  <c r="N76" i="128"/>
  <c r="N108" i="128"/>
  <c r="N125" i="128"/>
  <c r="AA141" i="128"/>
  <c r="N144" i="128"/>
  <c r="P6" i="129"/>
  <c r="N40" i="129"/>
  <c r="N92" i="129"/>
  <c r="AB39" i="128"/>
  <c r="M106" i="128"/>
  <c r="M123" i="128"/>
  <c r="M174" i="128"/>
  <c r="AE56" i="129"/>
  <c r="AE6" i="129"/>
  <c r="M21" i="129"/>
  <c r="AE60" i="129"/>
  <c r="N107" i="129"/>
  <c r="AE109" i="129"/>
  <c r="AA22" i="128"/>
  <c r="AA90" i="128"/>
  <c r="AA158" i="128"/>
  <c r="AE25" i="129"/>
  <c r="P59" i="129"/>
  <c r="P108" i="129"/>
  <c r="AA6" i="128"/>
  <c r="AA10" i="128"/>
  <c r="AA42" i="128"/>
  <c r="AA58" i="128"/>
  <c r="AA76" i="128"/>
  <c r="AA108" i="128"/>
  <c r="AA125" i="128"/>
  <c r="AA144" i="128"/>
  <c r="AE5" i="129"/>
  <c r="AE40" i="129"/>
  <c r="M55" i="129"/>
  <c r="AE92" i="129"/>
  <c r="Q22" i="125"/>
  <c r="N126" i="125"/>
  <c r="P126" i="125" s="1"/>
  <c r="F1" i="126"/>
  <c r="F2" i="126" s="1"/>
  <c r="N8" i="126"/>
  <c r="Q8" i="126" s="1"/>
  <c r="Q63" i="126"/>
  <c r="AF91" i="126"/>
  <c r="K8" i="124"/>
  <c r="N56" i="125"/>
  <c r="Q56" i="125" s="1"/>
  <c r="AA59" i="125"/>
  <c r="N90" i="125"/>
  <c r="N158" i="125"/>
  <c r="M8" i="124"/>
  <c r="K72" i="126"/>
  <c r="H1" i="126"/>
  <c r="AE92" i="126"/>
  <c r="N162" i="125"/>
  <c r="Q162" i="125" s="1"/>
  <c r="O21" i="126"/>
  <c r="AF39" i="126"/>
  <c r="AF92" i="126"/>
  <c r="AB10" i="125"/>
  <c r="AA23" i="125"/>
  <c r="AB43" i="125"/>
  <c r="AB109" i="125"/>
  <c r="O140" i="125"/>
  <c r="AB158" i="125"/>
  <c r="N58" i="126"/>
  <c r="Q58" i="126" s="1"/>
  <c r="AE110" i="126"/>
  <c r="AA9" i="125"/>
  <c r="AA39" i="125"/>
  <c r="N6" i="125"/>
  <c r="Q6" i="125" s="1"/>
  <c r="N39" i="125"/>
  <c r="AE109" i="126"/>
  <c r="N9" i="125"/>
  <c r="Q9" i="125" s="1"/>
  <c r="M21" i="126"/>
  <c r="AF21" i="126" s="1"/>
  <c r="AG5" i="126" s="1"/>
  <c r="AE8" i="126"/>
  <c r="N39" i="126"/>
  <c r="M123" i="126"/>
  <c r="AF123" i="126" s="1"/>
  <c r="AG107" i="126" s="1"/>
  <c r="AE5" i="126"/>
  <c r="N23" i="125"/>
  <c r="P23" i="125" s="1"/>
  <c r="AB90" i="125"/>
  <c r="M106" i="125"/>
  <c r="AB106" i="125" s="1"/>
  <c r="AC90" i="125" s="1"/>
  <c r="M55" i="126"/>
  <c r="AF55" i="126" s="1"/>
  <c r="AG39" i="126" s="1"/>
  <c r="N110" i="126"/>
  <c r="Q110" i="126" s="1"/>
  <c r="AA10" i="125"/>
  <c r="AA43" i="125"/>
  <c r="AA109" i="125"/>
  <c r="M140" i="125"/>
  <c r="AA140" i="125" s="1"/>
  <c r="AA40" i="125"/>
  <c r="AA57" i="125"/>
  <c r="Z2" i="126"/>
  <c r="P6" i="124" s="1"/>
  <c r="AB7" i="125"/>
  <c r="K21" i="125"/>
  <c r="N76" i="125"/>
  <c r="Q76" i="125" s="1"/>
  <c r="N91" i="125"/>
  <c r="P91" i="125" s="1"/>
  <c r="AB124" i="125"/>
  <c r="Q159" i="125"/>
  <c r="N6" i="126"/>
  <c r="P6" i="126" s="1"/>
  <c r="AF107" i="126"/>
  <c r="O21" i="125"/>
  <c r="AA76" i="125"/>
  <c r="AC2" i="126"/>
  <c r="Q6" i="124" s="1"/>
  <c r="AE93" i="126"/>
  <c r="AA6" i="125"/>
  <c r="AB6" i="125"/>
  <c r="Q43" i="125"/>
  <c r="AB59" i="125"/>
  <c r="AA142" i="125"/>
  <c r="AB56" i="125"/>
  <c r="K55" i="126"/>
  <c r="AE60" i="126"/>
  <c r="O106" i="125"/>
  <c r="K21" i="126"/>
  <c r="N107" i="126"/>
  <c r="AF5" i="126"/>
  <c r="N7" i="125"/>
  <c r="P7" i="125" s="1"/>
  <c r="AA162" i="125"/>
  <c r="AE107" i="126"/>
  <c r="AE58" i="126"/>
  <c r="K123" i="126"/>
  <c r="F1" i="125"/>
  <c r="F2" i="125" s="1"/>
  <c r="P58" i="125"/>
  <c r="N144" i="125"/>
  <c r="P144" i="125" s="1"/>
  <c r="AA91" i="125"/>
  <c r="N107" i="125"/>
  <c r="Q107" i="125" s="1"/>
  <c r="K174" i="125"/>
  <c r="AE6" i="126"/>
  <c r="K38" i="126"/>
  <c r="AE40" i="126"/>
  <c r="G8" i="124"/>
  <c r="AA44" i="125"/>
  <c r="AA110" i="125"/>
  <c r="O38" i="126"/>
  <c r="AF40" i="126"/>
  <c r="N62" i="126"/>
  <c r="Q62" i="126" s="1"/>
  <c r="AA74" i="125"/>
  <c r="AA126" i="125"/>
  <c r="N90" i="126"/>
  <c r="Q90" i="126" s="1"/>
  <c r="K157" i="125"/>
  <c r="K55" i="125"/>
  <c r="K89" i="125"/>
  <c r="O55" i="125"/>
  <c r="O89" i="125"/>
  <c r="Q108" i="125"/>
  <c r="M72" i="126"/>
  <c r="AF72" i="126" s="1"/>
  <c r="AG56" i="126" s="1"/>
  <c r="Q59" i="126"/>
  <c r="M89" i="126"/>
  <c r="N89" i="126" s="1"/>
  <c r="M89" i="125"/>
  <c r="N89" i="125" s="1"/>
  <c r="O157" i="125"/>
  <c r="N56" i="126"/>
  <c r="Q56" i="126" s="1"/>
  <c r="AE41" i="126"/>
  <c r="AE73" i="126"/>
  <c r="Q25" i="126"/>
  <c r="P25" i="126"/>
  <c r="P92" i="126"/>
  <c r="Q92" i="126"/>
  <c r="P74" i="126"/>
  <c r="Q74" i="126"/>
  <c r="Q24" i="126"/>
  <c r="P24" i="126"/>
  <c r="P40" i="126"/>
  <c r="Q40" i="126"/>
  <c r="AA160" i="125"/>
  <c r="Q59" i="125"/>
  <c r="Q109" i="125"/>
  <c r="AE25" i="126"/>
  <c r="N73" i="126"/>
  <c r="N91" i="126"/>
  <c r="P10" i="125"/>
  <c r="P42" i="125"/>
  <c r="P108" i="125"/>
  <c r="N23" i="126"/>
  <c r="N41" i="125"/>
  <c r="N57" i="125"/>
  <c r="N75" i="125"/>
  <c r="N93" i="125"/>
  <c r="N111" i="125"/>
  <c r="P124" i="125"/>
  <c r="N143" i="125"/>
  <c r="N161" i="125"/>
  <c r="N22" i="126"/>
  <c r="AE24" i="126"/>
  <c r="N42" i="126"/>
  <c r="AE74" i="126"/>
  <c r="M55" i="125"/>
  <c r="N7" i="126"/>
  <c r="AF24" i="126"/>
  <c r="N57" i="126"/>
  <c r="N61" i="126"/>
  <c r="AF74" i="126"/>
  <c r="M106" i="126"/>
  <c r="N109" i="126"/>
  <c r="E8" i="124"/>
  <c r="N8" i="125"/>
  <c r="AB21" i="125"/>
  <c r="AC5" i="125" s="1"/>
  <c r="N40" i="125"/>
  <c r="N44" i="125"/>
  <c r="N74" i="125"/>
  <c r="N92" i="125"/>
  <c r="N110" i="125"/>
  <c r="AA124" i="125"/>
  <c r="N142" i="125"/>
  <c r="N160" i="125"/>
  <c r="AE23" i="126"/>
  <c r="M38" i="126"/>
  <c r="N41" i="126"/>
  <c r="AF73" i="126"/>
  <c r="AE90" i="126"/>
  <c r="N93" i="126"/>
  <c r="AA21" i="125"/>
  <c r="M72" i="125"/>
  <c r="AA75" i="125"/>
  <c r="AA93" i="125"/>
  <c r="AA111" i="125"/>
  <c r="AA143" i="125"/>
  <c r="AA161" i="125"/>
  <c r="AE42" i="126"/>
  <c r="K89" i="126"/>
  <c r="N5" i="126"/>
  <c r="AE7" i="126"/>
  <c r="AE22" i="126"/>
  <c r="AE57" i="126"/>
  <c r="AE61" i="126"/>
  <c r="M174" i="125"/>
  <c r="I3" i="142" l="1"/>
  <c r="P9" i="155"/>
  <c r="P90" i="143"/>
  <c r="P9" i="152"/>
  <c r="AF38" i="156"/>
  <c r="AG22" i="156" s="1"/>
  <c r="P175" i="155"/>
  <c r="Q76" i="152"/>
  <c r="P76" i="152"/>
  <c r="P75" i="137"/>
  <c r="Q108" i="134"/>
  <c r="P107" i="155"/>
  <c r="P23" i="152"/>
  <c r="Q108" i="147"/>
  <c r="AE123" i="144"/>
  <c r="P179" i="146"/>
  <c r="N38" i="146"/>
  <c r="P127" i="134"/>
  <c r="Q5" i="138"/>
  <c r="N140" i="140"/>
  <c r="AF123" i="144"/>
  <c r="AG107" i="144" s="1"/>
  <c r="AA38" i="146"/>
  <c r="I3" i="148"/>
  <c r="P41" i="146"/>
  <c r="Q109" i="141"/>
  <c r="P56" i="131"/>
  <c r="N21" i="134"/>
  <c r="Q21" i="134" s="1"/>
  <c r="R5" i="134" s="1"/>
  <c r="AF123" i="129"/>
  <c r="AG107" i="129" s="1"/>
  <c r="AA123" i="131"/>
  <c r="P5" i="135"/>
  <c r="P8" i="138"/>
  <c r="AA89" i="140"/>
  <c r="AA157" i="143"/>
  <c r="P110" i="144"/>
  <c r="Q127" i="158"/>
  <c r="Q55" i="158"/>
  <c r="R39" i="158" s="1"/>
  <c r="AF38" i="141"/>
  <c r="AG22" i="141" s="1"/>
  <c r="Q22" i="147"/>
  <c r="P24" i="141"/>
  <c r="AB55" i="146"/>
  <c r="AC39" i="146" s="1"/>
  <c r="P43" i="153"/>
  <c r="Q160" i="158"/>
  <c r="P142" i="152"/>
  <c r="AE55" i="156"/>
  <c r="P110" i="132"/>
  <c r="Q43" i="128"/>
  <c r="P39" i="147"/>
  <c r="Q126" i="137"/>
  <c r="N55" i="147"/>
  <c r="P124" i="146"/>
  <c r="AA55" i="152"/>
  <c r="AA123" i="155"/>
  <c r="N123" i="159"/>
  <c r="Q123" i="159" s="1"/>
  <c r="R107" i="159" s="1"/>
  <c r="N21" i="155"/>
  <c r="Q21" i="155" s="1"/>
  <c r="R5" i="155" s="1"/>
  <c r="P157" i="125"/>
  <c r="Q75" i="128"/>
  <c r="P90" i="141"/>
  <c r="P107" i="128"/>
  <c r="AF123" i="138"/>
  <c r="AG107" i="138" s="1"/>
  <c r="Q74" i="140"/>
  <c r="P41" i="155"/>
  <c r="N123" i="155"/>
  <c r="AA191" i="152"/>
  <c r="P92" i="155"/>
  <c r="AA38" i="125"/>
  <c r="AF55" i="144"/>
  <c r="AG39" i="144" s="1"/>
  <c r="N106" i="150"/>
  <c r="Q106" i="150" s="1"/>
  <c r="R90" i="150" s="1"/>
  <c r="P178" i="152"/>
  <c r="AB191" i="152"/>
  <c r="AC175" i="152" s="1"/>
  <c r="P74" i="155"/>
  <c r="P62" i="156"/>
  <c r="P91" i="153"/>
  <c r="Q91" i="153"/>
  <c r="Q23" i="140"/>
  <c r="P56" i="137"/>
  <c r="AA21" i="137"/>
  <c r="P24" i="138"/>
  <c r="Q110" i="143"/>
  <c r="AB21" i="137"/>
  <c r="AC5" i="137" s="1"/>
  <c r="P24" i="156"/>
  <c r="AA55" i="140"/>
  <c r="I3" i="127"/>
  <c r="Q91" i="131"/>
  <c r="AA106" i="131"/>
  <c r="P8" i="134"/>
  <c r="N55" i="152"/>
  <c r="AB106" i="131"/>
  <c r="AC90" i="131" s="1"/>
  <c r="AE38" i="153"/>
  <c r="AB191" i="155"/>
  <c r="AC175" i="155" s="1"/>
  <c r="P8" i="140"/>
  <c r="AB21" i="143"/>
  <c r="AC5" i="143" s="1"/>
  <c r="P42" i="150"/>
  <c r="AF38" i="153"/>
  <c r="AG22" i="153" s="1"/>
  <c r="I3" i="151"/>
  <c r="P107" i="156"/>
  <c r="P59" i="131"/>
  <c r="P141" i="131"/>
  <c r="P41" i="134"/>
  <c r="N21" i="143"/>
  <c r="Q21" i="143" s="1"/>
  <c r="R5" i="143" s="1"/>
  <c r="P91" i="150"/>
  <c r="Q76" i="140"/>
  <c r="AB72" i="158"/>
  <c r="AC56" i="158" s="1"/>
  <c r="Q59" i="156"/>
  <c r="Q108" i="156"/>
  <c r="P158" i="152"/>
  <c r="P159" i="140"/>
  <c r="F2" i="149"/>
  <c r="N89" i="149"/>
  <c r="Q74" i="143"/>
  <c r="Q106" i="129"/>
  <c r="R90" i="129" s="1"/>
  <c r="P178" i="143"/>
  <c r="Q10" i="146"/>
  <c r="AA89" i="152"/>
  <c r="N72" i="158"/>
  <c r="Q72" i="158" s="1"/>
  <c r="R56" i="158" s="1"/>
  <c r="AB38" i="125"/>
  <c r="AC22" i="125" s="1"/>
  <c r="P73" i="132"/>
  <c r="P7" i="138"/>
  <c r="AE123" i="129"/>
  <c r="P107" i="138"/>
  <c r="Q42" i="131"/>
  <c r="P56" i="140"/>
  <c r="N157" i="140"/>
  <c r="Q157" i="140" s="1"/>
  <c r="R141" i="140" s="1"/>
  <c r="I3" i="145"/>
  <c r="AB89" i="149"/>
  <c r="AC73" i="149" s="1"/>
  <c r="Q63" i="141"/>
  <c r="AA55" i="155"/>
  <c r="P124" i="158"/>
  <c r="P7" i="132"/>
  <c r="P109" i="129"/>
  <c r="P74" i="138"/>
  <c r="P61" i="141"/>
  <c r="P160" i="149"/>
  <c r="P110" i="155"/>
  <c r="Q41" i="158"/>
  <c r="Q9" i="158"/>
  <c r="AE106" i="153"/>
  <c r="AA21" i="152"/>
  <c r="P10" i="155"/>
  <c r="Q10" i="155"/>
  <c r="Q144" i="152"/>
  <c r="P144" i="152"/>
  <c r="P61" i="132"/>
  <c r="AA174" i="131"/>
  <c r="N123" i="137"/>
  <c r="P40" i="128"/>
  <c r="I3" i="139"/>
  <c r="P177" i="146"/>
  <c r="Q92" i="143"/>
  <c r="Q92" i="149"/>
  <c r="AF106" i="153"/>
  <c r="AG90" i="153" s="1"/>
  <c r="AB21" i="152"/>
  <c r="AC5" i="152" s="1"/>
  <c r="N191" i="155"/>
  <c r="Q191" i="155" s="1"/>
  <c r="R175" i="155" s="1"/>
  <c r="P175" i="146"/>
  <c r="F2" i="131"/>
  <c r="N140" i="155"/>
  <c r="Q140" i="155" s="1"/>
  <c r="R124" i="155" s="1"/>
  <c r="AA55" i="158"/>
  <c r="P45" i="150"/>
  <c r="Q45" i="150"/>
  <c r="P6" i="138"/>
  <c r="AA157" i="137"/>
  <c r="Q73" i="153"/>
  <c r="P73" i="153"/>
  <c r="Q58" i="156"/>
  <c r="P58" i="156"/>
  <c r="Q157" i="125"/>
  <c r="R141" i="125" s="1"/>
  <c r="Q73" i="125"/>
  <c r="AA55" i="128"/>
  <c r="P23" i="131"/>
  <c r="AB157" i="137"/>
  <c r="AC141" i="137" s="1"/>
  <c r="Q5" i="128"/>
  <c r="P160" i="152"/>
  <c r="AB89" i="152"/>
  <c r="AC73" i="152" s="1"/>
  <c r="AA140" i="155"/>
  <c r="F2" i="158"/>
  <c r="P125" i="155"/>
  <c r="Q125" i="155"/>
  <c r="Q59" i="158"/>
  <c r="P42" i="141"/>
  <c r="P107" i="146"/>
  <c r="P91" i="146"/>
  <c r="AA123" i="149"/>
  <c r="P93" i="150"/>
  <c r="P5" i="125"/>
  <c r="N55" i="128"/>
  <c r="P7" i="131"/>
  <c r="P108" i="141"/>
  <c r="AE55" i="144"/>
  <c r="P44" i="150"/>
  <c r="P56" i="152"/>
  <c r="P159" i="152"/>
  <c r="Q159" i="152"/>
  <c r="Q178" i="158"/>
  <c r="Q90" i="156"/>
  <c r="P90" i="156"/>
  <c r="Q45" i="153"/>
  <c r="P45" i="153"/>
  <c r="Q62" i="138"/>
  <c r="P40" i="150"/>
  <c r="Q57" i="153"/>
  <c r="P57" i="153"/>
  <c r="N123" i="125"/>
  <c r="Q123" i="125" s="1"/>
  <c r="R107" i="125" s="1"/>
  <c r="AA21" i="134"/>
  <c r="AA123" i="137"/>
  <c r="N191" i="149"/>
  <c r="Q126" i="152"/>
  <c r="P126" i="152"/>
  <c r="P93" i="155"/>
  <c r="Q93" i="155"/>
  <c r="P127" i="152"/>
  <c r="Q127" i="152"/>
  <c r="P108" i="135"/>
  <c r="P74" i="134"/>
  <c r="AE38" i="141"/>
  <c r="AA72" i="146"/>
  <c r="P92" i="152"/>
  <c r="Q10" i="158"/>
  <c r="Q176" i="152"/>
  <c r="P176" i="152"/>
  <c r="P90" i="147"/>
  <c r="Q90" i="147"/>
  <c r="P8" i="152"/>
  <c r="Q8" i="152"/>
  <c r="N38" i="149"/>
  <c r="Q38" i="149" s="1"/>
  <c r="R22" i="149" s="1"/>
  <c r="P40" i="152"/>
  <c r="Q40" i="152"/>
  <c r="P75" i="155"/>
  <c r="Q75" i="155"/>
  <c r="Q141" i="146"/>
  <c r="P141" i="146"/>
  <c r="N106" i="125"/>
  <c r="AA106" i="134"/>
  <c r="AE55" i="138"/>
  <c r="N55" i="143"/>
  <c r="Q55" i="143" s="1"/>
  <c r="R39" i="143" s="1"/>
  <c r="N123" i="149"/>
  <c r="Q123" i="149" s="1"/>
  <c r="R107" i="149" s="1"/>
  <c r="N38" i="150"/>
  <c r="P38" i="150" s="1"/>
  <c r="N174" i="149"/>
  <c r="Q174" i="149" s="1"/>
  <c r="R158" i="149" s="1"/>
  <c r="P109" i="140"/>
  <c r="AE123" i="159"/>
  <c r="AE55" i="159"/>
  <c r="Q7" i="152"/>
  <c r="P7" i="152"/>
  <c r="P43" i="150"/>
  <c r="P176" i="149"/>
  <c r="Q176" i="149"/>
  <c r="AF38" i="150"/>
  <c r="AG22" i="150" s="1"/>
  <c r="AA55" i="143"/>
  <c r="P23" i="153"/>
  <c r="N106" i="152"/>
  <c r="P106" i="152" s="1"/>
  <c r="P39" i="156"/>
  <c r="P125" i="158"/>
  <c r="P90" i="158"/>
  <c r="AF55" i="159"/>
  <c r="AG39" i="159" s="1"/>
  <c r="Q6" i="153"/>
  <c r="P6" i="153"/>
  <c r="P58" i="144"/>
  <c r="Q58" i="144"/>
  <c r="Q40" i="158"/>
  <c r="P73" i="137"/>
  <c r="AE21" i="147"/>
  <c r="P141" i="158"/>
  <c r="Q141" i="158"/>
  <c r="AA38" i="155"/>
  <c r="AB38" i="155"/>
  <c r="AC22" i="155" s="1"/>
  <c r="AF21" i="147"/>
  <c r="AG5" i="147" s="1"/>
  <c r="AA38" i="149"/>
  <c r="P90" i="134"/>
  <c r="P42" i="135"/>
  <c r="AB157" i="128"/>
  <c r="AC141" i="128" s="1"/>
  <c r="N157" i="128"/>
  <c r="P157" i="128" s="1"/>
  <c r="P143" i="134"/>
  <c r="P6" i="143"/>
  <c r="P6" i="144"/>
  <c r="P7" i="144"/>
  <c r="AA106" i="152"/>
  <c r="AB55" i="158"/>
  <c r="AC39" i="158" s="1"/>
  <c r="Q110" i="158"/>
  <c r="N38" i="158"/>
  <c r="P159" i="158"/>
  <c r="Q159" i="158"/>
  <c r="AB123" i="125"/>
  <c r="AC107" i="125" s="1"/>
  <c r="N38" i="131"/>
  <c r="Q38" i="131" s="1"/>
  <c r="R22" i="131" s="1"/>
  <c r="AA106" i="137"/>
  <c r="P8" i="126"/>
  <c r="P106" i="129"/>
  <c r="Q161" i="128"/>
  <c r="P58" i="149"/>
  <c r="N38" i="155"/>
  <c r="P38" i="155" s="1"/>
  <c r="P75" i="158"/>
  <c r="P144" i="158"/>
  <c r="AA38" i="158"/>
  <c r="AB21" i="158"/>
  <c r="AC5" i="158" s="1"/>
  <c r="Q39" i="153"/>
  <c r="Q124" i="155"/>
  <c r="P124" i="155"/>
  <c r="P57" i="134"/>
  <c r="P23" i="149"/>
  <c r="Q74" i="158"/>
  <c r="N21" i="158"/>
  <c r="Q21" i="158" s="1"/>
  <c r="R5" i="158" s="1"/>
  <c r="P177" i="152"/>
  <c r="Q177" i="152"/>
  <c r="P23" i="156"/>
  <c r="Q74" i="156"/>
  <c r="P74" i="156"/>
  <c r="P74" i="152"/>
  <c r="Q126" i="125"/>
  <c r="AE106" i="129"/>
  <c r="P90" i="131"/>
  <c r="P58" i="140"/>
  <c r="Q142" i="140"/>
  <c r="P56" i="147"/>
  <c r="AB140" i="146"/>
  <c r="AC124" i="146" s="1"/>
  <c r="P7" i="149"/>
  <c r="Q59" i="143"/>
  <c r="P107" i="149"/>
  <c r="Q40" i="149"/>
  <c r="F2" i="155"/>
  <c r="P108" i="158"/>
  <c r="P41" i="159"/>
  <c r="P73" i="158"/>
  <c r="Q5" i="155"/>
  <c r="P5" i="155"/>
  <c r="N106" i="134"/>
  <c r="Q106" i="134" s="1"/>
  <c r="R90" i="134" s="1"/>
  <c r="P56" i="125"/>
  <c r="N123" i="138"/>
  <c r="AF106" i="129"/>
  <c r="AG90" i="129" s="1"/>
  <c r="AB174" i="134"/>
  <c r="AC158" i="134" s="1"/>
  <c r="P38" i="125"/>
  <c r="AB140" i="140"/>
  <c r="AC124" i="140" s="1"/>
  <c r="P108" i="144"/>
  <c r="P5" i="147"/>
  <c r="N21" i="150"/>
  <c r="P21" i="150" s="1"/>
  <c r="P92" i="153"/>
  <c r="P160" i="155"/>
  <c r="P76" i="158"/>
  <c r="P5" i="150"/>
  <c r="Q5" i="150"/>
  <c r="Q175" i="158"/>
  <c r="P175" i="158"/>
  <c r="Q25" i="159"/>
  <c r="P25" i="159"/>
  <c r="Q38" i="158"/>
  <c r="R22" i="158" s="1"/>
  <c r="P38" i="158"/>
  <c r="Q107" i="159"/>
  <c r="P107" i="159"/>
  <c r="AA174" i="158"/>
  <c r="N174" i="158"/>
  <c r="AB174" i="158"/>
  <c r="AC158" i="158" s="1"/>
  <c r="Q5" i="159"/>
  <c r="P5" i="159"/>
  <c r="AE38" i="159"/>
  <c r="N38" i="159"/>
  <c r="AF38" i="159"/>
  <c r="AG22" i="159" s="1"/>
  <c r="P72" i="158"/>
  <c r="Q179" i="158"/>
  <c r="P179" i="158"/>
  <c r="Q161" i="158"/>
  <c r="P161" i="158"/>
  <c r="Q107" i="158"/>
  <c r="P107" i="158"/>
  <c r="Q143" i="158"/>
  <c r="P143" i="158"/>
  <c r="AA106" i="158"/>
  <c r="N106" i="158"/>
  <c r="AB106" i="158"/>
  <c r="AC90" i="158" s="1"/>
  <c r="Q40" i="159"/>
  <c r="P40" i="159"/>
  <c r="Q110" i="159"/>
  <c r="P110" i="159"/>
  <c r="Q109" i="158"/>
  <c r="P109" i="158"/>
  <c r="N72" i="159"/>
  <c r="AF72" i="159"/>
  <c r="AG56" i="159" s="1"/>
  <c r="AE72" i="159"/>
  <c r="Q61" i="159"/>
  <c r="P61" i="159"/>
  <c r="Q140" i="158"/>
  <c r="R124" i="158" s="1"/>
  <c r="P140" i="158"/>
  <c r="Q109" i="159"/>
  <c r="P109" i="159"/>
  <c r="Q57" i="159"/>
  <c r="P57" i="159"/>
  <c r="N106" i="159"/>
  <c r="AF106" i="159"/>
  <c r="AG90" i="159" s="1"/>
  <c r="AE106" i="159"/>
  <c r="Q55" i="159"/>
  <c r="R39" i="159" s="1"/>
  <c r="P55" i="159"/>
  <c r="N123" i="158"/>
  <c r="AB123" i="158"/>
  <c r="AC107" i="158" s="1"/>
  <c r="AA123" i="158"/>
  <c r="Q24" i="159"/>
  <c r="P24" i="159"/>
  <c r="Q60" i="159"/>
  <c r="P60" i="159"/>
  <c r="Q6" i="159"/>
  <c r="P6" i="159"/>
  <c r="Q92" i="159"/>
  <c r="P92" i="159"/>
  <c r="N21" i="159"/>
  <c r="AF21" i="159"/>
  <c r="AG5" i="159" s="1"/>
  <c r="AE21" i="159"/>
  <c r="AA191" i="158"/>
  <c r="N191" i="158"/>
  <c r="AB191" i="158"/>
  <c r="AC175" i="158" s="1"/>
  <c r="Q56" i="159"/>
  <c r="P56" i="159"/>
  <c r="AB157" i="158"/>
  <c r="AC141" i="158" s="1"/>
  <c r="AA157" i="158"/>
  <c r="N157" i="158"/>
  <c r="N89" i="159"/>
  <c r="AF89" i="159"/>
  <c r="AG73" i="159" s="1"/>
  <c r="AE89" i="159"/>
  <c r="AB89" i="158"/>
  <c r="AC73" i="158" s="1"/>
  <c r="AA89" i="158"/>
  <c r="N89" i="158"/>
  <c r="N174" i="155"/>
  <c r="AB174" i="155"/>
  <c r="AC158" i="155" s="1"/>
  <c r="AA174" i="155"/>
  <c r="Q58" i="155"/>
  <c r="P58" i="155"/>
  <c r="Q40" i="156"/>
  <c r="P40" i="156"/>
  <c r="N106" i="155"/>
  <c r="AB106" i="155"/>
  <c r="AC90" i="155" s="1"/>
  <c r="AA106" i="155"/>
  <c r="Q61" i="156"/>
  <c r="P61" i="156"/>
  <c r="Q92" i="156"/>
  <c r="P92" i="156"/>
  <c r="N89" i="156"/>
  <c r="AF89" i="156"/>
  <c r="AG73" i="156" s="1"/>
  <c r="AE89" i="156"/>
  <c r="Q38" i="156"/>
  <c r="R22" i="156" s="1"/>
  <c r="P38" i="156"/>
  <c r="Q60" i="156"/>
  <c r="P60" i="156"/>
  <c r="Q6" i="156"/>
  <c r="P6" i="156"/>
  <c r="Q55" i="156"/>
  <c r="R39" i="156" s="1"/>
  <c r="P55" i="156"/>
  <c r="N21" i="156"/>
  <c r="AF21" i="156"/>
  <c r="AG5" i="156" s="1"/>
  <c r="AE21" i="156"/>
  <c r="Q158" i="155"/>
  <c r="P158" i="155"/>
  <c r="Q141" i="155"/>
  <c r="P141" i="155"/>
  <c r="Q57" i="156"/>
  <c r="P57" i="156"/>
  <c r="Q180" i="155"/>
  <c r="P180" i="155"/>
  <c r="AA157" i="155"/>
  <c r="AB157" i="155"/>
  <c r="AC141" i="155" s="1"/>
  <c r="N157" i="155"/>
  <c r="Q56" i="156"/>
  <c r="P56" i="156"/>
  <c r="Q73" i="155"/>
  <c r="P73" i="155"/>
  <c r="N72" i="156"/>
  <c r="AF72" i="156"/>
  <c r="AG56" i="156" s="1"/>
  <c r="AE72" i="156"/>
  <c r="Q176" i="155"/>
  <c r="P176" i="155"/>
  <c r="Q90" i="155"/>
  <c r="P90" i="155"/>
  <c r="AB72" i="155"/>
  <c r="AC56" i="155" s="1"/>
  <c r="AA72" i="155"/>
  <c r="N72" i="155"/>
  <c r="Q144" i="155"/>
  <c r="P144" i="155"/>
  <c r="AA89" i="155"/>
  <c r="AB89" i="155"/>
  <c r="AC73" i="155" s="1"/>
  <c r="N89" i="155"/>
  <c r="Q25" i="156"/>
  <c r="P25" i="156"/>
  <c r="Q55" i="155"/>
  <c r="R39" i="155" s="1"/>
  <c r="P55" i="155"/>
  <c r="Q5" i="156"/>
  <c r="P5" i="156"/>
  <c r="Q123" i="156"/>
  <c r="R107" i="156" s="1"/>
  <c r="P123" i="156"/>
  <c r="Q123" i="155"/>
  <c r="R107" i="155" s="1"/>
  <c r="P123" i="155"/>
  <c r="Q126" i="155"/>
  <c r="P126" i="155"/>
  <c r="Q39" i="155"/>
  <c r="P39" i="155"/>
  <c r="Q110" i="156"/>
  <c r="P110" i="156"/>
  <c r="Q106" i="156"/>
  <c r="R90" i="156" s="1"/>
  <c r="P106" i="156"/>
  <c r="Q175" i="152"/>
  <c r="P175" i="152"/>
  <c r="Q44" i="153"/>
  <c r="P44" i="153"/>
  <c r="Q57" i="152"/>
  <c r="P57" i="152"/>
  <c r="Q106" i="153"/>
  <c r="R90" i="153" s="1"/>
  <c r="P106" i="153"/>
  <c r="Q40" i="153"/>
  <c r="P40" i="153"/>
  <c r="N55" i="153"/>
  <c r="AF55" i="153"/>
  <c r="AG39" i="153" s="1"/>
  <c r="AE55" i="153"/>
  <c r="Q10" i="152"/>
  <c r="P10" i="152"/>
  <c r="Q191" i="152"/>
  <c r="R175" i="152" s="1"/>
  <c r="P191" i="152"/>
  <c r="Q22" i="153"/>
  <c r="P22" i="153"/>
  <c r="Q6" i="152"/>
  <c r="P6" i="152"/>
  <c r="P21" i="153"/>
  <c r="Q21" i="153"/>
  <c r="R5" i="153" s="1"/>
  <c r="Q73" i="152"/>
  <c r="P73" i="152"/>
  <c r="Q8" i="153"/>
  <c r="P8" i="153"/>
  <c r="Q179" i="152"/>
  <c r="P179" i="152"/>
  <c r="Q174" i="152"/>
  <c r="R158" i="152" s="1"/>
  <c r="P174" i="152"/>
  <c r="P89" i="152"/>
  <c r="Q89" i="152"/>
  <c r="R73" i="152" s="1"/>
  <c r="P5" i="153"/>
  <c r="Q5" i="153"/>
  <c r="Q7" i="153"/>
  <c r="P7" i="153"/>
  <c r="N72" i="152"/>
  <c r="AB72" i="152"/>
  <c r="AC56" i="152" s="1"/>
  <c r="AA72" i="152"/>
  <c r="Q161" i="152"/>
  <c r="P161" i="152"/>
  <c r="N140" i="152"/>
  <c r="AA140" i="152"/>
  <c r="AB140" i="152"/>
  <c r="AC124" i="152" s="1"/>
  <c r="N157" i="152"/>
  <c r="AB157" i="152"/>
  <c r="AC141" i="152" s="1"/>
  <c r="AA157" i="152"/>
  <c r="Q124" i="152"/>
  <c r="P124" i="152"/>
  <c r="AB123" i="152"/>
  <c r="AC107" i="152" s="1"/>
  <c r="AA123" i="152"/>
  <c r="N123" i="152"/>
  <c r="Q143" i="152"/>
  <c r="P143" i="152"/>
  <c r="Q75" i="152"/>
  <c r="P75" i="152"/>
  <c r="Q125" i="152"/>
  <c r="P125" i="152"/>
  <c r="Q38" i="153"/>
  <c r="R22" i="153" s="1"/>
  <c r="P38" i="153"/>
  <c r="Q21" i="152"/>
  <c r="R5" i="152" s="1"/>
  <c r="P21" i="152"/>
  <c r="N72" i="153"/>
  <c r="AF72" i="153"/>
  <c r="AG56" i="153" s="1"/>
  <c r="AE72" i="153"/>
  <c r="Q93" i="153"/>
  <c r="P93" i="153"/>
  <c r="Q93" i="152"/>
  <c r="P93" i="152"/>
  <c r="Q55" i="152"/>
  <c r="R39" i="152" s="1"/>
  <c r="P55" i="152"/>
  <c r="Q141" i="152"/>
  <c r="P141" i="152"/>
  <c r="N89" i="153"/>
  <c r="AF89" i="153"/>
  <c r="AG73" i="153" s="1"/>
  <c r="AE89" i="153"/>
  <c r="P73" i="131"/>
  <c r="N123" i="132"/>
  <c r="Q123" i="132" s="1"/>
  <c r="R107" i="132" s="1"/>
  <c r="N123" i="135"/>
  <c r="P123" i="135" s="1"/>
  <c r="Q22" i="141"/>
  <c r="P22" i="141"/>
  <c r="Q91" i="143"/>
  <c r="P91" i="143"/>
  <c r="P22" i="128"/>
  <c r="P9" i="125"/>
  <c r="AE123" i="132"/>
  <c r="P93" i="134"/>
  <c r="AE123" i="135"/>
  <c r="AA38" i="140"/>
  <c r="P39" i="143"/>
  <c r="AA174" i="137"/>
  <c r="P9" i="146"/>
  <c r="Q9" i="146"/>
  <c r="N38" i="140"/>
  <c r="P38" i="140" s="1"/>
  <c r="AF38" i="144"/>
  <c r="AG22" i="144" s="1"/>
  <c r="AB140" i="131"/>
  <c r="AC124" i="131" s="1"/>
  <c r="AB123" i="131"/>
  <c r="AC107" i="131" s="1"/>
  <c r="N174" i="137"/>
  <c r="Q174" i="137" s="1"/>
  <c r="R158" i="137" s="1"/>
  <c r="N38" i="143"/>
  <c r="P38" i="143" s="1"/>
  <c r="AE38" i="144"/>
  <c r="AE21" i="150"/>
  <c r="P109" i="134"/>
  <c r="AA157" i="125"/>
  <c r="Q141" i="125"/>
  <c r="Q125" i="125"/>
  <c r="P39" i="137"/>
  <c r="P124" i="137"/>
  <c r="AA38" i="143"/>
  <c r="P127" i="149"/>
  <c r="Q62" i="147"/>
  <c r="P62" i="147"/>
  <c r="Q40" i="143"/>
  <c r="Q9" i="143"/>
  <c r="P60" i="144"/>
  <c r="P57" i="146"/>
  <c r="Q57" i="146"/>
  <c r="P63" i="129"/>
  <c r="Q58" i="131"/>
  <c r="Q43" i="134"/>
  <c r="P57" i="144"/>
  <c r="Q108" i="126"/>
  <c r="N140" i="131"/>
  <c r="P140" i="131" s="1"/>
  <c r="AF55" i="138"/>
  <c r="AG39" i="138" s="1"/>
  <c r="Q91" i="134"/>
  <c r="Q24" i="150"/>
  <c r="P24" i="150"/>
  <c r="P40" i="140"/>
  <c r="Q40" i="140"/>
  <c r="P124" i="128"/>
  <c r="P24" i="144"/>
  <c r="P110" i="149"/>
  <c r="Q175" i="149"/>
  <c r="P175" i="149"/>
  <c r="Q7" i="141"/>
  <c r="P7" i="141"/>
  <c r="Q90" i="144"/>
  <c r="P90" i="144"/>
  <c r="Q58" i="141"/>
  <c r="P58" i="141"/>
  <c r="P44" i="134"/>
  <c r="P124" i="140"/>
  <c r="P22" i="150"/>
  <c r="P144" i="140"/>
  <c r="Q22" i="146"/>
  <c r="P57" i="149"/>
  <c r="Q27" i="150"/>
  <c r="P27" i="150"/>
  <c r="Q74" i="132"/>
  <c r="P74" i="132"/>
  <c r="P58" i="126"/>
  <c r="P6" i="132"/>
  <c r="P22" i="134"/>
  <c r="I3" i="133"/>
  <c r="P110" i="138"/>
  <c r="P6" i="149"/>
  <c r="Q8" i="143"/>
  <c r="P8" i="143"/>
  <c r="P8" i="149"/>
  <c r="Q8" i="149"/>
  <c r="P73" i="143"/>
  <c r="Q73" i="143"/>
  <c r="Q159" i="143"/>
  <c r="P159" i="143"/>
  <c r="Q91" i="129"/>
  <c r="P75" i="143"/>
  <c r="Q75" i="143"/>
  <c r="P23" i="147"/>
  <c r="Q23" i="147"/>
  <c r="Q39" i="149"/>
  <c r="P39" i="149"/>
  <c r="Q5" i="149"/>
  <c r="P5" i="149"/>
  <c r="AB21" i="149"/>
  <c r="AC5" i="149" s="1"/>
  <c r="AA21" i="149"/>
  <c r="N21" i="149"/>
  <c r="Q75" i="150"/>
  <c r="P75" i="150"/>
  <c r="Q92" i="150"/>
  <c r="P92" i="150"/>
  <c r="N72" i="150"/>
  <c r="AF72" i="150"/>
  <c r="AG56" i="150" s="1"/>
  <c r="AE72" i="150"/>
  <c r="N89" i="150"/>
  <c r="AF89" i="150"/>
  <c r="AG73" i="150" s="1"/>
  <c r="AE89" i="150"/>
  <c r="Q55" i="149"/>
  <c r="R39" i="149" s="1"/>
  <c r="P55" i="149"/>
  <c r="Q158" i="149"/>
  <c r="P158" i="149"/>
  <c r="Q90" i="150"/>
  <c r="P90" i="150"/>
  <c r="N157" i="149"/>
  <c r="AB157" i="149"/>
  <c r="AC141" i="149" s="1"/>
  <c r="AA157" i="149"/>
  <c r="Q25" i="150"/>
  <c r="P25" i="150"/>
  <c r="N55" i="150"/>
  <c r="AF55" i="150"/>
  <c r="AG39" i="150" s="1"/>
  <c r="AE55" i="150"/>
  <c r="Q191" i="149"/>
  <c r="R175" i="149" s="1"/>
  <c r="P191" i="149"/>
  <c r="N72" i="149"/>
  <c r="AB72" i="149"/>
  <c r="AC56" i="149" s="1"/>
  <c r="AA72" i="149"/>
  <c r="Q22" i="149"/>
  <c r="P22" i="149"/>
  <c r="Q7" i="150"/>
  <c r="P7" i="150"/>
  <c r="Q26" i="150"/>
  <c r="P26" i="150"/>
  <c r="Q56" i="149"/>
  <c r="P56" i="149"/>
  <c r="Q141" i="149"/>
  <c r="P141" i="149"/>
  <c r="Q39" i="150"/>
  <c r="P39" i="150"/>
  <c r="P174" i="149"/>
  <c r="Q89" i="149"/>
  <c r="R73" i="149" s="1"/>
  <c r="P89" i="149"/>
  <c r="AB140" i="149"/>
  <c r="AC124" i="149" s="1"/>
  <c r="N140" i="149"/>
  <c r="AA140" i="149"/>
  <c r="Q8" i="150"/>
  <c r="P8" i="150"/>
  <c r="P90" i="149"/>
  <c r="Q90" i="149"/>
  <c r="Q124" i="149"/>
  <c r="P124" i="149"/>
  <c r="Q106" i="149"/>
  <c r="R90" i="149" s="1"/>
  <c r="P106" i="149"/>
  <c r="AA191" i="146"/>
  <c r="N191" i="146"/>
  <c r="AB191" i="146"/>
  <c r="AC175" i="146" s="1"/>
  <c r="Q126" i="146"/>
  <c r="P126" i="146"/>
  <c r="Q158" i="146"/>
  <c r="P158" i="146"/>
  <c r="Q92" i="147"/>
  <c r="P92" i="147"/>
  <c r="N72" i="147"/>
  <c r="AF72" i="147"/>
  <c r="AG56" i="147" s="1"/>
  <c r="AE72" i="147"/>
  <c r="AA174" i="146"/>
  <c r="N174" i="146"/>
  <c r="AB174" i="146"/>
  <c r="AC158" i="146" s="1"/>
  <c r="Q108" i="146"/>
  <c r="P108" i="146"/>
  <c r="AB157" i="146"/>
  <c r="AC141" i="146" s="1"/>
  <c r="AA157" i="146"/>
  <c r="N157" i="146"/>
  <c r="N89" i="147"/>
  <c r="AF89" i="147"/>
  <c r="AG73" i="147" s="1"/>
  <c r="AE89" i="147"/>
  <c r="AA106" i="146"/>
  <c r="N106" i="146"/>
  <c r="AB106" i="146"/>
  <c r="AC90" i="146" s="1"/>
  <c r="Q76" i="146"/>
  <c r="P76" i="146"/>
  <c r="Q40" i="147"/>
  <c r="P40" i="147"/>
  <c r="Q90" i="146"/>
  <c r="P90" i="146"/>
  <c r="Q25" i="147"/>
  <c r="P25" i="147"/>
  <c r="AA21" i="146"/>
  <c r="AB21" i="146"/>
  <c r="AC5" i="146" s="1"/>
  <c r="N21" i="146"/>
  <c r="Q58" i="146"/>
  <c r="P58" i="146"/>
  <c r="AB89" i="146"/>
  <c r="AC73" i="146" s="1"/>
  <c r="AA89" i="146"/>
  <c r="N89" i="146"/>
  <c r="P21" i="147"/>
  <c r="Q21" i="147"/>
  <c r="R5" i="147" s="1"/>
  <c r="Q55" i="146"/>
  <c r="R39" i="146" s="1"/>
  <c r="P55" i="146"/>
  <c r="N123" i="146"/>
  <c r="AB123" i="146"/>
  <c r="AC107" i="146" s="1"/>
  <c r="AA123" i="146"/>
  <c r="Q161" i="146"/>
  <c r="P161" i="146"/>
  <c r="Q41" i="147"/>
  <c r="P41" i="147"/>
  <c r="Q23" i="146"/>
  <c r="P23" i="146"/>
  <c r="N38" i="147"/>
  <c r="AF38" i="147"/>
  <c r="AG22" i="147" s="1"/>
  <c r="AE38" i="147"/>
  <c r="Q7" i="146"/>
  <c r="P7" i="146"/>
  <c r="Q110" i="147"/>
  <c r="P110" i="147"/>
  <c r="Q39" i="146"/>
  <c r="P39" i="146"/>
  <c r="Q55" i="147"/>
  <c r="R39" i="147" s="1"/>
  <c r="P55" i="147"/>
  <c r="Q107" i="147"/>
  <c r="P107" i="147"/>
  <c r="Q143" i="146"/>
  <c r="P143" i="146"/>
  <c r="Q109" i="147"/>
  <c r="P109" i="147"/>
  <c r="Q61" i="147"/>
  <c r="P61" i="147"/>
  <c r="Q140" i="146"/>
  <c r="R124" i="146" s="1"/>
  <c r="P140" i="146"/>
  <c r="Q72" i="146"/>
  <c r="R56" i="146" s="1"/>
  <c r="P72" i="146"/>
  <c r="Q125" i="146"/>
  <c r="P125" i="146"/>
  <c r="N106" i="147"/>
  <c r="AF106" i="147"/>
  <c r="AG90" i="147" s="1"/>
  <c r="AE106" i="147"/>
  <c r="Q57" i="147"/>
  <c r="P57" i="147"/>
  <c r="Q56" i="146"/>
  <c r="P56" i="146"/>
  <c r="Q60" i="147"/>
  <c r="P60" i="147"/>
  <c r="Q176" i="146"/>
  <c r="P176" i="146"/>
  <c r="Q144" i="146"/>
  <c r="P144" i="146"/>
  <c r="Q6" i="147"/>
  <c r="P6" i="147"/>
  <c r="Q38" i="146"/>
  <c r="R22" i="146" s="1"/>
  <c r="P38" i="146"/>
  <c r="Q123" i="147"/>
  <c r="R107" i="147" s="1"/>
  <c r="P123" i="147"/>
  <c r="N123" i="143"/>
  <c r="AA123" i="143"/>
  <c r="AB123" i="143"/>
  <c r="AC107" i="143" s="1"/>
  <c r="Q40" i="144"/>
  <c r="P40" i="144"/>
  <c r="N106" i="144"/>
  <c r="AF106" i="144"/>
  <c r="AG90" i="144" s="1"/>
  <c r="AE106" i="144"/>
  <c r="Q7" i="143"/>
  <c r="P7" i="143"/>
  <c r="AA174" i="143"/>
  <c r="N174" i="143"/>
  <c r="AB174" i="143"/>
  <c r="AC158" i="143" s="1"/>
  <c r="Q144" i="143"/>
  <c r="P144" i="143"/>
  <c r="P140" i="143"/>
  <c r="Q140" i="143"/>
  <c r="R124" i="143" s="1"/>
  <c r="Q143" i="143"/>
  <c r="P143" i="143"/>
  <c r="Q179" i="143"/>
  <c r="P179" i="143"/>
  <c r="Q157" i="143"/>
  <c r="R141" i="143" s="1"/>
  <c r="P157" i="143"/>
  <c r="Q56" i="143"/>
  <c r="P56" i="143"/>
  <c r="Q125" i="143"/>
  <c r="P125" i="143"/>
  <c r="AA106" i="143"/>
  <c r="N106" i="143"/>
  <c r="AB106" i="143"/>
  <c r="AC90" i="143" s="1"/>
  <c r="Q126" i="143"/>
  <c r="P126" i="143"/>
  <c r="Q108" i="143"/>
  <c r="P108" i="143"/>
  <c r="Q38" i="144"/>
  <c r="R22" i="144" s="1"/>
  <c r="P38" i="144"/>
  <c r="Q107" i="144"/>
  <c r="P107" i="144"/>
  <c r="Q39" i="144"/>
  <c r="P39" i="144"/>
  <c r="P123" i="144"/>
  <c r="Q123" i="144"/>
  <c r="R107" i="144" s="1"/>
  <c r="Q176" i="143"/>
  <c r="P176" i="143"/>
  <c r="Q89" i="143"/>
  <c r="R73" i="143" s="1"/>
  <c r="P89" i="143"/>
  <c r="Q5" i="144"/>
  <c r="P5" i="144"/>
  <c r="Q76" i="143"/>
  <c r="P76" i="143"/>
  <c r="Q92" i="144"/>
  <c r="P92" i="144"/>
  <c r="N72" i="144"/>
  <c r="AF72" i="144"/>
  <c r="AG56" i="144" s="1"/>
  <c r="AE72" i="144"/>
  <c r="Q41" i="144"/>
  <c r="P41" i="144"/>
  <c r="Q58" i="143"/>
  <c r="P58" i="143"/>
  <c r="AA191" i="143"/>
  <c r="N191" i="143"/>
  <c r="AB191" i="143"/>
  <c r="AC175" i="143" s="1"/>
  <c r="Q175" i="143"/>
  <c r="P175" i="143"/>
  <c r="N89" i="144"/>
  <c r="AF89" i="144"/>
  <c r="AG73" i="144" s="1"/>
  <c r="AE89" i="144"/>
  <c r="N21" i="144"/>
  <c r="AF21" i="144"/>
  <c r="AG5" i="144" s="1"/>
  <c r="AE21" i="144"/>
  <c r="Q55" i="144"/>
  <c r="R39" i="144" s="1"/>
  <c r="P55" i="144"/>
  <c r="Q161" i="143"/>
  <c r="P161" i="143"/>
  <c r="Q109" i="144"/>
  <c r="P109" i="144"/>
  <c r="Q23" i="143"/>
  <c r="P23" i="143"/>
  <c r="Q72" i="143"/>
  <c r="R56" i="143" s="1"/>
  <c r="P72" i="143"/>
  <c r="Q125" i="140"/>
  <c r="P125" i="140"/>
  <c r="N106" i="141"/>
  <c r="AF106" i="141"/>
  <c r="AG90" i="141" s="1"/>
  <c r="AE106" i="141"/>
  <c r="Q56" i="141"/>
  <c r="P56" i="141"/>
  <c r="Q93" i="140"/>
  <c r="P93" i="140"/>
  <c r="Q60" i="141"/>
  <c r="P60" i="141"/>
  <c r="Q41" i="141"/>
  <c r="P41" i="141"/>
  <c r="Q10" i="140"/>
  <c r="P10" i="140"/>
  <c r="AA191" i="140"/>
  <c r="N191" i="140"/>
  <c r="AB191" i="140"/>
  <c r="AC175" i="140" s="1"/>
  <c r="Q5" i="141"/>
  <c r="P5" i="141"/>
  <c r="Q6" i="140"/>
  <c r="P6" i="140"/>
  <c r="Q21" i="140"/>
  <c r="R5" i="140" s="1"/>
  <c r="P21" i="140"/>
  <c r="N55" i="141"/>
  <c r="AF55" i="141"/>
  <c r="AG39" i="141" s="1"/>
  <c r="AE55" i="141"/>
  <c r="Q75" i="140"/>
  <c r="P75" i="140"/>
  <c r="Q175" i="140"/>
  <c r="P175" i="140"/>
  <c r="Q123" i="141"/>
  <c r="R107" i="141" s="1"/>
  <c r="P123" i="141"/>
  <c r="N123" i="140"/>
  <c r="AB123" i="140"/>
  <c r="AC107" i="140" s="1"/>
  <c r="AA123" i="140"/>
  <c r="Q57" i="140"/>
  <c r="P57" i="140"/>
  <c r="AA174" i="140"/>
  <c r="N174" i="140"/>
  <c r="AB174" i="140"/>
  <c r="AC158" i="140" s="1"/>
  <c r="Q176" i="140"/>
  <c r="P176" i="140"/>
  <c r="Q92" i="141"/>
  <c r="P92" i="141"/>
  <c r="Q107" i="141"/>
  <c r="P107" i="141"/>
  <c r="N89" i="141"/>
  <c r="AF89" i="141"/>
  <c r="AG73" i="141" s="1"/>
  <c r="AE89" i="141"/>
  <c r="Q107" i="140"/>
  <c r="P107" i="140"/>
  <c r="P72" i="140"/>
  <c r="Q72" i="140"/>
  <c r="R56" i="140" s="1"/>
  <c r="Q40" i="141"/>
  <c r="P40" i="141"/>
  <c r="AA106" i="140"/>
  <c r="N106" i="140"/>
  <c r="AB106" i="140"/>
  <c r="AC90" i="140" s="1"/>
  <c r="Q126" i="140"/>
  <c r="P126" i="140"/>
  <c r="Q179" i="140"/>
  <c r="P179" i="140"/>
  <c r="N72" i="141"/>
  <c r="AF72" i="141"/>
  <c r="AG56" i="141" s="1"/>
  <c r="AE72" i="141"/>
  <c r="Q161" i="140"/>
  <c r="P161" i="140"/>
  <c r="N21" i="141"/>
  <c r="AF21" i="141"/>
  <c r="AG5" i="141" s="1"/>
  <c r="AE21" i="141"/>
  <c r="Q89" i="140"/>
  <c r="R73" i="140" s="1"/>
  <c r="P89" i="140"/>
  <c r="Q55" i="140"/>
  <c r="R39" i="140" s="1"/>
  <c r="P55" i="140"/>
  <c r="P140" i="140"/>
  <c r="Q140" i="140"/>
  <c r="R124" i="140" s="1"/>
  <c r="Q143" i="140"/>
  <c r="P143" i="140"/>
  <c r="Q38" i="141"/>
  <c r="R22" i="141" s="1"/>
  <c r="P38" i="141"/>
  <c r="P75" i="134"/>
  <c r="Q75" i="134"/>
  <c r="Q7" i="137"/>
  <c r="P7" i="137"/>
  <c r="Q60" i="126"/>
  <c r="Q58" i="129"/>
  <c r="P58" i="129"/>
  <c r="Q159" i="128"/>
  <c r="P159" i="128"/>
  <c r="N72" i="129"/>
  <c r="AE72" i="129"/>
  <c r="P111" i="128"/>
  <c r="Q111" i="128"/>
  <c r="P90" i="137"/>
  <c r="Q90" i="137"/>
  <c r="P56" i="134"/>
  <c r="Q21" i="138"/>
  <c r="R5" i="138" s="1"/>
  <c r="P58" i="138"/>
  <c r="Q58" i="138"/>
  <c r="P92" i="128"/>
  <c r="Q92" i="128"/>
  <c r="Q23" i="137"/>
  <c r="P23" i="137"/>
  <c r="Q8" i="129"/>
  <c r="P8" i="129"/>
  <c r="Q23" i="128"/>
  <c r="P23" i="128"/>
  <c r="Q43" i="137"/>
  <c r="P43" i="137"/>
  <c r="P73" i="129"/>
  <c r="Q73" i="129"/>
  <c r="P10" i="131"/>
  <c r="Q10" i="131"/>
  <c r="Q41" i="129"/>
  <c r="P41" i="129"/>
  <c r="AB140" i="125"/>
  <c r="AC124" i="125" s="1"/>
  <c r="N140" i="125"/>
  <c r="Q140" i="125" s="1"/>
  <c r="R124" i="125" s="1"/>
  <c r="P109" i="138"/>
  <c r="Q58" i="132"/>
  <c r="P58" i="132"/>
  <c r="P39" i="129"/>
  <c r="AB21" i="131"/>
  <c r="AC5" i="131" s="1"/>
  <c r="N123" i="126"/>
  <c r="P123" i="126" s="1"/>
  <c r="P60" i="129"/>
  <c r="AA55" i="131"/>
  <c r="P22" i="131"/>
  <c r="Q22" i="131"/>
  <c r="N89" i="128"/>
  <c r="Q89" i="128" s="1"/>
  <c r="R73" i="128" s="1"/>
  <c r="P60" i="132"/>
  <c r="AA21" i="131"/>
  <c r="AA123" i="134"/>
  <c r="P125" i="134"/>
  <c r="P76" i="134"/>
  <c r="Q76" i="134"/>
  <c r="P22" i="129"/>
  <c r="Q22" i="129"/>
  <c r="Q62" i="129"/>
  <c r="P62" i="129"/>
  <c r="P108" i="138"/>
  <c r="Q108" i="138"/>
  <c r="P93" i="128"/>
  <c r="Q93" i="128"/>
  <c r="P144" i="134"/>
  <c r="Q144" i="134"/>
  <c r="AB89" i="128"/>
  <c r="AC73" i="128" s="1"/>
  <c r="Q144" i="125"/>
  <c r="P158" i="128"/>
  <c r="P59" i="134"/>
  <c r="I3" i="136"/>
  <c r="Q23" i="134"/>
  <c r="P42" i="129"/>
  <c r="Q42" i="129"/>
  <c r="Q110" i="129"/>
  <c r="P110" i="129"/>
  <c r="Q90" i="129"/>
  <c r="P90" i="129"/>
  <c r="P6" i="134"/>
  <c r="Q6" i="134"/>
  <c r="N55" i="126"/>
  <c r="P55" i="126" s="1"/>
  <c r="AE55" i="132"/>
  <c r="Q38" i="125"/>
  <c r="R22" i="125" s="1"/>
  <c r="Q23" i="132"/>
  <c r="P23" i="132"/>
  <c r="Q7" i="128"/>
  <c r="P7" i="128"/>
  <c r="P162" i="134"/>
  <c r="Q162" i="134"/>
  <c r="AB157" i="125"/>
  <c r="AC141" i="125" s="1"/>
  <c r="P158" i="137"/>
  <c r="P162" i="125"/>
  <c r="Q108" i="131"/>
  <c r="Q126" i="128"/>
  <c r="P126" i="128"/>
  <c r="P141" i="137"/>
  <c r="Q144" i="137"/>
  <c r="P58" i="135"/>
  <c r="Q58" i="135"/>
  <c r="AF55" i="132"/>
  <c r="AG39" i="132" s="1"/>
  <c r="N72" i="126"/>
  <c r="Q72" i="126" s="1"/>
  <c r="R56" i="126" s="1"/>
  <c r="Q144" i="131"/>
  <c r="P144" i="131"/>
  <c r="AA55" i="137"/>
  <c r="P110" i="126"/>
  <c r="Q109" i="131"/>
  <c r="AA106" i="125"/>
  <c r="P90" i="126"/>
  <c r="P89" i="125"/>
  <c r="P90" i="128"/>
  <c r="AE89" i="129"/>
  <c r="AB38" i="131"/>
  <c r="AC22" i="131" s="1"/>
  <c r="P38" i="135"/>
  <c r="P61" i="138"/>
  <c r="N55" i="137"/>
  <c r="Q55" i="137" s="1"/>
  <c r="R39" i="137" s="1"/>
  <c r="P41" i="137"/>
  <c r="P143" i="128"/>
  <c r="Q143" i="128"/>
  <c r="Q93" i="131"/>
  <c r="P93" i="131"/>
  <c r="P9" i="128"/>
  <c r="Q9" i="128"/>
  <c r="Q59" i="128"/>
  <c r="P59" i="128"/>
  <c r="Q41" i="131"/>
  <c r="P41" i="131"/>
  <c r="Q21" i="125"/>
  <c r="R5" i="125" s="1"/>
  <c r="P110" i="128"/>
  <c r="AF89" i="129"/>
  <c r="AG73" i="129" s="1"/>
  <c r="P39" i="131"/>
  <c r="P59" i="135"/>
  <c r="AE21" i="138"/>
  <c r="P106" i="137"/>
  <c r="Q111" i="131"/>
  <c r="P111" i="131"/>
  <c r="P56" i="126"/>
  <c r="P62" i="126"/>
  <c r="P8" i="128"/>
  <c r="N55" i="131"/>
  <c r="Q55" i="131" s="1"/>
  <c r="R39" i="131" s="1"/>
  <c r="AB106" i="137"/>
  <c r="AC90" i="137" s="1"/>
  <c r="P90" i="138"/>
  <c r="Q91" i="128"/>
  <c r="P91" i="128"/>
  <c r="Q9" i="131"/>
  <c r="P9" i="131"/>
  <c r="P42" i="134"/>
  <c r="Q42" i="134"/>
  <c r="N89" i="138"/>
  <c r="AF89" i="138"/>
  <c r="AG73" i="138" s="1"/>
  <c r="AE89" i="138"/>
  <c r="Q59" i="137"/>
  <c r="P59" i="137"/>
  <c r="AA38" i="137"/>
  <c r="N38" i="137"/>
  <c r="AB38" i="137"/>
  <c r="AC22" i="137" s="1"/>
  <c r="Q110" i="137"/>
  <c r="P110" i="137"/>
  <c r="Q40" i="138"/>
  <c r="P40" i="138"/>
  <c r="Q92" i="137"/>
  <c r="P92" i="137"/>
  <c r="Q22" i="138"/>
  <c r="P22" i="138"/>
  <c r="N72" i="138"/>
  <c r="AF72" i="138"/>
  <c r="AG56" i="138" s="1"/>
  <c r="AE72" i="138"/>
  <c r="Q74" i="137"/>
  <c r="P74" i="137"/>
  <c r="Q159" i="137"/>
  <c r="P159" i="137"/>
  <c r="Q161" i="137"/>
  <c r="P161" i="137"/>
  <c r="Q55" i="138"/>
  <c r="R39" i="138" s="1"/>
  <c r="P55" i="138"/>
  <c r="Q21" i="137"/>
  <c r="R5" i="137" s="1"/>
  <c r="P21" i="137"/>
  <c r="N89" i="137"/>
  <c r="AB89" i="137"/>
  <c r="AC73" i="137" s="1"/>
  <c r="AA89" i="137"/>
  <c r="Q41" i="138"/>
  <c r="P41" i="138"/>
  <c r="Q44" i="137"/>
  <c r="P44" i="137"/>
  <c r="Q143" i="137"/>
  <c r="P143" i="137"/>
  <c r="Q127" i="137"/>
  <c r="P127" i="137"/>
  <c r="N106" i="138"/>
  <c r="AF106" i="138"/>
  <c r="AG90" i="138" s="1"/>
  <c r="AE106" i="138"/>
  <c r="N38" i="138"/>
  <c r="AF38" i="138"/>
  <c r="AG22" i="138" s="1"/>
  <c r="AE38" i="138"/>
  <c r="Q40" i="137"/>
  <c r="P40" i="137"/>
  <c r="Q57" i="137"/>
  <c r="P57" i="137"/>
  <c r="Q8" i="137"/>
  <c r="P8" i="137"/>
  <c r="Q157" i="137"/>
  <c r="R141" i="137" s="1"/>
  <c r="P157" i="137"/>
  <c r="Q109" i="137"/>
  <c r="P109" i="137"/>
  <c r="AA140" i="137"/>
  <c r="N140" i="137"/>
  <c r="AB140" i="137"/>
  <c r="AC124" i="137" s="1"/>
  <c r="AA72" i="137"/>
  <c r="N72" i="137"/>
  <c r="AB72" i="137"/>
  <c r="AC56" i="137" s="1"/>
  <c r="Q160" i="137"/>
  <c r="P160" i="137"/>
  <c r="Q56" i="138"/>
  <c r="P56" i="138"/>
  <c r="Q123" i="138"/>
  <c r="R107" i="138" s="1"/>
  <c r="P123" i="138"/>
  <c r="Q91" i="137"/>
  <c r="P91" i="137"/>
  <c r="Q142" i="137"/>
  <c r="P142" i="137"/>
  <c r="Q123" i="137"/>
  <c r="R107" i="137" s="1"/>
  <c r="P123" i="137"/>
  <c r="Q92" i="138"/>
  <c r="P92" i="138"/>
  <c r="AA140" i="134"/>
  <c r="N140" i="134"/>
  <c r="AB140" i="134"/>
  <c r="AC124" i="134" s="1"/>
  <c r="Q92" i="134"/>
  <c r="P92" i="134"/>
  <c r="Q61" i="135"/>
  <c r="P61" i="135"/>
  <c r="Q39" i="135"/>
  <c r="P39" i="135"/>
  <c r="Q57" i="135"/>
  <c r="P57" i="135"/>
  <c r="Q107" i="135"/>
  <c r="P107" i="135"/>
  <c r="Q92" i="135"/>
  <c r="P92" i="135"/>
  <c r="Q73" i="134"/>
  <c r="P73" i="134"/>
  <c r="Q56" i="135"/>
  <c r="P56" i="135"/>
  <c r="Q7" i="135"/>
  <c r="P7" i="135"/>
  <c r="N89" i="135"/>
  <c r="AF89" i="135"/>
  <c r="AG73" i="135" s="1"/>
  <c r="AE89" i="135"/>
  <c r="AA72" i="134"/>
  <c r="N72" i="134"/>
  <c r="AB72" i="134"/>
  <c r="AC56" i="134" s="1"/>
  <c r="AB55" i="134"/>
  <c r="AC39" i="134" s="1"/>
  <c r="AA55" i="134"/>
  <c r="N55" i="134"/>
  <c r="N21" i="135"/>
  <c r="AF21" i="135"/>
  <c r="AG5" i="135" s="1"/>
  <c r="AE21" i="135"/>
  <c r="Q40" i="135"/>
  <c r="P40" i="135"/>
  <c r="Q39" i="134"/>
  <c r="P39" i="134"/>
  <c r="Q174" i="134"/>
  <c r="R158" i="134" s="1"/>
  <c r="P174" i="134"/>
  <c r="N157" i="134"/>
  <c r="AB157" i="134"/>
  <c r="AC141" i="134" s="1"/>
  <c r="AA157" i="134"/>
  <c r="Q159" i="134"/>
  <c r="P159" i="134"/>
  <c r="Q38" i="134"/>
  <c r="R22" i="134" s="1"/>
  <c r="P38" i="134"/>
  <c r="Q41" i="135"/>
  <c r="P41" i="135"/>
  <c r="Q109" i="135"/>
  <c r="P109" i="135"/>
  <c r="Q55" i="135"/>
  <c r="R39" i="135" s="1"/>
  <c r="P55" i="135"/>
  <c r="N106" i="135"/>
  <c r="AF106" i="135"/>
  <c r="AG90" i="135" s="1"/>
  <c r="AE106" i="135"/>
  <c r="Q160" i="134"/>
  <c r="P160" i="134"/>
  <c r="Q123" i="134"/>
  <c r="R107" i="134" s="1"/>
  <c r="P123" i="134"/>
  <c r="N89" i="134"/>
  <c r="AB89" i="134"/>
  <c r="AC73" i="134" s="1"/>
  <c r="AA89" i="134"/>
  <c r="N72" i="135"/>
  <c r="AF72" i="135"/>
  <c r="AG56" i="135" s="1"/>
  <c r="AE72" i="135"/>
  <c r="Q60" i="135"/>
  <c r="P60" i="135"/>
  <c r="Q142" i="134"/>
  <c r="P142" i="134"/>
  <c r="Q6" i="135"/>
  <c r="P6" i="135"/>
  <c r="Q141" i="134"/>
  <c r="P141" i="134"/>
  <c r="Q110" i="134"/>
  <c r="P110" i="134"/>
  <c r="P21" i="134"/>
  <c r="Q92" i="132"/>
  <c r="P92" i="132"/>
  <c r="N72" i="132"/>
  <c r="AF72" i="132"/>
  <c r="AG56" i="132" s="1"/>
  <c r="AE72" i="132"/>
  <c r="Q74" i="131"/>
  <c r="P74" i="131"/>
  <c r="N89" i="132"/>
  <c r="AF89" i="132"/>
  <c r="AG73" i="132" s="1"/>
  <c r="AE89" i="132"/>
  <c r="Q40" i="132"/>
  <c r="P40" i="132"/>
  <c r="Q41" i="132"/>
  <c r="P41" i="132"/>
  <c r="Q40" i="131"/>
  <c r="P40" i="131"/>
  <c r="N157" i="131"/>
  <c r="AA157" i="131"/>
  <c r="AB157" i="131"/>
  <c r="AC141" i="131" s="1"/>
  <c r="AE38" i="132"/>
  <c r="N38" i="132"/>
  <c r="AF38" i="132"/>
  <c r="AG22" i="132" s="1"/>
  <c r="Q8" i="131"/>
  <c r="P8" i="131"/>
  <c r="Q159" i="131"/>
  <c r="P159" i="131"/>
  <c r="Q5" i="132"/>
  <c r="P5" i="132"/>
  <c r="Q158" i="131"/>
  <c r="P158" i="131"/>
  <c r="Q107" i="131"/>
  <c r="P107" i="131"/>
  <c r="N89" i="131"/>
  <c r="AA89" i="131"/>
  <c r="AB89" i="131"/>
  <c r="AC73" i="131" s="1"/>
  <c r="Q140" i="131"/>
  <c r="R124" i="131" s="1"/>
  <c r="P22" i="132"/>
  <c r="Q22" i="132"/>
  <c r="P106" i="131"/>
  <c r="Q106" i="131"/>
  <c r="R90" i="131" s="1"/>
  <c r="Q44" i="131"/>
  <c r="P44" i="131"/>
  <c r="Q126" i="131"/>
  <c r="P126" i="131"/>
  <c r="Q160" i="131"/>
  <c r="P160" i="131"/>
  <c r="P161" i="131"/>
  <c r="Q161" i="131"/>
  <c r="Q142" i="131"/>
  <c r="P142" i="131"/>
  <c r="P143" i="131"/>
  <c r="Q143" i="131"/>
  <c r="Q123" i="131"/>
  <c r="R107" i="131" s="1"/>
  <c r="P123" i="131"/>
  <c r="N21" i="132"/>
  <c r="AF21" i="132"/>
  <c r="AG5" i="132" s="1"/>
  <c r="AE21" i="132"/>
  <c r="Q109" i="132"/>
  <c r="P109" i="132"/>
  <c r="Q110" i="131"/>
  <c r="P110" i="131"/>
  <c r="Q55" i="132"/>
  <c r="R39" i="132" s="1"/>
  <c r="P55" i="132"/>
  <c r="Q25" i="132"/>
  <c r="P25" i="132"/>
  <c r="N106" i="132"/>
  <c r="AF106" i="132"/>
  <c r="AG90" i="132" s="1"/>
  <c r="AE106" i="132"/>
  <c r="Q107" i="132"/>
  <c r="P107" i="132"/>
  <c r="Q39" i="132"/>
  <c r="P39" i="132"/>
  <c r="Q56" i="132"/>
  <c r="P56" i="132"/>
  <c r="AA72" i="131"/>
  <c r="N72" i="131"/>
  <c r="AB72" i="131"/>
  <c r="AC56" i="131" s="1"/>
  <c r="Q92" i="131"/>
  <c r="P92" i="131"/>
  <c r="Q174" i="131"/>
  <c r="R158" i="131" s="1"/>
  <c r="P174" i="131"/>
  <c r="Q21" i="131"/>
  <c r="R5" i="131" s="1"/>
  <c r="P21" i="131"/>
  <c r="N174" i="128"/>
  <c r="AB174" i="128"/>
  <c r="AC158" i="128" s="1"/>
  <c r="AA174" i="128"/>
  <c r="Q125" i="128"/>
  <c r="P125" i="128"/>
  <c r="Q25" i="129"/>
  <c r="P25" i="129"/>
  <c r="N123" i="128"/>
  <c r="AB123" i="128"/>
  <c r="AC107" i="128" s="1"/>
  <c r="AA123" i="128"/>
  <c r="Q108" i="128"/>
  <c r="P108" i="128"/>
  <c r="Q5" i="129"/>
  <c r="P5" i="129"/>
  <c r="Q61" i="129"/>
  <c r="P61" i="129"/>
  <c r="Q6" i="128"/>
  <c r="P6" i="128"/>
  <c r="Q76" i="128"/>
  <c r="P76" i="128"/>
  <c r="P89" i="128"/>
  <c r="Q7" i="129"/>
  <c r="P7" i="129"/>
  <c r="Q123" i="129"/>
  <c r="R107" i="129" s="1"/>
  <c r="P123" i="129"/>
  <c r="Q144" i="128"/>
  <c r="P144" i="128"/>
  <c r="Q21" i="128"/>
  <c r="R5" i="128" s="1"/>
  <c r="P21" i="128"/>
  <c r="Q141" i="128"/>
  <c r="P141" i="128"/>
  <c r="Q92" i="129"/>
  <c r="P92" i="129"/>
  <c r="Q58" i="128"/>
  <c r="P58" i="128"/>
  <c r="AB140" i="128"/>
  <c r="AC124" i="128" s="1"/>
  <c r="AA140" i="128"/>
  <c r="N140" i="128"/>
  <c r="P56" i="129"/>
  <c r="Q56" i="129"/>
  <c r="P57" i="129"/>
  <c r="Q57" i="129"/>
  <c r="Q42" i="128"/>
  <c r="P42" i="128"/>
  <c r="N38" i="129"/>
  <c r="AF38" i="129"/>
  <c r="AG22" i="129" s="1"/>
  <c r="AE38" i="129"/>
  <c r="P73" i="128"/>
  <c r="Q73" i="128"/>
  <c r="N106" i="128"/>
  <c r="AB106" i="128"/>
  <c r="AC90" i="128" s="1"/>
  <c r="AA106" i="128"/>
  <c r="Q107" i="129"/>
  <c r="P107" i="129"/>
  <c r="Q40" i="129"/>
  <c r="P40" i="129"/>
  <c r="AB72" i="128"/>
  <c r="AC56" i="128" s="1"/>
  <c r="AA72" i="128"/>
  <c r="N72" i="128"/>
  <c r="N55" i="129"/>
  <c r="AF55" i="129"/>
  <c r="AG39" i="129" s="1"/>
  <c r="AE55" i="129"/>
  <c r="P39" i="128"/>
  <c r="Q39" i="128"/>
  <c r="Q89" i="129"/>
  <c r="R73" i="129" s="1"/>
  <c r="P89" i="129"/>
  <c r="Q55" i="128"/>
  <c r="R39" i="128" s="1"/>
  <c r="P55" i="128"/>
  <c r="N21" i="129"/>
  <c r="AF21" i="129"/>
  <c r="AG5" i="129" s="1"/>
  <c r="AE21" i="129"/>
  <c r="Q10" i="128"/>
  <c r="P10" i="128"/>
  <c r="AB38" i="128"/>
  <c r="AC22" i="128" s="1"/>
  <c r="AA38" i="128"/>
  <c r="N38" i="128"/>
  <c r="P21" i="125"/>
  <c r="P39" i="125"/>
  <c r="Q39" i="125"/>
  <c r="AE123" i="126"/>
  <c r="I3" i="124"/>
  <c r="P158" i="125"/>
  <c r="Q158" i="125"/>
  <c r="AE89" i="126"/>
  <c r="P90" i="125"/>
  <c r="Q90" i="125"/>
  <c r="AF89" i="126"/>
  <c r="AG73" i="126" s="1"/>
  <c r="P6" i="125"/>
  <c r="Q6" i="126"/>
  <c r="P107" i="125"/>
  <c r="AE55" i="126"/>
  <c r="Q89" i="125"/>
  <c r="R73" i="125" s="1"/>
  <c r="AE72" i="126"/>
  <c r="Q23" i="125"/>
  <c r="AB89" i="125"/>
  <c r="AC73" i="125" s="1"/>
  <c r="P76" i="125"/>
  <c r="Q91" i="125"/>
  <c r="N21" i="126"/>
  <c r="P21" i="126" s="1"/>
  <c r="AE21" i="126"/>
  <c r="P39" i="126"/>
  <c r="Q39" i="126"/>
  <c r="AA89" i="125"/>
  <c r="Q7" i="125"/>
  <c r="Q107" i="126"/>
  <c r="P107" i="126"/>
  <c r="Q92" i="125"/>
  <c r="P92" i="125"/>
  <c r="Q22" i="126"/>
  <c r="P22" i="126"/>
  <c r="Q74" i="125"/>
  <c r="P74" i="125"/>
  <c r="Q57" i="126"/>
  <c r="P57" i="126"/>
  <c r="Q91" i="126"/>
  <c r="P91" i="126"/>
  <c r="P161" i="125"/>
  <c r="Q161" i="125"/>
  <c r="Q23" i="126"/>
  <c r="P23" i="126"/>
  <c r="Q73" i="126"/>
  <c r="P73" i="126"/>
  <c r="Q93" i="126"/>
  <c r="P93" i="126"/>
  <c r="Q41" i="126"/>
  <c r="P41" i="126"/>
  <c r="Q44" i="125"/>
  <c r="P44" i="125"/>
  <c r="Q7" i="126"/>
  <c r="P7" i="126"/>
  <c r="P143" i="125"/>
  <c r="Q143" i="125"/>
  <c r="N38" i="126"/>
  <c r="AF38" i="126"/>
  <c r="AG22" i="126" s="1"/>
  <c r="AE38" i="126"/>
  <c r="Q40" i="125"/>
  <c r="P40" i="125"/>
  <c r="AA55" i="125"/>
  <c r="N55" i="125"/>
  <c r="AB55" i="125"/>
  <c r="AC39" i="125" s="1"/>
  <c r="Q111" i="125"/>
  <c r="P111" i="125"/>
  <c r="Q89" i="126"/>
  <c r="R73" i="126" s="1"/>
  <c r="P89" i="126"/>
  <c r="Q61" i="126"/>
  <c r="P61" i="126"/>
  <c r="Q160" i="125"/>
  <c r="P160" i="125"/>
  <c r="Q8" i="125"/>
  <c r="P8" i="125"/>
  <c r="P93" i="125"/>
  <c r="Q93" i="125"/>
  <c r="N174" i="125"/>
  <c r="AB174" i="125"/>
  <c r="AC158" i="125" s="1"/>
  <c r="AA174" i="125"/>
  <c r="Q142" i="125"/>
  <c r="P142" i="125"/>
  <c r="P75" i="125"/>
  <c r="Q75" i="125"/>
  <c r="Q106" i="125"/>
  <c r="R90" i="125" s="1"/>
  <c r="P106" i="125"/>
  <c r="Q109" i="126"/>
  <c r="P109" i="126"/>
  <c r="Q57" i="125"/>
  <c r="P57" i="125"/>
  <c r="Q5" i="126"/>
  <c r="P5" i="126"/>
  <c r="N72" i="125"/>
  <c r="AB72" i="125"/>
  <c r="AC56" i="125" s="1"/>
  <c r="AA72" i="125"/>
  <c r="Q110" i="125"/>
  <c r="P110" i="125"/>
  <c r="N106" i="126"/>
  <c r="AF106" i="126"/>
  <c r="AG90" i="126" s="1"/>
  <c r="AE106" i="126"/>
  <c r="P42" i="126"/>
  <c r="Q42" i="126"/>
  <c r="Q41" i="125"/>
  <c r="P41" i="125"/>
  <c r="Q123" i="135" l="1"/>
  <c r="R107" i="135" s="1"/>
  <c r="Q123" i="126"/>
  <c r="R107" i="126" s="1"/>
  <c r="P123" i="149"/>
  <c r="P123" i="159"/>
  <c r="P106" i="150"/>
  <c r="P21" i="155"/>
  <c r="Q38" i="155"/>
  <c r="R22" i="155" s="1"/>
  <c r="P21" i="143"/>
  <c r="D2" i="137"/>
  <c r="P21" i="158"/>
  <c r="P55" i="143"/>
  <c r="P38" i="131"/>
  <c r="Q38" i="140"/>
  <c r="R22" i="140" s="1"/>
  <c r="Q38" i="150"/>
  <c r="R22" i="150" s="1"/>
  <c r="P123" i="125"/>
  <c r="Q157" i="128"/>
  <c r="R141" i="128" s="1"/>
  <c r="D2" i="150"/>
  <c r="P157" i="140"/>
  <c r="Q21" i="150"/>
  <c r="R5" i="150" s="1"/>
  <c r="Q38" i="143"/>
  <c r="R22" i="143" s="1"/>
  <c r="P106" i="134"/>
  <c r="P140" i="155"/>
  <c r="P38" i="149"/>
  <c r="D2" i="155"/>
  <c r="D2" i="134"/>
  <c r="D2" i="153"/>
  <c r="Q106" i="152"/>
  <c r="R90" i="152" s="1"/>
  <c r="P191" i="155"/>
  <c r="P123" i="132"/>
  <c r="D2" i="143"/>
  <c r="P174" i="137"/>
  <c r="Q72" i="159"/>
  <c r="R56" i="159" s="1"/>
  <c r="P72" i="159"/>
  <c r="Q106" i="159"/>
  <c r="R90" i="159" s="1"/>
  <c r="P106" i="159"/>
  <c r="Q89" i="158"/>
  <c r="R73" i="158" s="1"/>
  <c r="P89" i="158"/>
  <c r="Q174" i="158"/>
  <c r="R158" i="158" s="1"/>
  <c r="P174" i="158"/>
  <c r="Q191" i="158"/>
  <c r="R175" i="158" s="1"/>
  <c r="P191" i="158"/>
  <c r="Q89" i="159"/>
  <c r="R73" i="159" s="1"/>
  <c r="P89" i="159"/>
  <c r="D2" i="158"/>
  <c r="Q21" i="159"/>
  <c r="R5" i="159" s="1"/>
  <c r="P21" i="159"/>
  <c r="D2" i="159"/>
  <c r="Q123" i="158"/>
  <c r="R107" i="158" s="1"/>
  <c r="P123" i="158"/>
  <c r="Q106" i="158"/>
  <c r="R90" i="158" s="1"/>
  <c r="P106" i="158"/>
  <c r="Q157" i="158"/>
  <c r="R141" i="158" s="1"/>
  <c r="P157" i="158"/>
  <c r="Q38" i="159"/>
  <c r="R22" i="159" s="1"/>
  <c r="P38" i="159"/>
  <c r="Q72" i="155"/>
  <c r="R56" i="155" s="1"/>
  <c r="P72" i="155"/>
  <c r="Q157" i="155"/>
  <c r="R141" i="155" s="1"/>
  <c r="P157" i="155"/>
  <c r="Q106" i="155"/>
  <c r="R90" i="155" s="1"/>
  <c r="P106" i="155"/>
  <c r="Q21" i="156"/>
  <c r="R5" i="156" s="1"/>
  <c r="P21" i="156"/>
  <c r="D2" i="156"/>
  <c r="Q89" i="156"/>
  <c r="R73" i="156" s="1"/>
  <c r="P89" i="156"/>
  <c r="Q89" i="155"/>
  <c r="R73" i="155" s="1"/>
  <c r="P89" i="155"/>
  <c r="Q72" i="156"/>
  <c r="R56" i="156" s="1"/>
  <c r="P72" i="156"/>
  <c r="Q174" i="155"/>
  <c r="R158" i="155" s="1"/>
  <c r="P174" i="155"/>
  <c r="P157" i="152"/>
  <c r="Q157" i="152"/>
  <c r="R141" i="152" s="1"/>
  <c r="Q55" i="153"/>
  <c r="R39" i="153" s="1"/>
  <c r="P55" i="153"/>
  <c r="Q72" i="153"/>
  <c r="R56" i="153" s="1"/>
  <c r="P72" i="153"/>
  <c r="Q140" i="152"/>
  <c r="R124" i="152" s="1"/>
  <c r="P140" i="152"/>
  <c r="Q89" i="153"/>
  <c r="R73" i="153" s="1"/>
  <c r="P89" i="153"/>
  <c r="Q123" i="152"/>
  <c r="R107" i="152" s="1"/>
  <c r="P123" i="152"/>
  <c r="D2" i="152"/>
  <c r="Q72" i="152"/>
  <c r="R56" i="152" s="1"/>
  <c r="P72" i="152"/>
  <c r="P157" i="149"/>
  <c r="Q157" i="149"/>
  <c r="R141" i="149" s="1"/>
  <c r="Q72" i="150"/>
  <c r="R56" i="150" s="1"/>
  <c r="P72" i="150"/>
  <c r="Q140" i="149"/>
  <c r="R124" i="149" s="1"/>
  <c r="P140" i="149"/>
  <c r="Q55" i="150"/>
  <c r="R39" i="150" s="1"/>
  <c r="P55" i="150"/>
  <c r="D2" i="149"/>
  <c r="Q21" i="149"/>
  <c r="R5" i="149" s="1"/>
  <c r="P21" i="149"/>
  <c r="P72" i="149"/>
  <c r="Q72" i="149"/>
  <c r="R56" i="149" s="1"/>
  <c r="Q89" i="150"/>
  <c r="R73" i="150" s="1"/>
  <c r="P89" i="150"/>
  <c r="Q123" i="146"/>
  <c r="R107" i="146" s="1"/>
  <c r="P123" i="146"/>
  <c r="Q106" i="147"/>
  <c r="R90" i="147" s="1"/>
  <c r="P106" i="147"/>
  <c r="Q72" i="147"/>
  <c r="R56" i="147" s="1"/>
  <c r="P72" i="147"/>
  <c r="Q38" i="147"/>
  <c r="R22" i="147" s="1"/>
  <c r="P38" i="147"/>
  <c r="D2" i="147"/>
  <c r="Q89" i="147"/>
  <c r="R73" i="147" s="1"/>
  <c r="P89" i="147"/>
  <c r="Q157" i="146"/>
  <c r="R141" i="146" s="1"/>
  <c r="P157" i="146"/>
  <c r="Q89" i="146"/>
  <c r="R73" i="146" s="1"/>
  <c r="P89" i="146"/>
  <c r="Q174" i="146"/>
  <c r="R158" i="146" s="1"/>
  <c r="P174" i="146"/>
  <c r="Q191" i="146"/>
  <c r="R175" i="146" s="1"/>
  <c r="P191" i="146"/>
  <c r="Q21" i="146"/>
  <c r="R5" i="146" s="1"/>
  <c r="P21" i="146"/>
  <c r="D2" i="146"/>
  <c r="Q106" i="146"/>
  <c r="R90" i="146" s="1"/>
  <c r="P106" i="146"/>
  <c r="Q21" i="144"/>
  <c r="R5" i="144" s="1"/>
  <c r="P21" i="144"/>
  <c r="D2" i="144"/>
  <c r="Q174" i="143"/>
  <c r="R158" i="143" s="1"/>
  <c r="P174" i="143"/>
  <c r="Q89" i="144"/>
  <c r="R73" i="144" s="1"/>
  <c r="P89" i="144"/>
  <c r="Q72" i="144"/>
  <c r="R56" i="144" s="1"/>
  <c r="P72" i="144"/>
  <c r="Q106" i="143"/>
  <c r="R90" i="143" s="1"/>
  <c r="P106" i="143"/>
  <c r="Q106" i="144"/>
  <c r="R90" i="144" s="1"/>
  <c r="P106" i="144"/>
  <c r="Q191" i="143"/>
  <c r="R175" i="143" s="1"/>
  <c r="P191" i="143"/>
  <c r="Q123" i="143"/>
  <c r="R107" i="143" s="1"/>
  <c r="P123" i="143"/>
  <c r="Q72" i="141"/>
  <c r="R56" i="141" s="1"/>
  <c r="P72" i="141"/>
  <c r="Q174" i="140"/>
  <c r="R158" i="140" s="1"/>
  <c r="P174" i="140"/>
  <c r="Q191" i="140"/>
  <c r="R175" i="140" s="1"/>
  <c r="P191" i="140"/>
  <c r="P55" i="141"/>
  <c r="Q55" i="141"/>
  <c r="R39" i="141" s="1"/>
  <c r="Q89" i="141"/>
  <c r="R73" i="141" s="1"/>
  <c r="P89" i="141"/>
  <c r="Q106" i="141"/>
  <c r="R90" i="141" s="1"/>
  <c r="P106" i="141"/>
  <c r="Q21" i="141"/>
  <c r="R5" i="141" s="1"/>
  <c r="P21" i="141"/>
  <c r="D2" i="141"/>
  <c r="Q106" i="140"/>
  <c r="R90" i="140" s="1"/>
  <c r="P106" i="140"/>
  <c r="Q123" i="140"/>
  <c r="R107" i="140" s="1"/>
  <c r="P123" i="140"/>
  <c r="D2" i="140"/>
  <c r="D2" i="128"/>
  <c r="D2" i="131"/>
  <c r="P72" i="126"/>
  <c r="Q72" i="129"/>
  <c r="R56" i="129" s="1"/>
  <c r="P72" i="129"/>
  <c r="Q55" i="126"/>
  <c r="R39" i="126" s="1"/>
  <c r="Q21" i="126"/>
  <c r="R5" i="126" s="1"/>
  <c r="P140" i="125"/>
  <c r="P55" i="131"/>
  <c r="P55" i="137"/>
  <c r="Q38" i="138"/>
  <c r="R22" i="138" s="1"/>
  <c r="P38" i="138"/>
  <c r="D2" i="138"/>
  <c r="Q89" i="137"/>
  <c r="R73" i="137" s="1"/>
  <c r="P89" i="137"/>
  <c r="Q38" i="137"/>
  <c r="R22" i="137" s="1"/>
  <c r="P38" i="137"/>
  <c r="Q106" i="138"/>
  <c r="R90" i="138" s="1"/>
  <c r="P106" i="138"/>
  <c r="Q72" i="138"/>
  <c r="R56" i="138" s="1"/>
  <c r="P72" i="138"/>
  <c r="Q72" i="137"/>
  <c r="R56" i="137" s="1"/>
  <c r="P72" i="137"/>
  <c r="Q140" i="137"/>
  <c r="R124" i="137" s="1"/>
  <c r="P140" i="137"/>
  <c r="Q89" i="138"/>
  <c r="R73" i="138" s="1"/>
  <c r="P89" i="138"/>
  <c r="Q89" i="135"/>
  <c r="R73" i="135" s="1"/>
  <c r="P89" i="135"/>
  <c r="Q106" i="135"/>
  <c r="R90" i="135" s="1"/>
  <c r="P106" i="135"/>
  <c r="Q72" i="135"/>
  <c r="R56" i="135" s="1"/>
  <c r="P72" i="135"/>
  <c r="P21" i="135"/>
  <c r="D2" i="135"/>
  <c r="Q21" i="135"/>
  <c r="R5" i="135" s="1"/>
  <c r="Q157" i="134"/>
  <c r="R141" i="134" s="1"/>
  <c r="P157" i="134"/>
  <c r="Q55" i="134"/>
  <c r="R39" i="134" s="1"/>
  <c r="P55" i="134"/>
  <c r="Q89" i="134"/>
  <c r="R73" i="134" s="1"/>
  <c r="P89" i="134"/>
  <c r="Q72" i="134"/>
  <c r="R56" i="134" s="1"/>
  <c r="P72" i="134"/>
  <c r="Q140" i="134"/>
  <c r="R124" i="134" s="1"/>
  <c r="P140" i="134"/>
  <c r="Q89" i="132"/>
  <c r="R73" i="132" s="1"/>
  <c r="P89" i="132"/>
  <c r="Q157" i="131"/>
  <c r="R141" i="131" s="1"/>
  <c r="P157" i="131"/>
  <c r="P21" i="132"/>
  <c r="D2" i="132"/>
  <c r="Q21" i="132"/>
  <c r="R5" i="132" s="1"/>
  <c r="Q89" i="131"/>
  <c r="R73" i="131" s="1"/>
  <c r="P89" i="131"/>
  <c r="Q72" i="131"/>
  <c r="R56" i="131" s="1"/>
  <c r="P72" i="131"/>
  <c r="Q72" i="132"/>
  <c r="R56" i="132" s="1"/>
  <c r="P72" i="132"/>
  <c r="Q38" i="132"/>
  <c r="R22" i="132" s="1"/>
  <c r="P38" i="132"/>
  <c r="Q106" i="132"/>
  <c r="R90" i="132" s="1"/>
  <c r="P106" i="132"/>
  <c r="Q38" i="129"/>
  <c r="R22" i="129" s="1"/>
  <c r="P38" i="129"/>
  <c r="Q123" i="128"/>
  <c r="R107" i="128" s="1"/>
  <c r="P123" i="128"/>
  <c r="Q55" i="129"/>
  <c r="R39" i="129" s="1"/>
  <c r="P55" i="129"/>
  <c r="Q106" i="128"/>
  <c r="R90" i="128" s="1"/>
  <c r="P106" i="128"/>
  <c r="P140" i="128"/>
  <c r="Q140" i="128"/>
  <c r="R124" i="128" s="1"/>
  <c r="P38" i="128"/>
  <c r="Q38" i="128"/>
  <c r="R22" i="128" s="1"/>
  <c r="P72" i="128"/>
  <c r="Q72" i="128"/>
  <c r="R56" i="128" s="1"/>
  <c r="P21" i="129"/>
  <c r="D2" i="129"/>
  <c r="Q21" i="129"/>
  <c r="R5" i="129" s="1"/>
  <c r="Q174" i="128"/>
  <c r="R158" i="128" s="1"/>
  <c r="P174" i="128"/>
  <c r="Q38" i="126"/>
  <c r="R22" i="126" s="1"/>
  <c r="P38" i="126"/>
  <c r="Q106" i="126"/>
  <c r="R90" i="126" s="1"/>
  <c r="P106" i="126"/>
  <c r="Q174" i="125"/>
  <c r="R158" i="125" s="1"/>
  <c r="P174" i="125"/>
  <c r="D2" i="126"/>
  <c r="Q55" i="125"/>
  <c r="R39" i="125" s="1"/>
  <c r="P55" i="125"/>
  <c r="D2" i="125"/>
  <c r="Q72" i="125"/>
  <c r="R56" i="125" s="1"/>
  <c r="P72" i="125"/>
  <c r="AD123" i="123" l="1"/>
  <c r="AC123" i="123"/>
  <c r="Z123" i="123"/>
  <c r="Y123" i="123"/>
  <c r="T123" i="123"/>
  <c r="S123" i="123"/>
  <c r="L123" i="123"/>
  <c r="J123" i="123"/>
  <c r="I123" i="123"/>
  <c r="O110" i="123"/>
  <c r="M110" i="123"/>
  <c r="K110" i="123"/>
  <c r="G110" i="123"/>
  <c r="O109" i="123"/>
  <c r="M109" i="123"/>
  <c r="AF109" i="123" s="1"/>
  <c r="K109" i="123"/>
  <c r="G109" i="123"/>
  <c r="O108" i="123"/>
  <c r="M108" i="123"/>
  <c r="N108" i="123" s="1"/>
  <c r="K108" i="123"/>
  <c r="G108" i="123"/>
  <c r="O107" i="123"/>
  <c r="M107" i="123"/>
  <c r="AF107" i="123" s="1"/>
  <c r="K107" i="123"/>
  <c r="G107" i="123"/>
  <c r="AD106" i="123"/>
  <c r="AC106" i="123"/>
  <c r="Z106" i="123"/>
  <c r="Y106" i="123"/>
  <c r="T106" i="123"/>
  <c r="S106" i="123"/>
  <c r="L106" i="123"/>
  <c r="J106" i="123"/>
  <c r="I106" i="123"/>
  <c r="O93" i="123"/>
  <c r="M93" i="123"/>
  <c r="N93" i="123" s="1"/>
  <c r="K93" i="123"/>
  <c r="G93" i="123"/>
  <c r="O92" i="123"/>
  <c r="M92" i="123"/>
  <c r="N92" i="123" s="1"/>
  <c r="K92" i="123"/>
  <c r="G92" i="123"/>
  <c r="O91" i="123"/>
  <c r="M91" i="123"/>
  <c r="AF91" i="123" s="1"/>
  <c r="K91" i="123"/>
  <c r="G91" i="123"/>
  <c r="O90" i="123"/>
  <c r="M90" i="123"/>
  <c r="AF90" i="123" s="1"/>
  <c r="K90" i="123"/>
  <c r="G90" i="123"/>
  <c r="AD89" i="123"/>
  <c r="AC89" i="123"/>
  <c r="Z89" i="123"/>
  <c r="Y89" i="123"/>
  <c r="T89" i="123"/>
  <c r="S89" i="123"/>
  <c r="L89" i="123"/>
  <c r="J89" i="123"/>
  <c r="I89" i="123"/>
  <c r="O74" i="123"/>
  <c r="M74" i="123"/>
  <c r="N74" i="123" s="1"/>
  <c r="K74" i="123"/>
  <c r="G74" i="123"/>
  <c r="O73" i="123"/>
  <c r="M73" i="123"/>
  <c r="K73" i="123"/>
  <c r="G73" i="123"/>
  <c r="AD72" i="123"/>
  <c r="AC72" i="123"/>
  <c r="Z72" i="123"/>
  <c r="Y72" i="123"/>
  <c r="T72" i="123"/>
  <c r="S72" i="123"/>
  <c r="L72" i="123"/>
  <c r="J72" i="123"/>
  <c r="I72" i="123"/>
  <c r="O63" i="123"/>
  <c r="M63" i="123"/>
  <c r="N63" i="123" s="1"/>
  <c r="Q63" i="123" s="1"/>
  <c r="K63" i="123"/>
  <c r="G63" i="123"/>
  <c r="O62" i="123"/>
  <c r="M62" i="123"/>
  <c r="AF62" i="123" s="1"/>
  <c r="K62" i="123"/>
  <c r="G62" i="123"/>
  <c r="O61" i="123"/>
  <c r="M61" i="123"/>
  <c r="AF61" i="123" s="1"/>
  <c r="K61" i="123"/>
  <c r="G61" i="123"/>
  <c r="O60" i="123"/>
  <c r="M60" i="123"/>
  <c r="K60" i="123"/>
  <c r="G60" i="123"/>
  <c r="O59" i="123"/>
  <c r="M59" i="123"/>
  <c r="N59" i="123" s="1"/>
  <c r="K59" i="123"/>
  <c r="G59" i="123"/>
  <c r="O58" i="123"/>
  <c r="M58" i="123"/>
  <c r="K58" i="123"/>
  <c r="G58" i="123"/>
  <c r="O57" i="123"/>
  <c r="M57" i="123"/>
  <c r="AF57" i="123" s="1"/>
  <c r="K57" i="123"/>
  <c r="G57" i="123"/>
  <c r="O56" i="123"/>
  <c r="M56" i="123"/>
  <c r="AE56" i="123" s="1"/>
  <c r="K56" i="123"/>
  <c r="G56" i="123"/>
  <c r="AD55" i="123"/>
  <c r="AC55" i="123"/>
  <c r="Z55" i="123"/>
  <c r="Y55" i="123"/>
  <c r="T55" i="123"/>
  <c r="S55" i="123"/>
  <c r="L55" i="123"/>
  <c r="J55" i="123"/>
  <c r="I55" i="123"/>
  <c r="O42" i="123"/>
  <c r="M42" i="123"/>
  <c r="AF42" i="123" s="1"/>
  <c r="K42" i="123"/>
  <c r="G42" i="123"/>
  <c r="O41" i="123"/>
  <c r="M41" i="123"/>
  <c r="N41" i="123" s="1"/>
  <c r="K41" i="123"/>
  <c r="G41" i="123"/>
  <c r="O40" i="123"/>
  <c r="M40" i="123"/>
  <c r="K40" i="123"/>
  <c r="G40" i="123"/>
  <c r="O39" i="123"/>
  <c r="M39" i="123"/>
  <c r="N39" i="123" s="1"/>
  <c r="K39" i="123"/>
  <c r="G39" i="123"/>
  <c r="AD38" i="123"/>
  <c r="AC38" i="123"/>
  <c r="Z38" i="123"/>
  <c r="Y38" i="123"/>
  <c r="T38" i="123"/>
  <c r="S38" i="123"/>
  <c r="L38" i="123"/>
  <c r="J38" i="123"/>
  <c r="I38" i="123"/>
  <c r="O25" i="123"/>
  <c r="M25" i="123"/>
  <c r="K25" i="123"/>
  <c r="G25" i="123"/>
  <c r="O24" i="123"/>
  <c r="M24" i="123"/>
  <c r="N24" i="123" s="1"/>
  <c r="K24" i="123"/>
  <c r="G24" i="123"/>
  <c r="O23" i="123"/>
  <c r="M23" i="123"/>
  <c r="N23" i="123" s="1"/>
  <c r="K23" i="123"/>
  <c r="G23" i="123"/>
  <c r="O22" i="123"/>
  <c r="M22" i="123"/>
  <c r="AF22" i="123" s="1"/>
  <c r="K22" i="123"/>
  <c r="G22" i="123"/>
  <c r="AD21" i="123"/>
  <c r="AC21" i="123"/>
  <c r="Z21" i="123"/>
  <c r="Y21" i="123"/>
  <c r="T21" i="123"/>
  <c r="S21" i="123"/>
  <c r="L21" i="123"/>
  <c r="J21" i="123"/>
  <c r="I21" i="123"/>
  <c r="O8" i="123"/>
  <c r="M8" i="123"/>
  <c r="AF8" i="123" s="1"/>
  <c r="K8" i="123"/>
  <c r="G8" i="123"/>
  <c r="O7" i="123"/>
  <c r="M7" i="123"/>
  <c r="AF7" i="123" s="1"/>
  <c r="K7" i="123"/>
  <c r="G7" i="123"/>
  <c r="O6" i="123"/>
  <c r="M6" i="123"/>
  <c r="AE6" i="123" s="1"/>
  <c r="K6" i="123"/>
  <c r="G6" i="123"/>
  <c r="O5" i="123"/>
  <c r="M5" i="123"/>
  <c r="K5" i="123"/>
  <c r="G5" i="123"/>
  <c r="H2" i="123"/>
  <c r="D1" i="123"/>
  <c r="T174" i="122"/>
  <c r="S174" i="122"/>
  <c r="L174" i="122"/>
  <c r="J174" i="122"/>
  <c r="I174" i="122"/>
  <c r="O163" i="122"/>
  <c r="M163" i="122"/>
  <c r="K163" i="122"/>
  <c r="G163" i="122"/>
  <c r="O162" i="122"/>
  <c r="M162" i="122"/>
  <c r="AB162" i="122" s="1"/>
  <c r="K162" i="122"/>
  <c r="G162" i="122"/>
  <c r="O161" i="122"/>
  <c r="M161" i="122"/>
  <c r="AB161" i="122" s="1"/>
  <c r="K161" i="122"/>
  <c r="G161" i="122"/>
  <c r="O160" i="122"/>
  <c r="M160" i="122"/>
  <c r="AB160" i="122" s="1"/>
  <c r="K160" i="122"/>
  <c r="G160" i="122"/>
  <c r="O159" i="122"/>
  <c r="M159" i="122"/>
  <c r="AB159" i="122" s="1"/>
  <c r="K159" i="122"/>
  <c r="G159" i="122"/>
  <c r="O158" i="122"/>
  <c r="M158" i="122"/>
  <c r="K158" i="122"/>
  <c r="G158" i="122"/>
  <c r="T157" i="122"/>
  <c r="S157" i="122"/>
  <c r="L157" i="122"/>
  <c r="J157" i="122"/>
  <c r="I157" i="122"/>
  <c r="O144" i="122"/>
  <c r="M144" i="122"/>
  <c r="K144" i="122"/>
  <c r="G144" i="122"/>
  <c r="O143" i="122"/>
  <c r="M143" i="122"/>
  <c r="AB143" i="122" s="1"/>
  <c r="K143" i="122"/>
  <c r="G143" i="122"/>
  <c r="O142" i="122"/>
  <c r="M142" i="122"/>
  <c r="AB142" i="122" s="1"/>
  <c r="K142" i="122"/>
  <c r="G142" i="122"/>
  <c r="O141" i="122"/>
  <c r="M141" i="122"/>
  <c r="AB141" i="122" s="1"/>
  <c r="K141" i="122"/>
  <c r="G141" i="122"/>
  <c r="T140" i="122"/>
  <c r="S140" i="122"/>
  <c r="L140" i="122"/>
  <c r="J140" i="122"/>
  <c r="I140" i="122"/>
  <c r="O126" i="122"/>
  <c r="M126" i="122"/>
  <c r="AB126" i="122" s="1"/>
  <c r="K126" i="122"/>
  <c r="G126" i="122"/>
  <c r="O125" i="122"/>
  <c r="M125" i="122"/>
  <c r="AB125" i="122" s="1"/>
  <c r="K125" i="122"/>
  <c r="G125" i="122"/>
  <c r="O124" i="122"/>
  <c r="M124" i="122"/>
  <c r="N124" i="122" s="1"/>
  <c r="K124" i="122"/>
  <c r="G124" i="122"/>
  <c r="T123" i="122"/>
  <c r="S123" i="122"/>
  <c r="L123" i="122"/>
  <c r="J123" i="122"/>
  <c r="I123" i="122"/>
  <c r="O112" i="122"/>
  <c r="M112" i="122"/>
  <c r="AB112" i="122" s="1"/>
  <c r="K112" i="122"/>
  <c r="G112" i="122"/>
  <c r="O111" i="122"/>
  <c r="M111" i="122"/>
  <c r="N111" i="122" s="1"/>
  <c r="K111" i="122"/>
  <c r="G111" i="122"/>
  <c r="O110" i="122"/>
  <c r="M110" i="122"/>
  <c r="K110" i="122"/>
  <c r="G110" i="122"/>
  <c r="O109" i="122"/>
  <c r="M109" i="122"/>
  <c r="AB109" i="122" s="1"/>
  <c r="K109" i="122"/>
  <c r="G109" i="122"/>
  <c r="O108" i="122"/>
  <c r="M108" i="122"/>
  <c r="AB108" i="122" s="1"/>
  <c r="K108" i="122"/>
  <c r="G108" i="122"/>
  <c r="O107" i="122"/>
  <c r="M107" i="122"/>
  <c r="AA107" i="122" s="1"/>
  <c r="K107" i="122"/>
  <c r="G107" i="122"/>
  <c r="T106" i="122"/>
  <c r="S106" i="122"/>
  <c r="L106" i="122"/>
  <c r="J106" i="122"/>
  <c r="I106" i="122"/>
  <c r="O93" i="122"/>
  <c r="M93" i="122"/>
  <c r="AB93" i="122" s="1"/>
  <c r="K93" i="122"/>
  <c r="G93" i="122"/>
  <c r="O92" i="122"/>
  <c r="M92" i="122"/>
  <c r="AB92" i="122" s="1"/>
  <c r="K92" i="122"/>
  <c r="G92" i="122"/>
  <c r="O91" i="122"/>
  <c r="M91" i="122"/>
  <c r="AB91" i="122" s="1"/>
  <c r="K91" i="122"/>
  <c r="G91" i="122"/>
  <c r="O90" i="122"/>
  <c r="M90" i="122"/>
  <c r="K90" i="122"/>
  <c r="G90" i="122"/>
  <c r="T89" i="122"/>
  <c r="S89" i="122"/>
  <c r="L89" i="122"/>
  <c r="J89" i="122"/>
  <c r="I89" i="122"/>
  <c r="O76" i="122"/>
  <c r="M76" i="122"/>
  <c r="AB76" i="122" s="1"/>
  <c r="K76" i="122"/>
  <c r="G76" i="122"/>
  <c r="O75" i="122"/>
  <c r="M75" i="122"/>
  <c r="N75" i="122" s="1"/>
  <c r="K75" i="122"/>
  <c r="G75" i="122"/>
  <c r="O74" i="122"/>
  <c r="M74" i="122"/>
  <c r="AB74" i="122" s="1"/>
  <c r="K74" i="122"/>
  <c r="G74" i="122"/>
  <c r="O73" i="122"/>
  <c r="M73" i="122"/>
  <c r="AB73" i="122" s="1"/>
  <c r="K73" i="122"/>
  <c r="G73" i="122"/>
  <c r="T72" i="122"/>
  <c r="S72" i="122"/>
  <c r="L72" i="122"/>
  <c r="J72" i="122"/>
  <c r="I72" i="122"/>
  <c r="O59" i="122"/>
  <c r="M59" i="122"/>
  <c r="AB59" i="122" s="1"/>
  <c r="K59" i="122"/>
  <c r="G59" i="122"/>
  <c r="O58" i="122"/>
  <c r="M58" i="122"/>
  <c r="AB58" i="122" s="1"/>
  <c r="K58" i="122"/>
  <c r="G58" i="122"/>
  <c r="O57" i="122"/>
  <c r="M57" i="122"/>
  <c r="AB57" i="122" s="1"/>
  <c r="K57" i="122"/>
  <c r="G57" i="122"/>
  <c r="O56" i="122"/>
  <c r="M56" i="122"/>
  <c r="K56" i="122"/>
  <c r="G56" i="122"/>
  <c r="T55" i="122"/>
  <c r="S55" i="122"/>
  <c r="L55" i="122"/>
  <c r="J55" i="122"/>
  <c r="I55" i="122"/>
  <c r="O44" i="122"/>
  <c r="M44" i="122"/>
  <c r="K44" i="122"/>
  <c r="G44" i="122"/>
  <c r="O43" i="122"/>
  <c r="M43" i="122"/>
  <c r="AB43" i="122" s="1"/>
  <c r="K43" i="122"/>
  <c r="G43" i="122"/>
  <c r="O42" i="122"/>
  <c r="M42" i="122"/>
  <c r="AB42" i="122" s="1"/>
  <c r="K42" i="122"/>
  <c r="G42" i="122"/>
  <c r="O41" i="122"/>
  <c r="M41" i="122"/>
  <c r="AA41" i="122" s="1"/>
  <c r="K41" i="122"/>
  <c r="G41" i="122"/>
  <c r="O40" i="122"/>
  <c r="M40" i="122"/>
  <c r="AB40" i="122" s="1"/>
  <c r="K40" i="122"/>
  <c r="G40" i="122"/>
  <c r="O39" i="122"/>
  <c r="M39" i="122"/>
  <c r="N39" i="122" s="1"/>
  <c r="K39" i="122"/>
  <c r="G39" i="122"/>
  <c r="T38" i="122"/>
  <c r="S38" i="122"/>
  <c r="L38" i="122"/>
  <c r="J38" i="122"/>
  <c r="I38" i="122"/>
  <c r="O23" i="122"/>
  <c r="M23" i="122"/>
  <c r="AB23" i="122" s="1"/>
  <c r="K23" i="122"/>
  <c r="G23" i="122"/>
  <c r="O22" i="122"/>
  <c r="M22" i="122"/>
  <c r="AA22" i="122" s="1"/>
  <c r="K22" i="122"/>
  <c r="G22" i="122"/>
  <c r="T21" i="122"/>
  <c r="S21" i="122"/>
  <c r="L21" i="122"/>
  <c r="J21" i="122"/>
  <c r="I21" i="122"/>
  <c r="O10" i="122"/>
  <c r="M10" i="122"/>
  <c r="AB10" i="122" s="1"/>
  <c r="K10" i="122"/>
  <c r="G10" i="122"/>
  <c r="O9" i="122"/>
  <c r="M9" i="122"/>
  <c r="AB9" i="122" s="1"/>
  <c r="K9" i="122"/>
  <c r="G9" i="122"/>
  <c r="O8" i="122"/>
  <c r="M8" i="122"/>
  <c r="AB8" i="122" s="1"/>
  <c r="K8" i="122"/>
  <c r="G8" i="122"/>
  <c r="O7" i="122"/>
  <c r="M7" i="122"/>
  <c r="AB7" i="122" s="1"/>
  <c r="K7" i="122"/>
  <c r="G7" i="122"/>
  <c r="O6" i="122"/>
  <c r="M6" i="122"/>
  <c r="K6" i="122"/>
  <c r="G6" i="122"/>
  <c r="O5" i="122"/>
  <c r="M5" i="122"/>
  <c r="N5" i="122" s="1"/>
  <c r="K5" i="122"/>
  <c r="G5" i="122"/>
  <c r="H2" i="122"/>
  <c r="D1" i="122"/>
  <c r="X34" i="121"/>
  <c r="W34" i="121"/>
  <c r="V34" i="121"/>
  <c r="T34" i="121"/>
  <c r="P34" i="121"/>
  <c r="O34" i="121"/>
  <c r="N34" i="121"/>
  <c r="M34" i="121"/>
  <c r="H34" i="121"/>
  <c r="G34" i="121"/>
  <c r="O16" i="121"/>
  <c r="M16" i="121"/>
  <c r="I16" i="121"/>
  <c r="H16" i="121"/>
  <c r="G16" i="121"/>
  <c r="F16" i="121"/>
  <c r="E16" i="121"/>
  <c r="F8" i="121"/>
  <c r="M7" i="121"/>
  <c r="K7" i="121"/>
  <c r="I7" i="121"/>
  <c r="G7" i="121"/>
  <c r="F7" i="121"/>
  <c r="E7" i="121"/>
  <c r="M6" i="121"/>
  <c r="K6" i="121"/>
  <c r="I6" i="121"/>
  <c r="G6" i="121"/>
  <c r="F6" i="121"/>
  <c r="E6" i="121"/>
  <c r="AD123" i="120"/>
  <c r="AC123" i="120"/>
  <c r="Z123" i="120"/>
  <c r="Y123" i="120"/>
  <c r="T123" i="120"/>
  <c r="S123" i="120"/>
  <c r="L123" i="120"/>
  <c r="J123" i="120"/>
  <c r="I123" i="120"/>
  <c r="O110" i="120"/>
  <c r="M110" i="120"/>
  <c r="AF110" i="120" s="1"/>
  <c r="K110" i="120"/>
  <c r="G110" i="120"/>
  <c r="O109" i="120"/>
  <c r="M109" i="120"/>
  <c r="K109" i="120"/>
  <c r="G109" i="120"/>
  <c r="O108" i="120"/>
  <c r="M108" i="120"/>
  <c r="AE108" i="120" s="1"/>
  <c r="K108" i="120"/>
  <c r="G108" i="120"/>
  <c r="O107" i="120"/>
  <c r="M107" i="120"/>
  <c r="K107" i="120"/>
  <c r="G107" i="120"/>
  <c r="AD106" i="120"/>
  <c r="AC106" i="120"/>
  <c r="Z106" i="120"/>
  <c r="Y106" i="120"/>
  <c r="T106" i="120"/>
  <c r="S106" i="120"/>
  <c r="L106" i="120"/>
  <c r="J106" i="120"/>
  <c r="I106" i="120"/>
  <c r="O93" i="120"/>
  <c r="M93" i="120"/>
  <c r="AF93" i="120" s="1"/>
  <c r="K93" i="120"/>
  <c r="G93" i="120"/>
  <c r="O92" i="120"/>
  <c r="M92" i="120"/>
  <c r="N92" i="120" s="1"/>
  <c r="K92" i="120"/>
  <c r="G92" i="120"/>
  <c r="O91" i="120"/>
  <c r="M91" i="120"/>
  <c r="AF91" i="120" s="1"/>
  <c r="K91" i="120"/>
  <c r="G91" i="120"/>
  <c r="O90" i="120"/>
  <c r="M90" i="120"/>
  <c r="AF90" i="120" s="1"/>
  <c r="K90" i="120"/>
  <c r="G90" i="120"/>
  <c r="AD89" i="120"/>
  <c r="AC89" i="120"/>
  <c r="Z89" i="120"/>
  <c r="Y89" i="120"/>
  <c r="T89" i="120"/>
  <c r="S89" i="120"/>
  <c r="L89" i="120"/>
  <c r="J89" i="120"/>
  <c r="I89" i="120"/>
  <c r="O74" i="120"/>
  <c r="M74" i="120"/>
  <c r="N74" i="120" s="1"/>
  <c r="K74" i="120"/>
  <c r="G74" i="120"/>
  <c r="O73" i="120"/>
  <c r="M73" i="120"/>
  <c r="N73" i="120" s="1"/>
  <c r="K73" i="120"/>
  <c r="G73" i="120"/>
  <c r="AD72" i="120"/>
  <c r="AC72" i="120"/>
  <c r="Z72" i="120"/>
  <c r="Y72" i="120"/>
  <c r="T72" i="120"/>
  <c r="S72" i="120"/>
  <c r="L72" i="120"/>
  <c r="J72" i="120"/>
  <c r="I72" i="120"/>
  <c r="O63" i="120"/>
  <c r="M63" i="120"/>
  <c r="N63" i="120" s="1"/>
  <c r="K63" i="120"/>
  <c r="G63" i="120"/>
  <c r="O62" i="120"/>
  <c r="M62" i="120"/>
  <c r="AF62" i="120" s="1"/>
  <c r="K62" i="120"/>
  <c r="G62" i="120"/>
  <c r="O61" i="120"/>
  <c r="M61" i="120"/>
  <c r="AF61" i="120" s="1"/>
  <c r="K61" i="120"/>
  <c r="G61" i="120"/>
  <c r="O60" i="120"/>
  <c r="M60" i="120"/>
  <c r="AE60" i="120" s="1"/>
  <c r="K60" i="120"/>
  <c r="G60" i="120"/>
  <c r="O59" i="120"/>
  <c r="M59" i="120"/>
  <c r="N59" i="120" s="1"/>
  <c r="K59" i="120"/>
  <c r="G59" i="120"/>
  <c r="O58" i="120"/>
  <c r="M58" i="120"/>
  <c r="K58" i="120"/>
  <c r="G58" i="120"/>
  <c r="O57" i="120"/>
  <c r="M57" i="120"/>
  <c r="AF57" i="120" s="1"/>
  <c r="K57" i="120"/>
  <c r="G57" i="120"/>
  <c r="O56" i="120"/>
  <c r="M56" i="120"/>
  <c r="AF56" i="120" s="1"/>
  <c r="K56" i="120"/>
  <c r="G56" i="120"/>
  <c r="AD55" i="120"/>
  <c r="AC55" i="120"/>
  <c r="Z55" i="120"/>
  <c r="Y55" i="120"/>
  <c r="T55" i="120"/>
  <c r="S55" i="120"/>
  <c r="L55" i="120"/>
  <c r="J55" i="120"/>
  <c r="I55" i="120"/>
  <c r="O42" i="120"/>
  <c r="M42" i="120"/>
  <c r="AE42" i="120" s="1"/>
  <c r="K42" i="120"/>
  <c r="G42" i="120"/>
  <c r="O41" i="120"/>
  <c r="M41" i="120"/>
  <c r="AF41" i="120" s="1"/>
  <c r="K41" i="120"/>
  <c r="G41" i="120"/>
  <c r="O40" i="120"/>
  <c r="M40" i="120"/>
  <c r="N40" i="120" s="1"/>
  <c r="K40" i="120"/>
  <c r="G40" i="120"/>
  <c r="O39" i="120"/>
  <c r="M39" i="120"/>
  <c r="N39" i="120" s="1"/>
  <c r="K39" i="120"/>
  <c r="G39" i="120"/>
  <c r="AD38" i="120"/>
  <c r="AC38" i="120"/>
  <c r="Z38" i="120"/>
  <c r="Y38" i="120"/>
  <c r="T38" i="120"/>
  <c r="S38" i="120"/>
  <c r="L38" i="120"/>
  <c r="J38" i="120"/>
  <c r="I38" i="120"/>
  <c r="O25" i="120"/>
  <c r="M25" i="120"/>
  <c r="AF25" i="120" s="1"/>
  <c r="K25" i="120"/>
  <c r="G25" i="120"/>
  <c r="AF24" i="120"/>
  <c r="O24" i="120"/>
  <c r="M24" i="120"/>
  <c r="N24" i="120" s="1"/>
  <c r="K24" i="120"/>
  <c r="G24" i="120"/>
  <c r="O23" i="120"/>
  <c r="M23" i="120"/>
  <c r="N23" i="120" s="1"/>
  <c r="K23" i="120"/>
  <c r="G23" i="120"/>
  <c r="O22" i="120"/>
  <c r="M22" i="120"/>
  <c r="AF22" i="120" s="1"/>
  <c r="K22" i="120"/>
  <c r="G22" i="120"/>
  <c r="AD21" i="120"/>
  <c r="AC21" i="120"/>
  <c r="Z21" i="120"/>
  <c r="Y21" i="120"/>
  <c r="T21" i="120"/>
  <c r="S21" i="120"/>
  <c r="L21" i="120"/>
  <c r="J21" i="120"/>
  <c r="I21" i="120"/>
  <c r="O8" i="120"/>
  <c r="M8" i="120"/>
  <c r="AF8" i="120" s="1"/>
  <c r="K8" i="120"/>
  <c r="G8" i="120"/>
  <c r="O7" i="120"/>
  <c r="M7" i="120"/>
  <c r="AF7" i="120" s="1"/>
  <c r="K7" i="120"/>
  <c r="G7" i="120"/>
  <c r="O6" i="120"/>
  <c r="M6" i="120"/>
  <c r="K6" i="120"/>
  <c r="G6" i="120"/>
  <c r="O5" i="120"/>
  <c r="M5" i="120"/>
  <c r="AF5" i="120" s="1"/>
  <c r="K5" i="120"/>
  <c r="G5" i="120"/>
  <c r="H2" i="120"/>
  <c r="D1" i="120"/>
  <c r="T174" i="119"/>
  <c r="S174" i="119"/>
  <c r="L174" i="119"/>
  <c r="J174" i="119"/>
  <c r="I174" i="119"/>
  <c r="O163" i="119"/>
  <c r="M163" i="119"/>
  <c r="K163" i="119"/>
  <c r="G163" i="119"/>
  <c r="O162" i="119"/>
  <c r="M162" i="119"/>
  <c r="AB162" i="119" s="1"/>
  <c r="K162" i="119"/>
  <c r="G162" i="119"/>
  <c r="O161" i="119"/>
  <c r="M161" i="119"/>
  <c r="N161" i="119" s="1"/>
  <c r="K161" i="119"/>
  <c r="G161" i="119"/>
  <c r="O160" i="119"/>
  <c r="M160" i="119"/>
  <c r="N160" i="119" s="1"/>
  <c r="K160" i="119"/>
  <c r="G160" i="119"/>
  <c r="O159" i="119"/>
  <c r="M159" i="119"/>
  <c r="AB159" i="119" s="1"/>
  <c r="K159" i="119"/>
  <c r="G159" i="119"/>
  <c r="O158" i="119"/>
  <c r="M158" i="119"/>
  <c r="K158" i="119"/>
  <c r="G158" i="119"/>
  <c r="T157" i="119"/>
  <c r="S157" i="119"/>
  <c r="L157" i="119"/>
  <c r="J157" i="119"/>
  <c r="I157" i="119"/>
  <c r="O144" i="119"/>
  <c r="M144" i="119"/>
  <c r="AB144" i="119" s="1"/>
  <c r="K144" i="119"/>
  <c r="G144" i="119"/>
  <c r="O143" i="119"/>
  <c r="M143" i="119"/>
  <c r="AB143" i="119" s="1"/>
  <c r="K143" i="119"/>
  <c r="G143" i="119"/>
  <c r="O142" i="119"/>
  <c r="M142" i="119"/>
  <c r="N142" i="119" s="1"/>
  <c r="K142" i="119"/>
  <c r="G142" i="119"/>
  <c r="O141" i="119"/>
  <c r="M141" i="119"/>
  <c r="N141" i="119" s="1"/>
  <c r="K141" i="119"/>
  <c r="G141" i="119"/>
  <c r="T140" i="119"/>
  <c r="S140" i="119"/>
  <c r="L140" i="119"/>
  <c r="J140" i="119"/>
  <c r="I140" i="119"/>
  <c r="O126" i="119"/>
  <c r="M126" i="119"/>
  <c r="AB126" i="119" s="1"/>
  <c r="K126" i="119"/>
  <c r="G126" i="119"/>
  <c r="O125" i="119"/>
  <c r="M125" i="119"/>
  <c r="AA125" i="119" s="1"/>
  <c r="K125" i="119"/>
  <c r="G125" i="119"/>
  <c r="AB124" i="119"/>
  <c r="O124" i="119"/>
  <c r="M124" i="119"/>
  <c r="N124" i="119" s="1"/>
  <c r="K124" i="119"/>
  <c r="G124" i="119"/>
  <c r="T123" i="119"/>
  <c r="S123" i="119"/>
  <c r="L123" i="119"/>
  <c r="J123" i="119"/>
  <c r="I123" i="119"/>
  <c r="O112" i="119"/>
  <c r="M112" i="119"/>
  <c r="AB112" i="119" s="1"/>
  <c r="K112" i="119"/>
  <c r="G112" i="119"/>
  <c r="O111" i="119"/>
  <c r="M111" i="119"/>
  <c r="N111" i="119" s="1"/>
  <c r="K111" i="119"/>
  <c r="G111" i="119"/>
  <c r="O110" i="119"/>
  <c r="M110" i="119"/>
  <c r="N110" i="119" s="1"/>
  <c r="Q110" i="119" s="1"/>
  <c r="K110" i="119"/>
  <c r="G110" i="119"/>
  <c r="O109" i="119"/>
  <c r="M109" i="119"/>
  <c r="AA109" i="119" s="1"/>
  <c r="K109" i="119"/>
  <c r="G109" i="119"/>
  <c r="O108" i="119"/>
  <c r="M108" i="119"/>
  <c r="N108" i="119" s="1"/>
  <c r="K108" i="119"/>
  <c r="G108" i="119"/>
  <c r="O107" i="119"/>
  <c r="M107" i="119"/>
  <c r="N107" i="119" s="1"/>
  <c r="K107" i="119"/>
  <c r="G107" i="119"/>
  <c r="T106" i="119"/>
  <c r="S106" i="119"/>
  <c r="L106" i="119"/>
  <c r="J106" i="119"/>
  <c r="I106" i="119"/>
  <c r="O93" i="119"/>
  <c r="M93" i="119"/>
  <c r="N93" i="119" s="1"/>
  <c r="K93" i="119"/>
  <c r="G93" i="119"/>
  <c r="O92" i="119"/>
  <c r="M92" i="119"/>
  <c r="AB92" i="119" s="1"/>
  <c r="K92" i="119"/>
  <c r="G92" i="119"/>
  <c r="O91" i="119"/>
  <c r="M91" i="119"/>
  <c r="K91" i="119"/>
  <c r="G91" i="119"/>
  <c r="O90" i="119"/>
  <c r="M90" i="119"/>
  <c r="AB90" i="119" s="1"/>
  <c r="K90" i="119"/>
  <c r="G90" i="119"/>
  <c r="T89" i="119"/>
  <c r="S89" i="119"/>
  <c r="L89" i="119"/>
  <c r="J89" i="119"/>
  <c r="I89" i="119"/>
  <c r="O76" i="119"/>
  <c r="M76" i="119"/>
  <c r="AB76" i="119" s="1"/>
  <c r="K76" i="119"/>
  <c r="G76" i="119"/>
  <c r="O75" i="119"/>
  <c r="M75" i="119"/>
  <c r="N75" i="119" s="1"/>
  <c r="K75" i="119"/>
  <c r="G75" i="119"/>
  <c r="O74" i="119"/>
  <c r="M74" i="119"/>
  <c r="AB74" i="119" s="1"/>
  <c r="K74" i="119"/>
  <c r="G74" i="119"/>
  <c r="O73" i="119"/>
  <c r="M73" i="119"/>
  <c r="AB73" i="119" s="1"/>
  <c r="K73" i="119"/>
  <c r="G73" i="119"/>
  <c r="T72" i="119"/>
  <c r="S72" i="119"/>
  <c r="L72" i="119"/>
  <c r="J72" i="119"/>
  <c r="I72" i="119"/>
  <c r="O59" i="119"/>
  <c r="M59" i="119"/>
  <c r="AB59" i="119" s="1"/>
  <c r="K59" i="119"/>
  <c r="G59" i="119"/>
  <c r="O58" i="119"/>
  <c r="M58" i="119"/>
  <c r="AB58" i="119" s="1"/>
  <c r="K58" i="119"/>
  <c r="G58" i="119"/>
  <c r="O57" i="119"/>
  <c r="M57" i="119"/>
  <c r="AB57" i="119" s="1"/>
  <c r="K57" i="119"/>
  <c r="G57" i="119"/>
  <c r="O56" i="119"/>
  <c r="M56" i="119"/>
  <c r="N56" i="119" s="1"/>
  <c r="K56" i="119"/>
  <c r="G56" i="119"/>
  <c r="T55" i="119"/>
  <c r="S55" i="119"/>
  <c r="L55" i="119"/>
  <c r="J55" i="119"/>
  <c r="I55" i="119"/>
  <c r="O44" i="119"/>
  <c r="M44" i="119"/>
  <c r="K44" i="119"/>
  <c r="G44" i="119"/>
  <c r="O43" i="119"/>
  <c r="M43" i="119"/>
  <c r="AA43" i="119" s="1"/>
  <c r="K43" i="119"/>
  <c r="G43" i="119"/>
  <c r="O42" i="119"/>
  <c r="M42" i="119"/>
  <c r="AB42" i="119" s="1"/>
  <c r="K42" i="119"/>
  <c r="G42" i="119"/>
  <c r="O41" i="119"/>
  <c r="M41" i="119"/>
  <c r="AB41" i="119" s="1"/>
  <c r="K41" i="119"/>
  <c r="G41" i="119"/>
  <c r="O40" i="119"/>
  <c r="M40" i="119"/>
  <c r="AB40" i="119" s="1"/>
  <c r="K40" i="119"/>
  <c r="G40" i="119"/>
  <c r="O39" i="119"/>
  <c r="M39" i="119"/>
  <c r="K39" i="119"/>
  <c r="G39" i="119"/>
  <c r="T38" i="119"/>
  <c r="S38" i="119"/>
  <c r="L38" i="119"/>
  <c r="J38" i="119"/>
  <c r="I38" i="119"/>
  <c r="O23" i="119"/>
  <c r="M23" i="119"/>
  <c r="K23" i="119"/>
  <c r="G23" i="119"/>
  <c r="O22" i="119"/>
  <c r="M22" i="119"/>
  <c r="K22" i="119"/>
  <c r="G22" i="119"/>
  <c r="T21" i="119"/>
  <c r="S21" i="119"/>
  <c r="L21" i="119"/>
  <c r="J21" i="119"/>
  <c r="I21" i="119"/>
  <c r="O10" i="119"/>
  <c r="M10" i="119"/>
  <c r="K10" i="119"/>
  <c r="G10" i="119"/>
  <c r="O9" i="119"/>
  <c r="M9" i="119"/>
  <c r="AB9" i="119" s="1"/>
  <c r="K9" i="119"/>
  <c r="G9" i="119"/>
  <c r="O8" i="119"/>
  <c r="M8" i="119"/>
  <c r="AB8" i="119" s="1"/>
  <c r="K8" i="119"/>
  <c r="G8" i="119"/>
  <c r="O7" i="119"/>
  <c r="M7" i="119"/>
  <c r="AB7" i="119" s="1"/>
  <c r="K7" i="119"/>
  <c r="G7" i="119"/>
  <c r="O6" i="119"/>
  <c r="M6" i="119"/>
  <c r="AB6" i="119" s="1"/>
  <c r="K6" i="119"/>
  <c r="G6" i="119"/>
  <c r="O5" i="119"/>
  <c r="M5" i="119"/>
  <c r="N5" i="119" s="1"/>
  <c r="K5" i="119"/>
  <c r="G5" i="119"/>
  <c r="H2" i="119"/>
  <c r="D1" i="119"/>
  <c r="X34" i="118"/>
  <c r="W34" i="118"/>
  <c r="V34" i="118"/>
  <c r="T34" i="118"/>
  <c r="P34" i="118"/>
  <c r="O34" i="118"/>
  <c r="N34" i="118"/>
  <c r="M34" i="118"/>
  <c r="H34" i="118"/>
  <c r="G34" i="118"/>
  <c r="O16" i="118"/>
  <c r="M16" i="118"/>
  <c r="I16" i="118"/>
  <c r="H16" i="118"/>
  <c r="G16" i="118"/>
  <c r="F16" i="118"/>
  <c r="E16" i="118"/>
  <c r="F8" i="118"/>
  <c r="M7" i="118"/>
  <c r="K7" i="118"/>
  <c r="I7" i="118"/>
  <c r="G7" i="118"/>
  <c r="F7" i="118"/>
  <c r="E7" i="118"/>
  <c r="M6" i="118"/>
  <c r="K6" i="118"/>
  <c r="I6" i="118"/>
  <c r="G6" i="118"/>
  <c r="F6" i="118"/>
  <c r="E6" i="118"/>
  <c r="AC123" i="105"/>
  <c r="AD123" i="117"/>
  <c r="AC123" i="117"/>
  <c r="Z123" i="117"/>
  <c r="Y123" i="117"/>
  <c r="T123" i="117"/>
  <c r="S123" i="117"/>
  <c r="L123" i="117"/>
  <c r="J123" i="117"/>
  <c r="I123" i="117"/>
  <c r="O110" i="117"/>
  <c r="M110" i="117"/>
  <c r="AF110" i="117" s="1"/>
  <c r="K110" i="117"/>
  <c r="G110" i="117"/>
  <c r="O109" i="117"/>
  <c r="M109" i="117"/>
  <c r="AF109" i="117" s="1"/>
  <c r="K109" i="117"/>
  <c r="G109" i="117"/>
  <c r="O108" i="117"/>
  <c r="M108" i="117"/>
  <c r="AE108" i="117" s="1"/>
  <c r="K108" i="117"/>
  <c r="G108" i="117"/>
  <c r="O107" i="117"/>
  <c r="M107" i="117"/>
  <c r="AF107" i="117" s="1"/>
  <c r="K107" i="117"/>
  <c r="G107" i="117"/>
  <c r="AD106" i="117"/>
  <c r="AC106" i="117"/>
  <c r="Z106" i="117"/>
  <c r="Y106" i="117"/>
  <c r="T106" i="117"/>
  <c r="S106" i="117"/>
  <c r="L106" i="117"/>
  <c r="J106" i="117"/>
  <c r="I106" i="117"/>
  <c r="O93" i="117"/>
  <c r="M93" i="117"/>
  <c r="AF93" i="117" s="1"/>
  <c r="K93" i="117"/>
  <c r="G93" i="117"/>
  <c r="O92" i="117"/>
  <c r="M92" i="117"/>
  <c r="N92" i="117" s="1"/>
  <c r="K92" i="117"/>
  <c r="G92" i="117"/>
  <c r="O91" i="117"/>
  <c r="M91" i="117"/>
  <c r="AF91" i="117" s="1"/>
  <c r="K91" i="117"/>
  <c r="G91" i="117"/>
  <c r="O90" i="117"/>
  <c r="M90" i="117"/>
  <c r="AF90" i="117" s="1"/>
  <c r="K90" i="117"/>
  <c r="G90" i="117"/>
  <c r="AD89" i="117"/>
  <c r="AC89" i="117"/>
  <c r="Z89" i="117"/>
  <c r="Y89" i="117"/>
  <c r="T89" i="117"/>
  <c r="S89" i="117"/>
  <c r="L89" i="117"/>
  <c r="J89" i="117"/>
  <c r="I89" i="117"/>
  <c r="O73" i="117"/>
  <c r="M73" i="117"/>
  <c r="M89" i="117" s="1"/>
  <c r="K73" i="117"/>
  <c r="G73" i="117"/>
  <c r="AD72" i="117"/>
  <c r="AC72" i="117"/>
  <c r="Z72" i="117"/>
  <c r="Y72" i="117"/>
  <c r="T72" i="117"/>
  <c r="S72" i="117"/>
  <c r="L72" i="117"/>
  <c r="J72" i="117"/>
  <c r="I72" i="117"/>
  <c r="O63" i="117"/>
  <c r="M63" i="117"/>
  <c r="AE63" i="117" s="1"/>
  <c r="K63" i="117"/>
  <c r="G63" i="117"/>
  <c r="O62" i="117"/>
  <c r="M62" i="117"/>
  <c r="AF62" i="117" s="1"/>
  <c r="K62" i="117"/>
  <c r="G62" i="117"/>
  <c r="O61" i="117"/>
  <c r="M61" i="117"/>
  <c r="AF61" i="117" s="1"/>
  <c r="K61" i="117"/>
  <c r="G61" i="117"/>
  <c r="O60" i="117"/>
  <c r="M60" i="117"/>
  <c r="AF60" i="117" s="1"/>
  <c r="K60" i="117"/>
  <c r="G60" i="117"/>
  <c r="O59" i="117"/>
  <c r="M59" i="117"/>
  <c r="AE59" i="117" s="1"/>
  <c r="K59" i="117"/>
  <c r="G59" i="117"/>
  <c r="O58" i="117"/>
  <c r="N58" i="117"/>
  <c r="M58" i="117"/>
  <c r="AF58" i="117" s="1"/>
  <c r="K58" i="117"/>
  <c r="G58" i="117"/>
  <c r="O57" i="117"/>
  <c r="M57" i="117"/>
  <c r="AF57" i="117" s="1"/>
  <c r="K57" i="117"/>
  <c r="G57" i="117"/>
  <c r="O56" i="117"/>
  <c r="M56" i="117"/>
  <c r="AF56" i="117" s="1"/>
  <c r="K56" i="117"/>
  <c r="G56" i="117"/>
  <c r="AD55" i="117"/>
  <c r="AC55" i="117"/>
  <c r="Z55" i="117"/>
  <c r="Y55" i="117"/>
  <c r="T55" i="117"/>
  <c r="S55" i="117"/>
  <c r="L55" i="117"/>
  <c r="J55" i="117"/>
  <c r="I55" i="117"/>
  <c r="O42" i="117"/>
  <c r="M42" i="117"/>
  <c r="AE42" i="117" s="1"/>
  <c r="K42" i="117"/>
  <c r="G42" i="117"/>
  <c r="O41" i="117"/>
  <c r="M41" i="117"/>
  <c r="AF41" i="117" s="1"/>
  <c r="K41" i="117"/>
  <c r="G41" i="117"/>
  <c r="O40" i="117"/>
  <c r="M40" i="117"/>
  <c r="AF40" i="117" s="1"/>
  <c r="K40" i="117"/>
  <c r="G40" i="117"/>
  <c r="O39" i="117"/>
  <c r="M39" i="117"/>
  <c r="K39" i="117"/>
  <c r="G39" i="117"/>
  <c r="AD38" i="117"/>
  <c r="AC38" i="117"/>
  <c r="Z38" i="117"/>
  <c r="Y38" i="117"/>
  <c r="T38" i="117"/>
  <c r="S38" i="117"/>
  <c r="L38" i="117"/>
  <c r="J38" i="117"/>
  <c r="I38" i="117"/>
  <c r="O25" i="117"/>
  <c r="M25" i="117"/>
  <c r="AF25" i="117" s="1"/>
  <c r="K25" i="117"/>
  <c r="G25" i="117"/>
  <c r="O24" i="117"/>
  <c r="M24" i="117"/>
  <c r="AF24" i="117" s="1"/>
  <c r="K24" i="117"/>
  <c r="G24" i="117"/>
  <c r="O23" i="117"/>
  <c r="M23" i="117"/>
  <c r="AF23" i="117" s="1"/>
  <c r="K23" i="117"/>
  <c r="G23" i="117"/>
  <c r="O22" i="117"/>
  <c r="M22" i="117"/>
  <c r="K22" i="117"/>
  <c r="G22" i="117"/>
  <c r="AD21" i="117"/>
  <c r="AC21" i="117"/>
  <c r="Z21" i="117"/>
  <c r="Y21" i="117"/>
  <c r="T21" i="117"/>
  <c r="S21" i="117"/>
  <c r="L21" i="117"/>
  <c r="J21" i="117"/>
  <c r="I21" i="117"/>
  <c r="O8" i="117"/>
  <c r="M8" i="117"/>
  <c r="N8" i="117" s="1"/>
  <c r="K8" i="117"/>
  <c r="G8" i="117"/>
  <c r="O7" i="117"/>
  <c r="M7" i="117"/>
  <c r="AF7" i="117" s="1"/>
  <c r="K7" i="117"/>
  <c r="G7" i="117"/>
  <c r="O6" i="117"/>
  <c r="M6" i="117"/>
  <c r="AF6" i="117" s="1"/>
  <c r="K6" i="117"/>
  <c r="G6" i="117"/>
  <c r="O5" i="117"/>
  <c r="M5" i="117"/>
  <c r="AF5" i="117" s="1"/>
  <c r="K5" i="117"/>
  <c r="G5" i="117"/>
  <c r="H2" i="117"/>
  <c r="D1" i="117"/>
  <c r="T174" i="116"/>
  <c r="S174" i="116"/>
  <c r="L174" i="116"/>
  <c r="J174" i="116"/>
  <c r="I174" i="116"/>
  <c r="O163" i="116"/>
  <c r="M163" i="116"/>
  <c r="N163" i="116" s="1"/>
  <c r="K163" i="116"/>
  <c r="G163" i="116"/>
  <c r="O162" i="116"/>
  <c r="M162" i="116"/>
  <c r="AB162" i="116" s="1"/>
  <c r="K162" i="116"/>
  <c r="G162" i="116"/>
  <c r="O161" i="116"/>
  <c r="M161" i="116"/>
  <c r="AB161" i="116" s="1"/>
  <c r="K161" i="116"/>
  <c r="G161" i="116"/>
  <c r="O160" i="116"/>
  <c r="M160" i="116"/>
  <c r="N160" i="116" s="1"/>
  <c r="K160" i="116"/>
  <c r="G160" i="116"/>
  <c r="O159" i="116"/>
  <c r="M159" i="116"/>
  <c r="N159" i="116" s="1"/>
  <c r="K159" i="116"/>
  <c r="G159" i="116"/>
  <c r="O158" i="116"/>
  <c r="M158" i="116"/>
  <c r="N158" i="116" s="1"/>
  <c r="K158" i="116"/>
  <c r="G158" i="116"/>
  <c r="T157" i="116"/>
  <c r="S157" i="116"/>
  <c r="L157" i="116"/>
  <c r="J157" i="116"/>
  <c r="I157" i="116"/>
  <c r="O144" i="116"/>
  <c r="M144" i="116"/>
  <c r="AB144" i="116" s="1"/>
  <c r="K144" i="116"/>
  <c r="G144" i="116"/>
  <c r="O143" i="116"/>
  <c r="M143" i="116"/>
  <c r="AB143" i="116" s="1"/>
  <c r="K143" i="116"/>
  <c r="G143" i="116"/>
  <c r="O142" i="116"/>
  <c r="M142" i="116"/>
  <c r="AB142" i="116" s="1"/>
  <c r="K142" i="116"/>
  <c r="G142" i="116"/>
  <c r="O141" i="116"/>
  <c r="M141" i="116"/>
  <c r="AA141" i="116" s="1"/>
  <c r="K141" i="116"/>
  <c r="G141" i="116"/>
  <c r="T140" i="116"/>
  <c r="S140" i="116"/>
  <c r="L140" i="116"/>
  <c r="J140" i="116"/>
  <c r="I140" i="116"/>
  <c r="O127" i="116"/>
  <c r="M127" i="116"/>
  <c r="N127" i="116" s="1"/>
  <c r="K127" i="116"/>
  <c r="G127" i="116"/>
  <c r="O126" i="116"/>
  <c r="M126" i="116"/>
  <c r="AB126" i="116" s="1"/>
  <c r="K126" i="116"/>
  <c r="G126" i="116"/>
  <c r="O125" i="116"/>
  <c r="M125" i="116"/>
  <c r="AB125" i="116" s="1"/>
  <c r="K125" i="116"/>
  <c r="G125" i="116"/>
  <c r="O124" i="116"/>
  <c r="M124" i="116"/>
  <c r="AB124" i="116" s="1"/>
  <c r="K124" i="116"/>
  <c r="G124" i="116"/>
  <c r="T123" i="116"/>
  <c r="S123" i="116"/>
  <c r="L123" i="116"/>
  <c r="J123" i="116"/>
  <c r="I123" i="116"/>
  <c r="O112" i="116"/>
  <c r="M112" i="116"/>
  <c r="AB112" i="116" s="1"/>
  <c r="K112" i="116"/>
  <c r="G112" i="116"/>
  <c r="O111" i="116"/>
  <c r="M111" i="116"/>
  <c r="K111" i="116"/>
  <c r="G111" i="116"/>
  <c r="O110" i="116"/>
  <c r="M110" i="116"/>
  <c r="AB110" i="116" s="1"/>
  <c r="K110" i="116"/>
  <c r="G110" i="116"/>
  <c r="O109" i="116"/>
  <c r="M109" i="116"/>
  <c r="AB109" i="116" s="1"/>
  <c r="K109" i="116"/>
  <c r="G109" i="116"/>
  <c r="O108" i="116"/>
  <c r="M108" i="116"/>
  <c r="K108" i="116"/>
  <c r="G108" i="116"/>
  <c r="O107" i="116"/>
  <c r="M107" i="116"/>
  <c r="N107" i="116" s="1"/>
  <c r="K107" i="116"/>
  <c r="G107" i="116"/>
  <c r="T106" i="116"/>
  <c r="S106" i="116"/>
  <c r="L106" i="116"/>
  <c r="J106" i="116"/>
  <c r="I106" i="116"/>
  <c r="O93" i="116"/>
  <c r="M93" i="116"/>
  <c r="AB93" i="116" s="1"/>
  <c r="K93" i="116"/>
  <c r="G93" i="116"/>
  <c r="O92" i="116"/>
  <c r="M92" i="116"/>
  <c r="K92" i="116"/>
  <c r="G92" i="116"/>
  <c r="O91" i="116"/>
  <c r="M91" i="116"/>
  <c r="AB91" i="116" s="1"/>
  <c r="K91" i="116"/>
  <c r="G91" i="116"/>
  <c r="O90" i="116"/>
  <c r="M90" i="116"/>
  <c r="AB90" i="116" s="1"/>
  <c r="K90" i="116"/>
  <c r="G90" i="116"/>
  <c r="T89" i="116"/>
  <c r="S89" i="116"/>
  <c r="L89" i="116"/>
  <c r="J89" i="116"/>
  <c r="I89" i="116"/>
  <c r="O76" i="116"/>
  <c r="M76" i="116"/>
  <c r="AB76" i="116" s="1"/>
  <c r="K76" i="116"/>
  <c r="G76" i="116"/>
  <c r="O75" i="116"/>
  <c r="M75" i="116"/>
  <c r="AB75" i="116" s="1"/>
  <c r="K75" i="116"/>
  <c r="G75" i="116"/>
  <c r="O74" i="116"/>
  <c r="M74" i="116"/>
  <c r="AB74" i="116" s="1"/>
  <c r="K74" i="116"/>
  <c r="G74" i="116"/>
  <c r="O73" i="116"/>
  <c r="M73" i="116"/>
  <c r="AB73" i="116" s="1"/>
  <c r="K73" i="116"/>
  <c r="G73" i="116"/>
  <c r="T72" i="116"/>
  <c r="S72" i="116"/>
  <c r="L72" i="116"/>
  <c r="J72" i="116"/>
  <c r="I72" i="116"/>
  <c r="O59" i="116"/>
  <c r="M59" i="116"/>
  <c r="AB59" i="116" s="1"/>
  <c r="K59" i="116"/>
  <c r="G59" i="116"/>
  <c r="O58" i="116"/>
  <c r="M58" i="116"/>
  <c r="K58" i="116"/>
  <c r="G58" i="116"/>
  <c r="O57" i="116"/>
  <c r="M57" i="116"/>
  <c r="N57" i="116" s="1"/>
  <c r="K57" i="116"/>
  <c r="G57" i="116"/>
  <c r="O56" i="116"/>
  <c r="M56" i="116"/>
  <c r="N56" i="116" s="1"/>
  <c r="K56" i="116"/>
  <c r="G56" i="116"/>
  <c r="T55" i="116"/>
  <c r="S55" i="116"/>
  <c r="L55" i="116"/>
  <c r="J55" i="116"/>
  <c r="I55" i="116"/>
  <c r="O43" i="116"/>
  <c r="M43" i="116"/>
  <c r="AB43" i="116" s="1"/>
  <c r="K43" i="116"/>
  <c r="G43" i="116"/>
  <c r="O42" i="116"/>
  <c r="M42" i="116"/>
  <c r="AB42" i="116" s="1"/>
  <c r="K42" i="116"/>
  <c r="G42" i="116"/>
  <c r="O41" i="116"/>
  <c r="M41" i="116"/>
  <c r="AB41" i="116" s="1"/>
  <c r="K41" i="116"/>
  <c r="G41" i="116"/>
  <c r="O40" i="116"/>
  <c r="M40" i="116"/>
  <c r="N40" i="116" s="1"/>
  <c r="K40" i="116"/>
  <c r="G40" i="116"/>
  <c r="O39" i="116"/>
  <c r="M39" i="116"/>
  <c r="K39" i="116"/>
  <c r="G39" i="116"/>
  <c r="T38" i="116"/>
  <c r="S38" i="116"/>
  <c r="L38" i="116"/>
  <c r="J38" i="116"/>
  <c r="I38" i="116"/>
  <c r="O23" i="116"/>
  <c r="M23" i="116"/>
  <c r="AB23" i="116" s="1"/>
  <c r="K23" i="116"/>
  <c r="G23" i="116"/>
  <c r="O22" i="116"/>
  <c r="M22" i="116"/>
  <c r="K22" i="116"/>
  <c r="G22" i="116"/>
  <c r="T21" i="116"/>
  <c r="S21" i="116"/>
  <c r="L21" i="116"/>
  <c r="J21" i="116"/>
  <c r="I21" i="116"/>
  <c r="O10" i="116"/>
  <c r="M10" i="116"/>
  <c r="AB10" i="116" s="1"/>
  <c r="K10" i="116"/>
  <c r="G10" i="116"/>
  <c r="O9" i="116"/>
  <c r="M9" i="116"/>
  <c r="AB9" i="116" s="1"/>
  <c r="K9" i="116"/>
  <c r="G9" i="116"/>
  <c r="O8" i="116"/>
  <c r="M8" i="116"/>
  <c r="AB8" i="116" s="1"/>
  <c r="K8" i="116"/>
  <c r="G8" i="116"/>
  <c r="O7" i="116"/>
  <c r="M7" i="116"/>
  <c r="AB7" i="116" s="1"/>
  <c r="K7" i="116"/>
  <c r="G7" i="116"/>
  <c r="O6" i="116"/>
  <c r="M6" i="116"/>
  <c r="AB6" i="116" s="1"/>
  <c r="K6" i="116"/>
  <c r="G6" i="116"/>
  <c r="O5" i="116"/>
  <c r="M5" i="116"/>
  <c r="AB5" i="116" s="1"/>
  <c r="K5" i="116"/>
  <c r="G5" i="116"/>
  <c r="H2" i="116"/>
  <c r="D1" i="116"/>
  <c r="X34" i="115"/>
  <c r="W34" i="115"/>
  <c r="V34" i="115"/>
  <c r="T34" i="115"/>
  <c r="P34" i="115"/>
  <c r="O34" i="115"/>
  <c r="N34" i="115"/>
  <c r="M34" i="115"/>
  <c r="H34" i="115"/>
  <c r="G34" i="115"/>
  <c r="O16" i="115"/>
  <c r="M16" i="115"/>
  <c r="I16" i="115"/>
  <c r="H16" i="115"/>
  <c r="G16" i="115"/>
  <c r="F16" i="115"/>
  <c r="E16" i="115"/>
  <c r="F8" i="115"/>
  <c r="M7" i="115"/>
  <c r="K7" i="115"/>
  <c r="I7" i="115"/>
  <c r="G7" i="115"/>
  <c r="F7" i="115"/>
  <c r="E7" i="115"/>
  <c r="M6" i="115"/>
  <c r="K6" i="115"/>
  <c r="I6" i="115"/>
  <c r="G6" i="115"/>
  <c r="F6" i="115"/>
  <c r="E6" i="115"/>
  <c r="AD123" i="114"/>
  <c r="AC123" i="114"/>
  <c r="Z123" i="114"/>
  <c r="Y123" i="114"/>
  <c r="T123" i="114"/>
  <c r="S123" i="114"/>
  <c r="L123" i="114"/>
  <c r="J123" i="114"/>
  <c r="I123" i="114"/>
  <c r="O110" i="114"/>
  <c r="M110" i="114"/>
  <c r="AF110" i="114" s="1"/>
  <c r="K110" i="114"/>
  <c r="G110" i="114"/>
  <c r="O109" i="114"/>
  <c r="M109" i="114"/>
  <c r="AF109" i="114" s="1"/>
  <c r="K109" i="114"/>
  <c r="G109" i="114"/>
  <c r="O108" i="114"/>
  <c r="M108" i="114"/>
  <c r="AF108" i="114" s="1"/>
  <c r="K108" i="114"/>
  <c r="G108" i="114"/>
  <c r="O107" i="114"/>
  <c r="M107" i="114"/>
  <c r="AF107" i="114" s="1"/>
  <c r="K107" i="114"/>
  <c r="G107" i="114"/>
  <c r="AD106" i="114"/>
  <c r="AC106" i="114"/>
  <c r="Z106" i="114"/>
  <c r="Y106" i="114"/>
  <c r="T106" i="114"/>
  <c r="S106" i="114"/>
  <c r="L106" i="114"/>
  <c r="J106" i="114"/>
  <c r="I106" i="114"/>
  <c r="O93" i="114"/>
  <c r="M93" i="114"/>
  <c r="N93" i="114" s="1"/>
  <c r="K93" i="114"/>
  <c r="G93" i="114"/>
  <c r="O92" i="114"/>
  <c r="M92" i="114"/>
  <c r="N92" i="114" s="1"/>
  <c r="K92" i="114"/>
  <c r="G92" i="114"/>
  <c r="O91" i="114"/>
  <c r="M91" i="114"/>
  <c r="AF91" i="114" s="1"/>
  <c r="K91" i="114"/>
  <c r="G91" i="114"/>
  <c r="O90" i="114"/>
  <c r="M90" i="114"/>
  <c r="AF90" i="114" s="1"/>
  <c r="K90" i="114"/>
  <c r="G90" i="114"/>
  <c r="AD89" i="114"/>
  <c r="AC89" i="114"/>
  <c r="Z89" i="114"/>
  <c r="Y89" i="114"/>
  <c r="T89" i="114"/>
  <c r="S89" i="114"/>
  <c r="L89" i="114"/>
  <c r="J89" i="114"/>
  <c r="I89" i="114"/>
  <c r="O73" i="114"/>
  <c r="M73" i="114"/>
  <c r="M89" i="114" s="1"/>
  <c r="K73" i="114"/>
  <c r="G73" i="114"/>
  <c r="AD72" i="114"/>
  <c r="AC72" i="114"/>
  <c r="Z72" i="114"/>
  <c r="Y72" i="114"/>
  <c r="T72" i="114"/>
  <c r="S72" i="114"/>
  <c r="L72" i="114"/>
  <c r="J72" i="114"/>
  <c r="I72" i="114"/>
  <c r="O63" i="114"/>
  <c r="M63" i="114"/>
  <c r="K63" i="114"/>
  <c r="G63" i="114"/>
  <c r="O62" i="114"/>
  <c r="M62" i="114"/>
  <c r="AF62" i="114" s="1"/>
  <c r="K62" i="114"/>
  <c r="G62" i="114"/>
  <c r="O61" i="114"/>
  <c r="M61" i="114"/>
  <c r="AF61" i="114" s="1"/>
  <c r="K61" i="114"/>
  <c r="G61" i="114"/>
  <c r="O60" i="114"/>
  <c r="M60" i="114"/>
  <c r="AF60" i="114" s="1"/>
  <c r="K60" i="114"/>
  <c r="G60" i="114"/>
  <c r="O59" i="114"/>
  <c r="M59" i="114"/>
  <c r="AF59" i="114" s="1"/>
  <c r="K59" i="114"/>
  <c r="G59" i="114"/>
  <c r="O58" i="114"/>
  <c r="M58" i="114"/>
  <c r="AE58" i="114" s="1"/>
  <c r="K58" i="114"/>
  <c r="G58" i="114"/>
  <c r="O57" i="114"/>
  <c r="M57" i="114"/>
  <c r="AF57" i="114" s="1"/>
  <c r="K57" i="114"/>
  <c r="G57" i="114"/>
  <c r="O56" i="114"/>
  <c r="M56" i="114"/>
  <c r="AF56" i="114" s="1"/>
  <c r="K56" i="114"/>
  <c r="G56" i="114"/>
  <c r="AD55" i="114"/>
  <c r="AC55" i="114"/>
  <c r="Z55" i="114"/>
  <c r="Y55" i="114"/>
  <c r="T55" i="114"/>
  <c r="S55" i="114"/>
  <c r="L55" i="114"/>
  <c r="J55" i="114"/>
  <c r="I55" i="114"/>
  <c r="O42" i="114"/>
  <c r="M42" i="114"/>
  <c r="AF42" i="114" s="1"/>
  <c r="K42" i="114"/>
  <c r="G42" i="114"/>
  <c r="O41" i="114"/>
  <c r="M41" i="114"/>
  <c r="AF41" i="114" s="1"/>
  <c r="K41" i="114"/>
  <c r="G41" i="114"/>
  <c r="O40" i="114"/>
  <c r="M40" i="114"/>
  <c r="AE40" i="114" s="1"/>
  <c r="K40" i="114"/>
  <c r="G40" i="114"/>
  <c r="O39" i="114"/>
  <c r="M39" i="114"/>
  <c r="K39" i="114"/>
  <c r="G39" i="114"/>
  <c r="AD38" i="114"/>
  <c r="AC38" i="114"/>
  <c r="Z38" i="114"/>
  <c r="Y38" i="114"/>
  <c r="T38" i="114"/>
  <c r="S38" i="114"/>
  <c r="L38" i="114"/>
  <c r="J38" i="114"/>
  <c r="I38" i="114"/>
  <c r="O25" i="114"/>
  <c r="M25" i="114"/>
  <c r="AF25" i="114" s="1"/>
  <c r="K25" i="114"/>
  <c r="G25" i="114"/>
  <c r="O24" i="114"/>
  <c r="M24" i="114"/>
  <c r="AF24" i="114" s="1"/>
  <c r="K24" i="114"/>
  <c r="G24" i="114"/>
  <c r="O23" i="114"/>
  <c r="M23" i="114"/>
  <c r="AF23" i="114" s="1"/>
  <c r="K23" i="114"/>
  <c r="G23" i="114"/>
  <c r="O22" i="114"/>
  <c r="M22" i="114"/>
  <c r="AF22" i="114" s="1"/>
  <c r="K22" i="114"/>
  <c r="G22" i="114"/>
  <c r="AD21" i="114"/>
  <c r="AC21" i="114"/>
  <c r="Z21" i="114"/>
  <c r="Y21" i="114"/>
  <c r="T21" i="114"/>
  <c r="S21" i="114"/>
  <c r="L21" i="114"/>
  <c r="J21" i="114"/>
  <c r="I21" i="114"/>
  <c r="O8" i="114"/>
  <c r="M8" i="114"/>
  <c r="N8" i="114" s="1"/>
  <c r="K8" i="114"/>
  <c r="G8" i="114"/>
  <c r="O7" i="114"/>
  <c r="M7" i="114"/>
  <c r="AF7" i="114" s="1"/>
  <c r="K7" i="114"/>
  <c r="G7" i="114"/>
  <c r="O6" i="114"/>
  <c r="M6" i="114"/>
  <c r="AF6" i="114" s="1"/>
  <c r="K6" i="114"/>
  <c r="G6" i="114"/>
  <c r="O5" i="114"/>
  <c r="M5" i="114"/>
  <c r="AE5" i="114" s="1"/>
  <c r="K5" i="114"/>
  <c r="G5" i="114"/>
  <c r="H2" i="114"/>
  <c r="D1" i="114"/>
  <c r="T174" i="113"/>
  <c r="S174" i="113"/>
  <c r="L174" i="113"/>
  <c r="J174" i="113"/>
  <c r="I174" i="113"/>
  <c r="O163" i="113"/>
  <c r="M163" i="113"/>
  <c r="N163" i="113" s="1"/>
  <c r="K163" i="113"/>
  <c r="G163" i="113"/>
  <c r="O162" i="113"/>
  <c r="M162" i="113"/>
  <c r="AB162" i="113" s="1"/>
  <c r="K162" i="113"/>
  <c r="G162" i="113"/>
  <c r="O161" i="113"/>
  <c r="M161" i="113"/>
  <c r="AB161" i="113" s="1"/>
  <c r="K161" i="113"/>
  <c r="G161" i="113"/>
  <c r="O160" i="113"/>
  <c r="M160" i="113"/>
  <c r="AB160" i="113" s="1"/>
  <c r="K160" i="113"/>
  <c r="G160" i="113"/>
  <c r="O159" i="113"/>
  <c r="M159" i="113"/>
  <c r="N159" i="113" s="1"/>
  <c r="K159" i="113"/>
  <c r="G159" i="113"/>
  <c r="O158" i="113"/>
  <c r="M158" i="113"/>
  <c r="K158" i="113"/>
  <c r="G158" i="113"/>
  <c r="T157" i="113"/>
  <c r="S157" i="113"/>
  <c r="L157" i="113"/>
  <c r="J157" i="113"/>
  <c r="I157" i="113"/>
  <c r="O144" i="113"/>
  <c r="M144" i="113"/>
  <c r="AB144" i="113" s="1"/>
  <c r="K144" i="113"/>
  <c r="G144" i="113"/>
  <c r="O143" i="113"/>
  <c r="M143" i="113"/>
  <c r="AB143" i="113" s="1"/>
  <c r="K143" i="113"/>
  <c r="G143" i="113"/>
  <c r="O142" i="113"/>
  <c r="M142" i="113"/>
  <c r="AB142" i="113" s="1"/>
  <c r="K142" i="113"/>
  <c r="G142" i="113"/>
  <c r="O141" i="113"/>
  <c r="M141" i="113"/>
  <c r="AB141" i="113" s="1"/>
  <c r="K141" i="113"/>
  <c r="G141" i="113"/>
  <c r="T140" i="113"/>
  <c r="S140" i="113"/>
  <c r="L140" i="113"/>
  <c r="J140" i="113"/>
  <c r="I140" i="113"/>
  <c r="O127" i="113"/>
  <c r="M127" i="113"/>
  <c r="N127" i="113" s="1"/>
  <c r="K127" i="113"/>
  <c r="G127" i="113"/>
  <c r="O126" i="113"/>
  <c r="M126" i="113"/>
  <c r="AB126" i="113" s="1"/>
  <c r="K126" i="113"/>
  <c r="G126" i="113"/>
  <c r="O125" i="113"/>
  <c r="M125" i="113"/>
  <c r="AA125" i="113" s="1"/>
  <c r="K125" i="113"/>
  <c r="G125" i="113"/>
  <c r="O124" i="113"/>
  <c r="M124" i="113"/>
  <c r="AB124" i="113" s="1"/>
  <c r="K124" i="113"/>
  <c r="G124" i="113"/>
  <c r="T123" i="113"/>
  <c r="S123" i="113"/>
  <c r="L123" i="113"/>
  <c r="J123" i="113"/>
  <c r="I123" i="113"/>
  <c r="O109" i="113"/>
  <c r="M109" i="113"/>
  <c r="AB109" i="113" s="1"/>
  <c r="K109" i="113"/>
  <c r="G109" i="113"/>
  <c r="O108" i="113"/>
  <c r="M108" i="113"/>
  <c r="N108" i="113" s="1"/>
  <c r="K108" i="113"/>
  <c r="G108" i="113"/>
  <c r="O107" i="113"/>
  <c r="M107" i="113"/>
  <c r="AB107" i="113" s="1"/>
  <c r="K107" i="113"/>
  <c r="G107" i="113"/>
  <c r="T106" i="113"/>
  <c r="S106" i="113"/>
  <c r="L106" i="113"/>
  <c r="J106" i="113"/>
  <c r="I106" i="113"/>
  <c r="O93" i="113"/>
  <c r="M93" i="113"/>
  <c r="K93" i="113"/>
  <c r="G93" i="113"/>
  <c r="O92" i="113"/>
  <c r="M92" i="113"/>
  <c r="AB92" i="113" s="1"/>
  <c r="K92" i="113"/>
  <c r="G92" i="113"/>
  <c r="O91" i="113"/>
  <c r="M91" i="113"/>
  <c r="AB91" i="113" s="1"/>
  <c r="K91" i="113"/>
  <c r="G91" i="113"/>
  <c r="O90" i="113"/>
  <c r="M90" i="113"/>
  <c r="AB90" i="113" s="1"/>
  <c r="K90" i="113"/>
  <c r="G90" i="113"/>
  <c r="T89" i="113"/>
  <c r="S89" i="113"/>
  <c r="L89" i="113"/>
  <c r="J89" i="113"/>
  <c r="I89" i="113"/>
  <c r="O76" i="113"/>
  <c r="M76" i="113"/>
  <c r="N76" i="113" s="1"/>
  <c r="K76" i="113"/>
  <c r="G76" i="113"/>
  <c r="O75" i="113"/>
  <c r="M75" i="113"/>
  <c r="N75" i="113" s="1"/>
  <c r="K75" i="113"/>
  <c r="G75" i="113"/>
  <c r="O74" i="113"/>
  <c r="M74" i="113"/>
  <c r="AB74" i="113" s="1"/>
  <c r="K74" i="113"/>
  <c r="G74" i="113"/>
  <c r="O73" i="113"/>
  <c r="M73" i="113"/>
  <c r="AB73" i="113" s="1"/>
  <c r="K73" i="113"/>
  <c r="G73" i="113"/>
  <c r="T72" i="113"/>
  <c r="S72" i="113"/>
  <c r="L72" i="113"/>
  <c r="J72" i="113"/>
  <c r="I72" i="113"/>
  <c r="O59" i="113"/>
  <c r="M59" i="113"/>
  <c r="AB59" i="113" s="1"/>
  <c r="K59" i="113"/>
  <c r="G59" i="113"/>
  <c r="O58" i="113"/>
  <c r="M58" i="113"/>
  <c r="N58" i="113" s="1"/>
  <c r="K58" i="113"/>
  <c r="G58" i="113"/>
  <c r="O57" i="113"/>
  <c r="M57" i="113"/>
  <c r="AB57" i="113" s="1"/>
  <c r="K57" i="113"/>
  <c r="G57" i="113"/>
  <c r="O56" i="113"/>
  <c r="M56" i="113"/>
  <c r="AB56" i="113" s="1"/>
  <c r="K56" i="113"/>
  <c r="G56" i="113"/>
  <c r="T55" i="113"/>
  <c r="S55" i="113"/>
  <c r="L55" i="113"/>
  <c r="J55" i="113"/>
  <c r="I55" i="113"/>
  <c r="O43" i="113"/>
  <c r="M43" i="113"/>
  <c r="AA43" i="113" s="1"/>
  <c r="K43" i="113"/>
  <c r="G43" i="113"/>
  <c r="O42" i="113"/>
  <c r="M42" i="113"/>
  <c r="K42" i="113"/>
  <c r="G42" i="113"/>
  <c r="O41" i="113"/>
  <c r="M41" i="113"/>
  <c r="N41" i="113" s="1"/>
  <c r="K41" i="113"/>
  <c r="G41" i="113"/>
  <c r="O40" i="113"/>
  <c r="M40" i="113"/>
  <c r="AB40" i="113" s="1"/>
  <c r="K40" i="113"/>
  <c r="G40" i="113"/>
  <c r="O39" i="113"/>
  <c r="M39" i="113"/>
  <c r="AB39" i="113" s="1"/>
  <c r="K39" i="113"/>
  <c r="G39" i="113"/>
  <c r="T38" i="113"/>
  <c r="S38" i="113"/>
  <c r="L38" i="113"/>
  <c r="J38" i="113"/>
  <c r="I38" i="113"/>
  <c r="O23" i="113"/>
  <c r="M23" i="113"/>
  <c r="K23" i="113"/>
  <c r="G23" i="113"/>
  <c r="O22" i="113"/>
  <c r="M22" i="113"/>
  <c r="AA22" i="113" s="1"/>
  <c r="K22" i="113"/>
  <c r="G22" i="113"/>
  <c r="T21" i="113"/>
  <c r="S21" i="113"/>
  <c r="L21" i="113"/>
  <c r="J21" i="113"/>
  <c r="I21" i="113"/>
  <c r="O10" i="113"/>
  <c r="M10" i="113"/>
  <c r="AB10" i="113" s="1"/>
  <c r="K10" i="113"/>
  <c r="G10" i="113"/>
  <c r="O9" i="113"/>
  <c r="M9" i="113"/>
  <c r="N9" i="113" s="1"/>
  <c r="K9" i="113"/>
  <c r="G9" i="113"/>
  <c r="O8" i="113"/>
  <c r="M8" i="113"/>
  <c r="AB8" i="113" s="1"/>
  <c r="K8" i="113"/>
  <c r="G8" i="113"/>
  <c r="O7" i="113"/>
  <c r="M7" i="113"/>
  <c r="AA7" i="113" s="1"/>
  <c r="K7" i="113"/>
  <c r="G7" i="113"/>
  <c r="O6" i="113"/>
  <c r="M6" i="113"/>
  <c r="AB6" i="113" s="1"/>
  <c r="K6" i="113"/>
  <c r="G6" i="113"/>
  <c r="O5" i="113"/>
  <c r="M5" i="113"/>
  <c r="K5" i="113"/>
  <c r="G5" i="113"/>
  <c r="H2" i="113"/>
  <c r="D1" i="113"/>
  <c r="X34" i="112"/>
  <c r="W34" i="112"/>
  <c r="V34" i="112"/>
  <c r="T34" i="112"/>
  <c r="P34" i="112"/>
  <c r="O34" i="112"/>
  <c r="N34" i="112"/>
  <c r="M34" i="112"/>
  <c r="H34" i="112"/>
  <c r="G34" i="112"/>
  <c r="O16" i="112"/>
  <c r="M16" i="112"/>
  <c r="I16" i="112"/>
  <c r="H16" i="112"/>
  <c r="G16" i="112"/>
  <c r="F16" i="112"/>
  <c r="E16" i="112"/>
  <c r="F8" i="112"/>
  <c r="M7" i="112"/>
  <c r="K7" i="112"/>
  <c r="I7" i="112"/>
  <c r="G7" i="112"/>
  <c r="F7" i="112"/>
  <c r="E7" i="112"/>
  <c r="M6" i="112"/>
  <c r="K6" i="112"/>
  <c r="I6" i="112"/>
  <c r="G6" i="112"/>
  <c r="F6" i="112"/>
  <c r="E6" i="112"/>
  <c r="AD106" i="111"/>
  <c r="AC106" i="111"/>
  <c r="Z106" i="111"/>
  <c r="Y106" i="111"/>
  <c r="T106" i="111"/>
  <c r="S106" i="111"/>
  <c r="L106" i="111"/>
  <c r="J106" i="111"/>
  <c r="I106" i="111"/>
  <c r="O93" i="111"/>
  <c r="M93" i="111"/>
  <c r="AF93" i="111" s="1"/>
  <c r="K93" i="111"/>
  <c r="G93" i="111"/>
  <c r="O92" i="111"/>
  <c r="M92" i="111"/>
  <c r="AF92" i="111" s="1"/>
  <c r="K92" i="111"/>
  <c r="G92" i="111"/>
  <c r="O91" i="111"/>
  <c r="M91" i="111"/>
  <c r="AF91" i="111" s="1"/>
  <c r="K91" i="111"/>
  <c r="G91" i="111"/>
  <c r="O90" i="111"/>
  <c r="M90" i="111"/>
  <c r="AF90" i="111" s="1"/>
  <c r="K90" i="111"/>
  <c r="G90" i="111"/>
  <c r="AD89" i="111"/>
  <c r="AC89" i="111"/>
  <c r="Z89" i="111"/>
  <c r="Y89" i="111"/>
  <c r="T89" i="111"/>
  <c r="S89" i="111"/>
  <c r="L89" i="111"/>
  <c r="J89" i="111"/>
  <c r="I89" i="111"/>
  <c r="O76" i="111"/>
  <c r="M76" i="111"/>
  <c r="AF76" i="111" s="1"/>
  <c r="K76" i="111"/>
  <c r="G76" i="111"/>
  <c r="O75" i="111"/>
  <c r="M75" i="111"/>
  <c r="AE75" i="111" s="1"/>
  <c r="K75" i="111"/>
  <c r="G75" i="111"/>
  <c r="O74" i="111"/>
  <c r="M74" i="111"/>
  <c r="AE74" i="111" s="1"/>
  <c r="K74" i="111"/>
  <c r="G74" i="111"/>
  <c r="O73" i="111"/>
  <c r="M73" i="111"/>
  <c r="AF73" i="111" s="1"/>
  <c r="K73" i="111"/>
  <c r="G73" i="111"/>
  <c r="AD72" i="111"/>
  <c r="AC72" i="111"/>
  <c r="Z72" i="111"/>
  <c r="Y72" i="111"/>
  <c r="T72" i="111"/>
  <c r="S72" i="111"/>
  <c r="L72" i="111"/>
  <c r="J72" i="111"/>
  <c r="I72" i="111"/>
  <c r="O56" i="111"/>
  <c r="M56" i="111"/>
  <c r="M72" i="111" s="1"/>
  <c r="K56" i="111"/>
  <c r="G56" i="111"/>
  <c r="AD55" i="111"/>
  <c r="AC55" i="111"/>
  <c r="Z55" i="111"/>
  <c r="Y55" i="111"/>
  <c r="T55" i="111"/>
  <c r="S55" i="111"/>
  <c r="L55" i="111"/>
  <c r="J55" i="111"/>
  <c r="I55" i="111"/>
  <c r="O44" i="111"/>
  <c r="M44" i="111"/>
  <c r="K44" i="111"/>
  <c r="G44" i="111"/>
  <c r="O43" i="111"/>
  <c r="M43" i="111"/>
  <c r="N43" i="111" s="1"/>
  <c r="K43" i="111"/>
  <c r="G43" i="111"/>
  <c r="O42" i="111"/>
  <c r="M42" i="111"/>
  <c r="AF42" i="111" s="1"/>
  <c r="K42" i="111"/>
  <c r="G42" i="111"/>
  <c r="O41" i="111"/>
  <c r="M41" i="111"/>
  <c r="AF41" i="111" s="1"/>
  <c r="K41" i="111"/>
  <c r="G41" i="111"/>
  <c r="O40" i="111"/>
  <c r="M40" i="111"/>
  <c r="N40" i="111" s="1"/>
  <c r="K40" i="111"/>
  <c r="G40" i="111"/>
  <c r="O39" i="111"/>
  <c r="M39" i="111"/>
  <c r="N39" i="111" s="1"/>
  <c r="K39" i="111"/>
  <c r="G39" i="111"/>
  <c r="AD38" i="111"/>
  <c r="AC38" i="111"/>
  <c r="Z38" i="111"/>
  <c r="Y38" i="111"/>
  <c r="T38" i="111"/>
  <c r="S38" i="111"/>
  <c r="L38" i="111"/>
  <c r="J38" i="111"/>
  <c r="I38" i="111"/>
  <c r="O30" i="111"/>
  <c r="M30" i="111"/>
  <c r="AF30" i="111" s="1"/>
  <c r="K30" i="111"/>
  <c r="G30" i="111"/>
  <c r="O29" i="111"/>
  <c r="M29" i="111"/>
  <c r="K29" i="111"/>
  <c r="G29" i="111"/>
  <c r="O28" i="111"/>
  <c r="M28" i="111"/>
  <c r="AE28" i="111" s="1"/>
  <c r="K28" i="111"/>
  <c r="G28" i="111"/>
  <c r="O27" i="111"/>
  <c r="M27" i="111"/>
  <c r="AF27" i="111" s="1"/>
  <c r="K27" i="111"/>
  <c r="G27" i="111"/>
  <c r="O26" i="111"/>
  <c r="M26" i="111"/>
  <c r="AF26" i="111" s="1"/>
  <c r="K26" i="111"/>
  <c r="G26" i="111"/>
  <c r="O25" i="111"/>
  <c r="M25" i="111"/>
  <c r="N25" i="111" s="1"/>
  <c r="K25" i="111"/>
  <c r="G25" i="111"/>
  <c r="O24" i="111"/>
  <c r="M24" i="111"/>
  <c r="AF24" i="111" s="1"/>
  <c r="K24" i="111"/>
  <c r="G24" i="111"/>
  <c r="O23" i="111"/>
  <c r="M23" i="111"/>
  <c r="AF23" i="111" s="1"/>
  <c r="K23" i="111"/>
  <c r="G23" i="111"/>
  <c r="O22" i="111"/>
  <c r="M22" i="111"/>
  <c r="AF22" i="111" s="1"/>
  <c r="K22" i="111"/>
  <c r="G22" i="111"/>
  <c r="AD21" i="111"/>
  <c r="AC21" i="111"/>
  <c r="Z21" i="111"/>
  <c r="Y21" i="111"/>
  <c r="T21" i="111"/>
  <c r="S21" i="111"/>
  <c r="L21" i="111"/>
  <c r="J21" i="111"/>
  <c r="I21" i="111"/>
  <c r="O9" i="111"/>
  <c r="M9" i="111"/>
  <c r="AF9" i="111" s="1"/>
  <c r="K9" i="111"/>
  <c r="G9" i="111"/>
  <c r="O8" i="111"/>
  <c r="M8" i="111"/>
  <c r="N8" i="111" s="1"/>
  <c r="K8" i="111"/>
  <c r="G8" i="111"/>
  <c r="O7" i="111"/>
  <c r="M7" i="111"/>
  <c r="AE7" i="111" s="1"/>
  <c r="K7" i="111"/>
  <c r="G7" i="111"/>
  <c r="O6" i="111"/>
  <c r="M6" i="111"/>
  <c r="N6" i="111" s="1"/>
  <c r="K6" i="111"/>
  <c r="G6" i="111"/>
  <c r="O5" i="111"/>
  <c r="M5" i="111"/>
  <c r="N5" i="111" s="1"/>
  <c r="K5" i="111"/>
  <c r="G5" i="111"/>
  <c r="H2" i="111"/>
  <c r="D1" i="111"/>
  <c r="T174" i="110"/>
  <c r="S174" i="110"/>
  <c r="L174" i="110"/>
  <c r="J174" i="110"/>
  <c r="I174" i="110"/>
  <c r="O162" i="110"/>
  <c r="M162" i="110"/>
  <c r="AB162" i="110" s="1"/>
  <c r="K162" i="110"/>
  <c r="G162" i="110"/>
  <c r="O161" i="110"/>
  <c r="M161" i="110"/>
  <c r="N161" i="110" s="1"/>
  <c r="K161" i="110"/>
  <c r="G161" i="110"/>
  <c r="O160" i="110"/>
  <c r="M160" i="110"/>
  <c r="AB160" i="110" s="1"/>
  <c r="K160" i="110"/>
  <c r="G160" i="110"/>
  <c r="O159" i="110"/>
  <c r="M159" i="110"/>
  <c r="AB159" i="110" s="1"/>
  <c r="K159" i="110"/>
  <c r="G159" i="110"/>
  <c r="O158" i="110"/>
  <c r="M158" i="110"/>
  <c r="AA158" i="110" s="1"/>
  <c r="K158" i="110"/>
  <c r="G158" i="110"/>
  <c r="T157" i="110"/>
  <c r="S157" i="110"/>
  <c r="L157" i="110"/>
  <c r="J157" i="110"/>
  <c r="I157" i="110"/>
  <c r="O144" i="110"/>
  <c r="M144" i="110"/>
  <c r="AB144" i="110" s="1"/>
  <c r="K144" i="110"/>
  <c r="G144" i="110"/>
  <c r="O143" i="110"/>
  <c r="M143" i="110"/>
  <c r="N143" i="110" s="1"/>
  <c r="K143" i="110"/>
  <c r="G143" i="110"/>
  <c r="O142" i="110"/>
  <c r="M142" i="110"/>
  <c r="AB142" i="110" s="1"/>
  <c r="K142" i="110"/>
  <c r="G142" i="110"/>
  <c r="O141" i="110"/>
  <c r="M141" i="110"/>
  <c r="N141" i="110" s="1"/>
  <c r="K141" i="110"/>
  <c r="G141" i="110"/>
  <c r="T140" i="110"/>
  <c r="S140" i="110"/>
  <c r="L140" i="110"/>
  <c r="J140" i="110"/>
  <c r="I140" i="110"/>
  <c r="O127" i="110"/>
  <c r="M127" i="110"/>
  <c r="AB127" i="110" s="1"/>
  <c r="K127" i="110"/>
  <c r="G127" i="110"/>
  <c r="O126" i="110"/>
  <c r="M126" i="110"/>
  <c r="AB126" i="110" s="1"/>
  <c r="K126" i="110"/>
  <c r="G126" i="110"/>
  <c r="O125" i="110"/>
  <c r="M125" i="110"/>
  <c r="AA125" i="110" s="1"/>
  <c r="K125" i="110"/>
  <c r="G125" i="110"/>
  <c r="O124" i="110"/>
  <c r="M124" i="110"/>
  <c r="K124" i="110"/>
  <c r="G124" i="110"/>
  <c r="T123" i="110"/>
  <c r="S123" i="110"/>
  <c r="L123" i="110"/>
  <c r="J123" i="110"/>
  <c r="I123" i="110"/>
  <c r="O109" i="110"/>
  <c r="M109" i="110"/>
  <c r="AB109" i="110" s="1"/>
  <c r="K109" i="110"/>
  <c r="G109" i="110"/>
  <c r="O108" i="110"/>
  <c r="M108" i="110"/>
  <c r="AB108" i="110" s="1"/>
  <c r="K108" i="110"/>
  <c r="G108" i="110"/>
  <c r="O107" i="110"/>
  <c r="M107" i="110"/>
  <c r="K107" i="110"/>
  <c r="G107" i="110"/>
  <c r="T106" i="110"/>
  <c r="S106" i="110"/>
  <c r="L106" i="110"/>
  <c r="J106" i="110"/>
  <c r="I106" i="110"/>
  <c r="O93" i="110"/>
  <c r="M93" i="110"/>
  <c r="AB93" i="110" s="1"/>
  <c r="K93" i="110"/>
  <c r="G93" i="110"/>
  <c r="O92" i="110"/>
  <c r="M92" i="110"/>
  <c r="AA92" i="110" s="1"/>
  <c r="K92" i="110"/>
  <c r="G92" i="110"/>
  <c r="O91" i="110"/>
  <c r="M91" i="110"/>
  <c r="N91" i="110" s="1"/>
  <c r="K91" i="110"/>
  <c r="G91" i="110"/>
  <c r="O90" i="110"/>
  <c r="M90" i="110"/>
  <c r="N90" i="110" s="1"/>
  <c r="K90" i="110"/>
  <c r="G90" i="110"/>
  <c r="T89" i="110"/>
  <c r="S89" i="110"/>
  <c r="L89" i="110"/>
  <c r="J89" i="110"/>
  <c r="I89" i="110"/>
  <c r="O76" i="110"/>
  <c r="M76" i="110"/>
  <c r="AB76" i="110" s="1"/>
  <c r="K76" i="110"/>
  <c r="G76" i="110"/>
  <c r="O75" i="110"/>
  <c r="M75" i="110"/>
  <c r="N75" i="110" s="1"/>
  <c r="K75" i="110"/>
  <c r="G75" i="110"/>
  <c r="O74" i="110"/>
  <c r="M74" i="110"/>
  <c r="AB74" i="110" s="1"/>
  <c r="K74" i="110"/>
  <c r="G74" i="110"/>
  <c r="O73" i="110"/>
  <c r="M73" i="110"/>
  <c r="K73" i="110"/>
  <c r="G73" i="110"/>
  <c r="T72" i="110"/>
  <c r="S72" i="110"/>
  <c r="L72" i="110"/>
  <c r="J72" i="110"/>
  <c r="I72" i="110"/>
  <c r="O59" i="110"/>
  <c r="M59" i="110"/>
  <c r="N59" i="110" s="1"/>
  <c r="K59" i="110"/>
  <c r="G59" i="110"/>
  <c r="O58" i="110"/>
  <c r="M58" i="110"/>
  <c r="AB58" i="110" s="1"/>
  <c r="K58" i="110"/>
  <c r="G58" i="110"/>
  <c r="O57" i="110"/>
  <c r="M57" i="110"/>
  <c r="N57" i="110" s="1"/>
  <c r="K57" i="110"/>
  <c r="G57" i="110"/>
  <c r="O56" i="110"/>
  <c r="M56" i="110"/>
  <c r="AB56" i="110" s="1"/>
  <c r="K56" i="110"/>
  <c r="G56" i="110"/>
  <c r="T55" i="110"/>
  <c r="S55" i="110"/>
  <c r="L55" i="110"/>
  <c r="J55" i="110"/>
  <c r="I55" i="110"/>
  <c r="O43" i="110"/>
  <c r="M43" i="110"/>
  <c r="K43" i="110"/>
  <c r="G43" i="110"/>
  <c r="O42" i="110"/>
  <c r="M42" i="110"/>
  <c r="N42" i="110" s="1"/>
  <c r="K42" i="110"/>
  <c r="G42" i="110"/>
  <c r="O41" i="110"/>
  <c r="M41" i="110"/>
  <c r="AB41" i="110" s="1"/>
  <c r="K41" i="110"/>
  <c r="G41" i="110"/>
  <c r="O40" i="110"/>
  <c r="M40" i="110"/>
  <c r="AB40" i="110" s="1"/>
  <c r="K40" i="110"/>
  <c r="G40" i="110"/>
  <c r="O39" i="110"/>
  <c r="M39" i="110"/>
  <c r="AB39" i="110" s="1"/>
  <c r="K39" i="110"/>
  <c r="G39" i="110"/>
  <c r="T38" i="110"/>
  <c r="S38" i="110"/>
  <c r="L38" i="110"/>
  <c r="J38" i="110"/>
  <c r="I38" i="110"/>
  <c r="O23" i="110"/>
  <c r="M23" i="110"/>
  <c r="N23" i="110" s="1"/>
  <c r="K23" i="110"/>
  <c r="G23" i="110"/>
  <c r="O22" i="110"/>
  <c r="M22" i="110"/>
  <c r="AB22" i="110" s="1"/>
  <c r="K22" i="110"/>
  <c r="G22" i="110"/>
  <c r="T21" i="110"/>
  <c r="S21" i="110"/>
  <c r="L21" i="110"/>
  <c r="J21" i="110"/>
  <c r="I21" i="110"/>
  <c r="O10" i="110"/>
  <c r="M10" i="110"/>
  <c r="AB10" i="110" s="1"/>
  <c r="K10" i="110"/>
  <c r="G10" i="110"/>
  <c r="O9" i="110"/>
  <c r="M9" i="110"/>
  <c r="AB9" i="110" s="1"/>
  <c r="K9" i="110"/>
  <c r="G9" i="110"/>
  <c r="O8" i="110"/>
  <c r="M8" i="110"/>
  <c r="AB8" i="110" s="1"/>
  <c r="K8" i="110"/>
  <c r="G8" i="110"/>
  <c r="O7" i="110"/>
  <c r="M7" i="110"/>
  <c r="AB7" i="110" s="1"/>
  <c r="K7" i="110"/>
  <c r="G7" i="110"/>
  <c r="O6" i="110"/>
  <c r="M6" i="110"/>
  <c r="AB6" i="110" s="1"/>
  <c r="K6" i="110"/>
  <c r="G6" i="110"/>
  <c r="O5" i="110"/>
  <c r="M5" i="110"/>
  <c r="N5" i="110" s="1"/>
  <c r="K5" i="110"/>
  <c r="G5" i="110"/>
  <c r="H2" i="110"/>
  <c r="D1" i="110"/>
  <c r="X34" i="109"/>
  <c r="W34" i="109"/>
  <c r="V34" i="109"/>
  <c r="T34" i="109"/>
  <c r="P34" i="109"/>
  <c r="O34" i="109"/>
  <c r="N34" i="109"/>
  <c r="M34" i="109"/>
  <c r="H34" i="109"/>
  <c r="G34" i="109"/>
  <c r="O16" i="109"/>
  <c r="M16" i="109"/>
  <c r="I16" i="109"/>
  <c r="G16" i="109"/>
  <c r="F16" i="109"/>
  <c r="E16" i="109"/>
  <c r="F8" i="109"/>
  <c r="M7" i="109"/>
  <c r="K7" i="109"/>
  <c r="I7" i="109"/>
  <c r="G7" i="109"/>
  <c r="F7" i="109"/>
  <c r="E7" i="109"/>
  <c r="M6" i="109"/>
  <c r="K6" i="109"/>
  <c r="I6" i="109"/>
  <c r="G6" i="109"/>
  <c r="F6" i="109"/>
  <c r="E6" i="109"/>
  <c r="AC106" i="108"/>
  <c r="Z106" i="108"/>
  <c r="Y106" i="108"/>
  <c r="T106" i="108"/>
  <c r="S106" i="108"/>
  <c r="L106" i="108"/>
  <c r="J106" i="108"/>
  <c r="I106" i="108"/>
  <c r="O93" i="108"/>
  <c r="M93" i="108"/>
  <c r="AF93" i="108" s="1"/>
  <c r="K93" i="108"/>
  <c r="G93" i="108"/>
  <c r="O92" i="108"/>
  <c r="M92" i="108"/>
  <c r="AF92" i="108" s="1"/>
  <c r="K92" i="108"/>
  <c r="G92" i="108"/>
  <c r="O91" i="108"/>
  <c r="M91" i="108"/>
  <c r="K91" i="108"/>
  <c r="G91" i="108"/>
  <c r="O90" i="108"/>
  <c r="M90" i="108"/>
  <c r="N90" i="108" s="1"/>
  <c r="K90" i="108"/>
  <c r="G90" i="108"/>
  <c r="AD89" i="108"/>
  <c r="AC89" i="108"/>
  <c r="Z89" i="108"/>
  <c r="Y89" i="108"/>
  <c r="T89" i="108"/>
  <c r="S89" i="108"/>
  <c r="L89" i="108"/>
  <c r="J89" i="108"/>
  <c r="I89" i="108"/>
  <c r="O76" i="108"/>
  <c r="M76" i="108"/>
  <c r="AF76" i="108" s="1"/>
  <c r="K76" i="108"/>
  <c r="G76" i="108"/>
  <c r="O75" i="108"/>
  <c r="M75" i="108"/>
  <c r="N75" i="108" s="1"/>
  <c r="K75" i="108"/>
  <c r="G75" i="108"/>
  <c r="O74" i="108"/>
  <c r="M74" i="108"/>
  <c r="AE74" i="108" s="1"/>
  <c r="K74" i="108"/>
  <c r="G74" i="108"/>
  <c r="O73" i="108"/>
  <c r="M73" i="108"/>
  <c r="AF73" i="108" s="1"/>
  <c r="K73" i="108"/>
  <c r="G73" i="108"/>
  <c r="AD72" i="108"/>
  <c r="AC72" i="108"/>
  <c r="Z72" i="108"/>
  <c r="Y72" i="108"/>
  <c r="T72" i="108"/>
  <c r="S72" i="108"/>
  <c r="L72" i="108"/>
  <c r="J72" i="108"/>
  <c r="I72" i="108"/>
  <c r="O56" i="108"/>
  <c r="M56" i="108"/>
  <c r="M72" i="108" s="1"/>
  <c r="K56" i="108"/>
  <c r="G56" i="108"/>
  <c r="AD55" i="108"/>
  <c r="AC55" i="108"/>
  <c r="Z55" i="108"/>
  <c r="Y55" i="108"/>
  <c r="T55" i="108"/>
  <c r="S55" i="108"/>
  <c r="L55" i="108"/>
  <c r="J55" i="108"/>
  <c r="I55" i="108"/>
  <c r="O44" i="108"/>
  <c r="M44" i="108"/>
  <c r="K44" i="108"/>
  <c r="G44" i="108"/>
  <c r="O43" i="108"/>
  <c r="M43" i="108"/>
  <c r="AE43" i="108" s="1"/>
  <c r="K43" i="108"/>
  <c r="G43" i="108"/>
  <c r="O42" i="108"/>
  <c r="M42" i="108"/>
  <c r="AF42" i="108" s="1"/>
  <c r="K42" i="108"/>
  <c r="G42" i="108"/>
  <c r="O41" i="108"/>
  <c r="M41" i="108"/>
  <c r="AF41" i="108" s="1"/>
  <c r="K41" i="108"/>
  <c r="G41" i="108"/>
  <c r="O40" i="108"/>
  <c r="M40" i="108"/>
  <c r="N40" i="108" s="1"/>
  <c r="K40" i="108"/>
  <c r="G40" i="108"/>
  <c r="O39" i="108"/>
  <c r="M39" i="108"/>
  <c r="AF39" i="108" s="1"/>
  <c r="K39" i="108"/>
  <c r="G39" i="108"/>
  <c r="AD38" i="108"/>
  <c r="AC38" i="108"/>
  <c r="Z38" i="108"/>
  <c r="Y38" i="108"/>
  <c r="T38" i="108"/>
  <c r="S38" i="108"/>
  <c r="L38" i="108"/>
  <c r="J38" i="108"/>
  <c r="I38" i="108"/>
  <c r="O30" i="108"/>
  <c r="M30" i="108"/>
  <c r="AF30" i="108" s="1"/>
  <c r="K30" i="108"/>
  <c r="G30" i="108"/>
  <c r="O29" i="108"/>
  <c r="M29" i="108"/>
  <c r="N29" i="108" s="1"/>
  <c r="K29" i="108"/>
  <c r="G29" i="108"/>
  <c r="O28" i="108"/>
  <c r="M28" i="108"/>
  <c r="AE28" i="108" s="1"/>
  <c r="K28" i="108"/>
  <c r="G28" i="108"/>
  <c r="O27" i="108"/>
  <c r="M27" i="108"/>
  <c r="AF27" i="108" s="1"/>
  <c r="K27" i="108"/>
  <c r="G27" i="108"/>
  <c r="O26" i="108"/>
  <c r="M26" i="108"/>
  <c r="AF26" i="108" s="1"/>
  <c r="K26" i="108"/>
  <c r="G26" i="108"/>
  <c r="O25" i="108"/>
  <c r="M25" i="108"/>
  <c r="AE25" i="108" s="1"/>
  <c r="K25" i="108"/>
  <c r="G25" i="108"/>
  <c r="O24" i="108"/>
  <c r="M24" i="108"/>
  <c r="AE24" i="108" s="1"/>
  <c r="K24" i="108"/>
  <c r="G24" i="108"/>
  <c r="O23" i="108"/>
  <c r="M23" i="108"/>
  <c r="AF23" i="108" s="1"/>
  <c r="K23" i="108"/>
  <c r="G23" i="108"/>
  <c r="O22" i="108"/>
  <c r="M22" i="108"/>
  <c r="AF22" i="108" s="1"/>
  <c r="K22" i="108"/>
  <c r="G22" i="108"/>
  <c r="AD21" i="108"/>
  <c r="AC21" i="108"/>
  <c r="Z21" i="108"/>
  <c r="Y21" i="108"/>
  <c r="T21" i="108"/>
  <c r="S21" i="108"/>
  <c r="L21" i="108"/>
  <c r="J21" i="108"/>
  <c r="I21" i="108"/>
  <c r="O9" i="108"/>
  <c r="M9" i="108"/>
  <c r="AF9" i="108" s="1"/>
  <c r="K9" i="108"/>
  <c r="G9" i="108"/>
  <c r="O8" i="108"/>
  <c r="M8" i="108"/>
  <c r="AF8" i="108" s="1"/>
  <c r="K8" i="108"/>
  <c r="G8" i="108"/>
  <c r="O7" i="108"/>
  <c r="M7" i="108"/>
  <c r="K7" i="108"/>
  <c r="G7" i="108"/>
  <c r="O6" i="108"/>
  <c r="M6" i="108"/>
  <c r="AF6" i="108" s="1"/>
  <c r="K6" i="108"/>
  <c r="G6" i="108"/>
  <c r="O5" i="108"/>
  <c r="M5" i="108"/>
  <c r="K5" i="108"/>
  <c r="G5" i="108"/>
  <c r="H2" i="108"/>
  <c r="D1" i="108"/>
  <c r="T174" i="107"/>
  <c r="S174" i="107"/>
  <c r="L174" i="107"/>
  <c r="J174" i="107"/>
  <c r="I174" i="107"/>
  <c r="O162" i="107"/>
  <c r="M162" i="107"/>
  <c r="AB162" i="107" s="1"/>
  <c r="K162" i="107"/>
  <c r="G162" i="107"/>
  <c r="O161" i="107"/>
  <c r="M161" i="107"/>
  <c r="N161" i="107" s="1"/>
  <c r="K161" i="107"/>
  <c r="G161" i="107"/>
  <c r="O160" i="107"/>
  <c r="M160" i="107"/>
  <c r="N160" i="107" s="1"/>
  <c r="K160" i="107"/>
  <c r="G160" i="107"/>
  <c r="O159" i="107"/>
  <c r="M159" i="107"/>
  <c r="AB159" i="107" s="1"/>
  <c r="K159" i="107"/>
  <c r="G159" i="107"/>
  <c r="O158" i="107"/>
  <c r="M158" i="107"/>
  <c r="AB158" i="107" s="1"/>
  <c r="K158" i="107"/>
  <c r="G158" i="107"/>
  <c r="T157" i="107"/>
  <c r="S157" i="107"/>
  <c r="L157" i="107"/>
  <c r="J157" i="107"/>
  <c r="I157" i="107"/>
  <c r="O144" i="107"/>
  <c r="M144" i="107"/>
  <c r="AB144" i="107" s="1"/>
  <c r="K144" i="107"/>
  <c r="G144" i="107"/>
  <c r="O143" i="107"/>
  <c r="M143" i="107"/>
  <c r="K143" i="107"/>
  <c r="G143" i="107"/>
  <c r="O142" i="107"/>
  <c r="M142" i="107"/>
  <c r="N142" i="107" s="1"/>
  <c r="K142" i="107"/>
  <c r="G142" i="107"/>
  <c r="O141" i="107"/>
  <c r="M141" i="107"/>
  <c r="AA141" i="107" s="1"/>
  <c r="K141" i="107"/>
  <c r="G141" i="107"/>
  <c r="T140" i="107"/>
  <c r="S140" i="107"/>
  <c r="L140" i="107"/>
  <c r="J140" i="107"/>
  <c r="I140" i="107"/>
  <c r="O127" i="107"/>
  <c r="M127" i="107"/>
  <c r="AB127" i="107" s="1"/>
  <c r="K127" i="107"/>
  <c r="G127" i="107"/>
  <c r="O126" i="107"/>
  <c r="M126" i="107"/>
  <c r="AB126" i="107" s="1"/>
  <c r="K126" i="107"/>
  <c r="G126" i="107"/>
  <c r="O125" i="107"/>
  <c r="M125" i="107"/>
  <c r="AB125" i="107" s="1"/>
  <c r="K125" i="107"/>
  <c r="G125" i="107"/>
  <c r="O124" i="107"/>
  <c r="M124" i="107"/>
  <c r="N124" i="107" s="1"/>
  <c r="K124" i="107"/>
  <c r="G124" i="107"/>
  <c r="T123" i="107"/>
  <c r="S123" i="107"/>
  <c r="L123" i="107"/>
  <c r="J123" i="107"/>
  <c r="I123" i="107"/>
  <c r="O109" i="107"/>
  <c r="M109" i="107"/>
  <c r="AB109" i="107" s="1"/>
  <c r="K109" i="107"/>
  <c r="G109" i="107"/>
  <c r="O108" i="107"/>
  <c r="M108" i="107"/>
  <c r="AB108" i="107" s="1"/>
  <c r="K108" i="107"/>
  <c r="G108" i="107"/>
  <c r="O107" i="107"/>
  <c r="M107" i="107"/>
  <c r="K107" i="107"/>
  <c r="G107" i="107"/>
  <c r="T106" i="107"/>
  <c r="S106" i="107"/>
  <c r="L106" i="107"/>
  <c r="J106" i="107"/>
  <c r="I106" i="107"/>
  <c r="O93" i="107"/>
  <c r="M93" i="107"/>
  <c r="AB93" i="107" s="1"/>
  <c r="K93" i="107"/>
  <c r="G93" i="107"/>
  <c r="O92" i="107"/>
  <c r="M92" i="107"/>
  <c r="AB92" i="107" s="1"/>
  <c r="K92" i="107"/>
  <c r="G92" i="107"/>
  <c r="O91" i="107"/>
  <c r="M91" i="107"/>
  <c r="K91" i="107"/>
  <c r="G91" i="107"/>
  <c r="O90" i="107"/>
  <c r="M90" i="107"/>
  <c r="AA90" i="107" s="1"/>
  <c r="K90" i="107"/>
  <c r="G90" i="107"/>
  <c r="T89" i="107"/>
  <c r="S89" i="107"/>
  <c r="L89" i="107"/>
  <c r="J89" i="107"/>
  <c r="I89" i="107"/>
  <c r="O76" i="107"/>
  <c r="M76" i="107"/>
  <c r="AB76" i="107" s="1"/>
  <c r="K76" i="107"/>
  <c r="G76" i="107"/>
  <c r="O75" i="107"/>
  <c r="M75" i="107"/>
  <c r="AB75" i="107" s="1"/>
  <c r="K75" i="107"/>
  <c r="G75" i="107"/>
  <c r="O74" i="107"/>
  <c r="M74" i="107"/>
  <c r="AB74" i="107" s="1"/>
  <c r="K74" i="107"/>
  <c r="G74" i="107"/>
  <c r="O73" i="107"/>
  <c r="M73" i="107"/>
  <c r="N73" i="107" s="1"/>
  <c r="K73" i="107"/>
  <c r="G73" i="107"/>
  <c r="T72" i="107"/>
  <c r="S72" i="107"/>
  <c r="L72" i="107"/>
  <c r="J72" i="107"/>
  <c r="I72" i="107"/>
  <c r="O59" i="107"/>
  <c r="M59" i="107"/>
  <c r="AB59" i="107" s="1"/>
  <c r="K59" i="107"/>
  <c r="G59" i="107"/>
  <c r="O58" i="107"/>
  <c r="M58" i="107"/>
  <c r="AB58" i="107" s="1"/>
  <c r="K58" i="107"/>
  <c r="G58" i="107"/>
  <c r="O57" i="107"/>
  <c r="M57" i="107"/>
  <c r="AB57" i="107" s="1"/>
  <c r="K57" i="107"/>
  <c r="G57" i="107"/>
  <c r="O56" i="107"/>
  <c r="M56" i="107"/>
  <c r="AA56" i="107" s="1"/>
  <c r="K56" i="107"/>
  <c r="G56" i="107"/>
  <c r="T55" i="107"/>
  <c r="S55" i="107"/>
  <c r="L55" i="107"/>
  <c r="J55" i="107"/>
  <c r="I55" i="107"/>
  <c r="O43" i="107"/>
  <c r="M43" i="107"/>
  <c r="AA43" i="107" s="1"/>
  <c r="K43" i="107"/>
  <c r="G43" i="107"/>
  <c r="O42" i="107"/>
  <c r="M42" i="107"/>
  <c r="AA42" i="107" s="1"/>
  <c r="K42" i="107"/>
  <c r="G42" i="107"/>
  <c r="O41" i="107"/>
  <c r="M41" i="107"/>
  <c r="AB41" i="107" s="1"/>
  <c r="K41" i="107"/>
  <c r="G41" i="107"/>
  <c r="O40" i="107"/>
  <c r="M40" i="107"/>
  <c r="AB40" i="107" s="1"/>
  <c r="K40" i="107"/>
  <c r="G40" i="107"/>
  <c r="O39" i="107"/>
  <c r="M39" i="107"/>
  <c r="AA39" i="107" s="1"/>
  <c r="K39" i="107"/>
  <c r="G39" i="107"/>
  <c r="T38" i="107"/>
  <c r="S38" i="107"/>
  <c r="L38" i="107"/>
  <c r="J38" i="107"/>
  <c r="I38" i="107"/>
  <c r="O23" i="107"/>
  <c r="M23" i="107"/>
  <c r="AB23" i="107" s="1"/>
  <c r="K23" i="107"/>
  <c r="G23" i="107"/>
  <c r="O22" i="107"/>
  <c r="M22" i="107"/>
  <c r="AB22" i="107" s="1"/>
  <c r="K22" i="107"/>
  <c r="G22" i="107"/>
  <c r="T21" i="107"/>
  <c r="S21" i="107"/>
  <c r="L21" i="107"/>
  <c r="J21" i="107"/>
  <c r="I21" i="107"/>
  <c r="O10" i="107"/>
  <c r="M10" i="107"/>
  <c r="N10" i="107" s="1"/>
  <c r="K10" i="107"/>
  <c r="G10" i="107"/>
  <c r="O9" i="107"/>
  <c r="M9" i="107"/>
  <c r="AB9" i="107" s="1"/>
  <c r="K9" i="107"/>
  <c r="G9" i="107"/>
  <c r="O8" i="107"/>
  <c r="M8" i="107"/>
  <c r="AB8" i="107" s="1"/>
  <c r="K8" i="107"/>
  <c r="G8" i="107"/>
  <c r="O7" i="107"/>
  <c r="M7" i="107"/>
  <c r="N7" i="107" s="1"/>
  <c r="K7" i="107"/>
  <c r="G7" i="107"/>
  <c r="O6" i="107"/>
  <c r="M6" i="107"/>
  <c r="N6" i="107" s="1"/>
  <c r="K6" i="107"/>
  <c r="G6" i="107"/>
  <c r="O5" i="107"/>
  <c r="M5" i="107"/>
  <c r="N5" i="107" s="1"/>
  <c r="K5" i="107"/>
  <c r="G5" i="107"/>
  <c r="H2" i="107"/>
  <c r="D1" i="107"/>
  <c r="X34" i="106"/>
  <c r="W34" i="106"/>
  <c r="V34" i="106"/>
  <c r="T34" i="106"/>
  <c r="P34" i="106"/>
  <c r="O34" i="106"/>
  <c r="N34" i="106"/>
  <c r="M34" i="106"/>
  <c r="H34" i="106"/>
  <c r="G34" i="106"/>
  <c r="N16" i="106"/>
  <c r="M16" i="106"/>
  <c r="I16" i="106"/>
  <c r="G16" i="106"/>
  <c r="F16" i="106"/>
  <c r="E16" i="106"/>
  <c r="F8" i="106"/>
  <c r="M7" i="106"/>
  <c r="K7" i="106"/>
  <c r="I7" i="106"/>
  <c r="G7" i="106"/>
  <c r="F7" i="106"/>
  <c r="E7" i="106"/>
  <c r="M6" i="106"/>
  <c r="K6" i="106"/>
  <c r="I6" i="106"/>
  <c r="G6" i="106"/>
  <c r="F6" i="106"/>
  <c r="E6" i="106"/>
  <c r="AD123" i="105"/>
  <c r="Z123" i="105"/>
  <c r="Y123" i="105"/>
  <c r="T123" i="105"/>
  <c r="S123" i="105"/>
  <c r="L123" i="105"/>
  <c r="J123" i="105"/>
  <c r="I123" i="105"/>
  <c r="O110" i="105"/>
  <c r="M110" i="105"/>
  <c r="AF110" i="105" s="1"/>
  <c r="K110" i="105"/>
  <c r="G110" i="105"/>
  <c r="O109" i="105"/>
  <c r="M109" i="105"/>
  <c r="AF109" i="105" s="1"/>
  <c r="K109" i="105"/>
  <c r="G109" i="105"/>
  <c r="O108" i="105"/>
  <c r="M108" i="105"/>
  <c r="AF108" i="105" s="1"/>
  <c r="K108" i="105"/>
  <c r="G108" i="105"/>
  <c r="O107" i="105"/>
  <c r="M107" i="105"/>
  <c r="K107" i="105"/>
  <c r="G107" i="105"/>
  <c r="AD106" i="105"/>
  <c r="AC106" i="105"/>
  <c r="Z106" i="105"/>
  <c r="Y106" i="105"/>
  <c r="T106" i="105"/>
  <c r="S106" i="105"/>
  <c r="L106" i="105"/>
  <c r="J106" i="105"/>
  <c r="I106" i="105"/>
  <c r="O93" i="105"/>
  <c r="M93" i="105"/>
  <c r="AF93" i="105" s="1"/>
  <c r="K93" i="105"/>
  <c r="G93" i="105"/>
  <c r="O92" i="105"/>
  <c r="M92" i="105"/>
  <c r="N92" i="105" s="1"/>
  <c r="K92" i="105"/>
  <c r="G92" i="105"/>
  <c r="O91" i="105"/>
  <c r="M91" i="105"/>
  <c r="K91" i="105"/>
  <c r="G91" i="105"/>
  <c r="O90" i="105"/>
  <c r="M90" i="105"/>
  <c r="K90" i="105"/>
  <c r="G90" i="105"/>
  <c r="AD89" i="105"/>
  <c r="AC89" i="105"/>
  <c r="Z89" i="105"/>
  <c r="Y89" i="105"/>
  <c r="T89" i="105"/>
  <c r="S89" i="105"/>
  <c r="L89" i="105"/>
  <c r="J89" i="105"/>
  <c r="I89" i="105"/>
  <c r="O73" i="105"/>
  <c r="M73" i="105"/>
  <c r="K73" i="105"/>
  <c r="G73" i="105"/>
  <c r="AD72" i="105"/>
  <c r="AC72" i="105"/>
  <c r="Z72" i="105"/>
  <c r="Y72" i="105"/>
  <c r="T72" i="105"/>
  <c r="S72" i="105"/>
  <c r="L72" i="105"/>
  <c r="J72" i="105"/>
  <c r="I72" i="105"/>
  <c r="O61" i="105"/>
  <c r="M61" i="105"/>
  <c r="AE61" i="105" s="1"/>
  <c r="K61" i="105"/>
  <c r="G61" i="105"/>
  <c r="O60" i="105"/>
  <c r="M60" i="105"/>
  <c r="N60" i="105" s="1"/>
  <c r="K60" i="105"/>
  <c r="G60" i="105"/>
  <c r="O59" i="105"/>
  <c r="M59" i="105"/>
  <c r="AF59" i="105" s="1"/>
  <c r="K59" i="105"/>
  <c r="G59" i="105"/>
  <c r="O58" i="105"/>
  <c r="M58" i="105"/>
  <c r="AF58" i="105" s="1"/>
  <c r="K58" i="105"/>
  <c r="G58" i="105"/>
  <c r="O57" i="105"/>
  <c r="M57" i="105"/>
  <c r="AE57" i="105" s="1"/>
  <c r="K57" i="105"/>
  <c r="G57" i="105"/>
  <c r="O56" i="105"/>
  <c r="M56" i="105"/>
  <c r="AF56" i="105" s="1"/>
  <c r="K56" i="105"/>
  <c r="G56" i="105"/>
  <c r="AD55" i="105"/>
  <c r="AC55" i="105"/>
  <c r="Z55" i="105"/>
  <c r="Y55" i="105"/>
  <c r="T55" i="105"/>
  <c r="S55" i="105"/>
  <c r="L55" i="105"/>
  <c r="J55" i="105"/>
  <c r="I55" i="105"/>
  <c r="O46" i="105"/>
  <c r="M46" i="105"/>
  <c r="AF46" i="105" s="1"/>
  <c r="K46" i="105"/>
  <c r="G46" i="105"/>
  <c r="O45" i="105"/>
  <c r="M45" i="105"/>
  <c r="AE45" i="105" s="1"/>
  <c r="K45" i="105"/>
  <c r="G45" i="105"/>
  <c r="O44" i="105"/>
  <c r="M44" i="105"/>
  <c r="AF44" i="105" s="1"/>
  <c r="K44" i="105"/>
  <c r="G44" i="105"/>
  <c r="O43" i="105"/>
  <c r="M43" i="105"/>
  <c r="AF43" i="105" s="1"/>
  <c r="K43" i="105"/>
  <c r="G43" i="105"/>
  <c r="O42" i="105"/>
  <c r="M42" i="105"/>
  <c r="AF42" i="105" s="1"/>
  <c r="K42" i="105"/>
  <c r="G42" i="105"/>
  <c r="O41" i="105"/>
  <c r="M41" i="105"/>
  <c r="AE41" i="105" s="1"/>
  <c r="K41" i="105"/>
  <c r="G41" i="105"/>
  <c r="O40" i="105"/>
  <c r="M40" i="105"/>
  <c r="AF40" i="105" s="1"/>
  <c r="K40" i="105"/>
  <c r="G40" i="105"/>
  <c r="O39" i="105"/>
  <c r="M39" i="105"/>
  <c r="AF39" i="105" s="1"/>
  <c r="K39" i="105"/>
  <c r="G39" i="105"/>
  <c r="AD38" i="105"/>
  <c r="AC38" i="105"/>
  <c r="Z38" i="105"/>
  <c r="Y38" i="105"/>
  <c r="T38" i="105"/>
  <c r="S38" i="105"/>
  <c r="L38" i="105"/>
  <c r="J38" i="105"/>
  <c r="I38" i="105"/>
  <c r="O26" i="105"/>
  <c r="M26" i="105"/>
  <c r="N26" i="105" s="1"/>
  <c r="K26" i="105"/>
  <c r="G26" i="105"/>
  <c r="O25" i="105"/>
  <c r="M25" i="105"/>
  <c r="AF25" i="105" s="1"/>
  <c r="K25" i="105"/>
  <c r="G25" i="105"/>
  <c r="O24" i="105"/>
  <c r="M24" i="105"/>
  <c r="AF24" i="105" s="1"/>
  <c r="K24" i="105"/>
  <c r="G24" i="105"/>
  <c r="O23" i="105"/>
  <c r="M23" i="105"/>
  <c r="AF23" i="105" s="1"/>
  <c r="K23" i="105"/>
  <c r="G23" i="105"/>
  <c r="O22" i="105"/>
  <c r="M22" i="105"/>
  <c r="K22" i="105"/>
  <c r="G22" i="105"/>
  <c r="AD21" i="105"/>
  <c r="AC21" i="105"/>
  <c r="Z21" i="105"/>
  <c r="Y21" i="105"/>
  <c r="T21" i="105"/>
  <c r="S21" i="105"/>
  <c r="L21" i="105"/>
  <c r="J21" i="105"/>
  <c r="I21" i="105"/>
  <c r="O5" i="105"/>
  <c r="M5" i="105"/>
  <c r="AF5" i="105" s="1"/>
  <c r="K5" i="105"/>
  <c r="G5" i="105"/>
  <c r="H2" i="105"/>
  <c r="D1" i="105"/>
  <c r="T174" i="104"/>
  <c r="S174" i="104"/>
  <c r="L174" i="104"/>
  <c r="J174" i="104"/>
  <c r="I174" i="104"/>
  <c r="O162" i="104"/>
  <c r="M162" i="104"/>
  <c r="K162" i="104"/>
  <c r="G162" i="104"/>
  <c r="O161" i="104"/>
  <c r="M161" i="104"/>
  <c r="AB161" i="104" s="1"/>
  <c r="K161" i="104"/>
  <c r="G161" i="104"/>
  <c r="O160" i="104"/>
  <c r="M160" i="104"/>
  <c r="AB160" i="104" s="1"/>
  <c r="K160" i="104"/>
  <c r="G160" i="104"/>
  <c r="O159" i="104"/>
  <c r="M159" i="104"/>
  <c r="AA159" i="104" s="1"/>
  <c r="K159" i="104"/>
  <c r="G159" i="104"/>
  <c r="O158" i="104"/>
  <c r="M158" i="104"/>
  <c r="AB158" i="104" s="1"/>
  <c r="K158" i="104"/>
  <c r="G158" i="104"/>
  <c r="T157" i="104"/>
  <c r="S157" i="104"/>
  <c r="L157" i="104"/>
  <c r="J157" i="104"/>
  <c r="I157" i="104"/>
  <c r="O144" i="104"/>
  <c r="M144" i="104"/>
  <c r="N144" i="104" s="1"/>
  <c r="K144" i="104"/>
  <c r="G144" i="104"/>
  <c r="O143" i="104"/>
  <c r="M143" i="104"/>
  <c r="AB143" i="104" s="1"/>
  <c r="K143" i="104"/>
  <c r="G143" i="104"/>
  <c r="O142" i="104"/>
  <c r="M142" i="104"/>
  <c r="K142" i="104"/>
  <c r="G142" i="104"/>
  <c r="O141" i="104"/>
  <c r="M141" i="104"/>
  <c r="AB141" i="104" s="1"/>
  <c r="K141" i="104"/>
  <c r="G141" i="104"/>
  <c r="T140" i="104"/>
  <c r="S140" i="104"/>
  <c r="L140" i="104"/>
  <c r="J140" i="104"/>
  <c r="I140" i="104"/>
  <c r="O127" i="104"/>
  <c r="M127" i="104"/>
  <c r="AA127" i="104" s="1"/>
  <c r="K127" i="104"/>
  <c r="G127" i="104"/>
  <c r="O126" i="104"/>
  <c r="M126" i="104"/>
  <c r="N126" i="104" s="1"/>
  <c r="K126" i="104"/>
  <c r="G126" i="104"/>
  <c r="O125" i="104"/>
  <c r="M125" i="104"/>
  <c r="AB125" i="104" s="1"/>
  <c r="K125" i="104"/>
  <c r="G125" i="104"/>
  <c r="O124" i="104"/>
  <c r="M124" i="104"/>
  <c r="AB124" i="104" s="1"/>
  <c r="K124" i="104"/>
  <c r="G124" i="104"/>
  <c r="T123" i="104"/>
  <c r="S123" i="104"/>
  <c r="L123" i="104"/>
  <c r="J123" i="104"/>
  <c r="I123" i="104"/>
  <c r="O109" i="104"/>
  <c r="M109" i="104"/>
  <c r="AB109" i="104" s="1"/>
  <c r="K109" i="104"/>
  <c r="G109" i="104"/>
  <c r="O108" i="104"/>
  <c r="M108" i="104"/>
  <c r="K108" i="104"/>
  <c r="G108" i="104"/>
  <c r="O107" i="104"/>
  <c r="M107" i="104"/>
  <c r="K107" i="104"/>
  <c r="G107" i="104"/>
  <c r="T106" i="104"/>
  <c r="S106" i="104"/>
  <c r="L106" i="104"/>
  <c r="J106" i="104"/>
  <c r="I106" i="104"/>
  <c r="O93" i="104"/>
  <c r="M93" i="104"/>
  <c r="N93" i="104" s="1"/>
  <c r="K93" i="104"/>
  <c r="G93" i="104"/>
  <c r="O92" i="104"/>
  <c r="M92" i="104"/>
  <c r="AA92" i="104" s="1"/>
  <c r="K92" i="104"/>
  <c r="G92" i="104"/>
  <c r="O91" i="104"/>
  <c r="M91" i="104"/>
  <c r="K91" i="104"/>
  <c r="G91" i="104"/>
  <c r="O90" i="104"/>
  <c r="M90" i="104"/>
  <c r="AA90" i="104" s="1"/>
  <c r="K90" i="104"/>
  <c r="G90" i="104"/>
  <c r="T89" i="104"/>
  <c r="S89" i="104"/>
  <c r="L89" i="104"/>
  <c r="J89" i="104"/>
  <c r="I89" i="104"/>
  <c r="O76" i="104"/>
  <c r="M76" i="104"/>
  <c r="K76" i="104"/>
  <c r="G76" i="104"/>
  <c r="O75" i="104"/>
  <c r="M75" i="104"/>
  <c r="AB75" i="104" s="1"/>
  <c r="K75" i="104"/>
  <c r="G75" i="104"/>
  <c r="O74" i="104"/>
  <c r="M74" i="104"/>
  <c r="AB74" i="104" s="1"/>
  <c r="K74" i="104"/>
  <c r="G74" i="104"/>
  <c r="O73" i="104"/>
  <c r="M73" i="104"/>
  <c r="AB73" i="104" s="1"/>
  <c r="K73" i="104"/>
  <c r="G73" i="104"/>
  <c r="T72" i="104"/>
  <c r="S72" i="104"/>
  <c r="L72" i="104"/>
  <c r="J72" i="104"/>
  <c r="I72" i="104"/>
  <c r="O59" i="104"/>
  <c r="M59" i="104"/>
  <c r="AB59" i="104" s="1"/>
  <c r="K59" i="104"/>
  <c r="G59" i="104"/>
  <c r="O58" i="104"/>
  <c r="M58" i="104"/>
  <c r="AB58" i="104" s="1"/>
  <c r="K58" i="104"/>
  <c r="G58" i="104"/>
  <c r="O57" i="104"/>
  <c r="M57" i="104"/>
  <c r="AB57" i="104" s="1"/>
  <c r="K57" i="104"/>
  <c r="G57" i="104"/>
  <c r="O56" i="104"/>
  <c r="M56" i="104"/>
  <c r="AB56" i="104" s="1"/>
  <c r="K56" i="104"/>
  <c r="G56" i="104"/>
  <c r="T55" i="104"/>
  <c r="S55" i="104"/>
  <c r="L55" i="104"/>
  <c r="J55" i="104"/>
  <c r="I55" i="104"/>
  <c r="O43" i="104"/>
  <c r="M43" i="104"/>
  <c r="AB43" i="104" s="1"/>
  <c r="K43" i="104"/>
  <c r="G43" i="104"/>
  <c r="O42" i="104"/>
  <c r="M42" i="104"/>
  <c r="AB42" i="104" s="1"/>
  <c r="K42" i="104"/>
  <c r="G42" i="104"/>
  <c r="O41" i="104"/>
  <c r="M41" i="104"/>
  <c r="AB41" i="104" s="1"/>
  <c r="K41" i="104"/>
  <c r="G41" i="104"/>
  <c r="O40" i="104"/>
  <c r="M40" i="104"/>
  <c r="AB40" i="104" s="1"/>
  <c r="K40" i="104"/>
  <c r="G40" i="104"/>
  <c r="O39" i="104"/>
  <c r="M39" i="104"/>
  <c r="K39" i="104"/>
  <c r="G39" i="104"/>
  <c r="T38" i="104"/>
  <c r="S38" i="104"/>
  <c r="L38" i="104"/>
  <c r="J38" i="104"/>
  <c r="I38" i="104"/>
  <c r="O23" i="104"/>
  <c r="M23" i="104"/>
  <c r="AB23" i="104" s="1"/>
  <c r="K23" i="104"/>
  <c r="G23" i="104"/>
  <c r="O22" i="104"/>
  <c r="M22" i="104"/>
  <c r="K22" i="104"/>
  <c r="G22" i="104"/>
  <c r="T21" i="104"/>
  <c r="S21" i="104"/>
  <c r="L21" i="104"/>
  <c r="J21" i="104"/>
  <c r="I21" i="104"/>
  <c r="O10" i="104"/>
  <c r="M10" i="104"/>
  <c r="AB10" i="104" s="1"/>
  <c r="K10" i="104"/>
  <c r="G10" i="104"/>
  <c r="O9" i="104"/>
  <c r="M9" i="104"/>
  <c r="AB9" i="104" s="1"/>
  <c r="K9" i="104"/>
  <c r="G9" i="104"/>
  <c r="O8" i="104"/>
  <c r="M8" i="104"/>
  <c r="AB8" i="104" s="1"/>
  <c r="K8" i="104"/>
  <c r="G8" i="104"/>
  <c r="O7" i="104"/>
  <c r="M7" i="104"/>
  <c r="AB7" i="104" s="1"/>
  <c r="K7" i="104"/>
  <c r="G7" i="104"/>
  <c r="O6" i="104"/>
  <c r="M6" i="104"/>
  <c r="AB6" i="104" s="1"/>
  <c r="K6" i="104"/>
  <c r="G6" i="104"/>
  <c r="O5" i="104"/>
  <c r="M5" i="104"/>
  <c r="AB5" i="104" s="1"/>
  <c r="K5" i="104"/>
  <c r="G5" i="104"/>
  <c r="H2" i="104"/>
  <c r="D1" i="104"/>
  <c r="X34" i="103"/>
  <c r="W34" i="103"/>
  <c r="V34" i="103"/>
  <c r="T34" i="103"/>
  <c r="P34" i="103"/>
  <c r="O34" i="103"/>
  <c r="N34" i="103"/>
  <c r="M34" i="103"/>
  <c r="H34" i="103"/>
  <c r="G34" i="103"/>
  <c r="N16" i="103"/>
  <c r="M16" i="103"/>
  <c r="I16" i="103"/>
  <c r="G16" i="103"/>
  <c r="F16" i="103"/>
  <c r="E16" i="103"/>
  <c r="D16" i="103"/>
  <c r="F8" i="103"/>
  <c r="M7" i="103"/>
  <c r="K7" i="103"/>
  <c r="I7" i="103"/>
  <c r="G7" i="103"/>
  <c r="F7" i="103"/>
  <c r="E7" i="103"/>
  <c r="M6" i="103"/>
  <c r="K6" i="103"/>
  <c r="I6" i="103"/>
  <c r="G6" i="103"/>
  <c r="F6" i="103"/>
  <c r="E6" i="103"/>
  <c r="K72" i="105" l="1"/>
  <c r="N9" i="122"/>
  <c r="AE24" i="120"/>
  <c r="N7" i="110"/>
  <c r="P7" i="110" s="1"/>
  <c r="AB22" i="113"/>
  <c r="P58" i="117"/>
  <c r="AF6" i="123"/>
  <c r="O89" i="123"/>
  <c r="N22" i="107"/>
  <c r="Q22" i="107" s="1"/>
  <c r="K174" i="107"/>
  <c r="Q39" i="122"/>
  <c r="AE8" i="114"/>
  <c r="N57" i="119"/>
  <c r="F3" i="109"/>
  <c r="O89" i="120"/>
  <c r="AF108" i="120"/>
  <c r="O72" i="122"/>
  <c r="O123" i="104"/>
  <c r="AB160" i="116"/>
  <c r="N28" i="108"/>
  <c r="Q28" i="108" s="1"/>
  <c r="N6" i="119"/>
  <c r="P6" i="119" s="1"/>
  <c r="N6" i="123"/>
  <c r="P63" i="123"/>
  <c r="AA8" i="107"/>
  <c r="N141" i="122"/>
  <c r="P141" i="122" s="1"/>
  <c r="AE39" i="108"/>
  <c r="AA76" i="119"/>
  <c r="AA141" i="122"/>
  <c r="O55" i="123"/>
  <c r="O72" i="123"/>
  <c r="K55" i="108"/>
  <c r="AA40" i="122"/>
  <c r="AB108" i="113"/>
  <c r="AE58" i="117"/>
  <c r="O174" i="119"/>
  <c r="N8" i="122"/>
  <c r="Q8" i="122" s="1"/>
  <c r="O106" i="111"/>
  <c r="AA5" i="116"/>
  <c r="AA109" i="110"/>
  <c r="AB43" i="113"/>
  <c r="AE107" i="114"/>
  <c r="I8" i="115"/>
  <c r="AF60" i="120"/>
  <c r="AA111" i="122"/>
  <c r="N74" i="104"/>
  <c r="Q74" i="104" s="1"/>
  <c r="AE25" i="114"/>
  <c r="Q9" i="122"/>
  <c r="O123" i="123"/>
  <c r="AA90" i="119"/>
  <c r="AF90" i="108"/>
  <c r="N41" i="120"/>
  <c r="P41" i="120" s="1"/>
  <c r="AA112" i="119"/>
  <c r="K55" i="114"/>
  <c r="AA160" i="116"/>
  <c r="I8" i="121"/>
  <c r="AA58" i="122"/>
  <c r="AA108" i="122"/>
  <c r="Q74" i="123"/>
  <c r="K174" i="119"/>
  <c r="AF73" i="120"/>
  <c r="Q6" i="119"/>
  <c r="O157" i="119"/>
  <c r="K106" i="119"/>
  <c r="K72" i="122"/>
  <c r="Q124" i="122"/>
  <c r="K55" i="123"/>
  <c r="M8" i="121"/>
  <c r="I8" i="103"/>
  <c r="F3" i="118"/>
  <c r="F3" i="106"/>
  <c r="I8" i="109"/>
  <c r="O55" i="110"/>
  <c r="AB75" i="113"/>
  <c r="AE24" i="114"/>
  <c r="AE24" i="117"/>
  <c r="P57" i="119"/>
  <c r="O89" i="122"/>
  <c r="N61" i="114"/>
  <c r="Q61" i="114" s="1"/>
  <c r="N107" i="114"/>
  <c r="N5" i="116"/>
  <c r="P5" i="116" s="1"/>
  <c r="AA144" i="116"/>
  <c r="F3" i="121"/>
  <c r="N159" i="122"/>
  <c r="P159" i="122" s="1"/>
  <c r="N56" i="117"/>
  <c r="P56" i="117" s="1"/>
  <c r="M38" i="104"/>
  <c r="N38" i="104" s="1"/>
  <c r="AE75" i="108"/>
  <c r="N75" i="116"/>
  <c r="Q75" i="116" s="1"/>
  <c r="Z2" i="123"/>
  <c r="P6" i="121" s="1"/>
  <c r="O174" i="104"/>
  <c r="N24" i="108"/>
  <c r="P24" i="108" s="1"/>
  <c r="AF28" i="108"/>
  <c r="K38" i="114"/>
  <c r="AA59" i="116"/>
  <c r="O140" i="119"/>
  <c r="K157" i="119"/>
  <c r="Q41" i="120"/>
  <c r="AE73" i="120"/>
  <c r="N92" i="119"/>
  <c r="Q92" i="119" s="1"/>
  <c r="O140" i="122"/>
  <c r="AA160" i="107"/>
  <c r="N162" i="116"/>
  <c r="AF108" i="117"/>
  <c r="O55" i="119"/>
  <c r="AA6" i="107"/>
  <c r="AB6" i="107"/>
  <c r="AB160" i="107"/>
  <c r="AB57" i="110"/>
  <c r="AA92" i="119"/>
  <c r="Y2" i="123"/>
  <c r="O6" i="121" s="1"/>
  <c r="AA76" i="107"/>
  <c r="AE39" i="111"/>
  <c r="K106" i="114"/>
  <c r="AA42" i="110"/>
  <c r="AF39" i="111"/>
  <c r="O106" i="114"/>
  <c r="O106" i="116"/>
  <c r="N142" i="116"/>
  <c r="AB75" i="122"/>
  <c r="O157" i="122"/>
  <c r="I8" i="106"/>
  <c r="AF24" i="108"/>
  <c r="AA74" i="104"/>
  <c r="O140" i="107"/>
  <c r="K72" i="120"/>
  <c r="K89" i="120"/>
  <c r="K8" i="109"/>
  <c r="K8" i="115"/>
  <c r="F3" i="115"/>
  <c r="K140" i="119"/>
  <c r="H1" i="123"/>
  <c r="K21" i="108"/>
  <c r="N109" i="110"/>
  <c r="Q109" i="110" s="1"/>
  <c r="N24" i="114"/>
  <c r="Q24" i="114" s="1"/>
  <c r="AA10" i="122"/>
  <c r="Q141" i="122"/>
  <c r="K157" i="122"/>
  <c r="M21" i="123"/>
  <c r="N21" i="123" s="1"/>
  <c r="K21" i="120"/>
  <c r="AA7" i="110"/>
  <c r="AA160" i="110"/>
  <c r="O55" i="111"/>
  <c r="O89" i="111"/>
  <c r="N40" i="113"/>
  <c r="P40" i="113" s="1"/>
  <c r="O72" i="113"/>
  <c r="N41" i="117"/>
  <c r="Q41" i="117" s="1"/>
  <c r="O89" i="119"/>
  <c r="N5" i="120"/>
  <c r="Q5" i="120" s="1"/>
  <c r="O21" i="120"/>
  <c r="N74" i="122"/>
  <c r="Q74" i="122" s="1"/>
  <c r="P111" i="122"/>
  <c r="AE41" i="123"/>
  <c r="O89" i="107"/>
  <c r="AA57" i="107"/>
  <c r="AA73" i="107"/>
  <c r="Y2" i="108"/>
  <c r="O6" i="106" s="1"/>
  <c r="AA127" i="110"/>
  <c r="AE60" i="114"/>
  <c r="AA8" i="119"/>
  <c r="AF41" i="123"/>
  <c r="AB73" i="107"/>
  <c r="Q124" i="107"/>
  <c r="AA56" i="110"/>
  <c r="N8" i="113"/>
  <c r="Q8" i="113" s="1"/>
  <c r="N41" i="116"/>
  <c r="P41" i="116" s="1"/>
  <c r="AA74" i="122"/>
  <c r="O55" i="105"/>
  <c r="K38" i="107"/>
  <c r="AA40" i="113"/>
  <c r="O106" i="113"/>
  <c r="Y2" i="120"/>
  <c r="O6" i="118" s="1"/>
  <c r="AB111" i="122"/>
  <c r="N142" i="122"/>
  <c r="P142" i="122" s="1"/>
  <c r="M55" i="104"/>
  <c r="AB55" i="104" s="1"/>
  <c r="AC39" i="104" s="1"/>
  <c r="AB159" i="104"/>
  <c r="N23" i="105"/>
  <c r="Q23" i="105" s="1"/>
  <c r="AE23" i="105"/>
  <c r="AA8" i="113"/>
  <c r="N91" i="114"/>
  <c r="Q91" i="114" s="1"/>
  <c r="AA41" i="116"/>
  <c r="Q162" i="116"/>
  <c r="AA5" i="119"/>
  <c r="AA42" i="119"/>
  <c r="AA8" i="122"/>
  <c r="N40" i="122"/>
  <c r="P40" i="122" s="1"/>
  <c r="AB107" i="122"/>
  <c r="AA10" i="104"/>
  <c r="AE110" i="105"/>
  <c r="K72" i="113"/>
  <c r="O38" i="107"/>
  <c r="O72" i="104"/>
  <c r="O38" i="116"/>
  <c r="AA142" i="122"/>
  <c r="O21" i="108"/>
  <c r="K123" i="104"/>
  <c r="AB127" i="104"/>
  <c r="AA23" i="110"/>
  <c r="AA162" i="116"/>
  <c r="AF92" i="117"/>
  <c r="I8" i="118"/>
  <c r="O106" i="119"/>
  <c r="AD2" i="120"/>
  <c r="R6" i="118" s="1"/>
  <c r="Q73" i="120"/>
  <c r="AA126" i="122"/>
  <c r="G8" i="112"/>
  <c r="Q57" i="119"/>
  <c r="G8" i="121"/>
  <c r="O55" i="122"/>
  <c r="AA75" i="122"/>
  <c r="K38" i="110"/>
  <c r="AF74" i="111"/>
  <c r="O38" i="113"/>
  <c r="AA42" i="116"/>
  <c r="AA57" i="116"/>
  <c r="N159" i="119"/>
  <c r="Q159" i="119" s="1"/>
  <c r="K123" i="122"/>
  <c r="N22" i="104"/>
  <c r="K140" i="104"/>
  <c r="N24" i="105"/>
  <c r="K21" i="107"/>
  <c r="N59" i="107"/>
  <c r="Q59" i="107" s="1"/>
  <c r="O106" i="104"/>
  <c r="O21" i="107"/>
  <c r="AA142" i="107"/>
  <c r="N8" i="108"/>
  <c r="P8" i="108" s="1"/>
  <c r="M38" i="113"/>
  <c r="AB38" i="113" s="1"/>
  <c r="AC22" i="113" s="1"/>
  <c r="O89" i="114"/>
  <c r="AF92" i="114"/>
  <c r="AB57" i="116"/>
  <c r="AA126" i="116"/>
  <c r="M55" i="119"/>
  <c r="AA55" i="119" s="1"/>
  <c r="AA74" i="119"/>
  <c r="N7" i="120"/>
  <c r="P7" i="120" s="1"/>
  <c r="M72" i="122"/>
  <c r="AB72" i="122" s="1"/>
  <c r="AC56" i="122" s="1"/>
  <c r="AA92" i="122"/>
  <c r="O174" i="122"/>
  <c r="AE63" i="123"/>
  <c r="P74" i="123"/>
  <c r="AF56" i="111"/>
  <c r="AE90" i="111"/>
  <c r="AA10" i="116"/>
  <c r="AF63" i="117"/>
  <c r="AA159" i="119"/>
  <c r="AA9" i="122"/>
  <c r="AA143" i="122"/>
  <c r="AA159" i="122"/>
  <c r="AE59" i="123"/>
  <c r="AF63" i="123"/>
  <c r="O140" i="104"/>
  <c r="AB22" i="104"/>
  <c r="N73" i="104"/>
  <c r="P73" i="104" s="1"/>
  <c r="Y2" i="105"/>
  <c r="O6" i="103" s="1"/>
  <c r="N39" i="105"/>
  <c r="Q39" i="105" s="1"/>
  <c r="AB142" i="107"/>
  <c r="N57" i="104"/>
  <c r="P57" i="104" s="1"/>
  <c r="N92" i="107"/>
  <c r="Q92" i="107" s="1"/>
  <c r="AA126" i="107"/>
  <c r="Q90" i="108"/>
  <c r="AA91" i="110"/>
  <c r="AF58" i="114"/>
  <c r="AA112" i="116"/>
  <c r="AA6" i="119"/>
  <c r="AA58" i="119"/>
  <c r="AA143" i="119"/>
  <c r="AE7" i="120"/>
  <c r="AB41" i="122"/>
  <c r="AF59" i="123"/>
  <c r="K89" i="123"/>
  <c r="AE107" i="123"/>
  <c r="G8" i="103"/>
  <c r="AE92" i="105"/>
  <c r="AE42" i="108"/>
  <c r="AE43" i="111"/>
  <c r="AB125" i="113"/>
  <c r="N43" i="116"/>
  <c r="P43" i="116" s="1"/>
  <c r="K72" i="117"/>
  <c r="AE92" i="123"/>
  <c r="F3" i="103"/>
  <c r="Q7" i="107"/>
  <c r="AA57" i="104"/>
  <c r="AE90" i="108"/>
  <c r="AA75" i="110"/>
  <c r="AA6" i="113"/>
  <c r="AA108" i="113"/>
  <c r="K55" i="119"/>
  <c r="AA126" i="119"/>
  <c r="K89" i="122"/>
  <c r="AF92" i="123"/>
  <c r="AC2" i="120"/>
  <c r="Q6" i="118" s="1"/>
  <c r="P5" i="122"/>
  <c r="Q5" i="122"/>
  <c r="Q24" i="123"/>
  <c r="P24" i="123"/>
  <c r="AE73" i="105"/>
  <c r="AF73" i="105"/>
  <c r="E8" i="103"/>
  <c r="AE91" i="105"/>
  <c r="N91" i="105"/>
  <c r="P91" i="105" s="1"/>
  <c r="AF91" i="105"/>
  <c r="M55" i="108"/>
  <c r="N55" i="108" s="1"/>
  <c r="Q161" i="119"/>
  <c r="P161" i="119"/>
  <c r="AB6" i="122"/>
  <c r="AA6" i="122"/>
  <c r="N25" i="123"/>
  <c r="Q25" i="123" s="1"/>
  <c r="AF25" i="123"/>
  <c r="AE25" i="123"/>
  <c r="AB76" i="104"/>
  <c r="AA76" i="104"/>
  <c r="N160" i="104"/>
  <c r="Q160" i="104" s="1"/>
  <c r="N39" i="108"/>
  <c r="Q39" i="108" s="1"/>
  <c r="AF109" i="120"/>
  <c r="AE109" i="120"/>
  <c r="N43" i="107"/>
  <c r="Q43" i="107" s="1"/>
  <c r="AB43" i="107"/>
  <c r="N58" i="107"/>
  <c r="Q58" i="107" s="1"/>
  <c r="AF91" i="108"/>
  <c r="N91" i="108"/>
  <c r="Q91" i="108" s="1"/>
  <c r="N29" i="111"/>
  <c r="AE29" i="111"/>
  <c r="N44" i="111"/>
  <c r="P44" i="111" s="1"/>
  <c r="AE44" i="111"/>
  <c r="N63" i="114"/>
  <c r="Q63" i="114" s="1"/>
  <c r="AE63" i="114"/>
  <c r="AB110" i="119"/>
  <c r="AA110" i="119"/>
  <c r="N109" i="120"/>
  <c r="Q109" i="120" s="1"/>
  <c r="AB56" i="122"/>
  <c r="N56" i="122"/>
  <c r="AA56" i="122"/>
  <c r="AF56" i="123"/>
  <c r="AB58" i="116"/>
  <c r="AA58" i="116"/>
  <c r="AB163" i="122"/>
  <c r="AA163" i="122"/>
  <c r="N25" i="108"/>
  <c r="P25" i="108" s="1"/>
  <c r="AF25" i="108"/>
  <c r="N44" i="108"/>
  <c r="AF44" i="108"/>
  <c r="M8" i="109"/>
  <c r="AE5" i="111"/>
  <c r="AF5" i="111"/>
  <c r="K21" i="111"/>
  <c r="N58" i="116"/>
  <c r="Q58" i="116" s="1"/>
  <c r="AB10" i="119"/>
  <c r="AA10" i="119"/>
  <c r="N10" i="119"/>
  <c r="N42" i="122"/>
  <c r="P42" i="122" s="1"/>
  <c r="N163" i="122"/>
  <c r="Q5" i="111"/>
  <c r="AB108" i="116"/>
  <c r="AA108" i="116"/>
  <c r="AB91" i="107"/>
  <c r="AA91" i="107"/>
  <c r="N91" i="107"/>
  <c r="Q91" i="107" s="1"/>
  <c r="AE7" i="108"/>
  <c r="AF7" i="108"/>
  <c r="AB93" i="113"/>
  <c r="AA93" i="113"/>
  <c r="M8" i="115"/>
  <c r="AB40" i="116"/>
  <c r="AA40" i="116"/>
  <c r="K55" i="116"/>
  <c r="M55" i="122"/>
  <c r="N55" i="122" s="1"/>
  <c r="AA42" i="122"/>
  <c r="N93" i="122"/>
  <c r="P93" i="122" s="1"/>
  <c r="O123" i="110"/>
  <c r="K89" i="113"/>
  <c r="AA7" i="116"/>
  <c r="AB92" i="116"/>
  <c r="AA92" i="116"/>
  <c r="N92" i="116"/>
  <c r="Q92" i="116" s="1"/>
  <c r="AB163" i="119"/>
  <c r="AA163" i="119"/>
  <c r="O21" i="122"/>
  <c r="H1" i="122"/>
  <c r="AA93" i="122"/>
  <c r="Z2" i="105"/>
  <c r="P6" i="103" s="1"/>
  <c r="AB7" i="107"/>
  <c r="AA7" i="107"/>
  <c r="Y2" i="111"/>
  <c r="O6" i="109" s="1"/>
  <c r="AB44" i="119"/>
  <c r="AA44" i="119"/>
  <c r="N44" i="119"/>
  <c r="Q44" i="119" s="1"/>
  <c r="N163" i="119"/>
  <c r="Q163" i="119" s="1"/>
  <c r="AF58" i="123"/>
  <c r="N58" i="123"/>
  <c r="Q58" i="123" s="1"/>
  <c r="AF110" i="123"/>
  <c r="N110" i="123"/>
  <c r="Q110" i="123" s="1"/>
  <c r="AE110" i="123"/>
  <c r="AE6" i="120"/>
  <c r="AF6" i="120"/>
  <c r="P40" i="116"/>
  <c r="M123" i="104"/>
  <c r="AB107" i="104"/>
  <c r="AA107" i="104"/>
  <c r="AA91" i="119"/>
  <c r="AB91" i="119"/>
  <c r="AB110" i="122"/>
  <c r="AA110" i="122"/>
  <c r="AD2" i="111"/>
  <c r="R6" i="109" s="1"/>
  <c r="O157" i="104"/>
  <c r="O174" i="107"/>
  <c r="K157" i="116"/>
  <c r="N110" i="122"/>
  <c r="K106" i="105"/>
  <c r="AA23" i="113"/>
  <c r="AB23" i="113"/>
  <c r="AA56" i="116"/>
  <c r="AB56" i="116"/>
  <c r="M123" i="120"/>
  <c r="AF123" i="120" s="1"/>
  <c r="AG107" i="120" s="1"/>
  <c r="N107" i="120"/>
  <c r="Q107" i="120" s="1"/>
  <c r="AF107" i="120"/>
  <c r="AB90" i="122"/>
  <c r="N90" i="122"/>
  <c r="Q90" i="122" s="1"/>
  <c r="AF74" i="123"/>
  <c r="AE74" i="123"/>
  <c r="K157" i="104"/>
  <c r="AB162" i="104"/>
  <c r="AA162" i="104"/>
  <c r="AB144" i="122"/>
  <c r="M157" i="122"/>
  <c r="AB157" i="122" s="1"/>
  <c r="AC141" i="122" s="1"/>
  <c r="AA58" i="104"/>
  <c r="AB91" i="104"/>
  <c r="AA91" i="104"/>
  <c r="N91" i="104"/>
  <c r="Q91" i="104" s="1"/>
  <c r="AB142" i="104"/>
  <c r="AA142" i="104"/>
  <c r="AA159" i="107"/>
  <c r="M38" i="119"/>
  <c r="AA38" i="119" s="1"/>
  <c r="N22" i="119"/>
  <c r="Q22" i="119" s="1"/>
  <c r="AB22" i="119"/>
  <c r="AA22" i="119"/>
  <c r="AB108" i="119"/>
  <c r="AA108" i="119"/>
  <c r="F1" i="122"/>
  <c r="AB44" i="122"/>
  <c r="AA44" i="122"/>
  <c r="N44" i="122"/>
  <c r="Q59" i="123"/>
  <c r="P59" i="123"/>
  <c r="P108" i="119"/>
  <c r="Q108" i="119"/>
  <c r="K55" i="104"/>
  <c r="AB5" i="113"/>
  <c r="AA5" i="113"/>
  <c r="N57" i="114"/>
  <c r="Q57" i="114" s="1"/>
  <c r="H1" i="104"/>
  <c r="O123" i="107"/>
  <c r="AA160" i="104"/>
  <c r="N7" i="108"/>
  <c r="Q7" i="108" s="1"/>
  <c r="AB108" i="104"/>
  <c r="AA108" i="104"/>
  <c r="N6" i="104"/>
  <c r="Q6" i="104" s="1"/>
  <c r="AB42" i="113"/>
  <c r="N42" i="113"/>
  <c r="Q42" i="113" s="1"/>
  <c r="N42" i="114"/>
  <c r="P42" i="114" s="1"/>
  <c r="N111" i="116"/>
  <c r="Q111" i="116" s="1"/>
  <c r="AB111" i="116"/>
  <c r="AA111" i="116"/>
  <c r="AF22" i="117"/>
  <c r="AE22" i="117"/>
  <c r="N22" i="117"/>
  <c r="Q22" i="117" s="1"/>
  <c r="AA23" i="119"/>
  <c r="AB23" i="119"/>
  <c r="Q111" i="122"/>
  <c r="AE5" i="123"/>
  <c r="O21" i="123"/>
  <c r="AF40" i="123"/>
  <c r="AE40" i="123"/>
  <c r="N40" i="123"/>
  <c r="M55" i="123"/>
  <c r="N55" i="123" s="1"/>
  <c r="Q55" i="123" s="1"/>
  <c r="R39" i="123" s="1"/>
  <c r="AB143" i="107"/>
  <c r="AA143" i="107"/>
  <c r="AB107" i="110"/>
  <c r="AA107" i="110"/>
  <c r="N107" i="110"/>
  <c r="Q107" i="110" s="1"/>
  <c r="K123" i="107"/>
  <c r="AF90" i="105"/>
  <c r="N90" i="105"/>
  <c r="P90" i="105" s="1"/>
  <c r="N10" i="110"/>
  <c r="Q10" i="110" s="1"/>
  <c r="H1" i="119"/>
  <c r="E8" i="121"/>
  <c r="AF5" i="108"/>
  <c r="N5" i="108"/>
  <c r="Q5" i="108" s="1"/>
  <c r="AE5" i="108"/>
  <c r="AA10" i="110"/>
  <c r="O72" i="111"/>
  <c r="Y2" i="114"/>
  <c r="O6" i="112" s="1"/>
  <c r="E8" i="118"/>
  <c r="AF5" i="123"/>
  <c r="AE24" i="123"/>
  <c r="AF24" i="123"/>
  <c r="Q23" i="120"/>
  <c r="AB5" i="122"/>
  <c r="AA5" i="122"/>
  <c r="K21" i="123"/>
  <c r="N125" i="116"/>
  <c r="Q125" i="116" s="1"/>
  <c r="AB43" i="110"/>
  <c r="N43" i="110"/>
  <c r="Q43" i="110" s="1"/>
  <c r="AA43" i="110"/>
  <c r="K123" i="105"/>
  <c r="Q5" i="107"/>
  <c r="K72" i="111"/>
  <c r="AB161" i="119"/>
  <c r="AA161" i="119"/>
  <c r="N60" i="123"/>
  <c r="Q60" i="123" s="1"/>
  <c r="AE60" i="123"/>
  <c r="AF60" i="123"/>
  <c r="K123" i="117"/>
  <c r="K38" i="105"/>
  <c r="F3" i="112"/>
  <c r="M55" i="116"/>
  <c r="AA55" i="116" s="1"/>
  <c r="N42" i="119"/>
  <c r="N90" i="119"/>
  <c r="Q90" i="119" s="1"/>
  <c r="O123" i="119"/>
  <c r="N126" i="119"/>
  <c r="Q126" i="119" s="1"/>
  <c r="K55" i="120"/>
  <c r="N8" i="123"/>
  <c r="Q8" i="123" s="1"/>
  <c r="K106" i="123"/>
  <c r="O38" i="104"/>
  <c r="AF41" i="105"/>
  <c r="M38" i="107"/>
  <c r="N38" i="107" s="1"/>
  <c r="Q73" i="107"/>
  <c r="F1" i="111"/>
  <c r="F2" i="111" s="1"/>
  <c r="AE56" i="111"/>
  <c r="Z2" i="114"/>
  <c r="P6" i="112" s="1"/>
  <c r="N144" i="116"/>
  <c r="Q144" i="116" s="1"/>
  <c r="F1" i="119"/>
  <c r="N8" i="119"/>
  <c r="Q8" i="119" s="1"/>
  <c r="AB109" i="119"/>
  <c r="N143" i="119"/>
  <c r="H1" i="120"/>
  <c r="M72" i="120"/>
  <c r="N72" i="120" s="1"/>
  <c r="O106" i="120"/>
  <c r="K21" i="122"/>
  <c r="N90" i="123"/>
  <c r="Q90" i="123" s="1"/>
  <c r="O106" i="123"/>
  <c r="N59" i="105"/>
  <c r="Q59" i="105" s="1"/>
  <c r="N74" i="107"/>
  <c r="Q74" i="107" s="1"/>
  <c r="K106" i="107"/>
  <c r="O21" i="110"/>
  <c r="I8" i="112"/>
  <c r="AA9" i="113"/>
  <c r="K106" i="113"/>
  <c r="AA159" i="113"/>
  <c r="N58" i="114"/>
  <c r="Q58" i="114" s="1"/>
  <c r="K89" i="114"/>
  <c r="N8" i="116"/>
  <c r="P8" i="116" s="1"/>
  <c r="N25" i="117"/>
  <c r="Q25" i="117" s="1"/>
  <c r="K8" i="118"/>
  <c r="AA107" i="119"/>
  <c r="AE74" i="120"/>
  <c r="N22" i="122"/>
  <c r="Q22" i="122" s="1"/>
  <c r="K106" i="122"/>
  <c r="N112" i="122"/>
  <c r="P112" i="122" s="1"/>
  <c r="N126" i="122"/>
  <c r="AE39" i="123"/>
  <c r="K72" i="123"/>
  <c r="O89" i="113"/>
  <c r="O55" i="116"/>
  <c r="O157" i="116"/>
  <c r="AC2" i="123"/>
  <c r="Q6" i="121" s="1"/>
  <c r="N91" i="111"/>
  <c r="Q91" i="111" s="1"/>
  <c r="N9" i="119"/>
  <c r="O72" i="119"/>
  <c r="N76" i="119"/>
  <c r="M140" i="119"/>
  <c r="AA140" i="119" s="1"/>
  <c r="F1" i="120"/>
  <c r="F2" i="120" s="1"/>
  <c r="N25" i="120"/>
  <c r="Q25" i="120" s="1"/>
  <c r="N91" i="120"/>
  <c r="Q91" i="120" s="1"/>
  <c r="N160" i="122"/>
  <c r="P160" i="122" s="1"/>
  <c r="AD2" i="123"/>
  <c r="R6" i="121" s="1"/>
  <c r="O106" i="107"/>
  <c r="AA58" i="110"/>
  <c r="AE25" i="111"/>
  <c r="AE91" i="111"/>
  <c r="AA41" i="113"/>
  <c r="AA109" i="113"/>
  <c r="AB159" i="113"/>
  <c r="O55" i="114"/>
  <c r="AD2" i="117"/>
  <c r="R6" i="115" s="1"/>
  <c r="AA40" i="119"/>
  <c r="AB43" i="119"/>
  <c r="AE25" i="120"/>
  <c r="AF74" i="120"/>
  <c r="AE91" i="120"/>
  <c r="P9" i="122"/>
  <c r="O106" i="122"/>
  <c r="AA160" i="122"/>
  <c r="Q6" i="123"/>
  <c r="K140" i="110"/>
  <c r="O21" i="111"/>
  <c r="O106" i="117"/>
  <c r="K72" i="119"/>
  <c r="Q124" i="119"/>
  <c r="O55" i="104"/>
  <c r="O106" i="105"/>
  <c r="K21" i="110"/>
  <c r="N109" i="113"/>
  <c r="Q109" i="113" s="1"/>
  <c r="O123" i="114"/>
  <c r="M38" i="116"/>
  <c r="AA38" i="116" s="1"/>
  <c r="N40" i="119"/>
  <c r="Q40" i="119" s="1"/>
  <c r="Z2" i="120"/>
  <c r="P6" i="118" s="1"/>
  <c r="K8" i="103"/>
  <c r="M8" i="103"/>
  <c r="AA75" i="104"/>
  <c r="K72" i="104"/>
  <c r="AE59" i="105"/>
  <c r="K55" i="110"/>
  <c r="K89" i="111"/>
  <c r="G8" i="115"/>
  <c r="AA8" i="116"/>
  <c r="P56" i="116"/>
  <c r="AE25" i="117"/>
  <c r="AA124" i="119"/>
  <c r="O38" i="120"/>
  <c r="O72" i="120"/>
  <c r="K8" i="121"/>
  <c r="AB22" i="122"/>
  <c r="AA112" i="122"/>
  <c r="K174" i="122"/>
  <c r="M123" i="123"/>
  <c r="AF123" i="123" s="1"/>
  <c r="AG107" i="123" s="1"/>
  <c r="K123" i="123"/>
  <c r="K174" i="110"/>
  <c r="H1" i="111"/>
  <c r="K123" i="120"/>
  <c r="O123" i="122"/>
  <c r="K157" i="107"/>
  <c r="N125" i="110"/>
  <c r="Q125" i="110" s="1"/>
  <c r="AF60" i="105"/>
  <c r="N41" i="107"/>
  <c r="Q41" i="107" s="1"/>
  <c r="Z2" i="108"/>
  <c r="P6" i="106" s="1"/>
  <c r="AA108" i="110"/>
  <c r="Z2" i="111"/>
  <c r="P6" i="109" s="1"/>
  <c r="O21" i="113"/>
  <c r="AD2" i="114"/>
  <c r="R6" i="112" s="1"/>
  <c r="AE93" i="114"/>
  <c r="N112" i="119"/>
  <c r="N57" i="120"/>
  <c r="Q57" i="120" s="1"/>
  <c r="N61" i="120"/>
  <c r="Q61" i="120" s="1"/>
  <c r="N92" i="122"/>
  <c r="N107" i="122"/>
  <c r="O123" i="113"/>
  <c r="M89" i="120"/>
  <c r="N89" i="120" s="1"/>
  <c r="M174" i="122"/>
  <c r="AA174" i="122" s="1"/>
  <c r="F1" i="123"/>
  <c r="F2" i="123" s="1"/>
  <c r="N23" i="107"/>
  <c r="Q23" i="107" s="1"/>
  <c r="N23" i="108"/>
  <c r="Q23" i="108" s="1"/>
  <c r="N76" i="116"/>
  <c r="Q76" i="116" s="1"/>
  <c r="O123" i="117"/>
  <c r="O123" i="120"/>
  <c r="N158" i="122"/>
  <c r="Q158" i="122" s="1"/>
  <c r="AF7" i="111"/>
  <c r="AA41" i="104"/>
  <c r="N159" i="104"/>
  <c r="Q159" i="104" s="1"/>
  <c r="K174" i="104"/>
  <c r="K89" i="105"/>
  <c r="M123" i="105"/>
  <c r="AA23" i="107"/>
  <c r="N41" i="110"/>
  <c r="Q41" i="110" s="1"/>
  <c r="M72" i="110"/>
  <c r="AB72" i="110" s="1"/>
  <c r="AC56" i="110" s="1"/>
  <c r="AA76" i="110"/>
  <c r="K157" i="113"/>
  <c r="N40" i="114"/>
  <c r="Q40" i="114" s="1"/>
  <c r="AF93" i="114"/>
  <c r="AA76" i="116"/>
  <c r="AA127" i="116"/>
  <c r="N143" i="116"/>
  <c r="Q143" i="116" s="1"/>
  <c r="K38" i="119"/>
  <c r="N58" i="119"/>
  <c r="AB125" i="119"/>
  <c r="AE23" i="120"/>
  <c r="K38" i="122"/>
  <c r="N41" i="122"/>
  <c r="P41" i="122" s="1"/>
  <c r="AA161" i="122"/>
  <c r="K38" i="123"/>
  <c r="N62" i="123"/>
  <c r="Q62" i="123" s="1"/>
  <c r="O89" i="105"/>
  <c r="AA41" i="107"/>
  <c r="AB56" i="107"/>
  <c r="N76" i="107"/>
  <c r="Q76" i="107" s="1"/>
  <c r="AB141" i="107"/>
  <c r="AB161" i="107"/>
  <c r="AE93" i="108"/>
  <c r="AB7" i="113"/>
  <c r="AA107" i="113"/>
  <c r="AB127" i="116"/>
  <c r="AF42" i="117"/>
  <c r="Q58" i="117"/>
  <c r="O89" i="117"/>
  <c r="AE107" i="117"/>
  <c r="O38" i="119"/>
  <c r="N74" i="119"/>
  <c r="Q74" i="119" s="1"/>
  <c r="M174" i="119"/>
  <c r="N174" i="119" s="1"/>
  <c r="AF23" i="120"/>
  <c r="AE57" i="120"/>
  <c r="AE61" i="120"/>
  <c r="N10" i="122"/>
  <c r="P10" i="122" s="1"/>
  <c r="O38" i="122"/>
  <c r="AA57" i="122"/>
  <c r="N73" i="122"/>
  <c r="Q73" i="122" s="1"/>
  <c r="AA76" i="122"/>
  <c r="N143" i="122"/>
  <c r="Q143" i="122" s="1"/>
  <c r="O38" i="123"/>
  <c r="AE93" i="123"/>
  <c r="AD2" i="105"/>
  <c r="R6" i="103" s="1"/>
  <c r="K21" i="113"/>
  <c r="K123" i="116"/>
  <c r="M8" i="118"/>
  <c r="N41" i="119"/>
  <c r="N57" i="122"/>
  <c r="K140" i="122"/>
  <c r="N161" i="122"/>
  <c r="Q161" i="122" s="1"/>
  <c r="O157" i="107"/>
  <c r="AA23" i="104"/>
  <c r="AA143" i="104"/>
  <c r="AF45" i="105"/>
  <c r="O106" i="108"/>
  <c r="F1" i="110"/>
  <c r="F2" i="110" s="1"/>
  <c r="N93" i="111"/>
  <c r="Q93" i="111" s="1"/>
  <c r="AA75" i="113"/>
  <c r="AA91" i="113"/>
  <c r="N6" i="116"/>
  <c r="Q6" i="116" s="1"/>
  <c r="O55" i="117"/>
  <c r="AE92" i="117"/>
  <c r="O21" i="119"/>
  <c r="M21" i="120"/>
  <c r="AE21" i="120" s="1"/>
  <c r="AF42" i="120"/>
  <c r="N93" i="120"/>
  <c r="M38" i="122"/>
  <c r="AB38" i="122" s="1"/>
  <c r="AC22" i="122" s="1"/>
  <c r="K55" i="122"/>
  <c r="M140" i="122"/>
  <c r="AB140" i="122" s="1"/>
  <c r="AC124" i="122" s="1"/>
  <c r="M89" i="123"/>
  <c r="N89" i="123" s="1"/>
  <c r="AF93" i="123"/>
  <c r="AE108" i="123"/>
  <c r="P75" i="122"/>
  <c r="Q75" i="122"/>
  <c r="AE21" i="123"/>
  <c r="Q23" i="123"/>
  <c r="P23" i="123"/>
  <c r="AF89" i="123"/>
  <c r="AG73" i="123" s="1"/>
  <c r="Q93" i="123"/>
  <c r="P93" i="123"/>
  <c r="Q39" i="123"/>
  <c r="P39" i="123"/>
  <c r="Q41" i="123"/>
  <c r="P41" i="123"/>
  <c r="Q108" i="123"/>
  <c r="P108" i="123"/>
  <c r="P92" i="123"/>
  <c r="Q92" i="123"/>
  <c r="F2" i="122"/>
  <c r="N73" i="123"/>
  <c r="N91" i="123"/>
  <c r="AF108" i="123"/>
  <c r="N7" i="122"/>
  <c r="N23" i="122"/>
  <c r="P39" i="122"/>
  <c r="N43" i="122"/>
  <c r="N59" i="122"/>
  <c r="N91" i="122"/>
  <c r="N109" i="122"/>
  <c r="N125" i="122"/>
  <c r="N144" i="122"/>
  <c r="N162" i="122"/>
  <c r="N22" i="123"/>
  <c r="N42" i="123"/>
  <c r="N72" i="122"/>
  <c r="M21" i="122"/>
  <c r="M89" i="122"/>
  <c r="M123" i="122"/>
  <c r="N7" i="123"/>
  <c r="AF39" i="123"/>
  <c r="N57" i="123"/>
  <c r="N61" i="123"/>
  <c r="AE91" i="123"/>
  <c r="M106" i="123"/>
  <c r="N109" i="123"/>
  <c r="AE8" i="123"/>
  <c r="N56" i="123"/>
  <c r="AE58" i="123"/>
  <c r="AE62" i="123"/>
  <c r="AE73" i="123"/>
  <c r="N6" i="122"/>
  <c r="AA39" i="122"/>
  <c r="N58" i="122"/>
  <c r="AA73" i="122"/>
  <c r="N76" i="122"/>
  <c r="P90" i="122"/>
  <c r="N108" i="122"/>
  <c r="P124" i="122"/>
  <c r="AA158" i="122"/>
  <c r="AE23" i="123"/>
  <c r="M38" i="123"/>
  <c r="AF73" i="123"/>
  <c r="AE90" i="123"/>
  <c r="AA7" i="122"/>
  <c r="AA23" i="122"/>
  <c r="AB39" i="122"/>
  <c r="AA43" i="122"/>
  <c r="AA59" i="122"/>
  <c r="AA91" i="122"/>
  <c r="M106" i="122"/>
  <c r="AA109" i="122"/>
  <c r="AA125" i="122"/>
  <c r="AA144" i="122"/>
  <c r="AB158" i="122"/>
  <c r="AA162" i="122"/>
  <c r="AF23" i="123"/>
  <c r="AE42" i="123"/>
  <c r="N5" i="123"/>
  <c r="AE7" i="123"/>
  <c r="AE22" i="123"/>
  <c r="AE57" i="123"/>
  <c r="AE61" i="123"/>
  <c r="M72" i="123"/>
  <c r="N107" i="123"/>
  <c r="AE109" i="123"/>
  <c r="AA90" i="122"/>
  <c r="AA124" i="122"/>
  <c r="P6" i="123"/>
  <c r="AB124" i="122"/>
  <c r="P40" i="120"/>
  <c r="Q40" i="120"/>
  <c r="P63" i="120"/>
  <c r="Q63" i="120"/>
  <c r="P92" i="120"/>
  <c r="Q92" i="120"/>
  <c r="Q5" i="119"/>
  <c r="P5" i="119"/>
  <c r="P142" i="119"/>
  <c r="Q142" i="119"/>
  <c r="P59" i="120"/>
  <c r="Q59" i="120"/>
  <c r="Q107" i="119"/>
  <c r="P107" i="119"/>
  <c r="P111" i="119"/>
  <c r="Q111" i="119"/>
  <c r="AF21" i="120"/>
  <c r="AG5" i="120" s="1"/>
  <c r="P93" i="119"/>
  <c r="Q93" i="119"/>
  <c r="P56" i="119"/>
  <c r="Q56" i="119"/>
  <c r="P39" i="120"/>
  <c r="Q39" i="120"/>
  <c r="P75" i="119"/>
  <c r="Q75" i="119"/>
  <c r="Q74" i="120"/>
  <c r="P74" i="120"/>
  <c r="N55" i="119"/>
  <c r="AB55" i="119"/>
  <c r="AC39" i="119" s="1"/>
  <c r="P160" i="119"/>
  <c r="Q160" i="119"/>
  <c r="P141" i="119"/>
  <c r="Q141" i="119"/>
  <c r="Q24" i="120"/>
  <c r="P24" i="120"/>
  <c r="G8" i="118"/>
  <c r="AB5" i="119"/>
  <c r="AA9" i="119"/>
  <c r="N39" i="119"/>
  <c r="AA41" i="119"/>
  <c r="AA57" i="119"/>
  <c r="M72" i="119"/>
  <c r="N73" i="119"/>
  <c r="AA75" i="119"/>
  <c r="AA93" i="119"/>
  <c r="AB107" i="119"/>
  <c r="AA111" i="119"/>
  <c r="AA142" i="119"/>
  <c r="M157" i="119"/>
  <c r="N158" i="119"/>
  <c r="AA160" i="119"/>
  <c r="AE5" i="120"/>
  <c r="N8" i="120"/>
  <c r="AE40" i="120"/>
  <c r="M55" i="120"/>
  <c r="N58" i="120"/>
  <c r="N62" i="120"/>
  <c r="N90" i="120"/>
  <c r="AE92" i="120"/>
  <c r="AE107" i="120"/>
  <c r="N110" i="120"/>
  <c r="K21" i="119"/>
  <c r="AB75" i="119"/>
  <c r="K89" i="119"/>
  <c r="P92" i="119"/>
  <c r="AB93" i="119"/>
  <c r="P110" i="119"/>
  <c r="AB111" i="119"/>
  <c r="K123" i="119"/>
  <c r="AB142" i="119"/>
  <c r="AB160" i="119"/>
  <c r="AF40" i="120"/>
  <c r="AE59" i="120"/>
  <c r="AE63" i="120"/>
  <c r="P73" i="120"/>
  <c r="AF92" i="120"/>
  <c r="K106" i="120"/>
  <c r="N7" i="119"/>
  <c r="N23" i="119"/>
  <c r="N43" i="119"/>
  <c r="AA56" i="119"/>
  <c r="N59" i="119"/>
  <c r="N91" i="119"/>
  <c r="N109" i="119"/>
  <c r="N125" i="119"/>
  <c r="AA141" i="119"/>
  <c r="N144" i="119"/>
  <c r="N162" i="119"/>
  <c r="N22" i="120"/>
  <c r="AE39" i="120"/>
  <c r="N42" i="120"/>
  <c r="O55" i="120"/>
  <c r="AF59" i="120"/>
  <c r="AF63" i="120"/>
  <c r="M21" i="119"/>
  <c r="AB56" i="119"/>
  <c r="M89" i="119"/>
  <c r="M123" i="119"/>
  <c r="AB141" i="119"/>
  <c r="P23" i="120"/>
  <c r="K38" i="120"/>
  <c r="AF39" i="120"/>
  <c r="M106" i="120"/>
  <c r="AE8" i="120"/>
  <c r="N56" i="120"/>
  <c r="AE58" i="120"/>
  <c r="AE62" i="120"/>
  <c r="AE110" i="120"/>
  <c r="AA39" i="119"/>
  <c r="AA73" i="119"/>
  <c r="P124" i="119"/>
  <c r="AA158" i="119"/>
  <c r="M38" i="120"/>
  <c r="AF58" i="120"/>
  <c r="AE90" i="120"/>
  <c r="AA7" i="119"/>
  <c r="AB39" i="119"/>
  <c r="AA59" i="119"/>
  <c r="M106" i="119"/>
  <c r="AA144" i="119"/>
  <c r="AB158" i="119"/>
  <c r="AA162" i="119"/>
  <c r="N6" i="120"/>
  <c r="N60" i="120"/>
  <c r="N108" i="120"/>
  <c r="AE22" i="120"/>
  <c r="AE41" i="120"/>
  <c r="AE56" i="120"/>
  <c r="AE93" i="120"/>
  <c r="AC2" i="117"/>
  <c r="Q6" i="115" s="1"/>
  <c r="AC2" i="111"/>
  <c r="Q6" i="109" s="1"/>
  <c r="AC2" i="105"/>
  <c r="Q6" i="103" s="1"/>
  <c r="P127" i="116"/>
  <c r="Q127" i="116"/>
  <c r="P57" i="116"/>
  <c r="Q57" i="116"/>
  <c r="P111" i="116"/>
  <c r="M72" i="105"/>
  <c r="AF72" i="105" s="1"/>
  <c r="AG56" i="105" s="1"/>
  <c r="M55" i="114"/>
  <c r="AE55" i="114" s="1"/>
  <c r="AF63" i="114"/>
  <c r="K123" i="114"/>
  <c r="N5" i="117"/>
  <c r="Q5" i="117" s="1"/>
  <c r="N42" i="104"/>
  <c r="Q42" i="104" s="1"/>
  <c r="N127" i="104"/>
  <c r="Q127" i="104" s="1"/>
  <c r="N41" i="105"/>
  <c r="P41" i="105" s="1"/>
  <c r="N45" i="105"/>
  <c r="P45" i="105" s="1"/>
  <c r="N56" i="105"/>
  <c r="P56" i="105" s="1"/>
  <c r="K106" i="108"/>
  <c r="M140" i="110"/>
  <c r="AA140" i="110" s="1"/>
  <c r="N7" i="111"/>
  <c r="Q7" i="111" s="1"/>
  <c r="N56" i="111"/>
  <c r="K55" i="113"/>
  <c r="K38" i="116"/>
  <c r="K140" i="116"/>
  <c r="Y2" i="117"/>
  <c r="O6" i="115" s="1"/>
  <c r="N42" i="117"/>
  <c r="Q42" i="117" s="1"/>
  <c r="N7" i="104"/>
  <c r="Q7" i="104" s="1"/>
  <c r="K21" i="104"/>
  <c r="N107" i="104"/>
  <c r="Q107" i="104" s="1"/>
  <c r="P159" i="104"/>
  <c r="N162" i="104"/>
  <c r="P162" i="104" s="1"/>
  <c r="K21" i="105"/>
  <c r="N73" i="105"/>
  <c r="P73" i="105" s="1"/>
  <c r="AA10" i="107"/>
  <c r="K55" i="107"/>
  <c r="AA58" i="107"/>
  <c r="K89" i="107"/>
  <c r="N42" i="108"/>
  <c r="Q42" i="108" s="1"/>
  <c r="O55" i="108"/>
  <c r="AF75" i="108"/>
  <c r="H1" i="110"/>
  <c r="O38" i="110"/>
  <c r="AA41" i="110"/>
  <c r="N56" i="110"/>
  <c r="Q56" i="110" s="1"/>
  <c r="K72" i="110"/>
  <c r="AB75" i="110"/>
  <c r="N124" i="110"/>
  <c r="Q124" i="110" s="1"/>
  <c r="O140" i="110"/>
  <c r="N160" i="110"/>
  <c r="Q160" i="110" s="1"/>
  <c r="AF25" i="111"/>
  <c r="AF29" i="111"/>
  <c r="AF43" i="111"/>
  <c r="N74" i="111"/>
  <c r="Q74" i="111" s="1"/>
  <c r="O55" i="113"/>
  <c r="AA58" i="113"/>
  <c r="M106" i="113"/>
  <c r="N106" i="113" s="1"/>
  <c r="AA144" i="113"/>
  <c r="AA163" i="113"/>
  <c r="AE6" i="114"/>
  <c r="AE39" i="114"/>
  <c r="K72" i="114"/>
  <c r="N7" i="116"/>
  <c r="Q7" i="116" s="1"/>
  <c r="N10" i="116"/>
  <c r="Q10" i="116" s="1"/>
  <c r="K89" i="116"/>
  <c r="O140" i="116"/>
  <c r="AA159" i="116"/>
  <c r="N24" i="117"/>
  <c r="O21" i="104"/>
  <c r="AA42" i="104"/>
  <c r="O21" i="105"/>
  <c r="AE56" i="105"/>
  <c r="O55" i="107"/>
  <c r="M123" i="107"/>
  <c r="N123" i="107" s="1"/>
  <c r="AA161" i="107"/>
  <c r="M38" i="110"/>
  <c r="N38" i="110" s="1"/>
  <c r="O72" i="110"/>
  <c r="AA144" i="110"/>
  <c r="K8" i="112"/>
  <c r="M55" i="113"/>
  <c r="AB55" i="113" s="1"/>
  <c r="AC39" i="113" s="1"/>
  <c r="M157" i="113"/>
  <c r="N157" i="113" s="1"/>
  <c r="AB163" i="113"/>
  <c r="AF39" i="114"/>
  <c r="O72" i="114"/>
  <c r="Q41" i="116"/>
  <c r="O89" i="116"/>
  <c r="N108" i="116"/>
  <c r="Q108" i="116" s="1"/>
  <c r="AB159" i="116"/>
  <c r="O72" i="117"/>
  <c r="N39" i="104"/>
  <c r="Q39" i="104" s="1"/>
  <c r="N92" i="104"/>
  <c r="Q92" i="104" s="1"/>
  <c r="M8" i="106"/>
  <c r="N127" i="107"/>
  <c r="Q127" i="107" s="1"/>
  <c r="G8" i="109"/>
  <c r="N8" i="110"/>
  <c r="Q8" i="110" s="1"/>
  <c r="K157" i="110"/>
  <c r="N160" i="113"/>
  <c r="K174" i="113"/>
  <c r="N108" i="114"/>
  <c r="Q108" i="114" s="1"/>
  <c r="F1" i="116"/>
  <c r="F2" i="116" s="1"/>
  <c r="N74" i="116"/>
  <c r="Q74" i="116" s="1"/>
  <c r="N93" i="116"/>
  <c r="M55" i="117"/>
  <c r="AE55" i="117" s="1"/>
  <c r="Q24" i="105"/>
  <c r="Q91" i="105"/>
  <c r="M140" i="107"/>
  <c r="AE29" i="108"/>
  <c r="P39" i="108"/>
  <c r="O157" i="110"/>
  <c r="AE40" i="111"/>
  <c r="K38" i="113"/>
  <c r="N59" i="113"/>
  <c r="O157" i="113"/>
  <c r="O174" i="113"/>
  <c r="N7" i="114"/>
  <c r="Q7" i="114" s="1"/>
  <c r="N90" i="114"/>
  <c r="Q90" i="114" s="1"/>
  <c r="K21" i="116"/>
  <c r="M72" i="116"/>
  <c r="AB72" i="116" s="1"/>
  <c r="AC56" i="116" s="1"/>
  <c r="AA163" i="116"/>
  <c r="K55" i="117"/>
  <c r="K106" i="117"/>
  <c r="AA8" i="110"/>
  <c r="AF40" i="111"/>
  <c r="AE108" i="114"/>
  <c r="M21" i="116"/>
  <c r="AB21" i="116" s="1"/>
  <c r="AC5" i="116" s="1"/>
  <c r="H1" i="116"/>
  <c r="Q56" i="116"/>
  <c r="AA74" i="116"/>
  <c r="M157" i="116"/>
  <c r="N157" i="116" s="1"/>
  <c r="Q160" i="116"/>
  <c r="AB163" i="116"/>
  <c r="AE39" i="117"/>
  <c r="AA127" i="107"/>
  <c r="AF29" i="108"/>
  <c r="O89" i="104"/>
  <c r="AB92" i="104"/>
  <c r="AE24" i="105"/>
  <c r="M89" i="105"/>
  <c r="N89" i="105" s="1"/>
  <c r="O123" i="105"/>
  <c r="F1" i="107"/>
  <c r="AA74" i="107"/>
  <c r="AA92" i="107"/>
  <c r="N108" i="107"/>
  <c r="Q108" i="107" s="1"/>
  <c r="AE8" i="108"/>
  <c r="N43" i="108"/>
  <c r="N73" i="108"/>
  <c r="Q73" i="108" s="1"/>
  <c r="K89" i="108"/>
  <c r="AE91" i="108"/>
  <c r="AA5" i="110"/>
  <c r="M89" i="110"/>
  <c r="AB89" i="110" s="1"/>
  <c r="AC73" i="110" s="1"/>
  <c r="K38" i="111"/>
  <c r="AF44" i="111"/>
  <c r="N75" i="111"/>
  <c r="N91" i="113"/>
  <c r="AA160" i="113"/>
  <c r="AC2" i="114"/>
  <c r="Q6" i="112" s="1"/>
  <c r="E8" i="115"/>
  <c r="AA93" i="116"/>
  <c r="AF39" i="117"/>
  <c r="F1" i="104"/>
  <c r="F2" i="104" s="1"/>
  <c r="AA8" i="104"/>
  <c r="Q22" i="104"/>
  <c r="AA43" i="104"/>
  <c r="N108" i="104"/>
  <c r="Q108" i="104" s="1"/>
  <c r="AA144" i="104"/>
  <c r="AA161" i="110"/>
  <c r="AE8" i="111"/>
  <c r="O38" i="111"/>
  <c r="M106" i="111"/>
  <c r="AF106" i="111" s="1"/>
  <c r="AG90" i="111" s="1"/>
  <c r="AA10" i="113"/>
  <c r="N56" i="113"/>
  <c r="Q56" i="113" s="1"/>
  <c r="AA59" i="113"/>
  <c r="AA126" i="113"/>
  <c r="N142" i="113"/>
  <c r="N62" i="114"/>
  <c r="Q62" i="114" s="1"/>
  <c r="N39" i="116"/>
  <c r="N42" i="116"/>
  <c r="Q42" i="116" s="1"/>
  <c r="N90" i="116"/>
  <c r="Q90" i="116" s="1"/>
  <c r="N109" i="116"/>
  <c r="Q109" i="116" s="1"/>
  <c r="N112" i="116"/>
  <c r="Q112" i="116" s="1"/>
  <c r="N126" i="116"/>
  <c r="Q126" i="116" s="1"/>
  <c r="K174" i="116"/>
  <c r="N62" i="117"/>
  <c r="N8" i="104"/>
  <c r="P8" i="104" s="1"/>
  <c r="N43" i="104"/>
  <c r="Q43" i="104" s="1"/>
  <c r="K89" i="104"/>
  <c r="AB38" i="107"/>
  <c r="AC22" i="107" s="1"/>
  <c r="N42" i="107"/>
  <c r="Q42" i="107" s="1"/>
  <c r="N56" i="107"/>
  <c r="Q56" i="107" s="1"/>
  <c r="AA59" i="107"/>
  <c r="AA124" i="107"/>
  <c r="K140" i="107"/>
  <c r="O89" i="108"/>
  <c r="AB5" i="110"/>
  <c r="N73" i="110"/>
  <c r="Q73" i="110" s="1"/>
  <c r="K89" i="110"/>
  <c r="N40" i="104"/>
  <c r="P40" i="104" s="1"/>
  <c r="N125" i="104"/>
  <c r="P125" i="104" s="1"/>
  <c r="K55" i="105"/>
  <c r="G8" i="106"/>
  <c r="M21" i="107"/>
  <c r="AB21" i="107" s="1"/>
  <c r="AC5" i="107" s="1"/>
  <c r="N90" i="107"/>
  <c r="AA108" i="107"/>
  <c r="N143" i="107"/>
  <c r="Q143" i="107" s="1"/>
  <c r="N159" i="107"/>
  <c r="Q159" i="107" s="1"/>
  <c r="N6" i="108"/>
  <c r="N22" i="110"/>
  <c r="AA57" i="110"/>
  <c r="O89" i="110"/>
  <c r="AA93" i="110"/>
  <c r="AF8" i="111"/>
  <c r="K55" i="111"/>
  <c r="K106" i="111"/>
  <c r="M8" i="112"/>
  <c r="N107" i="113"/>
  <c r="K123" i="113"/>
  <c r="N23" i="114"/>
  <c r="AF40" i="114"/>
  <c r="N59" i="116"/>
  <c r="Q59" i="116" s="1"/>
  <c r="K106" i="116"/>
  <c r="O174" i="116"/>
  <c r="H1" i="114"/>
  <c r="M174" i="113"/>
  <c r="AA174" i="113" s="1"/>
  <c r="AA142" i="113"/>
  <c r="N158" i="113"/>
  <c r="N59" i="114"/>
  <c r="Q59" i="114" s="1"/>
  <c r="AE62" i="114"/>
  <c r="AB39" i="116"/>
  <c r="N91" i="117"/>
  <c r="Q91" i="117" s="1"/>
  <c r="Z2" i="117"/>
  <c r="P6" i="115" s="1"/>
  <c r="H1" i="105"/>
  <c r="N158" i="110"/>
  <c r="Q158" i="110" s="1"/>
  <c r="AA93" i="104"/>
  <c r="AE25" i="105"/>
  <c r="N108" i="105"/>
  <c r="Q108" i="105" s="1"/>
  <c r="AF75" i="111"/>
  <c r="E8" i="106"/>
  <c r="P5" i="107"/>
  <c r="N39" i="107"/>
  <c r="Q39" i="107" s="1"/>
  <c r="AB42" i="107"/>
  <c r="O72" i="107"/>
  <c r="N125" i="107"/>
  <c r="Q125" i="107" s="1"/>
  <c r="N27" i="108"/>
  <c r="Q27" i="108" s="1"/>
  <c r="K38" i="108"/>
  <c r="AE40" i="108"/>
  <c r="AF43" i="108"/>
  <c r="N74" i="108"/>
  <c r="N6" i="110"/>
  <c r="Q6" i="110" s="1"/>
  <c r="AA22" i="110"/>
  <c r="O106" i="110"/>
  <c r="AA126" i="110"/>
  <c r="H1" i="113"/>
  <c r="F1" i="114"/>
  <c r="F2" i="114" s="1"/>
  <c r="P91" i="114"/>
  <c r="Q142" i="116"/>
  <c r="AE62" i="117"/>
  <c r="AB5" i="107"/>
  <c r="AA22" i="107"/>
  <c r="AA75" i="107"/>
  <c r="AB90" i="107"/>
  <c r="AA93" i="107"/>
  <c r="N109" i="107"/>
  <c r="Q109" i="107" s="1"/>
  <c r="AE6" i="108"/>
  <c r="O38" i="108"/>
  <c r="AF40" i="108"/>
  <c r="AE56" i="108"/>
  <c r="N74" i="110"/>
  <c r="Q74" i="110" s="1"/>
  <c r="AB158" i="110"/>
  <c r="AA162" i="110"/>
  <c r="N28" i="111"/>
  <c r="Q28" i="111" s="1"/>
  <c r="N39" i="113"/>
  <c r="Q39" i="113" s="1"/>
  <c r="AA42" i="113"/>
  <c r="N57" i="113"/>
  <c r="P57" i="113" s="1"/>
  <c r="AA76" i="113"/>
  <c r="AA127" i="113"/>
  <c r="K21" i="114"/>
  <c r="AE23" i="114"/>
  <c r="AE59" i="114"/>
  <c r="K72" i="116"/>
  <c r="AA75" i="116"/>
  <c r="N91" i="116"/>
  <c r="Q91" i="116" s="1"/>
  <c r="N110" i="116"/>
  <c r="Q110" i="116" s="1"/>
  <c r="O123" i="116"/>
  <c r="N161" i="116"/>
  <c r="Q161" i="116" s="1"/>
  <c r="AE8" i="117"/>
  <c r="N23" i="117"/>
  <c r="K38" i="117"/>
  <c r="AE73" i="117"/>
  <c r="AE91" i="117"/>
  <c r="M38" i="105"/>
  <c r="AF38" i="105" s="1"/>
  <c r="AG22" i="105" s="1"/>
  <c r="N43" i="105"/>
  <c r="Q43" i="105" s="1"/>
  <c r="N9" i="110"/>
  <c r="K106" i="110"/>
  <c r="N22" i="105"/>
  <c r="P22" i="105" s="1"/>
  <c r="N40" i="110"/>
  <c r="Q40" i="110" s="1"/>
  <c r="AE109" i="114"/>
  <c r="AA9" i="104"/>
  <c r="N59" i="104"/>
  <c r="Q59" i="104" s="1"/>
  <c r="AB90" i="104"/>
  <c r="K106" i="104"/>
  <c r="N109" i="104"/>
  <c r="Q109" i="104" s="1"/>
  <c r="AF22" i="105"/>
  <c r="AE108" i="105"/>
  <c r="N9" i="107"/>
  <c r="Q9" i="107" s="1"/>
  <c r="AB39" i="107"/>
  <c r="AA125" i="107"/>
  <c r="F1" i="108"/>
  <c r="F2" i="108" s="1"/>
  <c r="AF56" i="108"/>
  <c r="AA6" i="110"/>
  <c r="AA9" i="110"/>
  <c r="AA40" i="110"/>
  <c r="K123" i="110"/>
  <c r="N24" i="111"/>
  <c r="Q24" i="111" s="1"/>
  <c r="N42" i="111"/>
  <c r="Q42" i="111" s="1"/>
  <c r="F1" i="113"/>
  <c r="AB127" i="113"/>
  <c r="AB158" i="113"/>
  <c r="O21" i="114"/>
  <c r="N9" i="116"/>
  <c r="Q43" i="116"/>
  <c r="O72" i="116"/>
  <c r="AA142" i="116"/>
  <c r="AF8" i="117"/>
  <c r="H1" i="117"/>
  <c r="AF73" i="117"/>
  <c r="AA125" i="104"/>
  <c r="K72" i="107"/>
  <c r="M21" i="114"/>
  <c r="N21" i="114" s="1"/>
  <c r="AA110" i="116"/>
  <c r="M38" i="117"/>
  <c r="N38" i="117" s="1"/>
  <c r="AA40" i="104"/>
  <c r="N9" i="104"/>
  <c r="Q9" i="104" s="1"/>
  <c r="H1" i="108"/>
  <c r="AF74" i="108"/>
  <c r="AA74" i="110"/>
  <c r="AF28" i="111"/>
  <c r="AA59" i="104"/>
  <c r="AA109" i="104"/>
  <c r="AA126" i="104"/>
  <c r="N142" i="104"/>
  <c r="Q142" i="104" s="1"/>
  <c r="M174" i="104"/>
  <c r="N174" i="104" s="1"/>
  <c r="F1" i="105"/>
  <c r="F2" i="105" s="1"/>
  <c r="K8" i="106"/>
  <c r="AA9" i="107"/>
  <c r="AA109" i="107"/>
  <c r="N141" i="107"/>
  <c r="K72" i="108"/>
  <c r="N93" i="108"/>
  <c r="Q93" i="108" s="1"/>
  <c r="N127" i="110"/>
  <c r="Q127" i="110" s="1"/>
  <c r="O174" i="110"/>
  <c r="M21" i="113"/>
  <c r="AA21" i="113" s="1"/>
  <c r="AA57" i="113"/>
  <c r="K140" i="113"/>
  <c r="AF5" i="114"/>
  <c r="M123" i="114"/>
  <c r="AE123" i="114" s="1"/>
  <c r="N110" i="114"/>
  <c r="Q110" i="114" s="1"/>
  <c r="N23" i="116"/>
  <c r="Q23" i="116" s="1"/>
  <c r="AA43" i="116"/>
  <c r="AA158" i="116"/>
  <c r="F1" i="117"/>
  <c r="F2" i="117" s="1"/>
  <c r="K21" i="117"/>
  <c r="AF59" i="117"/>
  <c r="K89" i="117"/>
  <c r="M123" i="117"/>
  <c r="AE123" i="117" s="1"/>
  <c r="N142" i="110"/>
  <c r="Q142" i="110" s="1"/>
  <c r="AA6" i="104"/>
  <c r="K38" i="104"/>
  <c r="N56" i="104"/>
  <c r="N75" i="104"/>
  <c r="P75" i="104" s="1"/>
  <c r="N158" i="104"/>
  <c r="Q158" i="104" s="1"/>
  <c r="AA161" i="104"/>
  <c r="AE26" i="105"/>
  <c r="M89" i="107"/>
  <c r="N89" i="107" s="1"/>
  <c r="M106" i="107"/>
  <c r="AB106" i="107" s="1"/>
  <c r="AC90" i="107" s="1"/>
  <c r="Q24" i="108"/>
  <c r="P28" i="108"/>
  <c r="AE44" i="108"/>
  <c r="O72" i="108"/>
  <c r="M106" i="108"/>
  <c r="AF106" i="108" s="1"/>
  <c r="AG90" i="108" s="1"/>
  <c r="M123" i="110"/>
  <c r="N123" i="110" s="1"/>
  <c r="AA143" i="110"/>
  <c r="E8" i="112"/>
  <c r="N5" i="113"/>
  <c r="P8" i="113"/>
  <c r="N73" i="113"/>
  <c r="Q73" i="113" s="1"/>
  <c r="N124" i="113"/>
  <c r="Q124" i="113" s="1"/>
  <c r="O140" i="113"/>
  <c r="AE92" i="114"/>
  <c r="Q107" i="114"/>
  <c r="AA6" i="116"/>
  <c r="AA9" i="116"/>
  <c r="Q40" i="116"/>
  <c r="AA107" i="116"/>
  <c r="O21" i="117"/>
  <c r="AE23" i="117"/>
  <c r="Q56" i="117"/>
  <c r="O72" i="105"/>
  <c r="O38" i="105"/>
  <c r="AC2" i="108"/>
  <c r="Q6" i="106" s="1"/>
  <c r="AA23" i="116"/>
  <c r="AB107" i="116"/>
  <c r="P159" i="116"/>
  <c r="Q159" i="116"/>
  <c r="P163" i="116"/>
  <c r="Q163" i="116"/>
  <c r="N89" i="117"/>
  <c r="AF89" i="117"/>
  <c r="AG73" i="117" s="1"/>
  <c r="AE89" i="117"/>
  <c r="P92" i="117"/>
  <c r="Q92" i="117"/>
  <c r="N38" i="116"/>
  <c r="AB38" i="116"/>
  <c r="AC22" i="116" s="1"/>
  <c r="Q107" i="116"/>
  <c r="P107" i="116"/>
  <c r="Q8" i="117"/>
  <c r="P8" i="117"/>
  <c r="P158" i="116"/>
  <c r="Q158" i="116"/>
  <c r="N55" i="116"/>
  <c r="AB55" i="116"/>
  <c r="AC39" i="116" s="1"/>
  <c r="N22" i="116"/>
  <c r="N73" i="116"/>
  <c r="AB141" i="116"/>
  <c r="N7" i="117"/>
  <c r="N57" i="117"/>
  <c r="N61" i="117"/>
  <c r="N90" i="117"/>
  <c r="N110" i="117"/>
  <c r="P162" i="116"/>
  <c r="O21" i="116"/>
  <c r="AA39" i="116"/>
  <c r="M89" i="116"/>
  <c r="M123" i="116"/>
  <c r="N124" i="116"/>
  <c r="AB158" i="116"/>
  <c r="N6" i="117"/>
  <c r="N60" i="117"/>
  <c r="M106" i="117"/>
  <c r="N109" i="117"/>
  <c r="P125" i="116"/>
  <c r="AE7" i="117"/>
  <c r="O38" i="117"/>
  <c r="P41" i="117"/>
  <c r="AE57" i="117"/>
  <c r="AE61" i="117"/>
  <c r="M72" i="117"/>
  <c r="AE110" i="117"/>
  <c r="AA22" i="116"/>
  <c r="AA73" i="116"/>
  <c r="N40" i="117"/>
  <c r="AE90" i="117"/>
  <c r="N93" i="117"/>
  <c r="AB22" i="116"/>
  <c r="AA91" i="116"/>
  <c r="M106" i="116"/>
  <c r="AA109" i="116"/>
  <c r="AA125" i="116"/>
  <c r="M140" i="116"/>
  <c r="N141" i="116"/>
  <c r="AA143" i="116"/>
  <c r="AA161" i="116"/>
  <c r="M174" i="116"/>
  <c r="N39" i="117"/>
  <c r="AE41" i="117"/>
  <c r="AE56" i="117"/>
  <c r="N59" i="117"/>
  <c r="N63" i="117"/>
  <c r="N108" i="117"/>
  <c r="P76" i="116"/>
  <c r="P142" i="116"/>
  <c r="P160" i="116"/>
  <c r="AE6" i="117"/>
  <c r="M21" i="117"/>
  <c r="AE60" i="117"/>
  <c r="N107" i="117"/>
  <c r="AE109" i="117"/>
  <c r="AA90" i="116"/>
  <c r="AA124" i="116"/>
  <c r="N73" i="117"/>
  <c r="AE5" i="117"/>
  <c r="AE40" i="117"/>
  <c r="AE93" i="117"/>
  <c r="P58" i="113"/>
  <c r="Q58" i="113"/>
  <c r="P163" i="113"/>
  <c r="Q163" i="113"/>
  <c r="P41" i="113"/>
  <c r="Q41" i="113"/>
  <c r="P75" i="113"/>
  <c r="Q75" i="113"/>
  <c r="P159" i="113"/>
  <c r="Q159" i="113"/>
  <c r="Q93" i="114"/>
  <c r="P93" i="114"/>
  <c r="P127" i="113"/>
  <c r="Q127" i="113"/>
  <c r="N89" i="114"/>
  <c r="AF89" i="114"/>
  <c r="AG73" i="114" s="1"/>
  <c r="AE89" i="114"/>
  <c r="P92" i="114"/>
  <c r="Q92" i="114"/>
  <c r="P108" i="113"/>
  <c r="Q108" i="113"/>
  <c r="P9" i="113"/>
  <c r="Q9" i="113"/>
  <c r="Q8" i="114"/>
  <c r="P8" i="114"/>
  <c r="N174" i="113"/>
  <c r="P76" i="113"/>
  <c r="Q76" i="113"/>
  <c r="AA90" i="113"/>
  <c r="N93" i="113"/>
  <c r="N126" i="113"/>
  <c r="AA141" i="113"/>
  <c r="N144" i="113"/>
  <c r="N162" i="113"/>
  <c r="N22" i="114"/>
  <c r="N56" i="114"/>
  <c r="AE73" i="114"/>
  <c r="N7" i="113"/>
  <c r="N23" i="113"/>
  <c r="N43" i="113"/>
  <c r="N74" i="113"/>
  <c r="N92" i="113"/>
  <c r="N125" i="113"/>
  <c r="N143" i="113"/>
  <c r="AA158" i="113"/>
  <c r="N161" i="113"/>
  <c r="AF8" i="114"/>
  <c r="M38" i="114"/>
  <c r="N41" i="114"/>
  <c r="P61" i="114"/>
  <c r="AF73" i="114"/>
  <c r="N22" i="113"/>
  <c r="M72" i="113"/>
  <c r="M123" i="113"/>
  <c r="AA162" i="113"/>
  <c r="N6" i="114"/>
  <c r="AE42" i="114"/>
  <c r="N60" i="114"/>
  <c r="AE91" i="114"/>
  <c r="M106" i="114"/>
  <c r="N109" i="114"/>
  <c r="AB9" i="113"/>
  <c r="N38" i="113"/>
  <c r="AB41" i="113"/>
  <c r="AB58" i="113"/>
  <c r="N5" i="114"/>
  <c r="AE7" i="114"/>
  <c r="AE22" i="114"/>
  <c r="N25" i="114"/>
  <c r="O38" i="114"/>
  <c r="AE57" i="114"/>
  <c r="AE61" i="114"/>
  <c r="M72" i="114"/>
  <c r="AE110" i="114"/>
  <c r="N6" i="113"/>
  <c r="N10" i="113"/>
  <c r="AA39" i="113"/>
  <c r="AA56" i="113"/>
  <c r="AE90" i="114"/>
  <c r="AB76" i="113"/>
  <c r="AA74" i="113"/>
  <c r="M89" i="113"/>
  <c r="N90" i="113"/>
  <c r="AA92" i="113"/>
  <c r="M140" i="113"/>
  <c r="N141" i="113"/>
  <c r="AA143" i="113"/>
  <c r="AA161" i="113"/>
  <c r="N39" i="114"/>
  <c r="AE41" i="114"/>
  <c r="AE56" i="114"/>
  <c r="AA73" i="113"/>
  <c r="AA124" i="113"/>
  <c r="P63" i="114"/>
  <c r="N73" i="114"/>
  <c r="P24" i="114"/>
  <c r="P107" i="114"/>
  <c r="Q75" i="110"/>
  <c r="P75" i="110"/>
  <c r="Q8" i="111"/>
  <c r="P8" i="111"/>
  <c r="Q143" i="110"/>
  <c r="P143" i="110"/>
  <c r="Q6" i="111"/>
  <c r="P6" i="111"/>
  <c r="Q23" i="110"/>
  <c r="P23" i="110"/>
  <c r="Q44" i="111"/>
  <c r="Q59" i="110"/>
  <c r="P59" i="110"/>
  <c r="Q90" i="110"/>
  <c r="P90" i="110"/>
  <c r="Q141" i="110"/>
  <c r="P141" i="110"/>
  <c r="P29" i="111"/>
  <c r="Q29" i="111"/>
  <c r="Q57" i="110"/>
  <c r="P57" i="110"/>
  <c r="Q40" i="111"/>
  <c r="P40" i="111"/>
  <c r="N72" i="111"/>
  <c r="AF72" i="111"/>
  <c r="AG56" i="111" s="1"/>
  <c r="AE72" i="111"/>
  <c r="Q42" i="110"/>
  <c r="P42" i="110"/>
  <c r="Q91" i="110"/>
  <c r="P91" i="110"/>
  <c r="Q161" i="110"/>
  <c r="P161" i="110"/>
  <c r="P25" i="111"/>
  <c r="Q25" i="111"/>
  <c r="Q43" i="111"/>
  <c r="P43" i="111"/>
  <c r="N72" i="110"/>
  <c r="AA72" i="110"/>
  <c r="Q5" i="110"/>
  <c r="P5" i="110"/>
  <c r="Q39" i="111"/>
  <c r="P39" i="111"/>
  <c r="P10" i="110"/>
  <c r="AB23" i="110"/>
  <c r="AB92" i="110"/>
  <c r="P109" i="110"/>
  <c r="AB125" i="110"/>
  <c r="AB143" i="110"/>
  <c r="AB161" i="110"/>
  <c r="M21" i="111"/>
  <c r="N58" i="110"/>
  <c r="AA73" i="110"/>
  <c r="N76" i="110"/>
  <c r="N108" i="110"/>
  <c r="AA124" i="110"/>
  <c r="N159" i="110"/>
  <c r="N73" i="111"/>
  <c r="AA59" i="110"/>
  <c r="AB73" i="110"/>
  <c r="M106" i="110"/>
  <c r="AB124" i="110"/>
  <c r="AA142" i="110"/>
  <c r="M157" i="110"/>
  <c r="M174" i="110"/>
  <c r="P5" i="111"/>
  <c r="N9" i="111"/>
  <c r="AB42" i="110"/>
  <c r="AB59" i="110"/>
  <c r="AB91" i="110"/>
  <c r="P127" i="110"/>
  <c r="AE6" i="111"/>
  <c r="N23" i="111"/>
  <c r="N27" i="111"/>
  <c r="E8" i="109"/>
  <c r="AA90" i="110"/>
  <c r="N93" i="110"/>
  <c r="P107" i="110"/>
  <c r="N126" i="110"/>
  <c r="AA141" i="110"/>
  <c r="N144" i="110"/>
  <c r="N162" i="110"/>
  <c r="AF6" i="111"/>
  <c r="N22" i="111"/>
  <c r="AE24" i="111"/>
  <c r="M38" i="111"/>
  <c r="N41" i="111"/>
  <c r="M89" i="111"/>
  <c r="N92" i="111"/>
  <c r="N39" i="110"/>
  <c r="M55" i="110"/>
  <c r="AB90" i="110"/>
  <c r="AB141" i="110"/>
  <c r="AA159" i="110"/>
  <c r="AE42" i="111"/>
  <c r="M55" i="111"/>
  <c r="AE93" i="111"/>
  <c r="AE9" i="111"/>
  <c r="N26" i="111"/>
  <c r="N30" i="111"/>
  <c r="AE73" i="111"/>
  <c r="N76" i="111"/>
  <c r="N92" i="110"/>
  <c r="AE23" i="111"/>
  <c r="AE27" i="111"/>
  <c r="M21" i="110"/>
  <c r="AE41" i="111"/>
  <c r="N90" i="111"/>
  <c r="AE92" i="111"/>
  <c r="P125" i="110"/>
  <c r="AE22" i="111"/>
  <c r="AA39" i="110"/>
  <c r="AE26" i="111"/>
  <c r="AE30" i="111"/>
  <c r="AE76" i="111"/>
  <c r="AB140" i="107"/>
  <c r="AC124" i="107" s="1"/>
  <c r="AA140" i="107"/>
  <c r="N140" i="107"/>
  <c r="Q25" i="108"/>
  <c r="Q44" i="108"/>
  <c r="P44" i="108"/>
  <c r="Q142" i="107"/>
  <c r="P142" i="107"/>
  <c r="Q161" i="107"/>
  <c r="P161" i="107"/>
  <c r="Q40" i="108"/>
  <c r="P40" i="108"/>
  <c r="Q10" i="107"/>
  <c r="P10" i="107"/>
  <c r="N72" i="108"/>
  <c r="AF72" i="108"/>
  <c r="AG56" i="108" s="1"/>
  <c r="AE72" i="108"/>
  <c r="Q6" i="107"/>
  <c r="P6" i="107"/>
  <c r="Q160" i="107"/>
  <c r="P160" i="107"/>
  <c r="Q55" i="108"/>
  <c r="R39" i="108" s="1"/>
  <c r="P55" i="108"/>
  <c r="P75" i="108"/>
  <c r="Q75" i="108"/>
  <c r="I3" i="106"/>
  <c r="F2" i="107"/>
  <c r="P29" i="108"/>
  <c r="Q29" i="108"/>
  <c r="M21" i="108"/>
  <c r="N107" i="107"/>
  <c r="AB124" i="107"/>
  <c r="M157" i="107"/>
  <c r="N158" i="107"/>
  <c r="M174" i="107"/>
  <c r="N9" i="108"/>
  <c r="AB10" i="107"/>
  <c r="P58" i="107"/>
  <c r="N106" i="107"/>
  <c r="P42" i="108"/>
  <c r="H1" i="107"/>
  <c r="AA5" i="107"/>
  <c r="N8" i="107"/>
  <c r="N40" i="107"/>
  <c r="N57" i="107"/>
  <c r="N75" i="107"/>
  <c r="N93" i="107"/>
  <c r="N126" i="107"/>
  <c r="N144" i="107"/>
  <c r="N162" i="107"/>
  <c r="N22" i="108"/>
  <c r="M38" i="108"/>
  <c r="N41" i="108"/>
  <c r="AE55" i="108"/>
  <c r="M89" i="108"/>
  <c r="N92" i="108"/>
  <c r="M55" i="107"/>
  <c r="AF55" i="108"/>
  <c r="AG39" i="108" s="1"/>
  <c r="AE9" i="108"/>
  <c r="N26" i="108"/>
  <c r="N30" i="108"/>
  <c r="AE73" i="108"/>
  <c r="N76" i="108"/>
  <c r="AA107" i="107"/>
  <c r="AA158" i="107"/>
  <c r="AE23" i="108"/>
  <c r="AE27" i="108"/>
  <c r="AA40" i="107"/>
  <c r="M72" i="107"/>
  <c r="AB107" i="107"/>
  <c r="AA144" i="107"/>
  <c r="AA162" i="107"/>
  <c r="AE41" i="108"/>
  <c r="AE92" i="108"/>
  <c r="P7" i="107"/>
  <c r="P43" i="107"/>
  <c r="P92" i="107"/>
  <c r="AE22" i="108"/>
  <c r="N56" i="108"/>
  <c r="P91" i="108"/>
  <c r="P73" i="107"/>
  <c r="P124" i="107"/>
  <c r="AE26" i="108"/>
  <c r="AE30" i="108"/>
  <c r="AE76" i="108"/>
  <c r="P90" i="108"/>
  <c r="P126" i="104"/>
  <c r="Q126" i="104"/>
  <c r="Q26" i="105"/>
  <c r="P26" i="105"/>
  <c r="AB123" i="104"/>
  <c r="AC107" i="104" s="1"/>
  <c r="AA123" i="104"/>
  <c r="N123" i="104"/>
  <c r="Q60" i="105"/>
  <c r="P60" i="105"/>
  <c r="P92" i="105"/>
  <c r="Q92" i="105"/>
  <c r="P93" i="104"/>
  <c r="Q93" i="104"/>
  <c r="AA55" i="104"/>
  <c r="AB38" i="104"/>
  <c r="AC22" i="104" s="1"/>
  <c r="AA38" i="104"/>
  <c r="P144" i="104"/>
  <c r="Q144" i="104"/>
  <c r="AF123" i="105"/>
  <c r="AG107" i="105" s="1"/>
  <c r="AE123" i="105"/>
  <c r="N123" i="105"/>
  <c r="N23" i="104"/>
  <c r="N143" i="104"/>
  <c r="AA158" i="104"/>
  <c r="N161" i="104"/>
  <c r="N40" i="105"/>
  <c r="N44" i="105"/>
  <c r="AF57" i="105"/>
  <c r="AF61" i="105"/>
  <c r="M21" i="104"/>
  <c r="M72" i="104"/>
  <c r="N124" i="104"/>
  <c r="AE107" i="105"/>
  <c r="N110" i="105"/>
  <c r="P74" i="104"/>
  <c r="P92" i="104"/>
  <c r="AB93" i="104"/>
  <c r="AB126" i="104"/>
  <c r="AB144" i="104"/>
  <c r="AE22" i="105"/>
  <c r="N25" i="105"/>
  <c r="AE60" i="105"/>
  <c r="AF92" i="105"/>
  <c r="AF107" i="105"/>
  <c r="N10" i="104"/>
  <c r="P22" i="104"/>
  <c r="AA39" i="104"/>
  <c r="AA56" i="104"/>
  <c r="N5" i="104"/>
  <c r="AA7" i="104"/>
  <c r="AB39" i="104"/>
  <c r="M89" i="104"/>
  <c r="N90" i="104"/>
  <c r="M140" i="104"/>
  <c r="N141" i="104"/>
  <c r="AF26" i="105"/>
  <c r="AE40" i="105"/>
  <c r="AE44" i="105"/>
  <c r="M55" i="105"/>
  <c r="N58" i="105"/>
  <c r="M106" i="105"/>
  <c r="N109" i="105"/>
  <c r="P91" i="104"/>
  <c r="N5" i="105"/>
  <c r="M21" i="105"/>
  <c r="AA22" i="104"/>
  <c r="N41" i="104"/>
  <c r="N58" i="104"/>
  <c r="AA73" i="104"/>
  <c r="N76" i="104"/>
  <c r="AA124" i="104"/>
  <c r="AE39" i="105"/>
  <c r="N42" i="105"/>
  <c r="N46" i="105"/>
  <c r="AE90" i="105"/>
  <c r="N93" i="105"/>
  <c r="M106" i="104"/>
  <c r="M157" i="104"/>
  <c r="P24" i="105"/>
  <c r="AE43" i="105"/>
  <c r="N57" i="105"/>
  <c r="N61" i="105"/>
  <c r="AE58" i="105"/>
  <c r="N107" i="105"/>
  <c r="AE109" i="105"/>
  <c r="AA5" i="104"/>
  <c r="AA141" i="104"/>
  <c r="AE5" i="105"/>
  <c r="P23" i="105"/>
  <c r="AE42" i="105"/>
  <c r="AE46" i="105"/>
  <c r="AE93" i="105"/>
  <c r="P109" i="113" l="1"/>
  <c r="AF89" i="120"/>
  <c r="AG73" i="120" s="1"/>
  <c r="AB140" i="119"/>
  <c r="AC124" i="119" s="1"/>
  <c r="Q7" i="110"/>
  <c r="N55" i="113"/>
  <c r="P22" i="107"/>
  <c r="P76" i="107"/>
  <c r="Q57" i="104"/>
  <c r="P74" i="122"/>
  <c r="P41" i="107"/>
  <c r="P158" i="104"/>
  <c r="AF72" i="120"/>
  <c r="AG56" i="120" s="1"/>
  <c r="P90" i="119"/>
  <c r="N38" i="105"/>
  <c r="P59" i="107"/>
  <c r="AF38" i="117"/>
  <c r="AG22" i="117" s="1"/>
  <c r="Q5" i="116"/>
  <c r="AE89" i="123"/>
  <c r="Q40" i="113"/>
  <c r="P144" i="116"/>
  <c r="P163" i="119"/>
  <c r="P59" i="105"/>
  <c r="P109" i="107"/>
  <c r="P159" i="119"/>
  <c r="AB89" i="107"/>
  <c r="AC73" i="107" s="1"/>
  <c r="AA55" i="113"/>
  <c r="P10" i="116"/>
  <c r="N174" i="122"/>
  <c r="P174" i="122" s="1"/>
  <c r="P107" i="104"/>
  <c r="P126" i="119"/>
  <c r="Q38" i="107"/>
  <c r="R22" i="107" s="1"/>
  <c r="P6" i="104"/>
  <c r="P21" i="114"/>
  <c r="Q40" i="104"/>
  <c r="AA89" i="107"/>
  <c r="P39" i="104"/>
  <c r="AB157" i="113"/>
  <c r="AC141" i="113" s="1"/>
  <c r="AF55" i="114"/>
  <c r="AG39" i="114" s="1"/>
  <c r="I3" i="115"/>
  <c r="P74" i="119"/>
  <c r="P108" i="105"/>
  <c r="I3" i="118"/>
  <c r="P160" i="104"/>
  <c r="Q162" i="104"/>
  <c r="P109" i="116"/>
  <c r="Q42" i="114"/>
  <c r="N55" i="104"/>
  <c r="Q55" i="104" s="1"/>
  <c r="R39" i="104" s="1"/>
  <c r="P42" i="111"/>
  <c r="Q38" i="110"/>
  <c r="R22" i="110" s="1"/>
  <c r="N140" i="122"/>
  <c r="Q140" i="122" s="1"/>
  <c r="R124" i="122" s="1"/>
  <c r="P22" i="119"/>
  <c r="P25" i="117"/>
  <c r="P42" i="117"/>
  <c r="AB123" i="110"/>
  <c r="AC107" i="110" s="1"/>
  <c r="P8" i="122"/>
  <c r="N106" i="111"/>
  <c r="AF89" i="105"/>
  <c r="AG73" i="105" s="1"/>
  <c r="AE106" i="111"/>
  <c r="P143" i="116"/>
  <c r="P92" i="116"/>
  <c r="Q8" i="108"/>
  <c r="N72" i="105"/>
  <c r="AB174" i="122"/>
  <c r="AC158" i="122" s="1"/>
  <c r="N55" i="114"/>
  <c r="P55" i="114" s="1"/>
  <c r="P59" i="116"/>
  <c r="AA72" i="122"/>
  <c r="I3" i="121"/>
  <c r="P39" i="105"/>
  <c r="P89" i="105"/>
  <c r="AE55" i="123"/>
  <c r="N123" i="114"/>
  <c r="AF123" i="114"/>
  <c r="AG107" i="114" s="1"/>
  <c r="P58" i="114"/>
  <c r="P91" i="120"/>
  <c r="P58" i="116"/>
  <c r="P40" i="114"/>
  <c r="P23" i="107"/>
  <c r="N21" i="107"/>
  <c r="AA72" i="116"/>
  <c r="P23" i="108"/>
  <c r="N38" i="119"/>
  <c r="P38" i="119" s="1"/>
  <c r="AA174" i="104"/>
  <c r="AB38" i="119"/>
  <c r="AC22" i="119" s="1"/>
  <c r="P56" i="107"/>
  <c r="AA38" i="113"/>
  <c r="Q89" i="105"/>
  <c r="R73" i="105" s="1"/>
  <c r="Q73" i="104"/>
  <c r="P58" i="123"/>
  <c r="N106" i="108"/>
  <c r="N89" i="110"/>
  <c r="Q89" i="110" s="1"/>
  <c r="R73" i="110" s="1"/>
  <c r="P22" i="117"/>
  <c r="P73" i="108"/>
  <c r="AE106" i="108"/>
  <c r="P43" i="110"/>
  <c r="P159" i="107"/>
  <c r="Q56" i="105"/>
  <c r="P44" i="119"/>
  <c r="AA55" i="122"/>
  <c r="P127" i="107"/>
  <c r="AB174" i="113"/>
  <c r="AC158" i="113" s="1"/>
  <c r="P91" i="116"/>
  <c r="P74" i="116"/>
  <c r="AB55" i="122"/>
  <c r="AC39" i="122" s="1"/>
  <c r="P75" i="116"/>
  <c r="AA140" i="122"/>
  <c r="AA123" i="110"/>
  <c r="P108" i="114"/>
  <c r="P107" i="120"/>
  <c r="Q112" i="122"/>
  <c r="P38" i="110"/>
  <c r="N140" i="110"/>
  <c r="P5" i="120"/>
  <c r="P161" i="122"/>
  <c r="Q142" i="122"/>
  <c r="AB140" i="110"/>
  <c r="AC124" i="110" s="1"/>
  <c r="N123" i="120"/>
  <c r="AA38" i="122"/>
  <c r="P60" i="123"/>
  <c r="P59" i="114"/>
  <c r="N72" i="116"/>
  <c r="Q72" i="116" s="1"/>
  <c r="R56" i="116" s="1"/>
  <c r="Q8" i="116"/>
  <c r="AE123" i="120"/>
  <c r="P38" i="107"/>
  <c r="P74" i="107"/>
  <c r="Q45" i="105"/>
  <c r="Q90" i="105"/>
  <c r="P59" i="104"/>
  <c r="P42" i="104"/>
  <c r="Q41" i="105"/>
  <c r="P7" i="111"/>
  <c r="P57" i="114"/>
  <c r="Q40" i="122"/>
  <c r="AB174" i="119"/>
  <c r="AC158" i="119" s="1"/>
  <c r="P110" i="123"/>
  <c r="Q7" i="120"/>
  <c r="N55" i="117"/>
  <c r="P91" i="111"/>
  <c r="P93" i="111"/>
  <c r="I3" i="109"/>
  <c r="P5" i="117"/>
  <c r="N140" i="119"/>
  <c r="N21" i="120"/>
  <c r="F2" i="119"/>
  <c r="P90" i="123"/>
  <c r="AF21" i="123"/>
  <c r="AG5" i="123" s="1"/>
  <c r="P89" i="120"/>
  <c r="Q159" i="122"/>
  <c r="P55" i="123"/>
  <c r="Q42" i="122"/>
  <c r="I3" i="112"/>
  <c r="AA157" i="113"/>
  <c r="P61" i="120"/>
  <c r="P57" i="120"/>
  <c r="P6" i="110"/>
  <c r="P124" i="113"/>
  <c r="P56" i="113"/>
  <c r="P161" i="116"/>
  <c r="AE38" i="117"/>
  <c r="AE89" i="120"/>
  <c r="AF55" i="123"/>
  <c r="AG39" i="123" s="1"/>
  <c r="N123" i="123"/>
  <c r="Q123" i="123" s="1"/>
  <c r="R107" i="123" s="1"/>
  <c r="P27" i="108"/>
  <c r="Q38" i="117"/>
  <c r="R22" i="117" s="1"/>
  <c r="P108" i="107"/>
  <c r="P23" i="116"/>
  <c r="AB174" i="104"/>
  <c r="AC158" i="104" s="1"/>
  <c r="AA89" i="110"/>
  <c r="P62" i="123"/>
  <c r="P9" i="107"/>
  <c r="Q22" i="105"/>
  <c r="N38" i="122"/>
  <c r="P38" i="122" s="1"/>
  <c r="P42" i="107"/>
  <c r="AE72" i="105"/>
  <c r="P41" i="110"/>
  <c r="P8" i="119"/>
  <c r="P7" i="108"/>
  <c r="P74" i="111"/>
  <c r="P5" i="108"/>
  <c r="Q93" i="122"/>
  <c r="Q110" i="122"/>
  <c r="P110" i="122"/>
  <c r="Q10" i="119"/>
  <c r="P10" i="119"/>
  <c r="Q44" i="122"/>
  <c r="P44" i="122"/>
  <c r="P107" i="122"/>
  <c r="Q107" i="122"/>
  <c r="Q160" i="122"/>
  <c r="P22" i="122"/>
  <c r="Q92" i="122"/>
  <c r="P92" i="122"/>
  <c r="P143" i="119"/>
  <c r="Q143" i="119"/>
  <c r="Q42" i="119"/>
  <c r="P42" i="119"/>
  <c r="P109" i="120"/>
  <c r="P91" i="117"/>
  <c r="Q76" i="119"/>
  <c r="P76" i="119"/>
  <c r="N123" i="117"/>
  <c r="P123" i="117" s="1"/>
  <c r="P25" i="123"/>
  <c r="Q112" i="119"/>
  <c r="P112" i="119"/>
  <c r="P9" i="119"/>
  <c r="Q9" i="119"/>
  <c r="Q40" i="123"/>
  <c r="P40" i="123"/>
  <c r="AF55" i="117"/>
  <c r="AG39" i="117" s="1"/>
  <c r="AE72" i="120"/>
  <c r="P8" i="123"/>
  <c r="Q10" i="122"/>
  <c r="P110" i="114"/>
  <c r="N157" i="122"/>
  <c r="Q157" i="122" s="1"/>
  <c r="R141" i="122" s="1"/>
  <c r="P158" i="122"/>
  <c r="P108" i="116"/>
  <c r="Q93" i="120"/>
  <c r="P93" i="120"/>
  <c r="P6" i="116"/>
  <c r="P38" i="117"/>
  <c r="P40" i="119"/>
  <c r="AA157" i="122"/>
  <c r="P57" i="122"/>
  <c r="Q57" i="122"/>
  <c r="AA174" i="119"/>
  <c r="P143" i="122"/>
  <c r="P41" i="119"/>
  <c r="Q41" i="119"/>
  <c r="P58" i="119"/>
  <c r="Q58" i="119"/>
  <c r="N21" i="116"/>
  <c r="P21" i="116" s="1"/>
  <c r="P91" i="107"/>
  <c r="P7" i="116"/>
  <c r="P62" i="114"/>
  <c r="P73" i="122"/>
  <c r="AE38" i="105"/>
  <c r="P125" i="107"/>
  <c r="AA21" i="107"/>
  <c r="P56" i="110"/>
  <c r="AE123" i="123"/>
  <c r="Q41" i="122"/>
  <c r="P126" i="122"/>
  <c r="Q126" i="122"/>
  <c r="Q163" i="122"/>
  <c r="P163" i="122"/>
  <c r="P56" i="122"/>
  <c r="Q56" i="122"/>
  <c r="P143" i="107"/>
  <c r="P39" i="107"/>
  <c r="AA21" i="116"/>
  <c r="P25" i="120"/>
  <c r="Q89" i="120"/>
  <c r="R73" i="120" s="1"/>
  <c r="AE89" i="105"/>
  <c r="AA106" i="107"/>
  <c r="AA38" i="107"/>
  <c r="P7" i="114"/>
  <c r="P42" i="113"/>
  <c r="N72" i="123"/>
  <c r="AF72" i="123"/>
  <c r="AG56" i="123" s="1"/>
  <c r="AE72" i="123"/>
  <c r="Q43" i="122"/>
  <c r="P43" i="122"/>
  <c r="Q57" i="123"/>
  <c r="P57" i="123"/>
  <c r="Q22" i="123"/>
  <c r="P22" i="123"/>
  <c r="Q23" i="122"/>
  <c r="P23" i="122"/>
  <c r="P21" i="123"/>
  <c r="Q21" i="123"/>
  <c r="R5" i="123" s="1"/>
  <c r="Q7" i="122"/>
  <c r="P7" i="122"/>
  <c r="P140" i="122"/>
  <c r="Q6" i="122"/>
  <c r="P6" i="122"/>
  <c r="Q7" i="123"/>
  <c r="P7" i="123"/>
  <c r="Q162" i="122"/>
  <c r="P162" i="122"/>
  <c r="Q5" i="123"/>
  <c r="P5" i="123"/>
  <c r="N38" i="123"/>
  <c r="AF38" i="123"/>
  <c r="AG22" i="123" s="1"/>
  <c r="AE38" i="123"/>
  <c r="AA123" i="122"/>
  <c r="N123" i="122"/>
  <c r="AB123" i="122"/>
  <c r="AC107" i="122" s="1"/>
  <c r="Q91" i="123"/>
  <c r="P91" i="123"/>
  <c r="AA106" i="122"/>
  <c r="N106" i="122"/>
  <c r="AB106" i="122"/>
  <c r="AC90" i="122" s="1"/>
  <c r="AA89" i="122"/>
  <c r="N89" i="122"/>
  <c r="AB89" i="122"/>
  <c r="AC73" i="122" s="1"/>
  <c r="Q144" i="122"/>
  <c r="P144" i="122"/>
  <c r="P73" i="123"/>
  <c r="Q73" i="123"/>
  <c r="P123" i="123"/>
  <c r="Q42" i="123"/>
  <c r="P42" i="123"/>
  <c r="AA21" i="122"/>
  <c r="N21" i="122"/>
  <c r="AB21" i="122"/>
  <c r="AC5" i="122" s="1"/>
  <c r="Q125" i="122"/>
  <c r="P125" i="122"/>
  <c r="Q56" i="123"/>
  <c r="P56" i="123"/>
  <c r="Q72" i="122"/>
  <c r="R56" i="122" s="1"/>
  <c r="P72" i="122"/>
  <c r="Q109" i="122"/>
  <c r="P109" i="122"/>
  <c r="Q108" i="122"/>
  <c r="P108" i="122"/>
  <c r="Q91" i="122"/>
  <c r="P91" i="122"/>
  <c r="Q61" i="123"/>
  <c r="P61" i="123"/>
  <c r="Q109" i="123"/>
  <c r="P109" i="123"/>
  <c r="Q89" i="123"/>
  <c r="R73" i="123" s="1"/>
  <c r="P89" i="123"/>
  <c r="Q58" i="122"/>
  <c r="P58" i="122"/>
  <c r="Q107" i="123"/>
  <c r="P107" i="123"/>
  <c r="Q76" i="122"/>
  <c r="P76" i="122"/>
  <c r="N106" i="123"/>
  <c r="AF106" i="123"/>
  <c r="AG90" i="123" s="1"/>
  <c r="AE106" i="123"/>
  <c r="Q59" i="122"/>
  <c r="P59" i="122"/>
  <c r="P55" i="122"/>
  <c r="Q55" i="122"/>
  <c r="R39" i="122" s="1"/>
  <c r="Q60" i="120"/>
  <c r="P60" i="120"/>
  <c r="Q7" i="119"/>
  <c r="P7" i="119"/>
  <c r="Q158" i="119"/>
  <c r="P158" i="119"/>
  <c r="Q162" i="119"/>
  <c r="P162" i="119"/>
  <c r="Q55" i="119"/>
  <c r="R39" i="119" s="1"/>
  <c r="P55" i="119"/>
  <c r="Q123" i="120"/>
  <c r="R107" i="120" s="1"/>
  <c r="P123" i="120"/>
  <c r="Q144" i="119"/>
  <c r="P144" i="119"/>
  <c r="Q6" i="120"/>
  <c r="P6" i="120"/>
  <c r="AA123" i="119"/>
  <c r="AB123" i="119"/>
  <c r="AC107" i="119" s="1"/>
  <c r="N123" i="119"/>
  <c r="Q90" i="120"/>
  <c r="P90" i="120"/>
  <c r="P72" i="120"/>
  <c r="Q72" i="120"/>
  <c r="R56" i="120" s="1"/>
  <c r="N106" i="119"/>
  <c r="AB106" i="119"/>
  <c r="AC90" i="119" s="1"/>
  <c r="AA106" i="119"/>
  <c r="AA89" i="119"/>
  <c r="AB89" i="119"/>
  <c r="AC73" i="119" s="1"/>
  <c r="N89" i="119"/>
  <c r="Q125" i="119"/>
  <c r="P125" i="119"/>
  <c r="Q62" i="120"/>
  <c r="P62" i="120"/>
  <c r="AB157" i="119"/>
  <c r="AC141" i="119" s="1"/>
  <c r="AA157" i="119"/>
  <c r="N157" i="119"/>
  <c r="Q109" i="119"/>
  <c r="P109" i="119"/>
  <c r="Q58" i="120"/>
  <c r="P58" i="120"/>
  <c r="Q110" i="120"/>
  <c r="P110" i="120"/>
  <c r="AA21" i="119"/>
  <c r="AB21" i="119"/>
  <c r="AC5" i="119" s="1"/>
  <c r="N21" i="119"/>
  <c r="Q91" i="119"/>
  <c r="P91" i="119"/>
  <c r="AE55" i="120"/>
  <c r="N55" i="120"/>
  <c r="AF55" i="120"/>
  <c r="AG39" i="120" s="1"/>
  <c r="Q73" i="119"/>
  <c r="P73" i="119"/>
  <c r="Q21" i="120"/>
  <c r="R5" i="120" s="1"/>
  <c r="P21" i="120"/>
  <c r="Q59" i="119"/>
  <c r="P59" i="119"/>
  <c r="AB72" i="119"/>
  <c r="AC56" i="119" s="1"/>
  <c r="AA72" i="119"/>
  <c r="N72" i="119"/>
  <c r="Q56" i="120"/>
  <c r="P56" i="120"/>
  <c r="Q8" i="120"/>
  <c r="P8" i="120"/>
  <c r="Q174" i="119"/>
  <c r="R158" i="119" s="1"/>
  <c r="P174" i="119"/>
  <c r="Q22" i="120"/>
  <c r="P22" i="120"/>
  <c r="Q43" i="119"/>
  <c r="P43" i="119"/>
  <c r="Q108" i="120"/>
  <c r="P108" i="120"/>
  <c r="N38" i="120"/>
  <c r="AF38" i="120"/>
  <c r="AG22" i="120" s="1"/>
  <c r="AE38" i="120"/>
  <c r="N106" i="120"/>
  <c r="AF106" i="120"/>
  <c r="AG90" i="120" s="1"/>
  <c r="AE106" i="120"/>
  <c r="Q42" i="120"/>
  <c r="P42" i="120"/>
  <c r="Q23" i="119"/>
  <c r="P23" i="119"/>
  <c r="Q39" i="119"/>
  <c r="P39" i="119"/>
  <c r="Q140" i="119"/>
  <c r="R124" i="119" s="1"/>
  <c r="P140" i="119"/>
  <c r="Q160" i="113"/>
  <c r="P160" i="113"/>
  <c r="P56" i="111"/>
  <c r="Q56" i="111"/>
  <c r="P90" i="107"/>
  <c r="Q90" i="107"/>
  <c r="Q43" i="108"/>
  <c r="P43" i="108"/>
  <c r="AB21" i="113"/>
  <c r="AC5" i="113" s="1"/>
  <c r="Q62" i="117"/>
  <c r="P62" i="117"/>
  <c r="P93" i="108"/>
  <c r="N21" i="113"/>
  <c r="P21" i="113" s="1"/>
  <c r="P56" i="104"/>
  <c r="Q56" i="104"/>
  <c r="P9" i="110"/>
  <c r="Q9" i="110"/>
  <c r="Q141" i="107"/>
  <c r="P141" i="107"/>
  <c r="Q75" i="104"/>
  <c r="Q23" i="114"/>
  <c r="P23" i="114"/>
  <c r="P5" i="113"/>
  <c r="Q5" i="113"/>
  <c r="P112" i="116"/>
  <c r="Q21" i="114"/>
  <c r="R5" i="114" s="1"/>
  <c r="P107" i="113"/>
  <c r="Q107" i="113"/>
  <c r="AF21" i="114"/>
  <c r="AG5" i="114" s="1"/>
  <c r="AF123" i="117"/>
  <c r="AG107" i="117" s="1"/>
  <c r="AA123" i="107"/>
  <c r="P28" i="111"/>
  <c r="Q23" i="117"/>
  <c r="P23" i="117"/>
  <c r="P127" i="104"/>
  <c r="P43" i="105"/>
  <c r="P7" i="104"/>
  <c r="AB123" i="107"/>
  <c r="AC107" i="107" s="1"/>
  <c r="P124" i="110"/>
  <c r="P158" i="110"/>
  <c r="P24" i="111"/>
  <c r="P160" i="110"/>
  <c r="P39" i="113"/>
  <c r="P110" i="116"/>
  <c r="AA157" i="116"/>
  <c r="P74" i="108"/>
  <c r="Q74" i="108"/>
  <c r="Q125" i="104"/>
  <c r="P24" i="117"/>
  <c r="Q24" i="117"/>
  <c r="P108" i="104"/>
  <c r="P73" i="110"/>
  <c r="Q142" i="113"/>
  <c r="P142" i="113"/>
  <c r="Q91" i="113"/>
  <c r="P91" i="113"/>
  <c r="P73" i="113"/>
  <c r="AB157" i="116"/>
  <c r="AC141" i="116" s="1"/>
  <c r="P9" i="104"/>
  <c r="I3" i="103"/>
  <c r="P90" i="116"/>
  <c r="Q75" i="111"/>
  <c r="P75" i="111"/>
  <c r="P8" i="110"/>
  <c r="AE21" i="114"/>
  <c r="P158" i="113"/>
  <c r="Q158" i="113"/>
  <c r="P93" i="116"/>
  <c r="Q93" i="116"/>
  <c r="P142" i="104"/>
  <c r="P90" i="114"/>
  <c r="AA106" i="113"/>
  <c r="AB106" i="113"/>
  <c r="AC90" i="113" s="1"/>
  <c r="P9" i="116"/>
  <c r="Q9" i="116"/>
  <c r="Q57" i="113"/>
  <c r="P22" i="110"/>
  <c r="Q22" i="110"/>
  <c r="P42" i="116"/>
  <c r="P43" i="104"/>
  <c r="P126" i="116"/>
  <c r="P40" i="110"/>
  <c r="P142" i="110"/>
  <c r="P109" i="104"/>
  <c r="Q73" i="105"/>
  <c r="P74" i="110"/>
  <c r="AA38" i="110"/>
  <c r="F2" i="113"/>
  <c r="P6" i="108"/>
  <c r="Q6" i="108"/>
  <c r="AB38" i="110"/>
  <c r="AC22" i="110" s="1"/>
  <c r="Q39" i="116"/>
  <c r="P39" i="116"/>
  <c r="Q8" i="104"/>
  <c r="Q59" i="113"/>
  <c r="P59" i="113"/>
  <c r="Q39" i="117"/>
  <c r="P39" i="117"/>
  <c r="N106" i="117"/>
  <c r="AF106" i="117"/>
  <c r="AG90" i="117" s="1"/>
  <c r="AE106" i="117"/>
  <c r="Q110" i="117"/>
  <c r="P110" i="117"/>
  <c r="Q157" i="116"/>
  <c r="R141" i="116" s="1"/>
  <c r="P157" i="116"/>
  <c r="Q93" i="117"/>
  <c r="P93" i="117"/>
  <c r="Q60" i="117"/>
  <c r="P60" i="117"/>
  <c r="Q90" i="117"/>
  <c r="P90" i="117"/>
  <c r="Q61" i="117"/>
  <c r="P61" i="117"/>
  <c r="N174" i="116"/>
  <c r="AB174" i="116"/>
  <c r="AC158" i="116" s="1"/>
  <c r="AA174" i="116"/>
  <c r="Q40" i="117"/>
  <c r="P40" i="117"/>
  <c r="Q6" i="117"/>
  <c r="P6" i="117"/>
  <c r="Q57" i="117"/>
  <c r="P57" i="117"/>
  <c r="P73" i="117"/>
  <c r="Q73" i="117"/>
  <c r="Q7" i="117"/>
  <c r="P7" i="117"/>
  <c r="Q55" i="117"/>
  <c r="R39" i="117" s="1"/>
  <c r="P55" i="117"/>
  <c r="Q124" i="116"/>
  <c r="P124" i="116"/>
  <c r="P89" i="117"/>
  <c r="Q89" i="117"/>
  <c r="R73" i="117" s="1"/>
  <c r="Q141" i="116"/>
  <c r="P141" i="116"/>
  <c r="AA123" i="116"/>
  <c r="N123" i="116"/>
  <c r="AB123" i="116"/>
  <c r="AC107" i="116" s="1"/>
  <c r="Q73" i="116"/>
  <c r="P73" i="116"/>
  <c r="Q108" i="117"/>
  <c r="P108" i="117"/>
  <c r="N140" i="116"/>
  <c r="AB140" i="116"/>
  <c r="AC124" i="116" s="1"/>
  <c r="AA140" i="116"/>
  <c r="AA89" i="116"/>
  <c r="N89" i="116"/>
  <c r="AB89" i="116"/>
  <c r="AC73" i="116" s="1"/>
  <c r="Q22" i="116"/>
  <c r="P22" i="116"/>
  <c r="Q55" i="116"/>
  <c r="R39" i="116" s="1"/>
  <c r="P55" i="116"/>
  <c r="Q107" i="117"/>
  <c r="P107" i="117"/>
  <c r="Q63" i="117"/>
  <c r="P63" i="117"/>
  <c r="N72" i="117"/>
  <c r="AF72" i="117"/>
  <c r="AG56" i="117" s="1"/>
  <c r="AE72" i="117"/>
  <c r="Q59" i="117"/>
  <c r="P59" i="117"/>
  <c r="Q38" i="116"/>
  <c r="R22" i="116" s="1"/>
  <c r="P38" i="116"/>
  <c r="N21" i="117"/>
  <c r="AF21" i="117"/>
  <c r="AG5" i="117" s="1"/>
  <c r="AE21" i="117"/>
  <c r="N106" i="116"/>
  <c r="AB106" i="116"/>
  <c r="AC90" i="116" s="1"/>
  <c r="AA106" i="116"/>
  <c r="Q109" i="117"/>
  <c r="P109" i="117"/>
  <c r="P73" i="114"/>
  <c r="Q73" i="114"/>
  <c r="Q5" i="114"/>
  <c r="P5" i="114"/>
  <c r="AA123" i="113"/>
  <c r="N123" i="113"/>
  <c r="AB123" i="113"/>
  <c r="AC107" i="113" s="1"/>
  <c r="Q161" i="113"/>
  <c r="P161" i="113"/>
  <c r="Q123" i="114"/>
  <c r="R107" i="114" s="1"/>
  <c r="P123" i="114"/>
  <c r="Q141" i="113"/>
  <c r="P141" i="113"/>
  <c r="Q10" i="113"/>
  <c r="P10" i="113"/>
  <c r="Q22" i="113"/>
  <c r="P22" i="113"/>
  <c r="Q143" i="113"/>
  <c r="P143" i="113"/>
  <c r="Q22" i="114"/>
  <c r="P22" i="114"/>
  <c r="N140" i="113"/>
  <c r="AA140" i="113"/>
  <c r="AB140" i="113"/>
  <c r="AC124" i="113" s="1"/>
  <c r="Q6" i="113"/>
  <c r="P6" i="113"/>
  <c r="Q38" i="113"/>
  <c r="R22" i="113" s="1"/>
  <c r="P38" i="113"/>
  <c r="Q125" i="113"/>
  <c r="P125" i="113"/>
  <c r="Q162" i="113"/>
  <c r="P162" i="113"/>
  <c r="Q92" i="113"/>
  <c r="P92" i="113"/>
  <c r="P144" i="113"/>
  <c r="Q144" i="113"/>
  <c r="Q90" i="113"/>
  <c r="P90" i="113"/>
  <c r="N72" i="114"/>
  <c r="AF72" i="114"/>
  <c r="AG56" i="114" s="1"/>
  <c r="AE72" i="114"/>
  <c r="Q109" i="114"/>
  <c r="P109" i="114"/>
  <c r="Q74" i="113"/>
  <c r="P74" i="113"/>
  <c r="Q174" i="113"/>
  <c r="R158" i="113" s="1"/>
  <c r="P174" i="113"/>
  <c r="Q157" i="113"/>
  <c r="R141" i="113" s="1"/>
  <c r="P157" i="113"/>
  <c r="N89" i="113"/>
  <c r="AA89" i="113"/>
  <c r="AB89" i="113"/>
  <c r="AC73" i="113" s="1"/>
  <c r="N106" i="114"/>
  <c r="AF106" i="114"/>
  <c r="AG90" i="114" s="1"/>
  <c r="AE106" i="114"/>
  <c r="Q126" i="113"/>
  <c r="P126" i="113"/>
  <c r="Q43" i="113"/>
  <c r="P43" i="113"/>
  <c r="Q93" i="113"/>
  <c r="P93" i="113"/>
  <c r="Q60" i="114"/>
  <c r="P60" i="114"/>
  <c r="Q41" i="114"/>
  <c r="P41" i="114"/>
  <c r="Q56" i="114"/>
  <c r="P56" i="114"/>
  <c r="Q25" i="114"/>
  <c r="P25" i="114"/>
  <c r="N38" i="114"/>
  <c r="AF38" i="114"/>
  <c r="AG22" i="114" s="1"/>
  <c r="AE38" i="114"/>
  <c r="Q23" i="113"/>
  <c r="P23" i="113"/>
  <c r="Q39" i="114"/>
  <c r="P39" i="114"/>
  <c r="Q6" i="114"/>
  <c r="P6" i="114"/>
  <c r="Q7" i="113"/>
  <c r="P7" i="113"/>
  <c r="P106" i="113"/>
  <c r="Q106" i="113"/>
  <c r="R90" i="113" s="1"/>
  <c r="Q89" i="114"/>
  <c r="R73" i="114" s="1"/>
  <c r="P89" i="114"/>
  <c r="AA72" i="113"/>
  <c r="N72" i="113"/>
  <c r="AB72" i="113"/>
  <c r="AC56" i="113" s="1"/>
  <c r="Q55" i="113"/>
  <c r="R39" i="113" s="1"/>
  <c r="P55" i="113"/>
  <c r="N55" i="110"/>
  <c r="AB55" i="110"/>
  <c r="AC39" i="110" s="1"/>
  <c r="AA55" i="110"/>
  <c r="AE21" i="111"/>
  <c r="N21" i="111"/>
  <c r="AF21" i="111"/>
  <c r="AG5" i="111" s="1"/>
  <c r="Q30" i="111"/>
  <c r="P30" i="111"/>
  <c r="Q39" i="110"/>
  <c r="P39" i="110"/>
  <c r="Q126" i="110"/>
  <c r="P126" i="110"/>
  <c r="AB106" i="110"/>
  <c r="AC90" i="110" s="1"/>
  <c r="AA106" i="110"/>
  <c r="N106" i="110"/>
  <c r="Q26" i="111"/>
  <c r="P26" i="111"/>
  <c r="Q92" i="111"/>
  <c r="P92" i="111"/>
  <c r="Q72" i="111"/>
  <c r="R56" i="111" s="1"/>
  <c r="P72" i="111"/>
  <c r="N89" i="111"/>
  <c r="AF89" i="111"/>
  <c r="AG73" i="111" s="1"/>
  <c r="AE89" i="111"/>
  <c r="Q93" i="110"/>
  <c r="P93" i="110"/>
  <c r="Q90" i="111"/>
  <c r="P90" i="111"/>
  <c r="Q41" i="111"/>
  <c r="P41" i="111"/>
  <c r="Q73" i="111"/>
  <c r="P73" i="111"/>
  <c r="N38" i="111"/>
  <c r="AF38" i="111"/>
  <c r="AG22" i="111" s="1"/>
  <c r="AE38" i="111"/>
  <c r="Q159" i="110"/>
  <c r="P159" i="110"/>
  <c r="P123" i="110"/>
  <c r="Q123" i="110"/>
  <c r="R107" i="110" s="1"/>
  <c r="N21" i="110"/>
  <c r="AB21" i="110"/>
  <c r="AC5" i="110" s="1"/>
  <c r="AA21" i="110"/>
  <c r="P72" i="110"/>
  <c r="Q72" i="110"/>
  <c r="R56" i="110" s="1"/>
  <c r="Q9" i="111"/>
  <c r="P9" i="111"/>
  <c r="Q106" i="111"/>
  <c r="R90" i="111" s="1"/>
  <c r="P106" i="111"/>
  <c r="Q27" i="111"/>
  <c r="P27" i="111"/>
  <c r="Q76" i="110"/>
  <c r="P76" i="110"/>
  <c r="Q140" i="110"/>
  <c r="R124" i="110" s="1"/>
  <c r="P140" i="110"/>
  <c r="N55" i="111"/>
  <c r="AF55" i="111"/>
  <c r="AG39" i="111" s="1"/>
  <c r="AE55" i="111"/>
  <c r="Q108" i="110"/>
  <c r="P108" i="110"/>
  <c r="Q92" i="110"/>
  <c r="P92" i="110"/>
  <c r="Q162" i="110"/>
  <c r="P162" i="110"/>
  <c r="Q23" i="111"/>
  <c r="P23" i="111"/>
  <c r="AB174" i="110"/>
  <c r="AC158" i="110" s="1"/>
  <c r="AA174" i="110"/>
  <c r="N174" i="110"/>
  <c r="AB157" i="110"/>
  <c r="AC141" i="110" s="1"/>
  <c r="AA157" i="110"/>
  <c r="N157" i="110"/>
  <c r="Q58" i="110"/>
  <c r="P58" i="110"/>
  <c r="Q22" i="111"/>
  <c r="P22" i="111"/>
  <c r="Q76" i="111"/>
  <c r="P76" i="111"/>
  <c r="Q144" i="110"/>
  <c r="P144" i="110"/>
  <c r="N72" i="107"/>
  <c r="AB72" i="107"/>
  <c r="AC56" i="107" s="1"/>
  <c r="AA72" i="107"/>
  <c r="Q26" i="108"/>
  <c r="P26" i="108"/>
  <c r="Q126" i="107"/>
  <c r="P126" i="107"/>
  <c r="AB55" i="107"/>
  <c r="AC39" i="107" s="1"/>
  <c r="N55" i="107"/>
  <c r="AA55" i="107"/>
  <c r="Q57" i="107"/>
  <c r="P57" i="107"/>
  <c r="Q75" i="107"/>
  <c r="P75" i="107"/>
  <c r="Q92" i="108"/>
  <c r="P92" i="108"/>
  <c r="Q40" i="107"/>
  <c r="P40" i="107"/>
  <c r="Q106" i="108"/>
  <c r="R90" i="108" s="1"/>
  <c r="P106" i="108"/>
  <c r="N89" i="108"/>
  <c r="AF89" i="108"/>
  <c r="AG73" i="108" s="1"/>
  <c r="AE89" i="108"/>
  <c r="Q8" i="107"/>
  <c r="P8" i="107"/>
  <c r="Q107" i="107"/>
  <c r="P107" i="107"/>
  <c r="Q106" i="107"/>
  <c r="R90" i="107" s="1"/>
  <c r="P106" i="107"/>
  <c r="Q140" i="107"/>
  <c r="R124" i="107" s="1"/>
  <c r="P140" i="107"/>
  <c r="Q41" i="108"/>
  <c r="P41" i="108"/>
  <c r="Q93" i="107"/>
  <c r="P93" i="107"/>
  <c r="Q89" i="107"/>
  <c r="R73" i="107" s="1"/>
  <c r="P89" i="107"/>
  <c r="N38" i="108"/>
  <c r="AF38" i="108"/>
  <c r="AG22" i="108" s="1"/>
  <c r="AE38" i="108"/>
  <c r="Q9" i="108"/>
  <c r="P9" i="108"/>
  <c r="Q76" i="108"/>
  <c r="P76" i="108"/>
  <c r="Q22" i="108"/>
  <c r="P22" i="108"/>
  <c r="AB174" i="107"/>
  <c r="AC158" i="107" s="1"/>
  <c r="AA174" i="107"/>
  <c r="N174" i="107"/>
  <c r="P123" i="107"/>
  <c r="Q123" i="107"/>
  <c r="R107" i="107" s="1"/>
  <c r="AE21" i="108"/>
  <c r="N21" i="108"/>
  <c r="AF21" i="108"/>
  <c r="AG5" i="108" s="1"/>
  <c r="P56" i="108"/>
  <c r="Q56" i="108"/>
  <c r="Q162" i="107"/>
  <c r="P162" i="107"/>
  <c r="Q158" i="107"/>
  <c r="P158" i="107"/>
  <c r="Q30" i="108"/>
  <c r="P30" i="108"/>
  <c r="Q144" i="107"/>
  <c r="P144" i="107"/>
  <c r="AB157" i="107"/>
  <c r="AC141" i="107" s="1"/>
  <c r="AA157" i="107"/>
  <c r="N157" i="107"/>
  <c r="P72" i="108"/>
  <c r="Q72" i="108"/>
  <c r="R56" i="108" s="1"/>
  <c r="P21" i="107"/>
  <c r="Q21" i="107"/>
  <c r="R5" i="107" s="1"/>
  <c r="Q46" i="105"/>
  <c r="P46" i="105"/>
  <c r="Q10" i="104"/>
  <c r="P10" i="104"/>
  <c r="Q40" i="105"/>
  <c r="P40" i="105"/>
  <c r="Q123" i="105"/>
  <c r="R107" i="105" s="1"/>
  <c r="P123" i="105"/>
  <c r="Q141" i="104"/>
  <c r="P141" i="104"/>
  <c r="Q110" i="105"/>
  <c r="P110" i="105"/>
  <c r="AA140" i="104"/>
  <c r="N140" i="104"/>
  <c r="AB140" i="104"/>
  <c r="AC124" i="104" s="1"/>
  <c r="Q76" i="104"/>
  <c r="P76" i="104"/>
  <c r="Q90" i="104"/>
  <c r="P90" i="104"/>
  <c r="Q124" i="104"/>
  <c r="P124" i="104"/>
  <c r="Q161" i="104"/>
  <c r="P161" i="104"/>
  <c r="Q72" i="105"/>
  <c r="R56" i="105" s="1"/>
  <c r="P72" i="105"/>
  <c r="Q38" i="105"/>
  <c r="R22" i="105" s="1"/>
  <c r="P38" i="105"/>
  <c r="AA89" i="104"/>
  <c r="N89" i="104"/>
  <c r="AB89" i="104"/>
  <c r="AC73" i="104" s="1"/>
  <c r="Q25" i="105"/>
  <c r="P25" i="105"/>
  <c r="AB72" i="104"/>
  <c r="AC56" i="104" s="1"/>
  <c r="AA72" i="104"/>
  <c r="N72" i="104"/>
  <c r="Q123" i="104"/>
  <c r="R107" i="104" s="1"/>
  <c r="P123" i="104"/>
  <c r="Q57" i="105"/>
  <c r="P57" i="105"/>
  <c r="Q58" i="104"/>
  <c r="P58" i="104"/>
  <c r="AB21" i="104"/>
  <c r="AC5" i="104" s="1"/>
  <c r="AA21" i="104"/>
  <c r="N21" i="104"/>
  <c r="Q143" i="104"/>
  <c r="P143" i="104"/>
  <c r="Q42" i="105"/>
  <c r="P42" i="105"/>
  <c r="Q41" i="104"/>
  <c r="P41" i="104"/>
  <c r="Q109" i="105"/>
  <c r="P109" i="105"/>
  <c r="P55" i="104"/>
  <c r="N106" i="105"/>
  <c r="AF106" i="105"/>
  <c r="AG90" i="105" s="1"/>
  <c r="AE106" i="105"/>
  <c r="Q5" i="104"/>
  <c r="P5" i="104"/>
  <c r="Q38" i="104"/>
  <c r="R22" i="104" s="1"/>
  <c r="P38" i="104"/>
  <c r="N157" i="104"/>
  <c r="AB157" i="104"/>
  <c r="AC141" i="104" s="1"/>
  <c r="AA157" i="104"/>
  <c r="N106" i="104"/>
  <c r="AB106" i="104"/>
  <c r="AC90" i="104" s="1"/>
  <c r="AA106" i="104"/>
  <c r="Q58" i="105"/>
  <c r="P58" i="105"/>
  <c r="Q23" i="104"/>
  <c r="P23" i="104"/>
  <c r="Q61" i="105"/>
  <c r="P61" i="105"/>
  <c r="Q107" i="105"/>
  <c r="P107" i="105"/>
  <c r="Q93" i="105"/>
  <c r="P93" i="105"/>
  <c r="N21" i="105"/>
  <c r="AF21" i="105"/>
  <c r="AG5" i="105" s="1"/>
  <c r="AE21" i="105"/>
  <c r="N55" i="105"/>
  <c r="AF55" i="105"/>
  <c r="AG39" i="105" s="1"/>
  <c r="AE55" i="105"/>
  <c r="Q5" i="105"/>
  <c r="P5" i="105"/>
  <c r="Q44" i="105"/>
  <c r="P44" i="105"/>
  <c r="Q174" i="104"/>
  <c r="R158" i="104" s="1"/>
  <c r="P174" i="104"/>
  <c r="P89" i="110" l="1"/>
  <c r="P72" i="116"/>
  <c r="Q174" i="122"/>
  <c r="R158" i="122" s="1"/>
  <c r="Q38" i="119"/>
  <c r="R22" i="119" s="1"/>
  <c r="Q21" i="113"/>
  <c r="R5" i="113" s="1"/>
  <c r="P157" i="122"/>
  <c r="Q55" i="114"/>
  <c r="R39" i="114" s="1"/>
  <c r="Q21" i="116"/>
  <c r="R5" i="116" s="1"/>
  <c r="Q38" i="122"/>
  <c r="R22" i="122" s="1"/>
  <c r="D2" i="120"/>
  <c r="Q123" i="117"/>
  <c r="R107" i="117" s="1"/>
  <c r="D2" i="123"/>
  <c r="D2" i="107"/>
  <c r="Q106" i="122"/>
  <c r="R90" i="122" s="1"/>
  <c r="P106" i="122"/>
  <c r="Q106" i="123"/>
  <c r="R90" i="123" s="1"/>
  <c r="P106" i="123"/>
  <c r="Q123" i="122"/>
  <c r="R107" i="122" s="1"/>
  <c r="P123" i="122"/>
  <c r="Q21" i="122"/>
  <c r="R5" i="122" s="1"/>
  <c r="P21" i="122"/>
  <c r="D2" i="122"/>
  <c r="Q89" i="122"/>
  <c r="R73" i="122" s="1"/>
  <c r="P89" i="122"/>
  <c r="Q38" i="123"/>
  <c r="R22" i="123" s="1"/>
  <c r="P38" i="123"/>
  <c r="P72" i="123"/>
  <c r="Q72" i="123"/>
  <c r="R56" i="123" s="1"/>
  <c r="Q72" i="119"/>
  <c r="R56" i="119" s="1"/>
  <c r="P72" i="119"/>
  <c r="Q157" i="119"/>
  <c r="R141" i="119" s="1"/>
  <c r="P157" i="119"/>
  <c r="Q106" i="119"/>
  <c r="R90" i="119" s="1"/>
  <c r="P106" i="119"/>
  <c r="Q21" i="119"/>
  <c r="R5" i="119" s="1"/>
  <c r="P21" i="119"/>
  <c r="D2" i="119"/>
  <c r="Q123" i="119"/>
  <c r="R107" i="119" s="1"/>
  <c r="P123" i="119"/>
  <c r="Q89" i="119"/>
  <c r="R73" i="119" s="1"/>
  <c r="P89" i="119"/>
  <c r="Q106" i="120"/>
  <c r="R90" i="120" s="1"/>
  <c r="P106" i="120"/>
  <c r="Q38" i="120"/>
  <c r="R22" i="120" s="1"/>
  <c r="P38" i="120"/>
  <c r="Q55" i="120"/>
  <c r="R39" i="120" s="1"/>
  <c r="P55" i="120"/>
  <c r="Q140" i="116"/>
  <c r="R124" i="116" s="1"/>
  <c r="P140" i="116"/>
  <c r="P21" i="117"/>
  <c r="D2" i="117"/>
  <c r="Q21" i="117"/>
  <c r="R5" i="117" s="1"/>
  <c r="Q72" i="117"/>
  <c r="R56" i="117" s="1"/>
  <c r="P72" i="117"/>
  <c r="Q174" i="116"/>
  <c r="R158" i="116" s="1"/>
  <c r="P174" i="116"/>
  <c r="Q106" i="116"/>
  <c r="R90" i="116" s="1"/>
  <c r="P106" i="116"/>
  <c r="Q123" i="116"/>
  <c r="R107" i="116" s="1"/>
  <c r="P123" i="116"/>
  <c r="D2" i="116"/>
  <c r="Q106" i="117"/>
  <c r="R90" i="117" s="1"/>
  <c r="P106" i="117"/>
  <c r="Q89" i="116"/>
  <c r="R73" i="116" s="1"/>
  <c r="P89" i="116"/>
  <c r="Q140" i="113"/>
  <c r="R124" i="113" s="1"/>
  <c r="P140" i="113"/>
  <c r="Q106" i="114"/>
  <c r="R90" i="114" s="1"/>
  <c r="P106" i="114"/>
  <c r="Q72" i="114"/>
  <c r="R56" i="114" s="1"/>
  <c r="P72" i="114"/>
  <c r="Q72" i="113"/>
  <c r="R56" i="113" s="1"/>
  <c r="P72" i="113"/>
  <c r="Q89" i="113"/>
  <c r="R73" i="113" s="1"/>
  <c r="P89" i="113"/>
  <c r="Q123" i="113"/>
  <c r="R107" i="113" s="1"/>
  <c r="P123" i="113"/>
  <c r="Q38" i="114"/>
  <c r="R22" i="114" s="1"/>
  <c r="P38" i="114"/>
  <c r="D2" i="114"/>
  <c r="D2" i="113"/>
  <c r="Q174" i="110"/>
  <c r="R158" i="110" s="1"/>
  <c r="P174" i="110"/>
  <c r="Q89" i="111"/>
  <c r="R73" i="111" s="1"/>
  <c r="P89" i="111"/>
  <c r="Q55" i="111"/>
  <c r="R39" i="111" s="1"/>
  <c r="P55" i="111"/>
  <c r="Q38" i="111"/>
  <c r="R22" i="111" s="1"/>
  <c r="P38" i="111"/>
  <c r="P21" i="110"/>
  <c r="D2" i="110"/>
  <c r="Q21" i="110"/>
  <c r="R5" i="110" s="1"/>
  <c r="Q21" i="111"/>
  <c r="R5" i="111" s="1"/>
  <c r="P21" i="111"/>
  <c r="D2" i="111"/>
  <c r="Q106" i="110"/>
  <c r="R90" i="110" s="1"/>
  <c r="P106" i="110"/>
  <c r="Q157" i="110"/>
  <c r="R141" i="110" s="1"/>
  <c r="P157" i="110"/>
  <c r="Q55" i="110"/>
  <c r="R39" i="110" s="1"/>
  <c r="P55" i="110"/>
  <c r="Q89" i="108"/>
  <c r="R73" i="108" s="1"/>
  <c r="P89" i="108"/>
  <c r="Q55" i="107"/>
  <c r="R39" i="107" s="1"/>
  <c r="P55" i="107"/>
  <c r="Q157" i="107"/>
  <c r="R141" i="107" s="1"/>
  <c r="P157" i="107"/>
  <c r="Q21" i="108"/>
  <c r="R5" i="108" s="1"/>
  <c r="P21" i="108"/>
  <c r="D2" i="108"/>
  <c r="Q38" i="108"/>
  <c r="R22" i="108" s="1"/>
  <c r="P38" i="108"/>
  <c r="Q174" i="107"/>
  <c r="R158" i="107" s="1"/>
  <c r="P174" i="107"/>
  <c r="P72" i="107"/>
  <c r="Q72" i="107"/>
  <c r="R56" i="107" s="1"/>
  <c r="Q72" i="104"/>
  <c r="R56" i="104" s="1"/>
  <c r="P72" i="104"/>
  <c r="D2" i="104"/>
  <c r="Q21" i="104"/>
  <c r="R5" i="104" s="1"/>
  <c r="P21" i="104"/>
  <c r="Q106" i="105"/>
  <c r="R90" i="105" s="1"/>
  <c r="P106" i="105"/>
  <c r="Q106" i="104"/>
  <c r="R90" i="104" s="1"/>
  <c r="P106" i="104"/>
  <c r="Q89" i="104"/>
  <c r="R73" i="104" s="1"/>
  <c r="P89" i="104"/>
  <c r="Q21" i="105"/>
  <c r="R5" i="105" s="1"/>
  <c r="P21" i="105"/>
  <c r="D2" i="105"/>
  <c r="Q157" i="104"/>
  <c r="R141" i="104" s="1"/>
  <c r="P157" i="104"/>
  <c r="Q140" i="104"/>
  <c r="R124" i="104" s="1"/>
  <c r="P140" i="104"/>
  <c r="Q55" i="105"/>
  <c r="R39" i="105" s="1"/>
  <c r="P55" i="105"/>
  <c r="AD106" i="108"/>
  <c r="AD2" i="108" s="1"/>
  <c r="R6" i="106" s="1"/>
  <c r="AC21" i="132"/>
  <c r="AC2" i="132" s="1"/>
  <c r="Q6" i="130" s="1"/>
  <c r="AC95" i="156" a="1"/>
  <c r="AC95" i="156" s="1"/>
  <c r="AC106" i="156" s="1"/>
  <c r="AC2" i="156" s="1"/>
  <c r="Q6" i="154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<sst xmlns="http://schemas.openxmlformats.org/spreadsheetml/2006/main" count="16343" uniqueCount="271">
  <si>
    <r>
      <t xml:space="preserve">屏榮 </t>
    </r>
    <r>
      <rPr>
        <b/>
        <sz val="26"/>
        <color rgb="FFFF0000"/>
        <rFont val="微軟正黑體"/>
        <family val="2"/>
        <charset val="136"/>
      </rPr>
      <t>大溪廠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6" type="noConversion"/>
  </si>
  <si>
    <t>日期</t>
    <phoneticPr fontId="6" type="noConversion"/>
  </si>
  <si>
    <t>訂單量</t>
    <phoneticPr fontId="6" type="noConversion"/>
  </si>
  <si>
    <t>營業額</t>
    <phoneticPr fontId="6" type="noConversion"/>
  </si>
  <si>
    <t>人時性</t>
    <phoneticPr fontId="6" type="noConversion"/>
  </si>
  <si>
    <t>項目</t>
    <phoneticPr fontId="9" type="noConversion"/>
  </si>
  <si>
    <t>➀</t>
    <phoneticPr fontId="9" type="noConversion"/>
  </si>
  <si>
    <t>➁</t>
    <phoneticPr fontId="9" type="noConversion"/>
  </si>
  <si>
    <t>➂</t>
    <phoneticPr fontId="9" type="noConversion"/>
  </si>
  <si>
    <t>④</t>
    <phoneticPr fontId="5" type="noConversion"/>
  </si>
  <si>
    <t>⑤</t>
    <phoneticPr fontId="5" type="noConversion"/>
  </si>
  <si>
    <t>異常停線</t>
    <phoneticPr fontId="9" type="noConversion"/>
  </si>
  <si>
    <t>短暫停線</t>
    <phoneticPr fontId="9" type="noConversion"/>
  </si>
  <si>
    <t>組合室</t>
    <phoneticPr fontId="6" type="noConversion"/>
  </si>
  <si>
    <t>全溫層</t>
    <phoneticPr fontId="6" type="noConversion"/>
  </si>
  <si>
    <t>4度C-各編組展開(一配)</t>
    <phoneticPr fontId="6" type="noConversion"/>
  </si>
  <si>
    <t>4度C-各編組展開(二配)</t>
    <phoneticPr fontId="5" type="noConversion"/>
  </si>
  <si>
    <r>
      <rPr>
        <sz val="12"/>
        <color theme="1"/>
        <rFont val="Calibri"/>
        <family val="2"/>
      </rPr>
      <t>18</t>
    </r>
    <r>
      <rPr>
        <sz val="12"/>
        <color theme="1"/>
        <rFont val="微軟正黑體"/>
        <family val="2"/>
        <charset val="136"/>
      </rPr>
      <t>度</t>
    </r>
    <r>
      <rPr>
        <sz val="12"/>
        <color theme="1"/>
        <rFont val="Calibri"/>
        <family val="2"/>
      </rPr>
      <t>C-</t>
    </r>
    <r>
      <rPr>
        <sz val="12"/>
        <color theme="1"/>
        <rFont val="微軟正黑體"/>
        <family val="2"/>
        <charset val="136"/>
      </rPr>
      <t>各編組展開(</t>
    </r>
    <r>
      <rPr>
        <sz val="12"/>
        <color theme="1"/>
        <rFont val="Microsoft JhengHei"/>
        <family val="2"/>
        <charset val="136"/>
      </rPr>
      <t>一配</t>
    </r>
    <r>
      <rPr>
        <sz val="12"/>
        <color theme="1"/>
        <rFont val="Calibri"/>
        <family val="2"/>
      </rPr>
      <t>)</t>
    </r>
    <phoneticPr fontId="6" type="noConversion"/>
  </si>
  <si>
    <r>
      <rPr>
        <sz val="12"/>
        <color theme="1"/>
        <rFont val="Calibri"/>
        <family val="2"/>
      </rPr>
      <t>18</t>
    </r>
    <r>
      <rPr>
        <sz val="12"/>
        <color theme="1"/>
        <rFont val="微軟正黑體"/>
        <family val="2"/>
        <charset val="136"/>
      </rPr>
      <t>度</t>
    </r>
    <r>
      <rPr>
        <sz val="12"/>
        <color theme="1"/>
        <rFont val="Calibri"/>
        <family val="2"/>
      </rPr>
      <t>C-</t>
    </r>
    <r>
      <rPr>
        <sz val="12"/>
        <color theme="1"/>
        <rFont val="微軟正黑體"/>
        <family val="2"/>
        <charset val="136"/>
      </rPr>
      <t>各編組展開(二配)</t>
    </r>
    <phoneticPr fontId="6" type="noConversion"/>
  </si>
  <si>
    <t>合計次數</t>
    <phoneticPr fontId="9" type="noConversion"/>
  </si>
  <si>
    <t>時間</t>
    <phoneticPr fontId="6" type="noConversion"/>
  </si>
  <si>
    <t>設備次數</t>
    <phoneticPr fontId="6" type="noConversion"/>
  </si>
  <si>
    <t>排關平均</t>
  </si>
  <si>
    <t>實績平均</t>
  </si>
  <si>
    <t>達成率平均</t>
  </si>
  <si>
    <t>※現行日本鮮食廠以達成率80%為基本(即為現行KPI)</t>
    <phoneticPr fontId="9" type="noConversion"/>
  </si>
  <si>
    <t>溫層</t>
    <phoneticPr fontId="6" type="noConversion"/>
  </si>
  <si>
    <t>➁4度C-各編組展開</t>
    <phoneticPr fontId="6" type="noConversion"/>
  </si>
  <si>
    <r>
      <rPr>
        <b/>
        <sz val="16"/>
        <color theme="1"/>
        <rFont val="Segoe UI Symbol"/>
        <family val="2"/>
      </rPr>
      <t>➂</t>
    </r>
    <r>
      <rPr>
        <b/>
        <sz val="16"/>
        <color theme="1"/>
        <rFont val="微軟正黑體"/>
        <family val="2"/>
        <charset val="136"/>
      </rPr>
      <t>4度C-各編組展開</t>
    </r>
    <phoneticPr fontId="5" type="noConversion"/>
  </si>
  <si>
    <t>編組</t>
    <phoneticPr fontId="6" type="noConversion"/>
  </si>
  <si>
    <t>便當一線</t>
  </si>
  <si>
    <t>便當二線</t>
  </si>
  <si>
    <t>涼麵一線</t>
    <phoneticPr fontId="5" type="noConversion"/>
  </si>
  <si>
    <t>涼麵二線</t>
  </si>
  <si>
    <t>涼麵三線</t>
  </si>
  <si>
    <t>自動包裝機</t>
  </si>
  <si>
    <t>自動包裝機2</t>
    <phoneticPr fontId="5" type="noConversion"/>
  </si>
  <si>
    <t>自動包裝機3</t>
  </si>
  <si>
    <t>便當一線</t>
    <phoneticPr fontId="5" type="noConversion"/>
  </si>
  <si>
    <t>涼麵一線</t>
  </si>
  <si>
    <t>人時性</t>
    <phoneticPr fontId="9" type="noConversion"/>
  </si>
  <si>
    <t>排關</t>
    <phoneticPr fontId="6" type="noConversion"/>
  </si>
  <si>
    <t>-</t>
  </si>
  <si>
    <t>實績</t>
    <phoneticPr fontId="6" type="noConversion"/>
  </si>
  <si>
    <t>達成率</t>
    <phoneticPr fontId="6" type="noConversion"/>
  </si>
  <si>
    <t>作業
時間</t>
    <phoneticPr fontId="6" type="noConversion"/>
  </si>
  <si>
    <t>開始</t>
    <phoneticPr fontId="6" type="noConversion"/>
  </si>
  <si>
    <t>結束</t>
    <phoneticPr fontId="6" type="noConversion"/>
  </si>
  <si>
    <t>產線異常
(5分鐘以上)</t>
    <phoneticPr fontId="5" type="noConversion"/>
  </si>
  <si>
    <t>次數</t>
    <phoneticPr fontId="5" type="noConversion"/>
  </si>
  <si>
    <t>時間/分</t>
    <phoneticPr fontId="5" type="noConversion"/>
  </si>
  <si>
    <t>短暫停線
(5分鐘以下)</t>
    <phoneticPr fontId="5" type="noConversion"/>
  </si>
  <si>
    <t>設備次數</t>
    <phoneticPr fontId="5" type="noConversion"/>
  </si>
  <si>
    <t>配置人數</t>
    <phoneticPr fontId="6" type="noConversion"/>
  </si>
  <si>
    <t>主要應用設備</t>
    <phoneticPr fontId="6" type="noConversion"/>
  </si>
  <si>
    <t>L型封口機</t>
  </si>
  <si>
    <t>ET-55</t>
  </si>
  <si>
    <t>ET-600</t>
  </si>
  <si>
    <t>伺服包裝機</t>
  </si>
  <si>
    <t>次要應用設備</t>
    <phoneticPr fontId="6" type="noConversion"/>
  </si>
  <si>
    <t>備註</t>
    <phoneticPr fontId="6" type="noConversion"/>
  </si>
  <si>
    <t>涼麵+烤飯糰</t>
  </si>
  <si>
    <t>大口飯糰線</t>
  </si>
  <si>
    <t>烤飯糰+手卷</t>
  </si>
  <si>
    <r>
      <rPr>
        <b/>
        <sz val="16"/>
        <color theme="1"/>
        <rFont val="Segoe UI Symbol"/>
        <family val="2"/>
      </rPr>
      <t>➃</t>
    </r>
    <r>
      <rPr>
        <b/>
        <sz val="16"/>
        <color theme="1"/>
        <rFont val="微軟正黑體"/>
        <family val="2"/>
        <charset val="136"/>
      </rPr>
      <t>18度C-各編組展開</t>
    </r>
    <r>
      <rPr>
        <b/>
        <sz val="16"/>
        <color theme="1"/>
        <rFont val="Calibri"/>
        <family val="2"/>
      </rPr>
      <t xml:space="preserve"> (</t>
    </r>
    <r>
      <rPr>
        <b/>
        <sz val="16"/>
        <color theme="1"/>
        <rFont val="微軟正黑體"/>
        <family val="2"/>
        <charset val="136"/>
      </rPr>
      <t>一配</t>
    </r>
    <r>
      <rPr>
        <b/>
        <sz val="16"/>
        <color theme="1"/>
        <rFont val="Calibri"/>
        <family val="2"/>
      </rPr>
      <t>)</t>
    </r>
    <phoneticPr fontId="6" type="noConversion"/>
  </si>
  <si>
    <t>⑤18度C-各編組展開 (二配)</t>
    <phoneticPr fontId="5" type="noConversion"/>
  </si>
  <si>
    <t>自動包裝機2</t>
  </si>
  <si>
    <t>味付飯糰線B</t>
  </si>
  <si>
    <t>(舊)
3300型飯糰線</t>
  </si>
  <si>
    <t>3000型飯糰線</t>
    <phoneticPr fontId="5" type="noConversion"/>
  </si>
  <si>
    <t>(新)
3300型飯糰機</t>
  </si>
  <si>
    <t>GKK3600型
飯糰機</t>
    <phoneticPr fontId="9" type="noConversion"/>
  </si>
  <si>
    <t>GKK3600型
飯糰機2</t>
    <phoneticPr fontId="5" type="noConversion"/>
  </si>
  <si>
    <t>自動包裝機</t>
    <phoneticPr fontId="6" type="noConversion"/>
  </si>
  <si>
    <t>自動包裝機3</t>
    <phoneticPr fontId="5" type="noConversion"/>
  </si>
  <si>
    <t>味付飯糰線B</t>
    <phoneticPr fontId="6" type="noConversion"/>
  </si>
  <si>
    <t>(舊)
3300型飯糰線</t>
    <phoneticPr fontId="6" type="noConversion"/>
  </si>
  <si>
    <t>(新)
3300型飯糰機</t>
    <phoneticPr fontId="6" type="noConversion"/>
  </si>
  <si>
    <t>GKK3600型
飯糰機2</t>
    <phoneticPr fontId="9" type="noConversion"/>
  </si>
  <si>
    <t>夾心型</t>
  </si>
  <si>
    <t>3300型</t>
  </si>
  <si>
    <t>GKK</t>
  </si>
  <si>
    <t>大溪廠日報分析</t>
    <phoneticPr fontId="9" type="noConversion"/>
  </si>
  <si>
    <t>總生產量</t>
    <phoneticPr fontId="9" type="noConversion"/>
  </si>
  <si>
    <t>出勤人數</t>
    <phoneticPr fontId="9" type="noConversion"/>
  </si>
  <si>
    <t>產線配置圖</t>
    <phoneticPr fontId="9" type="noConversion"/>
  </si>
  <si>
    <t>生產實績</t>
    <phoneticPr fontId="9" type="noConversion"/>
  </si>
  <si>
    <t>人時性差異分析</t>
    <phoneticPr fontId="9" type="noConversion"/>
  </si>
  <si>
    <t>日報登錄</t>
    <phoneticPr fontId="9" type="noConversion"/>
  </si>
  <si>
    <t>分析說明</t>
    <phoneticPr fontId="9" type="noConversion"/>
  </si>
  <si>
    <t>產能差異分析</t>
    <phoneticPr fontId="9" type="noConversion"/>
  </si>
  <si>
    <t>平均廠價</t>
  </si>
  <si>
    <t>多次生產數</t>
    <phoneticPr fontId="9" type="noConversion"/>
  </si>
  <si>
    <t>線別</t>
    <phoneticPr fontId="6" type="noConversion"/>
  </si>
  <si>
    <t>品類</t>
    <phoneticPr fontId="9" type="noConversion"/>
  </si>
  <si>
    <t>品名</t>
    <phoneticPr fontId="6" type="noConversion"/>
  </si>
  <si>
    <t>廠價</t>
    <phoneticPr fontId="9" type="noConversion"/>
  </si>
  <si>
    <t>生產量</t>
    <phoneticPr fontId="9" type="noConversion"/>
  </si>
  <si>
    <t>營收</t>
    <phoneticPr fontId="9" type="noConversion"/>
  </si>
  <si>
    <t>多次
生產</t>
    <phoneticPr fontId="9" type="noConversion"/>
  </si>
  <si>
    <t>人數</t>
    <phoneticPr fontId="9" type="noConversion"/>
  </si>
  <si>
    <t>產能/時</t>
    <phoneticPr fontId="9" type="noConversion"/>
  </si>
  <si>
    <t>達成率</t>
    <phoneticPr fontId="9" type="noConversion"/>
  </si>
  <si>
    <t>達成率
平均</t>
    <phoneticPr fontId="9" type="noConversion"/>
  </si>
  <si>
    <t>生產時間</t>
    <rPh sb="0" eb="4">
      <t>カイシジカン</t>
    </rPh>
    <phoneticPr fontId="1"/>
  </si>
  <si>
    <t>換線、休息/分</t>
    <rPh sb="0" eb="2">
      <t>キリカエ</t>
    </rPh>
    <phoneticPr fontId="1"/>
  </si>
  <si>
    <t>稼動時間/分</t>
    <phoneticPr fontId="9" type="noConversion"/>
  </si>
  <si>
    <t>休息時間</t>
    <phoneticPr fontId="9" type="noConversion"/>
  </si>
  <si>
    <t>(屏榮回填)</t>
    <phoneticPr fontId="9" type="noConversion"/>
  </si>
  <si>
    <t>達成率平均</t>
    <phoneticPr fontId="9" type="noConversion"/>
  </si>
  <si>
    <t>開始</t>
    <rPh sb="0" eb="2">
      <t>カイシジカン</t>
    </rPh>
    <phoneticPr fontId="1"/>
  </si>
  <si>
    <t>結束</t>
    <rPh sb="0" eb="2">
      <t>シュウリョウジカン</t>
    </rPh>
    <phoneticPr fontId="1"/>
  </si>
  <si>
    <t>開始</t>
    <phoneticPr fontId="9" type="noConversion"/>
  </si>
  <si>
    <t>結束</t>
    <phoneticPr fontId="9" type="noConversion"/>
  </si>
  <si>
    <t>18℃-壽司手卷</t>
  </si>
  <si>
    <t>一配海饌雙手卷</t>
  </si>
  <si>
    <t>一配雙饗雙手卷</t>
  </si>
  <si>
    <t>平均</t>
    <phoneticPr fontId="9" type="noConversion"/>
  </si>
  <si>
    <t>自動包裝機</t>
    <phoneticPr fontId="9" type="noConversion"/>
  </si>
  <si>
    <t>一配長野稻荷壽司</t>
  </si>
  <si>
    <t>18℃-飯糰</t>
  </si>
  <si>
    <t>一配兩粒飯糰(鮪魚.焦糖鮭魚)</t>
  </si>
  <si>
    <t>自動包裝機2</t>
    <phoneticPr fontId="9" type="noConversion"/>
  </si>
  <si>
    <t>一配雙鬆細卷</t>
  </si>
  <si>
    <t>一配經典鮪魚沙拉細卷</t>
  </si>
  <si>
    <t>一配明太子玉子脆卷</t>
  </si>
  <si>
    <t>(新)
3300型飯糰機</t>
    <phoneticPr fontId="9" type="noConversion"/>
  </si>
  <si>
    <t>一配照燒雞肉飯糰</t>
  </si>
  <si>
    <t>一配壹號醬炙烤牛飯糰</t>
  </si>
  <si>
    <t>一配鹽蔥燒肉飯糰</t>
  </si>
  <si>
    <t>一配雞肉飯飯糰</t>
  </si>
  <si>
    <t>一配蔬食鮪魚飯糰</t>
  </si>
  <si>
    <t>一配經典肉鬆飯糰</t>
  </si>
  <si>
    <t>一配明太子龍蝦風味沙拉飯糰</t>
  </si>
  <si>
    <t>一配鮪魚飯糰</t>
  </si>
  <si>
    <t>一配博多明太子奶油飯糰</t>
  </si>
  <si>
    <t>一配熟成紅鮭飯糰</t>
  </si>
  <si>
    <t>一配北海道秋鮭親子飯糰</t>
  </si>
  <si>
    <t>一配贅沢鮭魚肚飯糰</t>
  </si>
  <si>
    <t>自動包裝機
(二配)</t>
    <phoneticPr fontId="9" type="noConversion"/>
  </si>
  <si>
    <t>二配長野稻荷壽司</t>
  </si>
  <si>
    <t>二配雙饗雙手卷</t>
  </si>
  <si>
    <t>二配海饌雙手卷</t>
  </si>
  <si>
    <t>二配兩粒飯糰(鮪魚.焦糖鮭魚)</t>
  </si>
  <si>
    <t>(舊)
3300型飯糰線
(二配)</t>
    <phoneticPr fontId="9" type="noConversion"/>
  </si>
  <si>
    <t>二配三杯醬爆菇菇飯糰</t>
  </si>
  <si>
    <t>二配油蔥G絲飯糰</t>
  </si>
  <si>
    <t>二配壹號醬炙烤牛飯糰</t>
  </si>
  <si>
    <t>二配大飯糰韓式蒜烤豬五花</t>
  </si>
  <si>
    <t>(新)
3300型飯糰機 (二配)</t>
    <phoneticPr fontId="9" type="noConversion"/>
  </si>
  <si>
    <t>二配鹽蔥燒肉飯糰</t>
  </si>
  <si>
    <t>二配雞肉飯飯糰</t>
  </si>
  <si>
    <t>GKK3600型
飯糰機
(二配)</t>
    <phoneticPr fontId="9" type="noConversion"/>
  </si>
  <si>
    <t>二配經典肉鬆飯糰</t>
  </si>
  <si>
    <t>二配芝麻香鬆飯糰</t>
  </si>
  <si>
    <t>二配鮪魚飯糰</t>
  </si>
  <si>
    <t>GKK3600型
飯糰機2
(二配)</t>
    <phoneticPr fontId="9" type="noConversion"/>
  </si>
  <si>
    <t>二配明太子龍蝦風味沙拉飯糰</t>
  </si>
  <si>
    <t>二配蔬食鮪魚飯糰</t>
  </si>
  <si>
    <t>二配北海道秋鮭親子飯糰</t>
  </si>
  <si>
    <t>二配熟成紅鮭飯糰</t>
  </si>
  <si>
    <t>原因回覆</t>
  </si>
  <si>
    <t>1.當日出勤人數較多</t>
  </si>
  <si>
    <t>2.當日出勤人數較少</t>
  </si>
  <si>
    <t>3.當日出勤熟手較多</t>
  </si>
  <si>
    <t>4.當日出勤新人較多</t>
  </si>
  <si>
    <t>5.機台夾盒</t>
  </si>
  <si>
    <t>6.封膜不順</t>
  </si>
  <si>
    <t>7.更換膠膜</t>
  </si>
  <si>
    <t>8.更換碳帶</t>
  </si>
  <si>
    <t>9.當日熱轉印碳帶異常</t>
  </si>
  <si>
    <t>10.訂單量過少</t>
  </si>
  <si>
    <t>11.新品上市，尚未熟悉</t>
  </si>
  <si>
    <t>12.活動期間品項需貼標</t>
    <phoneticPr fontId="5" type="noConversion"/>
  </si>
  <si>
    <t>合計(時間/分)</t>
    <phoneticPr fontId="6" type="noConversion"/>
  </si>
  <si>
    <t>產線異常
分析說明(5分鐘以上)</t>
    <phoneticPr fontId="9" type="noConversion"/>
  </si>
  <si>
    <t>總次數</t>
    <phoneticPr fontId="5" type="noConversion"/>
  </si>
  <si>
    <t>設備因素(次數)</t>
    <phoneticPr fontId="5" type="noConversion"/>
  </si>
  <si>
    <t>微波小吃</t>
  </si>
  <si>
    <t>日式茶碗蒸</t>
  </si>
  <si>
    <t>4℃-飯糰</t>
  </si>
  <si>
    <t>韓素燒若飯糰</t>
  </si>
  <si>
    <t>麻油雞飯糰</t>
  </si>
  <si>
    <t>便當二線</t>
    <phoneticPr fontId="9" type="noConversion"/>
  </si>
  <si>
    <t>微波主食</t>
  </si>
  <si>
    <t>糖燻野郎三十天熟成牛飯</t>
  </si>
  <si>
    <t>便當</t>
  </si>
  <si>
    <t>嫩烤香料雞胸排蔬滿盒</t>
  </si>
  <si>
    <t>烤蛋白餐盒</t>
  </si>
  <si>
    <t>健身G肉餐盒</t>
  </si>
  <si>
    <t>涼麵一線</t>
    <phoneticPr fontId="9" type="noConversion"/>
  </si>
  <si>
    <t>熱食義麵</t>
  </si>
  <si>
    <t>焗烤蕃茄起司四方麵</t>
  </si>
  <si>
    <t>香烤藍尾鱈魚五行餐盒</t>
  </si>
  <si>
    <t>美式雞丁餐盒</t>
  </si>
  <si>
    <t>明太子雞叉燒拌麵</t>
  </si>
  <si>
    <t>涼麵二線</t>
    <phoneticPr fontId="9" type="noConversion"/>
  </si>
  <si>
    <t>經典滷肉飯</t>
  </si>
  <si>
    <t>海陸雙拼肉肉餐盒</t>
  </si>
  <si>
    <t>香腸腿排雙拼便當</t>
  </si>
  <si>
    <t>蔬活腿排補力餐盒</t>
  </si>
  <si>
    <t>季節調理麵</t>
  </si>
  <si>
    <t>和風匠製胡麻涼麵</t>
  </si>
  <si>
    <t>韓式部隊鍋</t>
  </si>
  <si>
    <t>日式壽喜燒</t>
  </si>
  <si>
    <t>東京豚骨風味拉麵</t>
  </si>
  <si>
    <t>醬油叉燒拉麵</t>
  </si>
  <si>
    <t>和風牛肉咖哩炸飯糰</t>
  </si>
  <si>
    <t>涼麵一線
(二配)</t>
    <phoneticPr fontId="9" type="noConversion"/>
  </si>
  <si>
    <t>二配鐵板蘑菇肉醬起司焗飯</t>
  </si>
  <si>
    <t>二配乳酪燻腸紅醬焗飯</t>
  </si>
  <si>
    <t>二配西班牙風味海鮮燉飯</t>
  </si>
  <si>
    <t>二配里肌豬排可可咖哩歐姆蛋飯</t>
  </si>
  <si>
    <t>二配黃金雞排蘑菇白醬歐姆蛋飯</t>
  </si>
  <si>
    <t>二配哞哞培根奶香海陸焗飯</t>
  </si>
  <si>
    <t>便當二線
(二配)</t>
    <phoneticPr fontId="9" type="noConversion"/>
  </si>
  <si>
    <t>二配失控起司薯餅焗飯</t>
  </si>
  <si>
    <t>二配大飯糰滷肉飯加蛋</t>
  </si>
  <si>
    <t>二配蒙古風味烤肉飯</t>
  </si>
  <si>
    <t>一配核桃腰果稻荷壽司組</t>
  </si>
  <si>
    <t>一配鮭魚奶油醬油飯糰</t>
  </si>
  <si>
    <t>115.01.01星期四</t>
    <phoneticPr fontId="9" type="noConversion"/>
  </si>
  <si>
    <t>合計次數</t>
  </si>
  <si>
    <t>合計(時間/分)</t>
  </si>
  <si>
    <t>產線異常統計(5分鐘以上)</t>
    <phoneticPr fontId="9" type="noConversion"/>
  </si>
  <si>
    <t>短暫停線統計(5分鐘以下)</t>
    <phoneticPr fontId="9" type="noConversion"/>
  </si>
  <si>
    <t>便當一線</t>
    <phoneticPr fontId="9" type="noConversion"/>
  </si>
  <si>
    <r>
      <t>115.01.02星期</t>
    </r>
    <r>
      <rPr>
        <b/>
        <sz val="14"/>
        <color theme="0"/>
        <rFont val="Microsoft JhengHei UI"/>
        <family val="2"/>
        <charset val="136"/>
      </rPr>
      <t>五</t>
    </r>
    <phoneticPr fontId="9" type="noConversion"/>
  </si>
  <si>
    <r>
      <t>115.01.03星期</t>
    </r>
    <r>
      <rPr>
        <b/>
        <sz val="14"/>
        <color theme="0"/>
        <rFont val="Microsoft JhengHei UI"/>
        <family val="2"/>
        <charset val="136"/>
      </rPr>
      <t>六</t>
    </r>
    <phoneticPr fontId="9" type="noConversion"/>
  </si>
  <si>
    <t>涼麵二線
(二配)</t>
    <phoneticPr fontId="9" type="noConversion"/>
  </si>
  <si>
    <r>
      <t>115.01.04星期</t>
    </r>
    <r>
      <rPr>
        <b/>
        <sz val="14"/>
        <color theme="0"/>
        <rFont val="Microsoft JhengHei UI"/>
        <family val="2"/>
        <charset val="136"/>
      </rPr>
      <t>日</t>
    </r>
    <phoneticPr fontId="9" type="noConversion"/>
  </si>
  <si>
    <t>涼麵三線</t>
    <phoneticPr fontId="9" type="noConversion"/>
  </si>
  <si>
    <t>115.01.05星期一</t>
    <phoneticPr fontId="9" type="noConversion"/>
  </si>
  <si>
    <t>二配明太子乳酪起司沙拉飯糰</t>
  </si>
  <si>
    <t>115.01.06星期二</t>
    <phoneticPr fontId="9" type="noConversion"/>
  </si>
  <si>
    <t>一配明太子乳酪起司沙拉飯糰</t>
  </si>
  <si>
    <t>4℃-壽司手卷</t>
  </si>
  <si>
    <t>明太子泡菜牛飯卷</t>
  </si>
  <si>
    <t>115.01.07星期三</t>
    <phoneticPr fontId="9" type="noConversion"/>
  </si>
  <si>
    <t>115.01.08星期四</t>
    <phoneticPr fontId="9" type="noConversion"/>
  </si>
  <si>
    <t>115.01.09星期五</t>
    <phoneticPr fontId="9" type="noConversion"/>
  </si>
  <si>
    <t>115.01.10星期六</t>
    <phoneticPr fontId="9" type="noConversion"/>
  </si>
  <si>
    <t>115.01.11星期日</t>
    <phoneticPr fontId="9" type="noConversion"/>
  </si>
  <si>
    <t>115.01.12星期一</t>
    <phoneticPr fontId="9" type="noConversion"/>
  </si>
  <si>
    <t>115.01.13星期二</t>
    <phoneticPr fontId="9" type="noConversion"/>
  </si>
  <si>
    <t>(舊)
3300型飯糰線</t>
    <phoneticPr fontId="9" type="noConversion"/>
  </si>
  <si>
    <t>一配真明太子玉子飯糰</t>
  </si>
  <si>
    <t>115.01.14星期三</t>
    <phoneticPr fontId="9" type="noConversion"/>
  </si>
  <si>
    <t>115.01.15星期四</t>
    <phoneticPr fontId="9" type="noConversion"/>
  </si>
  <si>
    <t>115.01.16星期五</t>
    <phoneticPr fontId="9" type="noConversion"/>
  </si>
  <si>
    <t>115.01.17星期六</t>
    <phoneticPr fontId="9" type="noConversion"/>
  </si>
  <si>
    <t>115.01.18星期日</t>
    <phoneticPr fontId="9" type="noConversion"/>
  </si>
  <si>
    <t>115.01.19星期一</t>
    <phoneticPr fontId="9" type="noConversion"/>
  </si>
  <si>
    <t>115.01.20星期二</t>
    <phoneticPr fontId="9" type="noConversion"/>
  </si>
  <si>
    <t>一配明太子乳酪起司沙拉飯糰</t>
    <phoneticPr fontId="5" type="noConversion"/>
  </si>
  <si>
    <t>一配真明太子玉子飯糰</t>
    <phoneticPr fontId="5" type="noConversion"/>
  </si>
  <si>
    <t>一配紅運烏魚子紹興飯糰</t>
  </si>
  <si>
    <t>福氣魚四喜開運便當</t>
  </si>
  <si>
    <t>鴻運番茄湯麵</t>
  </si>
  <si>
    <t>115.01.21星期三</t>
    <phoneticPr fontId="9" type="noConversion"/>
  </si>
  <si>
    <t>115.01.22星期四</t>
    <phoneticPr fontId="9" type="noConversion"/>
  </si>
  <si>
    <t>115.01.23星期五</t>
    <phoneticPr fontId="9" type="noConversion"/>
  </si>
  <si>
    <t>115.01.24星期六</t>
    <phoneticPr fontId="9" type="noConversion"/>
  </si>
  <si>
    <t>115.01.25星期日</t>
    <phoneticPr fontId="9" type="noConversion"/>
  </si>
  <si>
    <t>115.01.26星期一</t>
    <phoneticPr fontId="9" type="noConversion"/>
  </si>
  <si>
    <t>115.01.27星期二</t>
    <phoneticPr fontId="9" type="noConversion"/>
  </si>
  <si>
    <t>115.01.28星期三</t>
    <phoneticPr fontId="9" type="noConversion"/>
  </si>
  <si>
    <t>115.01.29星期四</t>
    <phoneticPr fontId="9" type="noConversion"/>
  </si>
  <si>
    <t>115.01.30星期五</t>
    <phoneticPr fontId="9" type="noConversion"/>
  </si>
  <si>
    <t>115.01.31星期六</t>
    <phoneticPr fontId="9" type="noConversion"/>
  </si>
  <si>
    <t>糖燻野郎三十天熟成牛飯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</si>
</sst>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76" formatCode="_-* #,##0_-;\-* #,##0_-;_-* &quot;-&quot;??_-;_-@_-"/>
    <numFmt numFmtId="177" formatCode="0,000&quot;元&quot;"/>
    <numFmt numFmtId="178" formatCode="0.0"/>
    <numFmt numFmtId="179" formatCode="0.0%"/>
    <numFmt numFmtId="180" formatCode="h:mm;@"/>
    <numFmt numFmtId="181" formatCode="[$-F800]dddd\,\ mmmm\ dd\,\ yyyy"/>
    <numFmt numFmtId="182" formatCode="0_ "/>
    <numFmt numFmtId="183" formatCode="0.0_ "/>
    <numFmt numFmtId="184" formatCode="0_);[Red]\(0\)"/>
  </numFmts>
  <fonts count="32"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新細明體"/>
      <family val="2"/>
      <charset val="136"/>
      <scheme val="minor"/>
    </font>
    <font>
      <b/>
      <sz val="26"/>
      <color theme="1"/>
      <name val="微軟正黑體"/>
      <family val="2"/>
      <charset val="136"/>
    </font>
    <font>
      <b/>
      <sz val="26"/>
      <color rgb="FFFF0000"/>
      <name val="微軟正黑體"/>
      <family val="2"/>
      <charset val="136"/>
    </font>
    <font>
      <sz val="9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6"/>
      <color theme="1"/>
      <name val="微軟正黑體"/>
      <family val="2"/>
      <charset val="136"/>
    </font>
    <font>
      <b/>
      <sz val="14"/>
      <color theme="0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8"/>
      <color theme="1"/>
      <name val="Meiryo UI"/>
      <family val="2"/>
      <charset val="128"/>
    </font>
    <font>
      <sz val="18"/>
      <color theme="1"/>
      <name val="微軟正黑體"/>
      <family val="2"/>
      <charset val="136"/>
    </font>
    <font>
      <sz val="15"/>
      <name val="微軟正黑體"/>
      <family val="2"/>
      <charset val="136"/>
    </font>
    <font>
      <sz val="12"/>
      <color theme="1"/>
      <name val="Calibri"/>
      <family val="2"/>
    </font>
    <font>
      <sz val="12"/>
      <color theme="1"/>
      <name val="Microsoft JhengHei"/>
      <family val="2"/>
      <charset val="136"/>
    </font>
    <font>
      <b/>
      <sz val="18"/>
      <color theme="1"/>
      <name val="微軟正黑體"/>
      <family val="2"/>
      <charset val="136"/>
    </font>
    <font>
      <sz val="14"/>
      <color theme="5"/>
      <name val="微軟正黑體"/>
      <family val="2"/>
      <charset val="136"/>
    </font>
    <font>
      <sz val="12"/>
      <color theme="0" tint="-0.499984740745262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6"/>
      <color theme="1"/>
      <name val="Segoe UI Symbol"/>
      <family val="2"/>
    </font>
    <font>
      <sz val="11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1"/>
      <name val="微軟正黑體"/>
      <family val="2"/>
      <charset val="136"/>
    </font>
    <font>
      <b/>
      <sz val="16"/>
      <color theme="1"/>
      <name val="Calibri"/>
      <family val="2"/>
    </font>
    <font>
      <sz val="12"/>
      <name val="微軟正黑體"/>
      <family val="2"/>
      <charset val="136"/>
    </font>
    <font>
      <sz val="11"/>
      <color theme="1"/>
      <name val="新細明體"/>
      <family val="2"/>
      <charset val="128"/>
      <scheme val="minor"/>
    </font>
    <font>
      <b/>
      <sz val="12"/>
      <name val="微軟正黑體"/>
      <family val="2"/>
      <charset val="136"/>
    </font>
    <font>
      <sz val="14"/>
      <name val="微軟正黑體"/>
      <family val="2"/>
      <charset val="136"/>
    </font>
    <font>
      <sz val="16"/>
      <name val="微軟正黑體"/>
      <family val="2"/>
      <charset val="136"/>
    </font>
    <font>
      <b/>
      <sz val="14"/>
      <color theme="0"/>
      <name val="Microsoft JhengHei UI"/>
      <family val="2"/>
      <charset val="136"/>
    </font>
  </fonts>
  <fills count="1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EBF1DE"/>
        <bgColor indexed="64"/>
      </patternFill>
    </fill>
  </fills>
  <borders count="6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theme="1"/>
      </right>
      <top/>
      <bottom style="medium">
        <color indexed="64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</borders>
  <cellStyleXfs count="9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7" fillId="0" borderId="0">
      <alignment vertical="center"/>
    </xf>
  </cellStyleXfs>
  <cellXfs count="402">
    <xf numFmtId="0" fontId="0" fillId="0" borderId="0" xfId="0">
      <alignment vertical="center"/>
    </xf>
    <xf numFmtId="0" fontId="3" fillId="0" borderId="0" xfId="1" applyFont="1">
      <alignment vertical="center"/>
    </xf>
    <xf numFmtId="0" fontId="1" fillId="0" borderId="0" xfId="1" applyFont="1">
      <alignment vertical="center"/>
    </xf>
    <xf numFmtId="0" fontId="7" fillId="0" borderId="2" xfId="2" applyFont="1" applyBorder="1" applyAlignment="1">
      <alignment horizontal="center" vertical="center"/>
    </xf>
    <xf numFmtId="0" fontId="1" fillId="0" borderId="5" xfId="2" applyFont="1" applyBorder="1">
      <alignment vertical="center"/>
    </xf>
    <xf numFmtId="0" fontId="1" fillId="0" borderId="0" xfId="2" applyFont="1">
      <alignment vertical="center"/>
    </xf>
    <xf numFmtId="0" fontId="1" fillId="0" borderId="4" xfId="2" applyFont="1" applyBorder="1" applyAlignment="1">
      <alignment horizontal="center" vertical="center"/>
    </xf>
    <xf numFmtId="0" fontId="13" fillId="0" borderId="8" xfId="4" applyFont="1" applyBorder="1" applyAlignment="1">
      <alignment horizontal="center" vertical="center" wrapText="1"/>
    </xf>
    <xf numFmtId="0" fontId="13" fillId="0" borderId="9" xfId="4" applyFont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7" fillId="0" borderId="0" xfId="2" applyFont="1">
      <alignment vertical="center"/>
    </xf>
    <xf numFmtId="0" fontId="18" fillId="0" borderId="0" xfId="2" applyFont="1">
      <alignment vertical="center"/>
    </xf>
    <xf numFmtId="0" fontId="1" fillId="0" borderId="14" xfId="2" applyFont="1" applyBorder="1" applyAlignment="1">
      <alignment horizontal="center" vertical="center"/>
    </xf>
    <xf numFmtId="0" fontId="1" fillId="0" borderId="15" xfId="2" applyFont="1" applyBorder="1" applyAlignment="1">
      <alignment horizontal="center" vertical="center"/>
    </xf>
    <xf numFmtId="0" fontId="1" fillId="0" borderId="14" xfId="1" applyFont="1" applyBorder="1" applyAlignment="1">
      <alignment horizontal="center" vertical="center"/>
    </xf>
    <xf numFmtId="0" fontId="1" fillId="0" borderId="2" xfId="1" applyFont="1" applyBorder="1" applyAlignment="1">
      <alignment horizontal="center" vertical="center"/>
    </xf>
    <xf numFmtId="0" fontId="1" fillId="0" borderId="3" xfId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/>
    </xf>
    <xf numFmtId="0" fontId="1" fillId="0" borderId="15" xfId="1" applyFont="1" applyBorder="1" applyAlignment="1">
      <alignment horizontal="center" vertical="center"/>
    </xf>
    <xf numFmtId="0" fontId="21" fillId="0" borderId="14" xfId="1" applyFont="1" applyBorder="1" applyAlignment="1">
      <alignment horizontal="center" vertical="center" wrapText="1"/>
    </xf>
    <xf numFmtId="0" fontId="21" fillId="0" borderId="2" xfId="1" applyFont="1" applyBorder="1" applyAlignment="1">
      <alignment horizontal="center" vertical="center" wrapText="1"/>
    </xf>
    <xf numFmtId="0" fontId="21" fillId="0" borderId="3" xfId="1" applyFont="1" applyBorder="1" applyAlignment="1">
      <alignment horizontal="center" vertical="center" wrapText="1"/>
    </xf>
    <xf numFmtId="0" fontId="21" fillId="0" borderId="14" xfId="1" applyFont="1" applyBorder="1" applyAlignment="1">
      <alignment horizontal="center" vertical="center"/>
    </xf>
    <xf numFmtId="0" fontId="21" fillId="0" borderId="4" xfId="1" applyFont="1" applyBorder="1" applyAlignment="1">
      <alignment horizontal="center" vertical="center"/>
    </xf>
    <xf numFmtId="0" fontId="21" fillId="0" borderId="15" xfId="1" applyFont="1" applyBorder="1" applyAlignment="1">
      <alignment horizontal="center" vertical="center" wrapText="1"/>
    </xf>
    <xf numFmtId="180" fontId="1" fillId="0" borderId="0" xfId="2" applyNumberFormat="1" applyFont="1" applyAlignment="1">
      <alignment horizontal="center" vertical="center"/>
    </xf>
    <xf numFmtId="0" fontId="1" fillId="0" borderId="15" xfId="2" applyFont="1" applyBorder="1" applyAlignment="1">
      <alignment horizontal="center" vertical="center" wrapText="1"/>
    </xf>
    <xf numFmtId="178" fontId="1" fillId="0" borderId="14" xfId="1" applyNumberFormat="1" applyFont="1" applyBorder="1" applyAlignment="1">
      <alignment horizontal="center" vertical="center" wrapText="1"/>
    </xf>
    <xf numFmtId="178" fontId="1" fillId="0" borderId="2" xfId="1" applyNumberFormat="1" applyFont="1" applyBorder="1" applyAlignment="1">
      <alignment horizontal="center" vertical="center" wrapText="1"/>
    </xf>
    <xf numFmtId="178" fontId="1" fillId="0" borderId="3" xfId="1" applyNumberFormat="1" applyFont="1" applyBorder="1" applyAlignment="1">
      <alignment horizontal="center" vertical="center" wrapText="1"/>
    </xf>
    <xf numFmtId="178" fontId="1" fillId="0" borderId="4" xfId="1" applyNumberFormat="1" applyFont="1" applyBorder="1" applyAlignment="1">
      <alignment horizontal="center" vertical="center" wrapText="1"/>
    </xf>
    <xf numFmtId="178" fontId="1" fillId="0" borderId="15" xfId="1" applyNumberFormat="1" applyFont="1" applyBorder="1" applyAlignment="1">
      <alignment horizontal="center" vertical="center" wrapText="1"/>
    </xf>
    <xf numFmtId="2" fontId="1" fillId="0" borderId="0" xfId="1" applyNumberFormat="1" applyFont="1">
      <alignment vertical="center"/>
    </xf>
    <xf numFmtId="0" fontId="23" fillId="0" borderId="15" xfId="2" applyFont="1" applyBorder="1" applyAlignment="1">
      <alignment horizontal="center" vertical="center" wrapText="1"/>
    </xf>
    <xf numFmtId="178" fontId="23" fillId="9" borderId="14" xfId="1" applyNumberFormat="1" applyFont="1" applyFill="1" applyBorder="1" applyAlignment="1">
      <alignment horizontal="center" vertical="center"/>
    </xf>
    <xf numFmtId="178" fontId="23" fillId="9" borderId="2" xfId="1" applyNumberFormat="1" applyFont="1" applyFill="1" applyBorder="1" applyAlignment="1">
      <alignment horizontal="center" vertical="center"/>
    </xf>
    <xf numFmtId="178" fontId="23" fillId="9" borderId="3" xfId="1" applyNumberFormat="1" applyFont="1" applyFill="1" applyBorder="1" applyAlignment="1">
      <alignment horizontal="center" vertical="center"/>
    </xf>
    <xf numFmtId="178" fontId="23" fillId="9" borderId="4" xfId="1" applyNumberFormat="1" applyFont="1" applyFill="1" applyBorder="1" applyAlignment="1">
      <alignment horizontal="center" vertical="center"/>
    </xf>
    <xf numFmtId="178" fontId="23" fillId="9" borderId="15" xfId="1" applyNumberFormat="1" applyFont="1" applyFill="1" applyBorder="1" applyAlignment="1">
      <alignment horizontal="center" vertical="center"/>
    </xf>
    <xf numFmtId="1" fontId="1" fillId="0" borderId="0" xfId="1" applyNumberFormat="1" applyFont="1" applyAlignment="1">
      <alignment horizontal="center" vertical="center"/>
    </xf>
    <xf numFmtId="1" fontId="1" fillId="0" borderId="0" xfId="1" applyNumberFormat="1" applyFont="1">
      <alignment vertical="center"/>
    </xf>
    <xf numFmtId="0" fontId="23" fillId="0" borderId="15" xfId="2" applyFont="1" applyBorder="1" applyAlignment="1">
      <alignment horizontal="center" vertical="center"/>
    </xf>
    <xf numFmtId="179" fontId="23" fillId="0" borderId="14" xfId="6" applyNumberFormat="1" applyFont="1" applyBorder="1" applyAlignment="1">
      <alignment horizontal="center" vertical="center"/>
    </xf>
    <xf numFmtId="179" fontId="23" fillId="0" borderId="2" xfId="6" applyNumberFormat="1" applyFont="1" applyBorder="1" applyAlignment="1">
      <alignment horizontal="center" vertical="center"/>
    </xf>
    <xf numFmtId="179" fontId="23" fillId="0" borderId="3" xfId="6" applyNumberFormat="1" applyFont="1" applyBorder="1" applyAlignment="1">
      <alignment horizontal="center" vertical="center"/>
    </xf>
    <xf numFmtId="179" fontId="23" fillId="0" borderId="4" xfId="6" applyNumberFormat="1" applyFont="1" applyBorder="1" applyAlignment="1">
      <alignment horizontal="center" vertical="center"/>
    </xf>
    <xf numFmtId="179" fontId="23" fillId="0" borderId="15" xfId="6" applyNumberFormat="1" applyFont="1" applyBorder="1" applyAlignment="1">
      <alignment horizontal="center" vertical="center"/>
    </xf>
    <xf numFmtId="180" fontId="1" fillId="0" borderId="14" xfId="2" applyNumberFormat="1" applyFont="1" applyBorder="1" applyAlignment="1">
      <alignment horizontal="center" vertical="center"/>
    </xf>
    <xf numFmtId="180" fontId="1" fillId="0" borderId="2" xfId="2" applyNumberFormat="1" applyFont="1" applyBorder="1" applyAlignment="1">
      <alignment horizontal="center" vertical="center"/>
    </xf>
    <xf numFmtId="180" fontId="1" fillId="0" borderId="4" xfId="2" applyNumberFormat="1" applyFont="1" applyBorder="1" applyAlignment="1">
      <alignment horizontal="center" vertical="center"/>
    </xf>
    <xf numFmtId="180" fontId="1" fillId="0" borderId="15" xfId="2" applyNumberFormat="1" applyFont="1" applyBorder="1" applyAlignment="1">
      <alignment horizontal="center" vertical="center"/>
    </xf>
    <xf numFmtId="0" fontId="0" fillId="3" borderId="15" xfId="2" applyFont="1" applyFill="1" applyBorder="1" applyAlignment="1">
      <alignment horizontal="center" vertical="center"/>
    </xf>
    <xf numFmtId="0" fontId="1" fillId="3" borderId="2" xfId="2" applyFont="1" applyFill="1" applyBorder="1" applyAlignment="1">
      <alignment horizontal="center" vertical="center"/>
    </xf>
    <xf numFmtId="0" fontId="1" fillId="3" borderId="3" xfId="2" applyFont="1" applyFill="1" applyBorder="1" applyAlignment="1">
      <alignment horizontal="center" vertical="center"/>
    </xf>
    <xf numFmtId="0" fontId="1" fillId="3" borderId="14" xfId="2" applyFont="1" applyFill="1" applyBorder="1" applyAlignment="1">
      <alignment horizontal="center" vertical="center"/>
    </xf>
    <xf numFmtId="0" fontId="1" fillId="3" borderId="4" xfId="2" applyFont="1" applyFill="1" applyBorder="1" applyAlignment="1">
      <alignment horizontal="center" vertical="center"/>
    </xf>
    <xf numFmtId="0" fontId="1" fillId="3" borderId="15" xfId="2" applyFont="1" applyFill="1" applyBorder="1" applyAlignment="1">
      <alignment horizontal="center" vertical="center"/>
    </xf>
    <xf numFmtId="1" fontId="1" fillId="0" borderId="14" xfId="1" applyNumberFormat="1" applyFont="1" applyBorder="1" applyAlignment="1">
      <alignment horizontal="center" vertical="center"/>
    </xf>
    <xf numFmtId="1" fontId="1" fillId="0" borderId="2" xfId="1" applyNumberFormat="1" applyFont="1" applyBorder="1" applyAlignment="1">
      <alignment horizontal="center" vertical="center"/>
    </xf>
    <xf numFmtId="1" fontId="1" fillId="0" borderId="3" xfId="1" applyNumberFormat="1" applyFont="1" applyBorder="1" applyAlignment="1">
      <alignment horizontal="center" vertical="center"/>
    </xf>
    <xf numFmtId="1" fontId="1" fillId="0" borderId="4" xfId="1" applyNumberFormat="1" applyFont="1" applyBorder="1" applyAlignment="1">
      <alignment horizontal="center" vertical="center"/>
    </xf>
    <xf numFmtId="1" fontId="1" fillId="0" borderId="15" xfId="1" applyNumberFormat="1" applyFont="1" applyBorder="1" applyAlignment="1">
      <alignment horizontal="center" vertical="center"/>
    </xf>
    <xf numFmtId="0" fontId="1" fillId="0" borderId="18" xfId="2" applyFont="1" applyBorder="1" applyAlignment="1">
      <alignment horizontal="center" vertical="center"/>
    </xf>
    <xf numFmtId="0" fontId="24" fillId="0" borderId="14" xfId="1" applyFont="1" applyBorder="1" applyAlignment="1">
      <alignment horizontal="center" vertical="center"/>
    </xf>
    <xf numFmtId="0" fontId="24" fillId="0" borderId="2" xfId="1" applyFont="1" applyBorder="1" applyAlignment="1">
      <alignment horizontal="center" vertical="center"/>
    </xf>
    <xf numFmtId="0" fontId="24" fillId="0" borderId="3" xfId="1" applyFont="1" applyBorder="1" applyAlignment="1">
      <alignment horizontal="center" vertical="center"/>
    </xf>
    <xf numFmtId="0" fontId="24" fillId="0" borderId="4" xfId="1" applyFont="1" applyBorder="1" applyAlignment="1">
      <alignment horizontal="center" vertical="center"/>
    </xf>
    <xf numFmtId="0" fontId="24" fillId="0" borderId="15" xfId="1" applyFont="1" applyBorder="1" applyAlignment="1">
      <alignment horizontal="center" vertical="center"/>
    </xf>
    <xf numFmtId="0" fontId="1" fillId="0" borderId="19" xfId="2" applyFont="1" applyBorder="1" applyAlignment="1">
      <alignment horizontal="center" vertical="center"/>
    </xf>
    <xf numFmtId="0" fontId="1" fillId="0" borderId="20" xfId="2" applyFont="1" applyBorder="1" applyAlignment="1">
      <alignment horizontal="center" vertical="center"/>
    </xf>
    <xf numFmtId="0" fontId="24" fillId="0" borderId="19" xfId="1" applyFont="1" applyBorder="1">
      <alignment vertical="center"/>
    </xf>
    <xf numFmtId="0" fontId="24" fillId="0" borderId="21" xfId="1" applyFont="1" applyBorder="1" applyAlignment="1">
      <alignment horizontal="center" vertical="center"/>
    </xf>
    <xf numFmtId="0" fontId="24" fillId="0" borderId="21" xfId="1" applyFont="1" applyBorder="1">
      <alignment vertical="center"/>
    </xf>
    <xf numFmtId="0" fontId="24" fillId="0" borderId="22" xfId="1" applyFont="1" applyBorder="1" applyAlignment="1">
      <alignment horizontal="center" vertical="center"/>
    </xf>
    <xf numFmtId="0" fontId="1" fillId="0" borderId="19" xfId="1" applyFont="1" applyBorder="1" applyAlignment="1">
      <alignment horizontal="center" vertical="center"/>
    </xf>
    <xf numFmtId="0" fontId="1" fillId="0" borderId="23" xfId="1" applyFont="1" applyBorder="1" applyAlignment="1">
      <alignment horizontal="center" vertical="center"/>
    </xf>
    <xf numFmtId="0" fontId="24" fillId="0" borderId="20" xfId="1" applyFont="1" applyBorder="1" applyAlignment="1">
      <alignment horizontal="center" vertical="center"/>
    </xf>
    <xf numFmtId="0" fontId="21" fillId="0" borderId="14" xfId="2" applyFont="1" applyBorder="1" applyAlignment="1">
      <alignment horizontal="center" vertical="center"/>
    </xf>
    <xf numFmtId="0" fontId="21" fillId="0" borderId="4" xfId="2" applyFont="1" applyBorder="1" applyAlignment="1">
      <alignment horizontal="center" vertical="center"/>
    </xf>
    <xf numFmtId="0" fontId="21" fillId="0" borderId="2" xfId="7" applyFont="1" applyBorder="1" applyAlignment="1">
      <alignment horizontal="center" vertical="center" wrapText="1"/>
    </xf>
    <xf numFmtId="0" fontId="21" fillId="0" borderId="15" xfId="7" applyFont="1" applyBorder="1" applyAlignment="1">
      <alignment horizontal="center" vertical="center" wrapText="1"/>
    </xf>
    <xf numFmtId="0" fontId="1" fillId="0" borderId="23" xfId="2" applyFont="1" applyBorder="1" applyAlignment="1">
      <alignment horizontal="center" vertical="center"/>
    </xf>
    <xf numFmtId="0" fontId="24" fillId="0" borderId="19" xfId="1" applyFont="1" applyBorder="1" applyAlignment="1">
      <alignment horizontal="center" vertical="center"/>
    </xf>
    <xf numFmtId="178" fontId="1" fillId="0" borderId="0" xfId="1" applyNumberFormat="1" applyFont="1">
      <alignment vertical="center"/>
    </xf>
    <xf numFmtId="0" fontId="22" fillId="0" borderId="11" xfId="2" applyFont="1" applyBorder="1">
      <alignment vertical="center"/>
    </xf>
    <xf numFmtId="0" fontId="22" fillId="0" borderId="24" xfId="2" applyFont="1" applyBorder="1" applyAlignment="1">
      <alignment vertical="center" shrinkToFit="1"/>
    </xf>
    <xf numFmtId="0" fontId="22" fillId="0" borderId="25" xfId="2" applyFont="1" applyBorder="1" applyAlignment="1">
      <alignment horizontal="left" vertical="center" shrinkToFit="1"/>
    </xf>
    <xf numFmtId="0" fontId="7" fillId="10" borderId="26" xfId="2" applyFont="1" applyFill="1" applyBorder="1" applyAlignment="1">
      <alignment horizontal="center" vertical="center" shrinkToFit="1"/>
    </xf>
    <xf numFmtId="0" fontId="22" fillId="0" borderId="26" xfId="2" applyFont="1" applyBorder="1" applyAlignment="1">
      <alignment horizontal="center" vertical="center" shrinkToFit="1"/>
    </xf>
    <xf numFmtId="43" fontId="7" fillId="0" borderId="25" xfId="2" applyNumberFormat="1" applyFont="1" applyBorder="1" applyAlignment="1">
      <alignment vertical="center" shrinkToFit="1"/>
    </xf>
    <xf numFmtId="0" fontId="22" fillId="0" borderId="25" xfId="2" applyFont="1" applyBorder="1" applyAlignment="1">
      <alignment vertical="center" shrinkToFit="1"/>
    </xf>
    <xf numFmtId="1" fontId="22" fillId="0" borderId="26" xfId="2" applyNumberFormat="1" applyFont="1" applyBorder="1" applyAlignment="1">
      <alignment horizontal="center" vertical="center" shrinkToFit="1"/>
    </xf>
    <xf numFmtId="0" fontId="22" fillId="0" borderId="6" xfId="2" applyFont="1" applyBorder="1" applyAlignment="1">
      <alignment horizontal="left" vertical="center" shrinkToFit="1"/>
    </xf>
    <xf numFmtId="178" fontId="22" fillId="0" borderId="34" xfId="2" applyNumberFormat="1" applyFont="1" applyBorder="1" applyAlignment="1">
      <alignment horizontal="center" vertical="center" shrinkToFit="1"/>
    </xf>
    <xf numFmtId="43" fontId="22" fillId="0" borderId="6" xfId="2" applyNumberFormat="1" applyFont="1" applyBorder="1" applyAlignment="1">
      <alignment vertical="center" shrinkToFit="1"/>
    </xf>
    <xf numFmtId="0" fontId="22" fillId="0" borderId="6" xfId="2" applyFont="1" applyBorder="1" applyAlignment="1">
      <alignment vertical="center" shrinkToFit="1"/>
    </xf>
    <xf numFmtId="0" fontId="22" fillId="0" borderId="34" xfId="2" applyFont="1" applyBorder="1" applyAlignment="1">
      <alignment horizontal="center" vertical="center" shrinkToFit="1"/>
    </xf>
    <xf numFmtId="0" fontId="1" fillId="0" borderId="25" xfId="2" applyFont="1" applyBorder="1" applyAlignment="1">
      <alignment horizontal="center" vertical="center"/>
    </xf>
    <xf numFmtId="0" fontId="1" fillId="0" borderId="46" xfId="2" applyFont="1" applyBorder="1" applyAlignment="1">
      <alignment horizontal="center" vertical="center"/>
    </xf>
    <xf numFmtId="0" fontId="1" fillId="0" borderId="21" xfId="2" applyFont="1" applyBorder="1" applyAlignment="1">
      <alignment horizontal="center" vertical="center"/>
    </xf>
    <xf numFmtId="0" fontId="1" fillId="0" borderId="14" xfId="2" applyFont="1" applyBorder="1" applyAlignment="1">
      <alignment horizontal="center" vertical="center" shrinkToFit="1"/>
    </xf>
    <xf numFmtId="2" fontId="1" fillId="0" borderId="4" xfId="8" applyNumberFormat="1" applyFont="1" applyBorder="1" applyAlignment="1">
      <alignment horizontal="center" vertical="center"/>
    </xf>
    <xf numFmtId="0" fontId="1" fillId="0" borderId="2" xfId="2" applyFont="1" applyBorder="1" applyAlignment="1">
      <alignment horizontal="center" vertical="center"/>
    </xf>
    <xf numFmtId="2" fontId="1" fillId="0" borderId="3" xfId="2" applyNumberFormat="1" applyFont="1" applyBorder="1" applyAlignment="1">
      <alignment horizontal="right" vertical="center"/>
    </xf>
    <xf numFmtId="1" fontId="1" fillId="4" borderId="14" xfId="2" applyNumberFormat="1" applyFont="1" applyFill="1" applyBorder="1" applyAlignment="1">
      <alignment horizontal="center" vertical="center"/>
    </xf>
    <xf numFmtId="1" fontId="1" fillId="0" borderId="2" xfId="2" applyNumberFormat="1" applyFont="1" applyBorder="1" applyAlignment="1">
      <alignment horizontal="center" vertical="center"/>
    </xf>
    <xf numFmtId="178" fontId="1" fillId="0" borderId="15" xfId="2" applyNumberFormat="1" applyFont="1" applyBorder="1" applyAlignment="1">
      <alignment horizontal="center" vertical="center"/>
    </xf>
    <xf numFmtId="0" fontId="1" fillId="4" borderId="4" xfId="2" applyFont="1" applyFill="1" applyBorder="1" applyAlignment="1">
      <alignment horizontal="center" vertical="center"/>
    </xf>
    <xf numFmtId="182" fontId="1" fillId="4" borderId="14" xfId="2" applyNumberFormat="1" applyFont="1" applyFill="1" applyBorder="1" applyAlignment="1">
      <alignment horizontal="center" vertical="center"/>
    </xf>
    <xf numFmtId="183" fontId="1" fillId="0" borderId="2" xfId="2" applyNumberFormat="1" applyFont="1" applyBorder="1" applyAlignment="1">
      <alignment horizontal="center" vertical="center"/>
    </xf>
    <xf numFmtId="179" fontId="1" fillId="0" borderId="2" xfId="6" applyNumberFormat="1" applyFont="1" applyBorder="1" applyAlignment="1">
      <alignment horizontal="center" vertical="center"/>
    </xf>
    <xf numFmtId="184" fontId="1" fillId="0" borderId="2" xfId="2" applyNumberFormat="1" applyFont="1" applyBorder="1" applyAlignment="1">
      <alignment horizontal="center" vertical="center"/>
    </xf>
    <xf numFmtId="184" fontId="1" fillId="0" borderId="2" xfId="2" applyNumberFormat="1" applyFont="1" applyBorder="1" applyAlignment="1">
      <alignment horizontal="center" vertical="center" wrapText="1"/>
    </xf>
    <xf numFmtId="20" fontId="1" fillId="0" borderId="2" xfId="2" applyNumberFormat="1" applyFont="1" applyBorder="1" applyAlignment="1">
      <alignment horizontal="center" vertical="center"/>
    </xf>
    <xf numFmtId="0" fontId="1" fillId="0" borderId="45" xfId="2" applyFont="1" applyBorder="1" applyAlignment="1">
      <alignment horizontal="center" vertical="center" shrinkToFit="1"/>
    </xf>
    <xf numFmtId="182" fontId="1" fillId="0" borderId="45" xfId="2" applyNumberFormat="1" applyFont="1" applyBorder="1" applyAlignment="1">
      <alignment horizontal="center" vertical="center"/>
    </xf>
    <xf numFmtId="20" fontId="1" fillId="0" borderId="15" xfId="2" applyNumberFormat="1" applyFont="1" applyBorder="1" applyAlignment="1">
      <alignment horizontal="center" vertical="center"/>
    </xf>
    <xf numFmtId="182" fontId="1" fillId="0" borderId="14" xfId="2" applyNumberFormat="1" applyFont="1" applyBorder="1" applyAlignment="1">
      <alignment horizontal="center" vertical="center"/>
    </xf>
    <xf numFmtId="1" fontId="1" fillId="4" borderId="4" xfId="2" applyNumberFormat="1" applyFont="1" applyFill="1" applyBorder="1" applyAlignment="1">
      <alignment horizontal="center" vertical="center"/>
    </xf>
    <xf numFmtId="180" fontId="1" fillId="0" borderId="16" xfId="2" applyNumberFormat="1" applyFont="1" applyBorder="1" applyAlignment="1">
      <alignment horizontal="center" vertical="center"/>
    </xf>
    <xf numFmtId="180" fontId="1" fillId="0" borderId="6" xfId="2" applyNumberFormat="1" applyFont="1" applyBorder="1" applyAlignment="1">
      <alignment horizontal="center" vertical="center"/>
    </xf>
    <xf numFmtId="2" fontId="1" fillId="0" borderId="34" xfId="2" applyNumberFormat="1" applyFont="1" applyBorder="1" applyAlignment="1">
      <alignment horizontal="right" vertical="center"/>
    </xf>
    <xf numFmtId="0" fontId="1" fillId="0" borderId="18" xfId="2" applyFont="1" applyBorder="1" applyAlignment="1">
      <alignment horizontal="center" vertical="center" wrapText="1"/>
    </xf>
    <xf numFmtId="182" fontId="1" fillId="4" borderId="16" xfId="2" applyNumberFormat="1" applyFont="1" applyFill="1" applyBorder="1" applyAlignment="1">
      <alignment horizontal="center" vertical="center"/>
    </xf>
    <xf numFmtId="183" fontId="1" fillId="0" borderId="6" xfId="2" applyNumberFormat="1" applyFont="1" applyBorder="1" applyAlignment="1">
      <alignment horizontal="center" vertical="center"/>
    </xf>
    <xf numFmtId="179" fontId="1" fillId="0" borderId="6" xfId="6" applyNumberFormat="1" applyFont="1" applyBorder="1" applyAlignment="1">
      <alignment horizontal="center" vertical="center"/>
    </xf>
    <xf numFmtId="20" fontId="1" fillId="0" borderId="6" xfId="2" applyNumberFormat="1" applyFont="1" applyBorder="1" applyAlignment="1">
      <alignment horizontal="center" vertical="center"/>
    </xf>
    <xf numFmtId="20" fontId="1" fillId="0" borderId="18" xfId="2" applyNumberFormat="1" applyFont="1" applyBorder="1" applyAlignment="1">
      <alignment horizontal="center" vertical="center"/>
    </xf>
    <xf numFmtId="0" fontId="1" fillId="0" borderId="6" xfId="2" applyFont="1" applyBorder="1" applyAlignment="1">
      <alignment horizontal="center" vertical="center"/>
    </xf>
    <xf numFmtId="2" fontId="1" fillId="0" borderId="34" xfId="2" applyNumberFormat="1" applyFont="1" applyBorder="1" applyAlignment="1">
      <alignment horizontal="center" vertical="center"/>
    </xf>
    <xf numFmtId="184" fontId="1" fillId="0" borderId="6" xfId="2" applyNumberFormat="1" applyFont="1" applyBorder="1" applyAlignment="1">
      <alignment horizontal="center" vertical="center"/>
    </xf>
    <xf numFmtId="184" fontId="1" fillId="0" borderId="6" xfId="2" applyNumberFormat="1" applyFont="1" applyBorder="1" applyAlignment="1">
      <alignment horizontal="center" vertical="center" wrapText="1"/>
    </xf>
    <xf numFmtId="179" fontId="1" fillId="0" borderId="10" xfId="6" applyNumberFormat="1" applyFont="1" applyBorder="1" applyAlignment="1">
      <alignment horizontal="center" vertical="center"/>
    </xf>
    <xf numFmtId="0" fontId="1" fillId="0" borderId="58" xfId="2" applyFont="1" applyBorder="1" applyAlignment="1">
      <alignment horizontal="center" vertical="center" shrinkToFit="1"/>
    </xf>
    <xf numFmtId="0" fontId="1" fillId="0" borderId="59" xfId="2" applyFont="1" applyBorder="1">
      <alignment vertical="center"/>
    </xf>
    <xf numFmtId="2" fontId="1" fillId="0" borderId="22" xfId="2" applyNumberFormat="1" applyFont="1" applyBorder="1" applyAlignment="1">
      <alignment horizontal="center" vertical="center"/>
    </xf>
    <xf numFmtId="1" fontId="1" fillId="4" borderId="19" xfId="2" applyNumberFormat="1" applyFont="1" applyFill="1" applyBorder="1" applyAlignment="1">
      <alignment horizontal="center" vertical="center"/>
    </xf>
    <xf numFmtId="1" fontId="1" fillId="0" borderId="21" xfId="2" applyNumberFormat="1" applyFont="1" applyBorder="1" applyAlignment="1">
      <alignment horizontal="center" vertical="center"/>
    </xf>
    <xf numFmtId="178" fontId="1" fillId="0" borderId="20" xfId="2" applyNumberFormat="1" applyFont="1" applyBorder="1" applyAlignment="1">
      <alignment horizontal="center" vertical="center"/>
    </xf>
    <xf numFmtId="182" fontId="1" fillId="4" borderId="19" xfId="2" applyNumberFormat="1" applyFont="1" applyFill="1" applyBorder="1" applyAlignment="1">
      <alignment horizontal="center" vertical="center"/>
    </xf>
    <xf numFmtId="183" fontId="1" fillId="0" borderId="21" xfId="2" applyNumberFormat="1" applyFont="1" applyBorder="1" applyAlignment="1">
      <alignment horizontal="center" vertical="center"/>
    </xf>
    <xf numFmtId="179" fontId="1" fillId="0" borderId="21" xfId="6" applyNumberFormat="1" applyFont="1" applyBorder="1" applyAlignment="1">
      <alignment horizontal="center" vertical="center"/>
    </xf>
    <xf numFmtId="180" fontId="1" fillId="0" borderId="19" xfId="2" applyNumberFormat="1" applyFont="1" applyBorder="1" applyAlignment="1">
      <alignment horizontal="center" vertical="center" shrinkToFit="1"/>
    </xf>
    <xf numFmtId="180" fontId="1" fillId="0" borderId="21" xfId="2" applyNumberFormat="1" applyFont="1" applyBorder="1" applyAlignment="1">
      <alignment horizontal="center" vertical="center" shrinkToFit="1"/>
    </xf>
    <xf numFmtId="184" fontId="1" fillId="0" borderId="21" xfId="2" applyNumberFormat="1" applyFont="1" applyBorder="1" applyAlignment="1">
      <alignment horizontal="center" vertical="center" shrinkToFit="1"/>
    </xf>
    <xf numFmtId="0" fontId="1" fillId="0" borderId="0" xfId="2" applyFont="1" applyAlignment="1">
      <alignment vertical="center" shrinkToFit="1"/>
    </xf>
    <xf numFmtId="0" fontId="1" fillId="0" borderId="60" xfId="2" applyFont="1" applyBorder="1" applyAlignment="1">
      <alignment horizontal="center" vertical="center" shrinkToFit="1"/>
    </xf>
    <xf numFmtId="2" fontId="1" fillId="0" borderId="24" xfId="8" applyNumberFormat="1" applyFont="1" applyBorder="1" applyAlignment="1">
      <alignment horizontal="center" vertical="center"/>
    </xf>
    <xf numFmtId="2" fontId="1" fillId="0" borderId="26" xfId="2" applyNumberFormat="1" applyFont="1" applyBorder="1" applyAlignment="1">
      <alignment horizontal="right" vertical="center"/>
    </xf>
    <xf numFmtId="0" fontId="1" fillId="0" borderId="46" xfId="2" applyFont="1" applyBorder="1" applyAlignment="1">
      <alignment horizontal="center" vertical="center" wrapText="1"/>
    </xf>
    <xf numFmtId="1" fontId="1" fillId="4" borderId="45" xfId="2" applyNumberFormat="1" applyFont="1" applyFill="1" applyBorder="1" applyAlignment="1">
      <alignment horizontal="center" vertical="center"/>
    </xf>
    <xf numFmtId="1" fontId="1" fillId="0" borderId="25" xfId="2" applyNumberFormat="1" applyFont="1" applyBorder="1" applyAlignment="1">
      <alignment horizontal="center" vertical="center"/>
    </xf>
    <xf numFmtId="178" fontId="1" fillId="0" borderId="46" xfId="2" applyNumberFormat="1" applyFont="1" applyBorder="1" applyAlignment="1">
      <alignment horizontal="center" vertical="center"/>
    </xf>
    <xf numFmtId="1" fontId="1" fillId="4" borderId="24" xfId="2" applyNumberFormat="1" applyFont="1" applyFill="1" applyBorder="1" applyAlignment="1">
      <alignment horizontal="center" vertical="center"/>
    </xf>
    <xf numFmtId="182" fontId="1" fillId="4" borderId="45" xfId="2" applyNumberFormat="1" applyFont="1" applyFill="1" applyBorder="1" applyAlignment="1">
      <alignment horizontal="center" vertical="center"/>
    </xf>
    <xf numFmtId="183" fontId="1" fillId="0" borderId="25" xfId="2" applyNumberFormat="1" applyFont="1" applyBorder="1" applyAlignment="1">
      <alignment horizontal="center" vertical="center"/>
    </xf>
    <xf numFmtId="179" fontId="1" fillId="0" borderId="25" xfId="6" applyNumberFormat="1" applyFont="1" applyBorder="1" applyAlignment="1">
      <alignment horizontal="center" vertical="center"/>
    </xf>
    <xf numFmtId="180" fontId="1" fillId="0" borderId="45" xfId="2" applyNumberFormat="1" applyFont="1" applyBorder="1" applyAlignment="1">
      <alignment horizontal="center" vertical="center"/>
    </xf>
    <xf numFmtId="180" fontId="1" fillId="0" borderId="25" xfId="2" applyNumberFormat="1" applyFont="1" applyBorder="1" applyAlignment="1">
      <alignment horizontal="center" vertical="center"/>
    </xf>
    <xf numFmtId="184" fontId="1" fillId="0" borderId="25" xfId="2" applyNumberFormat="1" applyFont="1" applyBorder="1" applyAlignment="1">
      <alignment horizontal="center" vertical="center"/>
    </xf>
    <xf numFmtId="184" fontId="1" fillId="0" borderId="25" xfId="2" applyNumberFormat="1" applyFont="1" applyBorder="1" applyAlignment="1">
      <alignment horizontal="center" vertical="center" wrapText="1"/>
    </xf>
    <xf numFmtId="20" fontId="1" fillId="0" borderId="25" xfId="2" applyNumberFormat="1" applyFont="1" applyBorder="1" applyAlignment="1">
      <alignment horizontal="center" vertical="center"/>
    </xf>
    <xf numFmtId="20" fontId="1" fillId="0" borderId="46" xfId="2" applyNumberFormat="1" applyFont="1" applyBorder="1" applyAlignment="1">
      <alignment horizontal="center" vertical="center"/>
    </xf>
    <xf numFmtId="0" fontId="1" fillId="0" borderId="16" xfId="2" applyFont="1" applyBorder="1" applyAlignment="1">
      <alignment horizontal="center" vertical="center" shrinkToFit="1"/>
    </xf>
    <xf numFmtId="0" fontId="1" fillId="0" borderId="56" xfId="2" applyFont="1" applyBorder="1" applyAlignment="1">
      <alignment horizontal="left" vertical="center"/>
    </xf>
    <xf numFmtId="182" fontId="1" fillId="0" borderId="16" xfId="2" applyNumberFormat="1" applyFont="1" applyBorder="1" applyAlignment="1">
      <alignment horizontal="center" vertical="center"/>
    </xf>
    <xf numFmtId="184" fontId="1" fillId="0" borderId="21" xfId="2" applyNumberFormat="1" applyFont="1" applyBorder="1" applyAlignment="1">
      <alignment horizontal="center" vertical="center" wrapText="1"/>
    </xf>
    <xf numFmtId="178" fontId="1" fillId="0" borderId="21" xfId="2" applyNumberFormat="1" applyFont="1" applyBorder="1" applyAlignment="1">
      <alignment horizontal="center" vertical="center"/>
    </xf>
    <xf numFmtId="182" fontId="1" fillId="0" borderId="19" xfId="2" applyNumberFormat="1" applyFont="1" applyBorder="1" applyAlignment="1">
      <alignment horizontal="center" vertical="center"/>
    </xf>
    <xf numFmtId="180" fontId="1" fillId="0" borderId="46" xfId="2" applyNumberFormat="1" applyFont="1" applyBorder="1" applyAlignment="1">
      <alignment horizontal="center" vertical="center"/>
    </xf>
    <xf numFmtId="0" fontId="1" fillId="0" borderId="4" xfId="2" applyFont="1" applyBorder="1" applyAlignment="1">
      <alignment horizontal="left" vertical="center"/>
    </xf>
    <xf numFmtId="182" fontId="1" fillId="0" borderId="24" xfId="2" applyNumberFormat="1" applyFont="1" applyBorder="1" applyAlignment="1">
      <alignment horizontal="center" vertical="center"/>
    </xf>
    <xf numFmtId="182" fontId="1" fillId="0" borderId="4" xfId="2" applyNumberFormat="1" applyFont="1" applyBorder="1" applyAlignment="1">
      <alignment horizontal="center" vertical="center"/>
    </xf>
    <xf numFmtId="182" fontId="1" fillId="0" borderId="56" xfId="2" applyNumberFormat="1" applyFont="1" applyBorder="1" applyAlignment="1">
      <alignment horizontal="center" vertical="center"/>
    </xf>
    <xf numFmtId="182" fontId="1" fillId="0" borderId="23" xfId="2" applyNumberFormat="1" applyFont="1" applyBorder="1" applyAlignment="1">
      <alignment horizontal="center" vertical="center"/>
    </xf>
    <xf numFmtId="0" fontId="1" fillId="0" borderId="0" xfId="2" applyFont="1" applyAlignment="1">
      <alignment vertical="center" wrapText="1"/>
    </xf>
    <xf numFmtId="0" fontId="26" fillId="0" borderId="62" xfId="4" applyFont="1" applyBorder="1" applyAlignment="1">
      <alignment horizontal="center" vertical="center" shrinkToFit="1"/>
    </xf>
    <xf numFmtId="0" fontId="26" fillId="0" borderId="63" xfId="4" applyFont="1" applyBorder="1" applyAlignment="1">
      <alignment horizontal="center" vertical="center" shrinkToFit="1"/>
    </xf>
    <xf numFmtId="182" fontId="29" fillId="0" borderId="19" xfId="4" applyNumberFormat="1" applyFont="1" applyBorder="1" applyAlignment="1">
      <alignment horizontal="center" vertical="center" shrinkToFit="1"/>
    </xf>
    <xf numFmtId="182" fontId="29" fillId="0" borderId="20" xfId="4" applyNumberFormat="1" applyFont="1" applyBorder="1" applyAlignment="1">
      <alignment horizontal="center" vertical="center" shrinkToFit="1"/>
    </xf>
    <xf numFmtId="182" fontId="1" fillId="0" borderId="17" xfId="2" applyNumberFormat="1" applyFont="1" applyBorder="1" applyAlignment="1">
      <alignment horizontal="center" vertical="center"/>
    </xf>
    <xf numFmtId="1" fontId="1" fillId="0" borderId="19" xfId="2" applyNumberFormat="1" applyFont="1" applyBorder="1" applyAlignment="1">
      <alignment horizontal="center" vertical="center" shrinkToFit="1"/>
    </xf>
    <xf numFmtId="1" fontId="1" fillId="0" borderId="20" xfId="2" applyNumberFormat="1" applyFont="1" applyBorder="1" applyAlignment="1">
      <alignment horizontal="center" vertical="center" shrinkToFit="1"/>
    </xf>
    <xf numFmtId="178" fontId="1" fillId="0" borderId="25" xfId="2" applyNumberFormat="1" applyFont="1" applyBorder="1" applyAlignment="1">
      <alignment horizontal="center" vertical="center"/>
    </xf>
    <xf numFmtId="0" fontId="1" fillId="0" borderId="2" xfId="2" applyFont="1" applyBorder="1" applyAlignment="1">
      <alignment horizontal="left" vertical="center"/>
    </xf>
    <xf numFmtId="0" fontId="1" fillId="0" borderId="2" xfId="8" applyFont="1" applyBorder="1" applyAlignment="1">
      <alignment horizontal="center" vertical="center"/>
    </xf>
    <xf numFmtId="0" fontId="1" fillId="0" borderId="15" xfId="8" applyFont="1" applyBorder="1">
      <alignment vertical="center"/>
    </xf>
    <xf numFmtId="20" fontId="1" fillId="0" borderId="2" xfId="8" applyNumberFormat="1" applyFont="1" applyBorder="1" applyAlignment="1">
      <alignment horizontal="center" vertical="center"/>
    </xf>
    <xf numFmtId="20" fontId="1" fillId="0" borderId="15" xfId="8" applyNumberFormat="1" applyFont="1" applyBorder="1" applyAlignment="1">
      <alignment horizontal="center" vertical="center"/>
    </xf>
    <xf numFmtId="20" fontId="1" fillId="0" borderId="21" xfId="2" applyNumberFormat="1" applyFont="1" applyBorder="1" applyAlignment="1">
      <alignment horizontal="center" vertical="center"/>
    </xf>
    <xf numFmtId="20" fontId="1" fillId="0" borderId="20" xfId="2" applyNumberFormat="1" applyFont="1" applyBorder="1" applyAlignment="1">
      <alignment horizontal="center" vertical="center"/>
    </xf>
    <xf numFmtId="180" fontId="1" fillId="0" borderId="18" xfId="2" applyNumberFormat="1" applyFont="1" applyBorder="1" applyAlignment="1">
      <alignment horizontal="center" vertical="center"/>
    </xf>
    <xf numFmtId="0" fontId="1" fillId="0" borderId="0" xfId="2" applyFont="1" applyAlignment="1">
      <alignment horizontal="center" vertical="center"/>
    </xf>
    <xf numFmtId="0" fontId="1" fillId="0" borderId="3" xfId="2" applyFont="1" applyBorder="1" applyAlignment="1">
      <alignment horizontal="center" vertical="center"/>
    </xf>
    <xf numFmtId="0" fontId="1" fillId="0" borderId="20" xfId="2" applyFont="1" applyBorder="1" applyAlignment="1">
      <alignment horizontal="center" vertical="center" shrinkToFit="1"/>
    </xf>
    <xf numFmtId="180" fontId="1" fillId="0" borderId="26" xfId="2" applyNumberFormat="1" applyFont="1" applyBorder="1" applyAlignment="1">
      <alignment horizontal="center" vertical="center"/>
    </xf>
    <xf numFmtId="20" fontId="1" fillId="0" borderId="3" xfId="2" applyNumberFormat="1" applyFont="1" applyBorder="1" applyAlignment="1">
      <alignment horizontal="center" vertical="center"/>
    </xf>
    <xf numFmtId="180" fontId="1" fillId="0" borderId="3" xfId="2" applyNumberFormat="1" applyFont="1" applyBorder="1" applyAlignment="1">
      <alignment horizontal="center" vertical="center"/>
    </xf>
    <xf numFmtId="20" fontId="1" fillId="0" borderId="34" xfId="2" applyNumberFormat="1" applyFont="1" applyBorder="1" applyAlignment="1">
      <alignment horizontal="center" vertical="center"/>
    </xf>
    <xf numFmtId="178" fontId="1" fillId="0" borderId="22" xfId="2" applyNumberFormat="1" applyFont="1" applyBorder="1" applyAlignment="1">
      <alignment horizontal="center" vertical="center"/>
    </xf>
    <xf numFmtId="0" fontId="26" fillId="0" borderId="61" xfId="4" applyFont="1" applyBorder="1" applyAlignment="1">
      <alignment horizontal="center" vertical="center" wrapText="1"/>
    </xf>
    <xf numFmtId="182" fontId="30" fillId="0" borderId="2" xfId="4" applyNumberFormat="1" applyFont="1" applyBorder="1" applyAlignment="1">
      <alignment horizontal="center" vertical="center"/>
    </xf>
    <xf numFmtId="0" fontId="26" fillId="12" borderId="19" xfId="2" applyFont="1" applyFill="1" applyBorder="1" applyAlignment="1">
      <alignment horizontal="center" vertical="center"/>
    </xf>
    <xf numFmtId="0" fontId="26" fillId="12" borderId="20" xfId="2" applyFont="1" applyFill="1" applyBorder="1" applyAlignment="1">
      <alignment horizontal="center" vertical="center"/>
    </xf>
    <xf numFmtId="182" fontId="1" fillId="4" borderId="17" xfId="2" applyNumberFormat="1" applyFont="1" applyFill="1" applyBorder="1" applyAlignment="1">
      <alignment horizontal="center" vertical="center"/>
    </xf>
    <xf numFmtId="183" fontId="1" fillId="0" borderId="10" xfId="2" applyNumberFormat="1" applyFont="1" applyBorder="1" applyAlignment="1">
      <alignment horizontal="center" vertical="center"/>
    </xf>
    <xf numFmtId="0" fontId="1" fillId="0" borderId="17" xfId="2" applyFont="1" applyBorder="1" applyAlignment="1">
      <alignment horizontal="center" vertical="center"/>
    </xf>
    <xf numFmtId="1" fontId="1" fillId="0" borderId="64" xfId="2" applyNumberFormat="1" applyFont="1" applyBorder="1" applyAlignment="1">
      <alignment horizontal="center" vertical="center"/>
    </xf>
    <xf numFmtId="1" fontId="1" fillId="0" borderId="15" xfId="2" applyNumberFormat="1" applyFont="1" applyBorder="1" applyAlignment="1">
      <alignment horizontal="center" vertical="center"/>
    </xf>
    <xf numFmtId="0" fontId="1" fillId="0" borderId="66" xfId="2" applyFont="1" applyBorder="1" applyAlignment="1">
      <alignment horizontal="center" vertical="center" shrinkToFit="1"/>
    </xf>
    <xf numFmtId="0" fontId="1" fillId="0" borderId="56" xfId="8" applyFont="1" applyBorder="1" applyAlignment="1">
      <alignment horizontal="left" vertical="center"/>
    </xf>
    <xf numFmtId="178" fontId="1" fillId="0" borderId="21" xfId="2" applyNumberFormat="1" applyFont="1" applyBorder="1" applyAlignment="1">
      <alignment horizontal="center" vertical="center" shrinkToFit="1"/>
    </xf>
    <xf numFmtId="178" fontId="1" fillId="0" borderId="20" xfId="2" applyNumberFormat="1" applyFont="1" applyBorder="1" applyAlignment="1">
      <alignment horizontal="center" vertical="center" shrinkToFit="1"/>
    </xf>
    <xf numFmtId="182" fontId="1" fillId="0" borderId="19" xfId="2" applyNumberFormat="1" applyFont="1" applyBorder="1" applyAlignment="1">
      <alignment horizontal="center" vertical="center" shrinkToFit="1"/>
    </xf>
    <xf numFmtId="179" fontId="1" fillId="0" borderId="21" xfId="6" applyNumberFormat="1" applyFont="1" applyBorder="1" applyAlignment="1">
      <alignment horizontal="center" vertical="center" shrinkToFit="1"/>
    </xf>
    <xf numFmtId="182" fontId="1" fillId="0" borderId="67" xfId="2" applyNumberFormat="1" applyFont="1" applyBorder="1" applyAlignment="1">
      <alignment horizontal="center" vertical="center"/>
    </xf>
    <xf numFmtId="179" fontId="1" fillId="0" borderId="68" xfId="6" applyNumberFormat="1" applyFont="1" applyBorder="1" applyAlignment="1">
      <alignment horizontal="center" vertical="center"/>
    </xf>
    <xf numFmtId="182" fontId="30" fillId="0" borderId="19" xfId="4" applyNumberFormat="1" applyFont="1" applyBorder="1" applyAlignment="1">
      <alignment horizontal="center" vertical="center" shrinkToFit="1"/>
    </xf>
    <xf numFmtId="182" fontId="30" fillId="0" borderId="20" xfId="4" applyNumberFormat="1" applyFont="1" applyBorder="1" applyAlignment="1">
      <alignment horizontal="center" vertical="center" shrinkToFit="1"/>
    </xf>
    <xf numFmtId="1" fontId="7" fillId="10" borderId="26" xfId="2" applyNumberFormat="1" applyFont="1" applyFill="1" applyBorder="1" applyAlignment="1">
      <alignment horizontal="center" vertical="center" shrinkToFit="1"/>
    </xf>
    <xf numFmtId="0" fontId="1" fillId="0" borderId="16" xfId="2" applyFont="1" applyBorder="1" applyAlignment="1">
      <alignment horizontal="center" vertical="center"/>
    </xf>
    <xf numFmtId="0" fontId="1" fillId="0" borderId="18" xfId="2" applyFont="1" applyBorder="1" applyAlignment="1">
      <alignment horizontal="center" vertical="center"/>
    </xf>
    <xf numFmtId="0" fontId="1" fillId="0" borderId="19" xfId="2" applyFont="1" applyBorder="1" applyAlignment="1">
      <alignment horizontal="center" vertical="center"/>
    </xf>
    <xf numFmtId="0" fontId="1" fillId="0" borderId="20" xfId="2" applyFont="1" applyBorder="1" applyAlignment="1">
      <alignment horizontal="center" vertical="center"/>
    </xf>
    <xf numFmtId="0" fontId="19" fillId="6" borderId="11" xfId="1" applyFont="1" applyFill="1" applyBorder="1" applyAlignment="1">
      <alignment horizontal="center" vertical="center"/>
    </xf>
    <xf numFmtId="0" fontId="19" fillId="6" borderId="13" xfId="1" applyFont="1" applyFill="1" applyBorder="1" applyAlignment="1">
      <alignment horizontal="center" vertical="center"/>
    </xf>
    <xf numFmtId="0" fontId="19" fillId="6" borderId="12" xfId="1" applyFont="1" applyFill="1" applyBorder="1" applyAlignment="1">
      <alignment horizontal="center" vertical="center"/>
    </xf>
    <xf numFmtId="0" fontId="19" fillId="7" borderId="11" xfId="1" applyFont="1" applyFill="1" applyBorder="1" applyAlignment="1">
      <alignment horizontal="center" vertical="center"/>
    </xf>
    <xf numFmtId="0" fontId="19" fillId="7" borderId="13" xfId="1" applyFont="1" applyFill="1" applyBorder="1" applyAlignment="1">
      <alignment horizontal="center" vertical="center"/>
    </xf>
    <xf numFmtId="0" fontId="19" fillId="7" borderId="12" xfId="1" applyFont="1" applyFill="1" applyBorder="1" applyAlignment="1">
      <alignment horizontal="center" vertical="center"/>
    </xf>
    <xf numFmtId="0" fontId="1" fillId="0" borderId="14" xfId="2" applyFont="1" applyBorder="1" applyAlignment="1">
      <alignment horizontal="center" vertical="center"/>
    </xf>
    <xf numFmtId="0" fontId="1" fillId="0" borderId="15" xfId="2" applyFont="1" applyBorder="1" applyAlignment="1">
      <alignment horizontal="center" vertical="center"/>
    </xf>
    <xf numFmtId="0" fontId="1" fillId="0" borderId="14" xfId="2" applyFont="1" applyBorder="1" applyAlignment="1">
      <alignment horizontal="center" vertical="center" wrapText="1"/>
    </xf>
    <xf numFmtId="0" fontId="22" fillId="0" borderId="14" xfId="2" applyFont="1" applyBorder="1" applyAlignment="1">
      <alignment horizontal="center" vertical="center" textRotation="255"/>
    </xf>
    <xf numFmtId="0" fontId="0" fillId="3" borderId="16" xfId="2" applyFont="1" applyFill="1" applyBorder="1" applyAlignment="1">
      <alignment horizontal="center" vertical="center" wrapText="1"/>
    </xf>
    <xf numFmtId="0" fontId="1" fillId="3" borderId="17" xfId="2" applyFont="1" applyFill="1" applyBorder="1" applyAlignment="1">
      <alignment horizontal="center" vertical="center"/>
    </xf>
    <xf numFmtId="0" fontId="1" fillId="0" borderId="11" xfId="2" applyFont="1" applyBorder="1" applyAlignment="1">
      <alignment horizontal="center" vertical="center"/>
    </xf>
    <xf numFmtId="0" fontId="1" fillId="0" borderId="12" xfId="2" applyFont="1" applyBorder="1" applyAlignment="1">
      <alignment horizontal="center" vertical="center"/>
    </xf>
    <xf numFmtId="179" fontId="16" fillId="0" borderId="3" xfId="6" applyNumberFormat="1" applyFont="1" applyFill="1" applyBorder="1" applyAlignment="1">
      <alignment horizontal="center" vertical="center"/>
    </xf>
    <xf numFmtId="179" fontId="16" fillId="0" borderId="4" xfId="6" applyNumberFormat="1" applyFont="1" applyFill="1" applyBorder="1" applyAlignment="1">
      <alignment horizontal="center" vertical="center"/>
    </xf>
    <xf numFmtId="0" fontId="19" fillId="4" borderId="11" xfId="1" applyFont="1" applyFill="1" applyBorder="1" applyAlignment="1">
      <alignment horizontal="center" vertical="center"/>
    </xf>
    <xf numFmtId="0" fontId="19" fillId="4" borderId="13" xfId="1" applyFont="1" applyFill="1" applyBorder="1" applyAlignment="1">
      <alignment horizontal="center" vertical="center"/>
    </xf>
    <xf numFmtId="0" fontId="19" fillId="5" borderId="11" xfId="1" applyFont="1" applyFill="1" applyBorder="1" applyAlignment="1">
      <alignment horizontal="center" vertical="center" shrinkToFit="1"/>
    </xf>
    <xf numFmtId="0" fontId="19" fillId="5" borderId="13" xfId="1" applyFont="1" applyFill="1" applyBorder="1" applyAlignment="1">
      <alignment horizontal="center" vertical="center" shrinkToFit="1"/>
    </xf>
    <xf numFmtId="0" fontId="19" fillId="5" borderId="12" xfId="1" applyFont="1" applyFill="1" applyBorder="1" applyAlignment="1">
      <alignment horizontal="center" vertical="center" shrinkToFit="1"/>
    </xf>
    <xf numFmtId="0" fontId="12" fillId="0" borderId="6" xfId="5" applyFont="1" applyBorder="1" applyAlignment="1">
      <alignment horizontal="center" vertical="center"/>
    </xf>
    <xf numFmtId="0" fontId="12" fillId="0" borderId="7" xfId="5" applyFont="1" applyBorder="1" applyAlignment="1">
      <alignment horizontal="center" vertical="center"/>
    </xf>
    <xf numFmtId="0" fontId="12" fillId="0" borderId="10" xfId="5" applyFont="1" applyBorder="1" applyAlignment="1">
      <alignment horizontal="center" vertical="center"/>
    </xf>
    <xf numFmtId="179" fontId="16" fillId="0" borderId="3" xfId="2" applyNumberFormat="1" applyFont="1" applyBorder="1" applyAlignment="1">
      <alignment horizontal="center" vertical="center"/>
    </xf>
    <xf numFmtId="179" fontId="16" fillId="0" borderId="4" xfId="2" applyNumberFormat="1" applyFont="1" applyBorder="1" applyAlignment="1">
      <alignment horizontal="center" vertical="center"/>
    </xf>
    <xf numFmtId="0" fontId="16" fillId="0" borderId="3" xfId="2" applyFont="1" applyBorder="1" applyAlignment="1">
      <alignment horizontal="center" vertical="center"/>
    </xf>
    <xf numFmtId="0" fontId="16" fillId="0" borderId="4" xfId="2" applyFont="1" applyBorder="1" applyAlignment="1">
      <alignment horizontal="center" vertical="center"/>
    </xf>
    <xf numFmtId="178" fontId="16" fillId="8" borderId="3" xfId="2" applyNumberFormat="1" applyFont="1" applyFill="1" applyBorder="1" applyAlignment="1">
      <alignment horizontal="center" vertical="center"/>
    </xf>
    <xf numFmtId="178" fontId="16" fillId="8" borderId="4" xfId="2" applyNumberFormat="1" applyFont="1" applyFill="1" applyBorder="1" applyAlignment="1">
      <alignment horizontal="center" vertical="center"/>
    </xf>
    <xf numFmtId="178" fontId="16" fillId="8" borderId="3" xfId="3" applyNumberFormat="1" applyFont="1" applyFill="1" applyBorder="1" applyAlignment="1">
      <alignment horizontal="center" vertical="center"/>
    </xf>
    <xf numFmtId="178" fontId="16" fillId="8" borderId="4" xfId="3" applyNumberFormat="1" applyFont="1" applyFill="1" applyBorder="1" applyAlignment="1">
      <alignment horizontal="center" vertical="center"/>
    </xf>
    <xf numFmtId="178" fontId="7" fillId="0" borderId="3" xfId="2" applyNumberFormat="1" applyFont="1" applyBorder="1" applyAlignment="1">
      <alignment horizontal="center" vertical="center"/>
    </xf>
    <xf numFmtId="178" fontId="7" fillId="0" borderId="4" xfId="2" applyNumberFormat="1" applyFont="1" applyBorder="1" applyAlignment="1">
      <alignment horizontal="center" vertical="center"/>
    </xf>
    <xf numFmtId="178" fontId="7" fillId="0" borderId="3" xfId="3" applyNumberFormat="1" applyFont="1" applyBorder="1" applyAlignment="1">
      <alignment horizontal="center" vertical="center"/>
    </xf>
    <xf numFmtId="178" fontId="7" fillId="0" borderId="4" xfId="3" applyNumberFormat="1" applyFont="1" applyBorder="1" applyAlignment="1">
      <alignment horizontal="center" vertical="center"/>
    </xf>
    <xf numFmtId="0" fontId="12" fillId="0" borderId="3" xfId="2" applyFont="1" applyBorder="1" applyAlignment="1">
      <alignment horizontal="center" vertical="center"/>
    </xf>
    <xf numFmtId="0" fontId="12" fillId="0" borderId="4" xfId="2" applyFont="1" applyBorder="1" applyAlignment="1">
      <alignment horizontal="center" vertical="center"/>
    </xf>
    <xf numFmtId="0" fontId="13" fillId="3" borderId="4" xfId="4" applyFont="1" applyFill="1" applyBorder="1" applyAlignment="1">
      <alignment horizontal="center" vertical="center"/>
    </xf>
    <xf numFmtId="0" fontId="13" fillId="3" borderId="2" xfId="4" applyFont="1" applyFill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0" fontId="7" fillId="0" borderId="4" xfId="2" applyFont="1" applyBorder="1" applyAlignment="1">
      <alignment horizontal="center" vertical="center"/>
    </xf>
    <xf numFmtId="0" fontId="1" fillId="0" borderId="3" xfId="2" applyFont="1" applyBorder="1" applyAlignment="1">
      <alignment horizontal="center" vertical="center"/>
    </xf>
    <xf numFmtId="0" fontId="1" fillId="0" borderId="4" xfId="2" applyFont="1" applyBorder="1" applyAlignment="1">
      <alignment horizontal="center" vertical="center"/>
    </xf>
    <xf numFmtId="176" fontId="1" fillId="4" borderId="3" xfId="3" applyNumberFormat="1" applyFont="1" applyFill="1" applyBorder="1" applyAlignment="1">
      <alignment horizontal="center" vertical="center"/>
    </xf>
    <xf numFmtId="176" fontId="1" fillId="4" borderId="4" xfId="3" applyNumberFormat="1" applyFont="1" applyFill="1" applyBorder="1" applyAlignment="1">
      <alignment horizontal="center" vertical="center"/>
    </xf>
    <xf numFmtId="176" fontId="0" fillId="5" borderId="3" xfId="3" applyNumberFormat="1" applyFont="1" applyFill="1" applyBorder="1" applyAlignment="1">
      <alignment horizontal="center" vertical="center"/>
    </xf>
    <xf numFmtId="176" fontId="1" fillId="5" borderId="4" xfId="3" applyNumberFormat="1" applyFont="1" applyFill="1" applyBorder="1" applyAlignment="1">
      <alignment horizontal="center" vertical="center"/>
    </xf>
    <xf numFmtId="176" fontId="0" fillId="6" borderId="3" xfId="3" applyNumberFormat="1" applyFont="1" applyFill="1" applyBorder="1" applyAlignment="1">
      <alignment horizontal="center" vertical="center"/>
    </xf>
    <xf numFmtId="176" fontId="1" fillId="6" borderId="4" xfId="3" applyNumberFormat="1" applyFont="1" applyFill="1" applyBorder="1" applyAlignment="1">
      <alignment horizontal="center" vertical="center"/>
    </xf>
    <xf numFmtId="176" fontId="0" fillId="7" borderId="3" xfId="3" applyNumberFormat="1" applyFont="1" applyFill="1" applyBorder="1" applyAlignment="1">
      <alignment horizontal="center" vertical="center"/>
    </xf>
    <xf numFmtId="176" fontId="1" fillId="7" borderId="4" xfId="3" applyNumberFormat="1" applyFont="1" applyFill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8" fillId="2" borderId="3" xfId="2" applyFont="1" applyFill="1" applyBorder="1" applyAlignment="1">
      <alignment horizontal="center" vertical="center"/>
    </xf>
    <xf numFmtId="0" fontId="8" fillId="2" borderId="4" xfId="2" applyFont="1" applyFill="1" applyBorder="1" applyAlignment="1">
      <alignment horizontal="center" vertical="center"/>
    </xf>
    <xf numFmtId="176" fontId="7" fillId="0" borderId="3" xfId="3" applyNumberFormat="1" applyFont="1" applyBorder="1" applyAlignment="1">
      <alignment horizontal="center" vertical="center"/>
    </xf>
    <xf numFmtId="176" fontId="7" fillId="0" borderId="4" xfId="3" applyNumberFormat="1" applyFont="1" applyBorder="1" applyAlignment="1">
      <alignment horizontal="center" vertical="center"/>
    </xf>
    <xf numFmtId="177" fontId="7" fillId="0" borderId="3" xfId="3" applyNumberFormat="1" applyFont="1" applyBorder="1" applyAlignment="1">
      <alignment horizontal="center" vertical="center"/>
    </xf>
    <xf numFmtId="177" fontId="7" fillId="0" borderId="4" xfId="3" applyNumberFormat="1" applyFont="1" applyBorder="1" applyAlignment="1">
      <alignment horizontal="center" vertical="center"/>
    </xf>
    <xf numFmtId="0" fontId="7" fillId="0" borderId="6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7" fillId="0" borderId="10" xfId="2" applyFont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11" fillId="0" borderId="4" xfId="2" applyFont="1" applyBorder="1" applyAlignment="1">
      <alignment horizontal="center" vertical="center"/>
    </xf>
    <xf numFmtId="0" fontId="1" fillId="0" borderId="0" xfId="2" applyFont="1" applyAlignment="1">
      <alignment horizontal="left" vertical="center"/>
    </xf>
    <xf numFmtId="179" fontId="1" fillId="0" borderId="47" xfId="6" applyNumberFormat="1" applyFont="1" applyBorder="1" applyAlignment="1">
      <alignment horizontal="center" vertical="center"/>
    </xf>
    <xf numFmtId="179" fontId="1" fillId="0" borderId="53" xfId="6" applyNumberFormat="1" applyFont="1" applyBorder="1" applyAlignment="1">
      <alignment horizontal="center" vertical="center"/>
    </xf>
    <xf numFmtId="179" fontId="1" fillId="0" borderId="51" xfId="6" applyNumberFormat="1" applyFont="1" applyBorder="1" applyAlignment="1">
      <alignment horizontal="center" vertical="center"/>
    </xf>
    <xf numFmtId="0" fontId="1" fillId="0" borderId="3" xfId="2" applyFont="1" applyBorder="1" applyAlignment="1">
      <alignment horizontal="left" vertical="center" shrinkToFit="1"/>
    </xf>
    <xf numFmtId="0" fontId="1" fillId="0" borderId="4" xfId="2" applyFont="1" applyBorder="1" applyAlignment="1">
      <alignment horizontal="left" vertical="center" shrinkToFit="1"/>
    </xf>
    <xf numFmtId="0" fontId="1" fillId="0" borderId="14" xfId="2" applyFont="1" applyBorder="1" applyAlignment="1">
      <alignment horizontal="center" vertical="center" shrinkToFit="1"/>
    </xf>
    <xf numFmtId="0" fontId="1" fillId="0" borderId="15" xfId="2" applyFont="1" applyBorder="1" applyAlignment="1">
      <alignment horizontal="center" vertical="center" shrinkToFit="1"/>
    </xf>
    <xf numFmtId="0" fontId="1" fillId="0" borderId="59" xfId="2" applyFont="1" applyBorder="1" applyAlignment="1">
      <alignment vertical="center" shrinkToFit="1"/>
    </xf>
    <xf numFmtId="0" fontId="1" fillId="0" borderId="19" xfId="2" applyFont="1" applyBorder="1" applyAlignment="1">
      <alignment horizontal="center" vertical="center" shrinkToFit="1"/>
    </xf>
    <xf numFmtId="0" fontId="1" fillId="0" borderId="20" xfId="2" applyFont="1" applyBorder="1" applyAlignment="1">
      <alignment horizontal="center" vertical="center" shrinkToFit="1"/>
    </xf>
    <xf numFmtId="0" fontId="26" fillId="4" borderId="52" xfId="2" applyFont="1" applyFill="1" applyBorder="1" applyAlignment="1">
      <alignment horizontal="center" vertical="center" wrapText="1"/>
    </xf>
    <xf numFmtId="0" fontId="26" fillId="4" borderId="54" xfId="2" applyFont="1" applyFill="1" applyBorder="1" applyAlignment="1">
      <alignment horizontal="center" vertical="center"/>
    </xf>
    <xf numFmtId="0" fontId="26" fillId="4" borderId="55" xfId="2" applyFont="1" applyFill="1" applyBorder="1" applyAlignment="1">
      <alignment horizontal="center" vertical="center"/>
    </xf>
    <xf numFmtId="0" fontId="26" fillId="4" borderId="57" xfId="2" applyFont="1" applyFill="1" applyBorder="1" applyAlignment="1">
      <alignment horizontal="center" vertical="center"/>
    </xf>
    <xf numFmtId="0" fontId="1" fillId="0" borderId="26" xfId="2" applyFont="1" applyBorder="1" applyAlignment="1">
      <alignment horizontal="left" vertical="center" shrinkToFit="1"/>
    </xf>
    <xf numFmtId="0" fontId="1" fillId="0" borderId="24" xfId="2" applyFont="1" applyBorder="1" applyAlignment="1">
      <alignment horizontal="left" vertical="center" shrinkToFit="1"/>
    </xf>
    <xf numFmtId="179" fontId="1" fillId="0" borderId="47" xfId="6" applyNumberFormat="1" applyFont="1" applyBorder="1" applyAlignment="1">
      <alignment horizontal="center" vertical="center" shrinkToFit="1"/>
    </xf>
    <xf numFmtId="179" fontId="1" fillId="0" borderId="53" xfId="6" applyNumberFormat="1" applyFont="1" applyBorder="1" applyAlignment="1">
      <alignment horizontal="center" vertical="center" shrinkToFit="1"/>
    </xf>
    <xf numFmtId="179" fontId="1" fillId="0" borderId="51" xfId="6" applyNumberFormat="1" applyFont="1" applyBorder="1" applyAlignment="1">
      <alignment horizontal="center" vertical="center" shrinkToFit="1"/>
    </xf>
    <xf numFmtId="0" fontId="1" fillId="0" borderId="45" xfId="2" applyFont="1" applyBorder="1" applyAlignment="1">
      <alignment horizontal="center" vertical="center" shrinkToFit="1"/>
    </xf>
    <xf numFmtId="0" fontId="1" fillId="0" borderId="46" xfId="2" applyFont="1" applyBorder="1" applyAlignment="1">
      <alignment horizontal="center" vertical="center" shrinkToFit="1"/>
    </xf>
    <xf numFmtId="0" fontId="28" fillId="11" borderId="52" xfId="2" applyFont="1" applyFill="1" applyBorder="1" applyAlignment="1">
      <alignment horizontal="center" vertical="center" wrapText="1"/>
    </xf>
    <xf numFmtId="0" fontId="28" fillId="11" borderId="54" xfId="2" applyFont="1" applyFill="1" applyBorder="1" applyAlignment="1">
      <alignment horizontal="center" vertical="center" wrapText="1"/>
    </xf>
    <xf numFmtId="0" fontId="28" fillId="11" borderId="57" xfId="2" applyFont="1" applyFill="1" applyBorder="1" applyAlignment="1">
      <alignment horizontal="center" vertical="center" wrapText="1"/>
    </xf>
    <xf numFmtId="0" fontId="1" fillId="0" borderId="45" xfId="2" applyFont="1" applyBorder="1" applyAlignment="1">
      <alignment horizontal="center" vertical="center"/>
    </xf>
    <xf numFmtId="0" fontId="1" fillId="0" borderId="25" xfId="2" applyFont="1" applyBorder="1" applyAlignment="1">
      <alignment horizontal="center" vertical="center"/>
    </xf>
    <xf numFmtId="0" fontId="1" fillId="0" borderId="25" xfId="2" applyFont="1" applyBorder="1" applyAlignment="1">
      <alignment horizontal="center" vertical="center" wrapText="1"/>
    </xf>
    <xf numFmtId="0" fontId="1" fillId="0" borderId="21" xfId="2" applyFont="1" applyBorder="1" applyAlignment="1">
      <alignment horizontal="center" vertical="center" wrapText="1"/>
    </xf>
    <xf numFmtId="0" fontId="1" fillId="0" borderId="46" xfId="2" applyFont="1" applyBorder="1" applyAlignment="1">
      <alignment horizontal="center" vertical="center"/>
    </xf>
    <xf numFmtId="0" fontId="7" fillId="3" borderId="45" xfId="2" applyFont="1" applyFill="1" applyBorder="1" applyAlignment="1">
      <alignment horizontal="center" vertical="center" wrapText="1"/>
    </xf>
    <xf numFmtId="0" fontId="7" fillId="3" borderId="26" xfId="2" applyFont="1" applyFill="1" applyBorder="1" applyAlignment="1">
      <alignment horizontal="center" vertical="center"/>
    </xf>
    <xf numFmtId="0" fontId="7" fillId="3" borderId="19" xfId="2" applyFont="1" applyFill="1" applyBorder="1" applyAlignment="1">
      <alignment horizontal="center" vertical="center"/>
    </xf>
    <xf numFmtId="0" fontId="7" fillId="3" borderId="22" xfId="2" applyFont="1" applyFill="1" applyBorder="1" applyAlignment="1">
      <alignment horizontal="center" vertical="center"/>
    </xf>
    <xf numFmtId="0" fontId="1" fillId="7" borderId="45" xfId="2" applyFont="1" applyFill="1" applyBorder="1" applyAlignment="1">
      <alignment horizontal="center" vertical="center"/>
    </xf>
    <xf numFmtId="0" fontId="1" fillId="7" borderId="19" xfId="2" applyFont="1" applyFill="1" applyBorder="1" applyAlignment="1">
      <alignment horizontal="center" vertical="center"/>
    </xf>
    <xf numFmtId="0" fontId="1" fillId="7" borderId="25" xfId="2" applyFont="1" applyFill="1" applyBorder="1" applyAlignment="1">
      <alignment horizontal="center" vertical="center"/>
    </xf>
    <xf numFmtId="0" fontId="1" fillId="7" borderId="21" xfId="2" applyFont="1" applyFill="1" applyBorder="1" applyAlignment="1">
      <alignment horizontal="center" vertical="center"/>
    </xf>
    <xf numFmtId="0" fontId="1" fillId="6" borderId="46" xfId="2" applyFont="1" applyFill="1" applyBorder="1" applyAlignment="1">
      <alignment horizontal="center" vertical="center"/>
    </xf>
    <xf numFmtId="0" fontId="1" fillId="6" borderId="20" xfId="2" applyFont="1" applyFill="1" applyBorder="1" applyAlignment="1">
      <alignment horizontal="center" vertical="center"/>
    </xf>
    <xf numFmtId="0" fontId="1" fillId="4" borderId="45" xfId="2" applyFont="1" applyFill="1" applyBorder="1" applyAlignment="1">
      <alignment horizontal="center" vertical="center"/>
    </xf>
    <xf numFmtId="0" fontId="1" fillId="4" borderId="19" xfId="2" applyFont="1" applyFill="1" applyBorder="1" applyAlignment="1">
      <alignment horizontal="center" vertical="center"/>
    </xf>
    <xf numFmtId="0" fontId="1" fillId="6" borderId="44" xfId="2" applyFont="1" applyFill="1" applyBorder="1" applyAlignment="1">
      <alignment horizontal="center" vertical="center"/>
    </xf>
    <xf numFmtId="0" fontId="1" fillId="6" borderId="50" xfId="2" applyFont="1" applyFill="1" applyBorder="1" applyAlignment="1">
      <alignment horizontal="center" vertical="center"/>
    </xf>
    <xf numFmtId="0" fontId="1" fillId="8" borderId="44" xfId="2" applyFont="1" applyFill="1" applyBorder="1" applyAlignment="1">
      <alignment horizontal="center" vertical="center"/>
    </xf>
    <xf numFmtId="0" fontId="1" fillId="8" borderId="50" xfId="2" applyFont="1" applyFill="1" applyBorder="1" applyAlignment="1">
      <alignment horizontal="center" vertical="center"/>
    </xf>
    <xf numFmtId="0" fontId="1" fillId="5" borderId="47" xfId="2" applyFont="1" applyFill="1" applyBorder="1" applyAlignment="1">
      <alignment horizontal="center" vertical="center" wrapText="1" shrinkToFit="1"/>
    </xf>
    <xf numFmtId="0" fontId="1" fillId="5" borderId="51" xfId="2" applyFont="1" applyFill="1" applyBorder="1" applyAlignment="1">
      <alignment horizontal="center" vertical="center" shrinkToFit="1"/>
    </xf>
    <xf numFmtId="0" fontId="1" fillId="0" borderId="44" xfId="2" applyFont="1" applyBorder="1" applyAlignment="1">
      <alignment horizontal="center" vertical="center"/>
    </xf>
    <xf numFmtId="0" fontId="1" fillId="0" borderId="50" xfId="2" applyFont="1" applyBorder="1" applyAlignment="1">
      <alignment horizontal="center" vertical="center"/>
    </xf>
    <xf numFmtId="0" fontId="1" fillId="0" borderId="26" xfId="2" applyFont="1" applyBorder="1" applyAlignment="1">
      <alignment horizontal="center" vertical="center" wrapText="1"/>
    </xf>
    <xf numFmtId="0" fontId="1" fillId="0" borderId="22" xfId="2" applyFont="1" applyBorder="1" applyAlignment="1">
      <alignment horizontal="center" vertical="center" wrapText="1"/>
    </xf>
    <xf numFmtId="0" fontId="12" fillId="0" borderId="28" xfId="2" applyFont="1" applyBorder="1" applyAlignment="1">
      <alignment horizontal="center" vertical="center"/>
    </xf>
    <xf numFmtId="0" fontId="12" fillId="0" borderId="33" xfId="2" applyFont="1" applyBorder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40" xfId="2" applyFont="1" applyBorder="1" applyAlignment="1">
      <alignment horizontal="center" vertical="center"/>
    </xf>
    <xf numFmtId="0" fontId="12" fillId="0" borderId="27" xfId="2" applyFont="1" applyBorder="1" applyAlignment="1">
      <alignment horizontal="center" vertical="center"/>
    </xf>
    <xf numFmtId="0" fontId="12" fillId="0" borderId="41" xfId="2" applyFont="1" applyBorder="1" applyAlignment="1">
      <alignment horizontal="center" vertical="center"/>
    </xf>
    <xf numFmtId="0" fontId="22" fillId="0" borderId="28" xfId="2" applyFont="1" applyBorder="1" applyAlignment="1">
      <alignment horizontal="center" vertical="center"/>
    </xf>
    <xf numFmtId="0" fontId="22" fillId="0" borderId="33" xfId="2" applyFont="1" applyBorder="1" applyAlignment="1">
      <alignment horizontal="center" vertical="center"/>
    </xf>
    <xf numFmtId="0" fontId="22" fillId="0" borderId="41" xfId="2" applyFont="1" applyBorder="1" applyAlignment="1">
      <alignment horizontal="center" vertical="center"/>
    </xf>
    <xf numFmtId="0" fontId="22" fillId="0" borderId="0" xfId="2" applyFont="1" applyAlignment="1">
      <alignment horizontal="center" vertical="center"/>
    </xf>
    <xf numFmtId="0" fontId="22" fillId="0" borderId="40" xfId="2" applyFont="1" applyBorder="1" applyAlignment="1">
      <alignment horizontal="center" vertical="center"/>
    </xf>
    <xf numFmtId="0" fontId="1" fillId="4" borderId="24" xfId="2" applyFont="1" applyFill="1" applyBorder="1" applyAlignment="1">
      <alignment horizontal="center" vertical="center"/>
    </xf>
    <xf numFmtId="0" fontId="1" fillId="4" borderId="23" xfId="2" applyFont="1" applyFill="1" applyBorder="1" applyAlignment="1">
      <alignment horizontal="center" vertical="center"/>
    </xf>
    <xf numFmtId="181" fontId="22" fillId="0" borderId="16" xfId="2" applyNumberFormat="1" applyFont="1" applyBorder="1" applyAlignment="1">
      <alignment horizontal="left" vertical="center"/>
    </xf>
    <xf numFmtId="181" fontId="22" fillId="0" borderId="6" xfId="2" applyNumberFormat="1" applyFont="1" applyBorder="1" applyAlignment="1">
      <alignment horizontal="left" vertical="center"/>
    </xf>
    <xf numFmtId="0" fontId="1" fillId="0" borderId="42" xfId="2" applyFont="1" applyBorder="1" applyAlignment="1">
      <alignment horizontal="center" vertical="center"/>
    </xf>
    <xf numFmtId="0" fontId="1" fillId="0" borderId="48" xfId="2" applyFont="1" applyBorder="1" applyAlignment="1">
      <alignment horizontal="center" vertical="center"/>
    </xf>
    <xf numFmtId="0" fontId="1" fillId="0" borderId="43" xfId="2" applyFont="1" applyBorder="1" applyAlignment="1">
      <alignment horizontal="center" vertical="center" shrinkToFit="1"/>
    </xf>
    <xf numFmtId="0" fontId="1" fillId="0" borderId="49" xfId="2" applyFont="1" applyBorder="1" applyAlignment="1">
      <alignment horizontal="center" vertical="center" shrinkToFit="1"/>
    </xf>
    <xf numFmtId="0" fontId="1" fillId="0" borderId="21" xfId="2" applyFont="1" applyBorder="1" applyAlignment="1">
      <alignment horizontal="center" vertical="center"/>
    </xf>
    <xf numFmtId="0" fontId="12" fillId="0" borderId="29" xfId="2" applyFont="1" applyBorder="1" applyAlignment="1">
      <alignment horizontal="center" vertical="center"/>
    </xf>
    <xf numFmtId="0" fontId="12" fillId="0" borderId="35" xfId="2" applyFont="1" applyBorder="1" applyAlignment="1">
      <alignment horizontal="center" vertical="center"/>
    </xf>
    <xf numFmtId="0" fontId="12" fillId="0" borderId="36" xfId="2" applyFont="1" applyBorder="1" applyAlignment="1">
      <alignment horizontal="center" vertical="center"/>
    </xf>
    <xf numFmtId="0" fontId="12" fillId="0" borderId="37" xfId="2" applyFont="1" applyBorder="1" applyAlignment="1">
      <alignment horizontal="center" vertical="center"/>
    </xf>
    <xf numFmtId="0" fontId="12" fillId="0" borderId="30" xfId="2" applyFont="1" applyBorder="1" applyAlignment="1">
      <alignment horizontal="center" vertical="center"/>
    </xf>
    <xf numFmtId="0" fontId="12" fillId="0" borderId="31" xfId="2" applyFont="1" applyBorder="1" applyAlignment="1">
      <alignment horizontal="center" vertical="center"/>
    </xf>
    <xf numFmtId="0" fontId="12" fillId="0" borderId="32" xfId="2" applyFont="1" applyBorder="1" applyAlignment="1">
      <alignment horizontal="center" vertical="center"/>
    </xf>
    <xf numFmtId="0" fontId="12" fillId="0" borderId="38" xfId="2" applyFont="1" applyBorder="1" applyAlignment="1">
      <alignment horizontal="center" vertical="center"/>
    </xf>
    <xf numFmtId="0" fontId="12" fillId="0" borderId="39" xfId="2" applyFont="1" applyBorder="1" applyAlignment="1">
      <alignment horizontal="center" vertical="center"/>
    </xf>
    <xf numFmtId="0" fontId="1" fillId="8" borderId="25" xfId="2" applyFont="1" applyFill="1" applyBorder="1" applyAlignment="1">
      <alignment horizontal="center" vertical="center"/>
    </xf>
    <xf numFmtId="0" fontId="1" fillId="8" borderId="21" xfId="2" applyFont="1" applyFill="1" applyBorder="1" applyAlignment="1">
      <alignment horizontal="center" vertical="center"/>
    </xf>
    <xf numFmtId="0" fontId="1" fillId="5" borderId="46" xfId="2" applyFont="1" applyFill="1" applyBorder="1" applyAlignment="1">
      <alignment horizontal="center" vertical="center" wrapText="1"/>
    </xf>
    <xf numFmtId="0" fontId="1" fillId="5" borderId="20" xfId="2" applyFont="1" applyFill="1" applyBorder="1" applyAlignment="1">
      <alignment horizontal="center" vertical="center" wrapText="1"/>
    </xf>
    <xf numFmtId="0" fontId="1" fillId="0" borderId="2" xfId="2" applyFont="1" applyBorder="1" applyAlignment="1">
      <alignment horizontal="left" vertical="center" shrinkToFit="1"/>
    </xf>
    <xf numFmtId="0" fontId="1" fillId="0" borderId="25" xfId="2" applyFont="1" applyBorder="1" applyAlignment="1">
      <alignment horizontal="left" vertical="center" shrinkToFit="1"/>
    </xf>
    <xf numFmtId="179" fontId="1" fillId="0" borderId="64" xfId="6" applyNumberFormat="1" applyFont="1" applyBorder="1" applyAlignment="1">
      <alignment horizontal="center" vertical="center"/>
    </xf>
    <xf numFmtId="179" fontId="1" fillId="0" borderId="15" xfId="6" applyNumberFormat="1" applyFont="1" applyBorder="1" applyAlignment="1">
      <alignment horizontal="center" vertical="center"/>
    </xf>
    <xf numFmtId="179" fontId="1" fillId="0" borderId="20" xfId="6" applyNumberFormat="1" applyFont="1" applyBorder="1" applyAlignment="1">
      <alignment horizontal="center" vertical="center"/>
    </xf>
    <xf numFmtId="0" fontId="26" fillId="12" borderId="45" xfId="2" applyFont="1" applyFill="1" applyBorder="1" applyAlignment="1">
      <alignment horizontal="center" vertical="center" wrapText="1"/>
    </xf>
    <xf numFmtId="0" fontId="1" fillId="12" borderId="46" xfId="2" applyFont="1" applyFill="1" applyBorder="1" applyAlignment="1">
      <alignment horizontal="center" vertical="center"/>
    </xf>
    <xf numFmtId="0" fontId="7" fillId="0" borderId="24" xfId="2" applyFont="1" applyBorder="1" applyAlignment="1">
      <alignment horizontal="center" vertical="center" wrapText="1"/>
    </xf>
    <xf numFmtId="0" fontId="7" fillId="0" borderId="26" xfId="2" applyFont="1" applyBorder="1" applyAlignment="1">
      <alignment horizontal="center" vertical="center"/>
    </xf>
    <xf numFmtId="0" fontId="7" fillId="0" borderId="23" xfId="2" applyFont="1" applyBorder="1" applyAlignment="1">
      <alignment horizontal="center" vertical="center"/>
    </xf>
    <xf numFmtId="0" fontId="7" fillId="0" borderId="22" xfId="2" applyFont="1" applyBorder="1" applyAlignment="1">
      <alignment horizontal="center" vertical="center"/>
    </xf>
    <xf numFmtId="0" fontId="12" fillId="0" borderId="27" xfId="2" applyFont="1" applyBorder="1" applyAlignment="1">
      <alignment horizontal="center" vertical="center" wrapText="1"/>
    </xf>
    <xf numFmtId="0" fontId="12" fillId="0" borderId="28" xfId="2" applyFont="1" applyBorder="1" applyAlignment="1">
      <alignment horizontal="center" vertical="center" wrapText="1"/>
    </xf>
    <xf numFmtId="0" fontId="12" fillId="0" borderId="35" xfId="2" applyFont="1" applyBorder="1" applyAlignment="1">
      <alignment horizontal="center" vertical="center" wrapText="1"/>
    </xf>
    <xf numFmtId="0" fontId="12" fillId="0" borderId="36" xfId="2" applyFont="1" applyBorder="1" applyAlignment="1">
      <alignment horizontal="center" vertical="center" wrapText="1"/>
    </xf>
    <xf numFmtId="179" fontId="1" fillId="0" borderId="46" xfId="6" applyNumberFormat="1" applyFont="1" applyBorder="1" applyAlignment="1">
      <alignment horizontal="center" vertical="center"/>
    </xf>
    <xf numFmtId="0" fontId="12" fillId="0" borderId="4" xfId="5" applyFont="1" applyBorder="1" applyAlignment="1">
      <alignment horizontal="center" vertical="center"/>
    </xf>
    <xf numFmtId="0" fontId="12" fillId="0" borderId="2" xfId="5" applyFont="1" applyBorder="1" applyAlignment="1">
      <alignment horizontal="center" vertical="center"/>
    </xf>
    <xf numFmtId="1" fontId="12" fillId="0" borderId="2" xfId="5" applyNumberFormat="1" applyFont="1" applyBorder="1" applyAlignment="1">
      <alignment horizontal="center" vertical="center"/>
    </xf>
    <xf numFmtId="0" fontId="12" fillId="0" borderId="65" xfId="2" applyFont="1" applyBorder="1" applyAlignment="1">
      <alignment horizontal="center" vertical="center"/>
    </xf>
    <xf numFmtId="0" fontId="7" fillId="12" borderId="27" xfId="2" applyFont="1" applyFill="1" applyBorder="1" applyAlignment="1">
      <alignment horizontal="center" vertical="center" wrapText="1"/>
    </xf>
    <xf numFmtId="0" fontId="7" fillId="12" borderId="33" xfId="2" applyFont="1" applyFill="1" applyBorder="1" applyAlignment="1">
      <alignment horizontal="center" vertical="center" wrapText="1"/>
    </xf>
    <xf numFmtId="0" fontId="7" fillId="12" borderId="35" xfId="2" applyFont="1" applyFill="1" applyBorder="1" applyAlignment="1">
      <alignment horizontal="center" vertical="center" wrapText="1"/>
    </xf>
    <xf numFmtId="0" fontId="7" fillId="12" borderId="65" xfId="2" applyFont="1" applyFill="1" applyBorder="1" applyAlignment="1">
      <alignment horizontal="center" vertical="center" wrapText="1"/>
    </xf>
    <xf numFmtId="0" fontId="1" fillId="0" borderId="26" xfId="8" applyFont="1" applyBorder="1" applyAlignment="1">
      <alignment horizontal="left" vertical="center" shrinkToFit="1"/>
    </xf>
    <xf numFmtId="0" fontId="1" fillId="0" borderId="24" xfId="8" applyFont="1" applyBorder="1" applyAlignment="1">
      <alignment horizontal="left" vertical="center" shrinkToFit="1"/>
    </xf>
    <xf numFmtId="0" fontId="1" fillId="0" borderId="3" xfId="8" applyFont="1" applyBorder="1" applyAlignment="1">
      <alignment horizontal="left" vertical="center" shrinkToFit="1"/>
    </xf>
    <xf numFmtId="0" fontId="1" fillId="0" borderId="4" xfId="8" applyFont="1" applyBorder="1" applyAlignment="1">
      <alignment horizontal="left" vertical="center" shrinkToFit="1"/>
    </xf>
  </cellXfs>
  <cellStyles count="9">
    <cellStyle name="一般" xfId="0" builtinId="0"/>
    <cellStyle name="一般 2 17 2" xfId="5" xr:uid="{662F48AC-A1A5-4AA1-A92D-CE02F4C700C3}"/>
    <cellStyle name="一般 2 2 2" xfId="2" xr:uid="{43F96FCB-3879-4139-ADF4-FBC14938AA7B}"/>
    <cellStyle name="一般 2 4" xfId="8" xr:uid="{3760B261-7D7A-4A7A-9784-B0C4CC6D89B8}"/>
    <cellStyle name="一般 2 8" xfId="4" xr:uid="{52DE925B-3A59-4B1A-99E8-045A621A94BC}"/>
    <cellStyle name="一般 3" xfId="1" xr:uid="{30F16012-5E69-4490-A013-7AC762A0FE22}"/>
    <cellStyle name="一般 3 3" xfId="7" xr:uid="{DF43D444-DA1D-4CC4-8DEF-2CEB79A652CF}"/>
    <cellStyle name="千分位 2" xfId="3" xr:uid="{2952FEE4-85F8-4E8B-8553-B022C616DCE3}"/>
    <cellStyle name="百分比 2" xfId="6" xr:uid="{F407925A-4ED3-49F2-AE5D-7E454CB25D4B}"/>
  </cellStyles>
  <dxfs count="764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styles" Target="styles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theme" Target="theme/theme1.xml"/><Relationship Id="rId99" Type="http://schemas.openxmlformats.org/officeDocument/2006/relationships/customXml" Target="../customXml/item1.xml"/><Relationship Id="rId10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sheetMetadata" Target="metadata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calcChain" Target="calcChain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A66A2-C83B-4C79-AAC9-9A87736A4703}">
  <sheetPr>
    <tabColor theme="8" tint="0.59999389629810485"/>
  </sheetPr>
  <dimension ref="B1:AR42"/>
  <sheetViews>
    <sheetView tabSelected="1" zoomScale="70" zoomScaleNormal="70" workbookViewId="0">
      <selection activeCell="U24" sqref="U24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6" t="s">
        <v>0</v>
      </c>
      <c r="C1" s="276"/>
      <c r="D1" s="276"/>
      <c r="E1" s="276"/>
      <c r="F1" s="276"/>
      <c r="G1" s="276"/>
      <c r="H1" s="276"/>
      <c r="I1" s="276"/>
      <c r="J1" s="276"/>
      <c r="K1" s="1"/>
      <c r="L1" s="1"/>
      <c r="M1" s="1"/>
      <c r="N1" s="1"/>
      <c r="O1" s="1"/>
      <c r="P1" s="1"/>
    </row>
    <row r="2" spans="2:34" ht="27.75" customHeight="1">
      <c r="B2" s="277"/>
      <c r="C2" s="277"/>
      <c r="D2" s="277"/>
      <c r="E2" s="277"/>
      <c r="F2" s="277"/>
      <c r="G2" s="277"/>
      <c r="H2" s="277"/>
      <c r="I2" s="277"/>
      <c r="J2" s="277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8" t="s">
        <v>269</v>
      </c>
      <c r="D3" s="279"/>
      <c r="E3" s="3" t="s">
        <v>2</v>
      </c>
      <c r="F3" s="280">
        <f>'0131(18度C)'!D1+'0131(4度C)'!D1</f>
        <v>129053</v>
      </c>
      <c r="G3" s="281"/>
      <c r="H3" s="3" t="s">
        <v>3</v>
      </c>
      <c r="I3" s="282">
        <f>'0131(18度C)'!F1+'0131(4度C)'!F1</f>
        <v>4007768.4000000004</v>
      </c>
      <c r="J3" s="283"/>
      <c r="K3" s="4"/>
      <c r="L3" s="5"/>
      <c r="M3" s="1"/>
      <c r="N3" s="1"/>
      <c r="O3" s="1"/>
      <c r="P3" s="1"/>
    </row>
    <row r="4" spans="2:34" ht="28.5" customHeight="1">
      <c r="B4" s="284" t="s">
        <v>4</v>
      </c>
      <c r="C4" s="264" t="s">
        <v>5</v>
      </c>
      <c r="D4" s="265"/>
      <c r="E4" s="287" t="s">
        <v>6</v>
      </c>
      <c r="F4" s="288"/>
      <c r="G4" s="287" t="s">
        <v>7</v>
      </c>
      <c r="H4" s="288"/>
      <c r="I4" s="287" t="s">
        <v>8</v>
      </c>
      <c r="J4" s="288"/>
      <c r="K4" s="260" t="s">
        <v>9</v>
      </c>
      <c r="L4" s="261"/>
      <c r="M4" s="260" t="s">
        <v>10</v>
      </c>
      <c r="N4" s="261"/>
      <c r="O4" s="262" t="s">
        <v>11</v>
      </c>
      <c r="P4" s="263"/>
      <c r="Q4" s="263" t="s">
        <v>12</v>
      </c>
      <c r="R4" s="263"/>
    </row>
    <row r="5" spans="2:34" ht="28.5" customHeight="1">
      <c r="B5" s="285"/>
      <c r="C5" s="264" t="s">
        <v>13</v>
      </c>
      <c r="D5" s="265"/>
      <c r="E5" s="266" t="s">
        <v>14</v>
      </c>
      <c r="F5" s="267"/>
      <c r="G5" s="268" t="s">
        <v>15</v>
      </c>
      <c r="H5" s="269"/>
      <c r="I5" s="270" t="s">
        <v>16</v>
      </c>
      <c r="J5" s="271"/>
      <c r="K5" s="272" t="s">
        <v>17</v>
      </c>
      <c r="L5" s="273"/>
      <c r="M5" s="274" t="s">
        <v>18</v>
      </c>
      <c r="N5" s="275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5"/>
      <c r="C6" s="264" t="s">
        <v>22</v>
      </c>
      <c r="D6" s="265"/>
      <c r="E6" s="256">
        <f>AVERAGE(D14:O14,D32:X32)</f>
        <v>546.88589855653504</v>
      </c>
      <c r="F6" s="257" t="e">
        <f>AVERAGE(#REF!,D14:K14)</f>
        <v>#REF!</v>
      </c>
      <c r="G6" s="258">
        <f>AVERAGE(D14:K14)</f>
        <v>214.62897860336386</v>
      </c>
      <c r="H6" s="259"/>
      <c r="I6" s="258">
        <f>AVERAGE(L14:O14)</f>
        <v>94.096362597600461</v>
      </c>
      <c r="J6" s="259"/>
      <c r="K6" s="258">
        <f>AVERAGE(D32:O32)</f>
        <v>735.8216992650955</v>
      </c>
      <c r="L6" s="259"/>
      <c r="M6" s="258">
        <f>AVERAGE(P32:X32)</f>
        <v>767.08428805237315</v>
      </c>
      <c r="N6" s="259"/>
      <c r="O6" s="245">
        <f>'0131(4度C)'!Y2</f>
        <v>0</v>
      </c>
      <c r="P6" s="245">
        <f>'0131(4度C)'!Z2</f>
        <v>0</v>
      </c>
      <c r="Q6" s="245">
        <f>'0131(4度C)'!AC2</f>
        <v>39</v>
      </c>
      <c r="R6" s="245">
        <f>'0131(4度C)'!AD2</f>
        <v>0</v>
      </c>
    </row>
    <row r="7" spans="2:34" ht="28.5" customHeight="1">
      <c r="B7" s="285"/>
      <c r="C7" s="250" t="s">
        <v>23</v>
      </c>
      <c r="D7" s="251"/>
      <c r="E7" s="252">
        <f>AVERAGE(D15:O15,D33:X33)</f>
        <v>485.65869425391793</v>
      </c>
      <c r="F7" s="253" t="e">
        <f>AVERAGE(#REF!,D15:K15)</f>
        <v>#REF!</v>
      </c>
      <c r="G7" s="254">
        <f>AVERAGE(D15:K15)</f>
        <v>193.30086300977288</v>
      </c>
      <c r="H7" s="255"/>
      <c r="I7" s="254">
        <f>AVERAGE(L15:O15)</f>
        <v>83.696863658153177</v>
      </c>
      <c r="J7" s="255"/>
      <c r="K7" s="254">
        <f>AVERAGE(D33:O33)</f>
        <v>652.57145116404581</v>
      </c>
      <c r="L7" s="255"/>
      <c r="M7" s="254">
        <f>AVERAGE(P33:X33)</f>
        <v>680.03438319538645</v>
      </c>
      <c r="N7" s="255"/>
      <c r="O7" s="246"/>
      <c r="P7" s="246"/>
      <c r="Q7" s="246"/>
      <c r="R7" s="246"/>
    </row>
    <row r="8" spans="2:34" ht="28.5" customHeight="1">
      <c r="B8" s="286"/>
      <c r="C8" s="250" t="s">
        <v>24</v>
      </c>
      <c r="D8" s="251"/>
      <c r="E8" s="248">
        <f>AVERAGE(D16:O16,D34:X34)</f>
        <v>0.88927063812875884</v>
      </c>
      <c r="F8" s="249" t="e">
        <f>AVERAGE(D16:K16,#REF!)</f>
        <v>#REF!</v>
      </c>
      <c r="G8" s="238">
        <f>AVERAGE(D16:K16)</f>
        <v>0.8973759062240837</v>
      </c>
      <c r="H8" s="239"/>
      <c r="I8" s="238">
        <f>AVERAGE(L16:O16)</f>
        <v>0.88947641613112327</v>
      </c>
      <c r="J8" s="239"/>
      <c r="K8" s="238">
        <f>AVERAGE(D34:O34)</f>
        <v>0.88709046311448458</v>
      </c>
      <c r="L8" s="239"/>
      <c r="M8" s="238">
        <f>AVERAGE(P34:X34)</f>
        <v>0.88532032246868186</v>
      </c>
      <c r="N8" s="239"/>
      <c r="O8" s="247"/>
      <c r="P8" s="247"/>
      <c r="Q8" s="247"/>
      <c r="R8" s="247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36" t="s">
        <v>26</v>
      </c>
      <c r="C11" s="237"/>
      <c r="D11" s="240" t="s">
        <v>27</v>
      </c>
      <c r="E11" s="241"/>
      <c r="F11" s="241"/>
      <c r="G11" s="241"/>
      <c r="H11" s="241"/>
      <c r="I11" s="241"/>
      <c r="J11" s="241"/>
      <c r="K11" s="241"/>
      <c r="L11" s="242" t="s">
        <v>28</v>
      </c>
      <c r="M11" s="243"/>
      <c r="N11" s="243"/>
      <c r="O11" s="244"/>
    </row>
    <row r="12" spans="2:34" ht="17.25" customHeight="1">
      <c r="B12" s="230" t="s">
        <v>29</v>
      </c>
      <c r="C12" s="231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1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3" t="s">
        <v>40</v>
      </c>
      <c r="C14" s="26" t="s">
        <v>41</v>
      </c>
      <c r="D14" s="27" t="s">
        <v>42</v>
      </c>
      <c r="E14" s="28">
        <v>81.967213114754102</v>
      </c>
      <c r="F14" s="28" t="s">
        <v>42</v>
      </c>
      <c r="G14" s="28">
        <v>102.5</v>
      </c>
      <c r="H14" s="28">
        <v>101.2987012987013</v>
      </c>
      <c r="I14" s="28">
        <v>572.75</v>
      </c>
      <c r="J14" s="28" t="s">
        <v>42</v>
      </c>
      <c r="K14" s="29" t="s">
        <v>42</v>
      </c>
      <c r="L14" s="27" t="s">
        <v>42</v>
      </c>
      <c r="M14" s="30">
        <v>98.305084745762699</v>
      </c>
      <c r="N14" s="28" t="s">
        <v>42</v>
      </c>
      <c r="O14" s="31">
        <v>89.887640449438209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3"/>
      <c r="C15" s="33" t="s">
        <v>43</v>
      </c>
      <c r="D15" s="34" t="s">
        <v>42</v>
      </c>
      <c r="E15" s="35">
        <v>72.944956094523718</v>
      </c>
      <c r="F15" s="35" t="s">
        <v>42</v>
      </c>
      <c r="G15" s="35">
        <v>92.73839556641164</v>
      </c>
      <c r="H15" s="35">
        <v>90.341887286900501</v>
      </c>
      <c r="I15" s="35">
        <v>517.17821309125566</v>
      </c>
      <c r="J15" s="35" t="s">
        <v>42</v>
      </c>
      <c r="K15" s="36" t="s">
        <v>42</v>
      </c>
      <c r="L15" s="34" t="s">
        <v>42</v>
      </c>
      <c r="M15" s="37">
        <v>87.448656645002586</v>
      </c>
      <c r="N15" s="35" t="s">
        <v>42</v>
      </c>
      <c r="O15" s="38">
        <v>79.945070671303782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33"/>
      <c r="C16" s="41" t="s">
        <v>44</v>
      </c>
      <c r="D16" s="42" t="s">
        <v>42</v>
      </c>
      <c r="E16" s="43">
        <f t="shared" ref="E16:I16" si="0">E15/E14</f>
        <v>0.88992846435318929</v>
      </c>
      <c r="F16" s="43" t="s">
        <v>42</v>
      </c>
      <c r="G16" s="43">
        <f t="shared" si="0"/>
        <v>0.90476483479425995</v>
      </c>
      <c r="H16" s="43">
        <f t="shared" si="0"/>
        <v>0.89183657962709462</v>
      </c>
      <c r="I16" s="43">
        <f t="shared" si="0"/>
        <v>0.90297374612179071</v>
      </c>
      <c r="J16" s="43" t="s">
        <v>42</v>
      </c>
      <c r="K16" s="44" t="s">
        <v>42</v>
      </c>
      <c r="L16" s="42" t="s">
        <v>42</v>
      </c>
      <c r="M16" s="45">
        <f t="shared" ref="M16" si="1">M15/M14</f>
        <v>0.88956392104399196</v>
      </c>
      <c r="N16" s="43" t="s">
        <v>42</v>
      </c>
      <c r="O16" s="46">
        <f t="shared" ref="O16" si="2">O15/O14</f>
        <v>0.88938891121825447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32" t="s">
        <v>45</v>
      </c>
      <c r="C17" s="13" t="s">
        <v>46</v>
      </c>
      <c r="D17" s="47" t="s">
        <v>42</v>
      </c>
      <c r="E17" s="48">
        <v>0.29166666666666669</v>
      </c>
      <c r="F17" s="48" t="s">
        <v>42</v>
      </c>
      <c r="G17" s="48">
        <v>0.29178240740740741</v>
      </c>
      <c r="H17" s="48">
        <v>0.20833333333333334</v>
      </c>
      <c r="I17" s="48">
        <v>0.42656250000000001</v>
      </c>
      <c r="J17" s="48" t="s">
        <v>42</v>
      </c>
      <c r="K17" s="48" t="s">
        <v>42</v>
      </c>
      <c r="L17" s="47" t="s">
        <v>42</v>
      </c>
      <c r="M17" s="49">
        <v>0.70833333333333337</v>
      </c>
      <c r="N17" s="48" t="s">
        <v>42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7" t="s">
        <v>42</v>
      </c>
      <c r="E18" s="48">
        <v>0.60495370370370372</v>
      </c>
      <c r="F18" s="48" t="s">
        <v>42</v>
      </c>
      <c r="G18" s="48">
        <v>0.6114236111111111</v>
      </c>
      <c r="H18" s="48">
        <v>0.56874999999999998</v>
      </c>
      <c r="I18" s="48">
        <v>0.45</v>
      </c>
      <c r="J18" s="48" t="s">
        <v>42</v>
      </c>
      <c r="K18" s="48" t="s">
        <v>42</v>
      </c>
      <c r="L18" s="47" t="s">
        <v>42</v>
      </c>
      <c r="M18" s="49">
        <v>0.8305555555555556</v>
      </c>
      <c r="N18" s="48" t="s">
        <v>42</v>
      </c>
      <c r="O18" s="50">
        <v>0.83194444444444449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4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2"/>
      <c r="AC19" s="192"/>
      <c r="AD19" s="192"/>
      <c r="AE19" s="192"/>
      <c r="AF19" s="192"/>
      <c r="AG19" s="192"/>
      <c r="AH19" s="192"/>
      <c r="AI19" s="192"/>
      <c r="AJ19" s="192"/>
      <c r="AK19" s="192"/>
      <c r="AL19" s="192"/>
      <c r="AM19" s="192"/>
      <c r="AN19" s="192"/>
      <c r="AO19" s="25"/>
      <c r="AP19" s="25"/>
      <c r="AQ19" s="25"/>
      <c r="AR19" s="25"/>
    </row>
    <row r="20" spans="2:44" ht="17.25" customHeight="1">
      <c r="B20" s="235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2"/>
      <c r="AC20" s="192"/>
      <c r="AD20" s="192"/>
      <c r="AE20" s="192"/>
      <c r="AF20" s="192"/>
      <c r="AG20" s="192"/>
      <c r="AH20" s="192"/>
      <c r="AI20" s="192"/>
      <c r="AJ20" s="192"/>
      <c r="AK20" s="192"/>
      <c r="AL20" s="192"/>
      <c r="AM20" s="192"/>
      <c r="AN20" s="192"/>
      <c r="AO20" s="25"/>
      <c r="AP20" s="25"/>
      <c r="AQ20" s="25"/>
      <c r="AR20" s="25"/>
    </row>
    <row r="21" spans="2:44" ht="17.25" customHeight="1">
      <c r="B21" s="234" t="s">
        <v>51</v>
      </c>
      <c r="C21" s="51" t="s">
        <v>49</v>
      </c>
      <c r="D21" s="54"/>
      <c r="E21" s="52">
        <v>9</v>
      </c>
      <c r="F21" s="52"/>
      <c r="G21" s="52">
        <v>9</v>
      </c>
      <c r="H21" s="52">
        <v>12</v>
      </c>
      <c r="I21" s="52">
        <v>2</v>
      </c>
      <c r="J21" s="52"/>
      <c r="K21" s="53"/>
      <c r="L21" s="54"/>
      <c r="M21" s="55">
        <v>3</v>
      </c>
      <c r="N21" s="52"/>
      <c r="O21" s="56">
        <v>4</v>
      </c>
      <c r="Q21" s="9"/>
      <c r="R21" s="9"/>
      <c r="S21" s="9"/>
      <c r="T21" s="9"/>
      <c r="AB21" s="192"/>
      <c r="AC21" s="192"/>
      <c r="AD21" s="192"/>
      <c r="AE21" s="192"/>
      <c r="AF21" s="192"/>
      <c r="AG21" s="192"/>
      <c r="AH21" s="192"/>
      <c r="AI21" s="192"/>
      <c r="AJ21" s="192"/>
      <c r="AK21" s="192"/>
      <c r="AL21" s="192"/>
      <c r="AM21" s="192"/>
      <c r="AN21" s="192"/>
      <c r="AO21" s="25"/>
      <c r="AP21" s="25"/>
      <c r="AQ21" s="25"/>
      <c r="AR21" s="25"/>
    </row>
    <row r="22" spans="2:44" ht="17.25" customHeight="1">
      <c r="B22" s="235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2"/>
      <c r="AA22" s="192"/>
      <c r="AB22" s="192"/>
      <c r="AC22" s="192"/>
      <c r="AD22" s="192"/>
      <c r="AE22" s="192"/>
      <c r="AF22" s="192"/>
      <c r="AG22" s="192"/>
      <c r="AH22" s="192"/>
      <c r="AI22" s="192"/>
      <c r="AJ22" s="192"/>
      <c r="AK22" s="192"/>
      <c r="AL22" s="192"/>
      <c r="AM22" s="192"/>
      <c r="AN22" s="192"/>
      <c r="AO22" s="25"/>
      <c r="AP22" s="25"/>
      <c r="AQ22" s="25"/>
      <c r="AR22" s="25"/>
    </row>
    <row r="23" spans="2:44" ht="17.25" customHeight="1">
      <c r="B23" s="230" t="s">
        <v>53</v>
      </c>
      <c r="C23" s="231"/>
      <c r="D23" s="57" t="s">
        <v>42</v>
      </c>
      <c r="E23" s="58">
        <v>24.4</v>
      </c>
      <c r="F23" s="58" t="s">
        <v>42</v>
      </c>
      <c r="G23" s="58">
        <v>22.285714285714285</v>
      </c>
      <c r="H23" s="58">
        <v>19.25</v>
      </c>
      <c r="I23" s="58">
        <v>6</v>
      </c>
      <c r="J23" s="58" t="s">
        <v>42</v>
      </c>
      <c r="K23" s="59" t="s">
        <v>42</v>
      </c>
      <c r="L23" s="57" t="s">
        <v>42</v>
      </c>
      <c r="M23" s="60">
        <v>19.666666666666668</v>
      </c>
      <c r="N23" s="58" t="s">
        <v>42</v>
      </c>
      <c r="O23" s="61">
        <v>22.25</v>
      </c>
    </row>
    <row r="24" spans="2:44" ht="17.25" customHeight="1">
      <c r="B24" s="220" t="s">
        <v>54</v>
      </c>
      <c r="C24" s="221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20" t="s">
        <v>59</v>
      </c>
      <c r="C25" s="221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22" t="s">
        <v>60</v>
      </c>
      <c r="C26" s="223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36" t="s">
        <v>26</v>
      </c>
      <c r="C29" s="237"/>
      <c r="D29" s="224" t="s">
        <v>64</v>
      </c>
      <c r="E29" s="225"/>
      <c r="F29" s="225"/>
      <c r="G29" s="225"/>
      <c r="H29" s="225"/>
      <c r="I29" s="225"/>
      <c r="J29" s="225"/>
      <c r="K29" s="225"/>
      <c r="L29" s="225"/>
      <c r="M29" s="225"/>
      <c r="N29" s="225"/>
      <c r="O29" s="226"/>
      <c r="P29" s="227" t="s">
        <v>65</v>
      </c>
      <c r="Q29" s="228"/>
      <c r="R29" s="228"/>
      <c r="S29" s="228"/>
      <c r="T29" s="228"/>
      <c r="U29" s="228"/>
      <c r="V29" s="228"/>
      <c r="W29" s="228"/>
      <c r="X29" s="229"/>
    </row>
    <row r="30" spans="2:44" ht="17.25" customHeight="1">
      <c r="B30" s="230" t="s">
        <v>29</v>
      </c>
      <c r="C30" s="231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30"/>
      <c r="C31" s="231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33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318.8679245283019</v>
      </c>
      <c r="H32" s="28">
        <v>433.33333333333331</v>
      </c>
      <c r="I32" s="28" t="s">
        <v>42</v>
      </c>
      <c r="J32" s="28" t="s">
        <v>42</v>
      </c>
      <c r="K32" s="28">
        <v>825</v>
      </c>
      <c r="L32" s="28" t="s">
        <v>42</v>
      </c>
      <c r="M32" s="28">
        <v>761.53846153846155</v>
      </c>
      <c r="N32" s="28">
        <v>1133.3333333333333</v>
      </c>
      <c r="O32" s="28">
        <v>942.85714285714289</v>
      </c>
      <c r="P32" s="27">
        <v>306.38297872340428</v>
      </c>
      <c r="Q32" s="28" t="s">
        <v>42</v>
      </c>
      <c r="R32" s="28" t="s">
        <v>42</v>
      </c>
      <c r="S32" s="28" t="s">
        <v>42</v>
      </c>
      <c r="T32" s="28">
        <v>787.5</v>
      </c>
      <c r="U32" s="28" t="s">
        <v>42</v>
      </c>
      <c r="V32" s="28">
        <v>761.53846153846155</v>
      </c>
      <c r="W32" s="28">
        <v>1100</v>
      </c>
      <c r="X32" s="31">
        <v>880</v>
      </c>
    </row>
    <row r="33" spans="2:24" ht="39.6" customHeight="1">
      <c r="B33" s="233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279.84522369499189</v>
      </c>
      <c r="H33" s="35">
        <v>386.6158204269509</v>
      </c>
      <c r="I33" s="35" t="s">
        <v>42</v>
      </c>
      <c r="J33" s="35" t="s">
        <v>42</v>
      </c>
      <c r="K33" s="35">
        <v>738.81414565234343</v>
      </c>
      <c r="L33" s="35" t="s">
        <v>42</v>
      </c>
      <c r="M33" s="35">
        <v>681.84668483923724</v>
      </c>
      <c r="N33" s="35">
        <v>994.4764494395223</v>
      </c>
      <c r="O33" s="35">
        <v>833.83038293122877</v>
      </c>
      <c r="P33" s="34">
        <v>267.32423267612751</v>
      </c>
      <c r="Q33" s="35" t="s">
        <v>42</v>
      </c>
      <c r="R33" s="35" t="s">
        <v>42</v>
      </c>
      <c r="S33" s="35" t="s">
        <v>42</v>
      </c>
      <c r="T33" s="35">
        <v>702.77189424049675</v>
      </c>
      <c r="U33" s="35" t="s">
        <v>42</v>
      </c>
      <c r="V33" s="35">
        <v>682.32280931331115</v>
      </c>
      <c r="W33" s="35">
        <v>969.69889770059456</v>
      </c>
      <c r="X33" s="38">
        <v>778.05408204640241</v>
      </c>
    </row>
    <row r="34" spans="2:24" ht="40.15" customHeight="1">
      <c r="B34" s="233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0.87762111572985613</v>
      </c>
      <c r="H34" s="43">
        <f>H33/H32</f>
        <v>0.89219035483142517</v>
      </c>
      <c r="I34" s="43" t="s">
        <v>42</v>
      </c>
      <c r="J34" s="43" t="s">
        <v>42</v>
      </c>
      <c r="K34" s="43">
        <f>K33/K32</f>
        <v>0.89553229776041632</v>
      </c>
      <c r="L34" s="43" t="s">
        <v>42</v>
      </c>
      <c r="M34" s="43">
        <f>M33/M32</f>
        <v>0.89535423261718017</v>
      </c>
      <c r="N34" s="43">
        <f>N33/N32</f>
        <v>0.87747922009369617</v>
      </c>
      <c r="O34" s="43">
        <f>O33/O32</f>
        <v>0.88436555765433356</v>
      </c>
      <c r="P34" s="42">
        <f>P33/P32</f>
        <v>0.8725165927623606</v>
      </c>
      <c r="Q34" s="43" t="s">
        <v>42</v>
      </c>
      <c r="R34" s="43" t="s">
        <v>42</v>
      </c>
      <c r="S34" s="43" t="s">
        <v>42</v>
      </c>
      <c r="T34" s="43">
        <f>T33/T32</f>
        <v>0.89240875459110702</v>
      </c>
      <c r="U34" s="43" t="s">
        <v>42</v>
      </c>
      <c r="V34" s="43">
        <f>V33/V32</f>
        <v>0.89597944657303485</v>
      </c>
      <c r="W34" s="43">
        <f>W33/W32</f>
        <v>0.88154445245508595</v>
      </c>
      <c r="X34" s="46">
        <f>X33/X32</f>
        <v>0.8841523659618209</v>
      </c>
    </row>
    <row r="35" spans="2:24" ht="17.25" customHeight="1">
      <c r="B35" s="232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0.3354166666666667</v>
      </c>
      <c r="H35" s="48">
        <v>0.2918634259259259</v>
      </c>
      <c r="I35" s="48" t="s">
        <v>42</v>
      </c>
      <c r="J35" s="48" t="s">
        <v>42</v>
      </c>
      <c r="K35" s="48">
        <v>0.29199074074074072</v>
      </c>
      <c r="L35" s="48" t="s">
        <v>42</v>
      </c>
      <c r="M35" s="48">
        <v>0.29166666666666669</v>
      </c>
      <c r="N35" s="48">
        <v>0.29166666666666669</v>
      </c>
      <c r="O35" s="48">
        <v>0.291875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>
        <v>0.70833333333333337</v>
      </c>
      <c r="U35" s="48" t="s">
        <v>42</v>
      </c>
      <c r="V35" s="48">
        <v>0.70833333333333337</v>
      </c>
      <c r="W35" s="48">
        <v>0.70851851851851855</v>
      </c>
      <c r="X35" s="50">
        <v>0.70833333333333337</v>
      </c>
    </row>
    <row r="36" spans="2:24" ht="17.25" customHeight="1">
      <c r="B36" s="230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0.42238425925925926</v>
      </c>
      <c r="H36" s="48">
        <v>0.31874999999999998</v>
      </c>
      <c r="I36" s="48" t="s">
        <v>42</v>
      </c>
      <c r="J36" s="48" t="s">
        <v>42</v>
      </c>
      <c r="K36" s="48">
        <v>0.3923611111111111</v>
      </c>
      <c r="L36" s="48" t="s">
        <v>42</v>
      </c>
      <c r="M36" s="48">
        <v>0.38754629629629628</v>
      </c>
      <c r="N36" s="48">
        <v>0.42916666666666664</v>
      </c>
      <c r="O36" s="48">
        <v>0.41111111111111109</v>
      </c>
      <c r="P36" s="47">
        <v>0.78961805555555553</v>
      </c>
      <c r="Q36" s="48" t="s">
        <v>42</v>
      </c>
      <c r="R36" s="48" t="s">
        <v>42</v>
      </c>
      <c r="S36" s="48" t="s">
        <v>42</v>
      </c>
      <c r="T36" s="48">
        <v>0.86187499999999995</v>
      </c>
      <c r="U36" s="48" t="s">
        <v>42</v>
      </c>
      <c r="V36" s="48">
        <v>0.84339120370370368</v>
      </c>
      <c r="W36" s="48">
        <v>1.0190856481481481</v>
      </c>
      <c r="X36" s="50">
        <v>0.8696180555555556</v>
      </c>
    </row>
    <row r="37" spans="2:24" ht="17.25" customHeight="1">
      <c r="B37" s="230" t="s">
        <v>53</v>
      </c>
      <c r="C37" s="231"/>
      <c r="D37" s="58" t="s">
        <v>42</v>
      </c>
      <c r="E37" s="58" t="s">
        <v>42</v>
      </c>
      <c r="F37" s="58" t="s">
        <v>42</v>
      </c>
      <c r="G37" s="58">
        <v>10.6</v>
      </c>
      <c r="H37" s="58">
        <v>6</v>
      </c>
      <c r="I37" s="58" t="s">
        <v>42</v>
      </c>
      <c r="J37" s="58" t="s">
        <v>42</v>
      </c>
      <c r="K37" s="58">
        <v>4</v>
      </c>
      <c r="L37" s="58" t="s">
        <v>42</v>
      </c>
      <c r="M37" s="58">
        <v>4.333333333333333</v>
      </c>
      <c r="N37" s="58">
        <v>3</v>
      </c>
      <c r="O37" s="58">
        <v>3.5</v>
      </c>
      <c r="P37" s="57">
        <v>11.75</v>
      </c>
      <c r="Q37" s="58" t="s">
        <v>42</v>
      </c>
      <c r="R37" s="58" t="s">
        <v>42</v>
      </c>
      <c r="S37" s="58" t="s">
        <v>42</v>
      </c>
      <c r="T37" s="39">
        <v>4</v>
      </c>
      <c r="U37" s="48" t="s">
        <v>42</v>
      </c>
      <c r="V37" s="58">
        <v>4.333333333333333</v>
      </c>
      <c r="W37" s="58">
        <v>3</v>
      </c>
      <c r="X37" s="61">
        <v>3.75</v>
      </c>
    </row>
    <row r="38" spans="2:24" ht="17.25" customHeight="1">
      <c r="B38" s="220" t="s">
        <v>54</v>
      </c>
      <c r="C38" s="221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20" t="s">
        <v>59</v>
      </c>
      <c r="C39" s="221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22" t="s">
        <v>60</v>
      </c>
      <c r="C40" s="223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P6:P8"/>
    <mergeCell ref="Q6:Q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25:C25"/>
    <mergeCell ref="B26:C26"/>
    <mergeCell ref="B29:C29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14:B16"/>
    <mergeCell ref="B17:B18"/>
    <mergeCell ref="B19:B20"/>
    <mergeCell ref="B21:B22"/>
    <mergeCell ref="B23:C23"/>
    <mergeCell ref="B24:C24"/>
    <mergeCell ref="B38:C38"/>
    <mergeCell ref="B39:C3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5C4DC-BDC5-4AAA-8CAE-3428BF0051F4}">
  <sheetPr>
    <tabColor theme="8" tint="0.59999389629810485"/>
    <pageSetUpPr fitToPage="1"/>
  </sheetPr>
  <dimension ref="A1:AC205"/>
  <sheetViews>
    <sheetView zoomScale="85" zoomScaleNormal="85" workbookViewId="0">
      <pane ySplit="4" topLeftCell="A5" activePane="bottomLeft" state="frozen"/>
      <selection activeCell="Q42" sqref="Q42"/>
      <selection pane="bottomLeft" activeCell="Q42" sqref="Q42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219">
        <f>SUM(F5:F191)</f>
        <v>84115</v>
      </c>
      <c r="E1" s="88" t="s">
        <v>3</v>
      </c>
      <c r="F1" s="89">
        <f>SUM(G5:G191)</f>
        <v>1651398.7000000004</v>
      </c>
      <c r="G1" s="90" t="s">
        <v>84</v>
      </c>
      <c r="H1" s="91">
        <f>L21+L38+L55+L72+L89+L106+L123+L140+L157+L174+L191</f>
        <v>58.266666666666673</v>
      </c>
      <c r="I1" s="345" t="s">
        <v>85</v>
      </c>
      <c r="J1" s="341"/>
      <c r="K1" s="361"/>
      <c r="L1" s="365" t="s">
        <v>86</v>
      </c>
      <c r="M1" s="366"/>
      <c r="N1" s="367"/>
      <c r="O1" s="341" t="s">
        <v>87</v>
      </c>
      <c r="P1" s="341"/>
      <c r="Q1" s="341"/>
      <c r="R1" s="342"/>
      <c r="S1" s="345" t="s">
        <v>88</v>
      </c>
      <c r="T1" s="341"/>
      <c r="U1" s="341"/>
      <c r="V1" s="341"/>
      <c r="W1" s="341"/>
      <c r="X1" s="342"/>
      <c r="Y1" s="341" t="s">
        <v>89</v>
      </c>
      <c r="Z1" s="341"/>
      <c r="AA1" s="345" t="s">
        <v>90</v>
      </c>
      <c r="AB1" s="347"/>
      <c r="AC1" s="348"/>
    </row>
    <row r="2" spans="1:29" ht="26.25" customHeight="1" thickBot="1">
      <c r="A2" s="354">
        <v>46053</v>
      </c>
      <c r="B2" s="355"/>
      <c r="C2" s="92" t="s">
        <v>40</v>
      </c>
      <c r="D2" s="93">
        <f>AVERAGE(N21,N38,N55,N72,N89,N106,N123,N140,N157,N174,N191)</f>
        <v>665.05460208738248</v>
      </c>
      <c r="E2" s="93" t="s">
        <v>91</v>
      </c>
      <c r="F2" s="94">
        <f>F1/D1</f>
        <v>19.632630327527796</v>
      </c>
      <c r="G2" s="95" t="s">
        <v>92</v>
      </c>
      <c r="H2" s="96">
        <f>COUNT(H5:H191)</f>
        <v>1</v>
      </c>
      <c r="I2" s="362"/>
      <c r="J2" s="363"/>
      <c r="K2" s="364"/>
      <c r="L2" s="368"/>
      <c r="M2" s="343"/>
      <c r="N2" s="369"/>
      <c r="O2" s="343"/>
      <c r="P2" s="343"/>
      <c r="Q2" s="343"/>
      <c r="R2" s="344"/>
      <c r="S2" s="346"/>
      <c r="T2" s="343"/>
      <c r="U2" s="343"/>
      <c r="V2" s="343"/>
      <c r="W2" s="343"/>
      <c r="X2" s="344"/>
      <c r="Y2" s="343"/>
      <c r="Z2" s="343"/>
      <c r="AA2" s="349"/>
      <c r="AB2" s="350"/>
      <c r="AC2" s="351"/>
    </row>
    <row r="3" spans="1:29" ht="23.25" customHeight="1">
      <c r="A3" s="356" t="s">
        <v>93</v>
      </c>
      <c r="B3" s="358" t="s">
        <v>94</v>
      </c>
      <c r="C3" s="315" t="s">
        <v>95</v>
      </c>
      <c r="D3" s="315"/>
      <c r="E3" s="337" t="s">
        <v>96</v>
      </c>
      <c r="F3" s="315" t="s">
        <v>97</v>
      </c>
      <c r="G3" s="337" t="s">
        <v>98</v>
      </c>
      <c r="H3" s="339" t="s">
        <v>99</v>
      </c>
      <c r="I3" s="329" t="s">
        <v>100</v>
      </c>
      <c r="J3" s="325" t="s">
        <v>101</v>
      </c>
      <c r="K3" s="327" t="s">
        <v>40</v>
      </c>
      <c r="L3" s="352" t="s">
        <v>100</v>
      </c>
      <c r="M3" s="325" t="s">
        <v>101</v>
      </c>
      <c r="N3" s="327" t="s">
        <v>40</v>
      </c>
      <c r="O3" s="329" t="s">
        <v>100</v>
      </c>
      <c r="P3" s="331" t="s">
        <v>40</v>
      </c>
      <c r="Q3" s="333" t="s">
        <v>102</v>
      </c>
      <c r="R3" s="335" t="s">
        <v>103</v>
      </c>
      <c r="S3" s="314" t="s">
        <v>104</v>
      </c>
      <c r="T3" s="315"/>
      <c r="U3" s="316" t="s">
        <v>105</v>
      </c>
      <c r="V3" s="316" t="s">
        <v>106</v>
      </c>
      <c r="W3" s="315" t="s">
        <v>107</v>
      </c>
      <c r="X3" s="318"/>
      <c r="Y3" s="319" t="s">
        <v>108</v>
      </c>
      <c r="Z3" s="320"/>
      <c r="AA3" s="323" t="s">
        <v>101</v>
      </c>
      <c r="AB3" s="370" t="s">
        <v>102</v>
      </c>
      <c r="AC3" s="372" t="s">
        <v>109</v>
      </c>
    </row>
    <row r="4" spans="1:29" ht="17.25" customHeight="1" thickBot="1">
      <c r="A4" s="357"/>
      <c r="B4" s="359"/>
      <c r="C4" s="360"/>
      <c r="D4" s="360"/>
      <c r="E4" s="338"/>
      <c r="F4" s="360"/>
      <c r="G4" s="338"/>
      <c r="H4" s="340"/>
      <c r="I4" s="330"/>
      <c r="J4" s="326"/>
      <c r="K4" s="328"/>
      <c r="L4" s="353"/>
      <c r="M4" s="326"/>
      <c r="N4" s="328"/>
      <c r="O4" s="330"/>
      <c r="P4" s="332"/>
      <c r="Q4" s="334"/>
      <c r="R4" s="336"/>
      <c r="S4" s="68" t="s">
        <v>110</v>
      </c>
      <c r="T4" s="99" t="s">
        <v>111</v>
      </c>
      <c r="U4" s="317"/>
      <c r="V4" s="317"/>
      <c r="W4" s="99" t="s">
        <v>112</v>
      </c>
      <c r="X4" s="69" t="s">
        <v>113</v>
      </c>
      <c r="Y4" s="321"/>
      <c r="Z4" s="322"/>
      <c r="AA4" s="324"/>
      <c r="AB4" s="371"/>
      <c r="AC4" s="373"/>
    </row>
    <row r="5" spans="1:29" ht="15.75" customHeight="1">
      <c r="A5" s="300" t="s">
        <v>118</v>
      </c>
      <c r="B5" s="146" t="s">
        <v>114</v>
      </c>
      <c r="C5" s="304" t="s">
        <v>125</v>
      </c>
      <c r="D5" s="305"/>
      <c r="E5" s="147">
        <v>19.7</v>
      </c>
      <c r="F5" s="97">
        <v>191</v>
      </c>
      <c r="G5" s="148">
        <f t="shared" ref="G5:G9" si="0">E5*F5</f>
        <v>3762.7</v>
      </c>
      <c r="H5" s="149"/>
      <c r="I5" s="150">
        <v>6</v>
      </c>
      <c r="J5" s="151">
        <v>2500</v>
      </c>
      <c r="K5" s="152">
        <f>J5/I5</f>
        <v>416.66666666666669</v>
      </c>
      <c r="L5" s="153">
        <v>6</v>
      </c>
      <c r="M5" s="151">
        <f>F5/V5*60</f>
        <v>2261.8421052631852</v>
      </c>
      <c r="N5" s="152">
        <f>M5/L5</f>
        <v>376.97368421053085</v>
      </c>
      <c r="O5" s="154">
        <f>L5-I5</f>
        <v>0</v>
      </c>
      <c r="P5" s="155">
        <f>N5-K5</f>
        <v>-39.692982456135837</v>
      </c>
      <c r="Q5" s="156">
        <f>N5/K5</f>
        <v>0.90473684210527394</v>
      </c>
      <c r="R5" s="306">
        <f>Q21</f>
        <v>0.87762111572985613</v>
      </c>
      <c r="S5" s="157">
        <v>0.3354166666666667</v>
      </c>
      <c r="T5" s="158">
        <v>0.33893518518518517</v>
      </c>
      <c r="U5" s="159"/>
      <c r="V5" s="160">
        <v>5.066666666666606</v>
      </c>
      <c r="W5" s="161"/>
      <c r="X5" s="162"/>
      <c r="Y5" s="309"/>
      <c r="Z5" s="310"/>
      <c r="AA5" s="115">
        <f>M5-J5</f>
        <v>-238.1578947368148</v>
      </c>
      <c r="AB5" s="156">
        <f>M5/J5</f>
        <v>0.90473684210527405</v>
      </c>
      <c r="AC5" s="290">
        <f>AB21</f>
        <v>0.87762111572985624</v>
      </c>
    </row>
    <row r="6" spans="1:29" ht="15.75" customHeight="1">
      <c r="A6" s="301"/>
      <c r="B6" s="100" t="s">
        <v>120</v>
      </c>
      <c r="C6" s="293" t="s">
        <v>121</v>
      </c>
      <c r="D6" s="294"/>
      <c r="E6" s="101">
        <v>28.57</v>
      </c>
      <c r="F6" s="102">
        <v>1626</v>
      </c>
      <c r="G6" s="103">
        <f t="shared" si="0"/>
        <v>46454.82</v>
      </c>
      <c r="H6" s="26"/>
      <c r="I6" s="104">
        <v>12</v>
      </c>
      <c r="J6" s="105">
        <v>3600</v>
      </c>
      <c r="K6" s="106">
        <f t="shared" ref="K6:K23" si="1">J6/I6</f>
        <v>300</v>
      </c>
      <c r="L6" s="107">
        <v>12</v>
      </c>
      <c r="M6" s="105">
        <f>F6/V6*60</f>
        <v>3123.5859124866615</v>
      </c>
      <c r="N6" s="106">
        <f>M6/L6</f>
        <v>260.29882604055513</v>
      </c>
      <c r="O6" s="108">
        <f>L6-I6</f>
        <v>0</v>
      </c>
      <c r="P6" s="109">
        <f>N6-K6</f>
        <v>-39.701173959444873</v>
      </c>
      <c r="Q6" s="110">
        <f>N6/K6</f>
        <v>0.86766275346851707</v>
      </c>
      <c r="R6" s="307"/>
      <c r="S6" s="47">
        <v>0.34236111111111112</v>
      </c>
      <c r="T6" s="48">
        <v>0.36405092592592592</v>
      </c>
      <c r="U6" s="111">
        <v>4.9333333333333584</v>
      </c>
      <c r="V6" s="112">
        <v>31.233333333333313</v>
      </c>
      <c r="W6" s="113"/>
      <c r="X6" s="116"/>
      <c r="Y6" s="295"/>
      <c r="Z6" s="296"/>
      <c r="AA6" s="117">
        <f>M6-J6</f>
        <v>-476.41408751333847</v>
      </c>
      <c r="AB6" s="110">
        <f>M6/J6</f>
        <v>0.86766275346851707</v>
      </c>
      <c r="AC6" s="291"/>
    </row>
    <row r="7" spans="1:29" ht="15.75" customHeight="1">
      <c r="A7" s="301"/>
      <c r="B7" s="100" t="s">
        <v>114</v>
      </c>
      <c r="C7" s="293" t="s">
        <v>115</v>
      </c>
      <c r="D7" s="294"/>
      <c r="E7" s="101">
        <v>29.85</v>
      </c>
      <c r="F7" s="102">
        <v>1342</v>
      </c>
      <c r="G7" s="103">
        <f t="shared" si="0"/>
        <v>40058.700000000004</v>
      </c>
      <c r="H7" s="26"/>
      <c r="I7" s="104">
        <v>12</v>
      </c>
      <c r="J7" s="105">
        <v>3600</v>
      </c>
      <c r="K7" s="106">
        <f t="shared" si="1"/>
        <v>300</v>
      </c>
      <c r="L7" s="107">
        <v>12</v>
      </c>
      <c r="M7" s="105">
        <f>F7/V7*60</f>
        <v>3137.1428571428523</v>
      </c>
      <c r="N7" s="106">
        <f>M7/L7</f>
        <v>261.42857142857105</v>
      </c>
      <c r="O7" s="108">
        <f>L7-I7</f>
        <v>0</v>
      </c>
      <c r="P7" s="109">
        <f>N7-K7</f>
        <v>-38.571428571428953</v>
      </c>
      <c r="Q7" s="110">
        <f>N7/K7</f>
        <v>0.87142857142857011</v>
      </c>
      <c r="R7" s="307"/>
      <c r="S7" s="47">
        <v>0.36759259259259258</v>
      </c>
      <c r="T7" s="48">
        <v>0.38541666666666669</v>
      </c>
      <c r="U7" s="111">
        <v>5.0999999999999979</v>
      </c>
      <c r="V7" s="112">
        <v>25.666666666666707</v>
      </c>
      <c r="W7" s="113"/>
      <c r="X7" s="116"/>
      <c r="Y7" s="295"/>
      <c r="Z7" s="296"/>
      <c r="AA7" s="117">
        <f>M7-J7</f>
        <v>-462.85714285714766</v>
      </c>
      <c r="AB7" s="110">
        <f>M7/J7</f>
        <v>0.87142857142857011</v>
      </c>
      <c r="AC7" s="291"/>
    </row>
    <row r="8" spans="1:29" ht="15.75" customHeight="1">
      <c r="A8" s="301"/>
      <c r="B8" s="100" t="s">
        <v>114</v>
      </c>
      <c r="C8" s="293" t="s">
        <v>116</v>
      </c>
      <c r="D8" s="294"/>
      <c r="E8" s="101">
        <v>29.52</v>
      </c>
      <c r="F8" s="102">
        <v>1259</v>
      </c>
      <c r="G8" s="103">
        <f t="shared" si="0"/>
        <v>37165.68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3136.608996539795</v>
      </c>
      <c r="N8" s="106">
        <f>M8/L8</f>
        <v>261.3840830449829</v>
      </c>
      <c r="O8" s="108">
        <f>L8-I8</f>
        <v>0</v>
      </c>
      <c r="P8" s="109">
        <f>N8-K8</f>
        <v>-38.615916955017099</v>
      </c>
      <c r="Q8" s="110">
        <f>N8/K8</f>
        <v>0.87128027681660969</v>
      </c>
      <c r="R8" s="307"/>
      <c r="S8" s="47">
        <v>0.3888888888888889</v>
      </c>
      <c r="T8" s="48">
        <v>0.40561342592592592</v>
      </c>
      <c r="U8" s="111">
        <v>4.9999999999999822</v>
      </c>
      <c r="V8" s="112">
        <v>24.083333333333314</v>
      </c>
      <c r="W8" s="113"/>
      <c r="X8" s="116"/>
      <c r="Y8" s="295"/>
      <c r="Z8" s="296"/>
      <c r="AA8" s="117">
        <f>M8-J8</f>
        <v>-463.39100346020496</v>
      </c>
      <c r="AB8" s="110">
        <f>M8/J8</f>
        <v>0.87128027681660969</v>
      </c>
      <c r="AC8" s="291"/>
    </row>
    <row r="9" spans="1:29" ht="15.75" customHeight="1">
      <c r="A9" s="302"/>
      <c r="B9" s="100" t="s">
        <v>114</v>
      </c>
      <c r="C9" s="293" t="s">
        <v>119</v>
      </c>
      <c r="D9" s="294"/>
      <c r="E9" s="101">
        <v>25.64</v>
      </c>
      <c r="F9" s="102">
        <v>1017</v>
      </c>
      <c r="G9" s="103">
        <f t="shared" si="0"/>
        <v>26075.88</v>
      </c>
      <c r="H9" s="13"/>
      <c r="I9" s="104">
        <v>11</v>
      </c>
      <c r="J9" s="105">
        <v>3600</v>
      </c>
      <c r="K9" s="106">
        <f t="shared" si="1"/>
        <v>327.27272727272725</v>
      </c>
      <c r="L9" s="118">
        <v>11</v>
      </c>
      <c r="M9" s="105">
        <f>F9/V9*60</f>
        <v>3172.616984402076</v>
      </c>
      <c r="N9" s="106">
        <f>M9/L9</f>
        <v>288.41972585473417</v>
      </c>
      <c r="O9" s="108">
        <f>L9-I9</f>
        <v>0</v>
      </c>
      <c r="P9" s="109">
        <f>N9-K9</f>
        <v>-38.853001417993084</v>
      </c>
      <c r="Q9" s="110">
        <f>N9/K9</f>
        <v>0.88128249566724337</v>
      </c>
      <c r="R9" s="307"/>
      <c r="S9" s="47">
        <v>0.40902777777777777</v>
      </c>
      <c r="T9" s="48">
        <v>0.42238425925925926</v>
      </c>
      <c r="U9" s="111">
        <v>4.9166666666666625</v>
      </c>
      <c r="V9" s="112">
        <v>19.233333333333356</v>
      </c>
      <c r="W9" s="113"/>
      <c r="X9" s="116"/>
      <c r="Y9" s="295"/>
      <c r="Z9" s="296"/>
      <c r="AA9" s="117">
        <f>M9-J9</f>
        <v>-427.38301559792399</v>
      </c>
      <c r="AB9" s="110">
        <f>M9/J9</f>
        <v>0.88128249566724337</v>
      </c>
      <c r="AC9" s="291"/>
    </row>
    <row r="10" spans="1:29" ht="15.75" customHeight="1">
      <c r="A10" s="302"/>
      <c r="B10" s="100"/>
      <c r="C10" s="293"/>
      <c r="D10" s="294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07"/>
      <c r="S10" s="47"/>
      <c r="T10" s="48"/>
      <c r="U10" s="111"/>
      <c r="V10" s="112"/>
      <c r="W10" s="113"/>
      <c r="X10" s="116"/>
      <c r="Y10" s="295"/>
      <c r="Z10" s="296"/>
      <c r="AA10" s="117"/>
      <c r="AB10" s="110"/>
      <c r="AC10" s="291"/>
    </row>
    <row r="11" spans="1:29" ht="15.75" customHeight="1">
      <c r="A11" s="302"/>
      <c r="B11" s="100"/>
      <c r="C11" s="293"/>
      <c r="D11" s="294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307"/>
      <c r="S11" s="47"/>
      <c r="T11" s="48"/>
      <c r="U11" s="111"/>
      <c r="V11" s="112"/>
      <c r="W11" s="113"/>
      <c r="X11" s="116"/>
      <c r="Y11" s="295"/>
      <c r="Z11" s="296"/>
      <c r="AA11" s="117"/>
      <c r="AB11" s="110"/>
      <c r="AC11" s="291"/>
    </row>
    <row r="12" spans="1:29" ht="15.75" customHeight="1">
      <c r="A12" s="302"/>
      <c r="B12" s="100"/>
      <c r="C12" s="293"/>
      <c r="D12" s="294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07"/>
      <c r="S12" s="47"/>
      <c r="T12" s="48"/>
      <c r="U12" s="111"/>
      <c r="V12" s="112"/>
      <c r="W12" s="113"/>
      <c r="X12" s="116"/>
      <c r="Y12" s="295"/>
      <c r="Z12" s="296"/>
      <c r="AA12" s="117"/>
      <c r="AB12" s="110"/>
      <c r="AC12" s="291"/>
    </row>
    <row r="13" spans="1:29" ht="15.75" customHeight="1">
      <c r="A13" s="302"/>
      <c r="B13" s="100"/>
      <c r="C13" s="293"/>
      <c r="D13" s="294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07"/>
      <c r="S13" s="47"/>
      <c r="T13" s="48"/>
      <c r="U13" s="111"/>
      <c r="V13" s="112"/>
      <c r="W13" s="113"/>
      <c r="X13" s="127"/>
      <c r="Y13" s="295"/>
      <c r="Z13" s="296"/>
      <c r="AA13" s="117"/>
      <c r="AB13" s="110"/>
      <c r="AC13" s="291"/>
    </row>
    <row r="14" spans="1:29" ht="15.75" customHeight="1">
      <c r="A14" s="302"/>
      <c r="B14" s="100"/>
      <c r="C14" s="293"/>
      <c r="D14" s="294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07"/>
      <c r="S14" s="47"/>
      <c r="T14" s="48"/>
      <c r="U14" s="111"/>
      <c r="V14" s="112"/>
      <c r="W14" s="113"/>
      <c r="X14" s="127"/>
      <c r="Y14" s="295"/>
      <c r="Z14" s="296"/>
      <c r="AA14" s="117"/>
      <c r="AB14" s="110"/>
      <c r="AC14" s="291"/>
    </row>
    <row r="15" spans="1:29" ht="15.75" customHeight="1">
      <c r="A15" s="302"/>
      <c r="B15" s="100"/>
      <c r="C15" s="293"/>
      <c r="D15" s="29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07"/>
      <c r="S15" s="47"/>
      <c r="T15" s="48"/>
      <c r="U15" s="111"/>
      <c r="V15" s="112"/>
      <c r="W15" s="113"/>
      <c r="X15" s="127"/>
      <c r="Y15" s="295"/>
      <c r="Z15" s="296"/>
      <c r="AA15" s="117"/>
      <c r="AB15" s="110"/>
      <c r="AC15" s="291"/>
    </row>
    <row r="16" spans="1:29" ht="15.75" customHeight="1">
      <c r="A16" s="302"/>
      <c r="B16" s="100"/>
      <c r="C16" s="293"/>
      <c r="D16" s="29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07"/>
      <c r="S16" s="47"/>
      <c r="T16" s="48"/>
      <c r="U16" s="111"/>
      <c r="V16" s="112"/>
      <c r="W16" s="113"/>
      <c r="X16" s="127"/>
      <c r="Y16" s="295"/>
      <c r="Z16" s="296"/>
      <c r="AA16" s="117"/>
      <c r="AB16" s="110"/>
      <c r="AC16" s="291"/>
    </row>
    <row r="17" spans="1:29" ht="15.75" customHeight="1">
      <c r="A17" s="302"/>
      <c r="B17" s="100"/>
      <c r="C17" s="293"/>
      <c r="D17" s="29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07"/>
      <c r="S17" s="47"/>
      <c r="T17" s="48"/>
      <c r="U17" s="111"/>
      <c r="V17" s="112"/>
      <c r="W17" s="113"/>
      <c r="X17" s="127"/>
      <c r="Y17" s="295"/>
      <c r="Z17" s="296"/>
      <c r="AA17" s="117"/>
      <c r="AB17" s="110"/>
      <c r="AC17" s="291"/>
    </row>
    <row r="18" spans="1:29" ht="15.75" customHeight="1">
      <c r="A18" s="302"/>
      <c r="B18" s="100"/>
      <c r="C18" s="293"/>
      <c r="D18" s="29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07"/>
      <c r="S18" s="47"/>
      <c r="T18" s="48"/>
      <c r="U18" s="111"/>
      <c r="V18" s="112"/>
      <c r="W18" s="113"/>
      <c r="X18" s="127"/>
      <c r="Y18" s="295"/>
      <c r="Z18" s="296"/>
      <c r="AA18" s="117"/>
      <c r="AB18" s="110"/>
      <c r="AC18" s="291"/>
    </row>
    <row r="19" spans="1:29" ht="15.75" customHeight="1">
      <c r="A19" s="302"/>
      <c r="B19" s="100"/>
      <c r="C19" s="293"/>
      <c r="D19" s="29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07"/>
      <c r="S19" s="47"/>
      <c r="T19" s="48"/>
      <c r="U19" s="111"/>
      <c r="V19" s="112"/>
      <c r="W19" s="113"/>
      <c r="X19" s="127"/>
      <c r="Y19" s="295"/>
      <c r="Z19" s="296"/>
      <c r="AA19" s="117"/>
      <c r="AB19" s="110"/>
      <c r="AC19" s="291"/>
    </row>
    <row r="20" spans="1:29" ht="15.75" customHeight="1">
      <c r="A20" s="302"/>
      <c r="B20" s="163"/>
      <c r="C20" s="293"/>
      <c r="D20" s="294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07"/>
      <c r="S20" s="119"/>
      <c r="T20" s="120"/>
      <c r="U20" s="130"/>
      <c r="V20" s="131"/>
      <c r="W20" s="126"/>
      <c r="X20" s="127"/>
      <c r="Y20" s="295"/>
      <c r="Z20" s="296"/>
      <c r="AA20" s="165"/>
      <c r="AB20" s="125"/>
      <c r="AC20" s="291"/>
    </row>
    <row r="21" spans="1:29" ht="15.75" customHeight="1" thickBot="1">
      <c r="A21" s="303"/>
      <c r="B21" s="133" t="s">
        <v>117</v>
      </c>
      <c r="C21" s="297"/>
      <c r="D21" s="297"/>
      <c r="E21" s="134"/>
      <c r="F21" s="167"/>
      <c r="G21" s="135"/>
      <c r="H21" s="69"/>
      <c r="I21" s="136">
        <f t="shared" ref="I21:J21" si="2">AVERAGE(I5:I20)</f>
        <v>10.6</v>
      </c>
      <c r="J21" s="137">
        <f t="shared" si="2"/>
        <v>3380</v>
      </c>
      <c r="K21" s="138">
        <f t="shared" ref="K21" si="3">J21/I21</f>
        <v>318.8679245283019</v>
      </c>
      <c r="L21" s="136">
        <f t="shared" ref="L21:M21" si="4">AVERAGE(L5:L20)</f>
        <v>10.6</v>
      </c>
      <c r="M21" s="137">
        <f t="shared" si="4"/>
        <v>2966.3593711669141</v>
      </c>
      <c r="N21" s="138">
        <f>M21/L21</f>
        <v>279.84522369499189</v>
      </c>
      <c r="O21" s="139">
        <f>L21-I21</f>
        <v>0</v>
      </c>
      <c r="P21" s="140">
        <f>N21-K21</f>
        <v>-39.022700833310012</v>
      </c>
      <c r="Q21" s="141">
        <f>N21/K21</f>
        <v>0.87762111572985613</v>
      </c>
      <c r="R21" s="308"/>
      <c r="S21" s="142">
        <f>S5</f>
        <v>0.3354166666666667</v>
      </c>
      <c r="T21" s="143">
        <f>INDEX(T5:T20,COUNTA(T5:T20))</f>
        <v>0.42238425925925926</v>
      </c>
      <c r="U21" s="144"/>
      <c r="V21" s="166"/>
      <c r="W21" s="167"/>
      <c r="X21" s="138"/>
      <c r="Y21" s="298"/>
      <c r="Z21" s="299"/>
      <c r="AA21" s="168">
        <f>M21-J21</f>
        <v>-413.64062883308588</v>
      </c>
      <c r="AB21" s="141">
        <f>M21/J21</f>
        <v>0.87762111572985624</v>
      </c>
      <c r="AC21" s="292"/>
    </row>
    <row r="22" spans="1:29" ht="15.75" customHeight="1">
      <c r="A22" s="311" t="s">
        <v>122</v>
      </c>
      <c r="B22" s="114" t="s">
        <v>114</v>
      </c>
      <c r="C22" s="304" t="s">
        <v>123</v>
      </c>
      <c r="D22" s="305"/>
      <c r="E22" s="147">
        <v>14.03</v>
      </c>
      <c r="F22" s="97">
        <v>569</v>
      </c>
      <c r="G22" s="148">
        <f t="shared" ref="G22:G23" si="5">E22*F22</f>
        <v>7983.07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2319.8187995469975</v>
      </c>
      <c r="N22" s="152">
        <f>M22/L22</f>
        <v>386.63646659116625</v>
      </c>
      <c r="O22" s="154">
        <f>L22-I22</f>
        <v>0</v>
      </c>
      <c r="P22" s="155">
        <f>N22-K22</f>
        <v>-46.69686674216706</v>
      </c>
      <c r="Q22" s="156">
        <f>N22/K22</f>
        <v>0.89223799982576835</v>
      </c>
      <c r="R22" s="306">
        <f>Q38</f>
        <v>0.89219035483142517</v>
      </c>
      <c r="S22" s="157">
        <v>0.2918634259259259</v>
      </c>
      <c r="T22" s="158">
        <v>0.30208333333333331</v>
      </c>
      <c r="U22" s="159"/>
      <c r="V22" s="160">
        <v>14.716666666666676</v>
      </c>
      <c r="W22" s="158"/>
      <c r="X22" s="169"/>
      <c r="Y22" s="309"/>
      <c r="Z22" s="310"/>
      <c r="AA22" s="115">
        <f>M22-J22</f>
        <v>-280.18120045300248</v>
      </c>
      <c r="AB22" s="156">
        <f>M22/J22</f>
        <v>0.89223799982576824</v>
      </c>
      <c r="AC22" s="290">
        <f>AB38</f>
        <v>0.89219035483142517</v>
      </c>
    </row>
    <row r="23" spans="1:29" ht="15.75" customHeight="1">
      <c r="A23" s="312"/>
      <c r="B23" s="100" t="s">
        <v>114</v>
      </c>
      <c r="C23" s="293" t="s">
        <v>124</v>
      </c>
      <c r="D23" s="294"/>
      <c r="E23" s="101">
        <v>14.49</v>
      </c>
      <c r="F23" s="102">
        <v>721</v>
      </c>
      <c r="G23" s="103">
        <f t="shared" si="5"/>
        <v>10447.290000000001</v>
      </c>
      <c r="H23" s="26"/>
      <c r="I23" s="104">
        <v>6</v>
      </c>
      <c r="J23" s="105">
        <v>2600</v>
      </c>
      <c r="K23" s="106">
        <f t="shared" si="1"/>
        <v>433.33333333333331</v>
      </c>
      <c r="L23" s="107">
        <v>6</v>
      </c>
      <c r="M23" s="105">
        <f>F23/V23*60</f>
        <v>2319.5710455764133</v>
      </c>
      <c r="N23" s="106">
        <f>M23/L23</f>
        <v>386.59517426273555</v>
      </c>
      <c r="O23" s="108">
        <f>L23-I23</f>
        <v>0</v>
      </c>
      <c r="P23" s="109">
        <f>N23-K23</f>
        <v>-46.73815907059776</v>
      </c>
      <c r="Q23" s="110">
        <f>N23/K23</f>
        <v>0.8921427098370821</v>
      </c>
      <c r="R23" s="307"/>
      <c r="S23" s="47">
        <v>0.30579861111111112</v>
      </c>
      <c r="T23" s="48">
        <v>0.31874999999999998</v>
      </c>
      <c r="U23" s="111">
        <v>5.3500000000000369</v>
      </c>
      <c r="V23" s="112">
        <v>18.649999999999956</v>
      </c>
      <c r="W23" s="113"/>
      <c r="X23" s="13"/>
      <c r="Y23" s="295"/>
      <c r="Z23" s="296"/>
      <c r="AA23" s="117">
        <f>M23-J23</f>
        <v>-280.42895442358667</v>
      </c>
      <c r="AB23" s="110">
        <f>M23/J23</f>
        <v>0.89214270983708199</v>
      </c>
      <c r="AC23" s="291"/>
    </row>
    <row r="24" spans="1:29" ht="15.75" customHeight="1">
      <c r="A24" s="312"/>
      <c r="B24" s="100"/>
      <c r="C24" s="293"/>
      <c r="D24" s="294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307"/>
      <c r="S24" s="47"/>
      <c r="T24" s="48"/>
      <c r="U24" s="111"/>
      <c r="V24" s="112"/>
      <c r="W24" s="113"/>
      <c r="X24" s="13"/>
      <c r="Y24" s="295"/>
      <c r="Z24" s="296"/>
      <c r="AA24" s="117"/>
      <c r="AB24" s="110"/>
      <c r="AC24" s="291"/>
    </row>
    <row r="25" spans="1:29" ht="15.75" customHeight="1">
      <c r="A25" s="312"/>
      <c r="B25" s="100"/>
      <c r="C25" s="293"/>
      <c r="D25" s="294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07"/>
      <c r="S25" s="47"/>
      <c r="T25" s="48"/>
      <c r="U25" s="111"/>
      <c r="V25" s="112"/>
      <c r="W25" s="113"/>
      <c r="X25" s="116"/>
      <c r="Y25" s="295"/>
      <c r="Z25" s="296"/>
      <c r="AA25" s="117"/>
      <c r="AB25" s="110"/>
      <c r="AC25" s="291"/>
    </row>
    <row r="26" spans="1:29" ht="15.75" customHeight="1">
      <c r="A26" s="312"/>
      <c r="B26" s="100"/>
      <c r="C26" s="293"/>
      <c r="D26" s="294"/>
      <c r="E26" s="101"/>
      <c r="F26" s="102"/>
      <c r="G26" s="103"/>
      <c r="H26" s="13"/>
      <c r="I26" s="104"/>
      <c r="J26" s="105"/>
      <c r="K26" s="106"/>
      <c r="L26" s="118"/>
      <c r="M26" s="105"/>
      <c r="N26" s="106"/>
      <c r="O26" s="108"/>
      <c r="P26" s="109"/>
      <c r="Q26" s="110"/>
      <c r="R26" s="307"/>
      <c r="S26" s="47"/>
      <c r="T26" s="48"/>
      <c r="U26" s="111"/>
      <c r="V26" s="112"/>
      <c r="W26" s="113"/>
      <c r="X26" s="13"/>
      <c r="Y26" s="295"/>
      <c r="Z26" s="296"/>
      <c r="AA26" s="117"/>
      <c r="AB26" s="110"/>
      <c r="AC26" s="291"/>
    </row>
    <row r="27" spans="1:29" ht="15.75" customHeight="1">
      <c r="A27" s="312"/>
      <c r="B27" s="100"/>
      <c r="C27" s="293"/>
      <c r="D27" s="294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07"/>
      <c r="S27" s="47"/>
      <c r="T27" s="48"/>
      <c r="U27" s="111"/>
      <c r="V27" s="112"/>
      <c r="W27" s="113"/>
      <c r="X27" s="50"/>
      <c r="Y27" s="295"/>
      <c r="Z27" s="296"/>
      <c r="AA27" s="117"/>
      <c r="AB27" s="110"/>
      <c r="AC27" s="291"/>
    </row>
    <row r="28" spans="1:29" ht="15.75" customHeight="1">
      <c r="A28" s="312"/>
      <c r="B28" s="100"/>
      <c r="C28" s="293"/>
      <c r="D28" s="294"/>
      <c r="E28" s="101"/>
      <c r="F28" s="102"/>
      <c r="G28" s="121"/>
      <c r="H28" s="62"/>
      <c r="I28" s="104"/>
      <c r="J28" s="105"/>
      <c r="K28" s="106"/>
      <c r="L28" s="118"/>
      <c r="M28" s="105"/>
      <c r="N28" s="106"/>
      <c r="O28" s="123"/>
      <c r="P28" s="124"/>
      <c r="Q28" s="125"/>
      <c r="R28" s="307"/>
      <c r="S28" s="47"/>
      <c r="T28" s="48"/>
      <c r="U28" s="111"/>
      <c r="V28" s="112"/>
      <c r="W28" s="113"/>
      <c r="X28" s="116"/>
      <c r="Y28" s="295"/>
      <c r="Z28" s="296"/>
      <c r="AA28" s="117"/>
      <c r="AB28" s="110"/>
      <c r="AC28" s="291"/>
    </row>
    <row r="29" spans="1:29" ht="15.75" customHeight="1">
      <c r="A29" s="312"/>
      <c r="B29" s="100"/>
      <c r="C29" s="293"/>
      <c r="D29" s="294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07"/>
      <c r="S29" s="47"/>
      <c r="T29" s="48"/>
      <c r="U29" s="111"/>
      <c r="V29" s="112"/>
      <c r="W29" s="113"/>
      <c r="X29" s="116"/>
      <c r="Y29" s="295"/>
      <c r="Z29" s="296"/>
      <c r="AA29" s="117"/>
      <c r="AB29" s="110"/>
      <c r="AC29" s="291"/>
    </row>
    <row r="30" spans="1:29" ht="15.75" customHeight="1">
      <c r="A30" s="312"/>
      <c r="B30" s="100"/>
      <c r="C30" s="293"/>
      <c r="D30" s="294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07"/>
      <c r="S30" s="119"/>
      <c r="T30" s="120"/>
      <c r="U30" s="111"/>
      <c r="V30" s="131"/>
      <c r="W30" s="113"/>
      <c r="X30" s="116"/>
      <c r="Y30" s="295"/>
      <c r="Z30" s="296"/>
      <c r="AA30" s="117"/>
      <c r="AB30" s="110"/>
      <c r="AC30" s="291"/>
    </row>
    <row r="31" spans="1:29" ht="15.75" customHeight="1">
      <c r="A31" s="312"/>
      <c r="B31" s="100"/>
      <c r="C31" s="293"/>
      <c r="D31" s="294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07"/>
      <c r="S31" s="119"/>
      <c r="T31" s="120"/>
      <c r="U31" s="111"/>
      <c r="V31" s="131"/>
      <c r="W31" s="126"/>
      <c r="X31" s="127"/>
      <c r="Y31" s="295"/>
      <c r="Z31" s="296"/>
      <c r="AA31" s="117"/>
      <c r="AB31" s="110"/>
      <c r="AC31" s="291"/>
    </row>
    <row r="32" spans="1:29" ht="15.75" customHeight="1">
      <c r="A32" s="312"/>
      <c r="B32" s="100"/>
      <c r="C32" s="293"/>
      <c r="D32" s="294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07"/>
      <c r="S32" s="119"/>
      <c r="T32" s="120"/>
      <c r="U32" s="111"/>
      <c r="V32" s="131"/>
      <c r="W32" s="126"/>
      <c r="X32" s="127"/>
      <c r="Y32" s="295"/>
      <c r="Z32" s="296"/>
      <c r="AA32" s="117"/>
      <c r="AB32" s="110"/>
      <c r="AC32" s="291"/>
    </row>
    <row r="33" spans="1:29" ht="15.75" customHeight="1">
      <c r="A33" s="312"/>
      <c r="B33" s="100"/>
      <c r="C33" s="293"/>
      <c r="D33" s="294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07"/>
      <c r="S33" s="119"/>
      <c r="T33" s="120"/>
      <c r="U33" s="111"/>
      <c r="V33" s="131"/>
      <c r="W33" s="126"/>
      <c r="X33" s="127"/>
      <c r="Y33" s="295"/>
      <c r="Z33" s="296"/>
      <c r="AA33" s="117"/>
      <c r="AB33" s="110"/>
      <c r="AC33" s="291"/>
    </row>
    <row r="34" spans="1:29" ht="15.75" customHeight="1">
      <c r="A34" s="312"/>
      <c r="B34" s="100"/>
      <c r="C34" s="293"/>
      <c r="D34" s="294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07"/>
      <c r="S34" s="119"/>
      <c r="T34" s="120"/>
      <c r="U34" s="111"/>
      <c r="V34" s="131"/>
      <c r="W34" s="126"/>
      <c r="X34" s="127"/>
      <c r="Y34" s="295"/>
      <c r="Z34" s="296"/>
      <c r="AA34" s="117"/>
      <c r="AB34" s="110"/>
      <c r="AC34" s="291"/>
    </row>
    <row r="35" spans="1:29" ht="15.75" customHeight="1">
      <c r="A35" s="312"/>
      <c r="B35" s="100"/>
      <c r="C35" s="293"/>
      <c r="D35" s="294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07"/>
      <c r="S35" s="119"/>
      <c r="T35" s="120"/>
      <c r="U35" s="111"/>
      <c r="V35" s="131"/>
      <c r="W35" s="126"/>
      <c r="X35" s="127"/>
      <c r="Y35" s="295"/>
      <c r="Z35" s="296"/>
      <c r="AA35" s="117"/>
      <c r="AB35" s="110"/>
      <c r="AC35" s="291"/>
    </row>
    <row r="36" spans="1:29" ht="15.75" customHeight="1">
      <c r="A36" s="312"/>
      <c r="B36" s="100"/>
      <c r="C36" s="293"/>
      <c r="D36" s="294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07"/>
      <c r="S36" s="119"/>
      <c r="T36" s="120"/>
      <c r="U36" s="111"/>
      <c r="V36" s="131"/>
      <c r="W36" s="126"/>
      <c r="X36" s="127"/>
      <c r="Y36" s="295"/>
      <c r="Z36" s="296"/>
      <c r="AA36" s="117"/>
      <c r="AB36" s="110"/>
      <c r="AC36" s="291"/>
    </row>
    <row r="37" spans="1:29" ht="15.75" customHeight="1">
      <c r="A37" s="312"/>
      <c r="B37" s="100"/>
      <c r="C37" s="293"/>
      <c r="D37" s="294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07"/>
      <c r="S37" s="119"/>
      <c r="T37" s="120"/>
      <c r="U37" s="130"/>
      <c r="V37" s="131"/>
      <c r="W37" s="126"/>
      <c r="X37" s="127"/>
      <c r="Y37" s="295"/>
      <c r="Z37" s="296"/>
      <c r="AA37" s="165"/>
      <c r="AB37" s="125"/>
      <c r="AC37" s="291"/>
    </row>
    <row r="38" spans="1:29" ht="15.75" customHeight="1" thickBot="1">
      <c r="A38" s="313"/>
      <c r="B38" s="133" t="s">
        <v>117</v>
      </c>
      <c r="C38" s="297"/>
      <c r="D38" s="297"/>
      <c r="E38" s="134"/>
      <c r="F38" s="167"/>
      <c r="G38" s="135"/>
      <c r="H38" s="69"/>
      <c r="I38" s="136">
        <f t="shared" ref="I38:J38" si="6">AVERAGE(I22:I37)</f>
        <v>6</v>
      </c>
      <c r="J38" s="137">
        <f t="shared" si="6"/>
        <v>2600</v>
      </c>
      <c r="K38" s="138">
        <f t="shared" ref="K38" si="7">J38/I38</f>
        <v>433.33333333333331</v>
      </c>
      <c r="L38" s="136">
        <f t="shared" ref="L38:M38" si="8">AVERAGE(L22:L37)</f>
        <v>6</v>
      </c>
      <c r="M38" s="137">
        <f t="shared" si="8"/>
        <v>2319.6949225617054</v>
      </c>
      <c r="N38" s="138">
        <f>M38/L38</f>
        <v>386.6158204269509</v>
      </c>
      <c r="O38" s="139">
        <f>L38-I38</f>
        <v>0</v>
      </c>
      <c r="P38" s="140">
        <f>N38-K38</f>
        <v>-46.71751290638241</v>
      </c>
      <c r="Q38" s="141">
        <f>N38/K38</f>
        <v>0.89219035483142517</v>
      </c>
      <c r="R38" s="308"/>
      <c r="S38" s="142">
        <f>S22</f>
        <v>0.2918634259259259</v>
      </c>
      <c r="T38" s="143">
        <f>INDEX(T22:T37,COUNTA(T22:T37))</f>
        <v>0.31874999999999998</v>
      </c>
      <c r="U38" s="144"/>
      <c r="V38" s="166"/>
      <c r="W38" s="167"/>
      <c r="X38" s="138"/>
      <c r="Y38" s="298"/>
      <c r="Z38" s="299"/>
      <c r="AA38" s="168">
        <f>M38-J38</f>
        <v>-280.30507743829457</v>
      </c>
      <c r="AB38" s="141">
        <f>M38/J38</f>
        <v>0.89219035483142517</v>
      </c>
      <c r="AC38" s="292"/>
    </row>
    <row r="39" spans="1:29" ht="15.75" customHeight="1">
      <c r="A39" s="300" t="s">
        <v>245</v>
      </c>
      <c r="B39" s="114" t="s">
        <v>120</v>
      </c>
      <c r="C39" s="304" t="s">
        <v>129</v>
      </c>
      <c r="D39" s="305"/>
      <c r="E39" s="147">
        <v>17.89</v>
      </c>
      <c r="F39" s="97">
        <v>2144</v>
      </c>
      <c r="G39" s="148">
        <f t="shared" ref="G39:G41" si="9">E39*F39</f>
        <v>38356.160000000003</v>
      </c>
      <c r="H39" s="149"/>
      <c r="I39" s="150">
        <v>4</v>
      </c>
      <c r="J39" s="151">
        <v>3300</v>
      </c>
      <c r="K39" s="152">
        <f>J39/I39</f>
        <v>825</v>
      </c>
      <c r="L39" s="153">
        <v>4</v>
      </c>
      <c r="M39" s="151">
        <f>F39/V39*60</f>
        <v>2954.9770290964734</v>
      </c>
      <c r="N39" s="152">
        <f>M39/L39</f>
        <v>738.74425727411835</v>
      </c>
      <c r="O39" s="154">
        <f>L39-I39</f>
        <v>0</v>
      </c>
      <c r="P39" s="155">
        <f>N39-K39</f>
        <v>-86.255742725881646</v>
      </c>
      <c r="Q39" s="156">
        <f>N39/K39</f>
        <v>0.89544758457468887</v>
      </c>
      <c r="R39" s="306">
        <f>Q55</f>
        <v>0.89553229776041632</v>
      </c>
      <c r="S39" s="157">
        <v>0.29199074074074072</v>
      </c>
      <c r="T39" s="158">
        <v>0.32222222222222224</v>
      </c>
      <c r="U39" s="159"/>
      <c r="V39" s="160">
        <v>43.533333333333395</v>
      </c>
      <c r="W39" s="158"/>
      <c r="X39" s="169"/>
      <c r="Y39" s="309"/>
      <c r="Z39" s="310"/>
      <c r="AA39" s="115">
        <f>M39-J39</f>
        <v>-345.02297090352658</v>
      </c>
      <c r="AB39" s="156">
        <f>M39/J39</f>
        <v>0.89544758457468887</v>
      </c>
      <c r="AC39" s="290">
        <f>AB55</f>
        <v>0.89553229776041632</v>
      </c>
    </row>
    <row r="40" spans="1:29" ht="15.75" customHeight="1">
      <c r="A40" s="301"/>
      <c r="B40" s="100" t="s">
        <v>120</v>
      </c>
      <c r="C40" s="293" t="s">
        <v>127</v>
      </c>
      <c r="D40" s="294"/>
      <c r="E40" s="101">
        <v>21.45</v>
      </c>
      <c r="F40" s="102">
        <v>1076</v>
      </c>
      <c r="G40" s="103">
        <f t="shared" si="9"/>
        <v>23080.2</v>
      </c>
      <c r="H40" s="26"/>
      <c r="I40" s="104">
        <v>4</v>
      </c>
      <c r="J40" s="105">
        <v>3300</v>
      </c>
      <c r="K40" s="106">
        <f t="shared" ref="K40:K58" si="10">J40/I40</f>
        <v>825</v>
      </c>
      <c r="L40" s="107">
        <v>4</v>
      </c>
      <c r="M40" s="105">
        <f>F40/V40*60</f>
        <v>2956.9465648854921</v>
      </c>
      <c r="N40" s="106">
        <f>M40/L40</f>
        <v>739.23664122137302</v>
      </c>
      <c r="O40" s="108">
        <f>L40-I40</f>
        <v>0</v>
      </c>
      <c r="P40" s="109">
        <f>N40-K40</f>
        <v>-85.76335877862698</v>
      </c>
      <c r="Q40" s="110">
        <f>N40/K40</f>
        <v>0.89604441360166431</v>
      </c>
      <c r="R40" s="307"/>
      <c r="S40" s="47">
        <v>0.32581018518518517</v>
      </c>
      <c r="T40" s="48">
        <v>0.34097222222222223</v>
      </c>
      <c r="U40" s="111">
        <v>5.1666666666666217</v>
      </c>
      <c r="V40" s="112">
        <v>21.833333333333364</v>
      </c>
      <c r="W40" s="113"/>
      <c r="X40" s="116"/>
      <c r="Y40" s="295"/>
      <c r="Z40" s="296"/>
      <c r="AA40" s="117">
        <f>M40-J40</f>
        <v>-343.05343511450792</v>
      </c>
      <c r="AB40" s="110">
        <f>M40/J40</f>
        <v>0.89604441360166431</v>
      </c>
      <c r="AC40" s="291"/>
    </row>
    <row r="41" spans="1:29" ht="15.75" customHeight="1">
      <c r="A41" s="301"/>
      <c r="B41" s="100" t="s">
        <v>120</v>
      </c>
      <c r="C41" s="293" t="s">
        <v>130</v>
      </c>
      <c r="D41" s="294"/>
      <c r="E41" s="101">
        <v>16.66</v>
      </c>
      <c r="F41" s="102">
        <v>3392</v>
      </c>
      <c r="G41" s="103">
        <f t="shared" si="9"/>
        <v>56510.720000000001</v>
      </c>
      <c r="H41" s="26"/>
      <c r="I41" s="104">
        <v>4</v>
      </c>
      <c r="J41" s="105">
        <v>3300</v>
      </c>
      <c r="K41" s="106">
        <f t="shared" si="10"/>
        <v>825</v>
      </c>
      <c r="L41" s="107">
        <v>4</v>
      </c>
      <c r="M41" s="105">
        <f>F41/V41*60</f>
        <v>2953.8461538461547</v>
      </c>
      <c r="N41" s="106">
        <f>M41/L41</f>
        <v>738.46153846153868</v>
      </c>
      <c r="O41" s="108">
        <f>L41-I41</f>
        <v>0</v>
      </c>
      <c r="P41" s="109">
        <f>N41-K41</f>
        <v>-86.53846153846132</v>
      </c>
      <c r="Q41" s="110">
        <f>N41/K41</f>
        <v>0.89510489510489533</v>
      </c>
      <c r="R41" s="307"/>
      <c r="S41" s="47">
        <v>0.3445138888888889</v>
      </c>
      <c r="T41" s="48">
        <v>0.3923611111111111</v>
      </c>
      <c r="U41" s="111">
        <v>5.0999999999999979</v>
      </c>
      <c r="V41" s="112">
        <v>68.899999999999977</v>
      </c>
      <c r="W41" s="113"/>
      <c r="X41" s="13"/>
      <c r="Y41" s="295"/>
      <c r="Z41" s="296"/>
      <c r="AA41" s="117">
        <f>M41-J41</f>
        <v>-346.15384615384528</v>
      </c>
      <c r="AB41" s="110">
        <f>M41/J41</f>
        <v>0.89510489510489533</v>
      </c>
      <c r="AC41" s="291"/>
    </row>
    <row r="42" spans="1:29" ht="15.75" customHeight="1">
      <c r="A42" s="301"/>
      <c r="B42" s="100"/>
      <c r="C42" s="293"/>
      <c r="D42" s="294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307"/>
      <c r="S42" s="47"/>
      <c r="T42" s="48"/>
      <c r="U42" s="111"/>
      <c r="V42" s="112"/>
      <c r="W42" s="113"/>
      <c r="X42" s="13"/>
      <c r="Y42" s="295"/>
      <c r="Z42" s="296"/>
      <c r="AA42" s="117"/>
      <c r="AB42" s="110"/>
      <c r="AC42" s="291"/>
    </row>
    <row r="43" spans="1:29" ht="15.75" customHeight="1">
      <c r="A43" s="302"/>
      <c r="B43" s="100"/>
      <c r="C43" s="293"/>
      <c r="D43" s="294"/>
      <c r="E43" s="101"/>
      <c r="F43" s="102"/>
      <c r="G43" s="103"/>
      <c r="H43" s="13"/>
      <c r="I43" s="104"/>
      <c r="J43" s="105"/>
      <c r="K43" s="106"/>
      <c r="L43" s="118"/>
      <c r="M43" s="105"/>
      <c r="N43" s="106"/>
      <c r="O43" s="108"/>
      <c r="P43" s="109"/>
      <c r="Q43" s="110"/>
      <c r="R43" s="307"/>
      <c r="S43" s="47"/>
      <c r="T43" s="48"/>
      <c r="U43" s="111"/>
      <c r="V43" s="112"/>
      <c r="W43" s="113"/>
      <c r="X43" s="13"/>
      <c r="Y43" s="295"/>
      <c r="Z43" s="296"/>
      <c r="AA43" s="117"/>
      <c r="AB43" s="110"/>
      <c r="AC43" s="291"/>
    </row>
    <row r="44" spans="1:29" ht="15.75" customHeight="1">
      <c r="A44" s="302"/>
      <c r="B44" s="100"/>
      <c r="C44" s="293"/>
      <c r="D44" s="294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307"/>
      <c r="S44" s="47"/>
      <c r="T44" s="48"/>
      <c r="U44" s="111"/>
      <c r="V44" s="112"/>
      <c r="W44" s="113"/>
      <c r="X44" s="116"/>
      <c r="Y44" s="295"/>
      <c r="Z44" s="296"/>
      <c r="AA44" s="117"/>
      <c r="AB44" s="110"/>
      <c r="AC44" s="291"/>
    </row>
    <row r="45" spans="1:29" ht="15.75" customHeight="1">
      <c r="A45" s="302"/>
      <c r="B45" s="100"/>
      <c r="C45" s="293"/>
      <c r="D45" s="294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307"/>
      <c r="S45" s="47"/>
      <c r="T45" s="48"/>
      <c r="U45" s="111"/>
      <c r="V45" s="112"/>
      <c r="W45" s="113"/>
      <c r="X45" s="116"/>
      <c r="Y45" s="295"/>
      <c r="Z45" s="296"/>
      <c r="AA45" s="117"/>
      <c r="AB45" s="110"/>
      <c r="AC45" s="291"/>
    </row>
    <row r="46" spans="1:29" ht="15.75" customHeight="1">
      <c r="A46" s="302"/>
      <c r="B46" s="100"/>
      <c r="C46" s="293"/>
      <c r="D46" s="294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07"/>
      <c r="S46" s="47"/>
      <c r="T46" s="48"/>
      <c r="U46" s="111"/>
      <c r="V46" s="112"/>
      <c r="W46" s="113"/>
      <c r="X46" s="116"/>
      <c r="Y46" s="295"/>
      <c r="Z46" s="296"/>
      <c r="AA46" s="117"/>
      <c r="AB46" s="110"/>
      <c r="AC46" s="291"/>
    </row>
    <row r="47" spans="1:29" ht="15.75" customHeight="1">
      <c r="A47" s="302"/>
      <c r="B47" s="100"/>
      <c r="C47" s="293"/>
      <c r="D47" s="294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07"/>
      <c r="S47" s="47"/>
      <c r="T47" s="48"/>
      <c r="U47" s="111"/>
      <c r="V47" s="112"/>
      <c r="W47" s="113"/>
      <c r="X47" s="116"/>
      <c r="Y47" s="295"/>
      <c r="Z47" s="296"/>
      <c r="AA47" s="117"/>
      <c r="AB47" s="110"/>
      <c r="AC47" s="291"/>
    </row>
    <row r="48" spans="1:29" ht="15.75" customHeight="1">
      <c r="A48" s="302"/>
      <c r="B48" s="100"/>
      <c r="C48" s="293"/>
      <c r="D48" s="294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07"/>
      <c r="S48" s="47"/>
      <c r="T48" s="48"/>
      <c r="U48" s="111"/>
      <c r="V48" s="112"/>
      <c r="W48" s="113"/>
      <c r="X48" s="116"/>
      <c r="Y48" s="295"/>
      <c r="Z48" s="296"/>
      <c r="AA48" s="117"/>
      <c r="AB48" s="110"/>
      <c r="AC48" s="291"/>
    </row>
    <row r="49" spans="1:29" ht="15.75" customHeight="1">
      <c r="A49" s="302"/>
      <c r="B49" s="100"/>
      <c r="C49" s="293"/>
      <c r="D49" s="294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07"/>
      <c r="S49" s="47"/>
      <c r="T49" s="48"/>
      <c r="U49" s="111"/>
      <c r="V49" s="112"/>
      <c r="W49" s="113"/>
      <c r="X49" s="116"/>
      <c r="Y49" s="295"/>
      <c r="Z49" s="296"/>
      <c r="AA49" s="117"/>
      <c r="AB49" s="110"/>
      <c r="AC49" s="291"/>
    </row>
    <row r="50" spans="1:29" ht="15.75" customHeight="1">
      <c r="A50" s="302"/>
      <c r="B50" s="100"/>
      <c r="C50" s="293"/>
      <c r="D50" s="294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07"/>
      <c r="S50" s="47"/>
      <c r="T50" s="48"/>
      <c r="U50" s="111"/>
      <c r="V50" s="112"/>
      <c r="W50" s="113"/>
      <c r="X50" s="116"/>
      <c r="Y50" s="295"/>
      <c r="Z50" s="296"/>
      <c r="AA50" s="117"/>
      <c r="AB50" s="110"/>
      <c r="AC50" s="291"/>
    </row>
    <row r="51" spans="1:29" ht="15.75" customHeight="1">
      <c r="A51" s="302"/>
      <c r="B51" s="100"/>
      <c r="C51" s="293"/>
      <c r="D51" s="294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07"/>
      <c r="S51" s="47"/>
      <c r="T51" s="48"/>
      <c r="U51" s="111"/>
      <c r="V51" s="112"/>
      <c r="W51" s="113"/>
      <c r="X51" s="116"/>
      <c r="Y51" s="295"/>
      <c r="Z51" s="296"/>
      <c r="AA51" s="117"/>
      <c r="AB51" s="110"/>
      <c r="AC51" s="291"/>
    </row>
    <row r="52" spans="1:29" ht="15.75" customHeight="1">
      <c r="A52" s="302"/>
      <c r="B52" s="100"/>
      <c r="C52" s="293"/>
      <c r="D52" s="294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07"/>
      <c r="S52" s="47"/>
      <c r="T52" s="48"/>
      <c r="U52" s="111"/>
      <c r="V52" s="112"/>
      <c r="W52" s="113"/>
      <c r="X52" s="116"/>
      <c r="Y52" s="295"/>
      <c r="Z52" s="296"/>
      <c r="AA52" s="117"/>
      <c r="AB52" s="110"/>
      <c r="AC52" s="291"/>
    </row>
    <row r="53" spans="1:29" ht="15.75" customHeight="1">
      <c r="A53" s="302"/>
      <c r="B53" s="100"/>
      <c r="C53" s="293"/>
      <c r="D53" s="294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07"/>
      <c r="S53" s="47"/>
      <c r="T53" s="48"/>
      <c r="U53" s="111"/>
      <c r="V53" s="112"/>
      <c r="W53" s="113"/>
      <c r="X53" s="116"/>
      <c r="Y53" s="295"/>
      <c r="Z53" s="296"/>
      <c r="AA53" s="117"/>
      <c r="AB53" s="110"/>
      <c r="AC53" s="291"/>
    </row>
    <row r="54" spans="1:29" ht="15.75" customHeight="1">
      <c r="A54" s="302"/>
      <c r="B54" s="100"/>
      <c r="C54" s="293"/>
      <c r="D54" s="294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07"/>
      <c r="S54" s="119"/>
      <c r="T54" s="120"/>
      <c r="U54" s="130"/>
      <c r="V54" s="131"/>
      <c r="W54" s="126"/>
      <c r="X54" s="127"/>
      <c r="Y54" s="295"/>
      <c r="Z54" s="296"/>
      <c r="AA54" s="165"/>
      <c r="AB54" s="125"/>
      <c r="AC54" s="291"/>
    </row>
    <row r="55" spans="1:29" ht="15.75" customHeight="1" thickBot="1">
      <c r="A55" s="303"/>
      <c r="B55" s="133" t="s">
        <v>117</v>
      </c>
      <c r="C55" s="297"/>
      <c r="D55" s="297"/>
      <c r="E55" s="134"/>
      <c r="F55" s="167"/>
      <c r="G55" s="135"/>
      <c r="H55" s="69"/>
      <c r="I55" s="136">
        <f t="shared" ref="I55:J55" si="11">AVERAGE(I39:I54)</f>
        <v>4</v>
      </c>
      <c r="J55" s="137">
        <f t="shared" si="11"/>
        <v>3300</v>
      </c>
      <c r="K55" s="138">
        <f t="shared" ref="K55" si="12">J55/I55</f>
        <v>825</v>
      </c>
      <c r="L55" s="136">
        <f t="shared" ref="L55:M55" si="13">AVERAGE(L39:L54)</f>
        <v>4</v>
      </c>
      <c r="M55" s="137">
        <f t="shared" si="13"/>
        <v>2955.2565826093737</v>
      </c>
      <c r="N55" s="138">
        <f>M55/L55</f>
        <v>738.81414565234343</v>
      </c>
      <c r="O55" s="139">
        <f>L55-I55</f>
        <v>0</v>
      </c>
      <c r="P55" s="140">
        <f>N55-K55</f>
        <v>-86.185854347656573</v>
      </c>
      <c r="Q55" s="141">
        <f>N55/K55</f>
        <v>0.89553229776041632</v>
      </c>
      <c r="R55" s="308"/>
      <c r="S55" s="142">
        <f>S39</f>
        <v>0.29199074074074072</v>
      </c>
      <c r="T55" s="143">
        <f>INDEX(T39:T54,COUNTA(T39:T54))</f>
        <v>0.3923611111111111</v>
      </c>
      <c r="U55" s="144"/>
      <c r="V55" s="166"/>
      <c r="W55" s="167"/>
      <c r="X55" s="138"/>
      <c r="Y55" s="298"/>
      <c r="Z55" s="299"/>
      <c r="AA55" s="168">
        <f>M55-J55</f>
        <v>-344.74341739062629</v>
      </c>
      <c r="AB55" s="141">
        <f>M55/J55</f>
        <v>0.89553229776041632</v>
      </c>
      <c r="AC55" s="292"/>
    </row>
    <row r="56" spans="1:29" ht="15.75" customHeight="1">
      <c r="A56" s="311" t="s">
        <v>126</v>
      </c>
      <c r="B56" s="114" t="s">
        <v>120</v>
      </c>
      <c r="C56" s="304" t="s">
        <v>128</v>
      </c>
      <c r="D56" s="305"/>
      <c r="E56" s="147">
        <v>22.28</v>
      </c>
      <c r="F56" s="97">
        <v>844</v>
      </c>
      <c r="G56" s="148">
        <f t="shared" ref="G56:G58" si="14">E56*F56</f>
        <v>18804.32</v>
      </c>
      <c r="H56" s="149"/>
      <c r="I56" s="150">
        <v>5</v>
      </c>
      <c r="J56" s="151">
        <v>3300</v>
      </c>
      <c r="K56" s="152">
        <f>J56/I56</f>
        <v>660</v>
      </c>
      <c r="L56" s="153">
        <v>5</v>
      </c>
      <c r="M56" s="151">
        <f>F56/V56*60</f>
        <v>2955.6420233463145</v>
      </c>
      <c r="N56" s="152">
        <f>M56/L56</f>
        <v>591.12840466926286</v>
      </c>
      <c r="O56" s="154">
        <f>L56-I56</f>
        <v>0</v>
      </c>
      <c r="P56" s="155">
        <f>N56-K56</f>
        <v>-68.871595330737136</v>
      </c>
      <c r="Q56" s="156">
        <f>N56/K56</f>
        <v>0.8956490979837316</v>
      </c>
      <c r="R56" s="306">
        <f>Q72</f>
        <v>0.89535423261718017</v>
      </c>
      <c r="S56" s="157">
        <v>0.29166666666666669</v>
      </c>
      <c r="T56" s="158">
        <v>0.30356481481481479</v>
      </c>
      <c r="U56" s="159"/>
      <c r="V56" s="160">
        <v>17.133333333333269</v>
      </c>
      <c r="W56" s="161"/>
      <c r="X56" s="162"/>
      <c r="Y56" s="309"/>
      <c r="Z56" s="310"/>
      <c r="AA56" s="115">
        <f>M56-J56</f>
        <v>-344.35797665368545</v>
      </c>
      <c r="AB56" s="156">
        <f>M56/J56</f>
        <v>0.89564909798373171</v>
      </c>
      <c r="AC56" s="290">
        <f>AB72</f>
        <v>0.89535423261718017</v>
      </c>
    </row>
    <row r="57" spans="1:29" ht="15.75" customHeight="1">
      <c r="A57" s="312"/>
      <c r="B57" s="100" t="s">
        <v>120</v>
      </c>
      <c r="C57" s="293" t="s">
        <v>256</v>
      </c>
      <c r="D57" s="294"/>
      <c r="E57" s="101">
        <v>27.27</v>
      </c>
      <c r="F57" s="102">
        <v>2680</v>
      </c>
      <c r="G57" s="103">
        <f t="shared" si="14"/>
        <v>73083.600000000006</v>
      </c>
      <c r="H57" s="26"/>
      <c r="I57" s="104">
        <v>5</v>
      </c>
      <c r="J57" s="105">
        <v>3300</v>
      </c>
      <c r="K57" s="106">
        <f t="shared" si="10"/>
        <v>660</v>
      </c>
      <c r="L57" s="107">
        <v>5</v>
      </c>
      <c r="M57" s="105">
        <f>F57/V57*60</f>
        <v>2954.9770290964793</v>
      </c>
      <c r="N57" s="106">
        <f>M57/L57</f>
        <v>590.99540581929591</v>
      </c>
      <c r="O57" s="108">
        <f>L57-I57</f>
        <v>0</v>
      </c>
      <c r="P57" s="109">
        <f>N57-K57</f>
        <v>-69.004594180704089</v>
      </c>
      <c r="Q57" s="110">
        <f>N57/K57</f>
        <v>0.89544758457469076</v>
      </c>
      <c r="R57" s="307"/>
      <c r="S57" s="47">
        <v>0.30694444444444446</v>
      </c>
      <c r="T57" s="48">
        <v>0.3447337962962963</v>
      </c>
      <c r="U57" s="111">
        <v>4.8666666666667346</v>
      </c>
      <c r="V57" s="112">
        <v>54.416666666666643</v>
      </c>
      <c r="W57" s="113"/>
      <c r="X57" s="116"/>
      <c r="Y57" s="295"/>
      <c r="Z57" s="296"/>
      <c r="AA57" s="117">
        <f>M57-J57</f>
        <v>-345.02297090352067</v>
      </c>
      <c r="AB57" s="110">
        <f>M57/J57</f>
        <v>0.89544758457469076</v>
      </c>
      <c r="AC57" s="291"/>
    </row>
    <row r="58" spans="1:29" ht="15.75" customHeight="1">
      <c r="A58" s="312"/>
      <c r="B58" s="100" t="s">
        <v>120</v>
      </c>
      <c r="C58" s="293" t="s">
        <v>220</v>
      </c>
      <c r="D58" s="294"/>
      <c r="E58" s="101">
        <v>18.53</v>
      </c>
      <c r="F58" s="102">
        <v>2809</v>
      </c>
      <c r="G58" s="103">
        <f t="shared" si="14"/>
        <v>52050.770000000004</v>
      </c>
      <c r="H58" s="26"/>
      <c r="I58" s="104">
        <v>3</v>
      </c>
      <c r="J58" s="105">
        <v>3300</v>
      </c>
      <c r="K58" s="106">
        <f t="shared" si="10"/>
        <v>1100</v>
      </c>
      <c r="L58" s="107">
        <v>3</v>
      </c>
      <c r="M58" s="105">
        <f>F58/V58*60</f>
        <v>2953.3878504672898</v>
      </c>
      <c r="N58" s="106">
        <f>M58/L58</f>
        <v>984.46261682242994</v>
      </c>
      <c r="O58" s="108">
        <f>L58-I58</f>
        <v>0</v>
      </c>
      <c r="P58" s="109">
        <f>N58-K58</f>
        <v>-115.53738317757006</v>
      </c>
      <c r="Q58" s="110">
        <f>N58/K58</f>
        <v>0.89496601529311814</v>
      </c>
      <c r="R58" s="307"/>
      <c r="S58" s="47">
        <v>0.34791666666666665</v>
      </c>
      <c r="T58" s="48">
        <v>0.38754629629629628</v>
      </c>
      <c r="U58" s="111">
        <v>4.5833333333333037</v>
      </c>
      <c r="V58" s="112">
        <v>57.066666666666663</v>
      </c>
      <c r="W58" s="113"/>
      <c r="X58" s="116"/>
      <c r="Y58" s="295"/>
      <c r="Z58" s="296"/>
      <c r="AA58" s="117">
        <f>M58-J58</f>
        <v>-346.61214953271019</v>
      </c>
      <c r="AB58" s="110">
        <f>M58/J58</f>
        <v>0.89496601529311814</v>
      </c>
      <c r="AC58" s="291"/>
    </row>
    <row r="59" spans="1:29" ht="15.75" customHeight="1">
      <c r="A59" s="312"/>
      <c r="B59" s="100"/>
      <c r="C59" s="293"/>
      <c r="D59" s="294"/>
      <c r="E59" s="101"/>
      <c r="F59" s="102"/>
      <c r="G59" s="103"/>
      <c r="H59" s="26"/>
      <c r="I59" s="104"/>
      <c r="J59" s="105"/>
      <c r="K59" s="106"/>
      <c r="L59" s="107"/>
      <c r="M59" s="105"/>
      <c r="N59" s="106"/>
      <c r="O59" s="108"/>
      <c r="P59" s="109"/>
      <c r="Q59" s="110"/>
      <c r="R59" s="307"/>
      <c r="S59" s="47"/>
      <c r="T59" s="48"/>
      <c r="U59" s="111"/>
      <c r="V59" s="112"/>
      <c r="W59" s="113"/>
      <c r="X59" s="116"/>
      <c r="Y59" s="295"/>
      <c r="Z59" s="296"/>
      <c r="AA59" s="117"/>
      <c r="AB59" s="110"/>
      <c r="AC59" s="291"/>
    </row>
    <row r="60" spans="1:29" ht="15.75" customHeight="1">
      <c r="A60" s="312"/>
      <c r="B60" s="100"/>
      <c r="C60" s="293"/>
      <c r="D60" s="294"/>
      <c r="E60" s="101"/>
      <c r="F60" s="102"/>
      <c r="G60" s="103"/>
      <c r="H60" s="13"/>
      <c r="I60" s="104"/>
      <c r="J60" s="105"/>
      <c r="K60" s="106"/>
      <c r="L60" s="118"/>
      <c r="M60" s="105"/>
      <c r="N60" s="106"/>
      <c r="O60" s="108"/>
      <c r="P60" s="109"/>
      <c r="Q60" s="110"/>
      <c r="R60" s="307"/>
      <c r="S60" s="47"/>
      <c r="T60" s="48"/>
      <c r="U60" s="111"/>
      <c r="V60" s="112"/>
      <c r="W60" s="113"/>
      <c r="X60" s="116"/>
      <c r="Y60" s="295"/>
      <c r="Z60" s="296"/>
      <c r="AA60" s="117"/>
      <c r="AB60" s="110"/>
      <c r="AC60" s="291"/>
    </row>
    <row r="61" spans="1:29" ht="15.75" customHeight="1">
      <c r="A61" s="312"/>
      <c r="B61" s="100"/>
      <c r="C61" s="293"/>
      <c r="D61" s="294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307"/>
      <c r="S61" s="47"/>
      <c r="T61" s="48"/>
      <c r="U61" s="111"/>
      <c r="V61" s="112"/>
      <c r="W61" s="113"/>
      <c r="X61" s="116"/>
      <c r="Y61" s="295"/>
      <c r="Z61" s="296"/>
      <c r="AA61" s="117"/>
      <c r="AB61" s="110"/>
      <c r="AC61" s="291"/>
    </row>
    <row r="62" spans="1:29" ht="15.75" customHeight="1">
      <c r="A62" s="312"/>
      <c r="B62" s="100"/>
      <c r="C62" s="293"/>
      <c r="D62" s="294"/>
      <c r="E62" s="101"/>
      <c r="F62" s="102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307"/>
      <c r="S62" s="47"/>
      <c r="T62" s="48"/>
      <c r="U62" s="111"/>
      <c r="V62" s="112"/>
      <c r="W62" s="113"/>
      <c r="X62" s="116"/>
      <c r="Y62" s="295"/>
      <c r="Z62" s="296"/>
      <c r="AA62" s="117"/>
      <c r="AB62" s="110"/>
      <c r="AC62" s="291"/>
    </row>
    <row r="63" spans="1:29" ht="15.75" customHeight="1">
      <c r="A63" s="312"/>
      <c r="B63" s="100"/>
      <c r="C63" s="293"/>
      <c r="D63" s="294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07"/>
      <c r="S63" s="47"/>
      <c r="T63" s="48"/>
      <c r="U63" s="111"/>
      <c r="V63" s="112"/>
      <c r="W63" s="113"/>
      <c r="X63" s="116"/>
      <c r="Y63" s="295"/>
      <c r="Z63" s="296"/>
      <c r="AA63" s="117"/>
      <c r="AB63" s="110"/>
      <c r="AC63" s="291"/>
    </row>
    <row r="64" spans="1:29" ht="15.75" customHeight="1">
      <c r="A64" s="312"/>
      <c r="B64" s="100"/>
      <c r="C64" s="293"/>
      <c r="D64" s="294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07"/>
      <c r="S64" s="47"/>
      <c r="T64" s="48"/>
      <c r="U64" s="111"/>
      <c r="V64" s="112"/>
      <c r="W64" s="113"/>
      <c r="X64" s="116"/>
      <c r="Y64" s="295"/>
      <c r="Z64" s="296"/>
      <c r="AA64" s="117"/>
      <c r="AB64" s="110"/>
      <c r="AC64" s="291"/>
    </row>
    <row r="65" spans="1:29" ht="15.75" customHeight="1">
      <c r="A65" s="312"/>
      <c r="B65" s="100"/>
      <c r="C65" s="293"/>
      <c r="D65" s="294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07"/>
      <c r="S65" s="47"/>
      <c r="T65" s="48"/>
      <c r="U65" s="111"/>
      <c r="V65" s="112"/>
      <c r="W65" s="113"/>
      <c r="X65" s="116"/>
      <c r="Y65" s="295"/>
      <c r="Z65" s="296"/>
      <c r="AA65" s="117"/>
      <c r="AB65" s="110"/>
      <c r="AC65" s="291"/>
    </row>
    <row r="66" spans="1:29" ht="15.75" customHeight="1">
      <c r="A66" s="312"/>
      <c r="B66" s="100"/>
      <c r="C66" s="293"/>
      <c r="D66" s="294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07"/>
      <c r="S66" s="47"/>
      <c r="T66" s="48"/>
      <c r="U66" s="111"/>
      <c r="V66" s="112"/>
      <c r="W66" s="113"/>
      <c r="X66" s="116"/>
      <c r="Y66" s="295"/>
      <c r="Z66" s="296"/>
      <c r="AA66" s="117"/>
      <c r="AB66" s="110"/>
      <c r="AC66" s="291"/>
    </row>
    <row r="67" spans="1:29" ht="15.75" customHeight="1">
      <c r="A67" s="312"/>
      <c r="B67" s="100"/>
      <c r="C67" s="293"/>
      <c r="D67" s="294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07"/>
      <c r="S67" s="47"/>
      <c r="T67" s="48"/>
      <c r="U67" s="111"/>
      <c r="V67" s="112"/>
      <c r="W67" s="113"/>
      <c r="X67" s="116"/>
      <c r="Y67" s="295"/>
      <c r="Z67" s="296"/>
      <c r="AA67" s="117"/>
      <c r="AB67" s="110"/>
      <c r="AC67" s="291"/>
    </row>
    <row r="68" spans="1:29" ht="15.75" customHeight="1">
      <c r="A68" s="312"/>
      <c r="B68" s="100"/>
      <c r="C68" s="293"/>
      <c r="D68" s="294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07"/>
      <c r="S68" s="47"/>
      <c r="T68" s="48"/>
      <c r="U68" s="111"/>
      <c r="V68" s="112"/>
      <c r="W68" s="113"/>
      <c r="X68" s="116"/>
      <c r="Y68" s="295"/>
      <c r="Z68" s="296"/>
      <c r="AA68" s="117"/>
      <c r="AB68" s="110"/>
      <c r="AC68" s="291"/>
    </row>
    <row r="69" spans="1:29" ht="15.75" customHeight="1">
      <c r="A69" s="312"/>
      <c r="B69" s="100"/>
      <c r="C69" s="293"/>
      <c r="D69" s="294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07"/>
      <c r="S69" s="47"/>
      <c r="T69" s="48"/>
      <c r="U69" s="111"/>
      <c r="V69" s="112"/>
      <c r="W69" s="113"/>
      <c r="X69" s="116"/>
      <c r="Y69" s="295"/>
      <c r="Z69" s="296"/>
      <c r="AA69" s="117"/>
      <c r="AB69" s="110"/>
      <c r="AC69" s="291"/>
    </row>
    <row r="70" spans="1:29" ht="15.75" customHeight="1">
      <c r="A70" s="312"/>
      <c r="B70" s="100"/>
      <c r="C70" s="293"/>
      <c r="D70" s="294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07"/>
      <c r="S70" s="47"/>
      <c r="T70" s="48"/>
      <c r="U70" s="111"/>
      <c r="V70" s="112"/>
      <c r="W70" s="113"/>
      <c r="X70" s="116"/>
      <c r="Y70" s="295"/>
      <c r="Z70" s="296"/>
      <c r="AA70" s="117"/>
      <c r="AB70" s="110"/>
      <c r="AC70" s="291"/>
    </row>
    <row r="71" spans="1:29" ht="15.75" customHeight="1">
      <c r="A71" s="312"/>
      <c r="B71" s="100"/>
      <c r="C71" s="293"/>
      <c r="D71" s="294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07"/>
      <c r="S71" s="119"/>
      <c r="T71" s="120"/>
      <c r="U71" s="130"/>
      <c r="V71" s="131"/>
      <c r="W71" s="126"/>
      <c r="X71" s="127"/>
      <c r="Y71" s="295"/>
      <c r="Z71" s="296"/>
      <c r="AA71" s="165"/>
      <c r="AB71" s="125"/>
      <c r="AC71" s="291"/>
    </row>
    <row r="72" spans="1:29" ht="15.75" customHeight="1" thickBot="1">
      <c r="A72" s="313"/>
      <c r="B72" s="133" t="s">
        <v>117</v>
      </c>
      <c r="C72" s="297"/>
      <c r="D72" s="297"/>
      <c r="E72" s="134"/>
      <c r="F72" s="99"/>
      <c r="G72" s="135"/>
      <c r="H72" s="69"/>
      <c r="I72" s="136">
        <f t="shared" ref="I72:J72" si="15">AVERAGE(I56:I71)</f>
        <v>4.333333333333333</v>
      </c>
      <c r="J72" s="137">
        <f t="shared" si="15"/>
        <v>3300</v>
      </c>
      <c r="K72" s="138">
        <f t="shared" ref="K72" si="16">J72/I72</f>
        <v>761.53846153846155</v>
      </c>
      <c r="L72" s="136">
        <f t="shared" ref="L72:M72" si="17">AVERAGE(L56:L71)</f>
        <v>4.333333333333333</v>
      </c>
      <c r="M72" s="137">
        <f t="shared" si="17"/>
        <v>2954.6689676366946</v>
      </c>
      <c r="N72" s="138">
        <f>M72/L72</f>
        <v>681.84668483923724</v>
      </c>
      <c r="O72" s="139">
        <f>L72-I72</f>
        <v>0</v>
      </c>
      <c r="P72" s="140">
        <f>N72-K72</f>
        <v>-79.691776699224306</v>
      </c>
      <c r="Q72" s="141">
        <f>N72/K72</f>
        <v>0.89535423261718017</v>
      </c>
      <c r="R72" s="308"/>
      <c r="S72" s="142">
        <f>S56</f>
        <v>0.29166666666666669</v>
      </c>
      <c r="T72" s="143">
        <f>INDEX(T56:T71,COUNTA(T56:T71))</f>
        <v>0.38754629629629628</v>
      </c>
      <c r="U72" s="144"/>
      <c r="V72" s="166"/>
      <c r="W72" s="99"/>
      <c r="X72" s="69"/>
      <c r="Y72" s="298"/>
      <c r="Z72" s="299"/>
      <c r="AA72" s="168">
        <f>M72-J72</f>
        <v>-345.33103236330544</v>
      </c>
      <c r="AB72" s="141">
        <f>M72/J72</f>
        <v>0.89535423261718017</v>
      </c>
      <c r="AC72" s="292"/>
    </row>
    <row r="73" spans="1:29" ht="15.75" customHeight="1">
      <c r="A73" s="300" t="s">
        <v>71</v>
      </c>
      <c r="B73" s="114" t="s">
        <v>120</v>
      </c>
      <c r="C73" s="304" t="s">
        <v>131</v>
      </c>
      <c r="D73" s="305"/>
      <c r="E73" s="147">
        <v>18.18</v>
      </c>
      <c r="F73" s="97">
        <v>799</v>
      </c>
      <c r="G73" s="148">
        <f t="shared" ref="G73:G75" si="18">E73*F73</f>
        <v>14525.82</v>
      </c>
      <c r="H73" s="149"/>
      <c r="I73" s="150">
        <v>3</v>
      </c>
      <c r="J73" s="151">
        <v>3600</v>
      </c>
      <c r="K73" s="152">
        <f>J73/I73</f>
        <v>1200</v>
      </c>
      <c r="L73" s="153">
        <v>3</v>
      </c>
      <c r="M73" s="151">
        <f>F73/V73*60</f>
        <v>3133.3333333333344</v>
      </c>
      <c r="N73" s="152">
        <f>M73/L73</f>
        <v>1044.4444444444448</v>
      </c>
      <c r="O73" s="154">
        <f>L73-I73</f>
        <v>0</v>
      </c>
      <c r="P73" s="155">
        <f>N73-K73</f>
        <v>-155.5555555555552</v>
      </c>
      <c r="Q73" s="156">
        <f>N73/K73</f>
        <v>0.87037037037037068</v>
      </c>
      <c r="R73" s="306">
        <f>Q89</f>
        <v>0.87747922009369617</v>
      </c>
      <c r="S73" s="157">
        <v>0.29166666666666669</v>
      </c>
      <c r="T73" s="158">
        <v>0.30229166666666668</v>
      </c>
      <c r="U73" s="159"/>
      <c r="V73" s="160">
        <v>15.299999999999994</v>
      </c>
      <c r="W73" s="161"/>
      <c r="X73" s="162"/>
      <c r="Y73" s="309"/>
      <c r="Z73" s="310"/>
      <c r="AA73" s="115">
        <f>M73-J73</f>
        <v>-466.66666666666561</v>
      </c>
      <c r="AB73" s="156">
        <f>M73/J73</f>
        <v>0.87037037037037068</v>
      </c>
      <c r="AC73" s="290">
        <f>AB89</f>
        <v>0.87747922009369617</v>
      </c>
    </row>
    <row r="74" spans="1:29" ht="15.75" customHeight="1">
      <c r="A74" s="301"/>
      <c r="B74" s="100" t="s">
        <v>120</v>
      </c>
      <c r="C74" s="293" t="s">
        <v>132</v>
      </c>
      <c r="D74" s="294"/>
      <c r="E74" s="101">
        <v>14.03</v>
      </c>
      <c r="F74" s="102">
        <v>3317</v>
      </c>
      <c r="G74" s="103">
        <f t="shared" si="18"/>
        <v>46537.509999999995</v>
      </c>
      <c r="H74" s="26"/>
      <c r="I74" s="104">
        <v>3</v>
      </c>
      <c r="J74" s="105">
        <v>3000</v>
      </c>
      <c r="K74" s="106">
        <f t="shared" ref="K74:K110" si="19">J74/I74</f>
        <v>1000</v>
      </c>
      <c r="L74" s="107">
        <v>3</v>
      </c>
      <c r="M74" s="105">
        <f>F74/V74*60</f>
        <v>2689.4594594594605</v>
      </c>
      <c r="N74" s="106">
        <f>M74/L74</f>
        <v>896.4864864864868</v>
      </c>
      <c r="O74" s="108">
        <f>L74-I74</f>
        <v>0</v>
      </c>
      <c r="P74" s="109">
        <f>N74-K74</f>
        <v>-103.5135135135132</v>
      </c>
      <c r="Q74" s="110">
        <f>N74/K74</f>
        <v>0.89648648648648677</v>
      </c>
      <c r="R74" s="307"/>
      <c r="S74" s="47">
        <v>0.31250000000000006</v>
      </c>
      <c r="T74" s="48">
        <v>0.36388888888888893</v>
      </c>
      <c r="U74" s="111">
        <v>14.70000000000006</v>
      </c>
      <c r="V74" s="112">
        <v>73.999999999999972</v>
      </c>
      <c r="W74" s="113"/>
      <c r="X74" s="116"/>
      <c r="Y74" s="295"/>
      <c r="Z74" s="296"/>
      <c r="AA74" s="117">
        <f>M74-J74</f>
        <v>-310.5405405405395</v>
      </c>
      <c r="AB74" s="110">
        <f>M74/J74</f>
        <v>0.89648648648648688</v>
      </c>
      <c r="AC74" s="291"/>
    </row>
    <row r="75" spans="1:29" ht="15.75" customHeight="1">
      <c r="A75" s="301"/>
      <c r="B75" s="100" t="s">
        <v>120</v>
      </c>
      <c r="C75" s="293" t="s">
        <v>134</v>
      </c>
      <c r="D75" s="294"/>
      <c r="E75" s="101">
        <v>14.28</v>
      </c>
      <c r="F75" s="102">
        <v>4117</v>
      </c>
      <c r="G75" s="103">
        <f t="shared" si="18"/>
        <v>58790.759999999995</v>
      </c>
      <c r="H75" s="26"/>
      <c r="I75" s="104">
        <v>3</v>
      </c>
      <c r="J75" s="105">
        <v>3600</v>
      </c>
      <c r="K75" s="106">
        <f t="shared" si="19"/>
        <v>1200</v>
      </c>
      <c r="L75" s="107">
        <v>3</v>
      </c>
      <c r="M75" s="105">
        <f>F75/V75*60</f>
        <v>3127.4952521629066</v>
      </c>
      <c r="N75" s="106">
        <f>M75/L75</f>
        <v>1042.4984173876355</v>
      </c>
      <c r="O75" s="108">
        <f>L75-I75</f>
        <v>0</v>
      </c>
      <c r="P75" s="109">
        <f>N75-K75</f>
        <v>-157.50158261236447</v>
      </c>
      <c r="Q75" s="110">
        <f>N75/K75</f>
        <v>0.86874868115636295</v>
      </c>
      <c r="R75" s="307"/>
      <c r="S75" s="47">
        <v>0.37431712962962965</v>
      </c>
      <c r="T75" s="48">
        <v>0.42916666666666664</v>
      </c>
      <c r="U75" s="111">
        <v>15.016666666666643</v>
      </c>
      <c r="V75" s="112">
        <v>78.983333333333263</v>
      </c>
      <c r="W75" s="113"/>
      <c r="X75" s="116"/>
      <c r="Y75" s="295"/>
      <c r="Z75" s="296"/>
      <c r="AA75" s="117">
        <f>M75-J75</f>
        <v>-472.50474783709342</v>
      </c>
      <c r="AB75" s="110">
        <f>M75/J75</f>
        <v>0.86874868115636295</v>
      </c>
      <c r="AC75" s="291"/>
    </row>
    <row r="76" spans="1:29" ht="15.75" customHeight="1">
      <c r="A76" s="301"/>
      <c r="B76" s="100"/>
      <c r="C76" s="293"/>
      <c r="D76" s="294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07"/>
      <c r="S76" s="47"/>
      <c r="T76" s="48"/>
      <c r="U76" s="111"/>
      <c r="V76" s="112"/>
      <c r="W76" s="113"/>
      <c r="X76" s="116"/>
      <c r="Y76" s="295"/>
      <c r="Z76" s="296"/>
      <c r="AA76" s="117"/>
      <c r="AB76" s="110"/>
      <c r="AC76" s="291"/>
    </row>
    <row r="77" spans="1:29" ht="15.75" customHeight="1">
      <c r="A77" s="302"/>
      <c r="B77" s="100"/>
      <c r="C77" s="293"/>
      <c r="D77" s="294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307"/>
      <c r="S77" s="47"/>
      <c r="T77" s="48"/>
      <c r="U77" s="111"/>
      <c r="V77" s="112"/>
      <c r="W77" s="113"/>
      <c r="X77" s="116"/>
      <c r="Y77" s="295"/>
      <c r="Z77" s="296"/>
      <c r="AA77" s="117"/>
      <c r="AB77" s="110"/>
      <c r="AC77" s="291"/>
    </row>
    <row r="78" spans="1:29" ht="15.75" customHeight="1">
      <c r="A78" s="302"/>
      <c r="B78" s="100"/>
      <c r="C78" s="293"/>
      <c r="D78" s="294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07"/>
      <c r="S78" s="47"/>
      <c r="T78" s="48"/>
      <c r="U78" s="111"/>
      <c r="V78" s="112"/>
      <c r="W78" s="113"/>
      <c r="X78" s="116"/>
      <c r="Y78" s="295"/>
      <c r="Z78" s="296"/>
      <c r="AA78" s="117"/>
      <c r="AB78" s="110"/>
      <c r="AC78" s="291"/>
    </row>
    <row r="79" spans="1:29" ht="15.75" customHeight="1">
      <c r="A79" s="302"/>
      <c r="B79" s="100"/>
      <c r="C79" s="293"/>
      <c r="D79" s="294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307"/>
      <c r="S79" s="47"/>
      <c r="T79" s="48"/>
      <c r="U79" s="111"/>
      <c r="V79" s="112"/>
      <c r="W79" s="113"/>
      <c r="X79" s="116"/>
      <c r="Y79" s="295"/>
      <c r="Z79" s="296"/>
      <c r="AA79" s="117"/>
      <c r="AB79" s="110"/>
      <c r="AC79" s="291"/>
    </row>
    <row r="80" spans="1:29" ht="15.75" customHeight="1">
      <c r="A80" s="302"/>
      <c r="B80" s="100"/>
      <c r="C80" s="293"/>
      <c r="D80" s="294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07"/>
      <c r="S80" s="47"/>
      <c r="T80" s="48"/>
      <c r="U80" s="111"/>
      <c r="V80" s="112"/>
      <c r="W80" s="113"/>
      <c r="X80" s="116"/>
      <c r="Y80" s="295"/>
      <c r="Z80" s="296"/>
      <c r="AA80" s="117"/>
      <c r="AB80" s="110"/>
      <c r="AC80" s="291"/>
    </row>
    <row r="81" spans="1:29" ht="15.75" customHeight="1">
      <c r="A81" s="302"/>
      <c r="B81" s="100"/>
      <c r="C81" s="293"/>
      <c r="D81" s="294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07"/>
      <c r="S81" s="47"/>
      <c r="T81" s="48"/>
      <c r="U81" s="111"/>
      <c r="V81" s="112"/>
      <c r="W81" s="113"/>
      <c r="X81" s="116"/>
      <c r="Y81" s="295"/>
      <c r="Z81" s="296"/>
      <c r="AA81" s="117"/>
      <c r="AB81" s="110"/>
      <c r="AC81" s="291"/>
    </row>
    <row r="82" spans="1:29" ht="15.75" customHeight="1">
      <c r="A82" s="302"/>
      <c r="B82" s="100"/>
      <c r="C82" s="293"/>
      <c r="D82" s="294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07"/>
      <c r="S82" s="47"/>
      <c r="T82" s="48"/>
      <c r="U82" s="111"/>
      <c r="V82" s="112"/>
      <c r="W82" s="113"/>
      <c r="X82" s="116"/>
      <c r="Y82" s="295"/>
      <c r="Z82" s="296"/>
      <c r="AA82" s="117"/>
      <c r="AB82" s="110"/>
      <c r="AC82" s="291"/>
    </row>
    <row r="83" spans="1:29" ht="15.75" customHeight="1">
      <c r="A83" s="302"/>
      <c r="B83" s="100"/>
      <c r="C83" s="293"/>
      <c r="D83" s="294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07"/>
      <c r="S83" s="47"/>
      <c r="T83" s="48"/>
      <c r="U83" s="111"/>
      <c r="V83" s="112"/>
      <c r="W83" s="126"/>
      <c r="X83" s="127"/>
      <c r="Y83" s="295"/>
      <c r="Z83" s="296"/>
      <c r="AA83" s="117"/>
      <c r="AB83" s="110"/>
      <c r="AC83" s="291"/>
    </row>
    <row r="84" spans="1:29" ht="15.75" customHeight="1">
      <c r="A84" s="302"/>
      <c r="B84" s="100"/>
      <c r="C84" s="293"/>
      <c r="D84" s="294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07"/>
      <c r="S84" s="47"/>
      <c r="T84" s="48"/>
      <c r="U84" s="111"/>
      <c r="V84" s="112"/>
      <c r="W84" s="126"/>
      <c r="X84" s="127"/>
      <c r="Y84" s="295"/>
      <c r="Z84" s="296"/>
      <c r="AA84" s="117"/>
      <c r="AB84" s="110"/>
      <c r="AC84" s="291"/>
    </row>
    <row r="85" spans="1:29" ht="15.75" customHeight="1">
      <c r="A85" s="302"/>
      <c r="B85" s="100"/>
      <c r="C85" s="293"/>
      <c r="D85" s="294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07"/>
      <c r="S85" s="47"/>
      <c r="T85" s="48"/>
      <c r="U85" s="111"/>
      <c r="V85" s="112"/>
      <c r="W85" s="126"/>
      <c r="X85" s="127"/>
      <c r="Y85" s="295"/>
      <c r="Z85" s="296"/>
      <c r="AA85" s="117"/>
      <c r="AB85" s="110"/>
      <c r="AC85" s="291"/>
    </row>
    <row r="86" spans="1:29" ht="15.75" customHeight="1">
      <c r="A86" s="302"/>
      <c r="B86" s="100"/>
      <c r="C86" s="293"/>
      <c r="D86" s="294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07"/>
      <c r="S86" s="47"/>
      <c r="T86" s="48"/>
      <c r="U86" s="111"/>
      <c r="V86" s="112"/>
      <c r="W86" s="126"/>
      <c r="X86" s="127"/>
      <c r="Y86" s="295"/>
      <c r="Z86" s="296"/>
      <c r="AA86" s="117"/>
      <c r="AB86" s="110"/>
      <c r="AC86" s="291"/>
    </row>
    <row r="87" spans="1:29" ht="15.75" customHeight="1">
      <c r="A87" s="302"/>
      <c r="B87" s="100"/>
      <c r="C87" s="293"/>
      <c r="D87" s="294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07"/>
      <c r="S87" s="47"/>
      <c r="T87" s="48"/>
      <c r="U87" s="111"/>
      <c r="V87" s="112"/>
      <c r="W87" s="126"/>
      <c r="X87" s="127"/>
      <c r="Y87" s="295"/>
      <c r="Z87" s="296"/>
      <c r="AA87" s="117"/>
      <c r="AB87" s="110"/>
      <c r="AC87" s="291"/>
    </row>
    <row r="88" spans="1:29" ht="15.75" customHeight="1">
      <c r="A88" s="302"/>
      <c r="B88" s="100"/>
      <c r="C88" s="293"/>
      <c r="D88" s="294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07"/>
      <c r="S88" s="119"/>
      <c r="T88" s="120"/>
      <c r="U88" s="130"/>
      <c r="V88" s="131"/>
      <c r="W88" s="126"/>
      <c r="X88" s="127"/>
      <c r="Y88" s="295"/>
      <c r="Z88" s="296"/>
      <c r="AA88" s="165"/>
      <c r="AB88" s="125"/>
      <c r="AC88" s="291"/>
    </row>
    <row r="89" spans="1:29" ht="15.75" customHeight="1" thickBot="1">
      <c r="A89" s="303"/>
      <c r="B89" s="133" t="s">
        <v>117</v>
      </c>
      <c r="C89" s="297"/>
      <c r="D89" s="297"/>
      <c r="E89" s="134"/>
      <c r="F89" s="99"/>
      <c r="G89" s="135"/>
      <c r="H89" s="69"/>
      <c r="I89" s="136">
        <f t="shared" ref="I89:J89" si="20">AVERAGE(I73:I88)</f>
        <v>3</v>
      </c>
      <c r="J89" s="137">
        <f t="shared" si="20"/>
        <v>3400</v>
      </c>
      <c r="K89" s="138">
        <f t="shared" ref="K89" si="21">J89/I89</f>
        <v>1133.3333333333333</v>
      </c>
      <c r="L89" s="136">
        <f t="shared" ref="L89:M89" si="22">AVERAGE(L73:L88)</f>
        <v>3</v>
      </c>
      <c r="M89" s="137">
        <f t="shared" si="22"/>
        <v>2983.429348318567</v>
      </c>
      <c r="N89" s="138">
        <f>M89/L89</f>
        <v>994.4764494395223</v>
      </c>
      <c r="O89" s="139">
        <f>L89-I89</f>
        <v>0</v>
      </c>
      <c r="P89" s="140">
        <f>N89-K89</f>
        <v>-138.85688389381096</v>
      </c>
      <c r="Q89" s="141">
        <f>N89/K89</f>
        <v>0.87747922009369617</v>
      </c>
      <c r="R89" s="308"/>
      <c r="S89" s="142">
        <f>S73</f>
        <v>0.29166666666666669</v>
      </c>
      <c r="T89" s="143">
        <f>INDEX(T73:T88,COUNTA(T73:T88))</f>
        <v>0.42916666666666664</v>
      </c>
      <c r="U89" s="144"/>
      <c r="V89" s="166"/>
      <c r="W89" s="99"/>
      <c r="X89" s="69"/>
      <c r="Y89" s="298"/>
      <c r="Z89" s="299"/>
      <c r="AA89" s="168">
        <f>M89-J89</f>
        <v>-416.57065168143299</v>
      </c>
      <c r="AB89" s="141">
        <f>M89/J89</f>
        <v>0.87747922009369617</v>
      </c>
      <c r="AC89" s="292"/>
    </row>
    <row r="90" spans="1:29" ht="15.75" customHeight="1">
      <c r="A90" s="311" t="s">
        <v>78</v>
      </c>
      <c r="B90" s="114" t="s">
        <v>120</v>
      </c>
      <c r="C90" s="304" t="s">
        <v>136</v>
      </c>
      <c r="D90" s="305"/>
      <c r="E90" s="147">
        <v>25.03</v>
      </c>
      <c r="F90" s="97">
        <v>1059</v>
      </c>
      <c r="G90" s="148">
        <f t="shared" ref="G90:G93" si="23">E90*F90</f>
        <v>26506.77</v>
      </c>
      <c r="H90" s="149"/>
      <c r="I90" s="150">
        <v>4</v>
      </c>
      <c r="J90" s="151">
        <v>3300</v>
      </c>
      <c r="K90" s="152">
        <f>J90/I90</f>
        <v>825</v>
      </c>
      <c r="L90" s="153">
        <v>4</v>
      </c>
      <c r="M90" s="151">
        <f>F90/V90*60</f>
        <v>2928.1105990783362</v>
      </c>
      <c r="N90" s="152">
        <f>M90/L90</f>
        <v>732.02764976958406</v>
      </c>
      <c r="O90" s="154">
        <f>L90-I90</f>
        <v>0</v>
      </c>
      <c r="P90" s="155">
        <f>N90-K90</f>
        <v>-92.972350230415941</v>
      </c>
      <c r="Q90" s="156">
        <f>N90/K90</f>
        <v>0.88730624214495035</v>
      </c>
      <c r="R90" s="306">
        <f>Q106</f>
        <v>0.88436555765433356</v>
      </c>
      <c r="S90" s="157">
        <v>0.291875</v>
      </c>
      <c r="T90" s="158">
        <v>0.30694444444444446</v>
      </c>
      <c r="U90" s="159"/>
      <c r="V90" s="160">
        <v>21.700000000000035</v>
      </c>
      <c r="W90" s="158"/>
      <c r="X90" s="169"/>
      <c r="Y90" s="309"/>
      <c r="Z90" s="310"/>
      <c r="AA90" s="115">
        <f>M90-J90</f>
        <v>-371.88940092166376</v>
      </c>
      <c r="AB90" s="156">
        <f>M90/J90</f>
        <v>0.88730624214495035</v>
      </c>
      <c r="AC90" s="290">
        <f>AB106</f>
        <v>0.88436555765433356</v>
      </c>
    </row>
    <row r="91" spans="1:29" ht="15.75" customHeight="1">
      <c r="A91" s="312"/>
      <c r="B91" s="100" t="s">
        <v>120</v>
      </c>
      <c r="C91" s="293" t="s">
        <v>137</v>
      </c>
      <c r="D91" s="294"/>
      <c r="E91" s="101">
        <v>24.82</v>
      </c>
      <c r="F91" s="102">
        <v>1319</v>
      </c>
      <c r="G91" s="103">
        <f t="shared" si="23"/>
        <v>32737.58</v>
      </c>
      <c r="H91" s="26"/>
      <c r="I91" s="104">
        <v>4</v>
      </c>
      <c r="J91" s="105">
        <v>3300</v>
      </c>
      <c r="K91" s="106">
        <f t="shared" si="19"/>
        <v>825</v>
      </c>
      <c r="L91" s="107">
        <v>4</v>
      </c>
      <c r="M91" s="105">
        <f>F91/V91*60</f>
        <v>2927.4969173859386</v>
      </c>
      <c r="N91" s="106">
        <f>M91/L91</f>
        <v>731.87422934648464</v>
      </c>
      <c r="O91" s="108">
        <f>L91-I91</f>
        <v>0</v>
      </c>
      <c r="P91" s="109">
        <f>N91-K91</f>
        <v>-93.12577065351536</v>
      </c>
      <c r="Q91" s="110">
        <f>N91/K91</f>
        <v>0.887120277995739</v>
      </c>
      <c r="R91" s="307"/>
      <c r="S91" s="47">
        <v>0.31736111111111109</v>
      </c>
      <c r="T91" s="48">
        <v>0.33613425925925927</v>
      </c>
      <c r="U91" s="111">
        <v>14.999999999999947</v>
      </c>
      <c r="V91" s="112">
        <v>27.033333333333374</v>
      </c>
      <c r="W91" s="113"/>
      <c r="X91" s="13"/>
      <c r="Y91" s="295"/>
      <c r="Z91" s="296"/>
      <c r="AA91" s="117">
        <f>M91-J91</f>
        <v>-372.50308261406144</v>
      </c>
      <c r="AB91" s="110">
        <f>M91/J91</f>
        <v>0.887120277995739</v>
      </c>
      <c r="AC91" s="291"/>
    </row>
    <row r="92" spans="1:29" ht="15.75" customHeight="1">
      <c r="A92" s="312"/>
      <c r="B92" s="100" t="s">
        <v>120</v>
      </c>
      <c r="C92" s="293" t="s">
        <v>138</v>
      </c>
      <c r="D92" s="294"/>
      <c r="E92" s="101">
        <v>30</v>
      </c>
      <c r="F92" s="102">
        <v>2074</v>
      </c>
      <c r="G92" s="103">
        <f t="shared" si="23"/>
        <v>62220</v>
      </c>
      <c r="H92" s="26"/>
      <c r="I92" s="104">
        <v>3</v>
      </c>
      <c r="J92" s="105">
        <v>3000</v>
      </c>
      <c r="K92" s="106">
        <f t="shared" si="19"/>
        <v>1000</v>
      </c>
      <c r="L92" s="107">
        <v>3</v>
      </c>
      <c r="M92" s="105">
        <f>F92/V92*60</f>
        <v>2689.6253602305483</v>
      </c>
      <c r="N92" s="106">
        <f>M92/L92</f>
        <v>896.54178674351613</v>
      </c>
      <c r="O92" s="108">
        <f>L92-I92</f>
        <v>0</v>
      </c>
      <c r="P92" s="109">
        <f>N92-K92</f>
        <v>-103.45821325648387</v>
      </c>
      <c r="Q92" s="110">
        <f>N92/K92</f>
        <v>0.89654178674351614</v>
      </c>
      <c r="R92" s="307"/>
      <c r="S92" s="47">
        <v>0.34652777777777777</v>
      </c>
      <c r="T92" s="48">
        <v>0.37865740740740739</v>
      </c>
      <c r="U92" s="111">
        <v>14.966666666666635</v>
      </c>
      <c r="V92" s="112">
        <v>46.266666666666652</v>
      </c>
      <c r="W92" s="113"/>
      <c r="X92" s="13"/>
      <c r="Y92" s="295"/>
      <c r="Z92" s="296"/>
      <c r="AA92" s="117">
        <f>M92-J92</f>
        <v>-310.37463976945173</v>
      </c>
      <c r="AB92" s="110">
        <f>M92/J92</f>
        <v>0.89654178674351603</v>
      </c>
      <c r="AC92" s="291"/>
    </row>
    <row r="93" spans="1:29" ht="15.75" customHeight="1">
      <c r="A93" s="312"/>
      <c r="B93" s="100" t="s">
        <v>120</v>
      </c>
      <c r="C93" s="293" t="s">
        <v>133</v>
      </c>
      <c r="D93" s="294"/>
      <c r="E93" s="101">
        <v>18.18</v>
      </c>
      <c r="F93" s="102">
        <v>1665</v>
      </c>
      <c r="G93" s="103">
        <f t="shared" si="23"/>
        <v>30269.7</v>
      </c>
      <c r="H93" s="26"/>
      <c r="I93" s="104">
        <v>3</v>
      </c>
      <c r="J93" s="105">
        <v>3600</v>
      </c>
      <c r="K93" s="106">
        <f t="shared" si="19"/>
        <v>1200</v>
      </c>
      <c r="L93" s="107">
        <v>3</v>
      </c>
      <c r="M93" s="105">
        <f>F93/V93*60</f>
        <v>3128.3924843423788</v>
      </c>
      <c r="N93" s="106">
        <f>M93/L93</f>
        <v>1042.7974947807929</v>
      </c>
      <c r="O93" s="108">
        <f>L93-I93</f>
        <v>0</v>
      </c>
      <c r="P93" s="109">
        <f>N93-K93</f>
        <v>-157.20250521920707</v>
      </c>
      <c r="Q93" s="110">
        <f>N93/K93</f>
        <v>0.86899791231732748</v>
      </c>
      <c r="R93" s="307"/>
      <c r="S93" s="47">
        <v>0.38893518518518516</v>
      </c>
      <c r="T93" s="48">
        <v>0.41111111111111109</v>
      </c>
      <c r="U93" s="111">
        <v>14.799999999999995</v>
      </c>
      <c r="V93" s="112">
        <v>31.933333333333344</v>
      </c>
      <c r="W93" s="113"/>
      <c r="X93" s="116"/>
      <c r="Y93" s="295"/>
      <c r="Z93" s="296"/>
      <c r="AA93" s="117">
        <f>M93-J93</f>
        <v>-471.60751565762121</v>
      </c>
      <c r="AB93" s="110">
        <f>M93/J93</f>
        <v>0.86899791231732748</v>
      </c>
      <c r="AC93" s="291"/>
    </row>
    <row r="94" spans="1:29" ht="15.75" customHeight="1">
      <c r="A94" s="312"/>
      <c r="B94" s="100"/>
      <c r="C94" s="293"/>
      <c r="D94" s="294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307"/>
      <c r="S94" s="47"/>
      <c r="T94" s="48"/>
      <c r="U94" s="111"/>
      <c r="V94" s="112"/>
      <c r="W94" s="113"/>
      <c r="X94" s="116"/>
      <c r="Y94" s="295"/>
      <c r="Z94" s="296"/>
      <c r="AA94" s="117"/>
      <c r="AB94" s="110"/>
      <c r="AC94" s="291"/>
    </row>
    <row r="95" spans="1:29" ht="15.75" customHeight="1">
      <c r="A95" s="312"/>
      <c r="B95" s="100"/>
      <c r="C95" s="293"/>
      <c r="D95" s="294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07"/>
      <c r="S95" s="47"/>
      <c r="T95" s="48"/>
      <c r="U95" s="111"/>
      <c r="V95" s="112"/>
      <c r="W95" s="113"/>
      <c r="X95" s="50"/>
      <c r="Y95" s="295"/>
      <c r="Z95" s="296"/>
      <c r="AA95" s="117"/>
      <c r="AB95" s="110"/>
      <c r="AC95" s="291"/>
    </row>
    <row r="96" spans="1:29" ht="15.75" customHeight="1">
      <c r="A96" s="312"/>
      <c r="B96" s="100"/>
      <c r="C96" s="293"/>
      <c r="D96" s="294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307"/>
      <c r="S96" s="47"/>
      <c r="T96" s="48"/>
      <c r="U96" s="111"/>
      <c r="V96" s="112"/>
      <c r="W96" s="113"/>
      <c r="X96" s="116"/>
      <c r="Y96" s="295"/>
      <c r="Z96" s="296"/>
      <c r="AA96" s="117"/>
      <c r="AB96" s="110"/>
      <c r="AC96" s="291"/>
    </row>
    <row r="97" spans="1:29" ht="15.75" customHeight="1">
      <c r="A97" s="312"/>
      <c r="B97" s="100"/>
      <c r="C97" s="293"/>
      <c r="D97" s="294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07"/>
      <c r="S97" s="47"/>
      <c r="T97" s="48"/>
      <c r="U97" s="111"/>
      <c r="V97" s="112"/>
      <c r="W97" s="113"/>
      <c r="X97" s="116"/>
      <c r="Y97" s="295"/>
      <c r="Z97" s="296"/>
      <c r="AA97" s="117"/>
      <c r="AB97" s="110"/>
      <c r="AC97" s="291"/>
    </row>
    <row r="98" spans="1:29" ht="15.75" customHeight="1">
      <c r="A98" s="312"/>
      <c r="B98" s="100"/>
      <c r="C98" s="293"/>
      <c r="D98" s="294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07"/>
      <c r="S98" s="47"/>
      <c r="T98" s="48"/>
      <c r="U98" s="111"/>
      <c r="V98" s="112"/>
      <c r="W98" s="126"/>
      <c r="X98" s="127"/>
      <c r="Y98" s="295"/>
      <c r="Z98" s="296"/>
      <c r="AA98" s="117"/>
      <c r="AB98" s="110"/>
      <c r="AC98" s="291"/>
    </row>
    <row r="99" spans="1:29" ht="15.75" customHeight="1">
      <c r="A99" s="312"/>
      <c r="B99" s="100"/>
      <c r="C99" s="293"/>
      <c r="D99" s="294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07"/>
      <c r="S99" s="47"/>
      <c r="T99" s="48"/>
      <c r="U99" s="111"/>
      <c r="V99" s="112"/>
      <c r="W99" s="126"/>
      <c r="X99" s="127"/>
      <c r="Y99" s="295"/>
      <c r="Z99" s="296"/>
      <c r="AA99" s="117"/>
      <c r="AB99" s="110"/>
      <c r="AC99" s="291"/>
    </row>
    <row r="100" spans="1:29" ht="15.75" customHeight="1">
      <c r="A100" s="312"/>
      <c r="B100" s="100"/>
      <c r="C100" s="293"/>
      <c r="D100" s="294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07"/>
      <c r="S100" s="47"/>
      <c r="T100" s="48"/>
      <c r="U100" s="111"/>
      <c r="V100" s="112"/>
      <c r="W100" s="126"/>
      <c r="X100" s="127"/>
      <c r="Y100" s="295"/>
      <c r="Z100" s="296"/>
      <c r="AA100" s="117"/>
      <c r="AB100" s="110"/>
      <c r="AC100" s="291"/>
    </row>
    <row r="101" spans="1:29" ht="15.75" customHeight="1">
      <c r="A101" s="312"/>
      <c r="B101" s="100"/>
      <c r="C101" s="293"/>
      <c r="D101" s="294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07"/>
      <c r="S101" s="47"/>
      <c r="T101" s="48"/>
      <c r="U101" s="111"/>
      <c r="V101" s="112"/>
      <c r="W101" s="126"/>
      <c r="X101" s="127"/>
      <c r="Y101" s="295"/>
      <c r="Z101" s="296"/>
      <c r="AA101" s="117"/>
      <c r="AB101" s="110"/>
      <c r="AC101" s="291"/>
    </row>
    <row r="102" spans="1:29" ht="15.75" customHeight="1">
      <c r="A102" s="312"/>
      <c r="B102" s="100"/>
      <c r="C102" s="293"/>
      <c r="D102" s="294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07"/>
      <c r="S102" s="47"/>
      <c r="T102" s="48"/>
      <c r="U102" s="111"/>
      <c r="V102" s="112"/>
      <c r="W102" s="126"/>
      <c r="X102" s="127"/>
      <c r="Y102" s="295"/>
      <c r="Z102" s="296"/>
      <c r="AA102" s="117"/>
      <c r="AB102" s="110"/>
      <c r="AC102" s="291"/>
    </row>
    <row r="103" spans="1:29" ht="15.75" customHeight="1">
      <c r="A103" s="312"/>
      <c r="B103" s="100"/>
      <c r="C103" s="293"/>
      <c r="D103" s="294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07"/>
      <c r="S103" s="47"/>
      <c r="T103" s="48"/>
      <c r="U103" s="111"/>
      <c r="V103" s="112"/>
      <c r="W103" s="126"/>
      <c r="X103" s="127"/>
      <c r="Y103" s="295"/>
      <c r="Z103" s="296"/>
      <c r="AA103" s="117"/>
      <c r="AB103" s="110"/>
      <c r="AC103" s="291"/>
    </row>
    <row r="104" spans="1:29" ht="15.75" customHeight="1">
      <c r="A104" s="312"/>
      <c r="B104" s="100"/>
      <c r="C104" s="293"/>
      <c r="D104" s="294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07"/>
      <c r="S104" s="47"/>
      <c r="T104" s="48"/>
      <c r="U104" s="111"/>
      <c r="V104" s="112"/>
      <c r="W104" s="126"/>
      <c r="X104" s="127"/>
      <c r="Y104" s="295"/>
      <c r="Z104" s="296"/>
      <c r="AA104" s="117"/>
      <c r="AB104" s="110"/>
      <c r="AC104" s="291"/>
    </row>
    <row r="105" spans="1:29" ht="15.75" customHeight="1">
      <c r="A105" s="312"/>
      <c r="B105" s="100"/>
      <c r="C105" s="293"/>
      <c r="D105" s="294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07"/>
      <c r="S105" s="119"/>
      <c r="T105" s="120"/>
      <c r="U105" s="130"/>
      <c r="V105" s="131"/>
      <c r="W105" s="126"/>
      <c r="X105" s="127"/>
      <c r="Y105" s="295"/>
      <c r="Z105" s="296"/>
      <c r="AA105" s="165"/>
      <c r="AB105" s="125"/>
      <c r="AC105" s="291"/>
    </row>
    <row r="106" spans="1:29" ht="15.75" customHeight="1" thickBot="1">
      <c r="A106" s="313"/>
      <c r="B106" s="133" t="s">
        <v>117</v>
      </c>
      <c r="C106" s="297"/>
      <c r="D106" s="297"/>
      <c r="E106" s="134"/>
      <c r="F106" s="167"/>
      <c r="G106" s="135"/>
      <c r="H106" s="69"/>
      <c r="I106" s="136">
        <f t="shared" ref="I106:J106" si="24">AVERAGE(I90:I105)</f>
        <v>3.5</v>
      </c>
      <c r="J106" s="137">
        <f t="shared" si="24"/>
        <v>3300</v>
      </c>
      <c r="K106" s="138">
        <f t="shared" ref="K106" si="25">J106/I106</f>
        <v>942.85714285714289</v>
      </c>
      <c r="L106" s="136">
        <f t="shared" ref="L106:M106" si="26">AVERAGE(L90:L105)</f>
        <v>3.5</v>
      </c>
      <c r="M106" s="137">
        <f t="shared" si="26"/>
        <v>2918.4063402593006</v>
      </c>
      <c r="N106" s="138">
        <f>M106/L106</f>
        <v>833.83038293122877</v>
      </c>
      <c r="O106" s="139">
        <f>L106-I106</f>
        <v>0</v>
      </c>
      <c r="P106" s="140">
        <f>N106-K106</f>
        <v>-109.02675992591412</v>
      </c>
      <c r="Q106" s="141">
        <f>N106/K106</f>
        <v>0.88436555765433356</v>
      </c>
      <c r="R106" s="308"/>
      <c r="S106" s="142">
        <f>S90</f>
        <v>0.291875</v>
      </c>
      <c r="T106" s="143">
        <f>INDEX(T90:T105,COUNTA(T90:T105))</f>
        <v>0.41111111111111109</v>
      </c>
      <c r="U106" s="144"/>
      <c r="V106" s="166"/>
      <c r="W106" s="167"/>
      <c r="X106" s="138"/>
      <c r="Y106" s="298"/>
      <c r="Z106" s="299"/>
      <c r="AA106" s="168">
        <f>M106-J106</f>
        <v>-381.59365974069942</v>
      </c>
      <c r="AB106" s="141">
        <f>M106/J106</f>
        <v>0.88436555765433356</v>
      </c>
      <c r="AC106" s="292"/>
    </row>
    <row r="107" spans="1:29" ht="15.75" customHeight="1">
      <c r="A107" s="300" t="s">
        <v>139</v>
      </c>
      <c r="B107" s="114" t="s">
        <v>114</v>
      </c>
      <c r="C107" s="304" t="s">
        <v>140</v>
      </c>
      <c r="D107" s="305"/>
      <c r="E107" s="147">
        <v>25.64</v>
      </c>
      <c r="F107" s="97">
        <v>1130</v>
      </c>
      <c r="G107" s="148">
        <f t="shared" ref="G107:G110" si="27">E107*F107</f>
        <v>28973.200000000001</v>
      </c>
      <c r="H107" s="149"/>
      <c r="I107" s="150">
        <v>11</v>
      </c>
      <c r="J107" s="151">
        <v>3600</v>
      </c>
      <c r="K107" s="152">
        <f>J107/I107</f>
        <v>327.27272727272725</v>
      </c>
      <c r="L107" s="153">
        <v>11</v>
      </c>
      <c r="M107" s="151">
        <f>F107/V107*60</f>
        <v>3170.6936866718806</v>
      </c>
      <c r="N107" s="152">
        <f>M107/L107</f>
        <v>288.24488060653459</v>
      </c>
      <c r="O107" s="154">
        <f>L107-I107</f>
        <v>0</v>
      </c>
      <c r="P107" s="155">
        <f>N107-K107</f>
        <v>-39.027846666192659</v>
      </c>
      <c r="Q107" s="156">
        <f>N107/K107</f>
        <v>0.88074824629774462</v>
      </c>
      <c r="R107" s="306">
        <f>Q123</f>
        <v>0.8725165927623606</v>
      </c>
      <c r="S107" s="157">
        <v>0.70833333333333337</v>
      </c>
      <c r="T107" s="158">
        <v>0.72318287037037032</v>
      </c>
      <c r="U107" s="159"/>
      <c r="V107" s="160">
        <v>21.383333333333212</v>
      </c>
      <c r="W107" s="158"/>
      <c r="X107" s="169"/>
      <c r="Y107" s="309"/>
      <c r="Z107" s="310"/>
      <c r="AA107" s="115">
        <f>M107-J107</f>
        <v>-429.30631332811936</v>
      </c>
      <c r="AB107" s="156">
        <f>M107/J107</f>
        <v>0.88074824629774462</v>
      </c>
      <c r="AC107" s="290">
        <f>AB123</f>
        <v>0.8725165927623606</v>
      </c>
    </row>
    <row r="108" spans="1:29" ht="15.75" customHeight="1">
      <c r="A108" s="301"/>
      <c r="B108" s="100" t="s">
        <v>114</v>
      </c>
      <c r="C108" s="293" t="s">
        <v>141</v>
      </c>
      <c r="D108" s="294"/>
      <c r="E108" s="101">
        <v>29.52</v>
      </c>
      <c r="F108" s="102">
        <v>1368</v>
      </c>
      <c r="G108" s="103">
        <f t="shared" si="27"/>
        <v>40383.360000000001</v>
      </c>
      <c r="H108" s="26"/>
      <c r="I108" s="104">
        <v>12</v>
      </c>
      <c r="J108" s="105">
        <v>3600</v>
      </c>
      <c r="K108" s="106">
        <f t="shared" si="19"/>
        <v>300</v>
      </c>
      <c r="L108" s="107">
        <v>12</v>
      </c>
      <c r="M108" s="105">
        <f>F108/V108*60</f>
        <v>3134.8185868873338</v>
      </c>
      <c r="N108" s="106">
        <f>M108/L108</f>
        <v>261.23488224061117</v>
      </c>
      <c r="O108" s="108">
        <f>L108-I108</f>
        <v>0</v>
      </c>
      <c r="P108" s="109">
        <f>N108-K108</f>
        <v>-38.765117759388829</v>
      </c>
      <c r="Q108" s="110">
        <f>N108/K108</f>
        <v>0.87078294080203722</v>
      </c>
      <c r="R108" s="307"/>
      <c r="S108" s="47">
        <v>0.72638888888888886</v>
      </c>
      <c r="T108" s="48">
        <v>0.74457175925925922</v>
      </c>
      <c r="U108" s="111">
        <v>4.6166666666666956</v>
      </c>
      <c r="V108" s="112">
        <v>26.183333333333323</v>
      </c>
      <c r="W108" s="113"/>
      <c r="X108" s="13"/>
      <c r="Y108" s="295"/>
      <c r="Z108" s="296"/>
      <c r="AA108" s="117">
        <f>M108-J108</f>
        <v>-465.18141311266618</v>
      </c>
      <c r="AB108" s="110">
        <f>M108/J108</f>
        <v>0.87078294080203722</v>
      </c>
      <c r="AC108" s="291"/>
    </row>
    <row r="109" spans="1:29" ht="15.75" customHeight="1">
      <c r="A109" s="301"/>
      <c r="B109" s="100" t="s">
        <v>114</v>
      </c>
      <c r="C109" s="293" t="s">
        <v>142</v>
      </c>
      <c r="D109" s="294"/>
      <c r="E109" s="101">
        <v>29.85</v>
      </c>
      <c r="F109" s="102">
        <v>1472</v>
      </c>
      <c r="G109" s="103">
        <f t="shared" si="27"/>
        <v>43939.200000000004</v>
      </c>
      <c r="H109" s="26"/>
      <c r="I109" s="104">
        <v>12</v>
      </c>
      <c r="J109" s="105">
        <v>3600</v>
      </c>
      <c r="K109" s="106">
        <f t="shared" si="19"/>
        <v>300</v>
      </c>
      <c r="L109" s="107">
        <v>12</v>
      </c>
      <c r="M109" s="105">
        <f>F109/V109*60</f>
        <v>3135.6213017751443</v>
      </c>
      <c r="N109" s="106">
        <f>M109/L109</f>
        <v>261.30177514792871</v>
      </c>
      <c r="O109" s="108">
        <f>L109-I109</f>
        <v>0</v>
      </c>
      <c r="P109" s="109">
        <f>N109-K109</f>
        <v>-38.698224852071291</v>
      </c>
      <c r="Q109" s="110">
        <f>N109/K109</f>
        <v>0.87100591715976239</v>
      </c>
      <c r="R109" s="307"/>
      <c r="S109" s="47">
        <v>0.74791666666666667</v>
      </c>
      <c r="T109" s="48">
        <v>0.76747685185185188</v>
      </c>
      <c r="U109" s="111">
        <v>4.8166666666667268</v>
      </c>
      <c r="V109" s="112">
        <v>28.1666666666667</v>
      </c>
      <c r="W109" s="113"/>
      <c r="X109" s="13"/>
      <c r="Y109" s="295"/>
      <c r="Z109" s="296"/>
      <c r="AA109" s="117">
        <f>M109-J109</f>
        <v>-464.37869822485573</v>
      </c>
      <c r="AB109" s="110">
        <f>M109/J109</f>
        <v>0.87100591715976228</v>
      </c>
      <c r="AC109" s="291"/>
    </row>
    <row r="110" spans="1:29" ht="15.75" customHeight="1">
      <c r="A110" s="301"/>
      <c r="B110" s="100" t="s">
        <v>120</v>
      </c>
      <c r="C110" s="293" t="s">
        <v>143</v>
      </c>
      <c r="D110" s="294"/>
      <c r="E110" s="101">
        <v>28.57</v>
      </c>
      <c r="F110" s="102">
        <v>1408</v>
      </c>
      <c r="G110" s="103">
        <f t="shared" si="27"/>
        <v>40226.559999999998</v>
      </c>
      <c r="H110" s="26"/>
      <c r="I110" s="104">
        <v>12</v>
      </c>
      <c r="J110" s="105">
        <v>3600</v>
      </c>
      <c r="K110" s="106">
        <f t="shared" si="19"/>
        <v>300</v>
      </c>
      <c r="L110" s="107">
        <v>12</v>
      </c>
      <c r="M110" s="105">
        <f>F110/V110*60</f>
        <v>3123.1053604436329</v>
      </c>
      <c r="N110" s="106">
        <f>M110/L110</f>
        <v>260.25878003696943</v>
      </c>
      <c r="O110" s="108">
        <f>L110-I110</f>
        <v>0</v>
      </c>
      <c r="P110" s="109">
        <f>N110-K110</f>
        <v>-39.741219963030574</v>
      </c>
      <c r="Q110" s="110">
        <f>N110/K110</f>
        <v>0.86752926678989806</v>
      </c>
      <c r="R110" s="307"/>
      <c r="S110" s="47">
        <v>0.77083333333333337</v>
      </c>
      <c r="T110" s="48">
        <v>0.78961805555555553</v>
      </c>
      <c r="U110" s="111">
        <v>4.8333333333333428</v>
      </c>
      <c r="V110" s="112">
        <v>27.049999999999912</v>
      </c>
      <c r="W110" s="113"/>
      <c r="X110" s="116"/>
      <c r="Y110" s="295"/>
      <c r="Z110" s="296"/>
      <c r="AA110" s="117">
        <f>M110-J110</f>
        <v>-476.89463955636711</v>
      </c>
      <c r="AB110" s="110">
        <f>M110/J110</f>
        <v>0.86752926678989806</v>
      </c>
      <c r="AC110" s="291"/>
    </row>
    <row r="111" spans="1:29" ht="15.75" customHeight="1">
      <c r="A111" s="302"/>
      <c r="B111" s="100"/>
      <c r="C111" s="293"/>
      <c r="D111" s="294"/>
      <c r="E111" s="101"/>
      <c r="F111" s="102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307"/>
      <c r="S111" s="47"/>
      <c r="T111" s="48"/>
      <c r="U111" s="111"/>
      <c r="V111" s="112"/>
      <c r="W111" s="113"/>
      <c r="X111" s="116"/>
      <c r="Y111" s="295"/>
      <c r="Z111" s="296"/>
      <c r="AA111" s="117"/>
      <c r="AB111" s="110"/>
      <c r="AC111" s="291"/>
    </row>
    <row r="112" spans="1:29" ht="15.75" customHeight="1">
      <c r="A112" s="302"/>
      <c r="B112" s="100"/>
      <c r="C112" s="293"/>
      <c r="D112" s="294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07"/>
      <c r="S112" s="47"/>
      <c r="T112" s="48"/>
      <c r="U112" s="111"/>
      <c r="V112" s="112"/>
      <c r="W112" s="113"/>
      <c r="X112" s="50"/>
      <c r="Y112" s="295"/>
      <c r="Z112" s="296"/>
      <c r="AA112" s="117"/>
      <c r="AB112" s="110"/>
      <c r="AC112" s="291"/>
    </row>
    <row r="113" spans="1:29" ht="15.75" customHeight="1">
      <c r="A113" s="302"/>
      <c r="B113" s="100"/>
      <c r="C113" s="293"/>
      <c r="D113" s="294"/>
      <c r="E113" s="101"/>
      <c r="F113" s="102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307"/>
      <c r="S113" s="47"/>
      <c r="T113" s="48"/>
      <c r="U113" s="111"/>
      <c r="V113" s="112"/>
      <c r="W113" s="113"/>
      <c r="X113" s="116"/>
      <c r="Y113" s="295"/>
      <c r="Z113" s="296"/>
      <c r="AA113" s="117"/>
      <c r="AB113" s="110"/>
      <c r="AC113" s="291"/>
    </row>
    <row r="114" spans="1:29" ht="15.75" customHeight="1">
      <c r="A114" s="302"/>
      <c r="B114" s="100"/>
      <c r="C114" s="293"/>
      <c r="D114" s="294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07"/>
      <c r="S114" s="47"/>
      <c r="T114" s="48"/>
      <c r="U114" s="111"/>
      <c r="V114" s="112"/>
      <c r="W114" s="113"/>
      <c r="X114" s="116"/>
      <c r="Y114" s="295"/>
      <c r="Z114" s="296"/>
      <c r="AA114" s="117"/>
      <c r="AB114" s="110"/>
      <c r="AC114" s="291"/>
    </row>
    <row r="115" spans="1:29" ht="15.75" customHeight="1">
      <c r="A115" s="302"/>
      <c r="B115" s="100"/>
      <c r="C115" s="293"/>
      <c r="D115" s="294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07"/>
      <c r="S115" s="47"/>
      <c r="T115" s="48"/>
      <c r="U115" s="111"/>
      <c r="V115" s="112"/>
      <c r="W115" s="126"/>
      <c r="X115" s="127"/>
      <c r="Y115" s="295"/>
      <c r="Z115" s="296"/>
      <c r="AA115" s="117"/>
      <c r="AB115" s="110"/>
      <c r="AC115" s="291"/>
    </row>
    <row r="116" spans="1:29" ht="15.75" customHeight="1">
      <c r="A116" s="302"/>
      <c r="B116" s="100"/>
      <c r="C116" s="293"/>
      <c r="D116" s="294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07"/>
      <c r="S116" s="47"/>
      <c r="T116" s="48"/>
      <c r="U116" s="111"/>
      <c r="V116" s="112"/>
      <c r="W116" s="126"/>
      <c r="X116" s="127"/>
      <c r="Y116" s="295"/>
      <c r="Z116" s="296"/>
      <c r="AA116" s="117"/>
      <c r="AB116" s="110"/>
      <c r="AC116" s="291"/>
    </row>
    <row r="117" spans="1:29" ht="15.75" customHeight="1">
      <c r="A117" s="302"/>
      <c r="B117" s="100"/>
      <c r="C117" s="293"/>
      <c r="D117" s="294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07"/>
      <c r="S117" s="47"/>
      <c r="T117" s="48"/>
      <c r="U117" s="111"/>
      <c r="V117" s="112"/>
      <c r="W117" s="126"/>
      <c r="X117" s="127"/>
      <c r="Y117" s="295"/>
      <c r="Z117" s="296"/>
      <c r="AA117" s="117"/>
      <c r="AB117" s="110"/>
      <c r="AC117" s="291"/>
    </row>
    <row r="118" spans="1:29" ht="15.75" customHeight="1">
      <c r="A118" s="302"/>
      <c r="B118" s="100"/>
      <c r="C118" s="293"/>
      <c r="D118" s="294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07"/>
      <c r="S118" s="47"/>
      <c r="T118" s="48"/>
      <c r="U118" s="111"/>
      <c r="V118" s="112"/>
      <c r="W118" s="126"/>
      <c r="X118" s="127"/>
      <c r="Y118" s="295"/>
      <c r="Z118" s="296"/>
      <c r="AA118" s="117"/>
      <c r="AB118" s="110"/>
      <c r="AC118" s="291"/>
    </row>
    <row r="119" spans="1:29" ht="15.75" customHeight="1">
      <c r="A119" s="302"/>
      <c r="B119" s="100"/>
      <c r="C119" s="293"/>
      <c r="D119" s="294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07"/>
      <c r="S119" s="47"/>
      <c r="T119" s="48"/>
      <c r="U119" s="111"/>
      <c r="V119" s="112"/>
      <c r="W119" s="126"/>
      <c r="X119" s="127"/>
      <c r="Y119" s="295"/>
      <c r="Z119" s="296"/>
      <c r="AA119" s="117"/>
      <c r="AB119" s="110"/>
      <c r="AC119" s="291"/>
    </row>
    <row r="120" spans="1:29" ht="15.75" customHeight="1">
      <c r="A120" s="302"/>
      <c r="B120" s="100"/>
      <c r="C120" s="293"/>
      <c r="D120" s="294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07"/>
      <c r="S120" s="47"/>
      <c r="T120" s="48"/>
      <c r="U120" s="111"/>
      <c r="V120" s="112"/>
      <c r="W120" s="126"/>
      <c r="X120" s="127"/>
      <c r="Y120" s="295"/>
      <c r="Z120" s="296"/>
      <c r="AA120" s="117"/>
      <c r="AB120" s="110"/>
      <c r="AC120" s="291"/>
    </row>
    <row r="121" spans="1:29" ht="15.75" customHeight="1">
      <c r="A121" s="302"/>
      <c r="B121" s="100"/>
      <c r="C121" s="293"/>
      <c r="D121" s="294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07"/>
      <c r="S121" s="47"/>
      <c r="T121" s="48"/>
      <c r="U121" s="111"/>
      <c r="V121" s="112"/>
      <c r="W121" s="126"/>
      <c r="X121" s="127"/>
      <c r="Y121" s="295"/>
      <c r="Z121" s="296"/>
      <c r="AA121" s="117"/>
      <c r="AB121" s="110"/>
      <c r="AC121" s="291"/>
    </row>
    <row r="122" spans="1:29" ht="15.75" customHeight="1">
      <c r="A122" s="302"/>
      <c r="B122" s="100"/>
      <c r="C122" s="293"/>
      <c r="D122" s="294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07"/>
      <c r="S122" s="119"/>
      <c r="T122" s="120"/>
      <c r="U122" s="130"/>
      <c r="V122" s="131"/>
      <c r="W122" s="126"/>
      <c r="X122" s="127"/>
      <c r="Y122" s="295"/>
      <c r="Z122" s="296"/>
      <c r="AA122" s="165"/>
      <c r="AB122" s="125"/>
      <c r="AC122" s="291"/>
    </row>
    <row r="123" spans="1:29" ht="15.75" customHeight="1" thickBot="1">
      <c r="A123" s="303"/>
      <c r="B123" s="133" t="s">
        <v>117</v>
      </c>
      <c r="C123" s="297"/>
      <c r="D123" s="297"/>
      <c r="E123" s="134"/>
      <c r="F123" s="167"/>
      <c r="G123" s="135"/>
      <c r="H123" s="69"/>
      <c r="I123" s="136">
        <f t="shared" ref="I123:J123" si="28">AVERAGE(I107:I122)</f>
        <v>11.75</v>
      </c>
      <c r="J123" s="137">
        <f t="shared" si="28"/>
        <v>3600</v>
      </c>
      <c r="K123" s="138">
        <f t="shared" ref="K123" si="29">J123/I123</f>
        <v>306.38297872340428</v>
      </c>
      <c r="L123" s="136">
        <f t="shared" ref="L123:M123" si="30">AVERAGE(L107:L122)</f>
        <v>11.75</v>
      </c>
      <c r="M123" s="137">
        <f t="shared" si="30"/>
        <v>3141.059733944498</v>
      </c>
      <c r="N123" s="138">
        <f>M123/L123</f>
        <v>267.32423267612751</v>
      </c>
      <c r="O123" s="139">
        <f>L123-I123</f>
        <v>0</v>
      </c>
      <c r="P123" s="140">
        <f>N123-K123</f>
        <v>-39.05874604727677</v>
      </c>
      <c r="Q123" s="141">
        <f>N123/K123</f>
        <v>0.8725165927623606</v>
      </c>
      <c r="R123" s="308"/>
      <c r="S123" s="142">
        <f>S107</f>
        <v>0.70833333333333337</v>
      </c>
      <c r="T123" s="143">
        <f>INDEX(T107:T122,COUNTA(T107:T122))</f>
        <v>0.78961805555555553</v>
      </c>
      <c r="U123" s="144"/>
      <c r="V123" s="166"/>
      <c r="W123" s="167"/>
      <c r="X123" s="138"/>
      <c r="Y123" s="298"/>
      <c r="Z123" s="299"/>
      <c r="AA123" s="168">
        <f>M123-J123</f>
        <v>-458.94026605550198</v>
      </c>
      <c r="AB123" s="141">
        <f>M123/J123</f>
        <v>0.8725165927623606</v>
      </c>
      <c r="AC123" s="292"/>
    </row>
    <row r="124" spans="1:29" ht="15.75" customHeight="1">
      <c r="A124" s="311" t="s">
        <v>144</v>
      </c>
      <c r="B124" s="114" t="s">
        <v>120</v>
      </c>
      <c r="C124" s="304" t="s">
        <v>217</v>
      </c>
      <c r="D124" s="305"/>
      <c r="E124" s="147">
        <v>22.48</v>
      </c>
      <c r="F124" s="97">
        <v>1738</v>
      </c>
      <c r="G124" s="148">
        <f t="shared" ref="G124:G127" si="31">E124*F124</f>
        <v>39070.239999999998</v>
      </c>
      <c r="H124" s="149"/>
      <c r="I124" s="150">
        <v>5</v>
      </c>
      <c r="J124" s="151">
        <v>3000</v>
      </c>
      <c r="K124" s="152">
        <f>J124/I124</f>
        <v>600</v>
      </c>
      <c r="L124" s="153">
        <v>5</v>
      </c>
      <c r="M124" s="151">
        <f>F124/V124*60</f>
        <v>2663.6015325670573</v>
      </c>
      <c r="N124" s="152">
        <f>M124/L124</f>
        <v>532.72030651341151</v>
      </c>
      <c r="O124" s="154">
        <f>L124-I124</f>
        <v>0</v>
      </c>
      <c r="P124" s="155">
        <f>N124-K124</f>
        <v>-67.279693486588485</v>
      </c>
      <c r="Q124" s="156">
        <f>N124/K124</f>
        <v>0.88786717752235256</v>
      </c>
      <c r="R124" s="306">
        <f>Q140</f>
        <v>0.89240875459110702</v>
      </c>
      <c r="S124" s="157">
        <v>0.70833333333333337</v>
      </c>
      <c r="T124" s="158">
        <v>0.73552083333333329</v>
      </c>
      <c r="U124" s="159"/>
      <c r="V124" s="160">
        <v>39.149999999999885</v>
      </c>
      <c r="W124" s="161"/>
      <c r="X124" s="162"/>
      <c r="Y124" s="309"/>
      <c r="Z124" s="310"/>
      <c r="AA124" s="115">
        <f>M124-J124</f>
        <v>-336.39846743294265</v>
      </c>
      <c r="AB124" s="156">
        <f>M124/J124</f>
        <v>0.88786717752235245</v>
      </c>
      <c r="AC124" s="290">
        <f>AB140</f>
        <v>0.89240875459110702</v>
      </c>
    </row>
    <row r="125" spans="1:29" ht="15.75" customHeight="1">
      <c r="A125" s="312"/>
      <c r="B125" s="100" t="s">
        <v>120</v>
      </c>
      <c r="C125" s="293" t="s">
        <v>148</v>
      </c>
      <c r="D125" s="294"/>
      <c r="E125" s="101">
        <v>24.54</v>
      </c>
      <c r="F125" s="102">
        <v>2054</v>
      </c>
      <c r="G125" s="103">
        <f t="shared" si="31"/>
        <v>50405.159999999996</v>
      </c>
      <c r="H125" s="26"/>
      <c r="I125" s="104">
        <v>4</v>
      </c>
      <c r="J125" s="105">
        <v>3000</v>
      </c>
      <c r="K125" s="106">
        <f t="shared" ref="K125:K127" si="32">J125/I125</f>
        <v>750</v>
      </c>
      <c r="L125" s="107">
        <v>4</v>
      </c>
      <c r="M125" s="105">
        <f>F125/V125*60</f>
        <v>2664.648648648656</v>
      </c>
      <c r="N125" s="106">
        <f>M125/L125</f>
        <v>666.16216216216401</v>
      </c>
      <c r="O125" s="108">
        <f>L125-I125</f>
        <v>0</v>
      </c>
      <c r="P125" s="109">
        <f>N125-K125</f>
        <v>-83.837837837835991</v>
      </c>
      <c r="Q125" s="110">
        <f>N125/K125</f>
        <v>0.88821621621621871</v>
      </c>
      <c r="R125" s="307"/>
      <c r="S125" s="47">
        <v>0.73888888888888893</v>
      </c>
      <c r="T125" s="48">
        <v>0.7710069444444444</v>
      </c>
      <c r="U125" s="111">
        <v>4.8500000000001187</v>
      </c>
      <c r="V125" s="112">
        <v>46.249999999999872</v>
      </c>
      <c r="W125" s="113"/>
      <c r="X125" s="116"/>
      <c r="Y125" s="295"/>
      <c r="Z125" s="296"/>
      <c r="AA125" s="117">
        <f>M125-J125</f>
        <v>-335.35135135134396</v>
      </c>
      <c r="AB125" s="110">
        <f>M125/J125</f>
        <v>0.88821621621621871</v>
      </c>
      <c r="AC125" s="291"/>
    </row>
    <row r="126" spans="1:29" ht="15.75" customHeight="1">
      <c r="A126" s="312"/>
      <c r="B126" s="100" t="s">
        <v>120</v>
      </c>
      <c r="C126" s="293" t="s">
        <v>145</v>
      </c>
      <c r="D126" s="294"/>
      <c r="E126" s="101">
        <v>16.7</v>
      </c>
      <c r="F126" s="102">
        <v>1312</v>
      </c>
      <c r="G126" s="103">
        <f t="shared" si="31"/>
        <v>21910.399999999998</v>
      </c>
      <c r="H126" s="26"/>
      <c r="I126" s="104">
        <v>3</v>
      </c>
      <c r="J126" s="105">
        <v>3300</v>
      </c>
      <c r="K126" s="106">
        <f t="shared" si="32"/>
        <v>1100</v>
      </c>
      <c r="L126" s="107">
        <v>3</v>
      </c>
      <c r="M126" s="105">
        <f>F126/V126*60</f>
        <v>2957.545397620544</v>
      </c>
      <c r="N126" s="106">
        <f>M126/L126</f>
        <v>985.84846587351467</v>
      </c>
      <c r="O126" s="108">
        <f>L126-I126</f>
        <v>0</v>
      </c>
      <c r="P126" s="109">
        <f>N126-K126</f>
        <v>-114.15153412648533</v>
      </c>
      <c r="Q126" s="110">
        <f>N126/K126</f>
        <v>0.89622587806683152</v>
      </c>
      <c r="R126" s="307"/>
      <c r="S126" s="47">
        <v>0.77457175925925925</v>
      </c>
      <c r="T126" s="48">
        <v>0.79305555555555551</v>
      </c>
      <c r="U126" s="111">
        <v>5.1333333333333897</v>
      </c>
      <c r="V126" s="112">
        <v>26.616666666666617</v>
      </c>
      <c r="W126" s="113"/>
      <c r="X126" s="116"/>
      <c r="Y126" s="295"/>
      <c r="Z126" s="296"/>
      <c r="AA126" s="117">
        <f>M126-J126</f>
        <v>-342.45460237945599</v>
      </c>
      <c r="AB126" s="110">
        <f>M126/J126</f>
        <v>0.89622587806683152</v>
      </c>
      <c r="AC126" s="291"/>
    </row>
    <row r="127" spans="1:29" ht="15.75" customHeight="1">
      <c r="A127" s="312"/>
      <c r="B127" s="100" t="s">
        <v>120</v>
      </c>
      <c r="C127" s="293" t="s">
        <v>150</v>
      </c>
      <c r="D127" s="294"/>
      <c r="E127" s="101">
        <v>17.89</v>
      </c>
      <c r="F127" s="102">
        <v>4640</v>
      </c>
      <c r="G127" s="103">
        <f t="shared" si="31"/>
        <v>83009.600000000006</v>
      </c>
      <c r="H127" s="26"/>
      <c r="I127" s="104">
        <v>4</v>
      </c>
      <c r="J127" s="105">
        <v>3300</v>
      </c>
      <c r="K127" s="106">
        <f t="shared" si="32"/>
        <v>825</v>
      </c>
      <c r="L127" s="107">
        <v>4</v>
      </c>
      <c r="M127" s="105">
        <f>F127/V127*60</f>
        <v>2958.5547290116901</v>
      </c>
      <c r="N127" s="106">
        <f>M127/L127</f>
        <v>739.63868225292254</v>
      </c>
      <c r="O127" s="108">
        <f>L127-I127</f>
        <v>0</v>
      </c>
      <c r="P127" s="109">
        <f>N127-K127</f>
        <v>-85.361317747077464</v>
      </c>
      <c r="Q127" s="110">
        <f>N127/K127</f>
        <v>0.89653173606414849</v>
      </c>
      <c r="R127" s="307"/>
      <c r="S127" s="47">
        <v>0.79652777777777772</v>
      </c>
      <c r="T127" s="48">
        <v>0.86187499999999995</v>
      </c>
      <c r="U127" s="111">
        <v>4.9999999999999822</v>
      </c>
      <c r="V127" s="112">
        <v>94.1</v>
      </c>
      <c r="W127" s="113"/>
      <c r="X127" s="116"/>
      <c r="Y127" s="295"/>
      <c r="Z127" s="296"/>
      <c r="AA127" s="117">
        <f>M127-J127</f>
        <v>-341.44527098830986</v>
      </c>
      <c r="AB127" s="110">
        <f>M127/J127</f>
        <v>0.89653173606414849</v>
      </c>
      <c r="AC127" s="291"/>
    </row>
    <row r="128" spans="1:29" ht="15.75" customHeight="1">
      <c r="A128" s="312"/>
      <c r="B128" s="100"/>
      <c r="C128" s="293"/>
      <c r="D128" s="294"/>
      <c r="E128" s="101"/>
      <c r="F128" s="102"/>
      <c r="G128" s="103"/>
      <c r="H128" s="13"/>
      <c r="I128" s="104"/>
      <c r="J128" s="105"/>
      <c r="K128" s="106"/>
      <c r="L128" s="118"/>
      <c r="M128" s="105"/>
      <c r="N128" s="106"/>
      <c r="O128" s="108"/>
      <c r="P128" s="109"/>
      <c r="Q128" s="110"/>
      <c r="R128" s="307"/>
      <c r="S128" s="47"/>
      <c r="T128" s="48"/>
      <c r="U128" s="111"/>
      <c r="V128" s="112"/>
      <c r="W128" s="113"/>
      <c r="X128" s="116"/>
      <c r="Y128" s="295"/>
      <c r="Z128" s="296"/>
      <c r="AA128" s="117"/>
      <c r="AB128" s="110"/>
      <c r="AC128" s="291"/>
    </row>
    <row r="129" spans="1:29" ht="15.75" customHeight="1">
      <c r="A129" s="312"/>
      <c r="B129" s="100"/>
      <c r="C129" s="293"/>
      <c r="D129" s="294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07"/>
      <c r="S129" s="47"/>
      <c r="T129" s="48"/>
      <c r="U129" s="111"/>
      <c r="V129" s="112"/>
      <c r="W129" s="113"/>
      <c r="X129" s="116"/>
      <c r="Y129" s="295"/>
      <c r="Z129" s="296"/>
      <c r="AA129" s="117"/>
      <c r="AB129" s="110"/>
      <c r="AC129" s="291"/>
    </row>
    <row r="130" spans="1:29" ht="15.75" customHeight="1">
      <c r="A130" s="312"/>
      <c r="B130" s="100"/>
      <c r="C130" s="293"/>
      <c r="D130" s="294"/>
      <c r="E130" s="101"/>
      <c r="F130" s="102"/>
      <c r="G130" s="121"/>
      <c r="H130" s="62"/>
      <c r="I130" s="104"/>
      <c r="J130" s="105"/>
      <c r="K130" s="106"/>
      <c r="L130" s="118"/>
      <c r="M130" s="105"/>
      <c r="N130" s="106"/>
      <c r="O130" s="123"/>
      <c r="P130" s="124"/>
      <c r="Q130" s="125"/>
      <c r="R130" s="307"/>
      <c r="S130" s="47"/>
      <c r="T130" s="48"/>
      <c r="U130" s="111"/>
      <c r="V130" s="112"/>
      <c r="W130" s="113"/>
      <c r="X130" s="116"/>
      <c r="Y130" s="295"/>
      <c r="Z130" s="296"/>
      <c r="AA130" s="117"/>
      <c r="AB130" s="110"/>
      <c r="AC130" s="291"/>
    </row>
    <row r="131" spans="1:29" ht="15.75" customHeight="1">
      <c r="A131" s="312"/>
      <c r="B131" s="100"/>
      <c r="C131" s="293"/>
      <c r="D131" s="294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07"/>
      <c r="S131" s="47"/>
      <c r="T131" s="48"/>
      <c r="U131" s="111"/>
      <c r="V131" s="112"/>
      <c r="W131" s="113"/>
      <c r="X131" s="116"/>
      <c r="Y131" s="295"/>
      <c r="Z131" s="296"/>
      <c r="AA131" s="117"/>
      <c r="AB131" s="110"/>
      <c r="AC131" s="291"/>
    </row>
    <row r="132" spans="1:29" ht="15.75" customHeight="1">
      <c r="A132" s="312"/>
      <c r="B132" s="100"/>
      <c r="C132" s="293"/>
      <c r="D132" s="294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07"/>
      <c r="S132" s="47"/>
      <c r="T132" s="48"/>
      <c r="U132" s="111"/>
      <c r="V132" s="112"/>
      <c r="W132" s="113"/>
      <c r="X132" s="116"/>
      <c r="Y132" s="295"/>
      <c r="Z132" s="296"/>
      <c r="AA132" s="117"/>
      <c r="AB132" s="110"/>
      <c r="AC132" s="291"/>
    </row>
    <row r="133" spans="1:29" ht="15.75" customHeight="1">
      <c r="A133" s="312"/>
      <c r="B133" s="100"/>
      <c r="C133" s="293"/>
      <c r="D133" s="294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07"/>
      <c r="S133" s="47"/>
      <c r="T133" s="48"/>
      <c r="U133" s="111"/>
      <c r="V133" s="112"/>
      <c r="W133" s="113"/>
      <c r="X133" s="116"/>
      <c r="Y133" s="295"/>
      <c r="Z133" s="296"/>
      <c r="AA133" s="117"/>
      <c r="AB133" s="110"/>
      <c r="AC133" s="291"/>
    </row>
    <row r="134" spans="1:29" ht="15.75" customHeight="1">
      <c r="A134" s="312"/>
      <c r="B134" s="100"/>
      <c r="C134" s="293"/>
      <c r="D134" s="294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07"/>
      <c r="S134" s="47"/>
      <c r="T134" s="48"/>
      <c r="U134" s="111"/>
      <c r="V134" s="112"/>
      <c r="W134" s="113"/>
      <c r="X134" s="116"/>
      <c r="Y134" s="295"/>
      <c r="Z134" s="296"/>
      <c r="AA134" s="117"/>
      <c r="AB134" s="110"/>
      <c r="AC134" s="291"/>
    </row>
    <row r="135" spans="1:29" ht="15.75" customHeight="1">
      <c r="A135" s="312"/>
      <c r="B135" s="100"/>
      <c r="C135" s="293"/>
      <c r="D135" s="294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07"/>
      <c r="S135" s="47"/>
      <c r="T135" s="48"/>
      <c r="U135" s="111"/>
      <c r="V135" s="112"/>
      <c r="W135" s="113"/>
      <c r="X135" s="116"/>
      <c r="Y135" s="295"/>
      <c r="Z135" s="296"/>
      <c r="AA135" s="117"/>
      <c r="AB135" s="110"/>
      <c r="AC135" s="291"/>
    </row>
    <row r="136" spans="1:29" ht="15.75" customHeight="1">
      <c r="A136" s="312"/>
      <c r="B136" s="100"/>
      <c r="C136" s="293"/>
      <c r="D136" s="294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07"/>
      <c r="S136" s="47"/>
      <c r="T136" s="48"/>
      <c r="U136" s="111"/>
      <c r="V136" s="112"/>
      <c r="W136" s="113"/>
      <c r="X136" s="116"/>
      <c r="Y136" s="295"/>
      <c r="Z136" s="296"/>
      <c r="AA136" s="117"/>
      <c r="AB136" s="110"/>
      <c r="AC136" s="291"/>
    </row>
    <row r="137" spans="1:29" ht="15.75" customHeight="1">
      <c r="A137" s="312"/>
      <c r="B137" s="100"/>
      <c r="C137" s="293"/>
      <c r="D137" s="294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07"/>
      <c r="S137" s="47"/>
      <c r="T137" s="48"/>
      <c r="U137" s="111"/>
      <c r="V137" s="112"/>
      <c r="W137" s="113"/>
      <c r="X137" s="116"/>
      <c r="Y137" s="295"/>
      <c r="Z137" s="296"/>
      <c r="AA137" s="117"/>
      <c r="AB137" s="110"/>
      <c r="AC137" s="291"/>
    </row>
    <row r="138" spans="1:29" ht="15.75" customHeight="1">
      <c r="A138" s="312"/>
      <c r="B138" s="100"/>
      <c r="C138" s="293"/>
      <c r="D138" s="294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07"/>
      <c r="S138" s="47"/>
      <c r="T138" s="48"/>
      <c r="U138" s="111"/>
      <c r="V138" s="112"/>
      <c r="W138" s="113"/>
      <c r="X138" s="116"/>
      <c r="Y138" s="295"/>
      <c r="Z138" s="296"/>
      <c r="AA138" s="117"/>
      <c r="AB138" s="110"/>
      <c r="AC138" s="291"/>
    </row>
    <row r="139" spans="1:29" ht="15.75" customHeight="1">
      <c r="A139" s="312"/>
      <c r="B139" s="100"/>
      <c r="C139" s="293"/>
      <c r="D139" s="294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07"/>
      <c r="S139" s="119"/>
      <c r="T139" s="120"/>
      <c r="U139" s="130"/>
      <c r="V139" s="131"/>
      <c r="W139" s="126"/>
      <c r="X139" s="127"/>
      <c r="Y139" s="295"/>
      <c r="Z139" s="296"/>
      <c r="AA139" s="165"/>
      <c r="AB139" s="125"/>
      <c r="AC139" s="291"/>
    </row>
    <row r="140" spans="1:29" ht="15.75" customHeight="1" thickBot="1">
      <c r="A140" s="313"/>
      <c r="B140" s="133" t="s">
        <v>117</v>
      </c>
      <c r="C140" s="297"/>
      <c r="D140" s="297"/>
      <c r="E140" s="134"/>
      <c r="F140" s="99"/>
      <c r="G140" s="135"/>
      <c r="H140" s="69"/>
      <c r="I140" s="136">
        <f t="shared" ref="I140:J140" si="33">AVERAGE(I124:I139)</f>
        <v>4</v>
      </c>
      <c r="J140" s="137">
        <f t="shared" si="33"/>
        <v>3150</v>
      </c>
      <c r="K140" s="138">
        <f t="shared" ref="K140" si="34">J140/I140</f>
        <v>787.5</v>
      </c>
      <c r="L140" s="136">
        <f t="shared" ref="L140:M140" si="35">AVERAGE(L124:L139)</f>
        <v>4</v>
      </c>
      <c r="M140" s="137">
        <f t="shared" si="35"/>
        <v>2811.087576961987</v>
      </c>
      <c r="N140" s="138">
        <f>M140/L140</f>
        <v>702.77189424049675</v>
      </c>
      <c r="O140" s="139">
        <f>L140-I140</f>
        <v>0</v>
      </c>
      <c r="P140" s="140">
        <f>N140-K140</f>
        <v>-84.728105759503251</v>
      </c>
      <c r="Q140" s="141">
        <f>N140/K140</f>
        <v>0.89240875459110702</v>
      </c>
      <c r="R140" s="308"/>
      <c r="S140" s="142">
        <f>S124</f>
        <v>0.70833333333333337</v>
      </c>
      <c r="T140" s="143">
        <f>INDEX(T124:T139,COUNTA(T124:T139))</f>
        <v>0.86187499999999995</v>
      </c>
      <c r="U140" s="144"/>
      <c r="V140" s="166"/>
      <c r="W140" s="99"/>
      <c r="X140" s="69"/>
      <c r="Y140" s="298"/>
      <c r="Z140" s="299"/>
      <c r="AA140" s="168">
        <f>M140-J140</f>
        <v>-338.912423038013</v>
      </c>
      <c r="AB140" s="141">
        <f>M140/J140</f>
        <v>0.89240875459110702</v>
      </c>
      <c r="AC140" s="292"/>
    </row>
    <row r="141" spans="1:29" ht="15.75" customHeight="1">
      <c r="A141" s="300" t="s">
        <v>149</v>
      </c>
      <c r="B141" s="114" t="s">
        <v>120</v>
      </c>
      <c r="C141" s="304" t="s">
        <v>147</v>
      </c>
      <c r="D141" s="305"/>
      <c r="E141" s="147">
        <v>22.28</v>
      </c>
      <c r="F141" s="97">
        <v>1500</v>
      </c>
      <c r="G141" s="148">
        <f t="shared" ref="G141:G143" si="36">E141*F141</f>
        <v>33420</v>
      </c>
      <c r="H141" s="149"/>
      <c r="I141" s="150">
        <v>5</v>
      </c>
      <c r="J141" s="151">
        <v>3300</v>
      </c>
      <c r="K141" s="152">
        <f>J141/I141</f>
        <v>660</v>
      </c>
      <c r="L141" s="153">
        <v>5</v>
      </c>
      <c r="M141" s="151">
        <f>F141/V141*60</f>
        <v>2954.048140043772</v>
      </c>
      <c r="N141" s="152">
        <f>M141/L141</f>
        <v>590.80962800875443</v>
      </c>
      <c r="O141" s="154">
        <f>L141-I141</f>
        <v>0</v>
      </c>
      <c r="P141" s="155">
        <f>N141-K141</f>
        <v>-69.19037199124557</v>
      </c>
      <c r="Q141" s="156">
        <f>N141/K141</f>
        <v>0.89516610304356736</v>
      </c>
      <c r="R141" s="306">
        <f>Q157</f>
        <v>0.89597944657303485</v>
      </c>
      <c r="S141" s="157">
        <v>0.70833333333333337</v>
      </c>
      <c r="T141" s="158">
        <v>0.72949074074074072</v>
      </c>
      <c r="U141" s="159"/>
      <c r="V141" s="160">
        <v>30.46666666666658</v>
      </c>
      <c r="W141" s="161"/>
      <c r="X141" s="162"/>
      <c r="Y141" s="309"/>
      <c r="Z141" s="310"/>
      <c r="AA141" s="115">
        <f>M141-J141</f>
        <v>-345.95185995622796</v>
      </c>
      <c r="AB141" s="156">
        <f>M141/J141</f>
        <v>0.89516610304356725</v>
      </c>
      <c r="AC141" s="290">
        <f>AB157</f>
        <v>0.89597944657303485</v>
      </c>
    </row>
    <row r="142" spans="1:29" ht="15.75" customHeight="1">
      <c r="A142" s="301"/>
      <c r="B142" s="100" t="s">
        <v>120</v>
      </c>
      <c r="C142" s="293" t="s">
        <v>146</v>
      </c>
      <c r="D142" s="294"/>
      <c r="E142" s="101">
        <v>18.18</v>
      </c>
      <c r="F142" s="102">
        <v>652</v>
      </c>
      <c r="G142" s="103">
        <f t="shared" si="36"/>
        <v>11853.36</v>
      </c>
      <c r="H142" s="26"/>
      <c r="I142" s="104">
        <v>4</v>
      </c>
      <c r="J142" s="105">
        <v>3300</v>
      </c>
      <c r="K142" s="106">
        <f t="shared" ref="K142:K178" si="37">J142/I142</f>
        <v>825</v>
      </c>
      <c r="L142" s="107">
        <v>4</v>
      </c>
      <c r="M142" s="105">
        <f>F142/V142*60</f>
        <v>2959.8991172761812</v>
      </c>
      <c r="N142" s="106">
        <f>M142/L142</f>
        <v>739.9747793190453</v>
      </c>
      <c r="O142" s="108">
        <f>L142-I142</f>
        <v>0</v>
      </c>
      <c r="P142" s="109">
        <f>N142-K142</f>
        <v>-85.025220680954703</v>
      </c>
      <c r="Q142" s="110">
        <f>N142/K142</f>
        <v>0.89693912644732765</v>
      </c>
      <c r="R142" s="307"/>
      <c r="S142" s="47">
        <v>0.73263888888888895</v>
      </c>
      <c r="T142" s="48">
        <v>0.74181712962962965</v>
      </c>
      <c r="U142" s="111">
        <v>4.5333333333334558</v>
      </c>
      <c r="V142" s="112">
        <v>13.216666666666601</v>
      </c>
      <c r="W142" s="113"/>
      <c r="X142" s="116"/>
      <c r="Y142" s="295"/>
      <c r="Z142" s="296"/>
      <c r="AA142" s="117">
        <f>M142-J142</f>
        <v>-340.10088272381881</v>
      </c>
      <c r="AB142" s="110">
        <f>M142/J142</f>
        <v>0.89693912644732765</v>
      </c>
      <c r="AC142" s="291"/>
    </row>
    <row r="143" spans="1:29" ht="15.75" customHeight="1">
      <c r="A143" s="301"/>
      <c r="B143" s="100" t="s">
        <v>120</v>
      </c>
      <c r="C143" s="293" t="s">
        <v>151</v>
      </c>
      <c r="D143" s="294"/>
      <c r="E143" s="101">
        <v>16.66</v>
      </c>
      <c r="F143" s="102">
        <v>6971</v>
      </c>
      <c r="G143" s="103">
        <f t="shared" si="36"/>
        <v>116136.86</v>
      </c>
      <c r="H143" s="26"/>
      <c r="I143" s="104">
        <v>4</v>
      </c>
      <c r="J143" s="105">
        <v>3300</v>
      </c>
      <c r="K143" s="106">
        <f t="shared" si="37"/>
        <v>825</v>
      </c>
      <c r="L143" s="107">
        <v>4</v>
      </c>
      <c r="M143" s="105">
        <f>F143/V143*60</f>
        <v>2956.2492637530931</v>
      </c>
      <c r="N143" s="106">
        <f>M143/L143</f>
        <v>739.06231593827329</v>
      </c>
      <c r="O143" s="108">
        <f>L143-I143</f>
        <v>0</v>
      </c>
      <c r="P143" s="109">
        <f>N143-K143</f>
        <v>-85.937684061726713</v>
      </c>
      <c r="Q143" s="110">
        <f>N143/K143</f>
        <v>0.89583311022820999</v>
      </c>
      <c r="R143" s="307"/>
      <c r="S143" s="47">
        <v>0.74513888888888891</v>
      </c>
      <c r="T143" s="48">
        <v>0.84339120370370368</v>
      </c>
      <c r="U143" s="111">
        <v>4.783333333333335</v>
      </c>
      <c r="V143" s="112">
        <v>141.48333333333329</v>
      </c>
      <c r="W143" s="113"/>
      <c r="X143" s="116"/>
      <c r="Y143" s="295"/>
      <c r="Z143" s="296"/>
      <c r="AA143" s="117">
        <f>M143-J143</f>
        <v>-343.75073624690685</v>
      </c>
      <c r="AB143" s="110">
        <f>M143/J143</f>
        <v>0.89583311022820999</v>
      </c>
      <c r="AC143" s="291"/>
    </row>
    <row r="144" spans="1:29" ht="15.75" customHeight="1">
      <c r="A144" s="301"/>
      <c r="B144" s="100"/>
      <c r="C144" s="293"/>
      <c r="D144" s="294"/>
      <c r="E144" s="101"/>
      <c r="F144" s="102"/>
      <c r="G144" s="103"/>
      <c r="H144" s="26"/>
      <c r="I144" s="104"/>
      <c r="J144" s="105"/>
      <c r="K144" s="106"/>
      <c r="L144" s="107"/>
      <c r="M144" s="105"/>
      <c r="N144" s="106"/>
      <c r="O144" s="108"/>
      <c r="P144" s="109"/>
      <c r="Q144" s="110"/>
      <c r="R144" s="307"/>
      <c r="S144" s="47"/>
      <c r="T144" s="48"/>
      <c r="U144" s="111"/>
      <c r="V144" s="112"/>
      <c r="W144" s="113"/>
      <c r="X144" s="116"/>
      <c r="Y144" s="295"/>
      <c r="Z144" s="296"/>
      <c r="AA144" s="117"/>
      <c r="AB144" s="110"/>
      <c r="AC144" s="291"/>
    </row>
    <row r="145" spans="1:29" ht="15.75" customHeight="1">
      <c r="A145" s="302"/>
      <c r="B145" s="100"/>
      <c r="C145" s="293"/>
      <c r="D145" s="294"/>
      <c r="E145" s="101"/>
      <c r="F145" s="102"/>
      <c r="G145" s="103"/>
      <c r="H145" s="13"/>
      <c r="I145" s="104"/>
      <c r="J145" s="105"/>
      <c r="K145" s="106"/>
      <c r="L145" s="118"/>
      <c r="M145" s="105"/>
      <c r="N145" s="106"/>
      <c r="O145" s="108"/>
      <c r="P145" s="109"/>
      <c r="Q145" s="110"/>
      <c r="R145" s="307"/>
      <c r="S145" s="47"/>
      <c r="T145" s="48"/>
      <c r="U145" s="111"/>
      <c r="V145" s="112"/>
      <c r="W145" s="113"/>
      <c r="X145" s="116"/>
      <c r="Y145" s="295"/>
      <c r="Z145" s="296"/>
      <c r="AA145" s="117"/>
      <c r="AB145" s="110"/>
      <c r="AC145" s="291"/>
    </row>
    <row r="146" spans="1:29" ht="15.75" customHeight="1">
      <c r="A146" s="302"/>
      <c r="B146" s="100"/>
      <c r="C146" s="293"/>
      <c r="D146" s="294"/>
      <c r="E146" s="101"/>
      <c r="F146" s="102"/>
      <c r="G146" s="121"/>
      <c r="H146" s="122"/>
      <c r="I146" s="104"/>
      <c r="J146" s="105"/>
      <c r="K146" s="106"/>
      <c r="L146" s="107"/>
      <c r="M146" s="105"/>
      <c r="N146" s="106"/>
      <c r="O146" s="108"/>
      <c r="P146" s="109"/>
      <c r="Q146" s="110"/>
      <c r="R146" s="307"/>
      <c r="S146" s="47"/>
      <c r="T146" s="48"/>
      <c r="U146" s="111"/>
      <c r="V146" s="112"/>
      <c r="W146" s="113"/>
      <c r="X146" s="116"/>
      <c r="Y146" s="295"/>
      <c r="Z146" s="296"/>
      <c r="AA146" s="117"/>
      <c r="AB146" s="110"/>
      <c r="AC146" s="291"/>
    </row>
    <row r="147" spans="1:29" ht="15.75" customHeight="1">
      <c r="A147" s="302"/>
      <c r="B147" s="100"/>
      <c r="C147" s="293"/>
      <c r="D147" s="294"/>
      <c r="E147" s="101"/>
      <c r="F147" s="102"/>
      <c r="G147" s="121"/>
      <c r="H147" s="62"/>
      <c r="I147" s="104"/>
      <c r="J147" s="105"/>
      <c r="K147" s="106"/>
      <c r="L147" s="118"/>
      <c r="M147" s="105"/>
      <c r="N147" s="106"/>
      <c r="O147" s="123"/>
      <c r="P147" s="124"/>
      <c r="Q147" s="125"/>
      <c r="R147" s="307"/>
      <c r="S147" s="47"/>
      <c r="T147" s="48"/>
      <c r="U147" s="111"/>
      <c r="V147" s="112"/>
      <c r="W147" s="113"/>
      <c r="X147" s="116"/>
      <c r="Y147" s="295"/>
      <c r="Z147" s="296"/>
      <c r="AA147" s="117"/>
      <c r="AB147" s="110"/>
      <c r="AC147" s="291"/>
    </row>
    <row r="148" spans="1:29" ht="15.75" customHeight="1">
      <c r="A148" s="302"/>
      <c r="B148" s="100"/>
      <c r="C148" s="293"/>
      <c r="D148" s="294"/>
      <c r="E148" s="101"/>
      <c r="F148" s="102"/>
      <c r="G148" s="121"/>
      <c r="H148" s="62"/>
      <c r="I148" s="104"/>
      <c r="J148" s="105"/>
      <c r="K148" s="106"/>
      <c r="L148" s="118"/>
      <c r="M148" s="105"/>
      <c r="N148" s="106"/>
      <c r="O148" s="123"/>
      <c r="P148" s="124"/>
      <c r="Q148" s="125"/>
      <c r="R148" s="307"/>
      <c r="S148" s="47"/>
      <c r="T148" s="48"/>
      <c r="U148" s="111"/>
      <c r="V148" s="112"/>
      <c r="W148" s="113"/>
      <c r="X148" s="116"/>
      <c r="Y148" s="295"/>
      <c r="Z148" s="296"/>
      <c r="AA148" s="117"/>
      <c r="AB148" s="110"/>
      <c r="AC148" s="291"/>
    </row>
    <row r="149" spans="1:29" ht="15.75" customHeight="1">
      <c r="A149" s="302"/>
      <c r="B149" s="100"/>
      <c r="C149" s="293"/>
      <c r="D149" s="294"/>
      <c r="E149" s="101"/>
      <c r="F149" s="102"/>
      <c r="G149" s="121"/>
      <c r="H149" s="62"/>
      <c r="I149" s="104"/>
      <c r="J149" s="105"/>
      <c r="K149" s="106"/>
      <c r="L149" s="118"/>
      <c r="M149" s="105"/>
      <c r="N149" s="106"/>
      <c r="O149" s="123"/>
      <c r="P149" s="124"/>
      <c r="Q149" s="125"/>
      <c r="R149" s="307"/>
      <c r="S149" s="47"/>
      <c r="T149" s="48"/>
      <c r="U149" s="111"/>
      <c r="V149" s="112"/>
      <c r="W149" s="113"/>
      <c r="X149" s="116"/>
      <c r="Y149" s="295"/>
      <c r="Z149" s="296"/>
      <c r="AA149" s="117"/>
      <c r="AB149" s="110"/>
      <c r="AC149" s="291"/>
    </row>
    <row r="150" spans="1:29" ht="15.75" customHeight="1">
      <c r="A150" s="302"/>
      <c r="B150" s="100"/>
      <c r="C150" s="293"/>
      <c r="D150" s="294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307"/>
      <c r="S150" s="47"/>
      <c r="T150" s="48"/>
      <c r="U150" s="111"/>
      <c r="V150" s="112"/>
      <c r="W150" s="113"/>
      <c r="X150" s="116"/>
      <c r="Y150" s="295"/>
      <c r="Z150" s="296"/>
      <c r="AA150" s="117"/>
      <c r="AB150" s="110"/>
      <c r="AC150" s="291"/>
    </row>
    <row r="151" spans="1:29" ht="15.75" customHeight="1">
      <c r="A151" s="302"/>
      <c r="B151" s="100"/>
      <c r="C151" s="293"/>
      <c r="D151" s="294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307"/>
      <c r="S151" s="47"/>
      <c r="T151" s="48"/>
      <c r="U151" s="111"/>
      <c r="V151" s="112"/>
      <c r="W151" s="126"/>
      <c r="X151" s="127"/>
      <c r="Y151" s="295"/>
      <c r="Z151" s="296"/>
      <c r="AA151" s="117"/>
      <c r="AB151" s="110"/>
      <c r="AC151" s="291"/>
    </row>
    <row r="152" spans="1:29" ht="15.75" customHeight="1">
      <c r="A152" s="302"/>
      <c r="B152" s="100"/>
      <c r="C152" s="293"/>
      <c r="D152" s="294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307"/>
      <c r="S152" s="47"/>
      <c r="T152" s="48"/>
      <c r="U152" s="111"/>
      <c r="V152" s="112"/>
      <c r="W152" s="126"/>
      <c r="X152" s="127"/>
      <c r="Y152" s="295"/>
      <c r="Z152" s="296"/>
      <c r="AA152" s="117"/>
      <c r="AB152" s="110"/>
      <c r="AC152" s="291"/>
    </row>
    <row r="153" spans="1:29" ht="15.75" customHeight="1">
      <c r="A153" s="302"/>
      <c r="B153" s="100"/>
      <c r="C153" s="293"/>
      <c r="D153" s="294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307"/>
      <c r="S153" s="47"/>
      <c r="T153" s="48"/>
      <c r="U153" s="111"/>
      <c r="V153" s="112"/>
      <c r="W153" s="126"/>
      <c r="X153" s="127"/>
      <c r="Y153" s="295"/>
      <c r="Z153" s="296"/>
      <c r="AA153" s="117"/>
      <c r="AB153" s="110"/>
      <c r="AC153" s="291"/>
    </row>
    <row r="154" spans="1:29" ht="15.75" customHeight="1">
      <c r="A154" s="302"/>
      <c r="B154" s="100"/>
      <c r="C154" s="293"/>
      <c r="D154" s="294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307"/>
      <c r="S154" s="47"/>
      <c r="T154" s="48"/>
      <c r="U154" s="111"/>
      <c r="V154" s="112"/>
      <c r="W154" s="126"/>
      <c r="X154" s="127"/>
      <c r="Y154" s="295"/>
      <c r="Z154" s="296"/>
      <c r="AA154" s="117"/>
      <c r="AB154" s="110"/>
      <c r="AC154" s="291"/>
    </row>
    <row r="155" spans="1:29" ht="15.75" customHeight="1">
      <c r="A155" s="302"/>
      <c r="B155" s="100"/>
      <c r="C155" s="293"/>
      <c r="D155" s="294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307"/>
      <c r="S155" s="47"/>
      <c r="T155" s="48"/>
      <c r="U155" s="111"/>
      <c r="V155" s="112"/>
      <c r="W155" s="126"/>
      <c r="X155" s="127"/>
      <c r="Y155" s="295"/>
      <c r="Z155" s="296"/>
      <c r="AA155" s="117"/>
      <c r="AB155" s="110"/>
      <c r="AC155" s="291"/>
    </row>
    <row r="156" spans="1:29" ht="15.75" customHeight="1">
      <c r="A156" s="302"/>
      <c r="B156" s="100"/>
      <c r="C156" s="293"/>
      <c r="D156" s="294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307"/>
      <c r="S156" s="119"/>
      <c r="T156" s="120"/>
      <c r="U156" s="130"/>
      <c r="V156" s="131"/>
      <c r="W156" s="126"/>
      <c r="X156" s="127"/>
      <c r="Y156" s="295"/>
      <c r="Z156" s="296"/>
      <c r="AA156" s="165"/>
      <c r="AB156" s="125"/>
      <c r="AC156" s="291"/>
    </row>
    <row r="157" spans="1:29" ht="15.75" customHeight="1" thickBot="1">
      <c r="A157" s="303"/>
      <c r="B157" s="133" t="s">
        <v>117</v>
      </c>
      <c r="C157" s="297"/>
      <c r="D157" s="297"/>
      <c r="E157" s="134"/>
      <c r="F157" s="99"/>
      <c r="G157" s="135"/>
      <c r="H157" s="69"/>
      <c r="I157" s="136">
        <f t="shared" ref="I157:J157" si="38">AVERAGE(I141:I156)</f>
        <v>4.333333333333333</v>
      </c>
      <c r="J157" s="137">
        <f t="shared" si="38"/>
        <v>3300</v>
      </c>
      <c r="K157" s="138">
        <f t="shared" ref="K157" si="39">J157/I157</f>
        <v>761.53846153846155</v>
      </c>
      <c r="L157" s="136">
        <f t="shared" ref="L157:M157" si="40">AVERAGE(L141:L156)</f>
        <v>4.333333333333333</v>
      </c>
      <c r="M157" s="137">
        <f t="shared" si="40"/>
        <v>2956.7321736910149</v>
      </c>
      <c r="N157" s="138">
        <f>M157/L157</f>
        <v>682.32280931331115</v>
      </c>
      <c r="O157" s="139">
        <f>L157-I157</f>
        <v>0</v>
      </c>
      <c r="P157" s="140">
        <f>N157-K157</f>
        <v>-79.215652225150393</v>
      </c>
      <c r="Q157" s="141">
        <f>N157/K157</f>
        <v>0.89597944657303485</v>
      </c>
      <c r="R157" s="308"/>
      <c r="S157" s="142">
        <f>S141</f>
        <v>0.70833333333333337</v>
      </c>
      <c r="T157" s="143">
        <f>INDEX(T141:T156,COUNTA(T141:T156))</f>
        <v>0.84339120370370368</v>
      </c>
      <c r="U157" s="144"/>
      <c r="V157" s="166"/>
      <c r="W157" s="99"/>
      <c r="X157" s="69"/>
      <c r="Y157" s="298"/>
      <c r="Z157" s="299"/>
      <c r="AA157" s="168">
        <f>M157-J157</f>
        <v>-343.26782630898515</v>
      </c>
      <c r="AB157" s="141">
        <f>M157/J157</f>
        <v>0.89597944657303485</v>
      </c>
      <c r="AC157" s="292"/>
    </row>
    <row r="158" spans="1:29" ht="15.75" customHeight="1">
      <c r="A158" s="311" t="s">
        <v>152</v>
      </c>
      <c r="B158" s="114" t="s">
        <v>120</v>
      </c>
      <c r="C158" s="304" t="s">
        <v>153</v>
      </c>
      <c r="D158" s="305"/>
      <c r="E158" s="147">
        <v>14.03</v>
      </c>
      <c r="F158" s="97">
        <v>257</v>
      </c>
      <c r="G158" s="148">
        <f t="shared" ref="G158:G161" si="41">E158*F158</f>
        <v>3605.71</v>
      </c>
      <c r="H158" s="149">
        <v>2</v>
      </c>
      <c r="I158" s="150">
        <v>3</v>
      </c>
      <c r="J158" s="151">
        <v>3000</v>
      </c>
      <c r="K158" s="152">
        <f>J158/I158</f>
        <v>1000</v>
      </c>
      <c r="L158" s="153">
        <v>3</v>
      </c>
      <c r="M158" s="151">
        <f>F158/V158*60</f>
        <v>2689.5348837209349</v>
      </c>
      <c r="N158" s="152">
        <f>M158/L158</f>
        <v>896.51162790697833</v>
      </c>
      <c r="O158" s="154">
        <f>L158-I158</f>
        <v>0</v>
      </c>
      <c r="P158" s="155">
        <f>N158-K158</f>
        <v>-103.48837209302167</v>
      </c>
      <c r="Q158" s="156">
        <f>N158/K158</f>
        <v>0.89651162790697836</v>
      </c>
      <c r="R158" s="306">
        <f>Q174</f>
        <v>0.88154445245508595</v>
      </c>
      <c r="S158" s="157">
        <v>0.70851851851851855</v>
      </c>
      <c r="T158" s="158">
        <v>0.71250000000000002</v>
      </c>
      <c r="U158" s="159"/>
      <c r="V158" s="160">
        <v>5.7333333333333236</v>
      </c>
      <c r="W158" s="161"/>
      <c r="X158" s="162"/>
      <c r="Y158" s="309"/>
      <c r="Z158" s="310"/>
      <c r="AA158" s="115">
        <f>M158-J158</f>
        <v>-310.46511627906511</v>
      </c>
      <c r="AB158" s="156">
        <f>M158/J158</f>
        <v>0.89651162790697825</v>
      </c>
      <c r="AC158" s="290">
        <f>AB174</f>
        <v>0.88154445245508595</v>
      </c>
    </row>
    <row r="159" spans="1:29" ht="15.75" customHeight="1">
      <c r="A159" s="312"/>
      <c r="B159" s="100" t="s">
        <v>120</v>
      </c>
      <c r="C159" s="293" t="s">
        <v>158</v>
      </c>
      <c r="D159" s="294"/>
      <c r="E159" s="101">
        <v>18.18</v>
      </c>
      <c r="F159" s="102">
        <v>1110</v>
      </c>
      <c r="G159" s="103">
        <f t="shared" si="41"/>
        <v>20179.8</v>
      </c>
      <c r="H159" s="26"/>
      <c r="I159" s="104">
        <v>3</v>
      </c>
      <c r="J159" s="105">
        <v>3600</v>
      </c>
      <c r="K159" s="106">
        <f t="shared" si="37"/>
        <v>1200</v>
      </c>
      <c r="L159" s="107">
        <v>3</v>
      </c>
      <c r="M159" s="105">
        <f>F159/V159*60</f>
        <v>3131.6614420062588</v>
      </c>
      <c r="N159" s="106">
        <f>M159/L159</f>
        <v>1043.8871473354195</v>
      </c>
      <c r="O159" s="108">
        <f>L159-I159</f>
        <v>0</v>
      </c>
      <c r="P159" s="109">
        <f>N159-K159</f>
        <v>-156.11285266458049</v>
      </c>
      <c r="Q159" s="110">
        <f>N159/K159</f>
        <v>0.8699059561128496</v>
      </c>
      <c r="R159" s="307"/>
      <c r="S159" s="47">
        <v>0.72291666666666665</v>
      </c>
      <c r="T159" s="48">
        <v>0.73768518518518522</v>
      </c>
      <c r="U159" s="111">
        <v>14.999999999999947</v>
      </c>
      <c r="V159" s="112">
        <v>21.26666666666674</v>
      </c>
      <c r="W159" s="113"/>
      <c r="X159" s="116"/>
      <c r="Y159" s="295"/>
      <c r="Z159" s="296"/>
      <c r="AA159" s="117">
        <f>M159-J159</f>
        <v>-468.33855799374123</v>
      </c>
      <c r="AB159" s="110">
        <f>M159/J159</f>
        <v>0.86990595611284971</v>
      </c>
      <c r="AC159" s="291"/>
    </row>
    <row r="160" spans="1:29" ht="15.75" customHeight="1">
      <c r="A160" s="312"/>
      <c r="B160" s="100" t="s">
        <v>120</v>
      </c>
      <c r="C160" s="293" t="s">
        <v>155</v>
      </c>
      <c r="D160" s="294"/>
      <c r="E160" s="101">
        <v>14.28</v>
      </c>
      <c r="F160" s="102">
        <v>8481</v>
      </c>
      <c r="G160" s="103">
        <f t="shared" si="41"/>
        <v>121108.68</v>
      </c>
      <c r="H160" s="26"/>
      <c r="I160" s="104">
        <v>3</v>
      </c>
      <c r="J160" s="105">
        <v>3600</v>
      </c>
      <c r="K160" s="106">
        <f t="shared" si="37"/>
        <v>1200</v>
      </c>
      <c r="L160" s="107">
        <v>3</v>
      </c>
      <c r="M160" s="105">
        <f>F160/V160*60</f>
        <v>3128.5582539194588</v>
      </c>
      <c r="N160" s="106">
        <f>M160/L160</f>
        <v>1042.8527513064862</v>
      </c>
      <c r="O160" s="108">
        <f>L160-I160</f>
        <v>0</v>
      </c>
      <c r="P160" s="109">
        <f>N160-K160</f>
        <v>-157.1472486935138</v>
      </c>
      <c r="Q160" s="110">
        <f>N160/K160</f>
        <v>0.8690439594220718</v>
      </c>
      <c r="R160" s="307"/>
      <c r="S160" s="47">
        <v>0.74815972222222227</v>
      </c>
      <c r="T160" s="48">
        <v>0.86111111111111116</v>
      </c>
      <c r="U160" s="111">
        <v>15.083333333333346</v>
      </c>
      <c r="V160" s="112">
        <v>162.65</v>
      </c>
      <c r="W160" s="113">
        <v>0.86111111111111116</v>
      </c>
      <c r="X160" s="116">
        <v>0.91388888888888886</v>
      </c>
      <c r="Y160" s="295"/>
      <c r="Z160" s="296"/>
      <c r="AA160" s="117">
        <f>M160-J160</f>
        <v>-471.44174608054118</v>
      </c>
      <c r="AB160" s="110">
        <f>M160/J160</f>
        <v>0.86904395942207191</v>
      </c>
      <c r="AC160" s="291"/>
    </row>
    <row r="161" spans="1:29" ht="15.75" customHeight="1">
      <c r="A161" s="312"/>
      <c r="B161" s="100" t="s">
        <v>120</v>
      </c>
      <c r="C161" s="293" t="s">
        <v>153</v>
      </c>
      <c r="D161" s="294"/>
      <c r="E161" s="101">
        <v>14.03</v>
      </c>
      <c r="F161" s="102">
        <v>6783</v>
      </c>
      <c r="G161" s="103">
        <f t="shared" si="41"/>
        <v>95165.489999999991</v>
      </c>
      <c r="H161" s="26"/>
      <c r="I161" s="104">
        <v>3</v>
      </c>
      <c r="J161" s="105">
        <v>3000</v>
      </c>
      <c r="K161" s="106">
        <f t="shared" si="37"/>
        <v>1000</v>
      </c>
      <c r="L161" s="107">
        <v>3</v>
      </c>
      <c r="M161" s="105">
        <f>F161/V161*60</f>
        <v>2686.6321927604813</v>
      </c>
      <c r="N161" s="106">
        <f>M161/L161</f>
        <v>895.54406425349373</v>
      </c>
      <c r="O161" s="108">
        <f>L161-I161</f>
        <v>0</v>
      </c>
      <c r="P161" s="109">
        <f>N161-K161</f>
        <v>-104.45593574650627</v>
      </c>
      <c r="Q161" s="110">
        <f>N161/K161</f>
        <v>0.89554406425349375</v>
      </c>
      <c r="R161" s="307"/>
      <c r="S161" s="47">
        <v>0.91388888888888886</v>
      </c>
      <c r="T161" s="48">
        <v>1.0190856481481481</v>
      </c>
      <c r="U161" s="111">
        <v>75.999999999999886</v>
      </c>
      <c r="V161" s="112">
        <v>151.48333333333323</v>
      </c>
      <c r="W161" s="113"/>
      <c r="X161" s="116"/>
      <c r="Y161" s="295"/>
      <c r="Z161" s="296"/>
      <c r="AA161" s="117">
        <f>M161-J161</f>
        <v>-313.3678072395187</v>
      </c>
      <c r="AB161" s="110">
        <f>M161/J161</f>
        <v>0.89554406425349375</v>
      </c>
      <c r="AC161" s="291"/>
    </row>
    <row r="162" spans="1:29" ht="15.75" customHeight="1">
      <c r="A162" s="312"/>
      <c r="B162" s="100"/>
      <c r="C162" s="293"/>
      <c r="D162" s="294"/>
      <c r="E162" s="101"/>
      <c r="F162" s="102"/>
      <c r="G162" s="103"/>
      <c r="H162" s="13"/>
      <c r="I162" s="104"/>
      <c r="J162" s="105"/>
      <c r="K162" s="106"/>
      <c r="L162" s="118"/>
      <c r="M162" s="105"/>
      <c r="N162" s="106"/>
      <c r="O162" s="108"/>
      <c r="P162" s="109"/>
      <c r="Q162" s="110"/>
      <c r="R162" s="307"/>
      <c r="S162" s="47"/>
      <c r="T162" s="48"/>
      <c r="U162" s="111"/>
      <c r="V162" s="112"/>
      <c r="W162" s="113"/>
      <c r="X162" s="116"/>
      <c r="Y162" s="295"/>
      <c r="Z162" s="296"/>
      <c r="AA162" s="117"/>
      <c r="AB162" s="110"/>
      <c r="AC162" s="291"/>
    </row>
    <row r="163" spans="1:29" ht="15.75" customHeight="1">
      <c r="A163" s="312"/>
      <c r="B163" s="100"/>
      <c r="C163" s="293"/>
      <c r="D163" s="294"/>
      <c r="E163" s="101"/>
      <c r="F163" s="102"/>
      <c r="G163" s="121"/>
      <c r="H163" s="122"/>
      <c r="I163" s="104"/>
      <c r="J163" s="105"/>
      <c r="K163" s="106"/>
      <c r="L163" s="107"/>
      <c r="M163" s="105"/>
      <c r="N163" s="106"/>
      <c r="O163" s="108"/>
      <c r="P163" s="109"/>
      <c r="Q163" s="110"/>
      <c r="R163" s="307"/>
      <c r="S163" s="47"/>
      <c r="T163" s="48"/>
      <c r="U163" s="111"/>
      <c r="V163" s="112"/>
      <c r="W163" s="113"/>
      <c r="X163" s="116"/>
      <c r="Y163" s="295"/>
      <c r="Z163" s="296"/>
      <c r="AA163" s="117"/>
      <c r="AB163" s="110"/>
      <c r="AC163" s="291"/>
    </row>
    <row r="164" spans="1:29" ht="15.75" customHeight="1">
      <c r="A164" s="312"/>
      <c r="B164" s="100"/>
      <c r="C164" s="293"/>
      <c r="D164" s="294"/>
      <c r="E164" s="101"/>
      <c r="F164" s="102"/>
      <c r="G164" s="121"/>
      <c r="H164" s="62"/>
      <c r="I164" s="104"/>
      <c r="J164" s="105"/>
      <c r="K164" s="106"/>
      <c r="L164" s="118"/>
      <c r="M164" s="105"/>
      <c r="N164" s="106"/>
      <c r="O164" s="123"/>
      <c r="P164" s="124"/>
      <c r="Q164" s="125"/>
      <c r="R164" s="307"/>
      <c r="S164" s="47"/>
      <c r="T164" s="48"/>
      <c r="U164" s="111"/>
      <c r="V164" s="112"/>
      <c r="W164" s="113"/>
      <c r="X164" s="116"/>
      <c r="Y164" s="295"/>
      <c r="Z164" s="296"/>
      <c r="AA164" s="117"/>
      <c r="AB164" s="110"/>
      <c r="AC164" s="291"/>
    </row>
    <row r="165" spans="1:29" ht="15.75" customHeight="1">
      <c r="A165" s="312"/>
      <c r="B165" s="100"/>
      <c r="C165" s="293"/>
      <c r="D165" s="294"/>
      <c r="E165" s="101"/>
      <c r="F165" s="102"/>
      <c r="G165" s="121"/>
      <c r="H165" s="62"/>
      <c r="I165" s="104"/>
      <c r="J165" s="105"/>
      <c r="K165" s="106"/>
      <c r="L165" s="118"/>
      <c r="M165" s="105"/>
      <c r="N165" s="106"/>
      <c r="O165" s="123"/>
      <c r="P165" s="124"/>
      <c r="Q165" s="125"/>
      <c r="R165" s="307"/>
      <c r="S165" s="47"/>
      <c r="T165" s="48"/>
      <c r="U165" s="111"/>
      <c r="V165" s="112"/>
      <c r="W165" s="113"/>
      <c r="X165" s="116"/>
      <c r="Y165" s="295"/>
      <c r="Z165" s="296"/>
      <c r="AA165" s="117"/>
      <c r="AB165" s="110"/>
      <c r="AC165" s="291"/>
    </row>
    <row r="166" spans="1:29" ht="15.75" customHeight="1">
      <c r="A166" s="312"/>
      <c r="B166" s="100"/>
      <c r="C166" s="293"/>
      <c r="D166" s="294"/>
      <c r="E166" s="101"/>
      <c r="F166" s="102"/>
      <c r="G166" s="121"/>
      <c r="H166" s="62"/>
      <c r="I166" s="104"/>
      <c r="J166" s="105"/>
      <c r="K166" s="106"/>
      <c r="L166" s="118"/>
      <c r="M166" s="105"/>
      <c r="N166" s="106"/>
      <c r="O166" s="123"/>
      <c r="P166" s="124"/>
      <c r="Q166" s="125"/>
      <c r="R166" s="307"/>
      <c r="S166" s="47"/>
      <c r="T166" s="48"/>
      <c r="U166" s="111"/>
      <c r="V166" s="112"/>
      <c r="W166" s="113"/>
      <c r="X166" s="116"/>
      <c r="Y166" s="295"/>
      <c r="Z166" s="296"/>
      <c r="AA166" s="117"/>
      <c r="AB166" s="110"/>
      <c r="AC166" s="291"/>
    </row>
    <row r="167" spans="1:29" ht="15.75" customHeight="1">
      <c r="A167" s="312"/>
      <c r="B167" s="100"/>
      <c r="C167" s="293"/>
      <c r="D167" s="294"/>
      <c r="E167" s="101"/>
      <c r="F167" s="102"/>
      <c r="G167" s="121"/>
      <c r="H167" s="62"/>
      <c r="I167" s="104"/>
      <c r="J167" s="105"/>
      <c r="K167" s="106"/>
      <c r="L167" s="118"/>
      <c r="M167" s="105"/>
      <c r="N167" s="106"/>
      <c r="O167" s="123"/>
      <c r="P167" s="124"/>
      <c r="Q167" s="125"/>
      <c r="R167" s="307"/>
      <c r="S167" s="47"/>
      <c r="T167" s="48"/>
      <c r="U167" s="111"/>
      <c r="V167" s="112"/>
      <c r="W167" s="113"/>
      <c r="X167" s="116"/>
      <c r="Y167" s="295"/>
      <c r="Z167" s="296"/>
      <c r="AA167" s="117"/>
      <c r="AB167" s="110"/>
      <c r="AC167" s="291"/>
    </row>
    <row r="168" spans="1:29" ht="15.75" customHeight="1">
      <c r="A168" s="312"/>
      <c r="B168" s="100"/>
      <c r="C168" s="293"/>
      <c r="D168" s="294"/>
      <c r="E168" s="101"/>
      <c r="F168" s="102"/>
      <c r="G168" s="121"/>
      <c r="H168" s="62"/>
      <c r="I168" s="104"/>
      <c r="J168" s="105"/>
      <c r="K168" s="106"/>
      <c r="L168" s="118"/>
      <c r="M168" s="105"/>
      <c r="N168" s="106"/>
      <c r="O168" s="123"/>
      <c r="P168" s="124"/>
      <c r="Q168" s="125"/>
      <c r="R168" s="307"/>
      <c r="S168" s="47"/>
      <c r="T168" s="48"/>
      <c r="U168" s="111"/>
      <c r="V168" s="112"/>
      <c r="W168" s="126"/>
      <c r="X168" s="127"/>
      <c r="Y168" s="295"/>
      <c r="Z168" s="296"/>
      <c r="AA168" s="117"/>
      <c r="AB168" s="110"/>
      <c r="AC168" s="291"/>
    </row>
    <row r="169" spans="1:29" ht="15.75" customHeight="1">
      <c r="A169" s="312"/>
      <c r="B169" s="100"/>
      <c r="C169" s="293"/>
      <c r="D169" s="294"/>
      <c r="E169" s="101"/>
      <c r="F169" s="102"/>
      <c r="G169" s="121"/>
      <c r="H169" s="62"/>
      <c r="I169" s="104"/>
      <c r="J169" s="105"/>
      <c r="K169" s="106"/>
      <c r="L169" s="118"/>
      <c r="M169" s="105"/>
      <c r="N169" s="106"/>
      <c r="O169" s="123"/>
      <c r="P169" s="124"/>
      <c r="Q169" s="125"/>
      <c r="R169" s="307"/>
      <c r="S169" s="47"/>
      <c r="T169" s="48"/>
      <c r="U169" s="111"/>
      <c r="V169" s="112"/>
      <c r="W169" s="126"/>
      <c r="X169" s="127"/>
      <c r="Y169" s="295"/>
      <c r="Z169" s="296"/>
      <c r="AA169" s="117"/>
      <c r="AB169" s="110"/>
      <c r="AC169" s="291"/>
    </row>
    <row r="170" spans="1:29" ht="15.75" customHeight="1">
      <c r="A170" s="312"/>
      <c r="B170" s="100"/>
      <c r="C170" s="293"/>
      <c r="D170" s="294"/>
      <c r="E170" s="101"/>
      <c r="F170" s="102"/>
      <c r="G170" s="121"/>
      <c r="H170" s="62"/>
      <c r="I170" s="104"/>
      <c r="J170" s="105"/>
      <c r="K170" s="106"/>
      <c r="L170" s="118"/>
      <c r="M170" s="105"/>
      <c r="N170" s="106"/>
      <c r="O170" s="123"/>
      <c r="P170" s="124"/>
      <c r="Q170" s="125"/>
      <c r="R170" s="307"/>
      <c r="S170" s="47"/>
      <c r="T170" s="48"/>
      <c r="U170" s="111"/>
      <c r="V170" s="112"/>
      <c r="W170" s="126"/>
      <c r="X170" s="127"/>
      <c r="Y170" s="295"/>
      <c r="Z170" s="296"/>
      <c r="AA170" s="117"/>
      <c r="AB170" s="110"/>
      <c r="AC170" s="291"/>
    </row>
    <row r="171" spans="1:29" ht="15.75" customHeight="1">
      <c r="A171" s="312"/>
      <c r="B171" s="100"/>
      <c r="C171" s="293"/>
      <c r="D171" s="294"/>
      <c r="E171" s="101"/>
      <c r="F171" s="102"/>
      <c r="G171" s="121"/>
      <c r="H171" s="62"/>
      <c r="I171" s="104"/>
      <c r="J171" s="105"/>
      <c r="K171" s="106"/>
      <c r="L171" s="118"/>
      <c r="M171" s="105"/>
      <c r="N171" s="106"/>
      <c r="O171" s="123"/>
      <c r="P171" s="124"/>
      <c r="Q171" s="125"/>
      <c r="R171" s="307"/>
      <c r="S171" s="47"/>
      <c r="T171" s="48"/>
      <c r="U171" s="111"/>
      <c r="V171" s="112"/>
      <c r="W171" s="126"/>
      <c r="X171" s="127"/>
      <c r="Y171" s="295"/>
      <c r="Z171" s="296"/>
      <c r="AA171" s="117"/>
      <c r="AB171" s="110"/>
      <c r="AC171" s="291"/>
    </row>
    <row r="172" spans="1:29" ht="15.75" customHeight="1">
      <c r="A172" s="312"/>
      <c r="B172" s="100"/>
      <c r="C172" s="293"/>
      <c r="D172" s="294"/>
      <c r="E172" s="101"/>
      <c r="F172" s="102"/>
      <c r="G172" s="121"/>
      <c r="H172" s="62"/>
      <c r="I172" s="104"/>
      <c r="J172" s="105"/>
      <c r="K172" s="106"/>
      <c r="L172" s="118"/>
      <c r="M172" s="105"/>
      <c r="N172" s="106"/>
      <c r="O172" s="123"/>
      <c r="P172" s="124"/>
      <c r="Q172" s="125"/>
      <c r="R172" s="307"/>
      <c r="S172" s="47"/>
      <c r="T172" s="48"/>
      <c r="U172" s="111"/>
      <c r="V172" s="112"/>
      <c r="W172" s="126"/>
      <c r="X172" s="127"/>
      <c r="Y172" s="295"/>
      <c r="Z172" s="296"/>
      <c r="AA172" s="117"/>
      <c r="AB172" s="110"/>
      <c r="AC172" s="291"/>
    </row>
    <row r="173" spans="1:29" ht="15.75" customHeight="1">
      <c r="A173" s="312"/>
      <c r="B173" s="100"/>
      <c r="C173" s="293"/>
      <c r="D173" s="294"/>
      <c r="E173" s="170"/>
      <c r="F173" s="102"/>
      <c r="G173" s="129"/>
      <c r="H173" s="62"/>
      <c r="I173" s="104"/>
      <c r="J173" s="105"/>
      <c r="K173" s="106"/>
      <c r="L173" s="118"/>
      <c r="M173" s="105"/>
      <c r="N173" s="106"/>
      <c r="O173" s="123"/>
      <c r="P173" s="124"/>
      <c r="Q173" s="125"/>
      <c r="R173" s="307"/>
      <c r="S173" s="119"/>
      <c r="T173" s="120"/>
      <c r="U173" s="130"/>
      <c r="V173" s="131"/>
      <c r="W173" s="126"/>
      <c r="X173" s="127"/>
      <c r="Y173" s="295"/>
      <c r="Z173" s="296"/>
      <c r="AA173" s="165"/>
      <c r="AB173" s="125"/>
      <c r="AC173" s="291"/>
    </row>
    <row r="174" spans="1:29" ht="15.75" customHeight="1" thickBot="1">
      <c r="A174" s="313"/>
      <c r="B174" s="133" t="s">
        <v>117</v>
      </c>
      <c r="C174" s="297"/>
      <c r="D174" s="297"/>
      <c r="E174" s="134"/>
      <c r="F174" s="99"/>
      <c r="G174" s="135"/>
      <c r="H174" s="69"/>
      <c r="I174" s="136">
        <f t="shared" ref="I174:J174" si="42">AVERAGE(I158:I173)</f>
        <v>3</v>
      </c>
      <c r="J174" s="137">
        <f t="shared" si="42"/>
        <v>3300</v>
      </c>
      <c r="K174" s="138">
        <f t="shared" ref="K174" si="43">J174/I174</f>
        <v>1100</v>
      </c>
      <c r="L174" s="136">
        <f t="shared" ref="L174:M174" si="44">AVERAGE(L158:L173)</f>
        <v>3</v>
      </c>
      <c r="M174" s="137">
        <f t="shared" si="44"/>
        <v>2909.0966931017838</v>
      </c>
      <c r="N174" s="138">
        <f>M174/L174</f>
        <v>969.69889770059456</v>
      </c>
      <c r="O174" s="139">
        <f>L174-I174</f>
        <v>0</v>
      </c>
      <c r="P174" s="140">
        <f>N174-K174</f>
        <v>-130.30110229940544</v>
      </c>
      <c r="Q174" s="141">
        <f>N174/K174</f>
        <v>0.88154445245508595</v>
      </c>
      <c r="R174" s="308"/>
      <c r="S174" s="142">
        <f>S158</f>
        <v>0.70851851851851855</v>
      </c>
      <c r="T174" s="143">
        <f>INDEX(T158:T173,COUNTA(T158:T173))</f>
        <v>1.0190856481481481</v>
      </c>
      <c r="U174" s="144"/>
      <c r="V174" s="166"/>
      <c r="W174" s="99"/>
      <c r="X174" s="69"/>
      <c r="Y174" s="298"/>
      <c r="Z174" s="299"/>
      <c r="AA174" s="168">
        <f>M174-J174</f>
        <v>-390.90330689821621</v>
      </c>
      <c r="AB174" s="141">
        <f>M174/J174</f>
        <v>0.88154445245508595</v>
      </c>
      <c r="AC174" s="292"/>
    </row>
    <row r="175" spans="1:29" ht="15.75" customHeight="1">
      <c r="A175" s="300" t="s">
        <v>156</v>
      </c>
      <c r="B175" s="114" t="s">
        <v>120</v>
      </c>
      <c r="C175" s="304" t="s">
        <v>154</v>
      </c>
      <c r="D175" s="305"/>
      <c r="E175" s="147">
        <v>18.18</v>
      </c>
      <c r="F175" s="97">
        <v>1667</v>
      </c>
      <c r="G175" s="148">
        <f t="shared" ref="G175:G178" si="45">E175*F175</f>
        <v>30306.06</v>
      </c>
      <c r="H175" s="149"/>
      <c r="I175" s="150">
        <v>4</v>
      </c>
      <c r="J175" s="151">
        <v>3000</v>
      </c>
      <c r="K175" s="152">
        <f>J175/I175</f>
        <v>750</v>
      </c>
      <c r="L175" s="153">
        <v>4</v>
      </c>
      <c r="M175" s="151">
        <f>F175/V175*60</f>
        <v>2687.5055978504251</v>
      </c>
      <c r="N175" s="152">
        <f>M175/L175</f>
        <v>671.87639946260629</v>
      </c>
      <c r="O175" s="154">
        <f>L175-I175</f>
        <v>0</v>
      </c>
      <c r="P175" s="155">
        <f>N175-K175</f>
        <v>-78.123600537393713</v>
      </c>
      <c r="Q175" s="156">
        <f>N175/K175</f>
        <v>0.8958351992834751</v>
      </c>
      <c r="R175" s="306">
        <f>Q191</f>
        <v>0.8841523659618209</v>
      </c>
      <c r="S175" s="157">
        <v>0.70833333333333337</v>
      </c>
      <c r="T175" s="158">
        <v>0.73417824074074078</v>
      </c>
      <c r="U175" s="159"/>
      <c r="V175" s="160">
        <v>37.216666666666676</v>
      </c>
      <c r="W175" s="158"/>
      <c r="X175" s="169"/>
      <c r="Y175" s="309"/>
      <c r="Z175" s="310"/>
      <c r="AA175" s="171">
        <f>M175-J175</f>
        <v>-312.49440214957485</v>
      </c>
      <c r="AB175" s="156">
        <f>M175/J175</f>
        <v>0.8958351992834751</v>
      </c>
      <c r="AC175" s="290">
        <f>AB191</f>
        <v>0.8841523659618209</v>
      </c>
    </row>
    <row r="176" spans="1:29" ht="15.75" customHeight="1">
      <c r="A176" s="301"/>
      <c r="B176" s="100" t="s">
        <v>120</v>
      </c>
      <c r="C176" s="293" t="s">
        <v>159</v>
      </c>
      <c r="D176" s="294"/>
      <c r="E176" s="101">
        <v>24.82</v>
      </c>
      <c r="F176" s="102">
        <v>2454</v>
      </c>
      <c r="G176" s="103">
        <f t="shared" si="45"/>
        <v>60908.28</v>
      </c>
      <c r="H176" s="26"/>
      <c r="I176" s="104">
        <v>4</v>
      </c>
      <c r="J176" s="105">
        <v>3300</v>
      </c>
      <c r="K176" s="106">
        <f t="shared" si="37"/>
        <v>825</v>
      </c>
      <c r="L176" s="107">
        <v>4</v>
      </c>
      <c r="M176" s="105">
        <f>F176/V176*60</f>
        <v>2927.236580516897</v>
      </c>
      <c r="N176" s="106">
        <f>M176/L176</f>
        <v>731.80914512922425</v>
      </c>
      <c r="O176" s="108">
        <f>L176-I176</f>
        <v>0</v>
      </c>
      <c r="P176" s="109">
        <f>N176-K176</f>
        <v>-93.190854870775752</v>
      </c>
      <c r="Q176" s="110">
        <f>N176/K176</f>
        <v>0.88704138803542332</v>
      </c>
      <c r="R176" s="307"/>
      <c r="S176" s="47">
        <v>0.74444444444444446</v>
      </c>
      <c r="T176" s="48">
        <v>0.77937500000000004</v>
      </c>
      <c r="U176" s="111">
        <v>14.783333333333299</v>
      </c>
      <c r="V176" s="112">
        <v>50.300000000000026</v>
      </c>
      <c r="W176" s="113"/>
      <c r="X176" s="13"/>
      <c r="Y176" s="295"/>
      <c r="Z176" s="296"/>
      <c r="AA176" s="172">
        <f>M176-J176</f>
        <v>-372.76341948310301</v>
      </c>
      <c r="AB176" s="110">
        <f>M176/J176</f>
        <v>0.88704138803542332</v>
      </c>
      <c r="AC176" s="291"/>
    </row>
    <row r="177" spans="1:29" ht="15.75" customHeight="1">
      <c r="A177" s="301"/>
      <c r="B177" s="100" t="s">
        <v>120</v>
      </c>
      <c r="C177" s="293" t="s">
        <v>160</v>
      </c>
      <c r="D177" s="294"/>
      <c r="E177" s="101">
        <v>25.03</v>
      </c>
      <c r="F177" s="102">
        <v>1853</v>
      </c>
      <c r="G177" s="103">
        <f t="shared" si="45"/>
        <v>46380.590000000004</v>
      </c>
      <c r="H177" s="26"/>
      <c r="I177" s="104">
        <v>4</v>
      </c>
      <c r="J177" s="105">
        <v>3300</v>
      </c>
      <c r="K177" s="106">
        <f t="shared" si="37"/>
        <v>825</v>
      </c>
      <c r="L177" s="107">
        <v>4</v>
      </c>
      <c r="M177" s="105">
        <f>F177/V177*60</f>
        <v>2928.3582089552265</v>
      </c>
      <c r="N177" s="106">
        <f>M177/L177</f>
        <v>732.08955223880662</v>
      </c>
      <c r="O177" s="108">
        <f>L177-I177</f>
        <v>0</v>
      </c>
      <c r="P177" s="109">
        <f>N177-K177</f>
        <v>-92.910447761193382</v>
      </c>
      <c r="Q177" s="110">
        <f>N177/K177</f>
        <v>0.88738127544097767</v>
      </c>
      <c r="R177" s="307"/>
      <c r="S177" s="47">
        <v>0.78960648148148149</v>
      </c>
      <c r="T177" s="48">
        <v>0.81597222222222221</v>
      </c>
      <c r="U177" s="111">
        <v>14.733333333333292</v>
      </c>
      <c r="V177" s="112">
        <v>37.966666666666633</v>
      </c>
      <c r="W177" s="113"/>
      <c r="X177" s="13"/>
      <c r="Y177" s="295"/>
      <c r="Z177" s="296"/>
      <c r="AA177" s="172">
        <f>M177-J177</f>
        <v>-371.64179104477353</v>
      </c>
      <c r="AB177" s="110">
        <f>M177/J177</f>
        <v>0.88738127544097767</v>
      </c>
      <c r="AC177" s="291"/>
    </row>
    <row r="178" spans="1:29" ht="15.75" customHeight="1">
      <c r="A178" s="301"/>
      <c r="B178" s="100" t="s">
        <v>120</v>
      </c>
      <c r="C178" s="293" t="s">
        <v>157</v>
      </c>
      <c r="D178" s="294"/>
      <c r="E178" s="101">
        <v>18.18</v>
      </c>
      <c r="F178" s="102">
        <v>3245</v>
      </c>
      <c r="G178" s="103">
        <f t="shared" si="45"/>
        <v>58994.1</v>
      </c>
      <c r="H178" s="26"/>
      <c r="I178" s="104">
        <v>3</v>
      </c>
      <c r="J178" s="105">
        <v>3600</v>
      </c>
      <c r="K178" s="106">
        <f t="shared" si="37"/>
        <v>1200</v>
      </c>
      <c r="L178" s="107">
        <v>3</v>
      </c>
      <c r="M178" s="105">
        <f>F178/V178*60</f>
        <v>3127.710843373487</v>
      </c>
      <c r="N178" s="106">
        <f>M178/L178</f>
        <v>1042.5702811244958</v>
      </c>
      <c r="O178" s="108">
        <f>L178-I178</f>
        <v>0</v>
      </c>
      <c r="P178" s="109">
        <f>N178-K178</f>
        <v>-157.42971887550425</v>
      </c>
      <c r="Q178" s="110">
        <f>N178/K178</f>
        <v>0.86880856760374647</v>
      </c>
      <c r="R178" s="307"/>
      <c r="S178" s="47">
        <v>0.82638888888888884</v>
      </c>
      <c r="T178" s="48">
        <v>0.8696180555555556</v>
      </c>
      <c r="U178" s="111">
        <v>14.999999999999947</v>
      </c>
      <c r="V178" s="112">
        <v>62.250000000000142</v>
      </c>
      <c r="W178" s="113"/>
      <c r="X178" s="13"/>
      <c r="Y178" s="295"/>
      <c r="Z178" s="296"/>
      <c r="AA178" s="172">
        <f>M178-J178</f>
        <v>-472.28915662651298</v>
      </c>
      <c r="AB178" s="110">
        <f>M178/J178</f>
        <v>0.86880856760374636</v>
      </c>
      <c r="AC178" s="291"/>
    </row>
    <row r="179" spans="1:29" ht="15.75" customHeight="1">
      <c r="A179" s="302"/>
      <c r="B179" s="100"/>
      <c r="C179" s="293"/>
      <c r="D179" s="294"/>
      <c r="E179" s="101"/>
      <c r="F179" s="102"/>
      <c r="G179" s="103"/>
      <c r="H179" s="13"/>
      <c r="I179" s="104"/>
      <c r="J179" s="105"/>
      <c r="K179" s="106"/>
      <c r="L179" s="118"/>
      <c r="M179" s="105"/>
      <c r="N179" s="106"/>
      <c r="O179" s="108"/>
      <c r="P179" s="109"/>
      <c r="Q179" s="110"/>
      <c r="R179" s="307"/>
      <c r="S179" s="47"/>
      <c r="T179" s="48"/>
      <c r="U179" s="111"/>
      <c r="V179" s="112"/>
      <c r="W179" s="113"/>
      <c r="X179" s="116"/>
      <c r="Y179" s="295"/>
      <c r="Z179" s="296"/>
      <c r="AA179" s="172"/>
      <c r="AB179" s="110"/>
      <c r="AC179" s="291"/>
    </row>
    <row r="180" spans="1:29" ht="15.75" customHeight="1">
      <c r="A180" s="302"/>
      <c r="B180" s="100"/>
      <c r="C180" s="293"/>
      <c r="D180" s="294"/>
      <c r="E180" s="101"/>
      <c r="F180" s="102"/>
      <c r="G180" s="121"/>
      <c r="H180" s="122"/>
      <c r="I180" s="104"/>
      <c r="J180" s="105"/>
      <c r="K180" s="106"/>
      <c r="L180" s="107"/>
      <c r="M180" s="105"/>
      <c r="N180" s="106"/>
      <c r="O180" s="108"/>
      <c r="P180" s="109"/>
      <c r="Q180" s="110"/>
      <c r="R180" s="307"/>
      <c r="S180" s="47"/>
      <c r="T180" s="48"/>
      <c r="U180" s="111"/>
      <c r="V180" s="112"/>
      <c r="W180" s="113"/>
      <c r="X180" s="50"/>
      <c r="Y180" s="295"/>
      <c r="Z180" s="296"/>
      <c r="AA180" s="172"/>
      <c r="AB180" s="110"/>
      <c r="AC180" s="291"/>
    </row>
    <row r="181" spans="1:29" ht="15.75" customHeight="1">
      <c r="A181" s="302"/>
      <c r="B181" s="100"/>
      <c r="C181" s="293"/>
      <c r="D181" s="294"/>
      <c r="E181" s="101"/>
      <c r="F181" s="102"/>
      <c r="G181" s="121"/>
      <c r="H181" s="62"/>
      <c r="I181" s="104"/>
      <c r="J181" s="105"/>
      <c r="K181" s="106"/>
      <c r="L181" s="118"/>
      <c r="M181" s="105"/>
      <c r="N181" s="106"/>
      <c r="O181" s="123"/>
      <c r="P181" s="124"/>
      <c r="Q181" s="125"/>
      <c r="R181" s="307"/>
      <c r="S181" s="47"/>
      <c r="T181" s="48"/>
      <c r="U181" s="111"/>
      <c r="V181" s="112"/>
      <c r="W181" s="113"/>
      <c r="X181" s="116"/>
      <c r="Y181" s="295"/>
      <c r="Z181" s="296"/>
      <c r="AA181" s="172"/>
      <c r="AB181" s="110"/>
      <c r="AC181" s="291"/>
    </row>
    <row r="182" spans="1:29" ht="15.75" customHeight="1">
      <c r="A182" s="302"/>
      <c r="B182" s="100"/>
      <c r="C182" s="293"/>
      <c r="D182" s="294"/>
      <c r="E182" s="101"/>
      <c r="F182" s="102"/>
      <c r="G182" s="121"/>
      <c r="H182" s="62"/>
      <c r="I182" s="104"/>
      <c r="J182" s="105"/>
      <c r="K182" s="106"/>
      <c r="L182" s="118"/>
      <c r="M182" s="105"/>
      <c r="N182" s="106"/>
      <c r="O182" s="123"/>
      <c r="P182" s="124"/>
      <c r="Q182" s="125"/>
      <c r="R182" s="307"/>
      <c r="S182" s="47"/>
      <c r="T182" s="48"/>
      <c r="U182" s="111"/>
      <c r="V182" s="112"/>
      <c r="W182" s="113"/>
      <c r="X182" s="116"/>
      <c r="Y182" s="295"/>
      <c r="Z182" s="296"/>
      <c r="AA182" s="172"/>
      <c r="AB182" s="110"/>
      <c r="AC182" s="291"/>
    </row>
    <row r="183" spans="1:29" ht="15.75" customHeight="1">
      <c r="A183" s="302"/>
      <c r="B183" s="100"/>
      <c r="C183" s="293"/>
      <c r="D183" s="294"/>
      <c r="E183" s="101"/>
      <c r="F183" s="102"/>
      <c r="G183" s="121"/>
      <c r="H183" s="62"/>
      <c r="I183" s="104"/>
      <c r="J183" s="105"/>
      <c r="K183" s="106"/>
      <c r="L183" s="118"/>
      <c r="M183" s="105"/>
      <c r="N183" s="106"/>
      <c r="O183" s="123"/>
      <c r="P183" s="124"/>
      <c r="Q183" s="125"/>
      <c r="R183" s="307"/>
      <c r="S183" s="47"/>
      <c r="T183" s="48"/>
      <c r="U183" s="111"/>
      <c r="V183" s="112"/>
      <c r="W183" s="126"/>
      <c r="X183" s="127"/>
      <c r="Y183" s="295"/>
      <c r="Z183" s="296"/>
      <c r="AA183" s="172"/>
      <c r="AB183" s="110"/>
      <c r="AC183" s="291"/>
    </row>
    <row r="184" spans="1:29" ht="15.75" customHeight="1">
      <c r="A184" s="302"/>
      <c r="B184" s="100"/>
      <c r="C184" s="293"/>
      <c r="D184" s="294"/>
      <c r="E184" s="101"/>
      <c r="F184" s="102"/>
      <c r="G184" s="121"/>
      <c r="H184" s="62"/>
      <c r="I184" s="104"/>
      <c r="J184" s="105"/>
      <c r="K184" s="106"/>
      <c r="L184" s="118"/>
      <c r="M184" s="105"/>
      <c r="N184" s="106"/>
      <c r="O184" s="123"/>
      <c r="P184" s="124"/>
      <c r="Q184" s="125"/>
      <c r="R184" s="307"/>
      <c r="S184" s="47"/>
      <c r="T184" s="48"/>
      <c r="U184" s="111"/>
      <c r="V184" s="112"/>
      <c r="W184" s="126"/>
      <c r="X184" s="127"/>
      <c r="Y184" s="295"/>
      <c r="Z184" s="296"/>
      <c r="AA184" s="172"/>
      <c r="AB184" s="110"/>
      <c r="AC184" s="291"/>
    </row>
    <row r="185" spans="1:29" ht="15.75" customHeight="1">
      <c r="A185" s="302"/>
      <c r="B185" s="100"/>
      <c r="C185" s="293"/>
      <c r="D185" s="294"/>
      <c r="E185" s="101"/>
      <c r="F185" s="102"/>
      <c r="G185" s="121"/>
      <c r="H185" s="62"/>
      <c r="I185" s="104"/>
      <c r="J185" s="105"/>
      <c r="K185" s="106"/>
      <c r="L185" s="118"/>
      <c r="M185" s="105"/>
      <c r="N185" s="106"/>
      <c r="O185" s="123"/>
      <c r="P185" s="124"/>
      <c r="Q185" s="125"/>
      <c r="R185" s="307"/>
      <c r="S185" s="47"/>
      <c r="T185" s="48"/>
      <c r="U185" s="111"/>
      <c r="V185" s="112"/>
      <c r="W185" s="126"/>
      <c r="X185" s="127"/>
      <c r="Y185" s="295"/>
      <c r="Z185" s="296"/>
      <c r="AA185" s="172"/>
      <c r="AB185" s="110"/>
      <c r="AC185" s="291"/>
    </row>
    <row r="186" spans="1:29" ht="15.75" customHeight="1">
      <c r="A186" s="302"/>
      <c r="B186" s="100"/>
      <c r="C186" s="293"/>
      <c r="D186" s="294"/>
      <c r="E186" s="101"/>
      <c r="F186" s="102"/>
      <c r="G186" s="121"/>
      <c r="H186" s="62"/>
      <c r="I186" s="104"/>
      <c r="J186" s="105"/>
      <c r="K186" s="106"/>
      <c r="L186" s="118"/>
      <c r="M186" s="105"/>
      <c r="N186" s="106"/>
      <c r="O186" s="123"/>
      <c r="P186" s="124"/>
      <c r="Q186" s="125"/>
      <c r="R186" s="307"/>
      <c r="S186" s="47"/>
      <c r="T186" s="48"/>
      <c r="U186" s="111"/>
      <c r="V186" s="112"/>
      <c r="W186" s="126"/>
      <c r="X186" s="127"/>
      <c r="Y186" s="295"/>
      <c r="Z186" s="296"/>
      <c r="AA186" s="172"/>
      <c r="AB186" s="110"/>
      <c r="AC186" s="291"/>
    </row>
    <row r="187" spans="1:29" ht="15.75" customHeight="1">
      <c r="A187" s="302"/>
      <c r="B187" s="100"/>
      <c r="C187" s="293"/>
      <c r="D187" s="294"/>
      <c r="E187" s="101"/>
      <c r="F187" s="102"/>
      <c r="G187" s="121"/>
      <c r="H187" s="62"/>
      <c r="I187" s="104"/>
      <c r="J187" s="105"/>
      <c r="K187" s="106"/>
      <c r="L187" s="118"/>
      <c r="M187" s="105"/>
      <c r="N187" s="106"/>
      <c r="O187" s="123"/>
      <c r="P187" s="124"/>
      <c r="Q187" s="125"/>
      <c r="R187" s="307"/>
      <c r="S187" s="47"/>
      <c r="T187" s="48"/>
      <c r="U187" s="111"/>
      <c r="V187" s="112"/>
      <c r="W187" s="126"/>
      <c r="X187" s="127"/>
      <c r="Y187" s="295"/>
      <c r="Z187" s="296"/>
      <c r="AA187" s="172"/>
      <c r="AB187" s="110"/>
      <c r="AC187" s="291"/>
    </row>
    <row r="188" spans="1:29" ht="15.75" customHeight="1">
      <c r="A188" s="302"/>
      <c r="B188" s="100"/>
      <c r="C188" s="293"/>
      <c r="D188" s="294"/>
      <c r="E188" s="101"/>
      <c r="F188" s="102"/>
      <c r="G188" s="121"/>
      <c r="H188" s="62"/>
      <c r="I188" s="104"/>
      <c r="J188" s="105"/>
      <c r="K188" s="106"/>
      <c r="L188" s="118"/>
      <c r="M188" s="105"/>
      <c r="N188" s="106"/>
      <c r="O188" s="123"/>
      <c r="P188" s="124"/>
      <c r="Q188" s="125"/>
      <c r="R188" s="307"/>
      <c r="S188" s="47"/>
      <c r="T188" s="48"/>
      <c r="U188" s="111"/>
      <c r="V188" s="112"/>
      <c r="W188" s="113"/>
      <c r="X188" s="116"/>
      <c r="Y188" s="295"/>
      <c r="Z188" s="296"/>
      <c r="AA188" s="172"/>
      <c r="AB188" s="110"/>
      <c r="AC188" s="291"/>
    </row>
    <row r="189" spans="1:29" ht="15.75" customHeight="1">
      <c r="A189" s="302"/>
      <c r="B189" s="100"/>
      <c r="C189" s="293"/>
      <c r="D189" s="294"/>
      <c r="E189" s="101"/>
      <c r="F189" s="102"/>
      <c r="G189" s="121"/>
      <c r="H189" s="62"/>
      <c r="I189" s="104"/>
      <c r="J189" s="105"/>
      <c r="K189" s="106"/>
      <c r="L189" s="118"/>
      <c r="M189" s="105"/>
      <c r="N189" s="106"/>
      <c r="O189" s="123"/>
      <c r="P189" s="124"/>
      <c r="Q189" s="125"/>
      <c r="R189" s="307"/>
      <c r="S189" s="47"/>
      <c r="T189" s="48"/>
      <c r="U189" s="111"/>
      <c r="V189" s="112"/>
      <c r="W189" s="126"/>
      <c r="X189" s="127"/>
      <c r="Y189" s="295"/>
      <c r="Z189" s="296"/>
      <c r="AA189" s="172"/>
      <c r="AB189" s="110"/>
      <c r="AC189" s="291"/>
    </row>
    <row r="190" spans="1:29" ht="15.75" customHeight="1">
      <c r="A190" s="302"/>
      <c r="B190" s="100"/>
      <c r="C190" s="293"/>
      <c r="D190" s="294"/>
      <c r="E190" s="170"/>
      <c r="F190" s="102"/>
      <c r="G190" s="129"/>
      <c r="H190" s="62"/>
      <c r="I190" s="104"/>
      <c r="J190" s="105"/>
      <c r="K190" s="106"/>
      <c r="L190" s="118"/>
      <c r="M190" s="105"/>
      <c r="N190" s="106"/>
      <c r="O190" s="123"/>
      <c r="P190" s="124"/>
      <c r="Q190" s="125"/>
      <c r="R190" s="307"/>
      <c r="S190" s="119"/>
      <c r="T190" s="120"/>
      <c r="U190" s="130"/>
      <c r="V190" s="131"/>
      <c r="W190" s="126"/>
      <c r="X190" s="127"/>
      <c r="Y190" s="295"/>
      <c r="Z190" s="296"/>
      <c r="AA190" s="173"/>
      <c r="AB190" s="125"/>
      <c r="AC190" s="291"/>
    </row>
    <row r="191" spans="1:29" ht="15.75" customHeight="1" thickBot="1">
      <c r="A191" s="303"/>
      <c r="B191" s="133" t="s">
        <v>117</v>
      </c>
      <c r="C191" s="297"/>
      <c r="D191" s="297"/>
      <c r="E191" s="134"/>
      <c r="F191" s="167"/>
      <c r="G191" s="135"/>
      <c r="H191" s="69"/>
      <c r="I191" s="136">
        <f t="shared" ref="I191:J191" si="46">AVERAGE(I175:I190)</f>
        <v>3.75</v>
      </c>
      <c r="J191" s="137">
        <f t="shared" si="46"/>
        <v>3300</v>
      </c>
      <c r="K191" s="138">
        <f t="shared" ref="K191" si="47">J191/I191</f>
        <v>880</v>
      </c>
      <c r="L191" s="136">
        <f t="shared" ref="L191:M191" si="48">AVERAGE(L175:L190)</f>
        <v>3.75</v>
      </c>
      <c r="M191" s="137">
        <f t="shared" si="48"/>
        <v>2917.7028076740089</v>
      </c>
      <c r="N191" s="138">
        <f>M191/L191</f>
        <v>778.05408204640241</v>
      </c>
      <c r="O191" s="139">
        <f>L191-I191</f>
        <v>0</v>
      </c>
      <c r="P191" s="140">
        <f>N191-K191</f>
        <v>-101.94591795359759</v>
      </c>
      <c r="Q191" s="141">
        <f>N191/K191</f>
        <v>0.8841523659618209</v>
      </c>
      <c r="R191" s="308"/>
      <c r="S191" s="142">
        <f>S175</f>
        <v>0.70833333333333337</v>
      </c>
      <c r="T191" s="143">
        <f>INDEX(T175:T190,COUNTA(T175:T190))</f>
        <v>0.8696180555555556</v>
      </c>
      <c r="U191" s="144"/>
      <c r="V191" s="166"/>
      <c r="W191" s="167"/>
      <c r="X191" s="138"/>
      <c r="Y191" s="298"/>
      <c r="Z191" s="299"/>
      <c r="AA191" s="174">
        <f>M191-J191</f>
        <v>-382.29719232599109</v>
      </c>
      <c r="AB191" s="141">
        <f>M191/J191</f>
        <v>0.8841523659618209</v>
      </c>
      <c r="AC191" s="292"/>
    </row>
    <row r="193" spans="25:26">
      <c r="Y193" s="289" t="s">
        <v>161</v>
      </c>
      <c r="Z193" s="289"/>
    </row>
    <row r="194" spans="25:26">
      <c r="Y194" s="289" t="s">
        <v>162</v>
      </c>
      <c r="Z194" s="289"/>
    </row>
    <row r="195" spans="25:26">
      <c r="Y195" s="289" t="s">
        <v>163</v>
      </c>
      <c r="Z195" s="289"/>
    </row>
    <row r="196" spans="25:26">
      <c r="Y196" s="289" t="s">
        <v>164</v>
      </c>
      <c r="Z196" s="289"/>
    </row>
    <row r="197" spans="25:26">
      <c r="Y197" s="289" t="s">
        <v>165</v>
      </c>
      <c r="Z197" s="289"/>
    </row>
    <row r="198" spans="25:26">
      <c r="Y198" s="289" t="s">
        <v>166</v>
      </c>
      <c r="Z198" s="289"/>
    </row>
    <row r="199" spans="25:26">
      <c r="Y199" s="289" t="s">
        <v>167</v>
      </c>
      <c r="Z199" s="289"/>
    </row>
    <row r="200" spans="25:26">
      <c r="Y200" s="289" t="s">
        <v>168</v>
      </c>
      <c r="Z200" s="289"/>
    </row>
    <row r="201" spans="25:26">
      <c r="Y201" s="289" t="s">
        <v>169</v>
      </c>
      <c r="Z201" s="289"/>
    </row>
    <row r="202" spans="25:26">
      <c r="Y202" s="289" t="s">
        <v>170</v>
      </c>
      <c r="Z202" s="289"/>
    </row>
    <row r="203" spans="25:26">
      <c r="Y203" s="289" t="s">
        <v>171</v>
      </c>
      <c r="Z203" s="289"/>
    </row>
    <row r="204" spans="25:26">
      <c r="Y204" s="289" t="s">
        <v>172</v>
      </c>
      <c r="Z204" s="289"/>
    </row>
    <row r="205" spans="25:26">
      <c r="Y205" s="289" t="s">
        <v>173</v>
      </c>
      <c r="Z205" s="289"/>
    </row>
  </sheetData>
  <mergeCells count="452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12:Z12"/>
    <mergeCell ref="C13:D13"/>
    <mergeCell ref="Y13:Z13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20:D20"/>
    <mergeCell ref="Y20:Z20"/>
    <mergeCell ref="C21:D21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Y134:Z134"/>
    <mergeCell ref="C135:D135"/>
    <mergeCell ref="Y135:Z135"/>
    <mergeCell ref="C136:D136"/>
    <mergeCell ref="Y136:Z136"/>
    <mergeCell ref="C140:D140"/>
    <mergeCell ref="Y140:Z140"/>
    <mergeCell ref="Y172:Z172"/>
    <mergeCell ref="C173:D173"/>
    <mergeCell ref="C149:D149"/>
    <mergeCell ref="Y149:Z149"/>
    <mergeCell ref="C150:D150"/>
    <mergeCell ref="Y150:Z150"/>
    <mergeCell ref="C151:D151"/>
    <mergeCell ref="Y151:Z151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Y164:Z164"/>
    <mergeCell ref="R158:R174"/>
    <mergeCell ref="Y158:Z158"/>
    <mergeCell ref="C171:D171"/>
    <mergeCell ref="Y171:Z171"/>
    <mergeCell ref="C172:D172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C168:D168"/>
    <mergeCell ref="Y168:Z168"/>
    <mergeCell ref="C169:D169"/>
    <mergeCell ref="Y169:Z169"/>
    <mergeCell ref="C170:D170"/>
    <mergeCell ref="Y170:Z170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89:D189"/>
    <mergeCell ref="Y189:Z189"/>
    <mergeCell ref="C190:D190"/>
    <mergeCell ref="Y190:Z190"/>
    <mergeCell ref="C191:D191"/>
    <mergeCell ref="Y191:Z191"/>
    <mergeCell ref="C186:D186"/>
    <mergeCell ref="Y186:Z186"/>
    <mergeCell ref="C187:D187"/>
    <mergeCell ref="Y187:Z187"/>
    <mergeCell ref="C188:D188"/>
    <mergeCell ref="Y188:Z188"/>
    <mergeCell ref="Y205:Z205"/>
    <mergeCell ref="Y199:Z199"/>
    <mergeCell ref="Y200:Z200"/>
    <mergeCell ref="Y201:Z201"/>
    <mergeCell ref="Y202:Z202"/>
    <mergeCell ref="Y203:Z203"/>
    <mergeCell ref="Y204:Z204"/>
    <mergeCell ref="Y193:Z193"/>
    <mergeCell ref="Y194:Z194"/>
    <mergeCell ref="Y195:Z195"/>
    <mergeCell ref="Y196:Z196"/>
    <mergeCell ref="Y197:Z197"/>
    <mergeCell ref="Y198:Z198"/>
  </mergeCells>
  <phoneticPr fontId="5" type="noConversion"/>
  <conditionalFormatting sqref="O5:O191">
    <cfRule type="cellIs" dxfId="763" priority="1" operator="greaterThan">
      <formula>0</formula>
    </cfRule>
  </conditionalFormatting>
  <conditionalFormatting sqref="P5:P191 AA5:AA191">
    <cfRule type="cellIs" dxfId="762" priority="4" operator="lessThan">
      <formula>0</formula>
    </cfRule>
  </conditionalFormatting>
  <conditionalFormatting sqref="Q5:Q191 AB5:AB191">
    <cfRule type="cellIs" dxfId="761" priority="2" operator="greaterThan">
      <formula>1</formula>
    </cfRule>
    <cfRule type="cellIs" dxfId="760" priority="3" operator="lessThan">
      <formula>0.8</formula>
    </cfRule>
  </conditionalFormatting>
  <conditionalFormatting sqref="AC5:AC6 R5:R191 AC107:AC112">
    <cfRule type="cellIs" dxfId="759" priority="5" operator="lessThan">
      <formula>0.8</formula>
    </cfRule>
  </conditionalFormatting>
  <conditionalFormatting sqref="AC12:AC20">
    <cfRule type="cellIs" dxfId="758" priority="15" operator="lessThan">
      <formula>0.8</formula>
    </cfRule>
  </conditionalFormatting>
  <conditionalFormatting sqref="AC22:AC27">
    <cfRule type="cellIs" dxfId="757" priority="14" operator="lessThan">
      <formula>0.8</formula>
    </cfRule>
  </conditionalFormatting>
  <conditionalFormatting sqref="AC39:AC44">
    <cfRule type="cellIs" dxfId="756" priority="12" operator="lessThan">
      <formula>0.8</formula>
    </cfRule>
  </conditionalFormatting>
  <conditionalFormatting sqref="AC56">
    <cfRule type="cellIs" dxfId="755" priority="13" operator="lessThan">
      <formula>0.8</formula>
    </cfRule>
  </conditionalFormatting>
  <conditionalFormatting sqref="AC73">
    <cfRule type="cellIs" dxfId="754" priority="7" operator="lessThan">
      <formula>0.8</formula>
    </cfRule>
  </conditionalFormatting>
  <conditionalFormatting sqref="AC90:AC95">
    <cfRule type="cellIs" dxfId="753" priority="6" operator="lessThan">
      <formula>0.8</formula>
    </cfRule>
  </conditionalFormatting>
  <conditionalFormatting sqref="AC124">
    <cfRule type="cellIs" dxfId="752" priority="11" operator="lessThan">
      <formula>0.8</formula>
    </cfRule>
  </conditionalFormatting>
  <conditionalFormatting sqref="AC141">
    <cfRule type="cellIs" dxfId="751" priority="10" operator="lessThan">
      <formula>0.8</formula>
    </cfRule>
  </conditionalFormatting>
  <conditionalFormatting sqref="AC158">
    <cfRule type="cellIs" dxfId="750" priority="9" operator="lessThan">
      <formula>0.8</formula>
    </cfRule>
  </conditionalFormatting>
  <conditionalFormatting sqref="AC175:AC180">
    <cfRule type="cellIs" dxfId="749" priority="8" operator="lessThan">
      <formula>0.8</formula>
    </cfRule>
  </conditionalFormatting>
  <dataValidations count="1">
    <dataValidation type="list" allowBlank="1" showInputMessage="1" showErrorMessage="1" sqref="Y5:Z191" xr:uid="{87E76F24-051F-405E-89D5-5919C6F1E403}">
      <formula1>$Y$193:$Y$205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C2106-D350-45C7-A953-5938BD518BD1}">
  <sheetPr>
    <tabColor theme="8" tint="0.59999389629810485"/>
    <pageSetUpPr fitToPage="1"/>
  </sheetPr>
  <dimension ref="A1:AG120"/>
  <sheetViews>
    <sheetView zoomScale="85" zoomScaleNormal="85" workbookViewId="0">
      <pane ySplit="4" topLeftCell="A5" activePane="bottomLeft" state="frozen"/>
      <selection activeCell="Q42" sqref="Q42"/>
      <selection pane="bottomLeft" activeCell="Z97" sqref="Z97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219">
        <f>SUM(F5:F106)</f>
        <v>44938</v>
      </c>
      <c r="E1" s="88" t="s">
        <v>3</v>
      </c>
      <c r="F1" s="89">
        <f>SUM(G5:G106)</f>
        <v>2356369.7000000002</v>
      </c>
      <c r="G1" s="90" t="s">
        <v>84</v>
      </c>
      <c r="H1" s="91">
        <f>L21+L38+L55+L72+L89+L106</f>
        <v>113.85238095238095</v>
      </c>
      <c r="I1" s="345" t="s">
        <v>85</v>
      </c>
      <c r="J1" s="341"/>
      <c r="K1" s="361"/>
      <c r="L1" s="365" t="s">
        <v>86</v>
      </c>
      <c r="M1" s="366"/>
      <c r="N1" s="367"/>
      <c r="O1" s="341" t="s">
        <v>87</v>
      </c>
      <c r="P1" s="341"/>
      <c r="Q1" s="341"/>
      <c r="R1" s="342"/>
      <c r="S1" s="345" t="s">
        <v>88</v>
      </c>
      <c r="T1" s="341"/>
      <c r="U1" s="341"/>
      <c r="V1" s="341"/>
      <c r="W1" s="341"/>
      <c r="X1" s="342"/>
      <c r="Y1" s="200" t="s">
        <v>222</v>
      </c>
      <c r="Z1" s="200" t="s">
        <v>223</v>
      </c>
      <c r="AA1" s="385" t="s">
        <v>175</v>
      </c>
      <c r="AB1" s="386"/>
      <c r="AC1" s="176" t="s">
        <v>19</v>
      </c>
      <c r="AD1" s="177" t="s">
        <v>174</v>
      </c>
      <c r="AE1" s="345" t="s">
        <v>90</v>
      </c>
      <c r="AF1" s="347"/>
      <c r="AG1" s="348"/>
    </row>
    <row r="2" spans="1:33" ht="26.25" customHeight="1" thickBot="1">
      <c r="A2" s="354">
        <v>46053</v>
      </c>
      <c r="B2" s="355"/>
      <c r="C2" s="92" t="s">
        <v>40</v>
      </c>
      <c r="D2" s="93">
        <f>AVERAGE(N21,N38,N55,N72,N89,N106)</f>
        <v>156.76619655923301</v>
      </c>
      <c r="E2" s="93" t="s">
        <v>91</v>
      </c>
      <c r="F2" s="94">
        <f>F1/D1</f>
        <v>52.436016289109446</v>
      </c>
      <c r="G2" s="95" t="s">
        <v>92</v>
      </c>
      <c r="H2" s="96">
        <f>COUNT(H5:H106)</f>
        <v>0</v>
      </c>
      <c r="I2" s="362"/>
      <c r="J2" s="363"/>
      <c r="K2" s="364"/>
      <c r="L2" s="368"/>
      <c r="M2" s="343"/>
      <c r="N2" s="369"/>
      <c r="O2" s="343"/>
      <c r="P2" s="343"/>
      <c r="Q2" s="343"/>
      <c r="R2" s="344"/>
      <c r="S2" s="346"/>
      <c r="T2" s="343"/>
      <c r="U2" s="343"/>
      <c r="V2" s="343"/>
      <c r="W2" s="343"/>
      <c r="X2" s="344"/>
      <c r="Y2" s="201">
        <f>SUM(Y21,Y38,Y55,Y72,Y89,Y106)</f>
        <v>0</v>
      </c>
      <c r="Z2" s="201">
        <f>SUM(Z21,Z38,Z55,Z72,Z89,Z106)</f>
        <v>0</v>
      </c>
      <c r="AA2" s="387"/>
      <c r="AB2" s="388"/>
      <c r="AC2" s="217">
        <f>SUM(AC21,AC38,AC55,AC72,AC89,AC106)</f>
        <v>39</v>
      </c>
      <c r="AD2" s="218">
        <f>SUM(AD21,AD38,AD55,AD72,AD89,AD106)</f>
        <v>0</v>
      </c>
      <c r="AE2" s="349"/>
      <c r="AF2" s="350"/>
      <c r="AG2" s="351"/>
    </row>
    <row r="3" spans="1:33" ht="23.25" customHeight="1">
      <c r="A3" s="356" t="s">
        <v>93</v>
      </c>
      <c r="B3" s="358" t="s">
        <v>94</v>
      </c>
      <c r="C3" s="315" t="s">
        <v>95</v>
      </c>
      <c r="D3" s="315"/>
      <c r="E3" s="337" t="s">
        <v>96</v>
      </c>
      <c r="F3" s="315" t="s">
        <v>97</v>
      </c>
      <c r="G3" s="337" t="s">
        <v>98</v>
      </c>
      <c r="H3" s="339" t="s">
        <v>99</v>
      </c>
      <c r="I3" s="329" t="s">
        <v>100</v>
      </c>
      <c r="J3" s="325" t="s">
        <v>101</v>
      </c>
      <c r="K3" s="327" t="s">
        <v>40</v>
      </c>
      <c r="L3" s="352" t="s">
        <v>100</v>
      </c>
      <c r="M3" s="325" t="s">
        <v>101</v>
      </c>
      <c r="N3" s="327" t="s">
        <v>40</v>
      </c>
      <c r="O3" s="329" t="s">
        <v>100</v>
      </c>
      <c r="P3" s="331" t="s">
        <v>40</v>
      </c>
      <c r="Q3" s="333" t="s">
        <v>102</v>
      </c>
      <c r="R3" s="335" t="s">
        <v>103</v>
      </c>
      <c r="S3" s="314" t="s">
        <v>104</v>
      </c>
      <c r="T3" s="315"/>
      <c r="U3" s="316" t="s">
        <v>105</v>
      </c>
      <c r="V3" s="316" t="s">
        <v>106</v>
      </c>
      <c r="W3" s="315" t="s">
        <v>107</v>
      </c>
      <c r="X3" s="318"/>
      <c r="Y3" s="379" t="s">
        <v>224</v>
      </c>
      <c r="Z3" s="380"/>
      <c r="AA3" s="381" t="s">
        <v>108</v>
      </c>
      <c r="AB3" s="382"/>
      <c r="AC3" s="379" t="s">
        <v>225</v>
      </c>
      <c r="AD3" s="380"/>
      <c r="AE3" s="323" t="s">
        <v>101</v>
      </c>
      <c r="AF3" s="370" t="s">
        <v>102</v>
      </c>
      <c r="AG3" s="372" t="s">
        <v>109</v>
      </c>
    </row>
    <row r="4" spans="1:33" ht="17.25" customHeight="1" thickBot="1">
      <c r="A4" s="357"/>
      <c r="B4" s="359"/>
      <c r="C4" s="360"/>
      <c r="D4" s="360"/>
      <c r="E4" s="338"/>
      <c r="F4" s="360"/>
      <c r="G4" s="338"/>
      <c r="H4" s="340"/>
      <c r="I4" s="330"/>
      <c r="J4" s="326"/>
      <c r="K4" s="328"/>
      <c r="L4" s="353"/>
      <c r="M4" s="326"/>
      <c r="N4" s="328"/>
      <c r="O4" s="330"/>
      <c r="P4" s="332"/>
      <c r="Q4" s="334"/>
      <c r="R4" s="336"/>
      <c r="S4" s="68" t="s">
        <v>110</v>
      </c>
      <c r="T4" s="99" t="s">
        <v>111</v>
      </c>
      <c r="U4" s="317"/>
      <c r="V4" s="317"/>
      <c r="W4" s="99" t="s">
        <v>112</v>
      </c>
      <c r="X4" s="69" t="s">
        <v>113</v>
      </c>
      <c r="Y4" s="202" t="s">
        <v>49</v>
      </c>
      <c r="Z4" s="203" t="s">
        <v>50</v>
      </c>
      <c r="AA4" s="383"/>
      <c r="AB4" s="384"/>
      <c r="AC4" s="202" t="s">
        <v>176</v>
      </c>
      <c r="AD4" s="203" t="s">
        <v>177</v>
      </c>
      <c r="AE4" s="324"/>
      <c r="AF4" s="371"/>
      <c r="AG4" s="373"/>
    </row>
    <row r="5" spans="1:33" ht="15.75" customHeight="1">
      <c r="A5" s="311" t="s">
        <v>183</v>
      </c>
      <c r="B5" s="114" t="s">
        <v>186</v>
      </c>
      <c r="C5" s="375" t="s">
        <v>257</v>
      </c>
      <c r="D5" s="375"/>
      <c r="E5" s="147">
        <v>65.400000000000006</v>
      </c>
      <c r="F5" s="151">
        <v>685</v>
      </c>
      <c r="G5" s="148">
        <f t="shared" ref="G5:G9" si="0">E5*F5</f>
        <v>44799.000000000007</v>
      </c>
      <c r="H5" s="149"/>
      <c r="I5" s="150">
        <v>24</v>
      </c>
      <c r="J5" s="151">
        <v>2000</v>
      </c>
      <c r="K5" s="152">
        <f>J5/I5</f>
        <v>83.333333333333329</v>
      </c>
      <c r="L5" s="153">
        <v>24</v>
      </c>
      <c r="M5" s="151">
        <f>F5/V5*60</f>
        <v>1780.5054151624561</v>
      </c>
      <c r="N5" s="152">
        <f>M5/L5</f>
        <v>74.187725631768998</v>
      </c>
      <c r="O5" s="154">
        <f>L5-I5</f>
        <v>0</v>
      </c>
      <c r="P5" s="155">
        <f>N5-K5</f>
        <v>-9.1456077015643302</v>
      </c>
      <c r="Q5" s="156">
        <f>N5/K5</f>
        <v>0.89025270758122799</v>
      </c>
      <c r="R5" s="306">
        <f>Q21</f>
        <v>0.88992846435318929</v>
      </c>
      <c r="S5" s="157">
        <v>0.29166666666666669</v>
      </c>
      <c r="T5" s="158">
        <v>0.30769675925925927</v>
      </c>
      <c r="U5" s="159"/>
      <c r="V5" s="160">
        <v>23.083333333333318</v>
      </c>
      <c r="W5" s="183"/>
      <c r="X5" s="152"/>
      <c r="Y5" s="12"/>
      <c r="Z5" s="208"/>
      <c r="AA5" s="309"/>
      <c r="AB5" s="310"/>
      <c r="AC5" s="12">
        <v>1</v>
      </c>
      <c r="AD5" s="208"/>
      <c r="AE5" s="180">
        <f>M5-J5</f>
        <v>-219.49458483754393</v>
      </c>
      <c r="AF5" s="132">
        <f>M5/J5</f>
        <v>0.89025270758122799</v>
      </c>
      <c r="AG5" s="376">
        <f>AF21</f>
        <v>0.8899284643531894</v>
      </c>
    </row>
    <row r="6" spans="1:33" ht="15.75" customHeight="1">
      <c r="A6" s="312"/>
      <c r="B6" s="100" t="s">
        <v>184</v>
      </c>
      <c r="C6" s="374" t="s">
        <v>270</v>
      </c>
      <c r="D6" s="374"/>
      <c r="E6" s="101">
        <v>56.77</v>
      </c>
      <c r="F6" s="102">
        <v>3413</v>
      </c>
      <c r="G6" s="103">
        <f t="shared" si="0"/>
        <v>193756.01</v>
      </c>
      <c r="H6" s="26"/>
      <c r="I6" s="104">
        <v>25</v>
      </c>
      <c r="J6" s="105">
        <v>2000</v>
      </c>
      <c r="K6" s="106">
        <f t="shared" ref="K6:K28" si="1">J6/I6</f>
        <v>80</v>
      </c>
      <c r="L6" s="107">
        <v>25</v>
      </c>
      <c r="M6" s="105">
        <f>F6/V6*60</f>
        <v>1777.8613804080453</v>
      </c>
      <c r="N6" s="106">
        <f>M6/L6</f>
        <v>71.114455216321815</v>
      </c>
      <c r="O6" s="108">
        <f>L6-I6</f>
        <v>0</v>
      </c>
      <c r="P6" s="109">
        <f>N6-K6</f>
        <v>-8.8855447836781849</v>
      </c>
      <c r="Q6" s="110">
        <f>N6/K6</f>
        <v>0.88893069020402271</v>
      </c>
      <c r="R6" s="307"/>
      <c r="S6" s="47">
        <v>0.31111111111111112</v>
      </c>
      <c r="T6" s="48">
        <v>0.39109953703703704</v>
      </c>
      <c r="U6" s="111">
        <v>4.9166666666666625</v>
      </c>
      <c r="V6" s="112">
        <v>115.18333333333332</v>
      </c>
      <c r="W6" s="113"/>
      <c r="X6" s="116"/>
      <c r="Y6" s="12"/>
      <c r="Z6" s="208"/>
      <c r="AA6" s="295"/>
      <c r="AB6" s="296"/>
      <c r="AC6" s="12">
        <v>3</v>
      </c>
      <c r="AD6" s="208"/>
      <c r="AE6" s="117">
        <f>M6-J6</f>
        <v>-222.13861959195469</v>
      </c>
      <c r="AF6" s="110">
        <f>M6/J6</f>
        <v>0.8889306902040226</v>
      </c>
      <c r="AG6" s="377"/>
    </row>
    <row r="7" spans="1:33" ht="15.75" customHeight="1">
      <c r="A7" s="312"/>
      <c r="B7" s="100" t="s">
        <v>186</v>
      </c>
      <c r="C7" s="374" t="s">
        <v>187</v>
      </c>
      <c r="D7" s="374"/>
      <c r="E7" s="101">
        <v>77.34</v>
      </c>
      <c r="F7" s="102">
        <v>1591</v>
      </c>
      <c r="G7" s="103">
        <f t="shared" si="0"/>
        <v>123047.94</v>
      </c>
      <c r="H7" s="26"/>
      <c r="I7" s="104">
        <v>25</v>
      </c>
      <c r="J7" s="105">
        <v>2000</v>
      </c>
      <c r="K7" s="106">
        <f t="shared" si="1"/>
        <v>80</v>
      </c>
      <c r="L7" s="107">
        <v>25</v>
      </c>
      <c r="M7" s="105">
        <f>F7/V7*60</f>
        <v>1779.8632691112477</v>
      </c>
      <c r="N7" s="106">
        <f>M7/L7</f>
        <v>71.194530764449908</v>
      </c>
      <c r="O7" s="108">
        <f>L7-I7</f>
        <v>0</v>
      </c>
      <c r="P7" s="109">
        <f>N7-K7</f>
        <v>-8.8054692355500919</v>
      </c>
      <c r="Q7" s="110">
        <f>N7/K7</f>
        <v>0.88993163455562385</v>
      </c>
      <c r="R7" s="307"/>
      <c r="S7" s="47">
        <v>0.39469907407407406</v>
      </c>
      <c r="T7" s="48">
        <v>0.43194444444444446</v>
      </c>
      <c r="U7" s="111">
        <v>5.1833333333333176</v>
      </c>
      <c r="V7" s="112">
        <v>53.633333333333375</v>
      </c>
      <c r="W7" s="113"/>
      <c r="X7" s="116"/>
      <c r="Y7" s="12"/>
      <c r="Z7" s="208"/>
      <c r="AA7" s="295"/>
      <c r="AB7" s="296"/>
      <c r="AC7" s="12">
        <v>1</v>
      </c>
      <c r="AD7" s="208"/>
      <c r="AE7" s="117">
        <f>M7-J7</f>
        <v>-220.13673088875225</v>
      </c>
      <c r="AF7" s="110">
        <f>M7/J7</f>
        <v>0.88993163455562385</v>
      </c>
      <c r="AG7" s="377"/>
    </row>
    <row r="8" spans="1:33" ht="15.75" customHeight="1">
      <c r="A8" s="312"/>
      <c r="B8" s="100" t="s">
        <v>186</v>
      </c>
      <c r="C8" s="374" t="s">
        <v>198</v>
      </c>
      <c r="D8" s="374"/>
      <c r="E8" s="101">
        <v>59.54</v>
      </c>
      <c r="F8" s="102">
        <v>2195</v>
      </c>
      <c r="G8" s="103">
        <f t="shared" si="0"/>
        <v>130690.3</v>
      </c>
      <c r="H8" s="26"/>
      <c r="I8" s="104">
        <v>23</v>
      </c>
      <c r="J8" s="105">
        <v>2000</v>
      </c>
      <c r="K8" s="106">
        <f t="shared" si="1"/>
        <v>86.956521739130437</v>
      </c>
      <c r="L8" s="107">
        <v>23</v>
      </c>
      <c r="M8" s="105">
        <f>F8/V8*60</f>
        <v>1778.9284106258453</v>
      </c>
      <c r="N8" s="106">
        <f>M8/L8</f>
        <v>77.344713505471532</v>
      </c>
      <c r="O8" s="108">
        <f>L8-I8</f>
        <v>0</v>
      </c>
      <c r="P8" s="109">
        <f>N8-K8</f>
        <v>-9.6118082336589055</v>
      </c>
      <c r="Q8" s="110">
        <f>N8/K8</f>
        <v>0.88946420531292258</v>
      </c>
      <c r="R8" s="307"/>
      <c r="S8" s="47">
        <v>0.43541666666666667</v>
      </c>
      <c r="T8" s="48">
        <v>0.48682870370370368</v>
      </c>
      <c r="U8" s="111">
        <v>4.9999999999999822</v>
      </c>
      <c r="V8" s="112">
        <v>74.033333333333289</v>
      </c>
      <c r="W8" s="113">
        <v>0.48682870370370368</v>
      </c>
      <c r="X8" s="116">
        <v>0.52569444444444446</v>
      </c>
      <c r="Y8" s="12"/>
      <c r="Z8" s="208"/>
      <c r="AA8" s="295"/>
      <c r="AB8" s="296"/>
      <c r="AC8" s="12">
        <v>1</v>
      </c>
      <c r="AD8" s="208"/>
      <c r="AE8" s="117">
        <f>M8-J8</f>
        <v>-221.07158937415466</v>
      </c>
      <c r="AF8" s="110">
        <f>M8/J8</f>
        <v>0.8894642053129227</v>
      </c>
      <c r="AG8" s="377"/>
    </row>
    <row r="9" spans="1:33" ht="15.75" customHeight="1">
      <c r="A9" s="312"/>
      <c r="B9" s="100" t="s">
        <v>186</v>
      </c>
      <c r="C9" s="374" t="s">
        <v>189</v>
      </c>
      <c r="D9" s="374"/>
      <c r="E9" s="101">
        <v>59.52</v>
      </c>
      <c r="F9" s="102">
        <v>3390</v>
      </c>
      <c r="G9" s="103">
        <f t="shared" si="0"/>
        <v>201772.80000000002</v>
      </c>
      <c r="H9" s="13"/>
      <c r="I9" s="104">
        <v>25</v>
      </c>
      <c r="J9" s="105">
        <v>2000</v>
      </c>
      <c r="K9" s="106">
        <f t="shared" si="1"/>
        <v>80</v>
      </c>
      <c r="L9" s="118">
        <v>25</v>
      </c>
      <c r="M9" s="105">
        <f>F9/V9*60</f>
        <v>1782.1261682242991</v>
      </c>
      <c r="N9" s="106">
        <f>M9/L9</f>
        <v>71.285046728971963</v>
      </c>
      <c r="O9" s="108">
        <f>L9-I9</f>
        <v>0</v>
      </c>
      <c r="P9" s="109">
        <f>N9-K9</f>
        <v>-8.7149532710280369</v>
      </c>
      <c r="Q9" s="110">
        <f>N9/K9</f>
        <v>0.89106308411214952</v>
      </c>
      <c r="R9" s="307"/>
      <c r="S9" s="47">
        <v>0.52569444444444446</v>
      </c>
      <c r="T9" s="48">
        <v>0.60495370370370372</v>
      </c>
      <c r="U9" s="111">
        <v>55.966666666666725</v>
      </c>
      <c r="V9" s="112">
        <v>114.13333333333333</v>
      </c>
      <c r="W9" s="113"/>
      <c r="X9" s="116"/>
      <c r="Y9" s="12"/>
      <c r="Z9" s="208"/>
      <c r="AA9" s="295"/>
      <c r="AB9" s="296"/>
      <c r="AC9" s="12">
        <v>3</v>
      </c>
      <c r="AD9" s="208"/>
      <c r="AE9" s="117">
        <f>M9-J9</f>
        <v>-217.87383177570086</v>
      </c>
      <c r="AF9" s="110">
        <f>M9/J9</f>
        <v>0.89106308411214952</v>
      </c>
      <c r="AG9" s="377"/>
    </row>
    <row r="10" spans="1:33" ht="15.75" customHeight="1">
      <c r="A10" s="312"/>
      <c r="B10" s="100"/>
      <c r="C10" s="374"/>
      <c r="D10" s="374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07"/>
      <c r="S10" s="47"/>
      <c r="T10" s="48"/>
      <c r="U10" s="111"/>
      <c r="V10" s="112"/>
      <c r="W10" s="113"/>
      <c r="X10" s="116"/>
      <c r="Y10" s="12"/>
      <c r="Z10" s="208"/>
      <c r="AA10" s="295"/>
      <c r="AB10" s="296"/>
      <c r="AC10" s="12"/>
      <c r="AD10" s="208"/>
      <c r="AE10" s="117"/>
      <c r="AF10" s="110"/>
      <c r="AG10" s="377"/>
    </row>
    <row r="11" spans="1:33" ht="15.75" customHeight="1">
      <c r="A11" s="312"/>
      <c r="B11" s="100"/>
      <c r="C11" s="374"/>
      <c r="D11" s="374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307"/>
      <c r="S11" s="47"/>
      <c r="T11" s="48"/>
      <c r="U11" s="111"/>
      <c r="V11" s="112"/>
      <c r="W11" s="113"/>
      <c r="X11" s="116"/>
      <c r="Y11" s="12"/>
      <c r="Z11" s="208"/>
      <c r="AA11" s="295"/>
      <c r="AB11" s="296"/>
      <c r="AC11" s="12"/>
      <c r="AD11" s="208"/>
      <c r="AE11" s="117"/>
      <c r="AF11" s="110"/>
      <c r="AG11" s="377"/>
    </row>
    <row r="12" spans="1:33" ht="15.75" customHeight="1">
      <c r="A12" s="312"/>
      <c r="B12" s="100"/>
      <c r="C12" s="374"/>
      <c r="D12" s="374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07"/>
      <c r="S12" s="47"/>
      <c r="T12" s="48"/>
      <c r="U12" s="111"/>
      <c r="V12" s="112"/>
      <c r="W12" s="113"/>
      <c r="X12" s="116"/>
      <c r="Y12" s="12"/>
      <c r="Z12" s="208"/>
      <c r="AA12" s="295"/>
      <c r="AB12" s="296"/>
      <c r="AC12" s="12"/>
      <c r="AD12" s="208"/>
      <c r="AE12" s="117"/>
      <c r="AF12" s="110"/>
      <c r="AG12" s="377"/>
    </row>
    <row r="13" spans="1:33" ht="15.75" customHeight="1">
      <c r="A13" s="312"/>
      <c r="B13" s="100"/>
      <c r="C13" s="374"/>
      <c r="D13" s="374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07"/>
      <c r="S13" s="47"/>
      <c r="T13" s="48"/>
      <c r="U13" s="111"/>
      <c r="V13" s="112"/>
      <c r="W13" s="113"/>
      <c r="X13" s="116"/>
      <c r="Y13" s="12"/>
      <c r="Z13" s="208"/>
      <c r="AA13" s="295"/>
      <c r="AB13" s="296"/>
      <c r="AC13" s="12"/>
      <c r="AD13" s="208"/>
      <c r="AE13" s="117"/>
      <c r="AF13" s="110"/>
      <c r="AG13" s="377"/>
    </row>
    <row r="14" spans="1:33" ht="15.75" customHeight="1">
      <c r="A14" s="312"/>
      <c r="B14" s="100"/>
      <c r="C14" s="374"/>
      <c r="D14" s="374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07"/>
      <c r="S14" s="47"/>
      <c r="T14" s="48"/>
      <c r="U14" s="111"/>
      <c r="V14" s="112"/>
      <c r="W14" s="113"/>
      <c r="X14" s="116"/>
      <c r="Y14" s="12"/>
      <c r="Z14" s="208"/>
      <c r="AA14" s="295"/>
      <c r="AB14" s="296"/>
      <c r="AC14" s="12"/>
      <c r="AD14" s="208"/>
      <c r="AE14" s="117"/>
      <c r="AF14" s="110"/>
      <c r="AG14" s="377"/>
    </row>
    <row r="15" spans="1:33" ht="15.75" customHeight="1">
      <c r="A15" s="312"/>
      <c r="B15" s="100"/>
      <c r="C15" s="374"/>
      <c r="D15" s="37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07"/>
      <c r="S15" s="47"/>
      <c r="T15" s="48"/>
      <c r="U15" s="111"/>
      <c r="V15" s="112"/>
      <c r="W15" s="113"/>
      <c r="X15" s="116"/>
      <c r="Y15" s="12"/>
      <c r="Z15" s="208"/>
      <c r="AA15" s="295"/>
      <c r="AB15" s="296"/>
      <c r="AC15" s="12"/>
      <c r="AD15" s="208"/>
      <c r="AE15" s="117"/>
      <c r="AF15" s="110"/>
      <c r="AG15" s="377"/>
    </row>
    <row r="16" spans="1:33" ht="15.75" customHeight="1">
      <c r="A16" s="312"/>
      <c r="B16" s="100"/>
      <c r="C16" s="374"/>
      <c r="D16" s="37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07"/>
      <c r="S16" s="47"/>
      <c r="T16" s="48"/>
      <c r="U16" s="111"/>
      <c r="V16" s="112"/>
      <c r="W16" s="113"/>
      <c r="X16" s="116"/>
      <c r="Y16" s="12"/>
      <c r="Z16" s="208"/>
      <c r="AA16" s="295"/>
      <c r="AB16" s="296"/>
      <c r="AC16" s="12"/>
      <c r="AD16" s="208"/>
      <c r="AE16" s="117"/>
      <c r="AF16" s="110"/>
      <c r="AG16" s="377"/>
    </row>
    <row r="17" spans="1:33" ht="15.75" customHeight="1">
      <c r="A17" s="312"/>
      <c r="B17" s="100"/>
      <c r="C17" s="374"/>
      <c r="D17" s="37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07"/>
      <c r="S17" s="47"/>
      <c r="T17" s="48"/>
      <c r="U17" s="111"/>
      <c r="V17" s="112"/>
      <c r="W17" s="113"/>
      <c r="X17" s="116"/>
      <c r="Y17" s="12"/>
      <c r="Z17" s="208"/>
      <c r="AA17" s="295"/>
      <c r="AB17" s="296"/>
      <c r="AC17" s="12"/>
      <c r="AD17" s="208"/>
      <c r="AE17" s="117"/>
      <c r="AF17" s="110"/>
      <c r="AG17" s="377"/>
    </row>
    <row r="18" spans="1:33" ht="15.75" customHeight="1">
      <c r="A18" s="312"/>
      <c r="B18" s="100"/>
      <c r="C18" s="374"/>
      <c r="D18" s="37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07"/>
      <c r="S18" s="47"/>
      <c r="T18" s="48"/>
      <c r="U18" s="111"/>
      <c r="V18" s="112"/>
      <c r="W18" s="113"/>
      <c r="X18" s="116"/>
      <c r="Y18" s="12"/>
      <c r="Z18" s="208"/>
      <c r="AA18" s="295"/>
      <c r="AB18" s="296"/>
      <c r="AC18" s="12"/>
      <c r="AD18" s="208"/>
      <c r="AE18" s="117"/>
      <c r="AF18" s="110"/>
      <c r="AG18" s="377"/>
    </row>
    <row r="19" spans="1:33" ht="15.75" customHeight="1">
      <c r="A19" s="312"/>
      <c r="B19" s="100"/>
      <c r="C19" s="374"/>
      <c r="D19" s="37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07"/>
      <c r="S19" s="47"/>
      <c r="T19" s="48"/>
      <c r="U19" s="111"/>
      <c r="V19" s="112"/>
      <c r="W19" s="113"/>
      <c r="X19" s="116"/>
      <c r="Y19" s="12"/>
      <c r="Z19" s="208"/>
      <c r="AA19" s="295"/>
      <c r="AB19" s="296"/>
      <c r="AC19" s="12"/>
      <c r="AD19" s="208"/>
      <c r="AE19" s="117"/>
      <c r="AF19" s="110"/>
      <c r="AG19" s="377"/>
    </row>
    <row r="20" spans="1:33" ht="15.75" customHeight="1">
      <c r="A20" s="312"/>
      <c r="B20" s="100"/>
      <c r="C20" s="374"/>
      <c r="D20" s="374"/>
      <c r="E20" s="184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07"/>
      <c r="S20" s="47"/>
      <c r="T20" s="48"/>
      <c r="U20" s="130"/>
      <c r="V20" s="112"/>
      <c r="W20" s="113"/>
      <c r="X20" s="116"/>
      <c r="Y20" s="12"/>
      <c r="Z20" s="208"/>
      <c r="AA20" s="295"/>
      <c r="AB20" s="296"/>
      <c r="AC20" s="12"/>
      <c r="AD20" s="208"/>
      <c r="AE20" s="117"/>
      <c r="AF20" s="110"/>
      <c r="AG20" s="377"/>
    </row>
    <row r="21" spans="1:33" ht="15.75" customHeight="1" thickBot="1">
      <c r="A21" s="313"/>
      <c r="B21" s="133" t="s">
        <v>117</v>
      </c>
      <c r="C21" s="297"/>
      <c r="D21" s="297"/>
      <c r="E21" s="134"/>
      <c r="F21" s="167"/>
      <c r="G21" s="135"/>
      <c r="H21" s="69"/>
      <c r="I21" s="136">
        <f t="shared" ref="I21:J21" si="2">AVERAGE(I5:I20)</f>
        <v>24.4</v>
      </c>
      <c r="J21" s="137">
        <f t="shared" si="2"/>
        <v>2000</v>
      </c>
      <c r="K21" s="138">
        <f t="shared" ref="K21" si="3">J21/I21</f>
        <v>81.967213114754102</v>
      </c>
      <c r="L21" s="136">
        <f t="shared" ref="L21:M21" si="4">AVERAGE(L5:L20)</f>
        <v>24.4</v>
      </c>
      <c r="M21" s="137">
        <f t="shared" si="4"/>
        <v>1779.8569287063788</v>
      </c>
      <c r="N21" s="138">
        <f t="shared" ref="N21:N28" si="5">M21/L21</f>
        <v>72.944956094523718</v>
      </c>
      <c r="O21" s="139">
        <f t="shared" ref="O21:O28" si="6">L21-I21</f>
        <v>0</v>
      </c>
      <c r="P21" s="140">
        <f t="shared" ref="P21:P28" si="7">N21-K21</f>
        <v>-9.0222570202303842</v>
      </c>
      <c r="Q21" s="141">
        <f t="shared" ref="Q21:Q28" si="8">N21/K21</f>
        <v>0.88992846435318929</v>
      </c>
      <c r="R21" s="308"/>
      <c r="S21" s="142">
        <f>S5</f>
        <v>0.29166666666666669</v>
      </c>
      <c r="T21" s="143">
        <f>INDEX(T5:T20,COUNTA(T5:T20))</f>
        <v>0.60495370370370372</v>
      </c>
      <c r="U21" s="144"/>
      <c r="V21" s="166"/>
      <c r="W21" s="167"/>
      <c r="X21" s="138"/>
      <c r="Y21" s="181">
        <f>SUM(Y5:Y20)</f>
        <v>0</v>
      </c>
      <c r="Z21" s="182">
        <f>SUM(Z5:Z20)</f>
        <v>0</v>
      </c>
      <c r="AA21" s="298"/>
      <c r="AB21" s="299"/>
      <c r="AC21" s="181">
        <f>SUM(AC5:AC20)</f>
        <v>9</v>
      </c>
      <c r="AD21" s="182">
        <f>SUM(AD5:AD20)</f>
        <v>0</v>
      </c>
      <c r="AE21" s="168">
        <f t="shared" ref="AE21:AE28" si="9">M21-J21</f>
        <v>-220.14307129362123</v>
      </c>
      <c r="AF21" s="141">
        <f t="shared" ref="AF21:AF28" si="10">M21/J21</f>
        <v>0.8899284643531894</v>
      </c>
      <c r="AG21" s="378"/>
    </row>
    <row r="22" spans="1:33" ht="15.75" customHeight="1">
      <c r="A22" s="300" t="s">
        <v>196</v>
      </c>
      <c r="B22" s="146" t="s">
        <v>186</v>
      </c>
      <c r="C22" s="304" t="s">
        <v>199</v>
      </c>
      <c r="D22" s="305"/>
      <c r="E22" s="147">
        <v>53.76</v>
      </c>
      <c r="F22" s="97">
        <v>2514</v>
      </c>
      <c r="G22" s="148">
        <f t="shared" ref="G22:G28" si="11">E22*F22</f>
        <v>135152.63999999998</v>
      </c>
      <c r="H22" s="149"/>
      <c r="I22" s="150">
        <v>20</v>
      </c>
      <c r="J22" s="151">
        <v>2000</v>
      </c>
      <c r="K22" s="152">
        <f>J22/I22</f>
        <v>100</v>
      </c>
      <c r="L22" s="153">
        <v>20</v>
      </c>
      <c r="M22" s="151">
        <f t="shared" ref="M22:M28" si="12">F22/V22*60</f>
        <v>1778.0746561886058</v>
      </c>
      <c r="N22" s="152">
        <f t="shared" si="5"/>
        <v>88.903732809430295</v>
      </c>
      <c r="O22" s="154">
        <f t="shared" si="6"/>
        <v>0</v>
      </c>
      <c r="P22" s="155">
        <f t="shared" si="7"/>
        <v>-11.096267190569705</v>
      </c>
      <c r="Q22" s="156">
        <f t="shared" si="8"/>
        <v>0.88903732809430291</v>
      </c>
      <c r="R22" s="306">
        <f>Q38</f>
        <v>0.90476483479425995</v>
      </c>
      <c r="S22" s="157">
        <v>0.29178240740740741</v>
      </c>
      <c r="T22" s="158">
        <v>0.35069444444444442</v>
      </c>
      <c r="U22" s="159"/>
      <c r="V22" s="160">
        <v>84.8333333333333</v>
      </c>
      <c r="W22" s="158"/>
      <c r="X22" s="169"/>
      <c r="Y22" s="12"/>
      <c r="Z22" s="208"/>
      <c r="AA22" s="309"/>
      <c r="AB22" s="310"/>
      <c r="AC22" s="12">
        <v>2</v>
      </c>
      <c r="AD22" s="208"/>
      <c r="AE22" s="115">
        <f t="shared" si="9"/>
        <v>-221.92534381139421</v>
      </c>
      <c r="AF22" s="156">
        <f t="shared" si="10"/>
        <v>0.88903732809430291</v>
      </c>
      <c r="AG22" s="290">
        <f>AF38</f>
        <v>0.92857443570989828</v>
      </c>
    </row>
    <row r="23" spans="1:33" ht="15.75" customHeight="1">
      <c r="A23" s="301"/>
      <c r="B23" s="163" t="s">
        <v>186</v>
      </c>
      <c r="C23" s="293" t="s">
        <v>197</v>
      </c>
      <c r="D23" s="294"/>
      <c r="E23" s="101">
        <v>47.37</v>
      </c>
      <c r="F23" s="102">
        <v>1825</v>
      </c>
      <c r="G23" s="103">
        <f t="shared" si="11"/>
        <v>86450.25</v>
      </c>
      <c r="H23" s="26"/>
      <c r="I23" s="104">
        <v>21</v>
      </c>
      <c r="J23" s="105">
        <v>2000</v>
      </c>
      <c r="K23" s="106">
        <f t="shared" si="1"/>
        <v>95.238095238095241</v>
      </c>
      <c r="L23" s="107">
        <v>21</v>
      </c>
      <c r="M23" s="105">
        <f t="shared" si="12"/>
        <v>1778.5598267460753</v>
      </c>
      <c r="N23" s="106">
        <f t="shared" si="5"/>
        <v>84.693325083146448</v>
      </c>
      <c r="O23" s="108">
        <f t="shared" si="6"/>
        <v>0</v>
      </c>
      <c r="P23" s="109">
        <f t="shared" si="7"/>
        <v>-10.544770154948793</v>
      </c>
      <c r="Q23" s="110">
        <f t="shared" si="8"/>
        <v>0.88927991337303769</v>
      </c>
      <c r="R23" s="307"/>
      <c r="S23" s="47">
        <v>0.35446759259259258</v>
      </c>
      <c r="T23" s="48">
        <v>0.3972222222222222</v>
      </c>
      <c r="U23" s="111">
        <v>5.4333333333333567</v>
      </c>
      <c r="V23" s="112">
        <v>61.566666666666649</v>
      </c>
      <c r="W23" s="113"/>
      <c r="X23" s="116"/>
      <c r="Y23" s="12"/>
      <c r="Z23" s="208"/>
      <c r="AA23" s="295"/>
      <c r="AB23" s="296"/>
      <c r="AC23" s="12">
        <v>1</v>
      </c>
      <c r="AD23" s="208"/>
      <c r="AE23" s="117">
        <f t="shared" si="9"/>
        <v>-221.44017325392474</v>
      </c>
      <c r="AF23" s="110">
        <f t="shared" si="10"/>
        <v>0.88927991337303758</v>
      </c>
      <c r="AG23" s="291"/>
    </row>
    <row r="24" spans="1:33" ht="15.75" customHeight="1">
      <c r="A24" s="301"/>
      <c r="B24" s="163" t="s">
        <v>186</v>
      </c>
      <c r="C24" s="293" t="s">
        <v>200</v>
      </c>
      <c r="D24" s="294"/>
      <c r="E24" s="101">
        <v>71.55</v>
      </c>
      <c r="F24" s="102">
        <v>1603</v>
      </c>
      <c r="G24" s="103">
        <f t="shared" si="11"/>
        <v>114694.65</v>
      </c>
      <c r="H24" s="26"/>
      <c r="I24" s="104">
        <v>22</v>
      </c>
      <c r="J24" s="105">
        <v>2000</v>
      </c>
      <c r="K24" s="106">
        <f t="shared" si="1"/>
        <v>90.909090909090907</v>
      </c>
      <c r="L24" s="107">
        <v>22</v>
      </c>
      <c r="M24" s="105">
        <f t="shared" si="12"/>
        <v>1777.2713273791212</v>
      </c>
      <c r="N24" s="106">
        <f t="shared" si="5"/>
        <v>80.785060335414599</v>
      </c>
      <c r="O24" s="108">
        <f t="shared" si="6"/>
        <v>0</v>
      </c>
      <c r="P24" s="109">
        <f t="shared" si="7"/>
        <v>-10.124030573676308</v>
      </c>
      <c r="Q24" s="110">
        <f t="shared" si="8"/>
        <v>0.8886356636895606</v>
      </c>
      <c r="R24" s="307"/>
      <c r="S24" s="47">
        <v>0.40069444444444446</v>
      </c>
      <c r="T24" s="48">
        <v>0.43827546296296294</v>
      </c>
      <c r="U24" s="111">
        <v>5.0000000000000622</v>
      </c>
      <c r="V24" s="112">
        <v>54.116666666666603</v>
      </c>
      <c r="W24" s="113"/>
      <c r="X24" s="116"/>
      <c r="Y24" s="12"/>
      <c r="Z24" s="208"/>
      <c r="AA24" s="295"/>
      <c r="AB24" s="296"/>
      <c r="AC24" s="12">
        <v>1</v>
      </c>
      <c r="AD24" s="208"/>
      <c r="AE24" s="117">
        <f t="shared" si="9"/>
        <v>-222.7286726208788</v>
      </c>
      <c r="AF24" s="110">
        <f t="shared" si="10"/>
        <v>0.8886356636895606</v>
      </c>
      <c r="AG24" s="291"/>
    </row>
    <row r="25" spans="1:33" ht="15.75" customHeight="1">
      <c r="A25" s="301"/>
      <c r="B25" s="163" t="s">
        <v>186</v>
      </c>
      <c r="C25" s="293" t="s">
        <v>194</v>
      </c>
      <c r="D25" s="294"/>
      <c r="E25" s="101">
        <v>59.34</v>
      </c>
      <c r="F25" s="102">
        <v>1118</v>
      </c>
      <c r="G25" s="103">
        <f t="shared" si="11"/>
        <v>66342.12000000001</v>
      </c>
      <c r="H25" s="26"/>
      <c r="I25" s="104">
        <v>24</v>
      </c>
      <c r="J25" s="105">
        <v>2000</v>
      </c>
      <c r="K25" s="106">
        <f t="shared" si="1"/>
        <v>83.333333333333329</v>
      </c>
      <c r="L25" s="107">
        <v>24</v>
      </c>
      <c r="M25" s="105">
        <f t="shared" si="12"/>
        <v>1779.3103448275874</v>
      </c>
      <c r="N25" s="106">
        <f t="shared" si="5"/>
        <v>74.137931034482804</v>
      </c>
      <c r="O25" s="108">
        <f t="shared" si="6"/>
        <v>0</v>
      </c>
      <c r="P25" s="109">
        <f t="shared" si="7"/>
        <v>-9.1954022988505244</v>
      </c>
      <c r="Q25" s="110">
        <f t="shared" si="8"/>
        <v>0.88965517241379366</v>
      </c>
      <c r="R25" s="307"/>
      <c r="S25" s="47">
        <v>0.44187500000000002</v>
      </c>
      <c r="T25" s="48">
        <v>0.46805555555555556</v>
      </c>
      <c r="U25" s="111">
        <v>5.1833333333333975</v>
      </c>
      <c r="V25" s="112">
        <v>37.699999999999974</v>
      </c>
      <c r="W25" s="113"/>
      <c r="X25" s="116"/>
      <c r="Y25" s="12"/>
      <c r="Z25" s="208"/>
      <c r="AA25" s="295"/>
      <c r="AB25" s="296"/>
      <c r="AC25" s="12">
        <v>1</v>
      </c>
      <c r="AD25" s="208"/>
      <c r="AE25" s="117">
        <f t="shared" si="9"/>
        <v>-220.68965517241259</v>
      </c>
      <c r="AF25" s="110">
        <f t="shared" si="10"/>
        <v>0.88965517241379366</v>
      </c>
      <c r="AG25" s="291"/>
    </row>
    <row r="26" spans="1:33" ht="15.75" customHeight="1">
      <c r="A26" s="302"/>
      <c r="B26" s="163" t="s">
        <v>180</v>
      </c>
      <c r="C26" s="293" t="s">
        <v>181</v>
      </c>
      <c r="D26" s="294"/>
      <c r="E26" s="101">
        <v>24.07</v>
      </c>
      <c r="F26" s="102">
        <v>432</v>
      </c>
      <c r="G26" s="103">
        <f t="shared" si="11"/>
        <v>10398.24</v>
      </c>
      <c r="H26" s="13"/>
      <c r="I26" s="104">
        <v>21</v>
      </c>
      <c r="J26" s="105">
        <v>2790</v>
      </c>
      <c r="K26" s="106">
        <f t="shared" si="1"/>
        <v>132.85714285714286</v>
      </c>
      <c r="L26" s="107">
        <v>23</v>
      </c>
      <c r="M26" s="105">
        <f t="shared" si="12"/>
        <v>2787.0967741935438</v>
      </c>
      <c r="N26" s="106">
        <f t="shared" si="5"/>
        <v>121.17812061711059</v>
      </c>
      <c r="O26" s="108">
        <f t="shared" si="6"/>
        <v>2</v>
      </c>
      <c r="P26" s="109">
        <f t="shared" si="7"/>
        <v>-11.679022240032268</v>
      </c>
      <c r="Q26" s="110">
        <f t="shared" si="8"/>
        <v>0.91209338098900439</v>
      </c>
      <c r="R26" s="307"/>
      <c r="S26" s="47">
        <v>0.47222222222222221</v>
      </c>
      <c r="T26" s="48">
        <v>0.47868055555555555</v>
      </c>
      <c r="U26" s="111">
        <v>5.9999999999999787</v>
      </c>
      <c r="V26" s="112">
        <v>9.3000000000000149</v>
      </c>
      <c r="W26" s="113">
        <v>0.47868055555555555</v>
      </c>
      <c r="X26" s="116">
        <v>0.51666666666666672</v>
      </c>
      <c r="Y26" s="12"/>
      <c r="Z26" s="208"/>
      <c r="AA26" s="295"/>
      <c r="AB26" s="296"/>
      <c r="AC26" s="12">
        <v>1</v>
      </c>
      <c r="AD26" s="208"/>
      <c r="AE26" s="117">
        <f t="shared" si="9"/>
        <v>-2.9032258064562484</v>
      </c>
      <c r="AF26" s="110">
        <f t="shared" si="10"/>
        <v>0.99895941727367155</v>
      </c>
      <c r="AG26" s="291"/>
    </row>
    <row r="27" spans="1:33" ht="15.75" customHeight="1">
      <c r="A27" s="302"/>
      <c r="B27" s="163" t="s">
        <v>180</v>
      </c>
      <c r="C27" s="293" t="s">
        <v>182</v>
      </c>
      <c r="D27" s="294"/>
      <c r="E27" s="101">
        <v>29.97</v>
      </c>
      <c r="F27" s="102">
        <v>2190</v>
      </c>
      <c r="G27" s="121">
        <f t="shared" si="11"/>
        <v>65634.3</v>
      </c>
      <c r="H27" s="122"/>
      <c r="I27" s="104">
        <v>21</v>
      </c>
      <c r="J27" s="105">
        <v>2790</v>
      </c>
      <c r="K27" s="106">
        <f t="shared" si="1"/>
        <v>132.85714285714286</v>
      </c>
      <c r="L27" s="107">
        <v>23</v>
      </c>
      <c r="M27" s="105">
        <f t="shared" si="12"/>
        <v>2787.8359264497931</v>
      </c>
      <c r="N27" s="106">
        <f t="shared" si="5"/>
        <v>121.21025767173013</v>
      </c>
      <c r="O27" s="108">
        <f t="shared" si="6"/>
        <v>2</v>
      </c>
      <c r="P27" s="109">
        <f t="shared" si="7"/>
        <v>-11.646885185412728</v>
      </c>
      <c r="Q27" s="110">
        <f t="shared" si="8"/>
        <v>0.91233527279796867</v>
      </c>
      <c r="R27" s="307"/>
      <c r="S27" s="47">
        <v>0.51666666666666672</v>
      </c>
      <c r="T27" s="48">
        <v>0.54939814814814814</v>
      </c>
      <c r="U27" s="111">
        <v>54.700000000000074</v>
      </c>
      <c r="V27" s="112">
        <v>47.13333333333324</v>
      </c>
      <c r="W27" s="113"/>
      <c r="X27" s="116"/>
      <c r="Y27" s="12"/>
      <c r="Z27" s="208"/>
      <c r="AA27" s="295"/>
      <c r="AB27" s="296"/>
      <c r="AC27" s="12">
        <v>1</v>
      </c>
      <c r="AD27" s="208"/>
      <c r="AE27" s="117">
        <f t="shared" si="9"/>
        <v>-2.1640735502069219</v>
      </c>
      <c r="AF27" s="110">
        <f t="shared" si="10"/>
        <v>0.99922434639777524</v>
      </c>
      <c r="AG27" s="291"/>
    </row>
    <row r="28" spans="1:33" ht="15.75" customHeight="1">
      <c r="A28" s="302"/>
      <c r="B28" s="163" t="s">
        <v>186</v>
      </c>
      <c r="C28" s="293" t="s">
        <v>188</v>
      </c>
      <c r="D28" s="294"/>
      <c r="E28" s="101">
        <v>58.67</v>
      </c>
      <c r="F28" s="102">
        <v>2504</v>
      </c>
      <c r="G28" s="103">
        <f t="shared" si="11"/>
        <v>146909.68</v>
      </c>
      <c r="H28" s="26"/>
      <c r="I28" s="104">
        <v>23</v>
      </c>
      <c r="J28" s="105">
        <v>2000</v>
      </c>
      <c r="K28" s="106">
        <f t="shared" si="1"/>
        <v>86.956521739130437</v>
      </c>
      <c r="L28" s="107">
        <v>23</v>
      </c>
      <c r="M28" s="105">
        <f t="shared" si="12"/>
        <v>1779.0408525754899</v>
      </c>
      <c r="N28" s="106">
        <f t="shared" si="5"/>
        <v>77.349602285890867</v>
      </c>
      <c r="O28" s="108">
        <f t="shared" si="6"/>
        <v>0</v>
      </c>
      <c r="P28" s="109">
        <f t="shared" si="7"/>
        <v>-9.6069194532395699</v>
      </c>
      <c r="Q28" s="110">
        <f t="shared" si="8"/>
        <v>0.88952042628774497</v>
      </c>
      <c r="R28" s="307"/>
      <c r="S28" s="47">
        <v>0.55277777777777781</v>
      </c>
      <c r="T28" s="48">
        <v>0.6114236111111111</v>
      </c>
      <c r="U28" s="111">
        <v>4.8666666666667346</v>
      </c>
      <c r="V28" s="112">
        <v>84.449999999999932</v>
      </c>
      <c r="W28" s="113"/>
      <c r="X28" s="191"/>
      <c r="Y28" s="12"/>
      <c r="Z28" s="208"/>
      <c r="AA28" s="295"/>
      <c r="AB28" s="296"/>
      <c r="AC28" s="12">
        <v>2</v>
      </c>
      <c r="AD28" s="208"/>
      <c r="AE28" s="117">
        <f t="shared" si="9"/>
        <v>-220.95914742451009</v>
      </c>
      <c r="AF28" s="110">
        <f t="shared" si="10"/>
        <v>0.88952042628774497</v>
      </c>
      <c r="AG28" s="291"/>
    </row>
    <row r="29" spans="1:33" ht="15.75" customHeight="1">
      <c r="A29" s="302"/>
      <c r="B29" s="163"/>
      <c r="C29" s="293"/>
      <c r="D29" s="294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07"/>
      <c r="S29" s="119"/>
      <c r="T29" s="120"/>
      <c r="U29" s="111"/>
      <c r="V29" s="112"/>
      <c r="W29" s="120"/>
      <c r="X29" s="191"/>
      <c r="Y29" s="12"/>
      <c r="Z29" s="208"/>
      <c r="AA29" s="295"/>
      <c r="AB29" s="296"/>
      <c r="AC29" s="12"/>
      <c r="AD29" s="208"/>
      <c r="AE29" s="117"/>
      <c r="AF29" s="110"/>
      <c r="AG29" s="291"/>
    </row>
    <row r="30" spans="1:33" ht="15.75" customHeight="1">
      <c r="A30" s="302"/>
      <c r="B30" s="163"/>
      <c r="C30" s="293"/>
      <c r="D30" s="294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07"/>
      <c r="S30" s="119"/>
      <c r="T30" s="120"/>
      <c r="U30" s="111"/>
      <c r="V30" s="112"/>
      <c r="W30" s="120"/>
      <c r="X30" s="191"/>
      <c r="Y30" s="12"/>
      <c r="Z30" s="208"/>
      <c r="AA30" s="295"/>
      <c r="AB30" s="296"/>
      <c r="AC30" s="12"/>
      <c r="AD30" s="208"/>
      <c r="AE30" s="117"/>
      <c r="AF30" s="110"/>
      <c r="AG30" s="291"/>
    </row>
    <row r="31" spans="1:33" ht="15.75" customHeight="1">
      <c r="A31" s="302"/>
      <c r="B31" s="163"/>
      <c r="C31" s="293"/>
      <c r="D31" s="294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07"/>
      <c r="S31" s="119"/>
      <c r="T31" s="120"/>
      <c r="U31" s="111"/>
      <c r="V31" s="112"/>
      <c r="W31" s="120"/>
      <c r="X31" s="191"/>
      <c r="Y31" s="12"/>
      <c r="Z31" s="208"/>
      <c r="AA31" s="295"/>
      <c r="AB31" s="296"/>
      <c r="AC31" s="12"/>
      <c r="AD31" s="208"/>
      <c r="AE31" s="117"/>
      <c r="AF31" s="110"/>
      <c r="AG31" s="291"/>
    </row>
    <row r="32" spans="1:33" ht="15.75" customHeight="1">
      <c r="A32" s="302"/>
      <c r="B32" s="163"/>
      <c r="C32" s="293"/>
      <c r="D32" s="294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07"/>
      <c r="S32" s="119"/>
      <c r="T32" s="120"/>
      <c r="U32" s="111"/>
      <c r="V32" s="112"/>
      <c r="W32" s="120"/>
      <c r="X32" s="191"/>
      <c r="Y32" s="12"/>
      <c r="Z32" s="208"/>
      <c r="AA32" s="295"/>
      <c r="AB32" s="296"/>
      <c r="AC32" s="12"/>
      <c r="AD32" s="208"/>
      <c r="AE32" s="117"/>
      <c r="AF32" s="110"/>
      <c r="AG32" s="291"/>
    </row>
    <row r="33" spans="1:33" ht="15.75" customHeight="1">
      <c r="A33" s="302"/>
      <c r="B33" s="163"/>
      <c r="C33" s="293"/>
      <c r="D33" s="294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07"/>
      <c r="S33" s="119"/>
      <c r="T33" s="120"/>
      <c r="U33" s="111"/>
      <c r="V33" s="112"/>
      <c r="W33" s="120"/>
      <c r="X33" s="191"/>
      <c r="Y33" s="12"/>
      <c r="Z33" s="208"/>
      <c r="AA33" s="295"/>
      <c r="AB33" s="296"/>
      <c r="AC33" s="12"/>
      <c r="AD33" s="208"/>
      <c r="AE33" s="117"/>
      <c r="AF33" s="110"/>
      <c r="AG33" s="291"/>
    </row>
    <row r="34" spans="1:33" ht="15.75" customHeight="1">
      <c r="A34" s="302"/>
      <c r="B34" s="163"/>
      <c r="C34" s="293"/>
      <c r="D34" s="294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07"/>
      <c r="S34" s="119"/>
      <c r="T34" s="120"/>
      <c r="U34" s="111"/>
      <c r="V34" s="112"/>
      <c r="W34" s="120"/>
      <c r="X34" s="191"/>
      <c r="Y34" s="12"/>
      <c r="Z34" s="208"/>
      <c r="AA34" s="295"/>
      <c r="AB34" s="296"/>
      <c r="AC34" s="12"/>
      <c r="AD34" s="208"/>
      <c r="AE34" s="117"/>
      <c r="AF34" s="110"/>
      <c r="AG34" s="291"/>
    </row>
    <row r="35" spans="1:33" ht="15.75" customHeight="1">
      <c r="A35" s="302"/>
      <c r="B35" s="163"/>
      <c r="C35" s="293"/>
      <c r="D35" s="294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07"/>
      <c r="S35" s="119"/>
      <c r="T35" s="120"/>
      <c r="U35" s="111"/>
      <c r="V35" s="112"/>
      <c r="W35" s="120"/>
      <c r="X35" s="191"/>
      <c r="Y35" s="12"/>
      <c r="Z35" s="208"/>
      <c r="AA35" s="295"/>
      <c r="AB35" s="296"/>
      <c r="AC35" s="12"/>
      <c r="AD35" s="208"/>
      <c r="AE35" s="117"/>
      <c r="AF35" s="110"/>
      <c r="AG35" s="291"/>
    </row>
    <row r="36" spans="1:33" ht="15.75" customHeight="1">
      <c r="A36" s="302"/>
      <c r="B36" s="163"/>
      <c r="C36" s="293"/>
      <c r="D36" s="294"/>
      <c r="E36" s="101"/>
      <c r="F36" s="128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07"/>
      <c r="S36" s="119"/>
      <c r="T36" s="120"/>
      <c r="U36" s="111"/>
      <c r="V36" s="112"/>
      <c r="W36" s="120"/>
      <c r="X36" s="191"/>
      <c r="Y36" s="12"/>
      <c r="Z36" s="208"/>
      <c r="AA36" s="295"/>
      <c r="AB36" s="296"/>
      <c r="AC36" s="12"/>
      <c r="AD36" s="208"/>
      <c r="AE36" s="117"/>
      <c r="AF36" s="110"/>
      <c r="AG36" s="291"/>
    </row>
    <row r="37" spans="1:33" ht="15.75" customHeight="1">
      <c r="A37" s="302"/>
      <c r="B37" s="163"/>
      <c r="C37" s="293"/>
      <c r="D37" s="294"/>
      <c r="E37" s="164"/>
      <c r="F37" s="128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07"/>
      <c r="S37" s="119"/>
      <c r="T37" s="120"/>
      <c r="U37" s="130"/>
      <c r="V37" s="131"/>
      <c r="W37" s="126"/>
      <c r="X37" s="127"/>
      <c r="Y37" s="12"/>
      <c r="Z37" s="208"/>
      <c r="AA37" s="295"/>
      <c r="AB37" s="296"/>
      <c r="AC37" s="12"/>
      <c r="AD37" s="208"/>
      <c r="AE37" s="165"/>
      <c r="AF37" s="125"/>
      <c r="AG37" s="291"/>
    </row>
    <row r="38" spans="1:33" ht="15.75" customHeight="1" thickBot="1">
      <c r="A38" s="303"/>
      <c r="B38" s="133" t="s">
        <v>117</v>
      </c>
      <c r="C38" s="297"/>
      <c r="D38" s="297"/>
      <c r="E38" s="134"/>
      <c r="F38" s="167"/>
      <c r="G38" s="135"/>
      <c r="H38" s="69"/>
      <c r="I38" s="136">
        <f t="shared" ref="I38:J38" si="13">AVERAGE(I22:I37)</f>
        <v>21.714285714285715</v>
      </c>
      <c r="J38" s="137">
        <f t="shared" si="13"/>
        <v>2225.7142857142858</v>
      </c>
      <c r="K38" s="138">
        <f t="shared" ref="K38" si="14">J38/I38</f>
        <v>102.5</v>
      </c>
      <c r="L38" s="136">
        <f t="shared" ref="L38:M38" si="15">AVERAGE(L22:L37)</f>
        <v>22.285714285714285</v>
      </c>
      <c r="M38" s="137">
        <f t="shared" si="15"/>
        <v>2066.7413869086022</v>
      </c>
      <c r="N38" s="138">
        <f t="shared" ref="N38:N46" si="16">M38/L38</f>
        <v>92.73839556641164</v>
      </c>
      <c r="O38" s="139">
        <f t="shared" ref="O38:O46" si="17">L38-I38</f>
        <v>0.5714285714285694</v>
      </c>
      <c r="P38" s="140">
        <f t="shared" ref="P38:P46" si="18">N38-K38</f>
        <v>-9.7616044335883601</v>
      </c>
      <c r="Q38" s="141">
        <f t="shared" ref="Q38:Q46" si="19">N38/K38</f>
        <v>0.90476483479425995</v>
      </c>
      <c r="R38" s="308"/>
      <c r="S38" s="142">
        <f>S22</f>
        <v>0.29178240740740741</v>
      </c>
      <c r="T38" s="143">
        <f>INDEX(T22:T37,COUNTA(T22:T37))</f>
        <v>0.6114236111111111</v>
      </c>
      <c r="U38" s="144"/>
      <c r="V38" s="166"/>
      <c r="W38" s="167"/>
      <c r="X38" s="138"/>
      <c r="Y38" s="181">
        <f>SUM(Y22:Y37)</f>
        <v>0</v>
      </c>
      <c r="Z38" s="182">
        <f>SUM(Z22:Z37)</f>
        <v>0</v>
      </c>
      <c r="AA38" s="298"/>
      <c r="AB38" s="299"/>
      <c r="AC38" s="181">
        <f>SUM(AC22:AC37)</f>
        <v>9</v>
      </c>
      <c r="AD38" s="194">
        <f>SUM(AD22:AD37)</f>
        <v>0</v>
      </c>
      <c r="AE38" s="168">
        <f t="shared" ref="AE38:AE46" si="20">M38-J38</f>
        <v>-158.9728988056836</v>
      </c>
      <c r="AF38" s="141">
        <f t="shared" ref="AF38:AF46" si="21">M38/J38</f>
        <v>0.92857443570989828</v>
      </c>
      <c r="AG38" s="292"/>
    </row>
    <row r="39" spans="1:33" ht="15.75" customHeight="1">
      <c r="A39" s="311" t="s">
        <v>231</v>
      </c>
      <c r="B39" s="114" t="s">
        <v>178</v>
      </c>
      <c r="C39" s="375" t="s">
        <v>179</v>
      </c>
      <c r="D39" s="375"/>
      <c r="E39" s="147">
        <v>19.7</v>
      </c>
      <c r="F39" s="97">
        <v>3240</v>
      </c>
      <c r="G39" s="148">
        <f t="shared" ref="G39:G46" si="22">E39*F39</f>
        <v>63828</v>
      </c>
      <c r="H39" s="149"/>
      <c r="I39" s="150">
        <v>13</v>
      </c>
      <c r="J39" s="151">
        <v>1200</v>
      </c>
      <c r="K39" s="152">
        <f>J39/I39</f>
        <v>92.307692307692307</v>
      </c>
      <c r="L39" s="153">
        <v>13</v>
      </c>
      <c r="M39" s="151">
        <f t="shared" ref="M39:M46" si="23">F39/V39*60</f>
        <v>1078.30267172044</v>
      </c>
      <c r="N39" s="152">
        <f t="shared" si="16"/>
        <v>82.946359363110773</v>
      </c>
      <c r="O39" s="154">
        <f t="shared" si="17"/>
        <v>0</v>
      </c>
      <c r="P39" s="155">
        <f t="shared" si="18"/>
        <v>-9.3613329445815339</v>
      </c>
      <c r="Q39" s="156">
        <f t="shared" si="19"/>
        <v>0.89858555976703336</v>
      </c>
      <c r="R39" s="306">
        <f>Q55</f>
        <v>0.89183657962709462</v>
      </c>
      <c r="S39" s="157">
        <v>0.20833333333333334</v>
      </c>
      <c r="T39" s="158">
        <v>0.33353009259259259</v>
      </c>
      <c r="U39" s="159"/>
      <c r="V39" s="160">
        <v>180.28333333333333</v>
      </c>
      <c r="W39" s="158"/>
      <c r="X39" s="169"/>
      <c r="Y39" s="12"/>
      <c r="Z39" s="208"/>
      <c r="AA39" s="309"/>
      <c r="AB39" s="310"/>
      <c r="AC39" s="12">
        <v>5</v>
      </c>
      <c r="AD39" s="208"/>
      <c r="AE39" s="115">
        <f t="shared" si="20"/>
        <v>-121.69732827956</v>
      </c>
      <c r="AF39" s="156">
        <f t="shared" si="21"/>
        <v>0.89858555976703336</v>
      </c>
      <c r="AG39" s="290">
        <f>AF55</f>
        <v>0.89183657962709473</v>
      </c>
    </row>
    <row r="40" spans="1:33" ht="15.75" customHeight="1">
      <c r="A40" s="312"/>
      <c r="B40" s="100" t="s">
        <v>201</v>
      </c>
      <c r="C40" s="374" t="s">
        <v>206</v>
      </c>
      <c r="D40" s="374"/>
      <c r="E40" s="101">
        <v>72.400000000000006</v>
      </c>
      <c r="F40" s="102">
        <v>542</v>
      </c>
      <c r="G40" s="103">
        <f t="shared" si="22"/>
        <v>39240.800000000003</v>
      </c>
      <c r="H40" s="26"/>
      <c r="I40" s="104">
        <v>18</v>
      </c>
      <c r="J40" s="105">
        <v>1800</v>
      </c>
      <c r="K40" s="106">
        <f t="shared" ref="K40:K46" si="24">J40/I40</f>
        <v>100</v>
      </c>
      <c r="L40" s="107">
        <v>18</v>
      </c>
      <c r="M40" s="105">
        <f t="shared" si="23"/>
        <v>1605.9259259259284</v>
      </c>
      <c r="N40" s="106">
        <f t="shared" si="16"/>
        <v>89.218106995884909</v>
      </c>
      <c r="O40" s="108">
        <f t="shared" si="17"/>
        <v>0</v>
      </c>
      <c r="P40" s="109">
        <f t="shared" si="18"/>
        <v>-10.781893004115091</v>
      </c>
      <c r="Q40" s="110">
        <f t="shared" si="19"/>
        <v>0.89218106995884905</v>
      </c>
      <c r="R40" s="307"/>
      <c r="S40" s="47">
        <v>0.33680555555555558</v>
      </c>
      <c r="T40" s="48">
        <v>0.35086805555555556</v>
      </c>
      <c r="U40" s="111">
        <v>4.7166666666667112</v>
      </c>
      <c r="V40" s="112">
        <v>20.249999999999968</v>
      </c>
      <c r="W40" s="113"/>
      <c r="X40" s="116"/>
      <c r="Y40" s="12"/>
      <c r="Z40" s="208"/>
      <c r="AA40" s="295"/>
      <c r="AB40" s="296"/>
      <c r="AC40" s="12">
        <v>1</v>
      </c>
      <c r="AD40" s="208"/>
      <c r="AE40" s="117">
        <f t="shared" si="20"/>
        <v>-194.07407407407163</v>
      </c>
      <c r="AF40" s="110">
        <f t="shared" si="21"/>
        <v>0.89218106995884905</v>
      </c>
      <c r="AG40" s="291"/>
    </row>
    <row r="41" spans="1:33" ht="15.75" customHeight="1">
      <c r="A41" s="312"/>
      <c r="B41" s="100" t="s">
        <v>201</v>
      </c>
      <c r="C41" s="374" t="s">
        <v>205</v>
      </c>
      <c r="D41" s="374"/>
      <c r="E41" s="101">
        <v>71.84</v>
      </c>
      <c r="F41" s="102">
        <v>990</v>
      </c>
      <c r="G41" s="103">
        <f t="shared" si="22"/>
        <v>71121.600000000006</v>
      </c>
      <c r="H41" s="26"/>
      <c r="I41" s="104">
        <v>19</v>
      </c>
      <c r="J41" s="105">
        <v>1800</v>
      </c>
      <c r="K41" s="106">
        <f t="shared" si="24"/>
        <v>94.736842105263165</v>
      </c>
      <c r="L41" s="107">
        <v>19</v>
      </c>
      <c r="M41" s="105">
        <f t="shared" si="23"/>
        <v>1606.1288868859847</v>
      </c>
      <c r="N41" s="106">
        <f t="shared" si="16"/>
        <v>84.533099309788668</v>
      </c>
      <c r="O41" s="108">
        <f t="shared" si="17"/>
        <v>0</v>
      </c>
      <c r="P41" s="109">
        <f t="shared" si="18"/>
        <v>-10.203742795474497</v>
      </c>
      <c r="Q41" s="110">
        <f t="shared" si="19"/>
        <v>0.89229382604776919</v>
      </c>
      <c r="R41" s="307"/>
      <c r="S41" s="47">
        <v>0.35417824074074072</v>
      </c>
      <c r="T41" s="48">
        <v>0.37986111111111109</v>
      </c>
      <c r="U41" s="111">
        <v>4.7666666666666391</v>
      </c>
      <c r="V41" s="112">
        <v>36.983333333333334</v>
      </c>
      <c r="W41" s="113"/>
      <c r="X41" s="116"/>
      <c r="Y41" s="12"/>
      <c r="Z41" s="208"/>
      <c r="AA41" s="295"/>
      <c r="AB41" s="296"/>
      <c r="AC41" s="12">
        <v>1</v>
      </c>
      <c r="AD41" s="208"/>
      <c r="AE41" s="117">
        <f t="shared" si="20"/>
        <v>-193.87111311401532</v>
      </c>
      <c r="AF41" s="110">
        <f t="shared" si="21"/>
        <v>0.8922938260477693</v>
      </c>
      <c r="AG41" s="291"/>
    </row>
    <row r="42" spans="1:33" ht="15.75" customHeight="1">
      <c r="A42" s="312"/>
      <c r="B42" s="100" t="s">
        <v>191</v>
      </c>
      <c r="C42" s="374" t="s">
        <v>192</v>
      </c>
      <c r="D42" s="374"/>
      <c r="E42" s="101">
        <v>57.3</v>
      </c>
      <c r="F42" s="102">
        <v>1519</v>
      </c>
      <c r="G42" s="103">
        <f t="shared" si="22"/>
        <v>87038.7</v>
      </c>
      <c r="H42" s="26"/>
      <c r="I42" s="104">
        <v>22</v>
      </c>
      <c r="J42" s="105">
        <v>1800</v>
      </c>
      <c r="K42" s="106">
        <f t="shared" si="24"/>
        <v>81.818181818181813</v>
      </c>
      <c r="L42" s="107">
        <v>22</v>
      </c>
      <c r="M42" s="105">
        <f t="shared" si="23"/>
        <v>1604.1067761806994</v>
      </c>
      <c r="N42" s="106">
        <f t="shared" si="16"/>
        <v>72.913944371849979</v>
      </c>
      <c r="O42" s="108">
        <f t="shared" si="17"/>
        <v>0</v>
      </c>
      <c r="P42" s="109">
        <f t="shared" si="18"/>
        <v>-8.9042374463318339</v>
      </c>
      <c r="Q42" s="110">
        <f t="shared" si="19"/>
        <v>0.89117043121149975</v>
      </c>
      <c r="R42" s="307"/>
      <c r="S42" s="47">
        <v>0.38346064814814818</v>
      </c>
      <c r="T42" s="48">
        <v>0.42291666666666666</v>
      </c>
      <c r="U42" s="111">
        <v>5.1833333333333975</v>
      </c>
      <c r="V42" s="112">
        <v>56.81666666666662</v>
      </c>
      <c r="W42" s="113"/>
      <c r="X42" s="116"/>
      <c r="Y42" s="12"/>
      <c r="Z42" s="208"/>
      <c r="AA42" s="295"/>
      <c r="AB42" s="296"/>
      <c r="AC42" s="12">
        <v>1</v>
      </c>
      <c r="AD42" s="208"/>
      <c r="AE42" s="215">
        <f t="shared" si="20"/>
        <v>-195.8932238193006</v>
      </c>
      <c r="AF42" s="216">
        <f t="shared" si="21"/>
        <v>0.89117043121149964</v>
      </c>
      <c r="AG42" s="291"/>
    </row>
    <row r="43" spans="1:33" ht="15.75" customHeight="1">
      <c r="A43" s="312"/>
      <c r="B43" s="100" t="s">
        <v>178</v>
      </c>
      <c r="C43" s="374" t="s">
        <v>204</v>
      </c>
      <c r="D43" s="374"/>
      <c r="E43" s="101">
        <v>57.73</v>
      </c>
      <c r="F43" s="105">
        <v>963</v>
      </c>
      <c r="G43" s="103">
        <f t="shared" si="22"/>
        <v>55593.99</v>
      </c>
      <c r="H43" s="13"/>
      <c r="I43" s="104">
        <v>22</v>
      </c>
      <c r="J43" s="105">
        <v>1800</v>
      </c>
      <c r="K43" s="106">
        <f t="shared" si="24"/>
        <v>81.818181818181813</v>
      </c>
      <c r="L43" s="118">
        <v>22</v>
      </c>
      <c r="M43" s="105">
        <f t="shared" si="23"/>
        <v>1604.9999999999986</v>
      </c>
      <c r="N43" s="106">
        <f t="shared" si="16"/>
        <v>72.954545454545396</v>
      </c>
      <c r="O43" s="108">
        <f t="shared" si="17"/>
        <v>0</v>
      </c>
      <c r="P43" s="109">
        <f t="shared" si="18"/>
        <v>-8.8636363636364166</v>
      </c>
      <c r="Q43" s="110">
        <f t="shared" si="19"/>
        <v>0.89166666666666605</v>
      </c>
      <c r="R43" s="307"/>
      <c r="S43" s="47">
        <v>0.42638888888888887</v>
      </c>
      <c r="T43" s="48">
        <v>0.4513888888888889</v>
      </c>
      <c r="U43" s="111">
        <v>4.9999999999999822</v>
      </c>
      <c r="V43" s="112">
        <v>36.000000000000028</v>
      </c>
      <c r="W43" s="113"/>
      <c r="X43" s="116"/>
      <c r="Y43" s="12"/>
      <c r="Z43" s="208"/>
      <c r="AA43" s="295"/>
      <c r="AB43" s="296"/>
      <c r="AC43" s="12">
        <v>1</v>
      </c>
      <c r="AD43" s="208"/>
      <c r="AE43" s="215">
        <f t="shared" si="20"/>
        <v>-195.00000000000136</v>
      </c>
      <c r="AF43" s="216">
        <f t="shared" si="21"/>
        <v>0.89166666666666594</v>
      </c>
      <c r="AG43" s="291"/>
    </row>
    <row r="44" spans="1:33" ht="15.75" customHeight="1">
      <c r="A44" s="312"/>
      <c r="B44" s="100" t="s">
        <v>178</v>
      </c>
      <c r="C44" s="374" t="s">
        <v>203</v>
      </c>
      <c r="D44" s="374"/>
      <c r="E44" s="101">
        <v>57.73</v>
      </c>
      <c r="F44" s="105">
        <v>774</v>
      </c>
      <c r="G44" s="121">
        <f t="shared" si="22"/>
        <v>44683.02</v>
      </c>
      <c r="H44" s="122"/>
      <c r="I44" s="104">
        <v>22</v>
      </c>
      <c r="J44" s="105">
        <v>1800</v>
      </c>
      <c r="K44" s="106">
        <f t="shared" si="24"/>
        <v>81.818181818181813</v>
      </c>
      <c r="L44" s="107">
        <v>22</v>
      </c>
      <c r="M44" s="105">
        <f t="shared" si="23"/>
        <v>1603.2220943613349</v>
      </c>
      <c r="N44" s="106">
        <f t="shared" si="16"/>
        <v>72.873731561878856</v>
      </c>
      <c r="O44" s="108">
        <f t="shared" si="17"/>
        <v>0</v>
      </c>
      <c r="P44" s="109">
        <f t="shared" si="18"/>
        <v>-8.9444502563029573</v>
      </c>
      <c r="Q44" s="110">
        <f t="shared" si="19"/>
        <v>0.89067894131185277</v>
      </c>
      <c r="R44" s="307"/>
      <c r="S44" s="47">
        <v>0.45488425925925924</v>
      </c>
      <c r="T44" s="48">
        <v>0.47499999999999998</v>
      </c>
      <c r="U44" s="111">
        <v>5.0333333333332941</v>
      </c>
      <c r="V44" s="112">
        <v>28.966666666666665</v>
      </c>
      <c r="W44" s="113"/>
      <c r="X44" s="116"/>
      <c r="Y44" s="12"/>
      <c r="Z44" s="208"/>
      <c r="AA44" s="295"/>
      <c r="AB44" s="296"/>
      <c r="AC44" s="12">
        <v>1</v>
      </c>
      <c r="AD44" s="208"/>
      <c r="AE44" s="215">
        <f t="shared" si="20"/>
        <v>-196.77790563866506</v>
      </c>
      <c r="AF44" s="216">
        <f t="shared" si="21"/>
        <v>0.89067894131185277</v>
      </c>
      <c r="AG44" s="291"/>
    </row>
    <row r="45" spans="1:33" ht="15.75" customHeight="1">
      <c r="A45" s="312"/>
      <c r="B45" s="100" t="s">
        <v>201</v>
      </c>
      <c r="C45" s="374" t="s">
        <v>202</v>
      </c>
      <c r="D45" s="374"/>
      <c r="E45" s="101">
        <v>32.06</v>
      </c>
      <c r="F45" s="105">
        <v>977</v>
      </c>
      <c r="G45" s="121">
        <f t="shared" si="22"/>
        <v>31322.620000000003</v>
      </c>
      <c r="H45" s="62"/>
      <c r="I45" s="104">
        <v>19</v>
      </c>
      <c r="J45" s="105">
        <v>3600</v>
      </c>
      <c r="K45" s="106">
        <f t="shared" si="24"/>
        <v>189.47368421052633</v>
      </c>
      <c r="L45" s="118">
        <v>19</v>
      </c>
      <c r="M45" s="105">
        <f t="shared" si="23"/>
        <v>3206.198723792168</v>
      </c>
      <c r="N45" s="106">
        <f t="shared" si="16"/>
        <v>168.74730125221936</v>
      </c>
      <c r="O45" s="123">
        <f t="shared" si="17"/>
        <v>0</v>
      </c>
      <c r="P45" s="124">
        <f t="shared" si="18"/>
        <v>-20.726382958306971</v>
      </c>
      <c r="Q45" s="125">
        <f t="shared" si="19"/>
        <v>0.89061075660893541</v>
      </c>
      <c r="R45" s="307"/>
      <c r="S45" s="47">
        <v>0.47916666666666669</v>
      </c>
      <c r="T45" s="48">
        <v>0.49186342592592591</v>
      </c>
      <c r="U45" s="111">
        <v>6.0000000000000586</v>
      </c>
      <c r="V45" s="112">
        <v>18.283333333333289</v>
      </c>
      <c r="W45" s="113">
        <v>0.49186342592592591</v>
      </c>
      <c r="X45" s="116">
        <v>0.53063657407407405</v>
      </c>
      <c r="Y45" s="12"/>
      <c r="Z45" s="208"/>
      <c r="AA45" s="295"/>
      <c r="AB45" s="296"/>
      <c r="AC45" s="12">
        <v>1</v>
      </c>
      <c r="AD45" s="208"/>
      <c r="AE45" s="215">
        <f t="shared" si="20"/>
        <v>-393.80127620783196</v>
      </c>
      <c r="AF45" s="216">
        <f t="shared" si="21"/>
        <v>0.89061075660893552</v>
      </c>
      <c r="AG45" s="291"/>
    </row>
    <row r="46" spans="1:33" ht="15.75" customHeight="1">
      <c r="A46" s="312"/>
      <c r="B46" s="100" t="s">
        <v>201</v>
      </c>
      <c r="C46" s="374" t="s">
        <v>258</v>
      </c>
      <c r="D46" s="374"/>
      <c r="E46" s="101">
        <v>56.43</v>
      </c>
      <c r="F46" s="105">
        <v>1467</v>
      </c>
      <c r="G46" s="121">
        <f t="shared" si="22"/>
        <v>82782.81</v>
      </c>
      <c r="H46" s="62"/>
      <c r="I46" s="104">
        <v>19</v>
      </c>
      <c r="J46" s="105">
        <v>1800</v>
      </c>
      <c r="K46" s="106">
        <f t="shared" si="24"/>
        <v>94.736842105263165</v>
      </c>
      <c r="L46" s="118">
        <v>19</v>
      </c>
      <c r="M46" s="105">
        <f t="shared" si="23"/>
        <v>1603.7655633161253</v>
      </c>
      <c r="N46" s="106">
        <f t="shared" si="16"/>
        <v>84.40871385874344</v>
      </c>
      <c r="O46" s="123">
        <f t="shared" si="17"/>
        <v>0</v>
      </c>
      <c r="P46" s="124">
        <f t="shared" si="18"/>
        <v>-10.328128246519725</v>
      </c>
      <c r="Q46" s="125">
        <f t="shared" si="19"/>
        <v>0.89098086850895841</v>
      </c>
      <c r="R46" s="307"/>
      <c r="S46" s="47">
        <v>0.53063657407407405</v>
      </c>
      <c r="T46" s="48">
        <v>0.56874999999999998</v>
      </c>
      <c r="U46" s="111">
        <v>55.833333333333321</v>
      </c>
      <c r="V46" s="112">
        <v>54.883333333333333</v>
      </c>
      <c r="W46" s="113"/>
      <c r="X46" s="116"/>
      <c r="Y46" s="12"/>
      <c r="Z46" s="208"/>
      <c r="AA46" s="295"/>
      <c r="AB46" s="296"/>
      <c r="AC46" s="12">
        <v>1</v>
      </c>
      <c r="AD46" s="208"/>
      <c r="AE46" s="215">
        <f t="shared" si="20"/>
        <v>-196.23443668387472</v>
      </c>
      <c r="AF46" s="216">
        <f t="shared" si="21"/>
        <v>0.89098086850895852</v>
      </c>
      <c r="AG46" s="291"/>
    </row>
    <row r="47" spans="1:33" ht="15.75" customHeight="1">
      <c r="A47" s="312"/>
      <c r="B47" s="100"/>
      <c r="C47" s="374"/>
      <c r="D47" s="374"/>
      <c r="E47" s="101"/>
      <c r="F47" s="105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07"/>
      <c r="S47" s="47"/>
      <c r="T47" s="48"/>
      <c r="U47" s="111"/>
      <c r="V47" s="112"/>
      <c r="W47" s="113"/>
      <c r="X47" s="116"/>
      <c r="Y47" s="12"/>
      <c r="Z47" s="208"/>
      <c r="AA47" s="295"/>
      <c r="AB47" s="296"/>
      <c r="AC47" s="12"/>
      <c r="AD47" s="208"/>
      <c r="AE47" s="215"/>
      <c r="AF47" s="216"/>
      <c r="AG47" s="291"/>
    </row>
    <row r="48" spans="1:33" ht="15.75" customHeight="1">
      <c r="A48" s="312"/>
      <c r="B48" s="100"/>
      <c r="C48" s="374"/>
      <c r="D48" s="374"/>
      <c r="E48" s="101"/>
      <c r="F48" s="105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07"/>
      <c r="S48" s="47"/>
      <c r="T48" s="48"/>
      <c r="U48" s="111"/>
      <c r="V48" s="112"/>
      <c r="W48" s="113"/>
      <c r="X48" s="116"/>
      <c r="Y48" s="12"/>
      <c r="Z48" s="208"/>
      <c r="AA48" s="295"/>
      <c r="AB48" s="296"/>
      <c r="AC48" s="12"/>
      <c r="AD48" s="208"/>
      <c r="AE48" s="215"/>
      <c r="AF48" s="216"/>
      <c r="AG48" s="291"/>
    </row>
    <row r="49" spans="1:33" ht="15.75" customHeight="1">
      <c r="A49" s="312"/>
      <c r="B49" s="100"/>
      <c r="C49" s="374"/>
      <c r="D49" s="374"/>
      <c r="E49" s="101"/>
      <c r="F49" s="105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07"/>
      <c r="S49" s="47"/>
      <c r="T49" s="48"/>
      <c r="U49" s="111"/>
      <c r="V49" s="112"/>
      <c r="W49" s="113"/>
      <c r="X49" s="116"/>
      <c r="Y49" s="12"/>
      <c r="Z49" s="208"/>
      <c r="AA49" s="295"/>
      <c r="AB49" s="296"/>
      <c r="AC49" s="12"/>
      <c r="AD49" s="208"/>
      <c r="AE49" s="215"/>
      <c r="AF49" s="216"/>
      <c r="AG49" s="291"/>
    </row>
    <row r="50" spans="1:33" ht="15.75" customHeight="1">
      <c r="A50" s="312"/>
      <c r="B50" s="100"/>
      <c r="C50" s="374"/>
      <c r="D50" s="374"/>
      <c r="E50" s="101"/>
      <c r="F50" s="105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07"/>
      <c r="S50" s="47"/>
      <c r="T50" s="48"/>
      <c r="U50" s="111"/>
      <c r="V50" s="112"/>
      <c r="W50" s="113"/>
      <c r="X50" s="116"/>
      <c r="Y50" s="12"/>
      <c r="Z50" s="208"/>
      <c r="AA50" s="295"/>
      <c r="AB50" s="296"/>
      <c r="AC50" s="12"/>
      <c r="AD50" s="208"/>
      <c r="AE50" s="215"/>
      <c r="AF50" s="216"/>
      <c r="AG50" s="291"/>
    </row>
    <row r="51" spans="1:33" ht="15.75" customHeight="1">
      <c r="A51" s="312"/>
      <c r="B51" s="100"/>
      <c r="C51" s="374"/>
      <c r="D51" s="374"/>
      <c r="E51" s="101"/>
      <c r="F51" s="105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07"/>
      <c r="S51" s="47"/>
      <c r="T51" s="48"/>
      <c r="U51" s="111"/>
      <c r="V51" s="112"/>
      <c r="W51" s="113"/>
      <c r="X51" s="116"/>
      <c r="Y51" s="12"/>
      <c r="Z51" s="208"/>
      <c r="AA51" s="295"/>
      <c r="AB51" s="296"/>
      <c r="AC51" s="12"/>
      <c r="AD51" s="208"/>
      <c r="AE51" s="215"/>
      <c r="AF51" s="216"/>
      <c r="AG51" s="291"/>
    </row>
    <row r="52" spans="1:33" ht="15.75" customHeight="1">
      <c r="A52" s="312"/>
      <c r="B52" s="100"/>
      <c r="C52" s="374"/>
      <c r="D52" s="374"/>
      <c r="E52" s="101"/>
      <c r="F52" s="105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07"/>
      <c r="S52" s="47"/>
      <c r="T52" s="48"/>
      <c r="U52" s="111"/>
      <c r="V52" s="112"/>
      <c r="W52" s="113"/>
      <c r="X52" s="116"/>
      <c r="Y52" s="12"/>
      <c r="Z52" s="208"/>
      <c r="AA52" s="295"/>
      <c r="AB52" s="296"/>
      <c r="AC52" s="12"/>
      <c r="AD52" s="208"/>
      <c r="AE52" s="215"/>
      <c r="AF52" s="216"/>
      <c r="AG52" s="291"/>
    </row>
    <row r="53" spans="1:33" ht="15.75" customHeight="1">
      <c r="A53" s="312"/>
      <c r="B53" s="100"/>
      <c r="C53" s="374"/>
      <c r="D53" s="374"/>
      <c r="E53" s="101"/>
      <c r="F53" s="105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07"/>
      <c r="S53" s="47"/>
      <c r="T53" s="48"/>
      <c r="U53" s="111"/>
      <c r="V53" s="112"/>
      <c r="W53" s="113"/>
      <c r="X53" s="116"/>
      <c r="Y53" s="12"/>
      <c r="Z53" s="208"/>
      <c r="AA53" s="295"/>
      <c r="AB53" s="296"/>
      <c r="AC53" s="12"/>
      <c r="AD53" s="208"/>
      <c r="AE53" s="215"/>
      <c r="AF53" s="216"/>
      <c r="AG53" s="291"/>
    </row>
    <row r="54" spans="1:33" ht="15.75" customHeight="1">
      <c r="A54" s="312"/>
      <c r="B54" s="100"/>
      <c r="C54" s="374"/>
      <c r="D54" s="374"/>
      <c r="E54" s="184"/>
      <c r="F54" s="105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07"/>
      <c r="S54" s="119"/>
      <c r="T54" s="120"/>
      <c r="U54" s="130"/>
      <c r="V54" s="131"/>
      <c r="W54" s="126"/>
      <c r="X54" s="127"/>
      <c r="Y54" s="12"/>
      <c r="Z54" s="208"/>
      <c r="AA54" s="295"/>
      <c r="AB54" s="296"/>
      <c r="AC54" s="12"/>
      <c r="AD54" s="208"/>
      <c r="AE54" s="165"/>
      <c r="AF54" s="125"/>
      <c r="AG54" s="291"/>
    </row>
    <row r="55" spans="1:33" ht="15.75" customHeight="1" thickBot="1">
      <c r="A55" s="313"/>
      <c r="B55" s="133" t="s">
        <v>117</v>
      </c>
      <c r="C55" s="297"/>
      <c r="D55" s="297"/>
      <c r="E55" s="134"/>
      <c r="F55" s="167"/>
      <c r="G55" s="135"/>
      <c r="H55" s="69"/>
      <c r="I55" s="136">
        <f t="shared" ref="I55:J55" si="25">AVERAGE(I39:I54)</f>
        <v>19.25</v>
      </c>
      <c r="J55" s="137">
        <f t="shared" si="25"/>
        <v>1950</v>
      </c>
      <c r="K55" s="138">
        <f t="shared" ref="K55:K57" si="26">J55/I55</f>
        <v>101.2987012987013</v>
      </c>
      <c r="L55" s="136">
        <f t="shared" ref="L55:M55" si="27">AVERAGE(L39:L54)</f>
        <v>19.25</v>
      </c>
      <c r="M55" s="137">
        <f t="shared" si="27"/>
        <v>1739.0813302728347</v>
      </c>
      <c r="N55" s="138">
        <f>M55/L55</f>
        <v>90.341887286900501</v>
      </c>
      <c r="O55" s="139">
        <f>L55-I55</f>
        <v>0</v>
      </c>
      <c r="P55" s="140">
        <f>N55-K55</f>
        <v>-10.956814011800802</v>
      </c>
      <c r="Q55" s="141">
        <f>N55/K55</f>
        <v>0.89183657962709462</v>
      </c>
      <c r="R55" s="308"/>
      <c r="S55" s="142">
        <f>S39</f>
        <v>0.20833333333333334</v>
      </c>
      <c r="T55" s="143">
        <f>INDEX(T39:T54,COUNTA(T39:T54))</f>
        <v>0.56874999999999998</v>
      </c>
      <c r="U55" s="144"/>
      <c r="V55" s="166"/>
      <c r="W55" s="167"/>
      <c r="X55" s="138"/>
      <c r="Y55" s="181">
        <f>SUM(Y39:Y54)</f>
        <v>0</v>
      </c>
      <c r="Z55" s="182">
        <f>SUM(Z39:Z54)</f>
        <v>0</v>
      </c>
      <c r="AA55" s="298"/>
      <c r="AB55" s="299"/>
      <c r="AC55" s="181">
        <f>SUM(AC39:AC54)</f>
        <v>12</v>
      </c>
      <c r="AD55" s="194">
        <f>SUM(AD39:AD54)</f>
        <v>0</v>
      </c>
      <c r="AE55" s="168">
        <f>M55-J55</f>
        <v>-210.91866972716525</v>
      </c>
      <c r="AF55" s="141">
        <f>M55/J55</f>
        <v>0.89183657962709473</v>
      </c>
      <c r="AG55" s="292"/>
    </row>
    <row r="56" spans="1:33" ht="15.75" customHeight="1">
      <c r="A56" s="300" t="s">
        <v>118</v>
      </c>
      <c r="B56" s="100" t="s">
        <v>180</v>
      </c>
      <c r="C56" s="293" t="s">
        <v>207</v>
      </c>
      <c r="D56" s="294"/>
      <c r="E56" s="101">
        <v>21.74</v>
      </c>
      <c r="F56" s="102">
        <v>474</v>
      </c>
      <c r="G56" s="121">
        <f t="shared" ref="G56:G57" si="28">E56*F56</f>
        <v>10304.759999999998</v>
      </c>
      <c r="H56" s="122"/>
      <c r="I56" s="104">
        <v>6</v>
      </c>
      <c r="J56" s="105">
        <v>3600</v>
      </c>
      <c r="K56" s="106">
        <f t="shared" si="26"/>
        <v>600</v>
      </c>
      <c r="L56" s="107">
        <v>6</v>
      </c>
      <c r="M56" s="105">
        <f>F56/V56*60</f>
        <v>3250.285714285711</v>
      </c>
      <c r="N56" s="106">
        <f>M56/L56</f>
        <v>541.71428571428521</v>
      </c>
      <c r="O56" s="108">
        <f>L56-I56</f>
        <v>0</v>
      </c>
      <c r="P56" s="109">
        <f>N56-K56</f>
        <v>-58.285714285714789</v>
      </c>
      <c r="Q56" s="110">
        <f>N56/K56</f>
        <v>0.90285714285714203</v>
      </c>
      <c r="R56" s="306">
        <f>Q72</f>
        <v>0.90297374612179071</v>
      </c>
      <c r="S56" s="47">
        <v>0.42656250000000001</v>
      </c>
      <c r="T56" s="48">
        <v>0.43263888888888891</v>
      </c>
      <c r="U56" s="111">
        <v>6.0166666666666746</v>
      </c>
      <c r="V56" s="112">
        <v>8.7500000000000089</v>
      </c>
      <c r="W56" s="113"/>
      <c r="X56" s="162"/>
      <c r="Y56" s="12"/>
      <c r="Z56" s="208"/>
      <c r="AA56" s="309"/>
      <c r="AB56" s="310"/>
      <c r="AC56" s="12">
        <v>1</v>
      </c>
      <c r="AD56" s="208"/>
      <c r="AE56" s="115">
        <f>M56-J56</f>
        <v>-349.71428571428896</v>
      </c>
      <c r="AF56" s="156">
        <f>M56/J56</f>
        <v>0.90285714285714191</v>
      </c>
      <c r="AG56" s="290">
        <f>AF72</f>
        <v>0.90297374612179071</v>
      </c>
    </row>
    <row r="57" spans="1:33" ht="15.75" customHeight="1">
      <c r="A57" s="301"/>
      <c r="B57" s="100" t="s">
        <v>236</v>
      </c>
      <c r="C57" s="293" t="s">
        <v>237</v>
      </c>
      <c r="D57" s="294"/>
      <c r="E57" s="101">
        <v>27.05</v>
      </c>
      <c r="F57" s="102">
        <v>982</v>
      </c>
      <c r="G57" s="121">
        <f t="shared" si="28"/>
        <v>26563.100000000002</v>
      </c>
      <c r="H57" s="62"/>
      <c r="I57" s="104">
        <v>6</v>
      </c>
      <c r="J57" s="105">
        <v>3273</v>
      </c>
      <c r="K57" s="106">
        <f t="shared" si="26"/>
        <v>545.5</v>
      </c>
      <c r="L57" s="118">
        <v>6</v>
      </c>
      <c r="M57" s="105">
        <f>F57/V57*60</f>
        <v>2955.8528428093564</v>
      </c>
      <c r="N57" s="106">
        <f>M57/L57</f>
        <v>492.64214046822605</v>
      </c>
      <c r="O57" s="123">
        <f>L57-I57</f>
        <v>0</v>
      </c>
      <c r="P57" s="124">
        <f>N57-K57</f>
        <v>-52.857859531773954</v>
      </c>
      <c r="Q57" s="125">
        <f>N57/K57</f>
        <v>0.90310199902516231</v>
      </c>
      <c r="R57" s="307"/>
      <c r="S57" s="47">
        <v>0.43615740740740738</v>
      </c>
      <c r="T57" s="48">
        <v>0.45</v>
      </c>
      <c r="U57" s="111">
        <v>5.066666666666606</v>
      </c>
      <c r="V57" s="112">
        <v>19.933333333333387</v>
      </c>
      <c r="W57" s="113"/>
      <c r="X57" s="116"/>
      <c r="Y57" s="12"/>
      <c r="Z57" s="208"/>
      <c r="AA57" s="295"/>
      <c r="AB57" s="296"/>
      <c r="AC57" s="12">
        <v>1</v>
      </c>
      <c r="AD57" s="208"/>
      <c r="AE57" s="117">
        <f>M57-J57</f>
        <v>-317.14715719064361</v>
      </c>
      <c r="AF57" s="110">
        <f>M57/J57</f>
        <v>0.90310199902516231</v>
      </c>
      <c r="AG57" s="291"/>
    </row>
    <row r="58" spans="1:33" ht="15.75" customHeight="1">
      <c r="A58" s="301"/>
      <c r="B58" s="100"/>
      <c r="C58" s="293"/>
      <c r="D58" s="294"/>
      <c r="E58" s="101"/>
      <c r="F58" s="102"/>
      <c r="G58" s="103"/>
      <c r="H58" s="26"/>
      <c r="I58" s="104"/>
      <c r="J58" s="105"/>
      <c r="K58" s="106"/>
      <c r="L58" s="107"/>
      <c r="M58" s="105"/>
      <c r="N58" s="106"/>
      <c r="O58" s="108"/>
      <c r="P58" s="109"/>
      <c r="Q58" s="110"/>
      <c r="R58" s="307"/>
      <c r="S58" s="47"/>
      <c r="T58" s="48"/>
      <c r="U58" s="111"/>
      <c r="V58" s="112"/>
      <c r="W58" s="113"/>
      <c r="X58" s="116"/>
      <c r="Y58" s="12"/>
      <c r="Z58" s="208"/>
      <c r="AA58" s="295"/>
      <c r="AB58" s="296"/>
      <c r="AC58" s="12"/>
      <c r="AD58" s="208"/>
      <c r="AE58" s="117"/>
      <c r="AF58" s="110"/>
      <c r="AG58" s="291"/>
    </row>
    <row r="59" spans="1:33" ht="15.75" customHeight="1">
      <c r="A59" s="301"/>
      <c r="B59" s="100"/>
      <c r="C59" s="293"/>
      <c r="D59" s="294"/>
      <c r="E59" s="101"/>
      <c r="F59" s="102"/>
      <c r="G59" s="103"/>
      <c r="H59" s="26"/>
      <c r="I59" s="104"/>
      <c r="J59" s="105"/>
      <c r="K59" s="106"/>
      <c r="L59" s="107"/>
      <c r="M59" s="105"/>
      <c r="N59" s="106"/>
      <c r="O59" s="108"/>
      <c r="P59" s="109"/>
      <c r="Q59" s="110"/>
      <c r="R59" s="307"/>
      <c r="S59" s="47"/>
      <c r="T59" s="48"/>
      <c r="U59" s="111"/>
      <c r="V59" s="112"/>
      <c r="W59" s="113"/>
      <c r="X59" s="116"/>
      <c r="Y59" s="12"/>
      <c r="Z59" s="208"/>
      <c r="AA59" s="295"/>
      <c r="AB59" s="296"/>
      <c r="AC59" s="12"/>
      <c r="AD59" s="208"/>
      <c r="AE59" s="117"/>
      <c r="AF59" s="110"/>
      <c r="AG59" s="291"/>
    </row>
    <row r="60" spans="1:33" ht="15.75" customHeight="1">
      <c r="A60" s="302"/>
      <c r="B60" s="100"/>
      <c r="C60" s="293"/>
      <c r="D60" s="294"/>
      <c r="E60" s="101"/>
      <c r="F60" s="102"/>
      <c r="G60" s="103"/>
      <c r="H60" s="13"/>
      <c r="I60" s="104"/>
      <c r="J60" s="105"/>
      <c r="K60" s="106"/>
      <c r="L60" s="118"/>
      <c r="M60" s="105"/>
      <c r="N60" s="106"/>
      <c r="O60" s="108"/>
      <c r="P60" s="109"/>
      <c r="Q60" s="110"/>
      <c r="R60" s="307"/>
      <c r="S60" s="47"/>
      <c r="T60" s="48"/>
      <c r="U60" s="111"/>
      <c r="V60" s="112"/>
      <c r="W60" s="113"/>
      <c r="X60" s="116"/>
      <c r="Y60" s="12"/>
      <c r="Z60" s="208"/>
      <c r="AA60" s="295"/>
      <c r="AB60" s="296"/>
      <c r="AC60" s="12"/>
      <c r="AD60" s="208"/>
      <c r="AE60" s="117"/>
      <c r="AF60" s="110"/>
      <c r="AG60" s="291"/>
    </row>
    <row r="61" spans="1:33" ht="15.75" customHeight="1">
      <c r="A61" s="302"/>
      <c r="B61" s="100"/>
      <c r="C61" s="293"/>
      <c r="D61" s="294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307"/>
      <c r="S61" s="47"/>
      <c r="T61" s="48"/>
      <c r="U61" s="111"/>
      <c r="V61" s="112"/>
      <c r="W61" s="113"/>
      <c r="X61" s="116"/>
      <c r="Y61" s="12"/>
      <c r="Z61" s="208"/>
      <c r="AA61" s="295"/>
      <c r="AB61" s="296"/>
      <c r="AC61" s="12"/>
      <c r="AD61" s="208"/>
      <c r="AE61" s="117"/>
      <c r="AF61" s="110"/>
      <c r="AG61" s="291"/>
    </row>
    <row r="62" spans="1:33" ht="15.75" customHeight="1">
      <c r="A62" s="302"/>
      <c r="B62" s="100"/>
      <c r="C62" s="293"/>
      <c r="D62" s="294"/>
      <c r="E62" s="101"/>
      <c r="F62" s="102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307"/>
      <c r="S62" s="47"/>
      <c r="T62" s="48"/>
      <c r="U62" s="111"/>
      <c r="V62" s="112"/>
      <c r="W62" s="113"/>
      <c r="X62" s="116"/>
      <c r="Y62" s="12"/>
      <c r="Z62" s="208"/>
      <c r="AA62" s="295"/>
      <c r="AB62" s="296"/>
      <c r="AC62" s="12"/>
      <c r="AD62" s="208"/>
      <c r="AE62" s="117"/>
      <c r="AF62" s="110"/>
      <c r="AG62" s="291"/>
    </row>
    <row r="63" spans="1:33" ht="15.75" customHeight="1">
      <c r="A63" s="302"/>
      <c r="B63" s="100"/>
      <c r="C63" s="293"/>
      <c r="D63" s="294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07"/>
      <c r="S63" s="47"/>
      <c r="T63" s="48"/>
      <c r="U63" s="111"/>
      <c r="V63" s="112"/>
      <c r="W63" s="113"/>
      <c r="X63" s="116"/>
      <c r="Y63" s="12"/>
      <c r="Z63" s="208"/>
      <c r="AA63" s="295"/>
      <c r="AB63" s="296"/>
      <c r="AC63" s="12"/>
      <c r="AD63" s="208"/>
      <c r="AE63" s="117"/>
      <c r="AF63" s="110"/>
      <c r="AG63" s="291"/>
    </row>
    <row r="64" spans="1:33" ht="15.75" customHeight="1">
      <c r="A64" s="302"/>
      <c r="B64" s="100"/>
      <c r="C64" s="293"/>
      <c r="D64" s="294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07"/>
      <c r="S64" s="47"/>
      <c r="T64" s="48"/>
      <c r="U64" s="111"/>
      <c r="V64" s="112"/>
      <c r="W64" s="113"/>
      <c r="X64" s="127"/>
      <c r="Y64" s="12"/>
      <c r="Z64" s="208"/>
      <c r="AA64" s="295"/>
      <c r="AB64" s="296"/>
      <c r="AC64" s="12"/>
      <c r="AD64" s="208"/>
      <c r="AE64" s="117"/>
      <c r="AF64" s="110"/>
      <c r="AG64" s="291"/>
    </row>
    <row r="65" spans="1:33" ht="15.75" customHeight="1">
      <c r="A65" s="302"/>
      <c r="B65" s="100"/>
      <c r="C65" s="293"/>
      <c r="D65" s="294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07"/>
      <c r="S65" s="47"/>
      <c r="T65" s="48"/>
      <c r="U65" s="111"/>
      <c r="V65" s="112"/>
      <c r="W65" s="113"/>
      <c r="X65" s="127"/>
      <c r="Y65" s="12"/>
      <c r="Z65" s="208"/>
      <c r="AA65" s="295"/>
      <c r="AB65" s="296"/>
      <c r="AC65" s="12"/>
      <c r="AD65" s="208"/>
      <c r="AE65" s="117"/>
      <c r="AF65" s="110"/>
      <c r="AG65" s="291"/>
    </row>
    <row r="66" spans="1:33" ht="15.75" customHeight="1">
      <c r="A66" s="302"/>
      <c r="B66" s="100"/>
      <c r="C66" s="293"/>
      <c r="D66" s="294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07"/>
      <c r="S66" s="47"/>
      <c r="T66" s="48"/>
      <c r="U66" s="111"/>
      <c r="V66" s="112"/>
      <c r="W66" s="113"/>
      <c r="X66" s="127"/>
      <c r="Y66" s="12"/>
      <c r="Z66" s="208"/>
      <c r="AA66" s="295"/>
      <c r="AB66" s="296"/>
      <c r="AC66" s="12"/>
      <c r="AD66" s="208"/>
      <c r="AE66" s="117"/>
      <c r="AF66" s="110"/>
      <c r="AG66" s="291"/>
    </row>
    <row r="67" spans="1:33" ht="15.75" customHeight="1">
      <c r="A67" s="302"/>
      <c r="B67" s="100"/>
      <c r="C67" s="293"/>
      <c r="D67" s="294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07"/>
      <c r="S67" s="47"/>
      <c r="T67" s="48"/>
      <c r="U67" s="111"/>
      <c r="V67" s="112"/>
      <c r="W67" s="113"/>
      <c r="X67" s="127"/>
      <c r="Y67" s="12"/>
      <c r="Z67" s="208"/>
      <c r="AA67" s="295"/>
      <c r="AB67" s="296"/>
      <c r="AC67" s="12"/>
      <c r="AD67" s="208"/>
      <c r="AE67" s="117"/>
      <c r="AF67" s="110"/>
      <c r="AG67" s="291"/>
    </row>
    <row r="68" spans="1:33" ht="15.75" customHeight="1">
      <c r="A68" s="302"/>
      <c r="B68" s="100"/>
      <c r="C68" s="293"/>
      <c r="D68" s="294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07"/>
      <c r="S68" s="47"/>
      <c r="T68" s="48"/>
      <c r="U68" s="111"/>
      <c r="V68" s="112"/>
      <c r="W68" s="113"/>
      <c r="X68" s="127"/>
      <c r="Y68" s="12"/>
      <c r="Z68" s="208"/>
      <c r="AA68" s="295"/>
      <c r="AB68" s="296"/>
      <c r="AC68" s="12"/>
      <c r="AD68" s="208"/>
      <c r="AE68" s="117"/>
      <c r="AF68" s="110"/>
      <c r="AG68" s="291"/>
    </row>
    <row r="69" spans="1:33" ht="15.75" customHeight="1">
      <c r="A69" s="302"/>
      <c r="B69" s="100"/>
      <c r="C69" s="293"/>
      <c r="D69" s="294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07"/>
      <c r="S69" s="47"/>
      <c r="T69" s="48"/>
      <c r="U69" s="111"/>
      <c r="V69" s="112"/>
      <c r="W69" s="113"/>
      <c r="X69" s="127"/>
      <c r="Y69" s="12"/>
      <c r="Z69" s="208"/>
      <c r="AA69" s="295"/>
      <c r="AB69" s="296"/>
      <c r="AC69" s="12"/>
      <c r="AD69" s="208"/>
      <c r="AE69" s="117"/>
      <c r="AF69" s="110"/>
      <c r="AG69" s="291"/>
    </row>
    <row r="70" spans="1:33" ht="15.75" customHeight="1">
      <c r="A70" s="302"/>
      <c r="B70" s="100"/>
      <c r="C70" s="293"/>
      <c r="D70" s="294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07"/>
      <c r="S70" s="47"/>
      <c r="T70" s="48"/>
      <c r="U70" s="111"/>
      <c r="V70" s="112"/>
      <c r="W70" s="113"/>
      <c r="X70" s="127"/>
      <c r="Y70" s="12"/>
      <c r="Z70" s="208"/>
      <c r="AA70" s="295"/>
      <c r="AB70" s="296"/>
      <c r="AC70" s="12"/>
      <c r="AD70" s="208"/>
      <c r="AE70" s="117"/>
      <c r="AF70" s="110"/>
      <c r="AG70" s="291"/>
    </row>
    <row r="71" spans="1:33" ht="15.75" customHeight="1">
      <c r="A71" s="302"/>
      <c r="B71" s="163"/>
      <c r="C71" s="293"/>
      <c r="D71" s="294"/>
      <c r="E71" s="164"/>
      <c r="F71" s="128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07"/>
      <c r="S71" s="119"/>
      <c r="T71" s="120"/>
      <c r="U71" s="130"/>
      <c r="V71" s="131"/>
      <c r="W71" s="126"/>
      <c r="X71" s="127"/>
      <c r="Y71" s="12"/>
      <c r="Z71" s="208"/>
      <c r="AA71" s="295"/>
      <c r="AB71" s="296"/>
      <c r="AC71" s="12"/>
      <c r="AD71" s="208"/>
      <c r="AE71" s="165"/>
      <c r="AF71" s="125"/>
      <c r="AG71" s="291"/>
    </row>
    <row r="72" spans="1:33" ht="15.75" customHeight="1" thickBot="1">
      <c r="A72" s="303"/>
      <c r="B72" s="133" t="s">
        <v>117</v>
      </c>
      <c r="C72" s="297"/>
      <c r="D72" s="297"/>
      <c r="E72" s="134"/>
      <c r="F72" s="167"/>
      <c r="G72" s="135"/>
      <c r="H72" s="69"/>
      <c r="I72" s="136">
        <f t="shared" ref="I72:J72" si="29">AVERAGE(I56:I71)</f>
        <v>6</v>
      </c>
      <c r="J72" s="137">
        <f t="shared" si="29"/>
        <v>3436.5</v>
      </c>
      <c r="K72" s="138">
        <f t="shared" ref="K72" si="30">J72/I72</f>
        <v>572.75</v>
      </c>
      <c r="L72" s="136">
        <f t="shared" ref="L72:M72" si="31">AVERAGE(L56:L71)</f>
        <v>6</v>
      </c>
      <c r="M72" s="137">
        <f t="shared" si="31"/>
        <v>3103.0692785475339</v>
      </c>
      <c r="N72" s="138">
        <f>M72/L72</f>
        <v>517.17821309125566</v>
      </c>
      <c r="O72" s="139">
        <f>L72-I72</f>
        <v>0</v>
      </c>
      <c r="P72" s="140">
        <f>N72-K72</f>
        <v>-55.571786908744343</v>
      </c>
      <c r="Q72" s="141">
        <f>N72/K72</f>
        <v>0.90297374612179071</v>
      </c>
      <c r="R72" s="308"/>
      <c r="S72" s="142">
        <f>S56</f>
        <v>0.42656250000000001</v>
      </c>
      <c r="T72" s="143">
        <f>INDEX(T56:T71,COUNTA(T56:T71))</f>
        <v>0.45</v>
      </c>
      <c r="U72" s="144"/>
      <c r="V72" s="166"/>
      <c r="W72" s="167"/>
      <c r="X72" s="138"/>
      <c r="Y72" s="181">
        <f>SUM(Y56:Y71)</f>
        <v>0</v>
      </c>
      <c r="Z72" s="182">
        <f>SUM(Z56:Z71)</f>
        <v>0</v>
      </c>
      <c r="AA72" s="298"/>
      <c r="AB72" s="299"/>
      <c r="AC72" s="181">
        <f>SUM(AC56:AC71)</f>
        <v>2</v>
      </c>
      <c r="AD72" s="194">
        <f>SUM(AD56:AD71)</f>
        <v>0</v>
      </c>
      <c r="AE72" s="168">
        <f>M72-J72</f>
        <v>-333.43072145246606</v>
      </c>
      <c r="AF72" s="141">
        <f>M72/J72</f>
        <v>0.90297374612179071</v>
      </c>
      <c r="AG72" s="292"/>
    </row>
    <row r="73" spans="1:33" ht="15.75" customHeight="1">
      <c r="A73" s="311" t="s">
        <v>215</v>
      </c>
      <c r="B73" s="146" t="s">
        <v>184</v>
      </c>
      <c r="C73" s="304" t="s">
        <v>211</v>
      </c>
      <c r="D73" s="305"/>
      <c r="E73" s="147">
        <v>57.3</v>
      </c>
      <c r="F73" s="97">
        <v>1194</v>
      </c>
      <c r="G73" s="148">
        <f t="shared" ref="G73:G75" si="32">E73*F73</f>
        <v>68416.2</v>
      </c>
      <c r="H73" s="149"/>
      <c r="I73" s="150">
        <v>21</v>
      </c>
      <c r="J73" s="151">
        <v>2000</v>
      </c>
      <c r="K73" s="152">
        <f>J73/I73</f>
        <v>95.238095238095241</v>
      </c>
      <c r="L73" s="153">
        <v>21</v>
      </c>
      <c r="M73" s="151">
        <f>F73/V73*60</f>
        <v>1780.6130903065477</v>
      </c>
      <c r="N73" s="152">
        <f>M73/L73</f>
        <v>84.791099538407039</v>
      </c>
      <c r="O73" s="154">
        <f>L73-I73</f>
        <v>0</v>
      </c>
      <c r="P73" s="155">
        <f>N73-K73</f>
        <v>-10.446995699688202</v>
      </c>
      <c r="Q73" s="156">
        <f>N73/K73</f>
        <v>0.8903065451532739</v>
      </c>
      <c r="R73" s="306">
        <f>Q89</f>
        <v>0.88956392104399196</v>
      </c>
      <c r="S73" s="157">
        <v>0.70833333333333337</v>
      </c>
      <c r="T73" s="158">
        <v>0.73627314814814815</v>
      </c>
      <c r="U73" s="159"/>
      <c r="V73" s="160">
        <v>40.233333333333277</v>
      </c>
      <c r="W73" s="158"/>
      <c r="X73" s="169"/>
      <c r="Y73" s="206"/>
      <c r="Z73" s="207"/>
      <c r="AA73" s="309"/>
      <c r="AB73" s="310"/>
      <c r="AC73" s="206">
        <v>1</v>
      </c>
      <c r="AD73" s="207"/>
      <c r="AE73" s="115">
        <f>M73-J73</f>
        <v>-219.38690969345225</v>
      </c>
      <c r="AF73" s="156">
        <f>M73/J73</f>
        <v>0.8903065451532739</v>
      </c>
      <c r="AG73" s="290">
        <f>AF89</f>
        <v>0.88956392104399196</v>
      </c>
    </row>
    <row r="74" spans="1:33" ht="15.75" customHeight="1">
      <c r="A74" s="312"/>
      <c r="B74" s="163" t="s">
        <v>184</v>
      </c>
      <c r="C74" s="293" t="s">
        <v>216</v>
      </c>
      <c r="D74" s="294"/>
      <c r="E74" s="101">
        <v>54.09</v>
      </c>
      <c r="F74" s="102">
        <v>1714</v>
      </c>
      <c r="G74" s="103">
        <f t="shared" si="32"/>
        <v>92710.260000000009</v>
      </c>
      <c r="H74" s="26"/>
      <c r="I74" s="104">
        <v>19</v>
      </c>
      <c r="J74" s="105">
        <v>2000</v>
      </c>
      <c r="K74" s="106">
        <f t="shared" ref="K74:K75" si="33">J74/I74</f>
        <v>105.26315789473684</v>
      </c>
      <c r="L74" s="107">
        <v>19</v>
      </c>
      <c r="M74" s="105">
        <f>F74/V74*60</f>
        <v>1777.1889400921648</v>
      </c>
      <c r="N74" s="106">
        <f>M74/L74</f>
        <v>93.536260004850774</v>
      </c>
      <c r="O74" s="108">
        <f>L74-I74</f>
        <v>0</v>
      </c>
      <c r="P74" s="109">
        <f>N74-K74</f>
        <v>-11.726897889886061</v>
      </c>
      <c r="Q74" s="110">
        <f>N74/K74</f>
        <v>0.88859447004608239</v>
      </c>
      <c r="R74" s="307"/>
      <c r="S74" s="47">
        <v>0.7396759259259259</v>
      </c>
      <c r="T74" s="48">
        <v>0.77986111111111112</v>
      </c>
      <c r="U74" s="111">
        <v>4.8999999999999666</v>
      </c>
      <c r="V74" s="112">
        <v>57.866666666666703</v>
      </c>
      <c r="W74" s="113"/>
      <c r="X74" s="116"/>
      <c r="Y74" s="12"/>
      <c r="Z74" s="208"/>
      <c r="AA74" s="295"/>
      <c r="AB74" s="296"/>
      <c r="AC74" s="12">
        <v>1</v>
      </c>
      <c r="AD74" s="208"/>
      <c r="AE74" s="117">
        <f>M74-J74</f>
        <v>-222.81105990783522</v>
      </c>
      <c r="AF74" s="110">
        <f>M74/J74</f>
        <v>0.88859447004608239</v>
      </c>
      <c r="AG74" s="291"/>
    </row>
    <row r="75" spans="1:33" ht="15.75" customHeight="1">
      <c r="A75" s="312"/>
      <c r="B75" s="163" t="s">
        <v>184</v>
      </c>
      <c r="C75" s="293" t="s">
        <v>218</v>
      </c>
      <c r="D75" s="294"/>
      <c r="E75" s="101">
        <v>58.17</v>
      </c>
      <c r="F75" s="102">
        <v>1813</v>
      </c>
      <c r="G75" s="103">
        <f t="shared" si="32"/>
        <v>105462.21</v>
      </c>
      <c r="H75" s="26"/>
      <c r="I75" s="104">
        <v>19</v>
      </c>
      <c r="J75" s="105">
        <v>1800</v>
      </c>
      <c r="K75" s="106">
        <f t="shared" si="33"/>
        <v>94.736842105263165</v>
      </c>
      <c r="L75" s="107">
        <v>19</v>
      </c>
      <c r="M75" s="105">
        <f>F75/V75*60</f>
        <v>1601.6687116564412</v>
      </c>
      <c r="N75" s="106">
        <f>M75/L75</f>
        <v>84.298353245075859</v>
      </c>
      <c r="O75" s="108">
        <f>L75-I75</f>
        <v>0</v>
      </c>
      <c r="P75" s="109">
        <f>N75-K75</f>
        <v>-10.438488860187306</v>
      </c>
      <c r="Q75" s="110">
        <f>N75/K75</f>
        <v>0.88981595092024512</v>
      </c>
      <c r="R75" s="307"/>
      <c r="S75" s="47">
        <v>0.78339120370370374</v>
      </c>
      <c r="T75" s="48">
        <v>0.8305555555555556</v>
      </c>
      <c r="U75" s="111">
        <v>5.0833333333333819</v>
      </c>
      <c r="V75" s="112">
        <v>67.916666666666686</v>
      </c>
      <c r="W75" s="113"/>
      <c r="X75" s="116"/>
      <c r="Y75" s="12"/>
      <c r="Z75" s="208"/>
      <c r="AA75" s="295"/>
      <c r="AB75" s="296"/>
      <c r="AC75" s="12">
        <v>1</v>
      </c>
      <c r="AD75" s="208"/>
      <c r="AE75" s="117">
        <f>M75-J75</f>
        <v>-198.33128834355875</v>
      </c>
      <c r="AF75" s="110">
        <f>M75/J75</f>
        <v>0.88981595092024512</v>
      </c>
      <c r="AG75" s="291"/>
    </row>
    <row r="76" spans="1:33" ht="15.75" customHeight="1">
      <c r="A76" s="312"/>
      <c r="B76" s="163"/>
      <c r="C76" s="293"/>
      <c r="D76" s="294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07"/>
      <c r="S76" s="47"/>
      <c r="T76" s="48"/>
      <c r="U76" s="111"/>
      <c r="V76" s="112"/>
      <c r="W76" s="113"/>
      <c r="X76" s="116"/>
      <c r="Y76" s="12"/>
      <c r="Z76" s="208"/>
      <c r="AA76" s="295"/>
      <c r="AB76" s="296"/>
      <c r="AC76" s="12"/>
      <c r="AD76" s="208"/>
      <c r="AE76" s="117"/>
      <c r="AF76" s="110"/>
      <c r="AG76" s="291"/>
    </row>
    <row r="77" spans="1:33" ht="15.75" customHeight="1">
      <c r="A77" s="312"/>
      <c r="B77" s="163"/>
      <c r="C77" s="293"/>
      <c r="D77" s="294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307"/>
      <c r="S77" s="47"/>
      <c r="T77" s="48"/>
      <c r="U77" s="111"/>
      <c r="V77" s="112"/>
      <c r="W77" s="113"/>
      <c r="X77" s="116"/>
      <c r="Y77" s="12"/>
      <c r="Z77" s="208"/>
      <c r="AA77" s="295"/>
      <c r="AB77" s="296"/>
      <c r="AC77" s="12"/>
      <c r="AD77" s="208"/>
      <c r="AE77" s="117"/>
      <c r="AF77" s="110"/>
      <c r="AG77" s="291"/>
    </row>
    <row r="78" spans="1:33" ht="15.75" customHeight="1">
      <c r="A78" s="312"/>
      <c r="B78" s="163"/>
      <c r="C78" s="293"/>
      <c r="D78" s="294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07"/>
      <c r="S78" s="47"/>
      <c r="T78" s="48"/>
      <c r="U78" s="111"/>
      <c r="V78" s="112"/>
      <c r="W78" s="113"/>
      <c r="X78" s="116"/>
      <c r="Y78" s="12"/>
      <c r="Z78" s="208"/>
      <c r="AA78" s="295"/>
      <c r="AB78" s="296"/>
      <c r="AC78" s="12"/>
      <c r="AD78" s="208"/>
      <c r="AE78" s="117"/>
      <c r="AF78" s="110"/>
      <c r="AG78" s="291"/>
    </row>
    <row r="79" spans="1:33" ht="15.75" customHeight="1">
      <c r="A79" s="312"/>
      <c r="B79" s="163"/>
      <c r="C79" s="293"/>
      <c r="D79" s="294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307"/>
      <c r="S79" s="119"/>
      <c r="T79" s="120"/>
      <c r="U79" s="111"/>
      <c r="V79" s="112"/>
      <c r="W79" s="120"/>
      <c r="X79" s="191"/>
      <c r="Y79" s="12"/>
      <c r="Z79" s="208"/>
      <c r="AA79" s="295"/>
      <c r="AB79" s="296"/>
      <c r="AC79" s="12"/>
      <c r="AD79" s="208"/>
      <c r="AE79" s="117"/>
      <c r="AF79" s="110"/>
      <c r="AG79" s="291"/>
    </row>
    <row r="80" spans="1:33" ht="15.75" customHeight="1">
      <c r="A80" s="312"/>
      <c r="B80" s="163"/>
      <c r="C80" s="293"/>
      <c r="D80" s="294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07"/>
      <c r="S80" s="119"/>
      <c r="T80" s="120"/>
      <c r="U80" s="111"/>
      <c r="V80" s="112"/>
      <c r="W80" s="120"/>
      <c r="X80" s="191"/>
      <c r="Y80" s="12"/>
      <c r="Z80" s="208"/>
      <c r="AA80" s="295"/>
      <c r="AB80" s="296"/>
      <c r="AC80" s="12"/>
      <c r="AD80" s="208"/>
      <c r="AE80" s="117"/>
      <c r="AF80" s="110"/>
      <c r="AG80" s="291"/>
    </row>
    <row r="81" spans="1:33" ht="15.75" customHeight="1">
      <c r="A81" s="312"/>
      <c r="B81" s="163"/>
      <c r="C81" s="293"/>
      <c r="D81" s="294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07"/>
      <c r="S81" s="119"/>
      <c r="T81" s="120"/>
      <c r="U81" s="111"/>
      <c r="V81" s="112"/>
      <c r="W81" s="120"/>
      <c r="X81" s="191"/>
      <c r="Y81" s="12"/>
      <c r="Z81" s="208"/>
      <c r="AA81" s="295"/>
      <c r="AB81" s="296"/>
      <c r="AC81" s="12"/>
      <c r="AD81" s="208"/>
      <c r="AE81" s="117"/>
      <c r="AF81" s="110"/>
      <c r="AG81" s="291"/>
    </row>
    <row r="82" spans="1:33" ht="15.75" customHeight="1">
      <c r="A82" s="312"/>
      <c r="B82" s="163"/>
      <c r="C82" s="293"/>
      <c r="D82" s="294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07"/>
      <c r="S82" s="119"/>
      <c r="T82" s="120"/>
      <c r="U82" s="111"/>
      <c r="V82" s="112"/>
      <c r="W82" s="120"/>
      <c r="X82" s="191"/>
      <c r="Y82" s="12"/>
      <c r="Z82" s="208"/>
      <c r="AA82" s="295"/>
      <c r="AB82" s="296"/>
      <c r="AC82" s="12"/>
      <c r="AD82" s="208"/>
      <c r="AE82" s="117"/>
      <c r="AF82" s="110"/>
      <c r="AG82" s="291"/>
    </row>
    <row r="83" spans="1:33" ht="15.75" customHeight="1">
      <c r="A83" s="312"/>
      <c r="B83" s="163"/>
      <c r="C83" s="293"/>
      <c r="D83" s="294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07"/>
      <c r="S83" s="119"/>
      <c r="T83" s="120"/>
      <c r="U83" s="111"/>
      <c r="V83" s="112"/>
      <c r="W83" s="120"/>
      <c r="X83" s="191"/>
      <c r="Y83" s="12"/>
      <c r="Z83" s="208"/>
      <c r="AA83" s="295"/>
      <c r="AB83" s="296"/>
      <c r="AC83" s="12"/>
      <c r="AD83" s="208"/>
      <c r="AE83" s="117"/>
      <c r="AF83" s="110"/>
      <c r="AG83" s="291"/>
    </row>
    <row r="84" spans="1:33" ht="15.75" customHeight="1">
      <c r="A84" s="312"/>
      <c r="B84" s="163"/>
      <c r="C84" s="293"/>
      <c r="D84" s="294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07"/>
      <c r="S84" s="119"/>
      <c r="T84" s="120"/>
      <c r="U84" s="111"/>
      <c r="V84" s="112"/>
      <c r="W84" s="120"/>
      <c r="X84" s="191"/>
      <c r="Y84" s="12"/>
      <c r="Z84" s="208"/>
      <c r="AA84" s="295"/>
      <c r="AB84" s="296"/>
      <c r="AC84" s="12"/>
      <c r="AD84" s="208"/>
      <c r="AE84" s="117"/>
      <c r="AF84" s="110"/>
      <c r="AG84" s="291"/>
    </row>
    <row r="85" spans="1:33" ht="15.75" customHeight="1">
      <c r="A85" s="312"/>
      <c r="B85" s="163"/>
      <c r="C85" s="293"/>
      <c r="D85" s="294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07"/>
      <c r="S85" s="119"/>
      <c r="T85" s="120"/>
      <c r="U85" s="111"/>
      <c r="V85" s="112"/>
      <c r="W85" s="120"/>
      <c r="X85" s="191"/>
      <c r="Y85" s="12"/>
      <c r="Z85" s="208"/>
      <c r="AA85" s="295"/>
      <c r="AB85" s="296"/>
      <c r="AC85" s="12"/>
      <c r="AD85" s="208"/>
      <c r="AE85" s="117"/>
      <c r="AF85" s="110"/>
      <c r="AG85" s="291"/>
    </row>
    <row r="86" spans="1:33" ht="15.75" customHeight="1">
      <c r="A86" s="312"/>
      <c r="B86" s="163"/>
      <c r="C86" s="293"/>
      <c r="D86" s="294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07"/>
      <c r="S86" s="119"/>
      <c r="T86" s="120"/>
      <c r="U86" s="111"/>
      <c r="V86" s="112"/>
      <c r="W86" s="120"/>
      <c r="X86" s="191"/>
      <c r="Y86" s="12"/>
      <c r="Z86" s="208"/>
      <c r="AA86" s="295"/>
      <c r="AB86" s="296"/>
      <c r="AC86" s="12"/>
      <c r="AD86" s="208"/>
      <c r="AE86" s="117"/>
      <c r="AF86" s="110"/>
      <c r="AG86" s="291"/>
    </row>
    <row r="87" spans="1:33" ht="15.75" customHeight="1">
      <c r="A87" s="312"/>
      <c r="B87" s="163"/>
      <c r="C87" s="293"/>
      <c r="D87" s="294"/>
      <c r="E87" s="101"/>
      <c r="F87" s="128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07"/>
      <c r="S87" s="119"/>
      <c r="T87" s="120"/>
      <c r="U87" s="111"/>
      <c r="V87" s="112"/>
      <c r="W87" s="120"/>
      <c r="X87" s="191"/>
      <c r="Y87" s="12"/>
      <c r="Z87" s="208"/>
      <c r="AA87" s="295"/>
      <c r="AB87" s="296"/>
      <c r="AC87" s="12"/>
      <c r="AD87" s="208"/>
      <c r="AE87" s="117"/>
      <c r="AF87" s="110"/>
      <c r="AG87" s="291"/>
    </row>
    <row r="88" spans="1:33" ht="15.75" customHeight="1">
      <c r="A88" s="312"/>
      <c r="B88" s="163"/>
      <c r="C88" s="293"/>
      <c r="D88" s="294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07"/>
      <c r="S88" s="119"/>
      <c r="T88" s="120"/>
      <c r="U88" s="130"/>
      <c r="V88" s="131"/>
      <c r="W88" s="126"/>
      <c r="X88" s="127"/>
      <c r="Y88" s="12"/>
      <c r="Z88" s="208"/>
      <c r="AA88" s="295"/>
      <c r="AB88" s="296"/>
      <c r="AC88" s="12"/>
      <c r="AD88" s="208"/>
      <c r="AE88" s="165"/>
      <c r="AF88" s="125"/>
      <c r="AG88" s="291"/>
    </row>
    <row r="89" spans="1:33" ht="15.75" customHeight="1" thickBot="1">
      <c r="A89" s="313"/>
      <c r="B89" s="133" t="s">
        <v>117</v>
      </c>
      <c r="C89" s="297"/>
      <c r="D89" s="297"/>
      <c r="E89" s="134"/>
      <c r="F89" s="167"/>
      <c r="G89" s="135"/>
      <c r="H89" s="69"/>
      <c r="I89" s="136">
        <f t="shared" ref="I89:J89" si="34">AVERAGE(I73:I88)</f>
        <v>19.666666666666668</v>
      </c>
      <c r="J89" s="137">
        <f t="shared" si="34"/>
        <v>1933.3333333333333</v>
      </c>
      <c r="K89" s="138">
        <f t="shared" ref="K89" si="35">J89/I89</f>
        <v>98.305084745762699</v>
      </c>
      <c r="L89" s="136">
        <f t="shared" ref="L89:M89" si="36">AVERAGE(L73:L88)</f>
        <v>19.666666666666668</v>
      </c>
      <c r="M89" s="137">
        <f t="shared" si="36"/>
        <v>1719.823580685051</v>
      </c>
      <c r="N89" s="138">
        <f>M89/L89</f>
        <v>87.448656645002586</v>
      </c>
      <c r="O89" s="139">
        <f>L89-I89</f>
        <v>0</v>
      </c>
      <c r="P89" s="140">
        <f>N89-K89</f>
        <v>-10.856428100760112</v>
      </c>
      <c r="Q89" s="141">
        <f>N89/K89</f>
        <v>0.88956392104399196</v>
      </c>
      <c r="R89" s="308"/>
      <c r="S89" s="142">
        <f>S73</f>
        <v>0.70833333333333337</v>
      </c>
      <c r="T89" s="143">
        <f>INDEX(T73:T88,COUNTA(T73:T88))</f>
        <v>0.8305555555555556</v>
      </c>
      <c r="U89" s="144"/>
      <c r="V89" s="166"/>
      <c r="W89" s="167"/>
      <c r="X89" s="138"/>
      <c r="Y89" s="181">
        <f t="shared" ref="Y89:Z89" si="37">SUM(Y73:Y88)</f>
        <v>0</v>
      </c>
      <c r="Z89" s="182">
        <f t="shared" si="37"/>
        <v>0</v>
      </c>
      <c r="AA89" s="298"/>
      <c r="AB89" s="299"/>
      <c r="AC89" s="181">
        <f t="shared" ref="AC89:AD89" si="38">SUM(AC73:AC88)</f>
        <v>3</v>
      </c>
      <c r="AD89" s="182">
        <f t="shared" si="38"/>
        <v>0</v>
      </c>
      <c r="AE89" s="168">
        <f>M89-J89</f>
        <v>-213.5097526482823</v>
      </c>
      <c r="AF89" s="141">
        <f>M89/J89</f>
        <v>0.88956392104399196</v>
      </c>
      <c r="AG89" s="292"/>
    </row>
    <row r="90" spans="1:33" ht="15.75" customHeight="1">
      <c r="A90" s="300" t="s">
        <v>229</v>
      </c>
      <c r="B90" s="146" t="s">
        <v>184</v>
      </c>
      <c r="C90" s="304" t="s">
        <v>210</v>
      </c>
      <c r="D90" s="305"/>
      <c r="E90" s="147">
        <v>50.67</v>
      </c>
      <c r="F90" s="97">
        <v>427</v>
      </c>
      <c r="G90" s="148">
        <f t="shared" ref="G90:G93" si="39">E90*F90</f>
        <v>21636.09</v>
      </c>
      <c r="H90" s="149"/>
      <c r="I90" s="150">
        <v>20</v>
      </c>
      <c r="J90" s="151">
        <v>2000</v>
      </c>
      <c r="K90" s="152">
        <f>J90/I90</f>
        <v>100</v>
      </c>
      <c r="L90" s="153">
        <v>20</v>
      </c>
      <c r="M90" s="151">
        <f>F90/V90*60</f>
        <v>1779.1666666666649</v>
      </c>
      <c r="N90" s="152">
        <f>M90/L90</f>
        <v>88.958333333333243</v>
      </c>
      <c r="O90" s="154">
        <f>L90-I90</f>
        <v>0</v>
      </c>
      <c r="P90" s="155">
        <f>N90-K90</f>
        <v>-11.041666666666757</v>
      </c>
      <c r="Q90" s="156">
        <f>N90/K90</f>
        <v>0.88958333333333239</v>
      </c>
      <c r="R90" s="306">
        <f>Q106</f>
        <v>0.88938891121825447</v>
      </c>
      <c r="S90" s="157">
        <v>0.70833333333333337</v>
      </c>
      <c r="T90" s="158">
        <v>0.71833333333333338</v>
      </c>
      <c r="U90" s="159"/>
      <c r="V90" s="160">
        <v>14.400000000000013</v>
      </c>
      <c r="W90" s="158"/>
      <c r="X90" s="169"/>
      <c r="Y90" s="206"/>
      <c r="Z90" s="207"/>
      <c r="AA90" s="309"/>
      <c r="AB90" s="310"/>
      <c r="AC90" s="206">
        <v>1</v>
      </c>
      <c r="AD90" s="207"/>
      <c r="AE90" s="115">
        <f>M90-J90</f>
        <v>-220.83333333333508</v>
      </c>
      <c r="AF90" s="156">
        <f>M90/J90</f>
        <v>0.8895833333333325</v>
      </c>
      <c r="AG90" s="290">
        <f>AF106</f>
        <v>0.88938891121825447</v>
      </c>
    </row>
    <row r="91" spans="1:33" ht="15.75" customHeight="1">
      <c r="A91" s="301"/>
      <c r="B91" s="163" t="s">
        <v>184</v>
      </c>
      <c r="C91" s="293" t="s">
        <v>212</v>
      </c>
      <c r="D91" s="294"/>
      <c r="E91" s="101">
        <v>56.79</v>
      </c>
      <c r="F91" s="102">
        <v>1647</v>
      </c>
      <c r="G91" s="103">
        <f t="shared" si="39"/>
        <v>93533.13</v>
      </c>
      <c r="H91" s="26"/>
      <c r="I91" s="104">
        <v>23</v>
      </c>
      <c r="J91" s="105">
        <v>2000</v>
      </c>
      <c r="K91" s="106">
        <f t="shared" ref="K91:K93" si="40">J91/I91</f>
        <v>86.956521739130437</v>
      </c>
      <c r="L91" s="107">
        <v>23</v>
      </c>
      <c r="M91" s="105">
        <f>F91/V91*60</f>
        <v>1778.9378937893825</v>
      </c>
      <c r="N91" s="106">
        <f>M91/L91</f>
        <v>77.345125816929681</v>
      </c>
      <c r="O91" s="108">
        <f>L91-I91</f>
        <v>0</v>
      </c>
      <c r="P91" s="109">
        <f>N91-K91</f>
        <v>-9.6113959222007566</v>
      </c>
      <c r="Q91" s="110">
        <f>N91/K91</f>
        <v>0.88946894689469125</v>
      </c>
      <c r="R91" s="307"/>
      <c r="S91" s="47">
        <v>0.72184027777777782</v>
      </c>
      <c r="T91" s="48">
        <v>0.76041666666666663</v>
      </c>
      <c r="U91" s="111">
        <v>5.0499999999999901</v>
      </c>
      <c r="V91" s="112">
        <v>55.549999999999891</v>
      </c>
      <c r="W91" s="113"/>
      <c r="X91" s="116"/>
      <c r="Y91" s="12"/>
      <c r="Z91" s="208"/>
      <c r="AA91" s="295"/>
      <c r="AB91" s="296"/>
      <c r="AC91" s="12">
        <v>1</v>
      </c>
      <c r="AD91" s="208"/>
      <c r="AE91" s="117">
        <f>M91-J91</f>
        <v>-221.06210621061746</v>
      </c>
      <c r="AF91" s="110">
        <f>M91/J91</f>
        <v>0.88946894689469125</v>
      </c>
      <c r="AG91" s="291"/>
    </row>
    <row r="92" spans="1:33" ht="15.75" customHeight="1">
      <c r="A92" s="301"/>
      <c r="B92" s="163" t="s">
        <v>184</v>
      </c>
      <c r="C92" s="293" t="s">
        <v>213</v>
      </c>
      <c r="D92" s="294"/>
      <c r="E92" s="101">
        <v>56.87</v>
      </c>
      <c r="F92" s="102">
        <v>1224</v>
      </c>
      <c r="G92" s="103">
        <f t="shared" si="39"/>
        <v>69608.87999999999</v>
      </c>
      <c r="H92" s="26"/>
      <c r="I92" s="104">
        <v>23</v>
      </c>
      <c r="J92" s="105">
        <v>2000</v>
      </c>
      <c r="K92" s="106">
        <f t="shared" si="40"/>
        <v>86.956521739130437</v>
      </c>
      <c r="L92" s="107">
        <v>23</v>
      </c>
      <c r="M92" s="105">
        <f>F92/V92*60</f>
        <v>1779.6445880452343</v>
      </c>
      <c r="N92" s="106">
        <f>M92/L92</f>
        <v>77.375851654140618</v>
      </c>
      <c r="O92" s="108">
        <f>L92-I92</f>
        <v>0</v>
      </c>
      <c r="P92" s="109">
        <f>N92-K92</f>
        <v>-9.5806700849898192</v>
      </c>
      <c r="Q92" s="110">
        <f>N92/K92</f>
        <v>0.88982229402261703</v>
      </c>
      <c r="R92" s="307"/>
      <c r="S92" s="47">
        <v>0.76388888888888884</v>
      </c>
      <c r="T92" s="48">
        <v>0.79254629629629625</v>
      </c>
      <c r="U92" s="111">
        <v>4.9999999999999822</v>
      </c>
      <c r="V92" s="112">
        <v>41.266666666666666</v>
      </c>
      <c r="W92" s="113"/>
      <c r="X92" s="116"/>
      <c r="Y92" s="12"/>
      <c r="Z92" s="208"/>
      <c r="AA92" s="295"/>
      <c r="AB92" s="296"/>
      <c r="AC92" s="12">
        <v>1</v>
      </c>
      <c r="AD92" s="208"/>
      <c r="AE92" s="117">
        <f>M92-J92</f>
        <v>-220.35541195476571</v>
      </c>
      <c r="AF92" s="110">
        <f>M92/J92</f>
        <v>0.88982229402261714</v>
      </c>
      <c r="AG92" s="291"/>
    </row>
    <row r="93" spans="1:33" ht="15.75" customHeight="1">
      <c r="A93" s="301"/>
      <c r="B93" s="163" t="s">
        <v>184</v>
      </c>
      <c r="C93" s="293" t="s">
        <v>214</v>
      </c>
      <c r="D93" s="294"/>
      <c r="E93" s="101">
        <v>47.6</v>
      </c>
      <c r="F93" s="102">
        <v>1531</v>
      </c>
      <c r="G93" s="103">
        <f t="shared" si="39"/>
        <v>72875.600000000006</v>
      </c>
      <c r="H93" s="26"/>
      <c r="I93" s="104">
        <v>23</v>
      </c>
      <c r="J93" s="105">
        <v>2000</v>
      </c>
      <c r="K93" s="106">
        <f t="shared" si="40"/>
        <v>86.956521739130437</v>
      </c>
      <c r="L93" s="107">
        <v>23</v>
      </c>
      <c r="M93" s="105">
        <f>F93/V93*60</f>
        <v>1777.3621412447549</v>
      </c>
      <c r="N93" s="106">
        <f>M93/L93</f>
        <v>77.27661483672847</v>
      </c>
      <c r="O93" s="108">
        <f>L93-I93</f>
        <v>0</v>
      </c>
      <c r="P93" s="109">
        <f>N93-K93</f>
        <v>-9.6799069024019673</v>
      </c>
      <c r="Q93" s="110">
        <f>N93/K93</f>
        <v>0.88868107062237733</v>
      </c>
      <c r="R93" s="307"/>
      <c r="S93" s="47">
        <v>0.79605324074074069</v>
      </c>
      <c r="T93" s="48">
        <v>0.83194444444444449</v>
      </c>
      <c r="U93" s="111">
        <v>5.0499999999999901</v>
      </c>
      <c r="V93" s="112">
        <v>51.683333333333472</v>
      </c>
      <c r="W93" s="113"/>
      <c r="X93" s="116"/>
      <c r="Y93" s="12"/>
      <c r="Z93" s="208"/>
      <c r="AA93" s="295"/>
      <c r="AB93" s="296"/>
      <c r="AC93" s="12">
        <v>1</v>
      </c>
      <c r="AD93" s="208"/>
      <c r="AE93" s="117">
        <f>M93-J93</f>
        <v>-222.63785875524513</v>
      </c>
      <c r="AF93" s="110">
        <f>M93/J93</f>
        <v>0.88868107062237744</v>
      </c>
      <c r="AG93" s="291"/>
    </row>
    <row r="94" spans="1:33" ht="15.75" customHeight="1">
      <c r="A94" s="302"/>
      <c r="B94" s="163"/>
      <c r="C94" s="293"/>
      <c r="D94" s="294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307"/>
      <c r="S94" s="47"/>
      <c r="T94" s="48"/>
      <c r="U94" s="111"/>
      <c r="V94" s="112"/>
      <c r="W94" s="113"/>
      <c r="X94" s="116"/>
      <c r="Y94" s="12"/>
      <c r="Z94" s="208"/>
      <c r="AA94" s="295"/>
      <c r="AB94" s="296"/>
      <c r="AC94" s="12"/>
      <c r="AD94" s="208"/>
      <c r="AE94" s="117"/>
      <c r="AF94" s="110"/>
      <c r="AG94" s="291"/>
    </row>
    <row r="95" spans="1:33" ht="15.75" customHeight="1">
      <c r="A95" s="302"/>
      <c r="B95" s="163"/>
      <c r="C95" s="293"/>
      <c r="D95" s="294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07"/>
      <c r="S95" s="47"/>
      <c r="T95" s="48"/>
      <c r="U95" s="111"/>
      <c r="V95" s="112"/>
      <c r="W95" s="113"/>
      <c r="X95" s="116"/>
      <c r="Y95" s="12"/>
      <c r="Z95" s="208"/>
      <c r="AA95" s="295"/>
      <c r="AB95" s="296"/>
      <c r="AC95" s="12"/>
      <c r="AD95" s="208"/>
      <c r="AE95" s="117"/>
      <c r="AF95" s="110"/>
      <c r="AG95" s="291"/>
    </row>
    <row r="96" spans="1:33" ht="15.75" customHeight="1">
      <c r="A96" s="302"/>
      <c r="B96" s="163"/>
      <c r="C96" s="293"/>
      <c r="D96" s="294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307"/>
      <c r="S96" s="119"/>
      <c r="T96" s="120"/>
      <c r="U96" s="111"/>
      <c r="V96" s="112"/>
      <c r="W96" s="120"/>
      <c r="X96" s="191"/>
      <c r="Y96" s="12"/>
      <c r="Z96" s="208"/>
      <c r="AA96" s="295"/>
      <c r="AB96" s="296"/>
      <c r="AC96" s="12"/>
      <c r="AD96" s="208"/>
      <c r="AE96" s="117"/>
      <c r="AF96" s="110"/>
      <c r="AG96" s="291"/>
    </row>
    <row r="97" spans="1:33" ht="15.75" customHeight="1">
      <c r="A97" s="302"/>
      <c r="B97" s="163"/>
      <c r="C97" s="293"/>
      <c r="D97" s="294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07"/>
      <c r="S97" s="119"/>
      <c r="T97" s="120"/>
      <c r="U97" s="111"/>
      <c r="V97" s="112"/>
      <c r="W97" s="120"/>
      <c r="X97" s="191"/>
      <c r="Y97" s="12"/>
      <c r="Z97" s="208"/>
      <c r="AA97" s="295"/>
      <c r="AB97" s="296"/>
      <c r="AC97" s="12"/>
      <c r="AD97" s="208"/>
      <c r="AE97" s="117"/>
      <c r="AF97" s="110"/>
      <c r="AG97" s="291"/>
    </row>
    <row r="98" spans="1:33" ht="15.75" customHeight="1">
      <c r="A98" s="302"/>
      <c r="B98" s="163"/>
      <c r="C98" s="293"/>
      <c r="D98" s="294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07"/>
      <c r="S98" s="119"/>
      <c r="T98" s="120"/>
      <c r="U98" s="111"/>
      <c r="V98" s="112"/>
      <c r="W98" s="120"/>
      <c r="X98" s="191"/>
      <c r="Y98" s="12"/>
      <c r="Z98" s="208"/>
      <c r="AA98" s="295"/>
      <c r="AB98" s="296"/>
      <c r="AC98" s="12"/>
      <c r="AD98" s="208"/>
      <c r="AE98" s="117"/>
      <c r="AF98" s="110"/>
      <c r="AG98" s="291"/>
    </row>
    <row r="99" spans="1:33" ht="15.75" customHeight="1">
      <c r="A99" s="302"/>
      <c r="B99" s="163"/>
      <c r="C99" s="293"/>
      <c r="D99" s="294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07"/>
      <c r="S99" s="119"/>
      <c r="T99" s="120"/>
      <c r="U99" s="111"/>
      <c r="V99" s="112"/>
      <c r="W99" s="120"/>
      <c r="X99" s="191"/>
      <c r="Y99" s="12"/>
      <c r="Z99" s="208"/>
      <c r="AA99" s="295"/>
      <c r="AB99" s="296"/>
      <c r="AC99" s="12"/>
      <c r="AD99" s="208"/>
      <c r="AE99" s="117"/>
      <c r="AF99" s="110"/>
      <c r="AG99" s="291"/>
    </row>
    <row r="100" spans="1:33" ht="15.75" customHeight="1">
      <c r="A100" s="302"/>
      <c r="B100" s="163"/>
      <c r="C100" s="293"/>
      <c r="D100" s="294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07"/>
      <c r="S100" s="119"/>
      <c r="T100" s="120"/>
      <c r="U100" s="111"/>
      <c r="V100" s="112"/>
      <c r="W100" s="120"/>
      <c r="X100" s="191"/>
      <c r="Y100" s="12"/>
      <c r="Z100" s="208"/>
      <c r="AA100" s="295"/>
      <c r="AB100" s="296"/>
      <c r="AC100" s="12"/>
      <c r="AD100" s="208"/>
      <c r="AE100" s="117"/>
      <c r="AF100" s="110"/>
      <c r="AG100" s="291"/>
    </row>
    <row r="101" spans="1:33" ht="15.75" customHeight="1">
      <c r="A101" s="302"/>
      <c r="B101" s="163"/>
      <c r="C101" s="293"/>
      <c r="D101" s="294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07"/>
      <c r="S101" s="119"/>
      <c r="T101" s="120"/>
      <c r="U101" s="111"/>
      <c r="V101" s="112"/>
      <c r="W101" s="120"/>
      <c r="X101" s="191"/>
      <c r="Y101" s="12"/>
      <c r="Z101" s="208"/>
      <c r="AA101" s="295"/>
      <c r="AB101" s="296"/>
      <c r="AC101" s="12"/>
      <c r="AD101" s="208"/>
      <c r="AE101" s="117"/>
      <c r="AF101" s="110"/>
      <c r="AG101" s="291"/>
    </row>
    <row r="102" spans="1:33" ht="15.75" customHeight="1">
      <c r="A102" s="302"/>
      <c r="B102" s="163"/>
      <c r="C102" s="293"/>
      <c r="D102" s="294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07"/>
      <c r="S102" s="119"/>
      <c r="T102" s="120"/>
      <c r="U102" s="111"/>
      <c r="V102" s="112"/>
      <c r="W102" s="120"/>
      <c r="X102" s="191"/>
      <c r="Y102" s="12"/>
      <c r="Z102" s="208"/>
      <c r="AA102" s="295"/>
      <c r="AB102" s="296"/>
      <c r="AC102" s="12"/>
      <c r="AD102" s="208"/>
      <c r="AE102" s="117"/>
      <c r="AF102" s="110"/>
      <c r="AG102" s="291"/>
    </row>
    <row r="103" spans="1:33" ht="15.75" customHeight="1">
      <c r="A103" s="302"/>
      <c r="B103" s="163"/>
      <c r="C103" s="293"/>
      <c r="D103" s="294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07"/>
      <c r="S103" s="119"/>
      <c r="T103" s="120"/>
      <c r="U103" s="111"/>
      <c r="V103" s="112"/>
      <c r="W103" s="120"/>
      <c r="X103" s="191"/>
      <c r="Y103" s="12"/>
      <c r="Z103" s="208"/>
      <c r="AA103" s="295"/>
      <c r="AB103" s="296"/>
      <c r="AC103" s="12"/>
      <c r="AD103" s="208"/>
      <c r="AE103" s="117"/>
      <c r="AF103" s="110"/>
      <c r="AG103" s="291"/>
    </row>
    <row r="104" spans="1:33" ht="15.75" customHeight="1">
      <c r="A104" s="302"/>
      <c r="B104" s="163"/>
      <c r="C104" s="293"/>
      <c r="D104" s="294"/>
      <c r="E104" s="101"/>
      <c r="F104" s="128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07"/>
      <c r="S104" s="119"/>
      <c r="T104" s="120"/>
      <c r="U104" s="111"/>
      <c r="V104" s="112"/>
      <c r="W104" s="120"/>
      <c r="X104" s="191"/>
      <c r="Y104" s="12"/>
      <c r="Z104" s="208"/>
      <c r="AA104" s="295"/>
      <c r="AB104" s="296"/>
      <c r="AC104" s="12"/>
      <c r="AD104" s="208"/>
      <c r="AE104" s="117"/>
      <c r="AF104" s="110"/>
      <c r="AG104" s="291"/>
    </row>
    <row r="105" spans="1:33" ht="15.75" customHeight="1">
      <c r="A105" s="302"/>
      <c r="B105" s="163"/>
      <c r="C105" s="293"/>
      <c r="D105" s="294"/>
      <c r="E105" s="164"/>
      <c r="F105" s="128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07"/>
      <c r="S105" s="119"/>
      <c r="T105" s="120"/>
      <c r="U105" s="130"/>
      <c r="V105" s="131"/>
      <c r="W105" s="126"/>
      <c r="X105" s="127"/>
      <c r="Y105" s="12"/>
      <c r="Z105" s="208"/>
      <c r="AA105" s="295"/>
      <c r="AB105" s="296"/>
      <c r="AC105" s="12"/>
      <c r="AD105" s="208"/>
      <c r="AE105" s="165"/>
      <c r="AF105" s="125"/>
      <c r="AG105" s="291"/>
    </row>
    <row r="106" spans="1:33" ht="15.75" customHeight="1" thickBot="1">
      <c r="A106" s="303"/>
      <c r="B106" s="133" t="s">
        <v>117</v>
      </c>
      <c r="C106" s="297"/>
      <c r="D106" s="297"/>
      <c r="E106" s="134"/>
      <c r="F106" s="167"/>
      <c r="G106" s="135"/>
      <c r="H106" s="69"/>
      <c r="I106" s="136">
        <f t="shared" ref="I106:J106" si="41">AVERAGE(I90:I105)</f>
        <v>22.25</v>
      </c>
      <c r="J106" s="137">
        <f t="shared" si="41"/>
        <v>2000</v>
      </c>
      <c r="K106" s="138">
        <f t="shared" ref="K106" si="42">J106/I106</f>
        <v>89.887640449438209</v>
      </c>
      <c r="L106" s="136">
        <f t="shared" ref="L106:M106" si="43">AVERAGE(L90:L105)</f>
        <v>22.25</v>
      </c>
      <c r="M106" s="137">
        <f t="shared" si="43"/>
        <v>1778.777822436509</v>
      </c>
      <c r="N106" s="138">
        <f>M106/L106</f>
        <v>79.945070671303782</v>
      </c>
      <c r="O106" s="139">
        <f>L106-I106</f>
        <v>0</v>
      </c>
      <c r="P106" s="140">
        <f>N106-K106</f>
        <v>-9.9425697781344269</v>
      </c>
      <c r="Q106" s="141">
        <f>N106/K106</f>
        <v>0.88938891121825447</v>
      </c>
      <c r="R106" s="308"/>
      <c r="S106" s="142">
        <f>S90</f>
        <v>0.70833333333333337</v>
      </c>
      <c r="T106" s="143">
        <f>INDEX(T90:T105,COUNTA(T90:T105))</f>
        <v>0.83194444444444449</v>
      </c>
      <c r="U106" s="144"/>
      <c r="V106" s="166"/>
      <c r="W106" s="167"/>
      <c r="X106" s="138"/>
      <c r="Y106" s="181">
        <f t="shared" ref="Y106:Z106" si="44">SUM(Y90:Y105)</f>
        <v>0</v>
      </c>
      <c r="Z106" s="182">
        <f t="shared" si="44"/>
        <v>0</v>
      </c>
      <c r="AA106" s="298"/>
      <c r="AB106" s="299"/>
      <c r="AC106" s="181">
        <f t="shared" ref="AC106:AD106" si="45">SUM(AC90:AC105)</f>
        <v>4</v>
      </c>
      <c r="AD106" s="182">
        <f t="shared" si="45"/>
        <v>0</v>
      </c>
      <c r="AE106" s="168">
        <f>M106-J106</f>
        <v>-221.22217756349096</v>
      </c>
      <c r="AF106" s="141">
        <f>M106/J106</f>
        <v>0.88938891121825447</v>
      </c>
      <c r="AG106" s="292"/>
    </row>
    <row r="108" spans="1:33">
      <c r="AA108" s="289" t="s">
        <v>161</v>
      </c>
      <c r="AB108" s="289"/>
    </row>
    <row r="109" spans="1:33">
      <c r="AA109" s="289" t="s">
        <v>162</v>
      </c>
      <c r="AB109" s="289"/>
    </row>
    <row r="110" spans="1:33">
      <c r="AA110" s="289" t="s">
        <v>163</v>
      </c>
      <c r="AB110" s="289"/>
    </row>
    <row r="111" spans="1:33">
      <c r="AA111" s="289" t="s">
        <v>164</v>
      </c>
      <c r="AB111" s="289"/>
    </row>
    <row r="112" spans="1:33">
      <c r="AA112" s="289" t="s">
        <v>165</v>
      </c>
      <c r="AB112" s="289"/>
    </row>
    <row r="113" spans="27:28">
      <c r="AA113" s="289" t="s">
        <v>166</v>
      </c>
      <c r="AB113" s="289"/>
    </row>
    <row r="114" spans="27:28">
      <c r="AA114" s="289" t="s">
        <v>167</v>
      </c>
      <c r="AB114" s="289"/>
    </row>
    <row r="115" spans="27:28">
      <c r="AA115" s="289" t="s">
        <v>168</v>
      </c>
      <c r="AB115" s="289"/>
    </row>
    <row r="116" spans="27:28">
      <c r="AA116" s="289" t="s">
        <v>169</v>
      </c>
      <c r="AB116" s="289"/>
    </row>
    <row r="117" spans="27:28">
      <c r="AA117" s="289" t="s">
        <v>170</v>
      </c>
      <c r="AB117" s="289"/>
    </row>
    <row r="118" spans="27:28">
      <c r="AA118" s="289" t="s">
        <v>171</v>
      </c>
      <c r="AB118" s="289"/>
    </row>
    <row r="119" spans="27:28">
      <c r="AA119" s="289" t="s">
        <v>172</v>
      </c>
      <c r="AB119" s="289"/>
    </row>
    <row r="120" spans="27:28">
      <c r="AA120" s="289" t="s">
        <v>173</v>
      </c>
      <c r="AB120" s="289"/>
    </row>
  </sheetData>
  <mergeCells count="269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3:AB93"/>
    <mergeCell ref="C94:D94"/>
    <mergeCell ref="AA94:AB94"/>
    <mergeCell ref="C95:D95"/>
    <mergeCell ref="AA95:AB95"/>
    <mergeCell ref="C96:D96"/>
    <mergeCell ref="AA96:AB96"/>
    <mergeCell ref="A90:A106"/>
    <mergeCell ref="C90:D90"/>
    <mergeCell ref="R90:R106"/>
    <mergeCell ref="AA90:AB90"/>
    <mergeCell ref="C100:D100"/>
    <mergeCell ref="AA100:AB100"/>
    <mergeCell ref="C101:D101"/>
    <mergeCell ref="AA101:AB101"/>
    <mergeCell ref="C102:D102"/>
    <mergeCell ref="AA102:AB102"/>
    <mergeCell ref="C97:D97"/>
    <mergeCell ref="AA97:AB97"/>
    <mergeCell ref="C98:D98"/>
    <mergeCell ref="AA98:AB98"/>
    <mergeCell ref="C99:D99"/>
    <mergeCell ref="AA99:AB99"/>
    <mergeCell ref="C106:D106"/>
    <mergeCell ref="AA106:AB106"/>
    <mergeCell ref="AA108:AB108"/>
    <mergeCell ref="AA109:AB109"/>
    <mergeCell ref="AA110:AB110"/>
    <mergeCell ref="AA111:AB111"/>
    <mergeCell ref="C103:D103"/>
    <mergeCell ref="AA103:AB103"/>
    <mergeCell ref="C104:D104"/>
    <mergeCell ref="AA104:AB104"/>
    <mergeCell ref="C105:D105"/>
    <mergeCell ref="AA105:AB105"/>
    <mergeCell ref="AA118:AB118"/>
    <mergeCell ref="AA119:AB119"/>
    <mergeCell ref="AA120:AB120"/>
    <mergeCell ref="AA112:AB112"/>
    <mergeCell ref="AA113:AB113"/>
    <mergeCell ref="AA114:AB114"/>
    <mergeCell ref="AA115:AB115"/>
    <mergeCell ref="AA116:AB116"/>
    <mergeCell ref="AA117:AB117"/>
  </mergeCells>
  <phoneticPr fontId="5" type="noConversion"/>
  <conditionalFormatting sqref="O5:O106">
    <cfRule type="cellIs" dxfId="748" priority="2" operator="greaterThan">
      <formula>0</formula>
    </cfRule>
  </conditionalFormatting>
  <conditionalFormatting sqref="P5:P106 AE5:AE106">
    <cfRule type="cellIs" dxfId="747" priority="5" operator="lessThan">
      <formula>0</formula>
    </cfRule>
  </conditionalFormatting>
  <conditionalFormatting sqref="Q5:Q106 AF5:AF106">
    <cfRule type="cellIs" dxfId="746" priority="3" operator="greaterThan">
      <formula>1</formula>
    </cfRule>
    <cfRule type="cellIs" dxfId="745" priority="4" operator="lessThan">
      <formula>0.8</formula>
    </cfRule>
  </conditionalFormatting>
  <conditionalFormatting sqref="AG5 R5:R106">
    <cfRule type="cellIs" dxfId="744" priority="6" operator="lessThan">
      <formula>0.8</formula>
    </cfRule>
  </conditionalFormatting>
  <conditionalFormatting sqref="AG22:AG57">
    <cfRule type="cellIs" dxfId="743" priority="7" operator="lessThan">
      <formula>0.8</formula>
    </cfRule>
  </conditionalFormatting>
  <conditionalFormatting sqref="AG63:AG71">
    <cfRule type="cellIs" dxfId="742" priority="8" operator="lessThan">
      <formula>0.8</formula>
    </cfRule>
  </conditionalFormatting>
  <conditionalFormatting sqref="AG73:AG106">
    <cfRule type="cellIs" dxfId="741" priority="1" operator="lessThan">
      <formula>0.8</formula>
    </cfRule>
  </conditionalFormatting>
  <dataValidations count="1">
    <dataValidation type="list" allowBlank="1" showInputMessage="1" showErrorMessage="1" sqref="AA5:AB106" xr:uid="{FBBEC5EE-BE1C-4719-8CE5-3BF1BC019F95}">
      <formula1>$AA$108:$AA$120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262A0-E4FD-4197-9169-3DCE59FECEED}">
  <sheetPr>
    <tabColor theme="9" tint="0.59999389629810485"/>
  </sheetPr>
  <dimension ref="B1:AR42"/>
  <sheetViews>
    <sheetView zoomScale="70" zoomScaleNormal="70" workbookViewId="0">
      <selection activeCell="T22" sqref="T22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6" t="s">
        <v>0</v>
      </c>
      <c r="C1" s="276"/>
      <c r="D1" s="276"/>
      <c r="E1" s="276"/>
      <c r="F1" s="276"/>
      <c r="G1" s="276"/>
      <c r="H1" s="276"/>
      <c r="I1" s="276"/>
      <c r="J1" s="276"/>
      <c r="K1" s="1"/>
      <c r="L1" s="1"/>
      <c r="M1" s="1"/>
      <c r="N1" s="1"/>
      <c r="O1" s="1"/>
      <c r="P1" s="1"/>
    </row>
    <row r="2" spans="2:34" ht="27.75" customHeight="1">
      <c r="B2" s="277"/>
      <c r="C2" s="277"/>
      <c r="D2" s="277"/>
      <c r="E2" s="277"/>
      <c r="F2" s="277"/>
      <c r="G2" s="277"/>
      <c r="H2" s="277"/>
      <c r="I2" s="277"/>
      <c r="J2" s="277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8" t="s">
        <v>268</v>
      </c>
      <c r="D3" s="279"/>
      <c r="E3" s="3" t="s">
        <v>2</v>
      </c>
      <c r="F3" s="280">
        <f>'0130(18度C)'!D1+'0130(4度C)'!D1</f>
        <v>121636</v>
      </c>
      <c r="G3" s="281"/>
      <c r="H3" s="3" t="s">
        <v>3</v>
      </c>
      <c r="I3" s="282">
        <f>'0130(18度C)'!F1+'0130(4度C)'!F1</f>
        <v>3724978.0200000005</v>
      </c>
      <c r="J3" s="283"/>
      <c r="K3" s="4"/>
      <c r="L3" s="5"/>
      <c r="M3" s="1"/>
      <c r="N3" s="1"/>
      <c r="O3" s="1"/>
      <c r="P3" s="1"/>
    </row>
    <row r="4" spans="2:34" ht="28.5" customHeight="1">
      <c r="B4" s="284" t="s">
        <v>4</v>
      </c>
      <c r="C4" s="264" t="s">
        <v>5</v>
      </c>
      <c r="D4" s="265"/>
      <c r="E4" s="287" t="s">
        <v>6</v>
      </c>
      <c r="F4" s="288"/>
      <c r="G4" s="287" t="s">
        <v>7</v>
      </c>
      <c r="H4" s="288"/>
      <c r="I4" s="287" t="s">
        <v>8</v>
      </c>
      <c r="J4" s="288"/>
      <c r="K4" s="260" t="s">
        <v>9</v>
      </c>
      <c r="L4" s="261"/>
      <c r="M4" s="260" t="s">
        <v>10</v>
      </c>
      <c r="N4" s="261"/>
      <c r="O4" s="262" t="s">
        <v>11</v>
      </c>
      <c r="P4" s="263"/>
      <c r="Q4" s="263" t="s">
        <v>12</v>
      </c>
      <c r="R4" s="263"/>
    </row>
    <row r="5" spans="2:34" ht="28.5" customHeight="1">
      <c r="B5" s="285"/>
      <c r="C5" s="264" t="s">
        <v>13</v>
      </c>
      <c r="D5" s="265"/>
      <c r="E5" s="266" t="s">
        <v>14</v>
      </c>
      <c r="F5" s="267"/>
      <c r="G5" s="268" t="s">
        <v>15</v>
      </c>
      <c r="H5" s="269"/>
      <c r="I5" s="270" t="s">
        <v>16</v>
      </c>
      <c r="J5" s="271"/>
      <c r="K5" s="272" t="s">
        <v>17</v>
      </c>
      <c r="L5" s="273"/>
      <c r="M5" s="274" t="s">
        <v>18</v>
      </c>
      <c r="N5" s="275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5"/>
      <c r="C6" s="264" t="s">
        <v>22</v>
      </c>
      <c r="D6" s="265"/>
      <c r="E6" s="256">
        <f>AVERAGE(D14:O14,D32:X32)</f>
        <v>546.88589855653504</v>
      </c>
      <c r="F6" s="257" t="e">
        <f>AVERAGE(#REF!,D14:K14)</f>
        <v>#REF!</v>
      </c>
      <c r="G6" s="258">
        <f>AVERAGE(D14:K14)</f>
        <v>214.62897860336386</v>
      </c>
      <c r="H6" s="259"/>
      <c r="I6" s="258">
        <f>AVERAGE(L14:O14)</f>
        <v>94.096362597600461</v>
      </c>
      <c r="J6" s="259"/>
      <c r="K6" s="258">
        <f>AVERAGE(D32:O32)</f>
        <v>735.8216992650955</v>
      </c>
      <c r="L6" s="259"/>
      <c r="M6" s="258">
        <f>AVERAGE(P32:X32)</f>
        <v>767.08428805237315</v>
      </c>
      <c r="N6" s="259"/>
      <c r="O6" s="245">
        <f>'0130(4度C)'!Y2</f>
        <v>0</v>
      </c>
      <c r="P6" s="245">
        <f>'0130(4度C)'!Z2</f>
        <v>0</v>
      </c>
      <c r="Q6" s="245">
        <f>'0130(4度C)'!AC2</f>
        <v>35</v>
      </c>
      <c r="R6" s="245">
        <f>'0130(4度C)'!AD2</f>
        <v>0</v>
      </c>
    </row>
    <row r="7" spans="2:34" ht="28.5" customHeight="1">
      <c r="B7" s="285"/>
      <c r="C7" s="250" t="s">
        <v>23</v>
      </c>
      <c r="D7" s="251"/>
      <c r="E7" s="252">
        <f>AVERAGE(D15:O15,D33:X33)</f>
        <v>485.61791829084297</v>
      </c>
      <c r="F7" s="253" t="e">
        <f>AVERAGE(#REF!,D15:K15)</f>
        <v>#REF!</v>
      </c>
      <c r="G7" s="254">
        <f>AVERAGE(D15:K15)</f>
        <v>193.29428181138707</v>
      </c>
      <c r="H7" s="255"/>
      <c r="I7" s="254">
        <f>AVERAGE(L15:O15)</f>
        <v>83.690392833237269</v>
      </c>
      <c r="J7" s="255"/>
      <c r="K7" s="254">
        <f>AVERAGE(D33:O33)</f>
        <v>652.50282738193687</v>
      </c>
      <c r="L7" s="255"/>
      <c r="M7" s="254">
        <f>AVERAGE(P33:X33)</f>
        <v>679.98594674813705</v>
      </c>
      <c r="N7" s="255"/>
      <c r="O7" s="246"/>
      <c r="P7" s="246"/>
      <c r="Q7" s="246"/>
      <c r="R7" s="246"/>
    </row>
    <row r="8" spans="2:34" ht="28.5" customHeight="1">
      <c r="B8" s="286"/>
      <c r="C8" s="250" t="s">
        <v>24</v>
      </c>
      <c r="D8" s="251"/>
      <c r="E8" s="248">
        <f>AVERAGE(D16:O16,D34:X34)</f>
        <v>0.8891748644925479</v>
      </c>
      <c r="F8" s="249" t="e">
        <f>AVERAGE(D16:K16,#REF!)</f>
        <v>#REF!</v>
      </c>
      <c r="G8" s="238">
        <f>AVERAGE(D16:K16)</f>
        <v>0.89723385650061771</v>
      </c>
      <c r="H8" s="239"/>
      <c r="I8" s="238">
        <f>AVERAGE(L16:O16)</f>
        <v>0.88940586692518042</v>
      </c>
      <c r="J8" s="239"/>
      <c r="K8" s="238">
        <f>AVERAGE(D34:O34)</f>
        <v>0.88697920688696374</v>
      </c>
      <c r="L8" s="239"/>
      <c r="M8" s="238">
        <f>AVERAGE(P34:X34)</f>
        <v>0.88527005903974021</v>
      </c>
      <c r="N8" s="239"/>
      <c r="O8" s="247"/>
      <c r="P8" s="247"/>
      <c r="Q8" s="247"/>
      <c r="R8" s="247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36" t="s">
        <v>26</v>
      </c>
      <c r="C11" s="237"/>
      <c r="D11" s="240" t="s">
        <v>27</v>
      </c>
      <c r="E11" s="241"/>
      <c r="F11" s="241"/>
      <c r="G11" s="241"/>
      <c r="H11" s="241"/>
      <c r="I11" s="241"/>
      <c r="J11" s="241"/>
      <c r="K11" s="241"/>
      <c r="L11" s="242" t="s">
        <v>28</v>
      </c>
      <c r="M11" s="243"/>
      <c r="N11" s="243"/>
      <c r="O11" s="244"/>
    </row>
    <row r="12" spans="2:34" ht="17.25" customHeight="1">
      <c r="B12" s="230" t="s">
        <v>29</v>
      </c>
      <c r="C12" s="231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1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3" t="s">
        <v>40</v>
      </c>
      <c r="C14" s="26" t="s">
        <v>41</v>
      </c>
      <c r="D14" s="27" t="s">
        <v>42</v>
      </c>
      <c r="E14" s="28">
        <v>81.967213114754102</v>
      </c>
      <c r="F14" s="28" t="s">
        <v>42</v>
      </c>
      <c r="G14" s="28">
        <v>102.5</v>
      </c>
      <c r="H14" s="28">
        <v>101.2987012987013</v>
      </c>
      <c r="I14" s="28">
        <v>572.75</v>
      </c>
      <c r="J14" s="28" t="s">
        <v>42</v>
      </c>
      <c r="K14" s="29" t="s">
        <v>42</v>
      </c>
      <c r="L14" s="27" t="s">
        <v>42</v>
      </c>
      <c r="M14" s="30">
        <v>98.305084745762699</v>
      </c>
      <c r="N14" s="28" t="s">
        <v>42</v>
      </c>
      <c r="O14" s="31">
        <v>89.887640449438209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3"/>
      <c r="C15" s="33" t="s">
        <v>43</v>
      </c>
      <c r="D15" s="34" t="s">
        <v>42</v>
      </c>
      <c r="E15" s="35">
        <v>72.939474670821483</v>
      </c>
      <c r="F15" s="35" t="s">
        <v>42</v>
      </c>
      <c r="G15" s="35">
        <v>92.679561943285137</v>
      </c>
      <c r="H15" s="35">
        <v>90.342666466918075</v>
      </c>
      <c r="I15" s="35">
        <v>517.2154241645236</v>
      </c>
      <c r="J15" s="35" t="s">
        <v>42</v>
      </c>
      <c r="K15" s="36" t="s">
        <v>42</v>
      </c>
      <c r="L15" s="34" t="s">
        <v>42</v>
      </c>
      <c r="M15" s="37">
        <v>87.445635981389472</v>
      </c>
      <c r="N15" s="35" t="s">
        <v>42</v>
      </c>
      <c r="O15" s="38">
        <v>79.935149685085065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33"/>
      <c r="C16" s="41" t="s">
        <v>44</v>
      </c>
      <c r="D16" s="42" t="s">
        <v>42</v>
      </c>
      <c r="E16" s="43">
        <f t="shared" ref="E16:I16" si="0">E15/E14</f>
        <v>0.88986159098402207</v>
      </c>
      <c r="F16" s="43" t="s">
        <v>42</v>
      </c>
      <c r="G16" s="43">
        <f t="shared" si="0"/>
        <v>0.90419084822717211</v>
      </c>
      <c r="H16" s="43">
        <f t="shared" si="0"/>
        <v>0.89184427153239632</v>
      </c>
      <c r="I16" s="43">
        <f t="shared" si="0"/>
        <v>0.90303871525888013</v>
      </c>
      <c r="J16" s="43" t="s">
        <v>42</v>
      </c>
      <c r="K16" s="44" t="s">
        <v>42</v>
      </c>
      <c r="L16" s="42" t="s">
        <v>42</v>
      </c>
      <c r="M16" s="45">
        <f t="shared" ref="M16" si="1">M15/M14</f>
        <v>0.88953319360378957</v>
      </c>
      <c r="N16" s="43" t="s">
        <v>42</v>
      </c>
      <c r="O16" s="46">
        <f t="shared" ref="O16" si="2">O15/O14</f>
        <v>0.88927854024657127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32" t="s">
        <v>45</v>
      </c>
      <c r="C17" s="13" t="s">
        <v>46</v>
      </c>
      <c r="D17" s="47" t="s">
        <v>42</v>
      </c>
      <c r="E17" s="48">
        <v>0.29166666666666669</v>
      </c>
      <c r="F17" s="48" t="s">
        <v>42</v>
      </c>
      <c r="G17" s="48">
        <v>0.29166666666666669</v>
      </c>
      <c r="H17" s="48">
        <v>0.20833333333333334</v>
      </c>
      <c r="I17" s="48">
        <v>0.43611111111111112</v>
      </c>
      <c r="J17" s="48" t="s">
        <v>42</v>
      </c>
      <c r="K17" s="48" t="s">
        <v>42</v>
      </c>
      <c r="L17" s="47" t="s">
        <v>42</v>
      </c>
      <c r="M17" s="49">
        <v>0.7086689814814815</v>
      </c>
      <c r="N17" s="48" t="s">
        <v>42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7" t="s">
        <v>42</v>
      </c>
      <c r="E18" s="48">
        <v>0.58680555555555558</v>
      </c>
      <c r="F18" s="48" t="s">
        <v>42</v>
      </c>
      <c r="G18" s="48">
        <v>0.58498842592592593</v>
      </c>
      <c r="H18" s="48">
        <v>0.54305555555555551</v>
      </c>
      <c r="I18" s="48">
        <v>0.45725694444444442</v>
      </c>
      <c r="J18" s="48" t="s">
        <v>42</v>
      </c>
      <c r="K18" s="48" t="s">
        <v>42</v>
      </c>
      <c r="L18" s="47" t="s">
        <v>42</v>
      </c>
      <c r="M18" s="49">
        <v>0.81349537037037034</v>
      </c>
      <c r="N18" s="48" t="s">
        <v>42</v>
      </c>
      <c r="O18" s="50">
        <v>0.82384259259259263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4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2"/>
      <c r="AC19" s="192"/>
      <c r="AD19" s="192"/>
      <c r="AE19" s="192"/>
      <c r="AF19" s="192"/>
      <c r="AG19" s="192"/>
      <c r="AH19" s="192"/>
      <c r="AI19" s="192"/>
      <c r="AJ19" s="192"/>
      <c r="AK19" s="192"/>
      <c r="AL19" s="192"/>
      <c r="AM19" s="192"/>
      <c r="AN19" s="192"/>
      <c r="AO19" s="25"/>
      <c r="AP19" s="25"/>
      <c r="AQ19" s="25"/>
      <c r="AR19" s="25"/>
    </row>
    <row r="20" spans="2:44" ht="17.25" customHeight="1">
      <c r="B20" s="235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2"/>
      <c r="AC20" s="192"/>
      <c r="AD20" s="192"/>
      <c r="AE20" s="192"/>
      <c r="AF20" s="192"/>
      <c r="AG20" s="192"/>
      <c r="AH20" s="192"/>
      <c r="AI20" s="192"/>
      <c r="AJ20" s="192"/>
      <c r="AK20" s="192"/>
      <c r="AL20" s="192"/>
      <c r="AM20" s="192"/>
      <c r="AN20" s="192"/>
      <c r="AO20" s="25"/>
      <c r="AP20" s="25"/>
      <c r="AQ20" s="25"/>
      <c r="AR20" s="25"/>
    </row>
    <row r="21" spans="2:44" ht="17.25" customHeight="1">
      <c r="B21" s="234" t="s">
        <v>51</v>
      </c>
      <c r="C21" s="51" t="s">
        <v>49</v>
      </c>
      <c r="D21" s="54"/>
      <c r="E21" s="52">
        <v>7</v>
      </c>
      <c r="F21" s="52"/>
      <c r="G21" s="52">
        <v>8</v>
      </c>
      <c r="H21" s="52">
        <v>11</v>
      </c>
      <c r="I21" s="52">
        <v>2</v>
      </c>
      <c r="J21" s="52"/>
      <c r="K21" s="53"/>
      <c r="L21" s="54"/>
      <c r="M21" s="55">
        <v>3</v>
      </c>
      <c r="N21" s="52"/>
      <c r="O21" s="56">
        <v>4</v>
      </c>
      <c r="Q21" s="9"/>
      <c r="R21" s="9"/>
      <c r="S21" s="9"/>
      <c r="T21" s="9"/>
      <c r="AB21" s="192"/>
      <c r="AC21" s="192"/>
      <c r="AD21" s="192"/>
      <c r="AE21" s="192"/>
      <c r="AF21" s="192"/>
      <c r="AG21" s="192"/>
      <c r="AH21" s="192"/>
      <c r="AI21" s="192"/>
      <c r="AJ21" s="192"/>
      <c r="AK21" s="192"/>
      <c r="AL21" s="192"/>
      <c r="AM21" s="192"/>
      <c r="AN21" s="192"/>
      <c r="AO21" s="25"/>
      <c r="AP21" s="25"/>
      <c r="AQ21" s="25"/>
      <c r="AR21" s="25"/>
    </row>
    <row r="22" spans="2:44" ht="17.25" customHeight="1">
      <c r="B22" s="235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2"/>
      <c r="AA22" s="192"/>
      <c r="AB22" s="192"/>
      <c r="AC22" s="192"/>
      <c r="AD22" s="192"/>
      <c r="AE22" s="192"/>
      <c r="AF22" s="192"/>
      <c r="AG22" s="192"/>
      <c r="AH22" s="192"/>
      <c r="AI22" s="192"/>
      <c r="AJ22" s="192"/>
      <c r="AK22" s="192"/>
      <c r="AL22" s="192"/>
      <c r="AM22" s="192"/>
      <c r="AN22" s="192"/>
      <c r="AO22" s="25"/>
      <c r="AP22" s="25"/>
      <c r="AQ22" s="25"/>
      <c r="AR22" s="25"/>
    </row>
    <row r="23" spans="2:44" ht="17.25" customHeight="1">
      <c r="B23" s="230" t="s">
        <v>53</v>
      </c>
      <c r="C23" s="231"/>
      <c r="D23" s="57" t="s">
        <v>42</v>
      </c>
      <c r="E23" s="58">
        <v>24.4</v>
      </c>
      <c r="F23" s="58" t="s">
        <v>42</v>
      </c>
      <c r="G23" s="58">
        <v>22.285714285714285</v>
      </c>
      <c r="H23" s="58">
        <v>19.25</v>
      </c>
      <c r="I23" s="58">
        <v>6</v>
      </c>
      <c r="J23" s="58" t="s">
        <v>42</v>
      </c>
      <c r="K23" s="59" t="s">
        <v>42</v>
      </c>
      <c r="L23" s="57" t="s">
        <v>42</v>
      </c>
      <c r="M23" s="60">
        <v>19.666666666666668</v>
      </c>
      <c r="N23" s="58" t="s">
        <v>42</v>
      </c>
      <c r="O23" s="61">
        <v>22.25</v>
      </c>
    </row>
    <row r="24" spans="2:44" ht="17.25" customHeight="1">
      <c r="B24" s="220" t="s">
        <v>54</v>
      </c>
      <c r="C24" s="221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20" t="s">
        <v>59</v>
      </c>
      <c r="C25" s="221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22" t="s">
        <v>60</v>
      </c>
      <c r="C26" s="223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36" t="s">
        <v>26</v>
      </c>
      <c r="C29" s="237"/>
      <c r="D29" s="224" t="s">
        <v>64</v>
      </c>
      <c r="E29" s="225"/>
      <c r="F29" s="225"/>
      <c r="G29" s="225"/>
      <c r="H29" s="225"/>
      <c r="I29" s="225"/>
      <c r="J29" s="225"/>
      <c r="K29" s="225"/>
      <c r="L29" s="225"/>
      <c r="M29" s="225"/>
      <c r="N29" s="225"/>
      <c r="O29" s="226"/>
      <c r="P29" s="227" t="s">
        <v>65</v>
      </c>
      <c r="Q29" s="228"/>
      <c r="R29" s="228"/>
      <c r="S29" s="228"/>
      <c r="T29" s="228"/>
      <c r="U29" s="228"/>
      <c r="V29" s="228"/>
      <c r="W29" s="228"/>
      <c r="X29" s="229"/>
    </row>
    <row r="30" spans="2:44" ht="17.25" customHeight="1">
      <c r="B30" s="230" t="s">
        <v>29</v>
      </c>
      <c r="C30" s="231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30"/>
      <c r="C31" s="231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33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318.8679245283019</v>
      </c>
      <c r="H32" s="28">
        <v>433.33333333333331</v>
      </c>
      <c r="I32" s="28" t="s">
        <v>42</v>
      </c>
      <c r="J32" s="28" t="s">
        <v>42</v>
      </c>
      <c r="K32" s="28">
        <v>825</v>
      </c>
      <c r="L32" s="28" t="s">
        <v>42</v>
      </c>
      <c r="M32" s="28">
        <v>761.53846153846155</v>
      </c>
      <c r="N32" s="28">
        <v>1133.3333333333333</v>
      </c>
      <c r="O32" s="28">
        <v>942.85714285714289</v>
      </c>
      <c r="P32" s="27">
        <v>306.38297872340428</v>
      </c>
      <c r="Q32" s="28" t="s">
        <v>42</v>
      </c>
      <c r="R32" s="28" t="s">
        <v>42</v>
      </c>
      <c r="S32" s="28" t="s">
        <v>42</v>
      </c>
      <c r="T32" s="28">
        <v>787.5</v>
      </c>
      <c r="U32" s="28" t="s">
        <v>42</v>
      </c>
      <c r="V32" s="28">
        <v>761.53846153846155</v>
      </c>
      <c r="W32" s="28">
        <v>1100</v>
      </c>
      <c r="X32" s="31">
        <v>880</v>
      </c>
    </row>
    <row r="33" spans="2:24" ht="39.6" customHeight="1">
      <c r="B33" s="233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279.75752107703289</v>
      </c>
      <c r="H33" s="35">
        <v>386.55787678394091</v>
      </c>
      <c r="I33" s="35" t="s">
        <v>42</v>
      </c>
      <c r="J33" s="35" t="s">
        <v>42</v>
      </c>
      <c r="K33" s="35">
        <v>738.56992234503298</v>
      </c>
      <c r="L33" s="35" t="s">
        <v>42</v>
      </c>
      <c r="M33" s="35">
        <v>681.95976849219619</v>
      </c>
      <c r="N33" s="35">
        <v>994.29752977238377</v>
      </c>
      <c r="O33" s="35">
        <v>833.87434582103481</v>
      </c>
      <c r="P33" s="34">
        <v>267.30853828186258</v>
      </c>
      <c r="Q33" s="35" t="s">
        <v>42</v>
      </c>
      <c r="R33" s="35" t="s">
        <v>42</v>
      </c>
      <c r="S33" s="35" t="s">
        <v>42</v>
      </c>
      <c r="T33" s="35">
        <v>702.7405335245262</v>
      </c>
      <c r="U33" s="35" t="s">
        <v>42</v>
      </c>
      <c r="V33" s="35">
        <v>682.35570231459803</v>
      </c>
      <c r="W33" s="35">
        <v>969.45403023471715</v>
      </c>
      <c r="X33" s="38">
        <v>778.07092938498113</v>
      </c>
    </row>
    <row r="34" spans="2:24" ht="40.15" customHeight="1">
      <c r="B34" s="233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0.87734607201673032</v>
      </c>
      <c r="H34" s="43">
        <f>H33/H32</f>
        <v>0.89205663873217134</v>
      </c>
      <c r="I34" s="43" t="s">
        <v>42</v>
      </c>
      <c r="J34" s="43" t="s">
        <v>42</v>
      </c>
      <c r="K34" s="43">
        <f>K33/K32</f>
        <v>0.89523626950913093</v>
      </c>
      <c r="L34" s="43" t="s">
        <v>42</v>
      </c>
      <c r="M34" s="43">
        <f>M33/M32</f>
        <v>0.89550272630288386</v>
      </c>
      <c r="N34" s="43">
        <f>N33/N32</f>
        <v>0.87732134979916221</v>
      </c>
      <c r="O34" s="43">
        <f>O33/O32</f>
        <v>0.8844121849617036</v>
      </c>
      <c r="P34" s="42">
        <f>P33/P32</f>
        <v>0.87246536800330143</v>
      </c>
      <c r="Q34" s="43" t="s">
        <v>42</v>
      </c>
      <c r="R34" s="43" t="s">
        <v>42</v>
      </c>
      <c r="S34" s="43" t="s">
        <v>42</v>
      </c>
      <c r="T34" s="43">
        <f>T33/T32</f>
        <v>0.89236893145971585</v>
      </c>
      <c r="U34" s="43" t="s">
        <v>42</v>
      </c>
      <c r="V34" s="43">
        <f>V33/V32</f>
        <v>0.89602263940300753</v>
      </c>
      <c r="W34" s="43">
        <f>W33/W32</f>
        <v>0.88132184566792471</v>
      </c>
      <c r="X34" s="46">
        <f>X33/X32</f>
        <v>0.8841715106647513</v>
      </c>
    </row>
    <row r="35" spans="2:24" ht="17.25" customHeight="1">
      <c r="B35" s="232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0.34166666666666667</v>
      </c>
      <c r="H35" s="48">
        <v>0.29166666666666669</v>
      </c>
      <c r="I35" s="48" t="s">
        <v>42</v>
      </c>
      <c r="J35" s="48" t="s">
        <v>42</v>
      </c>
      <c r="K35" s="48">
        <v>0.29168981481481482</v>
      </c>
      <c r="L35" s="48" t="s">
        <v>42</v>
      </c>
      <c r="M35" s="48">
        <v>0.29166666666666669</v>
      </c>
      <c r="N35" s="48">
        <v>0.29171296296296295</v>
      </c>
      <c r="O35" s="48">
        <v>0.29168981481481482</v>
      </c>
      <c r="P35" s="47">
        <v>0.70848379629629632</v>
      </c>
      <c r="Q35" s="48" t="s">
        <v>42</v>
      </c>
      <c r="R35" s="48" t="s">
        <v>42</v>
      </c>
      <c r="S35" s="48" t="s">
        <v>42</v>
      </c>
      <c r="T35" s="48">
        <v>0.70833333333333337</v>
      </c>
      <c r="U35" s="48" t="s">
        <v>42</v>
      </c>
      <c r="V35" s="48">
        <v>0.70859953703703704</v>
      </c>
      <c r="W35" s="48">
        <v>0.70833333333333337</v>
      </c>
      <c r="X35" s="50">
        <v>0.70833333333333337</v>
      </c>
    </row>
    <row r="36" spans="2:24" ht="17.25" customHeight="1">
      <c r="B36" s="230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0.43223379629629627</v>
      </c>
      <c r="H36" s="48">
        <v>0.32083333333333336</v>
      </c>
      <c r="I36" s="48" t="s">
        <v>42</v>
      </c>
      <c r="J36" s="48" t="s">
        <v>42</v>
      </c>
      <c r="K36" s="48">
        <v>0.39652777777777776</v>
      </c>
      <c r="L36" s="48" t="s">
        <v>42</v>
      </c>
      <c r="M36" s="48">
        <v>0.39331018518518518</v>
      </c>
      <c r="N36" s="48">
        <v>0.43541666666666667</v>
      </c>
      <c r="O36" s="48">
        <v>0.41619212962962965</v>
      </c>
      <c r="P36" s="47">
        <v>0.79166666666666663</v>
      </c>
      <c r="Q36" s="48" t="s">
        <v>42</v>
      </c>
      <c r="R36" s="48" t="s">
        <v>42</v>
      </c>
      <c r="S36" s="48" t="s">
        <v>42</v>
      </c>
      <c r="T36" s="48">
        <v>0.84583333333333333</v>
      </c>
      <c r="U36" s="48" t="s">
        <v>42</v>
      </c>
      <c r="V36" s="48">
        <v>0.83151620370370372</v>
      </c>
      <c r="W36" s="48">
        <v>0.99126157407407411</v>
      </c>
      <c r="X36" s="50">
        <v>0.85640046296296302</v>
      </c>
    </row>
    <row r="37" spans="2:24" ht="17.25" customHeight="1">
      <c r="B37" s="230" t="s">
        <v>53</v>
      </c>
      <c r="C37" s="231"/>
      <c r="D37" s="58" t="s">
        <v>42</v>
      </c>
      <c r="E37" s="58" t="s">
        <v>42</v>
      </c>
      <c r="F37" s="58" t="s">
        <v>42</v>
      </c>
      <c r="G37" s="58">
        <v>10.6</v>
      </c>
      <c r="H37" s="58">
        <v>6</v>
      </c>
      <c r="I37" s="58" t="s">
        <v>42</v>
      </c>
      <c r="J37" s="58" t="s">
        <v>42</v>
      </c>
      <c r="K37" s="58">
        <v>4</v>
      </c>
      <c r="L37" s="58" t="s">
        <v>42</v>
      </c>
      <c r="M37" s="58">
        <v>4.333333333333333</v>
      </c>
      <c r="N37" s="58">
        <v>3</v>
      </c>
      <c r="O37" s="58">
        <v>3.5</v>
      </c>
      <c r="P37" s="57">
        <v>11.75</v>
      </c>
      <c r="Q37" s="58" t="s">
        <v>42</v>
      </c>
      <c r="R37" s="58" t="s">
        <v>42</v>
      </c>
      <c r="S37" s="58" t="s">
        <v>42</v>
      </c>
      <c r="T37" s="39">
        <v>4</v>
      </c>
      <c r="U37" s="48" t="s">
        <v>42</v>
      </c>
      <c r="V37" s="58">
        <v>4.333333333333333</v>
      </c>
      <c r="W37" s="58">
        <v>3</v>
      </c>
      <c r="X37" s="61">
        <v>3.75</v>
      </c>
    </row>
    <row r="38" spans="2:24" ht="17.25" customHeight="1">
      <c r="B38" s="220" t="s">
        <v>54</v>
      </c>
      <c r="C38" s="221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20" t="s">
        <v>59</v>
      </c>
      <c r="C39" s="221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22" t="s">
        <v>60</v>
      </c>
      <c r="C40" s="223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14:B16"/>
    <mergeCell ref="B17:B18"/>
    <mergeCell ref="B19:B20"/>
    <mergeCell ref="P6:P8"/>
    <mergeCell ref="Q6:Q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B8886-BA36-4B99-884E-613F593BF93F}">
  <sheetPr>
    <tabColor theme="9" tint="0.59999389629810485"/>
    <pageSetUpPr fitToPage="1"/>
  </sheetPr>
  <dimension ref="A1:AC205"/>
  <sheetViews>
    <sheetView zoomScale="85" zoomScaleNormal="85" workbookViewId="0">
      <pane ySplit="4" topLeftCell="A5" activePane="bottomLeft" state="frozen"/>
      <selection activeCell="M42" sqref="M42"/>
      <selection pane="bottomLeft" activeCell="M42" sqref="M42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SUM(F5:F191)</f>
        <v>80954</v>
      </c>
      <c r="E1" s="88" t="s">
        <v>3</v>
      </c>
      <c r="F1" s="89">
        <f>SUM(G5:G191)</f>
        <v>1603243.3000000003</v>
      </c>
      <c r="G1" s="90" t="s">
        <v>84</v>
      </c>
      <c r="H1" s="91">
        <f>L21+L38+L55+L72+L89+L106+L123+L140+L157+L174+L191</f>
        <v>58.266666666666673</v>
      </c>
      <c r="I1" s="345" t="s">
        <v>85</v>
      </c>
      <c r="J1" s="341"/>
      <c r="K1" s="361"/>
      <c r="L1" s="365" t="s">
        <v>86</v>
      </c>
      <c r="M1" s="366"/>
      <c r="N1" s="367"/>
      <c r="O1" s="341" t="s">
        <v>87</v>
      </c>
      <c r="P1" s="341"/>
      <c r="Q1" s="341"/>
      <c r="R1" s="342"/>
      <c r="S1" s="345" t="s">
        <v>88</v>
      </c>
      <c r="T1" s="341"/>
      <c r="U1" s="341"/>
      <c r="V1" s="341"/>
      <c r="W1" s="341"/>
      <c r="X1" s="342"/>
      <c r="Y1" s="341" t="s">
        <v>89</v>
      </c>
      <c r="Z1" s="341"/>
      <c r="AA1" s="345" t="s">
        <v>90</v>
      </c>
      <c r="AB1" s="347"/>
      <c r="AC1" s="348"/>
    </row>
    <row r="2" spans="1:29" ht="26.25" customHeight="1" thickBot="1">
      <c r="A2" s="354">
        <v>46052</v>
      </c>
      <c r="B2" s="355"/>
      <c r="C2" s="92" t="s">
        <v>40</v>
      </c>
      <c r="D2" s="93">
        <f>AVERAGE(N21,N38,N55,N72,N89,N106,N123,N140,N157,N174,N191)</f>
        <v>664.99515436657316</v>
      </c>
      <c r="E2" s="93" t="s">
        <v>91</v>
      </c>
      <c r="F2" s="94">
        <f>F1/D1</f>
        <v>19.804374088988812</v>
      </c>
      <c r="G2" s="95" t="s">
        <v>92</v>
      </c>
      <c r="H2" s="96">
        <f>COUNT(H5:H191)</f>
        <v>1</v>
      </c>
      <c r="I2" s="362"/>
      <c r="J2" s="363"/>
      <c r="K2" s="364"/>
      <c r="L2" s="368"/>
      <c r="M2" s="343"/>
      <c r="N2" s="369"/>
      <c r="O2" s="343"/>
      <c r="P2" s="343"/>
      <c r="Q2" s="343"/>
      <c r="R2" s="344"/>
      <c r="S2" s="346"/>
      <c r="T2" s="343"/>
      <c r="U2" s="343"/>
      <c r="V2" s="343"/>
      <c r="W2" s="343"/>
      <c r="X2" s="344"/>
      <c r="Y2" s="343"/>
      <c r="Z2" s="343"/>
      <c r="AA2" s="349"/>
      <c r="AB2" s="350"/>
      <c r="AC2" s="351"/>
    </row>
    <row r="3" spans="1:29" ht="23.25" customHeight="1">
      <c r="A3" s="356" t="s">
        <v>93</v>
      </c>
      <c r="B3" s="358" t="s">
        <v>94</v>
      </c>
      <c r="C3" s="315" t="s">
        <v>95</v>
      </c>
      <c r="D3" s="315"/>
      <c r="E3" s="337" t="s">
        <v>96</v>
      </c>
      <c r="F3" s="315" t="s">
        <v>97</v>
      </c>
      <c r="G3" s="337" t="s">
        <v>98</v>
      </c>
      <c r="H3" s="339" t="s">
        <v>99</v>
      </c>
      <c r="I3" s="329" t="s">
        <v>100</v>
      </c>
      <c r="J3" s="325" t="s">
        <v>101</v>
      </c>
      <c r="K3" s="327" t="s">
        <v>40</v>
      </c>
      <c r="L3" s="352" t="s">
        <v>100</v>
      </c>
      <c r="M3" s="325" t="s">
        <v>101</v>
      </c>
      <c r="N3" s="327" t="s">
        <v>40</v>
      </c>
      <c r="O3" s="329" t="s">
        <v>100</v>
      </c>
      <c r="P3" s="331" t="s">
        <v>40</v>
      </c>
      <c r="Q3" s="333" t="s">
        <v>102</v>
      </c>
      <c r="R3" s="335" t="s">
        <v>103</v>
      </c>
      <c r="S3" s="314" t="s">
        <v>104</v>
      </c>
      <c r="T3" s="315"/>
      <c r="U3" s="316" t="s">
        <v>105</v>
      </c>
      <c r="V3" s="316" t="s">
        <v>106</v>
      </c>
      <c r="W3" s="315" t="s">
        <v>107</v>
      </c>
      <c r="X3" s="318"/>
      <c r="Y3" s="319" t="s">
        <v>108</v>
      </c>
      <c r="Z3" s="320"/>
      <c r="AA3" s="323" t="s">
        <v>101</v>
      </c>
      <c r="AB3" s="370" t="s">
        <v>102</v>
      </c>
      <c r="AC3" s="372" t="s">
        <v>109</v>
      </c>
    </row>
    <row r="4" spans="1:29" ht="17.25" customHeight="1" thickBot="1">
      <c r="A4" s="357"/>
      <c r="B4" s="359"/>
      <c r="C4" s="360"/>
      <c r="D4" s="360"/>
      <c r="E4" s="338"/>
      <c r="F4" s="360"/>
      <c r="G4" s="338"/>
      <c r="H4" s="340"/>
      <c r="I4" s="330"/>
      <c r="J4" s="326"/>
      <c r="K4" s="328"/>
      <c r="L4" s="353"/>
      <c r="M4" s="326"/>
      <c r="N4" s="328"/>
      <c r="O4" s="330"/>
      <c r="P4" s="332"/>
      <c r="Q4" s="334"/>
      <c r="R4" s="336"/>
      <c r="S4" s="68" t="s">
        <v>110</v>
      </c>
      <c r="T4" s="99" t="s">
        <v>111</v>
      </c>
      <c r="U4" s="317"/>
      <c r="V4" s="317"/>
      <c r="W4" s="99" t="s">
        <v>112</v>
      </c>
      <c r="X4" s="69" t="s">
        <v>113</v>
      </c>
      <c r="Y4" s="321"/>
      <c r="Z4" s="322"/>
      <c r="AA4" s="324"/>
      <c r="AB4" s="371"/>
      <c r="AC4" s="373"/>
    </row>
    <row r="5" spans="1:29" ht="15.75" customHeight="1">
      <c r="A5" s="300" t="s">
        <v>118</v>
      </c>
      <c r="B5" s="146" t="s">
        <v>114</v>
      </c>
      <c r="C5" s="304" t="s">
        <v>125</v>
      </c>
      <c r="D5" s="305"/>
      <c r="E5" s="147">
        <v>19.7</v>
      </c>
      <c r="F5" s="97">
        <v>231</v>
      </c>
      <c r="G5" s="148">
        <f t="shared" ref="G5:G9" si="0">E5*F5</f>
        <v>4550.7</v>
      </c>
      <c r="H5" s="149"/>
      <c r="I5" s="150">
        <v>6</v>
      </c>
      <c r="J5" s="151">
        <v>2500</v>
      </c>
      <c r="K5" s="152">
        <f>J5/I5</f>
        <v>416.66666666666669</v>
      </c>
      <c r="L5" s="153">
        <v>6</v>
      </c>
      <c r="M5" s="151">
        <f>F5/V5*60</f>
        <v>2259.7826086956625</v>
      </c>
      <c r="N5" s="152">
        <f>M5/L5</f>
        <v>376.63043478261039</v>
      </c>
      <c r="O5" s="154">
        <f>L5-I5</f>
        <v>0</v>
      </c>
      <c r="P5" s="155">
        <f>N5-K5</f>
        <v>-40.036231884056292</v>
      </c>
      <c r="Q5" s="156">
        <f>N5/K5</f>
        <v>0.90391304347826495</v>
      </c>
      <c r="R5" s="306">
        <f>Q21</f>
        <v>0.87734607201673032</v>
      </c>
      <c r="S5" s="157">
        <v>0.34166666666666667</v>
      </c>
      <c r="T5" s="158">
        <v>0.34592592592592591</v>
      </c>
      <c r="U5" s="159"/>
      <c r="V5" s="160">
        <v>6.1333333333333062</v>
      </c>
      <c r="W5" s="161"/>
      <c r="X5" s="162"/>
      <c r="Y5" s="309"/>
      <c r="Z5" s="310"/>
      <c r="AA5" s="115">
        <f>M5-J5</f>
        <v>-240.21739130433753</v>
      </c>
      <c r="AB5" s="156">
        <f>M5/J5</f>
        <v>0.90391304347826495</v>
      </c>
      <c r="AC5" s="290">
        <f>AB21</f>
        <v>0.87734607201673043</v>
      </c>
    </row>
    <row r="6" spans="1:29" ht="15.75" customHeight="1">
      <c r="A6" s="301"/>
      <c r="B6" s="100" t="s">
        <v>120</v>
      </c>
      <c r="C6" s="293" t="s">
        <v>121</v>
      </c>
      <c r="D6" s="294"/>
      <c r="E6" s="101">
        <v>28.57</v>
      </c>
      <c r="F6" s="102">
        <v>1705</v>
      </c>
      <c r="G6" s="103">
        <f t="shared" si="0"/>
        <v>48711.85</v>
      </c>
      <c r="H6" s="26"/>
      <c r="I6" s="104">
        <v>12</v>
      </c>
      <c r="J6" s="105">
        <v>3600</v>
      </c>
      <c r="K6" s="106">
        <f t="shared" ref="K6:K23" si="1">J6/I6</f>
        <v>300</v>
      </c>
      <c r="L6" s="107">
        <v>12</v>
      </c>
      <c r="M6" s="105">
        <f>F6/V6*60</f>
        <v>3123.6641221374048</v>
      </c>
      <c r="N6" s="106">
        <f>M6/L6</f>
        <v>260.30534351145042</v>
      </c>
      <c r="O6" s="108">
        <f>L6-I6</f>
        <v>0</v>
      </c>
      <c r="P6" s="109">
        <f>N6-K6</f>
        <v>-39.694656488549583</v>
      </c>
      <c r="Q6" s="110">
        <f>N6/K6</f>
        <v>0.86768447837150142</v>
      </c>
      <c r="R6" s="307"/>
      <c r="S6" s="47">
        <v>0.34947916666666667</v>
      </c>
      <c r="T6" s="48">
        <v>0.37222222222222223</v>
      </c>
      <c r="U6" s="111">
        <v>5.1166666666666938</v>
      </c>
      <c r="V6" s="112">
        <v>32.75</v>
      </c>
      <c r="W6" s="113"/>
      <c r="X6" s="116"/>
      <c r="Y6" s="295"/>
      <c r="Z6" s="296"/>
      <c r="AA6" s="117">
        <f>M6-J6</f>
        <v>-476.33587786259523</v>
      </c>
      <c r="AB6" s="110">
        <f>M6/J6</f>
        <v>0.86768447837150131</v>
      </c>
      <c r="AC6" s="291"/>
    </row>
    <row r="7" spans="1:29" ht="15.75" customHeight="1">
      <c r="A7" s="301"/>
      <c r="B7" s="100" t="s">
        <v>114</v>
      </c>
      <c r="C7" s="293" t="s">
        <v>115</v>
      </c>
      <c r="D7" s="294"/>
      <c r="E7" s="101">
        <v>29.85</v>
      </c>
      <c r="F7" s="102">
        <v>1380</v>
      </c>
      <c r="G7" s="103">
        <f t="shared" si="0"/>
        <v>41193</v>
      </c>
      <c r="H7" s="26"/>
      <c r="I7" s="104">
        <v>12</v>
      </c>
      <c r="J7" s="105">
        <v>3600</v>
      </c>
      <c r="K7" s="106">
        <f t="shared" si="1"/>
        <v>300</v>
      </c>
      <c r="L7" s="107">
        <v>12</v>
      </c>
      <c r="M7" s="105">
        <f>F7/V7*60</f>
        <v>3136.3636363636397</v>
      </c>
      <c r="N7" s="106">
        <f>M7/L7</f>
        <v>261.36363636363666</v>
      </c>
      <c r="O7" s="108">
        <f>L7-I7</f>
        <v>0</v>
      </c>
      <c r="P7" s="109">
        <f>N7-K7</f>
        <v>-38.636363636363342</v>
      </c>
      <c r="Q7" s="110">
        <f>N7/K7</f>
        <v>0.87121212121212221</v>
      </c>
      <c r="R7" s="307"/>
      <c r="S7" s="47">
        <v>0.37569444444444444</v>
      </c>
      <c r="T7" s="48">
        <v>0.39402777777777775</v>
      </c>
      <c r="U7" s="111">
        <v>4.9999999999999822</v>
      </c>
      <c r="V7" s="112">
        <v>26.39999999999997</v>
      </c>
      <c r="W7" s="113"/>
      <c r="X7" s="116"/>
      <c r="Y7" s="295"/>
      <c r="Z7" s="296"/>
      <c r="AA7" s="117">
        <f>M7-J7</f>
        <v>-463.63636363636033</v>
      </c>
      <c r="AB7" s="110">
        <f>M7/J7</f>
        <v>0.8712121212121221</v>
      </c>
      <c r="AC7" s="291"/>
    </row>
    <row r="8" spans="1:29" ht="15.75" customHeight="1">
      <c r="A8" s="301"/>
      <c r="B8" s="100" t="s">
        <v>114</v>
      </c>
      <c r="C8" s="293" t="s">
        <v>116</v>
      </c>
      <c r="D8" s="294"/>
      <c r="E8" s="101">
        <v>29.52</v>
      </c>
      <c r="F8" s="102">
        <v>1326</v>
      </c>
      <c r="G8" s="103">
        <f t="shared" si="0"/>
        <v>39143.519999999997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3136.3994743758221</v>
      </c>
      <c r="N8" s="106">
        <f>M8/L8</f>
        <v>261.36662286465184</v>
      </c>
      <c r="O8" s="108">
        <f>L8-I8</f>
        <v>0</v>
      </c>
      <c r="P8" s="109">
        <f>N8-K8</f>
        <v>-38.633377135348155</v>
      </c>
      <c r="Q8" s="110">
        <f>N8/K8</f>
        <v>0.87122207621550618</v>
      </c>
      <c r="R8" s="307"/>
      <c r="S8" s="47">
        <v>0.3972222222222222</v>
      </c>
      <c r="T8" s="48">
        <v>0.41483796296296294</v>
      </c>
      <c r="U8" s="111">
        <v>4.5999999999999996</v>
      </c>
      <c r="V8" s="112">
        <v>25.36666666666666</v>
      </c>
      <c r="W8" s="113"/>
      <c r="X8" s="116"/>
      <c r="Y8" s="295"/>
      <c r="Z8" s="296"/>
      <c r="AA8" s="117">
        <f>M8-J8</f>
        <v>-463.60052562417786</v>
      </c>
      <c r="AB8" s="110">
        <f>M8/J8</f>
        <v>0.87122207621550618</v>
      </c>
      <c r="AC8" s="291"/>
    </row>
    <row r="9" spans="1:29" ht="15.75" customHeight="1">
      <c r="A9" s="302"/>
      <c r="B9" s="100" t="s">
        <v>114</v>
      </c>
      <c r="C9" s="293" t="s">
        <v>119</v>
      </c>
      <c r="D9" s="294"/>
      <c r="E9" s="101">
        <v>25.64</v>
      </c>
      <c r="F9" s="102">
        <v>1079</v>
      </c>
      <c r="G9" s="103">
        <f t="shared" si="0"/>
        <v>27665.56</v>
      </c>
      <c r="H9" s="13"/>
      <c r="I9" s="104">
        <v>11</v>
      </c>
      <c r="J9" s="105">
        <v>3600</v>
      </c>
      <c r="K9" s="106">
        <f t="shared" si="1"/>
        <v>327.27272727272725</v>
      </c>
      <c r="L9" s="118">
        <v>11</v>
      </c>
      <c r="M9" s="105">
        <f>F9/V9*60</f>
        <v>3170.9387755102134</v>
      </c>
      <c r="N9" s="106">
        <f>M9/L9</f>
        <v>288.26716141001941</v>
      </c>
      <c r="O9" s="108">
        <f>L9-I9</f>
        <v>0</v>
      </c>
      <c r="P9" s="109">
        <f>N9-K9</f>
        <v>-39.00556586270784</v>
      </c>
      <c r="Q9" s="110">
        <f>N9/K9</f>
        <v>0.88081632653061492</v>
      </c>
      <c r="R9" s="307"/>
      <c r="S9" s="47">
        <v>0.41805555555555557</v>
      </c>
      <c r="T9" s="48">
        <v>0.43223379629629627</v>
      </c>
      <c r="U9" s="111">
        <v>4.6333333333333915</v>
      </c>
      <c r="V9" s="112">
        <v>20.416666666666607</v>
      </c>
      <c r="W9" s="113"/>
      <c r="X9" s="116"/>
      <c r="Y9" s="295"/>
      <c r="Z9" s="296"/>
      <c r="AA9" s="117">
        <f>M9-J9</f>
        <v>-429.06122448978658</v>
      </c>
      <c r="AB9" s="110">
        <f>M9/J9</f>
        <v>0.88081632653061481</v>
      </c>
      <c r="AC9" s="291"/>
    </row>
    <row r="10" spans="1:29" ht="15.75" customHeight="1">
      <c r="A10" s="302"/>
      <c r="B10" s="100"/>
      <c r="C10" s="293"/>
      <c r="D10" s="294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07"/>
      <c r="S10" s="47"/>
      <c r="T10" s="48"/>
      <c r="U10" s="111"/>
      <c r="V10" s="112"/>
      <c r="W10" s="113"/>
      <c r="X10" s="116"/>
      <c r="Y10" s="295"/>
      <c r="Z10" s="296"/>
      <c r="AA10" s="117"/>
      <c r="AB10" s="110"/>
      <c r="AC10" s="291"/>
    </row>
    <row r="11" spans="1:29" ht="15.75" customHeight="1">
      <c r="A11" s="302"/>
      <c r="B11" s="100"/>
      <c r="C11" s="293"/>
      <c r="D11" s="294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307"/>
      <c r="S11" s="47"/>
      <c r="T11" s="48"/>
      <c r="U11" s="111"/>
      <c r="V11" s="112"/>
      <c r="W11" s="113"/>
      <c r="X11" s="116"/>
      <c r="Y11" s="295"/>
      <c r="Z11" s="296"/>
      <c r="AA11" s="117"/>
      <c r="AB11" s="110"/>
      <c r="AC11" s="291"/>
    </row>
    <row r="12" spans="1:29" ht="15.75" customHeight="1">
      <c r="A12" s="302"/>
      <c r="B12" s="100"/>
      <c r="C12" s="293"/>
      <c r="D12" s="294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07"/>
      <c r="S12" s="47"/>
      <c r="T12" s="48"/>
      <c r="U12" s="111"/>
      <c r="V12" s="112"/>
      <c r="W12" s="113"/>
      <c r="X12" s="116"/>
      <c r="Y12" s="295"/>
      <c r="Z12" s="296"/>
      <c r="AA12" s="117"/>
      <c r="AB12" s="110"/>
      <c r="AC12" s="291"/>
    </row>
    <row r="13" spans="1:29" ht="15.75" customHeight="1">
      <c r="A13" s="302"/>
      <c r="B13" s="100"/>
      <c r="C13" s="293"/>
      <c r="D13" s="294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07"/>
      <c r="S13" s="47"/>
      <c r="T13" s="48"/>
      <c r="U13" s="111"/>
      <c r="V13" s="112"/>
      <c r="W13" s="113"/>
      <c r="X13" s="127"/>
      <c r="Y13" s="295"/>
      <c r="Z13" s="296"/>
      <c r="AA13" s="117"/>
      <c r="AB13" s="110"/>
      <c r="AC13" s="291"/>
    </row>
    <row r="14" spans="1:29" ht="15.75" customHeight="1">
      <c r="A14" s="302"/>
      <c r="B14" s="100"/>
      <c r="C14" s="293"/>
      <c r="D14" s="294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07"/>
      <c r="S14" s="47"/>
      <c r="T14" s="48"/>
      <c r="U14" s="111"/>
      <c r="V14" s="112"/>
      <c r="W14" s="113"/>
      <c r="X14" s="127"/>
      <c r="Y14" s="295"/>
      <c r="Z14" s="296"/>
      <c r="AA14" s="117"/>
      <c r="AB14" s="110"/>
      <c r="AC14" s="291"/>
    </row>
    <row r="15" spans="1:29" ht="15.75" customHeight="1">
      <c r="A15" s="302"/>
      <c r="B15" s="100"/>
      <c r="C15" s="293"/>
      <c r="D15" s="29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07"/>
      <c r="S15" s="47"/>
      <c r="T15" s="48"/>
      <c r="U15" s="111"/>
      <c r="V15" s="112"/>
      <c r="W15" s="113"/>
      <c r="X15" s="127"/>
      <c r="Y15" s="295"/>
      <c r="Z15" s="296"/>
      <c r="AA15" s="117"/>
      <c r="AB15" s="110"/>
      <c r="AC15" s="291"/>
    </row>
    <row r="16" spans="1:29" ht="15.75" customHeight="1">
      <c r="A16" s="302"/>
      <c r="B16" s="100"/>
      <c r="C16" s="293"/>
      <c r="D16" s="29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07"/>
      <c r="S16" s="47"/>
      <c r="T16" s="48"/>
      <c r="U16" s="111"/>
      <c r="V16" s="112"/>
      <c r="W16" s="113"/>
      <c r="X16" s="127"/>
      <c r="Y16" s="295"/>
      <c r="Z16" s="296"/>
      <c r="AA16" s="117"/>
      <c r="AB16" s="110"/>
      <c r="AC16" s="291"/>
    </row>
    <row r="17" spans="1:29" ht="15.75" customHeight="1">
      <c r="A17" s="302"/>
      <c r="B17" s="100"/>
      <c r="C17" s="293"/>
      <c r="D17" s="29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07"/>
      <c r="S17" s="47"/>
      <c r="T17" s="48"/>
      <c r="U17" s="111"/>
      <c r="V17" s="112"/>
      <c r="W17" s="113"/>
      <c r="X17" s="127"/>
      <c r="Y17" s="295"/>
      <c r="Z17" s="296"/>
      <c r="AA17" s="117"/>
      <c r="AB17" s="110"/>
      <c r="AC17" s="291"/>
    </row>
    <row r="18" spans="1:29" ht="15.75" customHeight="1">
      <c r="A18" s="302"/>
      <c r="B18" s="100"/>
      <c r="C18" s="293"/>
      <c r="D18" s="29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07"/>
      <c r="S18" s="47"/>
      <c r="T18" s="48"/>
      <c r="U18" s="111"/>
      <c r="V18" s="112"/>
      <c r="W18" s="113"/>
      <c r="X18" s="127"/>
      <c r="Y18" s="295"/>
      <c r="Z18" s="296"/>
      <c r="AA18" s="117"/>
      <c r="AB18" s="110"/>
      <c r="AC18" s="291"/>
    </row>
    <row r="19" spans="1:29" ht="15.75" customHeight="1">
      <c r="A19" s="302"/>
      <c r="B19" s="100"/>
      <c r="C19" s="293"/>
      <c r="D19" s="29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07"/>
      <c r="S19" s="47"/>
      <c r="T19" s="48"/>
      <c r="U19" s="111"/>
      <c r="V19" s="112"/>
      <c r="W19" s="113"/>
      <c r="X19" s="127"/>
      <c r="Y19" s="295"/>
      <c r="Z19" s="296"/>
      <c r="AA19" s="117"/>
      <c r="AB19" s="110"/>
      <c r="AC19" s="291"/>
    </row>
    <row r="20" spans="1:29" ht="15.75" customHeight="1">
      <c r="A20" s="302"/>
      <c r="B20" s="163"/>
      <c r="C20" s="293"/>
      <c r="D20" s="294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07"/>
      <c r="S20" s="119"/>
      <c r="T20" s="120"/>
      <c r="U20" s="130"/>
      <c r="V20" s="131"/>
      <c r="W20" s="126"/>
      <c r="X20" s="127"/>
      <c r="Y20" s="295"/>
      <c r="Z20" s="296"/>
      <c r="AA20" s="165"/>
      <c r="AB20" s="125"/>
      <c r="AC20" s="291"/>
    </row>
    <row r="21" spans="1:29" ht="15.75" customHeight="1" thickBot="1">
      <c r="A21" s="303"/>
      <c r="B21" s="133" t="s">
        <v>117</v>
      </c>
      <c r="C21" s="297"/>
      <c r="D21" s="297"/>
      <c r="E21" s="134"/>
      <c r="F21" s="167"/>
      <c r="G21" s="135"/>
      <c r="H21" s="69"/>
      <c r="I21" s="136">
        <f t="shared" ref="I21:J21" si="2">AVERAGE(I5:I20)</f>
        <v>10.6</v>
      </c>
      <c r="J21" s="137">
        <f t="shared" si="2"/>
        <v>3380</v>
      </c>
      <c r="K21" s="138">
        <f t="shared" ref="K21" si="3">J21/I21</f>
        <v>318.8679245283019</v>
      </c>
      <c r="L21" s="136">
        <f t="shared" ref="L21:M21" si="4">AVERAGE(L5:L20)</f>
        <v>10.6</v>
      </c>
      <c r="M21" s="137">
        <f t="shared" si="4"/>
        <v>2965.4297234165488</v>
      </c>
      <c r="N21" s="138">
        <f>M21/L21</f>
        <v>279.75752107703289</v>
      </c>
      <c r="O21" s="139">
        <f>L21-I21</f>
        <v>0</v>
      </c>
      <c r="P21" s="140">
        <f>N21-K21</f>
        <v>-39.110403451269008</v>
      </c>
      <c r="Q21" s="141">
        <f>N21/K21</f>
        <v>0.87734607201673032</v>
      </c>
      <c r="R21" s="308"/>
      <c r="S21" s="142">
        <f>S5</f>
        <v>0.34166666666666667</v>
      </c>
      <c r="T21" s="143">
        <f>INDEX(T5:T20,COUNTA(T5:T20))</f>
        <v>0.43223379629629627</v>
      </c>
      <c r="U21" s="144"/>
      <c r="V21" s="166"/>
      <c r="W21" s="167"/>
      <c r="X21" s="138"/>
      <c r="Y21" s="298"/>
      <c r="Z21" s="299"/>
      <c r="AA21" s="168">
        <f>M21-J21</f>
        <v>-414.57027658345123</v>
      </c>
      <c r="AB21" s="141">
        <f>M21/J21</f>
        <v>0.87734607201673043</v>
      </c>
      <c r="AC21" s="292"/>
    </row>
    <row r="22" spans="1:29" ht="15.75" customHeight="1">
      <c r="A22" s="311" t="s">
        <v>122</v>
      </c>
      <c r="B22" s="114" t="s">
        <v>114</v>
      </c>
      <c r="C22" s="304" t="s">
        <v>123</v>
      </c>
      <c r="D22" s="305"/>
      <c r="E22" s="147">
        <v>14.03</v>
      </c>
      <c r="F22" s="97">
        <v>666</v>
      </c>
      <c r="G22" s="148">
        <f t="shared" ref="G22:G23" si="5">E22*F22</f>
        <v>9343.98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2318.7620889748614</v>
      </c>
      <c r="N22" s="152">
        <f>M22/L22</f>
        <v>386.46034816247692</v>
      </c>
      <c r="O22" s="154">
        <f>L22-I22</f>
        <v>0</v>
      </c>
      <c r="P22" s="155">
        <f>N22-K22</f>
        <v>-46.872985170856396</v>
      </c>
      <c r="Q22" s="156">
        <f>N22/K22</f>
        <v>0.89183157268263913</v>
      </c>
      <c r="R22" s="306">
        <f>Q38</f>
        <v>0.89205663873217134</v>
      </c>
      <c r="S22" s="157">
        <v>0.29166666666666669</v>
      </c>
      <c r="T22" s="158">
        <v>0.30363425925925924</v>
      </c>
      <c r="U22" s="159"/>
      <c r="V22" s="160">
        <v>17.233333333333285</v>
      </c>
      <c r="W22" s="158"/>
      <c r="X22" s="169"/>
      <c r="Y22" s="309"/>
      <c r="Z22" s="310"/>
      <c r="AA22" s="115">
        <f>M22-J22</f>
        <v>-281.2379110251386</v>
      </c>
      <c r="AB22" s="156">
        <f>M22/J22</f>
        <v>0.89183157268263902</v>
      </c>
      <c r="AC22" s="290">
        <f>AB38</f>
        <v>0.89205663873217134</v>
      </c>
    </row>
    <row r="23" spans="1:29" ht="15.75" customHeight="1">
      <c r="A23" s="312"/>
      <c r="B23" s="100" t="s">
        <v>114</v>
      </c>
      <c r="C23" s="293" t="s">
        <v>124</v>
      </c>
      <c r="D23" s="294"/>
      <c r="E23" s="101">
        <v>14.49</v>
      </c>
      <c r="F23" s="102">
        <v>763</v>
      </c>
      <c r="G23" s="103">
        <f t="shared" si="5"/>
        <v>11055.87</v>
      </c>
      <c r="H23" s="26"/>
      <c r="I23" s="104">
        <v>6</v>
      </c>
      <c r="J23" s="105">
        <v>2600</v>
      </c>
      <c r="K23" s="106">
        <f t="shared" si="1"/>
        <v>433.33333333333331</v>
      </c>
      <c r="L23" s="107">
        <v>6</v>
      </c>
      <c r="M23" s="105">
        <f>F23/V23*60</f>
        <v>2319.9324324324298</v>
      </c>
      <c r="N23" s="106">
        <f>M23/L23</f>
        <v>386.65540540540496</v>
      </c>
      <c r="O23" s="108">
        <f>L23-I23</f>
        <v>0</v>
      </c>
      <c r="P23" s="109">
        <f>N23-K23</f>
        <v>-46.677927927928351</v>
      </c>
      <c r="Q23" s="110">
        <f>N23/K23</f>
        <v>0.89228170478170377</v>
      </c>
      <c r="R23" s="307"/>
      <c r="S23" s="47">
        <v>0.30712962962962964</v>
      </c>
      <c r="T23" s="48">
        <v>0.32083333333333336</v>
      </c>
      <c r="U23" s="111">
        <v>5.0333333333333741</v>
      </c>
      <c r="V23" s="112">
        <v>19.733333333333356</v>
      </c>
      <c r="W23" s="113"/>
      <c r="X23" s="13"/>
      <c r="Y23" s="295"/>
      <c r="Z23" s="296"/>
      <c r="AA23" s="117">
        <f>M23-J23</f>
        <v>-280.06756756757022</v>
      </c>
      <c r="AB23" s="110">
        <f>M23/J23</f>
        <v>0.89228170478170377</v>
      </c>
      <c r="AC23" s="291"/>
    </row>
    <row r="24" spans="1:29" ht="15.75" customHeight="1">
      <c r="A24" s="312"/>
      <c r="B24" s="100"/>
      <c r="C24" s="293"/>
      <c r="D24" s="294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307"/>
      <c r="S24" s="47"/>
      <c r="T24" s="48"/>
      <c r="U24" s="111"/>
      <c r="V24" s="112"/>
      <c r="W24" s="113"/>
      <c r="X24" s="13"/>
      <c r="Y24" s="295"/>
      <c r="Z24" s="296"/>
      <c r="AA24" s="117"/>
      <c r="AB24" s="110"/>
      <c r="AC24" s="291"/>
    </row>
    <row r="25" spans="1:29" ht="15.75" customHeight="1">
      <c r="A25" s="312"/>
      <c r="B25" s="100"/>
      <c r="C25" s="293"/>
      <c r="D25" s="294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07"/>
      <c r="S25" s="47"/>
      <c r="T25" s="48"/>
      <c r="U25" s="111"/>
      <c r="V25" s="112"/>
      <c r="W25" s="113"/>
      <c r="X25" s="116"/>
      <c r="Y25" s="295"/>
      <c r="Z25" s="296"/>
      <c r="AA25" s="117"/>
      <c r="AB25" s="110"/>
      <c r="AC25" s="291"/>
    </row>
    <row r="26" spans="1:29" ht="15.75" customHeight="1">
      <c r="A26" s="312"/>
      <c r="B26" s="100"/>
      <c r="C26" s="293"/>
      <c r="D26" s="294"/>
      <c r="E26" s="101"/>
      <c r="F26" s="102"/>
      <c r="G26" s="103"/>
      <c r="H26" s="13"/>
      <c r="I26" s="104"/>
      <c r="J26" s="105"/>
      <c r="K26" s="106"/>
      <c r="L26" s="118"/>
      <c r="M26" s="105"/>
      <c r="N26" s="106"/>
      <c r="O26" s="108"/>
      <c r="P26" s="109"/>
      <c r="Q26" s="110"/>
      <c r="R26" s="307"/>
      <c r="S26" s="47"/>
      <c r="T26" s="48"/>
      <c r="U26" s="111"/>
      <c r="V26" s="112"/>
      <c r="W26" s="113"/>
      <c r="X26" s="13"/>
      <c r="Y26" s="295"/>
      <c r="Z26" s="296"/>
      <c r="AA26" s="117"/>
      <c r="AB26" s="110"/>
      <c r="AC26" s="291"/>
    </row>
    <row r="27" spans="1:29" ht="15.75" customHeight="1">
      <c r="A27" s="312"/>
      <c r="B27" s="100"/>
      <c r="C27" s="293"/>
      <c r="D27" s="294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07"/>
      <c r="S27" s="47"/>
      <c r="T27" s="48"/>
      <c r="U27" s="111"/>
      <c r="V27" s="112"/>
      <c r="W27" s="113"/>
      <c r="X27" s="50"/>
      <c r="Y27" s="295"/>
      <c r="Z27" s="296"/>
      <c r="AA27" s="117"/>
      <c r="AB27" s="110"/>
      <c r="AC27" s="291"/>
    </row>
    <row r="28" spans="1:29" ht="15.75" customHeight="1">
      <c r="A28" s="312"/>
      <c r="B28" s="100"/>
      <c r="C28" s="293"/>
      <c r="D28" s="294"/>
      <c r="E28" s="101"/>
      <c r="F28" s="102"/>
      <c r="G28" s="121"/>
      <c r="H28" s="62"/>
      <c r="I28" s="104"/>
      <c r="J28" s="105"/>
      <c r="K28" s="106"/>
      <c r="L28" s="118"/>
      <c r="M28" s="105"/>
      <c r="N28" s="106"/>
      <c r="O28" s="123"/>
      <c r="P28" s="124"/>
      <c r="Q28" s="125"/>
      <c r="R28" s="307"/>
      <c r="S28" s="47"/>
      <c r="T28" s="48"/>
      <c r="U28" s="111"/>
      <c r="V28" s="112"/>
      <c r="W28" s="113"/>
      <c r="X28" s="116"/>
      <c r="Y28" s="295"/>
      <c r="Z28" s="296"/>
      <c r="AA28" s="117"/>
      <c r="AB28" s="110"/>
      <c r="AC28" s="291"/>
    </row>
    <row r="29" spans="1:29" ht="15.75" customHeight="1">
      <c r="A29" s="312"/>
      <c r="B29" s="100"/>
      <c r="C29" s="293"/>
      <c r="D29" s="294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07"/>
      <c r="S29" s="47"/>
      <c r="T29" s="48"/>
      <c r="U29" s="111"/>
      <c r="V29" s="112"/>
      <c r="W29" s="113"/>
      <c r="X29" s="116"/>
      <c r="Y29" s="295"/>
      <c r="Z29" s="296"/>
      <c r="AA29" s="117"/>
      <c r="AB29" s="110"/>
      <c r="AC29" s="291"/>
    </row>
    <row r="30" spans="1:29" ht="15.75" customHeight="1">
      <c r="A30" s="312"/>
      <c r="B30" s="100"/>
      <c r="C30" s="293"/>
      <c r="D30" s="294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07"/>
      <c r="S30" s="119"/>
      <c r="T30" s="120"/>
      <c r="U30" s="111"/>
      <c r="V30" s="131"/>
      <c r="W30" s="113"/>
      <c r="X30" s="116"/>
      <c r="Y30" s="295"/>
      <c r="Z30" s="296"/>
      <c r="AA30" s="117"/>
      <c r="AB30" s="110"/>
      <c r="AC30" s="291"/>
    </row>
    <row r="31" spans="1:29" ht="15.75" customHeight="1">
      <c r="A31" s="312"/>
      <c r="B31" s="100"/>
      <c r="C31" s="293"/>
      <c r="D31" s="294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07"/>
      <c r="S31" s="119"/>
      <c r="T31" s="120"/>
      <c r="U31" s="111"/>
      <c r="V31" s="131"/>
      <c r="W31" s="126"/>
      <c r="X31" s="127"/>
      <c r="Y31" s="295"/>
      <c r="Z31" s="296"/>
      <c r="AA31" s="117"/>
      <c r="AB31" s="110"/>
      <c r="AC31" s="291"/>
    </row>
    <row r="32" spans="1:29" ht="15.75" customHeight="1">
      <c r="A32" s="312"/>
      <c r="B32" s="100"/>
      <c r="C32" s="293"/>
      <c r="D32" s="294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07"/>
      <c r="S32" s="119"/>
      <c r="T32" s="120"/>
      <c r="U32" s="111"/>
      <c r="V32" s="131"/>
      <c r="W32" s="126"/>
      <c r="X32" s="127"/>
      <c r="Y32" s="295"/>
      <c r="Z32" s="296"/>
      <c r="AA32" s="117"/>
      <c r="AB32" s="110"/>
      <c r="AC32" s="291"/>
    </row>
    <row r="33" spans="1:29" ht="15.75" customHeight="1">
      <c r="A33" s="312"/>
      <c r="B33" s="100"/>
      <c r="C33" s="293"/>
      <c r="D33" s="294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07"/>
      <c r="S33" s="119"/>
      <c r="T33" s="120"/>
      <c r="U33" s="111"/>
      <c r="V33" s="131"/>
      <c r="W33" s="126"/>
      <c r="X33" s="127"/>
      <c r="Y33" s="295"/>
      <c r="Z33" s="296"/>
      <c r="AA33" s="117"/>
      <c r="AB33" s="110"/>
      <c r="AC33" s="291"/>
    </row>
    <row r="34" spans="1:29" ht="15.75" customHeight="1">
      <c r="A34" s="312"/>
      <c r="B34" s="100"/>
      <c r="C34" s="293"/>
      <c r="D34" s="294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07"/>
      <c r="S34" s="119"/>
      <c r="T34" s="120"/>
      <c r="U34" s="111"/>
      <c r="V34" s="131"/>
      <c r="W34" s="126"/>
      <c r="X34" s="127"/>
      <c r="Y34" s="295"/>
      <c r="Z34" s="296"/>
      <c r="AA34" s="117"/>
      <c r="AB34" s="110"/>
      <c r="AC34" s="291"/>
    </row>
    <row r="35" spans="1:29" ht="15.75" customHeight="1">
      <c r="A35" s="312"/>
      <c r="B35" s="100"/>
      <c r="C35" s="293"/>
      <c r="D35" s="294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07"/>
      <c r="S35" s="119"/>
      <c r="T35" s="120"/>
      <c r="U35" s="111"/>
      <c r="V35" s="131"/>
      <c r="W35" s="126"/>
      <c r="X35" s="127"/>
      <c r="Y35" s="295"/>
      <c r="Z35" s="296"/>
      <c r="AA35" s="117"/>
      <c r="AB35" s="110"/>
      <c r="AC35" s="291"/>
    </row>
    <row r="36" spans="1:29" ht="15.75" customHeight="1">
      <c r="A36" s="312"/>
      <c r="B36" s="100"/>
      <c r="C36" s="293"/>
      <c r="D36" s="294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07"/>
      <c r="S36" s="119"/>
      <c r="T36" s="120"/>
      <c r="U36" s="111"/>
      <c r="V36" s="131"/>
      <c r="W36" s="126"/>
      <c r="X36" s="127"/>
      <c r="Y36" s="295"/>
      <c r="Z36" s="296"/>
      <c r="AA36" s="117"/>
      <c r="AB36" s="110"/>
      <c r="AC36" s="291"/>
    </row>
    <row r="37" spans="1:29" ht="15.75" customHeight="1">
      <c r="A37" s="312"/>
      <c r="B37" s="100"/>
      <c r="C37" s="293"/>
      <c r="D37" s="294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07"/>
      <c r="S37" s="119"/>
      <c r="T37" s="120"/>
      <c r="U37" s="130"/>
      <c r="V37" s="131"/>
      <c r="W37" s="126"/>
      <c r="X37" s="127"/>
      <c r="Y37" s="295"/>
      <c r="Z37" s="296"/>
      <c r="AA37" s="165"/>
      <c r="AB37" s="125"/>
      <c r="AC37" s="291"/>
    </row>
    <row r="38" spans="1:29" ht="15.75" customHeight="1" thickBot="1">
      <c r="A38" s="313"/>
      <c r="B38" s="133" t="s">
        <v>117</v>
      </c>
      <c r="C38" s="297"/>
      <c r="D38" s="297"/>
      <c r="E38" s="134"/>
      <c r="F38" s="167"/>
      <c r="G38" s="135"/>
      <c r="H38" s="69"/>
      <c r="I38" s="136">
        <f t="shared" ref="I38:J38" si="6">AVERAGE(I22:I37)</f>
        <v>6</v>
      </c>
      <c r="J38" s="137">
        <f t="shared" si="6"/>
        <v>2600</v>
      </c>
      <c r="K38" s="138">
        <f t="shared" ref="K38" si="7">J38/I38</f>
        <v>433.33333333333331</v>
      </c>
      <c r="L38" s="136">
        <f t="shared" ref="L38:M38" si="8">AVERAGE(L22:L37)</f>
        <v>6</v>
      </c>
      <c r="M38" s="137">
        <f t="shared" si="8"/>
        <v>2319.3472607036456</v>
      </c>
      <c r="N38" s="138">
        <f>M38/L38</f>
        <v>386.55787678394091</v>
      </c>
      <c r="O38" s="139">
        <f>L38-I38</f>
        <v>0</v>
      </c>
      <c r="P38" s="140">
        <f>N38-K38</f>
        <v>-46.775456549392402</v>
      </c>
      <c r="Q38" s="141">
        <f>N38/K38</f>
        <v>0.89205663873217134</v>
      </c>
      <c r="R38" s="308"/>
      <c r="S38" s="142">
        <f>S22</f>
        <v>0.29166666666666669</v>
      </c>
      <c r="T38" s="143">
        <f>INDEX(T22:T37,COUNTA(T22:T37))</f>
        <v>0.32083333333333336</v>
      </c>
      <c r="U38" s="144"/>
      <c r="V38" s="166"/>
      <c r="W38" s="167"/>
      <c r="X38" s="138"/>
      <c r="Y38" s="298"/>
      <c r="Z38" s="299"/>
      <c r="AA38" s="168">
        <f>M38-J38</f>
        <v>-280.65273929635441</v>
      </c>
      <c r="AB38" s="141">
        <f>M38/J38</f>
        <v>0.89205663873217134</v>
      </c>
      <c r="AC38" s="292"/>
    </row>
    <row r="39" spans="1:29" ht="15.75" customHeight="1">
      <c r="A39" s="300" t="s">
        <v>245</v>
      </c>
      <c r="B39" s="114" t="s">
        <v>120</v>
      </c>
      <c r="C39" s="304" t="s">
        <v>129</v>
      </c>
      <c r="D39" s="305"/>
      <c r="E39" s="147">
        <v>17.89</v>
      </c>
      <c r="F39" s="97">
        <v>2214</v>
      </c>
      <c r="G39" s="148">
        <f t="shared" ref="G39:G41" si="9">E39*F39</f>
        <v>39608.46</v>
      </c>
      <c r="H39" s="149"/>
      <c r="I39" s="150">
        <v>4</v>
      </c>
      <c r="J39" s="151">
        <v>3300</v>
      </c>
      <c r="K39" s="152">
        <f>J39/I39</f>
        <v>825</v>
      </c>
      <c r="L39" s="153">
        <v>4</v>
      </c>
      <c r="M39" s="151">
        <f>F39/V39*60</f>
        <v>2954.1882876204581</v>
      </c>
      <c r="N39" s="152">
        <f>M39/L39</f>
        <v>738.54707190511454</v>
      </c>
      <c r="O39" s="154">
        <f>L39-I39</f>
        <v>0</v>
      </c>
      <c r="P39" s="155">
        <f>N39-K39</f>
        <v>-86.452928094885465</v>
      </c>
      <c r="Q39" s="156">
        <f>N39/K39</f>
        <v>0.89520857200619941</v>
      </c>
      <c r="R39" s="306">
        <f>Q55</f>
        <v>0.89523626950913093</v>
      </c>
      <c r="S39" s="157">
        <v>0.29168981481481482</v>
      </c>
      <c r="T39" s="158">
        <v>0.32291666666666669</v>
      </c>
      <c r="U39" s="159"/>
      <c r="V39" s="160">
        <v>44.96666666666669</v>
      </c>
      <c r="W39" s="158"/>
      <c r="X39" s="169"/>
      <c r="Y39" s="309"/>
      <c r="Z39" s="310"/>
      <c r="AA39" s="115">
        <f>M39-J39</f>
        <v>-345.81171237954186</v>
      </c>
      <c r="AB39" s="156">
        <f>M39/J39</f>
        <v>0.89520857200619941</v>
      </c>
      <c r="AC39" s="290">
        <f>AB55</f>
        <v>0.89523626950913093</v>
      </c>
    </row>
    <row r="40" spans="1:29" ht="15.75" customHeight="1">
      <c r="A40" s="301"/>
      <c r="B40" s="100" t="s">
        <v>120</v>
      </c>
      <c r="C40" s="293" t="s">
        <v>127</v>
      </c>
      <c r="D40" s="294"/>
      <c r="E40" s="101">
        <v>21.45</v>
      </c>
      <c r="F40" s="102">
        <v>1201</v>
      </c>
      <c r="G40" s="103">
        <f t="shared" si="9"/>
        <v>25761.45</v>
      </c>
      <c r="H40" s="26"/>
      <c r="I40" s="104">
        <v>4</v>
      </c>
      <c r="J40" s="105">
        <v>3300</v>
      </c>
      <c r="K40" s="106">
        <f t="shared" ref="K40:K58" si="10">J40/I40</f>
        <v>825</v>
      </c>
      <c r="L40" s="107">
        <v>4</v>
      </c>
      <c r="M40" s="105">
        <f>F40/V40*60</f>
        <v>2955.2973342446994</v>
      </c>
      <c r="N40" s="106">
        <f>M40/L40</f>
        <v>738.82433356117485</v>
      </c>
      <c r="O40" s="108">
        <f>L40-I40</f>
        <v>0</v>
      </c>
      <c r="P40" s="109">
        <f>N40-K40</f>
        <v>-86.175666438825147</v>
      </c>
      <c r="Q40" s="110">
        <f>N40/K40</f>
        <v>0.89554464674081802</v>
      </c>
      <c r="R40" s="307"/>
      <c r="S40" s="47">
        <v>0.3263888888888889</v>
      </c>
      <c r="T40" s="48">
        <v>0.34332175925925928</v>
      </c>
      <c r="U40" s="111">
        <v>4.9999999999999822</v>
      </c>
      <c r="V40" s="112">
        <v>24.383333333333361</v>
      </c>
      <c r="W40" s="113"/>
      <c r="X40" s="116"/>
      <c r="Y40" s="295"/>
      <c r="Z40" s="296"/>
      <c r="AA40" s="117">
        <f>M40-J40</f>
        <v>-344.70266575530059</v>
      </c>
      <c r="AB40" s="110">
        <f>M40/J40</f>
        <v>0.89554464674081802</v>
      </c>
      <c r="AC40" s="291"/>
    </row>
    <row r="41" spans="1:29" ht="15.75" customHeight="1">
      <c r="A41" s="301"/>
      <c r="B41" s="100" t="s">
        <v>120</v>
      </c>
      <c r="C41" s="293" t="s">
        <v>130</v>
      </c>
      <c r="D41" s="294"/>
      <c r="E41" s="101">
        <v>16.66</v>
      </c>
      <c r="F41" s="102">
        <v>3535</v>
      </c>
      <c r="G41" s="103">
        <f t="shared" si="9"/>
        <v>58893.1</v>
      </c>
      <c r="H41" s="26"/>
      <c r="I41" s="104">
        <v>4</v>
      </c>
      <c r="J41" s="105">
        <v>3300</v>
      </c>
      <c r="K41" s="106">
        <f t="shared" si="10"/>
        <v>825</v>
      </c>
      <c r="L41" s="107">
        <v>4</v>
      </c>
      <c r="M41" s="105">
        <f>F41/V41*60</f>
        <v>2953.3534462752386</v>
      </c>
      <c r="N41" s="106">
        <f>M41/L41</f>
        <v>738.33836156880966</v>
      </c>
      <c r="O41" s="108">
        <f>L41-I41</f>
        <v>0</v>
      </c>
      <c r="P41" s="109">
        <f>N41-K41</f>
        <v>-86.66163843119034</v>
      </c>
      <c r="Q41" s="110">
        <f>N41/K41</f>
        <v>0.89495558978037537</v>
      </c>
      <c r="R41" s="307"/>
      <c r="S41" s="47">
        <v>0.34665509259259258</v>
      </c>
      <c r="T41" s="48">
        <v>0.39652777777777776</v>
      </c>
      <c r="U41" s="111">
        <v>4.799999999999951</v>
      </c>
      <c r="V41" s="112">
        <v>71.816666666666649</v>
      </c>
      <c r="W41" s="113"/>
      <c r="X41" s="13"/>
      <c r="Y41" s="295"/>
      <c r="Z41" s="296"/>
      <c r="AA41" s="117">
        <f>M41-J41</f>
        <v>-346.64655372476136</v>
      </c>
      <c r="AB41" s="110">
        <f>M41/J41</f>
        <v>0.89495558978037537</v>
      </c>
      <c r="AC41" s="291"/>
    </row>
    <row r="42" spans="1:29" ht="15.75" customHeight="1">
      <c r="A42" s="301"/>
      <c r="B42" s="100"/>
      <c r="C42" s="293"/>
      <c r="D42" s="294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307"/>
      <c r="S42" s="47"/>
      <c r="T42" s="48"/>
      <c r="U42" s="111"/>
      <c r="V42" s="112"/>
      <c r="W42" s="113"/>
      <c r="X42" s="13"/>
      <c r="Y42" s="295"/>
      <c r="Z42" s="296"/>
      <c r="AA42" s="117"/>
      <c r="AB42" s="110"/>
      <c r="AC42" s="291"/>
    </row>
    <row r="43" spans="1:29" ht="15.75" customHeight="1">
      <c r="A43" s="302"/>
      <c r="B43" s="100"/>
      <c r="C43" s="293"/>
      <c r="D43" s="294"/>
      <c r="E43" s="101"/>
      <c r="F43" s="102"/>
      <c r="G43" s="103"/>
      <c r="H43" s="13"/>
      <c r="I43" s="104"/>
      <c r="J43" s="105"/>
      <c r="K43" s="106"/>
      <c r="L43" s="118"/>
      <c r="M43" s="105"/>
      <c r="N43" s="106"/>
      <c r="O43" s="108"/>
      <c r="P43" s="109"/>
      <c r="Q43" s="110"/>
      <c r="R43" s="307"/>
      <c r="S43" s="47"/>
      <c r="T43" s="48"/>
      <c r="U43" s="111"/>
      <c r="V43" s="112"/>
      <c r="W43" s="113"/>
      <c r="X43" s="13"/>
      <c r="Y43" s="295"/>
      <c r="Z43" s="296"/>
      <c r="AA43" s="117"/>
      <c r="AB43" s="110"/>
      <c r="AC43" s="291"/>
    </row>
    <row r="44" spans="1:29" ht="15.75" customHeight="1">
      <c r="A44" s="302"/>
      <c r="B44" s="100"/>
      <c r="C44" s="293"/>
      <c r="D44" s="294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307"/>
      <c r="S44" s="47"/>
      <c r="T44" s="48"/>
      <c r="U44" s="111"/>
      <c r="V44" s="112"/>
      <c r="W44" s="113"/>
      <c r="X44" s="116"/>
      <c r="Y44" s="295"/>
      <c r="Z44" s="296"/>
      <c r="AA44" s="117"/>
      <c r="AB44" s="110"/>
      <c r="AC44" s="291"/>
    </row>
    <row r="45" spans="1:29" ht="15.75" customHeight="1">
      <c r="A45" s="302"/>
      <c r="B45" s="100"/>
      <c r="C45" s="293"/>
      <c r="D45" s="294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307"/>
      <c r="S45" s="47"/>
      <c r="T45" s="48"/>
      <c r="U45" s="111"/>
      <c r="V45" s="112"/>
      <c r="W45" s="113"/>
      <c r="X45" s="116"/>
      <c r="Y45" s="295"/>
      <c r="Z45" s="296"/>
      <c r="AA45" s="117"/>
      <c r="AB45" s="110"/>
      <c r="AC45" s="291"/>
    </row>
    <row r="46" spans="1:29" ht="15.75" customHeight="1">
      <c r="A46" s="302"/>
      <c r="B46" s="100"/>
      <c r="C46" s="293"/>
      <c r="D46" s="294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07"/>
      <c r="S46" s="47"/>
      <c r="T46" s="48"/>
      <c r="U46" s="111"/>
      <c r="V46" s="112"/>
      <c r="W46" s="113"/>
      <c r="X46" s="116"/>
      <c r="Y46" s="295"/>
      <c r="Z46" s="296"/>
      <c r="AA46" s="117"/>
      <c r="AB46" s="110"/>
      <c r="AC46" s="291"/>
    </row>
    <row r="47" spans="1:29" ht="15.75" customHeight="1">
      <c r="A47" s="302"/>
      <c r="B47" s="100"/>
      <c r="C47" s="293"/>
      <c r="D47" s="294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07"/>
      <c r="S47" s="47"/>
      <c r="T47" s="48"/>
      <c r="U47" s="111"/>
      <c r="V47" s="112"/>
      <c r="W47" s="113"/>
      <c r="X47" s="116"/>
      <c r="Y47" s="295"/>
      <c r="Z47" s="296"/>
      <c r="AA47" s="117"/>
      <c r="AB47" s="110"/>
      <c r="AC47" s="291"/>
    </row>
    <row r="48" spans="1:29" ht="15.75" customHeight="1">
      <c r="A48" s="302"/>
      <c r="B48" s="100"/>
      <c r="C48" s="293"/>
      <c r="D48" s="294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07"/>
      <c r="S48" s="47"/>
      <c r="T48" s="48"/>
      <c r="U48" s="111"/>
      <c r="V48" s="112"/>
      <c r="W48" s="113"/>
      <c r="X48" s="116"/>
      <c r="Y48" s="295"/>
      <c r="Z48" s="296"/>
      <c r="AA48" s="117"/>
      <c r="AB48" s="110"/>
      <c r="AC48" s="291"/>
    </row>
    <row r="49" spans="1:29" ht="15.75" customHeight="1">
      <c r="A49" s="302"/>
      <c r="B49" s="100"/>
      <c r="C49" s="293"/>
      <c r="D49" s="294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07"/>
      <c r="S49" s="47"/>
      <c r="T49" s="48"/>
      <c r="U49" s="111"/>
      <c r="V49" s="112"/>
      <c r="W49" s="113"/>
      <c r="X49" s="116"/>
      <c r="Y49" s="295"/>
      <c r="Z49" s="296"/>
      <c r="AA49" s="117"/>
      <c r="AB49" s="110"/>
      <c r="AC49" s="291"/>
    </row>
    <row r="50" spans="1:29" ht="15.75" customHeight="1">
      <c r="A50" s="302"/>
      <c r="B50" s="100"/>
      <c r="C50" s="293"/>
      <c r="D50" s="294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07"/>
      <c r="S50" s="47"/>
      <c r="T50" s="48"/>
      <c r="U50" s="111"/>
      <c r="V50" s="112"/>
      <c r="W50" s="113"/>
      <c r="X50" s="116"/>
      <c r="Y50" s="295"/>
      <c r="Z50" s="296"/>
      <c r="AA50" s="117"/>
      <c r="AB50" s="110"/>
      <c r="AC50" s="291"/>
    </row>
    <row r="51" spans="1:29" ht="15.75" customHeight="1">
      <c r="A51" s="302"/>
      <c r="B51" s="100"/>
      <c r="C51" s="293"/>
      <c r="D51" s="294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07"/>
      <c r="S51" s="47"/>
      <c r="T51" s="48"/>
      <c r="U51" s="111"/>
      <c r="V51" s="112"/>
      <c r="W51" s="113"/>
      <c r="X51" s="116"/>
      <c r="Y51" s="295"/>
      <c r="Z51" s="296"/>
      <c r="AA51" s="117"/>
      <c r="AB51" s="110"/>
      <c r="AC51" s="291"/>
    </row>
    <row r="52" spans="1:29" ht="15.75" customHeight="1">
      <c r="A52" s="302"/>
      <c r="B52" s="100"/>
      <c r="C52" s="293"/>
      <c r="D52" s="294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07"/>
      <c r="S52" s="47"/>
      <c r="T52" s="48"/>
      <c r="U52" s="111"/>
      <c r="V52" s="112"/>
      <c r="W52" s="113"/>
      <c r="X52" s="116"/>
      <c r="Y52" s="295"/>
      <c r="Z52" s="296"/>
      <c r="AA52" s="117"/>
      <c r="AB52" s="110"/>
      <c r="AC52" s="291"/>
    </row>
    <row r="53" spans="1:29" ht="15.75" customHeight="1">
      <c r="A53" s="302"/>
      <c r="B53" s="100"/>
      <c r="C53" s="293"/>
      <c r="D53" s="294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07"/>
      <c r="S53" s="47"/>
      <c r="T53" s="48"/>
      <c r="U53" s="111"/>
      <c r="V53" s="112"/>
      <c r="W53" s="113"/>
      <c r="X53" s="116"/>
      <c r="Y53" s="295"/>
      <c r="Z53" s="296"/>
      <c r="AA53" s="117"/>
      <c r="AB53" s="110"/>
      <c r="AC53" s="291"/>
    </row>
    <row r="54" spans="1:29" ht="15.75" customHeight="1">
      <c r="A54" s="302"/>
      <c r="B54" s="100"/>
      <c r="C54" s="293"/>
      <c r="D54" s="294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07"/>
      <c r="S54" s="119"/>
      <c r="T54" s="120"/>
      <c r="U54" s="130"/>
      <c r="V54" s="131"/>
      <c r="W54" s="126"/>
      <c r="X54" s="127"/>
      <c r="Y54" s="295"/>
      <c r="Z54" s="296"/>
      <c r="AA54" s="165"/>
      <c r="AB54" s="125"/>
      <c r="AC54" s="291"/>
    </row>
    <row r="55" spans="1:29" ht="15.75" customHeight="1" thickBot="1">
      <c r="A55" s="303"/>
      <c r="B55" s="133" t="s">
        <v>117</v>
      </c>
      <c r="C55" s="297"/>
      <c r="D55" s="297"/>
      <c r="E55" s="134"/>
      <c r="F55" s="167"/>
      <c r="G55" s="135"/>
      <c r="H55" s="69"/>
      <c r="I55" s="136">
        <f t="shared" ref="I55:J55" si="11">AVERAGE(I39:I54)</f>
        <v>4</v>
      </c>
      <c r="J55" s="137">
        <f t="shared" si="11"/>
        <v>3300</v>
      </c>
      <c r="K55" s="138">
        <f t="shared" ref="K55" si="12">J55/I55</f>
        <v>825</v>
      </c>
      <c r="L55" s="136">
        <f t="shared" ref="L55:M55" si="13">AVERAGE(L39:L54)</f>
        <v>4</v>
      </c>
      <c r="M55" s="137">
        <f t="shared" si="13"/>
        <v>2954.2796893801319</v>
      </c>
      <c r="N55" s="138">
        <f>M55/L55</f>
        <v>738.56992234503298</v>
      </c>
      <c r="O55" s="139">
        <f>L55-I55</f>
        <v>0</v>
      </c>
      <c r="P55" s="140">
        <f>N55-K55</f>
        <v>-86.430077654967022</v>
      </c>
      <c r="Q55" s="141">
        <f>N55/K55</f>
        <v>0.89523626950913093</v>
      </c>
      <c r="R55" s="308"/>
      <c r="S55" s="142">
        <f>S39</f>
        <v>0.29168981481481482</v>
      </c>
      <c r="T55" s="143">
        <f>INDEX(T39:T54,COUNTA(T39:T54))</f>
        <v>0.39652777777777776</v>
      </c>
      <c r="U55" s="144"/>
      <c r="V55" s="166"/>
      <c r="W55" s="167"/>
      <c r="X55" s="138"/>
      <c r="Y55" s="298"/>
      <c r="Z55" s="299"/>
      <c r="AA55" s="168">
        <f>M55-J55</f>
        <v>-345.72031061986809</v>
      </c>
      <c r="AB55" s="141">
        <f>M55/J55</f>
        <v>0.89523626950913093</v>
      </c>
      <c r="AC55" s="292"/>
    </row>
    <row r="56" spans="1:29" ht="15.75" customHeight="1">
      <c r="A56" s="311" t="s">
        <v>126</v>
      </c>
      <c r="B56" s="114" t="s">
        <v>120</v>
      </c>
      <c r="C56" s="304" t="s">
        <v>128</v>
      </c>
      <c r="D56" s="305"/>
      <c r="E56" s="147">
        <v>22.28</v>
      </c>
      <c r="F56" s="97">
        <v>898</v>
      </c>
      <c r="G56" s="148">
        <f t="shared" ref="G56:G58" si="14">E56*F56</f>
        <v>20007.440000000002</v>
      </c>
      <c r="H56" s="149"/>
      <c r="I56" s="150">
        <v>5</v>
      </c>
      <c r="J56" s="151">
        <v>3300</v>
      </c>
      <c r="K56" s="152">
        <f>J56/I56</f>
        <v>660</v>
      </c>
      <c r="L56" s="153">
        <v>5</v>
      </c>
      <c r="M56" s="151">
        <f>F56/V56*60</f>
        <v>2957.7310155535233</v>
      </c>
      <c r="N56" s="152">
        <f>M56/L56</f>
        <v>591.54620311070471</v>
      </c>
      <c r="O56" s="154">
        <f>L56-I56</f>
        <v>0</v>
      </c>
      <c r="P56" s="155">
        <f>N56-K56</f>
        <v>-68.45379688929529</v>
      </c>
      <c r="Q56" s="156">
        <f>N56/K56</f>
        <v>0.8962821259253102</v>
      </c>
      <c r="R56" s="306">
        <f>Q72</f>
        <v>0.89550272630288386</v>
      </c>
      <c r="S56" s="157">
        <v>0.29166666666666669</v>
      </c>
      <c r="T56" s="158">
        <v>0.30431712962962965</v>
      </c>
      <c r="U56" s="159"/>
      <c r="V56" s="160">
        <v>18.216666666666661</v>
      </c>
      <c r="W56" s="161"/>
      <c r="X56" s="162"/>
      <c r="Y56" s="309"/>
      <c r="Z56" s="310"/>
      <c r="AA56" s="115">
        <f>M56-J56</f>
        <v>-342.26898444647668</v>
      </c>
      <c r="AB56" s="156">
        <f>M56/J56</f>
        <v>0.89628212592531009</v>
      </c>
      <c r="AC56" s="290">
        <f>AB72</f>
        <v>0.89550272630288374</v>
      </c>
    </row>
    <row r="57" spans="1:29" ht="15.75" customHeight="1">
      <c r="A57" s="312"/>
      <c r="B57" s="100" t="s">
        <v>120</v>
      </c>
      <c r="C57" s="293" t="s">
        <v>256</v>
      </c>
      <c r="D57" s="294"/>
      <c r="E57" s="101">
        <v>27.27</v>
      </c>
      <c r="F57" s="102">
        <v>2916</v>
      </c>
      <c r="G57" s="103">
        <f t="shared" si="14"/>
        <v>79519.319999999992</v>
      </c>
      <c r="H57" s="26"/>
      <c r="I57" s="104">
        <v>5</v>
      </c>
      <c r="J57" s="105">
        <v>3300</v>
      </c>
      <c r="K57" s="106">
        <f t="shared" si="10"/>
        <v>660</v>
      </c>
      <c r="L57" s="107">
        <v>5</v>
      </c>
      <c r="M57" s="105">
        <f>F57/V57*60</f>
        <v>2954.5735997748379</v>
      </c>
      <c r="N57" s="106">
        <f>M57/L57</f>
        <v>590.91471995496761</v>
      </c>
      <c r="O57" s="108">
        <f>L57-I57</f>
        <v>0</v>
      </c>
      <c r="P57" s="109">
        <f>N57-K57</f>
        <v>-69.085280045032391</v>
      </c>
      <c r="Q57" s="110">
        <f>N57/K57</f>
        <v>0.89532533326510244</v>
      </c>
      <c r="R57" s="307"/>
      <c r="S57" s="47">
        <v>0.30763888888888891</v>
      </c>
      <c r="T57" s="48">
        <v>0.3487615740740741</v>
      </c>
      <c r="U57" s="111">
        <v>4.783333333333335</v>
      </c>
      <c r="V57" s="112">
        <v>59.216666666666676</v>
      </c>
      <c r="W57" s="113"/>
      <c r="X57" s="116"/>
      <c r="Y57" s="295"/>
      <c r="Z57" s="296"/>
      <c r="AA57" s="117">
        <f>M57-J57</f>
        <v>-345.42640022516207</v>
      </c>
      <c r="AB57" s="110">
        <f>M57/J57</f>
        <v>0.89532533326510244</v>
      </c>
      <c r="AC57" s="291"/>
    </row>
    <row r="58" spans="1:29" ht="15.75" customHeight="1">
      <c r="A58" s="312"/>
      <c r="B58" s="100" t="s">
        <v>120</v>
      </c>
      <c r="C58" s="293" t="s">
        <v>220</v>
      </c>
      <c r="D58" s="294"/>
      <c r="E58" s="101">
        <v>18.53</v>
      </c>
      <c r="F58" s="102">
        <v>2922</v>
      </c>
      <c r="G58" s="103">
        <f t="shared" si="14"/>
        <v>54144.66</v>
      </c>
      <c r="H58" s="26"/>
      <c r="I58" s="104">
        <v>3</v>
      </c>
      <c r="J58" s="105">
        <v>3300</v>
      </c>
      <c r="K58" s="106">
        <f t="shared" si="10"/>
        <v>1100</v>
      </c>
      <c r="L58" s="107">
        <v>3</v>
      </c>
      <c r="M58" s="105">
        <f>F58/V58*60</f>
        <v>2953.1723750701881</v>
      </c>
      <c r="N58" s="106">
        <f>M58/L58</f>
        <v>984.39079169006266</v>
      </c>
      <c r="O58" s="108">
        <f>L58-I58</f>
        <v>0</v>
      </c>
      <c r="P58" s="109">
        <f>N58-K58</f>
        <v>-115.60920830993734</v>
      </c>
      <c r="Q58" s="110">
        <f>N58/K58</f>
        <v>0.89490071971823881</v>
      </c>
      <c r="R58" s="307"/>
      <c r="S58" s="47">
        <v>0.35208333333333336</v>
      </c>
      <c r="T58" s="48">
        <v>0.39331018518518518</v>
      </c>
      <c r="U58" s="111">
        <v>4.783333333333335</v>
      </c>
      <c r="V58" s="112">
        <v>59.366666666666617</v>
      </c>
      <c r="W58" s="113"/>
      <c r="X58" s="116"/>
      <c r="Y58" s="295"/>
      <c r="Z58" s="296"/>
      <c r="AA58" s="117">
        <f>M58-J58</f>
        <v>-346.82762492981192</v>
      </c>
      <c r="AB58" s="110">
        <f>M58/J58</f>
        <v>0.89490071971823881</v>
      </c>
      <c r="AC58" s="291"/>
    </row>
    <row r="59" spans="1:29" ht="15.75" customHeight="1">
      <c r="A59" s="312"/>
      <c r="B59" s="100"/>
      <c r="C59" s="293"/>
      <c r="D59" s="294"/>
      <c r="E59" s="101"/>
      <c r="F59" s="102"/>
      <c r="G59" s="103"/>
      <c r="H59" s="26"/>
      <c r="I59" s="104"/>
      <c r="J59" s="105"/>
      <c r="K59" s="106"/>
      <c r="L59" s="107"/>
      <c r="M59" s="105"/>
      <c r="N59" s="106"/>
      <c r="O59" s="108"/>
      <c r="P59" s="109"/>
      <c r="Q59" s="110"/>
      <c r="R59" s="307"/>
      <c r="S59" s="47"/>
      <c r="T59" s="48"/>
      <c r="U59" s="111"/>
      <c r="V59" s="112"/>
      <c r="W59" s="113"/>
      <c r="X59" s="116"/>
      <c r="Y59" s="295"/>
      <c r="Z59" s="296"/>
      <c r="AA59" s="117"/>
      <c r="AB59" s="110"/>
      <c r="AC59" s="291"/>
    </row>
    <row r="60" spans="1:29" ht="15.75" customHeight="1">
      <c r="A60" s="312"/>
      <c r="B60" s="100"/>
      <c r="C60" s="293"/>
      <c r="D60" s="294"/>
      <c r="E60" s="101"/>
      <c r="F60" s="102"/>
      <c r="G60" s="103"/>
      <c r="H60" s="13"/>
      <c r="I60" s="104"/>
      <c r="J60" s="105"/>
      <c r="K60" s="106"/>
      <c r="L60" s="118"/>
      <c r="M60" s="105"/>
      <c r="N60" s="106"/>
      <c r="O60" s="108"/>
      <c r="P60" s="109"/>
      <c r="Q60" s="110"/>
      <c r="R60" s="307"/>
      <c r="S60" s="47"/>
      <c r="T60" s="48"/>
      <c r="U60" s="111"/>
      <c r="V60" s="112"/>
      <c r="W60" s="113"/>
      <c r="X60" s="116"/>
      <c r="Y60" s="295"/>
      <c r="Z60" s="296"/>
      <c r="AA60" s="117"/>
      <c r="AB60" s="110"/>
      <c r="AC60" s="291"/>
    </row>
    <row r="61" spans="1:29" ht="15.75" customHeight="1">
      <c r="A61" s="312"/>
      <c r="B61" s="100"/>
      <c r="C61" s="293"/>
      <c r="D61" s="294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307"/>
      <c r="S61" s="47"/>
      <c r="T61" s="48"/>
      <c r="U61" s="111"/>
      <c r="V61" s="112"/>
      <c r="W61" s="113"/>
      <c r="X61" s="116"/>
      <c r="Y61" s="295"/>
      <c r="Z61" s="296"/>
      <c r="AA61" s="117"/>
      <c r="AB61" s="110"/>
      <c r="AC61" s="291"/>
    </row>
    <row r="62" spans="1:29" ht="15.75" customHeight="1">
      <c r="A62" s="312"/>
      <c r="B62" s="100"/>
      <c r="C62" s="293"/>
      <c r="D62" s="294"/>
      <c r="E62" s="101"/>
      <c r="F62" s="102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307"/>
      <c r="S62" s="47"/>
      <c r="T62" s="48"/>
      <c r="U62" s="111"/>
      <c r="V62" s="112"/>
      <c r="W62" s="113"/>
      <c r="X62" s="116"/>
      <c r="Y62" s="295"/>
      <c r="Z62" s="296"/>
      <c r="AA62" s="117"/>
      <c r="AB62" s="110"/>
      <c r="AC62" s="291"/>
    </row>
    <row r="63" spans="1:29" ht="15.75" customHeight="1">
      <c r="A63" s="312"/>
      <c r="B63" s="100"/>
      <c r="C63" s="293"/>
      <c r="D63" s="294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07"/>
      <c r="S63" s="47"/>
      <c r="T63" s="48"/>
      <c r="U63" s="111"/>
      <c r="V63" s="112"/>
      <c r="W63" s="113"/>
      <c r="X63" s="116"/>
      <c r="Y63" s="295"/>
      <c r="Z63" s="296"/>
      <c r="AA63" s="117"/>
      <c r="AB63" s="110"/>
      <c r="AC63" s="291"/>
    </row>
    <row r="64" spans="1:29" ht="15.75" customHeight="1">
      <c r="A64" s="312"/>
      <c r="B64" s="100"/>
      <c r="C64" s="293"/>
      <c r="D64" s="294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07"/>
      <c r="S64" s="47"/>
      <c r="T64" s="48"/>
      <c r="U64" s="111"/>
      <c r="V64" s="112"/>
      <c r="W64" s="113"/>
      <c r="X64" s="116"/>
      <c r="Y64" s="295"/>
      <c r="Z64" s="296"/>
      <c r="AA64" s="117"/>
      <c r="AB64" s="110"/>
      <c r="AC64" s="291"/>
    </row>
    <row r="65" spans="1:29" ht="15.75" customHeight="1">
      <c r="A65" s="312"/>
      <c r="B65" s="100"/>
      <c r="C65" s="293"/>
      <c r="D65" s="294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07"/>
      <c r="S65" s="47"/>
      <c r="T65" s="48"/>
      <c r="U65" s="111"/>
      <c r="V65" s="112"/>
      <c r="W65" s="113"/>
      <c r="X65" s="116"/>
      <c r="Y65" s="295"/>
      <c r="Z65" s="296"/>
      <c r="AA65" s="117"/>
      <c r="AB65" s="110"/>
      <c r="AC65" s="291"/>
    </row>
    <row r="66" spans="1:29" ht="15.75" customHeight="1">
      <c r="A66" s="312"/>
      <c r="B66" s="100"/>
      <c r="C66" s="293"/>
      <c r="D66" s="294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07"/>
      <c r="S66" s="47"/>
      <c r="T66" s="48"/>
      <c r="U66" s="111"/>
      <c r="V66" s="112"/>
      <c r="W66" s="113"/>
      <c r="X66" s="116"/>
      <c r="Y66" s="295"/>
      <c r="Z66" s="296"/>
      <c r="AA66" s="117"/>
      <c r="AB66" s="110"/>
      <c r="AC66" s="291"/>
    </row>
    <row r="67" spans="1:29" ht="15.75" customHeight="1">
      <c r="A67" s="312"/>
      <c r="B67" s="100"/>
      <c r="C67" s="293"/>
      <c r="D67" s="294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07"/>
      <c r="S67" s="47"/>
      <c r="T67" s="48"/>
      <c r="U67" s="111"/>
      <c r="V67" s="112"/>
      <c r="W67" s="113"/>
      <c r="X67" s="116"/>
      <c r="Y67" s="295"/>
      <c r="Z67" s="296"/>
      <c r="AA67" s="117"/>
      <c r="AB67" s="110"/>
      <c r="AC67" s="291"/>
    </row>
    <row r="68" spans="1:29" ht="15.75" customHeight="1">
      <c r="A68" s="312"/>
      <c r="B68" s="100"/>
      <c r="C68" s="293"/>
      <c r="D68" s="294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07"/>
      <c r="S68" s="47"/>
      <c r="T68" s="48"/>
      <c r="U68" s="111"/>
      <c r="V68" s="112"/>
      <c r="W68" s="113"/>
      <c r="X68" s="116"/>
      <c r="Y68" s="295"/>
      <c r="Z68" s="296"/>
      <c r="AA68" s="117"/>
      <c r="AB68" s="110"/>
      <c r="AC68" s="291"/>
    </row>
    <row r="69" spans="1:29" ht="15.75" customHeight="1">
      <c r="A69" s="312"/>
      <c r="B69" s="100"/>
      <c r="C69" s="293"/>
      <c r="D69" s="294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07"/>
      <c r="S69" s="47"/>
      <c r="T69" s="48"/>
      <c r="U69" s="111"/>
      <c r="V69" s="112"/>
      <c r="W69" s="113"/>
      <c r="X69" s="116"/>
      <c r="Y69" s="295"/>
      <c r="Z69" s="296"/>
      <c r="AA69" s="117"/>
      <c r="AB69" s="110"/>
      <c r="AC69" s="291"/>
    </row>
    <row r="70" spans="1:29" ht="15.75" customHeight="1">
      <c r="A70" s="312"/>
      <c r="B70" s="100"/>
      <c r="C70" s="293"/>
      <c r="D70" s="294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07"/>
      <c r="S70" s="47"/>
      <c r="T70" s="48"/>
      <c r="U70" s="111"/>
      <c r="V70" s="112"/>
      <c r="W70" s="113"/>
      <c r="X70" s="116"/>
      <c r="Y70" s="295"/>
      <c r="Z70" s="296"/>
      <c r="AA70" s="117"/>
      <c r="AB70" s="110"/>
      <c r="AC70" s="291"/>
    </row>
    <row r="71" spans="1:29" ht="15.75" customHeight="1">
      <c r="A71" s="312"/>
      <c r="B71" s="100"/>
      <c r="C71" s="293"/>
      <c r="D71" s="294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07"/>
      <c r="S71" s="119"/>
      <c r="T71" s="120"/>
      <c r="U71" s="130"/>
      <c r="V71" s="131"/>
      <c r="W71" s="126"/>
      <c r="X71" s="127"/>
      <c r="Y71" s="295"/>
      <c r="Z71" s="296"/>
      <c r="AA71" s="165"/>
      <c r="AB71" s="125"/>
      <c r="AC71" s="291"/>
    </row>
    <row r="72" spans="1:29" ht="15.75" customHeight="1" thickBot="1">
      <c r="A72" s="313"/>
      <c r="B72" s="133" t="s">
        <v>117</v>
      </c>
      <c r="C72" s="297"/>
      <c r="D72" s="297"/>
      <c r="E72" s="134"/>
      <c r="F72" s="99"/>
      <c r="G72" s="135"/>
      <c r="H72" s="69"/>
      <c r="I72" s="136">
        <f t="shared" ref="I72:J72" si="15">AVERAGE(I56:I71)</f>
        <v>4.333333333333333</v>
      </c>
      <c r="J72" s="137">
        <f t="shared" si="15"/>
        <v>3300</v>
      </c>
      <c r="K72" s="138">
        <f t="shared" ref="K72" si="16">J72/I72</f>
        <v>761.53846153846155</v>
      </c>
      <c r="L72" s="136">
        <f t="shared" ref="L72:M72" si="17">AVERAGE(L56:L71)</f>
        <v>4.333333333333333</v>
      </c>
      <c r="M72" s="137">
        <f t="shared" si="17"/>
        <v>2955.1589967995164</v>
      </c>
      <c r="N72" s="138">
        <f>M72/L72</f>
        <v>681.95976849219619</v>
      </c>
      <c r="O72" s="139">
        <f>L72-I72</f>
        <v>0</v>
      </c>
      <c r="P72" s="140">
        <f>N72-K72</f>
        <v>-79.578693046265357</v>
      </c>
      <c r="Q72" s="141">
        <f>N72/K72</f>
        <v>0.89550272630288386</v>
      </c>
      <c r="R72" s="308"/>
      <c r="S72" s="142">
        <f>S56</f>
        <v>0.29166666666666669</v>
      </c>
      <c r="T72" s="143">
        <f>INDEX(T56:T71,COUNTA(T56:T71))</f>
        <v>0.39331018518518518</v>
      </c>
      <c r="U72" s="144"/>
      <c r="V72" s="166"/>
      <c r="W72" s="99"/>
      <c r="X72" s="69"/>
      <c r="Y72" s="298"/>
      <c r="Z72" s="299"/>
      <c r="AA72" s="168">
        <f>M72-J72</f>
        <v>-344.84100320048356</v>
      </c>
      <c r="AB72" s="141">
        <f>M72/J72</f>
        <v>0.89550272630288374</v>
      </c>
      <c r="AC72" s="292"/>
    </row>
    <row r="73" spans="1:29" ht="15.75" customHeight="1">
      <c r="A73" s="300" t="s">
        <v>71</v>
      </c>
      <c r="B73" s="114" t="s">
        <v>120</v>
      </c>
      <c r="C73" s="304" t="s">
        <v>131</v>
      </c>
      <c r="D73" s="305"/>
      <c r="E73" s="147">
        <v>18.18</v>
      </c>
      <c r="F73" s="97">
        <v>884</v>
      </c>
      <c r="G73" s="148">
        <f t="shared" ref="G73:G75" si="18">E73*F73</f>
        <v>16071.119999999999</v>
      </c>
      <c r="H73" s="149"/>
      <c r="I73" s="150">
        <v>3</v>
      </c>
      <c r="J73" s="151">
        <v>3600</v>
      </c>
      <c r="K73" s="152">
        <f>J73/I73</f>
        <v>1200</v>
      </c>
      <c r="L73" s="153">
        <v>3</v>
      </c>
      <c r="M73" s="151">
        <f>F73/V73*60</f>
        <v>3132.2834645669323</v>
      </c>
      <c r="N73" s="152">
        <f>M73/L73</f>
        <v>1044.0944881889775</v>
      </c>
      <c r="O73" s="154">
        <f>L73-I73</f>
        <v>0</v>
      </c>
      <c r="P73" s="155">
        <f>N73-K73</f>
        <v>-155.90551181102251</v>
      </c>
      <c r="Q73" s="156">
        <f>N73/K73</f>
        <v>0.87007874015748121</v>
      </c>
      <c r="R73" s="306">
        <f>Q89</f>
        <v>0.87732134979916221</v>
      </c>
      <c r="S73" s="157">
        <v>0.29171296296296295</v>
      </c>
      <c r="T73" s="158">
        <v>0.3034722222222222</v>
      </c>
      <c r="U73" s="159"/>
      <c r="V73" s="160">
        <v>16.933333333333316</v>
      </c>
      <c r="W73" s="161"/>
      <c r="X73" s="162"/>
      <c r="Y73" s="309"/>
      <c r="Z73" s="310"/>
      <c r="AA73" s="115">
        <f>M73-J73</f>
        <v>-467.71653543306775</v>
      </c>
      <c r="AB73" s="156">
        <f>M73/J73</f>
        <v>0.87007874015748121</v>
      </c>
      <c r="AC73" s="290">
        <f>AB89</f>
        <v>0.8773213497991621</v>
      </c>
    </row>
    <row r="74" spans="1:29" ht="15.75" customHeight="1">
      <c r="A74" s="301"/>
      <c r="B74" s="100" t="s">
        <v>120</v>
      </c>
      <c r="C74" s="293" t="s">
        <v>132</v>
      </c>
      <c r="D74" s="294"/>
      <c r="E74" s="101">
        <v>14.03</v>
      </c>
      <c r="F74" s="102">
        <v>3446</v>
      </c>
      <c r="G74" s="103">
        <f t="shared" si="18"/>
        <v>48347.38</v>
      </c>
      <c r="H74" s="26"/>
      <c r="I74" s="104">
        <v>3</v>
      </c>
      <c r="J74" s="105">
        <v>3000</v>
      </c>
      <c r="K74" s="106">
        <f t="shared" ref="K74:K110" si="19">J74/I74</f>
        <v>1000</v>
      </c>
      <c r="L74" s="107">
        <v>3</v>
      </c>
      <c r="M74" s="105">
        <f>F74/V74*60</f>
        <v>2689.2694558855405</v>
      </c>
      <c r="N74" s="106">
        <f>M74/L74</f>
        <v>896.42315196184688</v>
      </c>
      <c r="O74" s="108">
        <f>L74-I74</f>
        <v>0</v>
      </c>
      <c r="P74" s="109">
        <f>N74-K74</f>
        <v>-103.57684803815312</v>
      </c>
      <c r="Q74" s="110">
        <f>N74/K74</f>
        <v>0.89642315196184685</v>
      </c>
      <c r="R74" s="307"/>
      <c r="S74" s="47">
        <v>0.31396990740740743</v>
      </c>
      <c r="T74" s="48">
        <v>0.36736111111111114</v>
      </c>
      <c r="U74" s="111">
        <v>15.116666666666738</v>
      </c>
      <c r="V74" s="112">
        <v>76.88333333333334</v>
      </c>
      <c r="W74" s="113"/>
      <c r="X74" s="116"/>
      <c r="Y74" s="295"/>
      <c r="Z74" s="296"/>
      <c r="AA74" s="117">
        <f>M74-J74</f>
        <v>-310.73054411445946</v>
      </c>
      <c r="AB74" s="110">
        <f>M74/J74</f>
        <v>0.89642315196184685</v>
      </c>
      <c r="AC74" s="291"/>
    </row>
    <row r="75" spans="1:29" ht="15.75" customHeight="1">
      <c r="A75" s="301"/>
      <c r="B75" s="100" t="s">
        <v>120</v>
      </c>
      <c r="C75" s="293" t="s">
        <v>134</v>
      </c>
      <c r="D75" s="294"/>
      <c r="E75" s="101">
        <v>14.28</v>
      </c>
      <c r="F75" s="102">
        <v>4272</v>
      </c>
      <c r="G75" s="103">
        <f t="shared" si="18"/>
        <v>61004.159999999996</v>
      </c>
      <c r="H75" s="26"/>
      <c r="I75" s="104">
        <v>3</v>
      </c>
      <c r="J75" s="105">
        <v>3600</v>
      </c>
      <c r="K75" s="106">
        <f t="shared" si="19"/>
        <v>1200</v>
      </c>
      <c r="L75" s="107">
        <v>3</v>
      </c>
      <c r="M75" s="105">
        <f>F75/V75*60</f>
        <v>3127.1248474989816</v>
      </c>
      <c r="N75" s="106">
        <f>M75/L75</f>
        <v>1042.3749491663273</v>
      </c>
      <c r="O75" s="108">
        <f>L75-I75</f>
        <v>0</v>
      </c>
      <c r="P75" s="109">
        <f>N75-K75</f>
        <v>-157.62505083367273</v>
      </c>
      <c r="Q75" s="110">
        <f>N75/K75</f>
        <v>0.86864579097193939</v>
      </c>
      <c r="R75" s="307"/>
      <c r="S75" s="47">
        <v>0.37849537037037034</v>
      </c>
      <c r="T75" s="48">
        <v>0.43541666666666667</v>
      </c>
      <c r="U75" s="111">
        <v>16.033333333333253</v>
      </c>
      <c r="V75" s="112">
        <v>81.966666666666711</v>
      </c>
      <c r="W75" s="113"/>
      <c r="X75" s="116"/>
      <c r="Y75" s="295"/>
      <c r="Z75" s="296"/>
      <c r="AA75" s="117">
        <f>M75-J75</f>
        <v>-472.87515250101842</v>
      </c>
      <c r="AB75" s="110">
        <f>M75/J75</f>
        <v>0.86864579097193928</v>
      </c>
      <c r="AC75" s="291"/>
    </row>
    <row r="76" spans="1:29" ht="15.75" customHeight="1">
      <c r="A76" s="301"/>
      <c r="B76" s="100"/>
      <c r="C76" s="293"/>
      <c r="D76" s="294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07"/>
      <c r="S76" s="47"/>
      <c r="T76" s="48"/>
      <c r="U76" s="111"/>
      <c r="V76" s="112"/>
      <c r="W76" s="113"/>
      <c r="X76" s="116"/>
      <c r="Y76" s="295"/>
      <c r="Z76" s="296"/>
      <c r="AA76" s="117"/>
      <c r="AB76" s="110"/>
      <c r="AC76" s="291"/>
    </row>
    <row r="77" spans="1:29" ht="15.75" customHeight="1">
      <c r="A77" s="302"/>
      <c r="B77" s="100"/>
      <c r="C77" s="293"/>
      <c r="D77" s="294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307"/>
      <c r="S77" s="47"/>
      <c r="T77" s="48"/>
      <c r="U77" s="111"/>
      <c r="V77" s="112"/>
      <c r="W77" s="113"/>
      <c r="X77" s="116"/>
      <c r="Y77" s="295"/>
      <c r="Z77" s="296"/>
      <c r="AA77" s="117"/>
      <c r="AB77" s="110"/>
      <c r="AC77" s="291"/>
    </row>
    <row r="78" spans="1:29" ht="15.75" customHeight="1">
      <c r="A78" s="302"/>
      <c r="B78" s="100"/>
      <c r="C78" s="293"/>
      <c r="D78" s="294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07"/>
      <c r="S78" s="47"/>
      <c r="T78" s="48"/>
      <c r="U78" s="111"/>
      <c r="V78" s="112"/>
      <c r="W78" s="113"/>
      <c r="X78" s="116"/>
      <c r="Y78" s="295"/>
      <c r="Z78" s="296"/>
      <c r="AA78" s="117"/>
      <c r="AB78" s="110"/>
      <c r="AC78" s="291"/>
    </row>
    <row r="79" spans="1:29" ht="15.75" customHeight="1">
      <c r="A79" s="302"/>
      <c r="B79" s="100"/>
      <c r="C79" s="293"/>
      <c r="D79" s="294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307"/>
      <c r="S79" s="47"/>
      <c r="T79" s="48"/>
      <c r="U79" s="111"/>
      <c r="V79" s="112"/>
      <c r="W79" s="113"/>
      <c r="X79" s="116"/>
      <c r="Y79" s="295"/>
      <c r="Z79" s="296"/>
      <c r="AA79" s="117"/>
      <c r="AB79" s="110"/>
      <c r="AC79" s="291"/>
    </row>
    <row r="80" spans="1:29" ht="15.75" customHeight="1">
      <c r="A80" s="302"/>
      <c r="B80" s="100"/>
      <c r="C80" s="293"/>
      <c r="D80" s="294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07"/>
      <c r="S80" s="47"/>
      <c r="T80" s="48"/>
      <c r="U80" s="111"/>
      <c r="V80" s="112"/>
      <c r="W80" s="113"/>
      <c r="X80" s="116"/>
      <c r="Y80" s="295"/>
      <c r="Z80" s="296"/>
      <c r="AA80" s="117"/>
      <c r="AB80" s="110"/>
      <c r="AC80" s="291"/>
    </row>
    <row r="81" spans="1:29" ht="15.75" customHeight="1">
      <c r="A81" s="302"/>
      <c r="B81" s="100"/>
      <c r="C81" s="293"/>
      <c r="D81" s="294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07"/>
      <c r="S81" s="47"/>
      <c r="T81" s="48"/>
      <c r="U81" s="111"/>
      <c r="V81" s="112"/>
      <c r="W81" s="113"/>
      <c r="X81" s="116"/>
      <c r="Y81" s="295"/>
      <c r="Z81" s="296"/>
      <c r="AA81" s="117"/>
      <c r="AB81" s="110"/>
      <c r="AC81" s="291"/>
    </row>
    <row r="82" spans="1:29" ht="15.75" customHeight="1">
      <c r="A82" s="302"/>
      <c r="B82" s="100"/>
      <c r="C82" s="293"/>
      <c r="D82" s="294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07"/>
      <c r="S82" s="47"/>
      <c r="T82" s="48"/>
      <c r="U82" s="111"/>
      <c r="V82" s="112"/>
      <c r="W82" s="113"/>
      <c r="X82" s="116"/>
      <c r="Y82" s="295"/>
      <c r="Z82" s="296"/>
      <c r="AA82" s="117"/>
      <c r="AB82" s="110"/>
      <c r="AC82" s="291"/>
    </row>
    <row r="83" spans="1:29" ht="15.75" customHeight="1">
      <c r="A83" s="302"/>
      <c r="B83" s="100"/>
      <c r="C83" s="293"/>
      <c r="D83" s="294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07"/>
      <c r="S83" s="47"/>
      <c r="T83" s="48"/>
      <c r="U83" s="111"/>
      <c r="V83" s="112"/>
      <c r="W83" s="126"/>
      <c r="X83" s="127"/>
      <c r="Y83" s="295"/>
      <c r="Z83" s="296"/>
      <c r="AA83" s="117"/>
      <c r="AB83" s="110"/>
      <c r="AC83" s="291"/>
    </row>
    <row r="84" spans="1:29" ht="15.75" customHeight="1">
      <c r="A84" s="302"/>
      <c r="B84" s="100"/>
      <c r="C84" s="293"/>
      <c r="D84" s="294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07"/>
      <c r="S84" s="47"/>
      <c r="T84" s="48"/>
      <c r="U84" s="111"/>
      <c r="V84" s="112"/>
      <c r="W84" s="126"/>
      <c r="X84" s="127"/>
      <c r="Y84" s="295"/>
      <c r="Z84" s="296"/>
      <c r="AA84" s="117"/>
      <c r="AB84" s="110"/>
      <c r="AC84" s="291"/>
    </row>
    <row r="85" spans="1:29" ht="15.75" customHeight="1">
      <c r="A85" s="302"/>
      <c r="B85" s="100"/>
      <c r="C85" s="293"/>
      <c r="D85" s="294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07"/>
      <c r="S85" s="47"/>
      <c r="T85" s="48"/>
      <c r="U85" s="111"/>
      <c r="V85" s="112"/>
      <c r="W85" s="126"/>
      <c r="X85" s="127"/>
      <c r="Y85" s="295"/>
      <c r="Z85" s="296"/>
      <c r="AA85" s="117"/>
      <c r="AB85" s="110"/>
      <c r="AC85" s="291"/>
    </row>
    <row r="86" spans="1:29" ht="15.75" customHeight="1">
      <c r="A86" s="302"/>
      <c r="B86" s="100"/>
      <c r="C86" s="293"/>
      <c r="D86" s="294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07"/>
      <c r="S86" s="47"/>
      <c r="T86" s="48"/>
      <c r="U86" s="111"/>
      <c r="V86" s="112"/>
      <c r="W86" s="126"/>
      <c r="X86" s="127"/>
      <c r="Y86" s="295"/>
      <c r="Z86" s="296"/>
      <c r="AA86" s="117"/>
      <c r="AB86" s="110"/>
      <c r="AC86" s="291"/>
    </row>
    <row r="87" spans="1:29" ht="15.75" customHeight="1">
      <c r="A87" s="302"/>
      <c r="B87" s="100"/>
      <c r="C87" s="293"/>
      <c r="D87" s="294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07"/>
      <c r="S87" s="47"/>
      <c r="T87" s="48"/>
      <c r="U87" s="111"/>
      <c r="V87" s="112"/>
      <c r="W87" s="126"/>
      <c r="X87" s="127"/>
      <c r="Y87" s="295"/>
      <c r="Z87" s="296"/>
      <c r="AA87" s="117"/>
      <c r="AB87" s="110"/>
      <c r="AC87" s="291"/>
    </row>
    <row r="88" spans="1:29" ht="15.75" customHeight="1">
      <c r="A88" s="302"/>
      <c r="B88" s="100"/>
      <c r="C88" s="293"/>
      <c r="D88" s="294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07"/>
      <c r="S88" s="119"/>
      <c r="T88" s="120"/>
      <c r="U88" s="130"/>
      <c r="V88" s="131"/>
      <c r="W88" s="126"/>
      <c r="X88" s="127"/>
      <c r="Y88" s="295"/>
      <c r="Z88" s="296"/>
      <c r="AA88" s="165"/>
      <c r="AB88" s="125"/>
      <c r="AC88" s="291"/>
    </row>
    <row r="89" spans="1:29" ht="15.75" customHeight="1" thickBot="1">
      <c r="A89" s="303"/>
      <c r="B89" s="133" t="s">
        <v>117</v>
      </c>
      <c r="C89" s="297"/>
      <c r="D89" s="297"/>
      <c r="E89" s="134"/>
      <c r="F89" s="99"/>
      <c r="G89" s="135"/>
      <c r="H89" s="69"/>
      <c r="I89" s="136">
        <f t="shared" ref="I89:J89" si="20">AVERAGE(I73:I88)</f>
        <v>3</v>
      </c>
      <c r="J89" s="137">
        <f t="shared" si="20"/>
        <v>3400</v>
      </c>
      <c r="K89" s="138">
        <f t="shared" ref="K89" si="21">J89/I89</f>
        <v>1133.3333333333333</v>
      </c>
      <c r="L89" s="136">
        <f t="shared" ref="L89:M89" si="22">AVERAGE(L73:L88)</f>
        <v>3</v>
      </c>
      <c r="M89" s="137">
        <f t="shared" si="22"/>
        <v>2982.8925893171513</v>
      </c>
      <c r="N89" s="138">
        <f>M89/L89</f>
        <v>994.29752977238377</v>
      </c>
      <c r="O89" s="139">
        <f>L89-I89</f>
        <v>0</v>
      </c>
      <c r="P89" s="140">
        <f>N89-K89</f>
        <v>-139.03580356094949</v>
      </c>
      <c r="Q89" s="141">
        <f>N89/K89</f>
        <v>0.87732134979916221</v>
      </c>
      <c r="R89" s="308"/>
      <c r="S89" s="142">
        <f>S73</f>
        <v>0.29171296296296295</v>
      </c>
      <c r="T89" s="143">
        <f>INDEX(T73:T88,COUNTA(T73:T88))</f>
        <v>0.43541666666666667</v>
      </c>
      <c r="U89" s="144"/>
      <c r="V89" s="166"/>
      <c r="W89" s="99"/>
      <c r="X89" s="69"/>
      <c r="Y89" s="298"/>
      <c r="Z89" s="299"/>
      <c r="AA89" s="168">
        <f>M89-J89</f>
        <v>-417.10741068284869</v>
      </c>
      <c r="AB89" s="141">
        <f>M89/J89</f>
        <v>0.8773213497991621</v>
      </c>
      <c r="AC89" s="292"/>
    </row>
    <row r="90" spans="1:29" ht="15.75" customHeight="1">
      <c r="A90" s="311" t="s">
        <v>78</v>
      </c>
      <c r="B90" s="114" t="s">
        <v>120</v>
      </c>
      <c r="C90" s="304" t="s">
        <v>136</v>
      </c>
      <c r="D90" s="305"/>
      <c r="E90" s="147">
        <v>25.03</v>
      </c>
      <c r="F90" s="97">
        <v>1121</v>
      </c>
      <c r="G90" s="148">
        <f t="shared" ref="G90:G93" si="23">E90*F90</f>
        <v>28058.63</v>
      </c>
      <c r="H90" s="149"/>
      <c r="I90" s="150">
        <v>4</v>
      </c>
      <c r="J90" s="151">
        <v>3300</v>
      </c>
      <c r="K90" s="152">
        <f>J90/I90</f>
        <v>825</v>
      </c>
      <c r="L90" s="153">
        <v>4</v>
      </c>
      <c r="M90" s="151">
        <f>F90/V90*60</f>
        <v>2928.5921625544242</v>
      </c>
      <c r="N90" s="152">
        <f>M90/L90</f>
        <v>732.14804063860606</v>
      </c>
      <c r="O90" s="154">
        <f>L90-I90</f>
        <v>0</v>
      </c>
      <c r="P90" s="155">
        <f>N90-K90</f>
        <v>-92.851959361393938</v>
      </c>
      <c r="Q90" s="156">
        <f>N90/K90</f>
        <v>0.88745217047103764</v>
      </c>
      <c r="R90" s="306">
        <f>Q106</f>
        <v>0.8844121849617036</v>
      </c>
      <c r="S90" s="157">
        <v>0.29168981481481482</v>
      </c>
      <c r="T90" s="158">
        <v>0.30763888888888891</v>
      </c>
      <c r="U90" s="159"/>
      <c r="V90" s="160">
        <v>22.966666666666686</v>
      </c>
      <c r="W90" s="158"/>
      <c r="X90" s="169"/>
      <c r="Y90" s="309"/>
      <c r="Z90" s="310"/>
      <c r="AA90" s="115">
        <f>M90-J90</f>
        <v>-371.40783744557575</v>
      </c>
      <c r="AB90" s="156">
        <f>M90/J90</f>
        <v>0.88745217047103764</v>
      </c>
      <c r="AC90" s="290">
        <f>AB106</f>
        <v>0.8844121849617036</v>
      </c>
    </row>
    <row r="91" spans="1:29" ht="15.75" customHeight="1">
      <c r="A91" s="312"/>
      <c r="B91" s="100" t="s">
        <v>120</v>
      </c>
      <c r="C91" s="293" t="s">
        <v>137</v>
      </c>
      <c r="D91" s="294"/>
      <c r="E91" s="101">
        <v>24.82</v>
      </c>
      <c r="F91" s="102">
        <v>1428</v>
      </c>
      <c r="G91" s="103">
        <f t="shared" si="23"/>
        <v>35442.959999999999</v>
      </c>
      <c r="H91" s="26"/>
      <c r="I91" s="104">
        <v>4</v>
      </c>
      <c r="J91" s="105">
        <v>3300</v>
      </c>
      <c r="K91" s="106">
        <f t="shared" si="19"/>
        <v>825</v>
      </c>
      <c r="L91" s="107">
        <v>4</v>
      </c>
      <c r="M91" s="105">
        <f>F91/V91*60</f>
        <v>2927.562642369016</v>
      </c>
      <c r="N91" s="106">
        <f>M91/L91</f>
        <v>731.89066059225399</v>
      </c>
      <c r="O91" s="108">
        <f>L91-I91</f>
        <v>0</v>
      </c>
      <c r="P91" s="109">
        <f>N91-K91</f>
        <v>-93.109339407746006</v>
      </c>
      <c r="Q91" s="110">
        <f>N91/K91</f>
        <v>0.88714019465727756</v>
      </c>
      <c r="R91" s="307"/>
      <c r="S91" s="47">
        <v>0.31805555555555554</v>
      </c>
      <c r="T91" s="48">
        <v>0.33837962962962964</v>
      </c>
      <c r="U91" s="111">
        <v>14.999999999999947</v>
      </c>
      <c r="V91" s="112">
        <v>29.266666666666712</v>
      </c>
      <c r="W91" s="113"/>
      <c r="X91" s="13"/>
      <c r="Y91" s="295"/>
      <c r="Z91" s="296"/>
      <c r="AA91" s="117">
        <f>M91-J91</f>
        <v>-372.43735763098402</v>
      </c>
      <c r="AB91" s="110">
        <f>M91/J91</f>
        <v>0.88714019465727756</v>
      </c>
      <c r="AC91" s="291"/>
    </row>
    <row r="92" spans="1:29" ht="15.75" customHeight="1">
      <c r="A92" s="312"/>
      <c r="B92" s="100" t="s">
        <v>120</v>
      </c>
      <c r="C92" s="293" t="s">
        <v>138</v>
      </c>
      <c r="D92" s="294"/>
      <c r="E92" s="101">
        <v>30</v>
      </c>
      <c r="F92" s="102">
        <v>2202</v>
      </c>
      <c r="G92" s="103">
        <f t="shared" si="23"/>
        <v>66060</v>
      </c>
      <c r="H92" s="26"/>
      <c r="I92" s="104">
        <v>3</v>
      </c>
      <c r="J92" s="105">
        <v>3000</v>
      </c>
      <c r="K92" s="106">
        <f t="shared" si="19"/>
        <v>1000</v>
      </c>
      <c r="L92" s="107">
        <v>3</v>
      </c>
      <c r="M92" s="105">
        <f>F92/V92*60</f>
        <v>2689.9219545300289</v>
      </c>
      <c r="N92" s="106">
        <f>M92/L92</f>
        <v>896.64065151000966</v>
      </c>
      <c r="O92" s="108">
        <f>L92-I92</f>
        <v>0</v>
      </c>
      <c r="P92" s="109">
        <f>N92-K92</f>
        <v>-103.35934848999034</v>
      </c>
      <c r="Q92" s="110">
        <f>N92/K92</f>
        <v>0.89664065151000971</v>
      </c>
      <c r="R92" s="307"/>
      <c r="S92" s="47">
        <v>0.34861111111111109</v>
      </c>
      <c r="T92" s="48">
        <v>0.38271990740740741</v>
      </c>
      <c r="U92" s="111">
        <v>14.733333333333292</v>
      </c>
      <c r="V92" s="112">
        <v>49.116666666666696</v>
      </c>
      <c r="W92" s="113"/>
      <c r="X92" s="13"/>
      <c r="Y92" s="295"/>
      <c r="Z92" s="296"/>
      <c r="AA92" s="117">
        <f>M92-J92</f>
        <v>-310.07804546997113</v>
      </c>
      <c r="AB92" s="110">
        <f>M92/J92</f>
        <v>0.8966406515100096</v>
      </c>
      <c r="AC92" s="291"/>
    </row>
    <row r="93" spans="1:29" ht="15.75" customHeight="1">
      <c r="A93" s="312"/>
      <c r="B93" s="100" t="s">
        <v>120</v>
      </c>
      <c r="C93" s="293" t="s">
        <v>133</v>
      </c>
      <c r="D93" s="294"/>
      <c r="E93" s="101">
        <v>18.18</v>
      </c>
      <c r="F93" s="102">
        <v>1737</v>
      </c>
      <c r="G93" s="103">
        <f t="shared" si="23"/>
        <v>31578.66</v>
      </c>
      <c r="H93" s="26"/>
      <c r="I93" s="104">
        <v>3</v>
      </c>
      <c r="J93" s="105">
        <v>3600</v>
      </c>
      <c r="K93" s="106">
        <f t="shared" si="19"/>
        <v>1200</v>
      </c>
      <c r="L93" s="107">
        <v>3</v>
      </c>
      <c r="M93" s="105">
        <f>F93/V93*60</f>
        <v>3128.1640820410171</v>
      </c>
      <c r="N93" s="106">
        <f>M93/L93</f>
        <v>1042.7213606803391</v>
      </c>
      <c r="O93" s="108">
        <f>L93-I93</f>
        <v>0</v>
      </c>
      <c r="P93" s="109">
        <f>N93-K93</f>
        <v>-157.2786393196609</v>
      </c>
      <c r="Q93" s="110">
        <f>N93/K93</f>
        <v>0.86893446723361589</v>
      </c>
      <c r="R93" s="307"/>
      <c r="S93" s="47">
        <v>0.39305555555555555</v>
      </c>
      <c r="T93" s="48">
        <v>0.41619212962962965</v>
      </c>
      <c r="U93" s="111">
        <v>14.883333333333315</v>
      </c>
      <c r="V93" s="112">
        <v>33.316666666666706</v>
      </c>
      <c r="W93" s="113"/>
      <c r="X93" s="116"/>
      <c r="Y93" s="295"/>
      <c r="Z93" s="296"/>
      <c r="AA93" s="117">
        <f>M93-J93</f>
        <v>-471.83591795898292</v>
      </c>
      <c r="AB93" s="110">
        <f>M93/J93</f>
        <v>0.86893446723361589</v>
      </c>
      <c r="AC93" s="291"/>
    </row>
    <row r="94" spans="1:29" ht="15.75" customHeight="1">
      <c r="A94" s="312"/>
      <c r="B94" s="100"/>
      <c r="C94" s="293"/>
      <c r="D94" s="294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307"/>
      <c r="S94" s="47"/>
      <c r="T94" s="48"/>
      <c r="U94" s="111"/>
      <c r="V94" s="112"/>
      <c r="W94" s="113"/>
      <c r="X94" s="116"/>
      <c r="Y94" s="295"/>
      <c r="Z94" s="296"/>
      <c r="AA94" s="117"/>
      <c r="AB94" s="110"/>
      <c r="AC94" s="291"/>
    </row>
    <row r="95" spans="1:29" ht="15.75" customHeight="1">
      <c r="A95" s="312"/>
      <c r="B95" s="100"/>
      <c r="C95" s="293"/>
      <c r="D95" s="294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07"/>
      <c r="S95" s="47"/>
      <c r="T95" s="48"/>
      <c r="U95" s="111"/>
      <c r="V95" s="112"/>
      <c r="W95" s="113"/>
      <c r="X95" s="50"/>
      <c r="Y95" s="295"/>
      <c r="Z95" s="296"/>
      <c r="AA95" s="117"/>
      <c r="AB95" s="110"/>
      <c r="AC95" s="291"/>
    </row>
    <row r="96" spans="1:29" ht="15.75" customHeight="1">
      <c r="A96" s="312"/>
      <c r="B96" s="100"/>
      <c r="C96" s="293"/>
      <c r="D96" s="294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307"/>
      <c r="S96" s="47"/>
      <c r="T96" s="48"/>
      <c r="U96" s="111"/>
      <c r="V96" s="112"/>
      <c r="W96" s="113"/>
      <c r="X96" s="116"/>
      <c r="Y96" s="295"/>
      <c r="Z96" s="296"/>
      <c r="AA96" s="117"/>
      <c r="AB96" s="110"/>
      <c r="AC96" s="291"/>
    </row>
    <row r="97" spans="1:29" ht="15.75" customHeight="1">
      <c r="A97" s="312"/>
      <c r="B97" s="100"/>
      <c r="C97" s="293"/>
      <c r="D97" s="294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07"/>
      <c r="S97" s="47"/>
      <c r="T97" s="48"/>
      <c r="U97" s="111"/>
      <c r="V97" s="112"/>
      <c r="W97" s="113"/>
      <c r="X97" s="116"/>
      <c r="Y97" s="295"/>
      <c r="Z97" s="296"/>
      <c r="AA97" s="117"/>
      <c r="AB97" s="110"/>
      <c r="AC97" s="291"/>
    </row>
    <row r="98" spans="1:29" ht="15.75" customHeight="1">
      <c r="A98" s="312"/>
      <c r="B98" s="100"/>
      <c r="C98" s="293"/>
      <c r="D98" s="294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07"/>
      <c r="S98" s="47"/>
      <c r="T98" s="48"/>
      <c r="U98" s="111"/>
      <c r="V98" s="112"/>
      <c r="W98" s="126"/>
      <c r="X98" s="127"/>
      <c r="Y98" s="295"/>
      <c r="Z98" s="296"/>
      <c r="AA98" s="117"/>
      <c r="AB98" s="110"/>
      <c r="AC98" s="291"/>
    </row>
    <row r="99" spans="1:29" ht="15.75" customHeight="1">
      <c r="A99" s="312"/>
      <c r="B99" s="100"/>
      <c r="C99" s="293"/>
      <c r="D99" s="294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07"/>
      <c r="S99" s="47"/>
      <c r="T99" s="48"/>
      <c r="U99" s="111"/>
      <c r="V99" s="112"/>
      <c r="W99" s="126"/>
      <c r="X99" s="127"/>
      <c r="Y99" s="295"/>
      <c r="Z99" s="296"/>
      <c r="AA99" s="117"/>
      <c r="AB99" s="110"/>
      <c r="AC99" s="291"/>
    </row>
    <row r="100" spans="1:29" ht="15.75" customHeight="1">
      <c r="A100" s="312"/>
      <c r="B100" s="100"/>
      <c r="C100" s="293"/>
      <c r="D100" s="294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07"/>
      <c r="S100" s="47"/>
      <c r="T100" s="48"/>
      <c r="U100" s="111"/>
      <c r="V100" s="112"/>
      <c r="W100" s="126"/>
      <c r="X100" s="127"/>
      <c r="Y100" s="295"/>
      <c r="Z100" s="296"/>
      <c r="AA100" s="117"/>
      <c r="AB100" s="110"/>
      <c r="AC100" s="291"/>
    </row>
    <row r="101" spans="1:29" ht="15.75" customHeight="1">
      <c r="A101" s="312"/>
      <c r="B101" s="100"/>
      <c r="C101" s="293"/>
      <c r="D101" s="294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07"/>
      <c r="S101" s="47"/>
      <c r="T101" s="48"/>
      <c r="U101" s="111"/>
      <c r="V101" s="112"/>
      <c r="W101" s="126"/>
      <c r="X101" s="127"/>
      <c r="Y101" s="295"/>
      <c r="Z101" s="296"/>
      <c r="AA101" s="117"/>
      <c r="AB101" s="110"/>
      <c r="AC101" s="291"/>
    </row>
    <row r="102" spans="1:29" ht="15.75" customHeight="1">
      <c r="A102" s="312"/>
      <c r="B102" s="100"/>
      <c r="C102" s="293"/>
      <c r="D102" s="294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07"/>
      <c r="S102" s="47"/>
      <c r="T102" s="48"/>
      <c r="U102" s="111"/>
      <c r="V102" s="112"/>
      <c r="W102" s="126"/>
      <c r="X102" s="127"/>
      <c r="Y102" s="295"/>
      <c r="Z102" s="296"/>
      <c r="AA102" s="117"/>
      <c r="AB102" s="110"/>
      <c r="AC102" s="291"/>
    </row>
    <row r="103" spans="1:29" ht="15.75" customHeight="1">
      <c r="A103" s="312"/>
      <c r="B103" s="100"/>
      <c r="C103" s="293"/>
      <c r="D103" s="294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07"/>
      <c r="S103" s="47"/>
      <c r="T103" s="48"/>
      <c r="U103" s="111"/>
      <c r="V103" s="112"/>
      <c r="W103" s="126"/>
      <c r="X103" s="127"/>
      <c r="Y103" s="295"/>
      <c r="Z103" s="296"/>
      <c r="AA103" s="117"/>
      <c r="AB103" s="110"/>
      <c r="AC103" s="291"/>
    </row>
    <row r="104" spans="1:29" ht="15.75" customHeight="1">
      <c r="A104" s="312"/>
      <c r="B104" s="100"/>
      <c r="C104" s="293"/>
      <c r="D104" s="294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07"/>
      <c r="S104" s="47"/>
      <c r="T104" s="48"/>
      <c r="U104" s="111"/>
      <c r="V104" s="112"/>
      <c r="W104" s="126"/>
      <c r="X104" s="127"/>
      <c r="Y104" s="295"/>
      <c r="Z104" s="296"/>
      <c r="AA104" s="117"/>
      <c r="AB104" s="110"/>
      <c r="AC104" s="291"/>
    </row>
    <row r="105" spans="1:29" ht="15.75" customHeight="1">
      <c r="A105" s="312"/>
      <c r="B105" s="100"/>
      <c r="C105" s="293"/>
      <c r="D105" s="294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07"/>
      <c r="S105" s="119"/>
      <c r="T105" s="120"/>
      <c r="U105" s="130"/>
      <c r="V105" s="131"/>
      <c r="W105" s="126"/>
      <c r="X105" s="127"/>
      <c r="Y105" s="295"/>
      <c r="Z105" s="296"/>
      <c r="AA105" s="165"/>
      <c r="AB105" s="125"/>
      <c r="AC105" s="291"/>
    </row>
    <row r="106" spans="1:29" ht="15.75" customHeight="1" thickBot="1">
      <c r="A106" s="313"/>
      <c r="B106" s="133" t="s">
        <v>117</v>
      </c>
      <c r="C106" s="297"/>
      <c r="D106" s="297"/>
      <c r="E106" s="134"/>
      <c r="F106" s="167"/>
      <c r="G106" s="135"/>
      <c r="H106" s="69"/>
      <c r="I106" s="136">
        <f t="shared" ref="I106:J106" si="24">AVERAGE(I90:I105)</f>
        <v>3.5</v>
      </c>
      <c r="J106" s="137">
        <f t="shared" si="24"/>
        <v>3300</v>
      </c>
      <c r="K106" s="138">
        <f t="shared" ref="K106" si="25">J106/I106</f>
        <v>942.85714285714289</v>
      </c>
      <c r="L106" s="136">
        <f t="shared" ref="L106:M106" si="26">AVERAGE(L90:L105)</f>
        <v>3.5</v>
      </c>
      <c r="M106" s="137">
        <f t="shared" si="26"/>
        <v>2918.5602103736219</v>
      </c>
      <c r="N106" s="138">
        <f>M106/L106</f>
        <v>833.87434582103481</v>
      </c>
      <c r="O106" s="139">
        <f>L106-I106</f>
        <v>0</v>
      </c>
      <c r="P106" s="140">
        <f>N106-K106</f>
        <v>-108.98279703610808</v>
      </c>
      <c r="Q106" s="141">
        <f>N106/K106</f>
        <v>0.8844121849617036</v>
      </c>
      <c r="R106" s="308"/>
      <c r="S106" s="142">
        <f>S90</f>
        <v>0.29168981481481482</v>
      </c>
      <c r="T106" s="143">
        <f>INDEX(T90:T105,COUNTA(T90:T105))</f>
        <v>0.41619212962962965</v>
      </c>
      <c r="U106" s="144"/>
      <c r="V106" s="166"/>
      <c r="W106" s="167"/>
      <c r="X106" s="138"/>
      <c r="Y106" s="298"/>
      <c r="Z106" s="299"/>
      <c r="AA106" s="168">
        <f>M106-J106</f>
        <v>-381.43978962637811</v>
      </c>
      <c r="AB106" s="141">
        <f>M106/J106</f>
        <v>0.8844121849617036</v>
      </c>
      <c r="AC106" s="292"/>
    </row>
    <row r="107" spans="1:29" ht="15.75" customHeight="1">
      <c r="A107" s="300" t="s">
        <v>139</v>
      </c>
      <c r="B107" s="114" t="s">
        <v>114</v>
      </c>
      <c r="C107" s="304" t="s">
        <v>140</v>
      </c>
      <c r="D107" s="305"/>
      <c r="E107" s="147">
        <v>25.64</v>
      </c>
      <c r="F107" s="97">
        <v>1151</v>
      </c>
      <c r="G107" s="148">
        <f t="shared" ref="G107:G110" si="27">E107*F107</f>
        <v>29511.64</v>
      </c>
      <c r="H107" s="149"/>
      <c r="I107" s="150">
        <v>11</v>
      </c>
      <c r="J107" s="151">
        <v>3600</v>
      </c>
      <c r="K107" s="152">
        <f>J107/I107</f>
        <v>327.27272727272725</v>
      </c>
      <c r="L107" s="153">
        <v>11</v>
      </c>
      <c r="M107" s="151">
        <f>F107/V107*60</f>
        <v>3170.3136954858542</v>
      </c>
      <c r="N107" s="152">
        <f>M107/L107</f>
        <v>288.21033595325946</v>
      </c>
      <c r="O107" s="154">
        <f>L107-I107</f>
        <v>0</v>
      </c>
      <c r="P107" s="155">
        <f>N107-K107</f>
        <v>-39.062391319467793</v>
      </c>
      <c r="Q107" s="156">
        <f>N107/K107</f>
        <v>0.88064269319051502</v>
      </c>
      <c r="R107" s="306">
        <f>Q123</f>
        <v>0.87246536800330143</v>
      </c>
      <c r="S107" s="157">
        <v>0.70848379629629632</v>
      </c>
      <c r="T107" s="158">
        <v>0.72361111111111109</v>
      </c>
      <c r="U107" s="159"/>
      <c r="V107" s="160">
        <v>21.783333333333275</v>
      </c>
      <c r="W107" s="158"/>
      <c r="X107" s="169"/>
      <c r="Y107" s="309"/>
      <c r="Z107" s="310"/>
      <c r="AA107" s="115">
        <f>M107-J107</f>
        <v>-429.68630451414583</v>
      </c>
      <c r="AB107" s="156">
        <f>M107/J107</f>
        <v>0.88064269319051502</v>
      </c>
      <c r="AC107" s="290">
        <f>AB123</f>
        <v>0.87246536800330154</v>
      </c>
    </row>
    <row r="108" spans="1:29" ht="15.75" customHeight="1">
      <c r="A108" s="301"/>
      <c r="B108" s="100" t="s">
        <v>114</v>
      </c>
      <c r="C108" s="293" t="s">
        <v>141</v>
      </c>
      <c r="D108" s="294"/>
      <c r="E108" s="101">
        <v>29.52</v>
      </c>
      <c r="F108" s="102">
        <v>1450</v>
      </c>
      <c r="G108" s="103">
        <f t="shared" si="27"/>
        <v>42804</v>
      </c>
      <c r="H108" s="26"/>
      <c r="I108" s="104">
        <v>12</v>
      </c>
      <c r="J108" s="105">
        <v>3600</v>
      </c>
      <c r="K108" s="106">
        <f t="shared" si="19"/>
        <v>300</v>
      </c>
      <c r="L108" s="107">
        <v>12</v>
      </c>
      <c r="M108" s="105">
        <f>F108/V108*60</f>
        <v>3135.1351351351327</v>
      </c>
      <c r="N108" s="106">
        <f>M108/L108</f>
        <v>261.26126126126104</v>
      </c>
      <c r="O108" s="108">
        <f>L108-I108</f>
        <v>0</v>
      </c>
      <c r="P108" s="109">
        <f>N108-K108</f>
        <v>-38.738738738738959</v>
      </c>
      <c r="Q108" s="110">
        <f>N108/K108</f>
        <v>0.87087087087087012</v>
      </c>
      <c r="R108" s="307"/>
      <c r="S108" s="47">
        <v>0.72795138888888888</v>
      </c>
      <c r="T108" s="48">
        <v>0.74722222222222223</v>
      </c>
      <c r="U108" s="111">
        <v>6.2500000000000178</v>
      </c>
      <c r="V108" s="112">
        <v>27.750000000000021</v>
      </c>
      <c r="W108" s="113"/>
      <c r="X108" s="13"/>
      <c r="Y108" s="295"/>
      <c r="Z108" s="296"/>
      <c r="AA108" s="117">
        <f>M108-J108</f>
        <v>-464.86486486486729</v>
      </c>
      <c r="AB108" s="110">
        <f>M108/J108</f>
        <v>0.87087087087087023</v>
      </c>
      <c r="AC108" s="291"/>
    </row>
    <row r="109" spans="1:29" ht="15.75" customHeight="1">
      <c r="A109" s="301"/>
      <c r="B109" s="100" t="s">
        <v>114</v>
      </c>
      <c r="C109" s="293" t="s">
        <v>142</v>
      </c>
      <c r="D109" s="294"/>
      <c r="E109" s="101">
        <v>29.85</v>
      </c>
      <c r="F109" s="102">
        <v>1563</v>
      </c>
      <c r="G109" s="103">
        <f t="shared" si="27"/>
        <v>46655.55</v>
      </c>
      <c r="H109" s="26"/>
      <c r="I109" s="104">
        <v>12</v>
      </c>
      <c r="J109" s="105">
        <v>3600</v>
      </c>
      <c r="K109" s="106">
        <f t="shared" si="19"/>
        <v>300</v>
      </c>
      <c r="L109" s="107">
        <v>12</v>
      </c>
      <c r="M109" s="105">
        <f>F109/V109*60</f>
        <v>3134.7075208913666</v>
      </c>
      <c r="N109" s="106">
        <f>M109/L109</f>
        <v>261.22562674094723</v>
      </c>
      <c r="O109" s="108">
        <f>L109-I109</f>
        <v>0</v>
      </c>
      <c r="P109" s="109">
        <f>N109-K109</f>
        <v>-38.774373259052766</v>
      </c>
      <c r="Q109" s="110">
        <f>N109/K109</f>
        <v>0.87075208913649083</v>
      </c>
      <c r="R109" s="307"/>
      <c r="S109" s="47">
        <v>0.75075231481481486</v>
      </c>
      <c r="T109" s="48">
        <v>0.77152777777777781</v>
      </c>
      <c r="U109" s="111">
        <v>5.0833333333333819</v>
      </c>
      <c r="V109" s="112">
        <v>29.916666666666654</v>
      </c>
      <c r="W109" s="113"/>
      <c r="X109" s="13"/>
      <c r="Y109" s="295"/>
      <c r="Z109" s="296"/>
      <c r="AA109" s="117">
        <f>M109-J109</f>
        <v>-465.29247910863342</v>
      </c>
      <c r="AB109" s="110">
        <f>M109/J109</f>
        <v>0.87075208913649071</v>
      </c>
      <c r="AC109" s="291"/>
    </row>
    <row r="110" spans="1:29" ht="15.75" customHeight="1">
      <c r="A110" s="301"/>
      <c r="B110" s="100" t="s">
        <v>120</v>
      </c>
      <c r="C110" s="293" t="s">
        <v>143</v>
      </c>
      <c r="D110" s="294"/>
      <c r="E110" s="101">
        <v>28.57</v>
      </c>
      <c r="F110" s="102">
        <v>1245</v>
      </c>
      <c r="G110" s="103">
        <f t="shared" si="27"/>
        <v>35569.65</v>
      </c>
      <c r="H110" s="26"/>
      <c r="I110" s="104">
        <v>12</v>
      </c>
      <c r="J110" s="105">
        <v>3600</v>
      </c>
      <c r="K110" s="106">
        <f t="shared" si="19"/>
        <v>300</v>
      </c>
      <c r="L110" s="107">
        <v>12</v>
      </c>
      <c r="M110" s="105">
        <f>F110/V110*60</f>
        <v>3123.3449477351905</v>
      </c>
      <c r="N110" s="106">
        <f>M110/L110</f>
        <v>260.27874564459921</v>
      </c>
      <c r="O110" s="108">
        <f>L110-I110</f>
        <v>0</v>
      </c>
      <c r="P110" s="109">
        <f>N110-K110</f>
        <v>-39.721254355400788</v>
      </c>
      <c r="Q110" s="110">
        <f>N110/K110</f>
        <v>0.86759581881533065</v>
      </c>
      <c r="R110" s="307"/>
      <c r="S110" s="47">
        <v>0.77505787037037033</v>
      </c>
      <c r="T110" s="48">
        <v>0.79166666666666663</v>
      </c>
      <c r="U110" s="111">
        <v>5.083333333333222</v>
      </c>
      <c r="V110" s="112">
        <v>23.916666666666675</v>
      </c>
      <c r="W110" s="113"/>
      <c r="X110" s="116"/>
      <c r="Y110" s="295"/>
      <c r="Z110" s="296"/>
      <c r="AA110" s="117">
        <f>M110-J110</f>
        <v>-476.65505226480946</v>
      </c>
      <c r="AB110" s="110">
        <f>M110/J110</f>
        <v>0.86759581881533065</v>
      </c>
      <c r="AC110" s="291"/>
    </row>
    <row r="111" spans="1:29" ht="15.75" customHeight="1">
      <c r="A111" s="302"/>
      <c r="B111" s="100"/>
      <c r="C111" s="293"/>
      <c r="D111" s="294"/>
      <c r="E111" s="101"/>
      <c r="F111" s="102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307"/>
      <c r="S111" s="47"/>
      <c r="T111" s="48"/>
      <c r="U111" s="111"/>
      <c r="V111" s="112"/>
      <c r="W111" s="113"/>
      <c r="X111" s="116"/>
      <c r="Y111" s="295"/>
      <c r="Z111" s="296"/>
      <c r="AA111" s="117"/>
      <c r="AB111" s="110"/>
      <c r="AC111" s="291"/>
    </row>
    <row r="112" spans="1:29" ht="15.75" customHeight="1">
      <c r="A112" s="302"/>
      <c r="B112" s="100"/>
      <c r="C112" s="293"/>
      <c r="D112" s="294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07"/>
      <c r="S112" s="47"/>
      <c r="T112" s="48"/>
      <c r="U112" s="111"/>
      <c r="V112" s="112"/>
      <c r="W112" s="113"/>
      <c r="X112" s="50"/>
      <c r="Y112" s="295"/>
      <c r="Z112" s="296"/>
      <c r="AA112" s="117"/>
      <c r="AB112" s="110"/>
      <c r="AC112" s="291"/>
    </row>
    <row r="113" spans="1:29" ht="15.75" customHeight="1">
      <c r="A113" s="302"/>
      <c r="B113" s="100"/>
      <c r="C113" s="293"/>
      <c r="D113" s="294"/>
      <c r="E113" s="101"/>
      <c r="F113" s="102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307"/>
      <c r="S113" s="47"/>
      <c r="T113" s="48"/>
      <c r="U113" s="111"/>
      <c r="V113" s="112"/>
      <c r="W113" s="113"/>
      <c r="X113" s="116"/>
      <c r="Y113" s="295"/>
      <c r="Z113" s="296"/>
      <c r="AA113" s="117"/>
      <c r="AB113" s="110"/>
      <c r="AC113" s="291"/>
    </row>
    <row r="114" spans="1:29" ht="15.75" customHeight="1">
      <c r="A114" s="302"/>
      <c r="B114" s="100"/>
      <c r="C114" s="293"/>
      <c r="D114" s="294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07"/>
      <c r="S114" s="47"/>
      <c r="T114" s="48"/>
      <c r="U114" s="111"/>
      <c r="V114" s="112"/>
      <c r="W114" s="113"/>
      <c r="X114" s="116"/>
      <c r="Y114" s="295"/>
      <c r="Z114" s="296"/>
      <c r="AA114" s="117"/>
      <c r="AB114" s="110"/>
      <c r="AC114" s="291"/>
    </row>
    <row r="115" spans="1:29" ht="15.75" customHeight="1">
      <c r="A115" s="302"/>
      <c r="B115" s="100"/>
      <c r="C115" s="293"/>
      <c r="D115" s="294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07"/>
      <c r="S115" s="47"/>
      <c r="T115" s="48"/>
      <c r="U115" s="111"/>
      <c r="V115" s="112"/>
      <c r="W115" s="126"/>
      <c r="X115" s="127"/>
      <c r="Y115" s="295"/>
      <c r="Z115" s="296"/>
      <c r="AA115" s="117"/>
      <c r="AB115" s="110"/>
      <c r="AC115" s="291"/>
    </row>
    <row r="116" spans="1:29" ht="15.75" customHeight="1">
      <c r="A116" s="302"/>
      <c r="B116" s="100"/>
      <c r="C116" s="293"/>
      <c r="D116" s="294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07"/>
      <c r="S116" s="47"/>
      <c r="T116" s="48"/>
      <c r="U116" s="111"/>
      <c r="V116" s="112"/>
      <c r="W116" s="126"/>
      <c r="X116" s="127"/>
      <c r="Y116" s="295"/>
      <c r="Z116" s="296"/>
      <c r="AA116" s="117"/>
      <c r="AB116" s="110"/>
      <c r="AC116" s="291"/>
    </row>
    <row r="117" spans="1:29" ht="15.75" customHeight="1">
      <c r="A117" s="302"/>
      <c r="B117" s="100"/>
      <c r="C117" s="293"/>
      <c r="D117" s="294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07"/>
      <c r="S117" s="47"/>
      <c r="T117" s="48"/>
      <c r="U117" s="111"/>
      <c r="V117" s="112"/>
      <c r="W117" s="126"/>
      <c r="X117" s="127"/>
      <c r="Y117" s="295"/>
      <c r="Z117" s="296"/>
      <c r="AA117" s="117"/>
      <c r="AB117" s="110"/>
      <c r="AC117" s="291"/>
    </row>
    <row r="118" spans="1:29" ht="15.75" customHeight="1">
      <c r="A118" s="302"/>
      <c r="B118" s="100"/>
      <c r="C118" s="293"/>
      <c r="D118" s="294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07"/>
      <c r="S118" s="47"/>
      <c r="T118" s="48"/>
      <c r="U118" s="111"/>
      <c r="V118" s="112"/>
      <c r="W118" s="126"/>
      <c r="X118" s="127"/>
      <c r="Y118" s="295"/>
      <c r="Z118" s="296"/>
      <c r="AA118" s="117"/>
      <c r="AB118" s="110"/>
      <c r="AC118" s="291"/>
    </row>
    <row r="119" spans="1:29" ht="15.75" customHeight="1">
      <c r="A119" s="302"/>
      <c r="B119" s="100"/>
      <c r="C119" s="293"/>
      <c r="D119" s="294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07"/>
      <c r="S119" s="47"/>
      <c r="T119" s="48"/>
      <c r="U119" s="111"/>
      <c r="V119" s="112"/>
      <c r="W119" s="126"/>
      <c r="X119" s="127"/>
      <c r="Y119" s="295"/>
      <c r="Z119" s="296"/>
      <c r="AA119" s="117"/>
      <c r="AB119" s="110"/>
      <c r="AC119" s="291"/>
    </row>
    <row r="120" spans="1:29" ht="15.75" customHeight="1">
      <c r="A120" s="302"/>
      <c r="B120" s="100"/>
      <c r="C120" s="293"/>
      <c r="D120" s="294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07"/>
      <c r="S120" s="47"/>
      <c r="T120" s="48"/>
      <c r="U120" s="111"/>
      <c r="V120" s="112"/>
      <c r="W120" s="126"/>
      <c r="X120" s="127"/>
      <c r="Y120" s="295"/>
      <c r="Z120" s="296"/>
      <c r="AA120" s="117"/>
      <c r="AB120" s="110"/>
      <c r="AC120" s="291"/>
    </row>
    <row r="121" spans="1:29" ht="15.75" customHeight="1">
      <c r="A121" s="302"/>
      <c r="B121" s="100"/>
      <c r="C121" s="293"/>
      <c r="D121" s="294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07"/>
      <c r="S121" s="47"/>
      <c r="T121" s="48"/>
      <c r="U121" s="111"/>
      <c r="V121" s="112"/>
      <c r="W121" s="126"/>
      <c r="X121" s="127"/>
      <c r="Y121" s="295"/>
      <c r="Z121" s="296"/>
      <c r="AA121" s="117"/>
      <c r="AB121" s="110"/>
      <c r="AC121" s="291"/>
    </row>
    <row r="122" spans="1:29" ht="15.75" customHeight="1">
      <c r="A122" s="302"/>
      <c r="B122" s="100"/>
      <c r="C122" s="293"/>
      <c r="D122" s="294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07"/>
      <c r="S122" s="119"/>
      <c r="T122" s="120"/>
      <c r="U122" s="130"/>
      <c r="V122" s="131"/>
      <c r="W122" s="126"/>
      <c r="X122" s="127"/>
      <c r="Y122" s="295"/>
      <c r="Z122" s="296"/>
      <c r="AA122" s="165"/>
      <c r="AB122" s="125"/>
      <c r="AC122" s="291"/>
    </row>
    <row r="123" spans="1:29" ht="15.75" customHeight="1" thickBot="1">
      <c r="A123" s="303"/>
      <c r="B123" s="133" t="s">
        <v>117</v>
      </c>
      <c r="C123" s="297"/>
      <c r="D123" s="297"/>
      <c r="E123" s="134"/>
      <c r="F123" s="167"/>
      <c r="G123" s="135"/>
      <c r="H123" s="69"/>
      <c r="I123" s="136">
        <f t="shared" ref="I123:J123" si="28">AVERAGE(I107:I122)</f>
        <v>11.75</v>
      </c>
      <c r="J123" s="137">
        <f t="shared" si="28"/>
        <v>3600</v>
      </c>
      <c r="K123" s="138">
        <f t="shared" ref="K123" si="29">J123/I123</f>
        <v>306.38297872340428</v>
      </c>
      <c r="L123" s="136">
        <f t="shared" ref="L123:M123" si="30">AVERAGE(L107:L122)</f>
        <v>11.75</v>
      </c>
      <c r="M123" s="137">
        <f t="shared" si="30"/>
        <v>3140.8753248118855</v>
      </c>
      <c r="N123" s="138">
        <f>M123/L123</f>
        <v>267.30853828186258</v>
      </c>
      <c r="O123" s="139">
        <f>L123-I123</f>
        <v>0</v>
      </c>
      <c r="P123" s="140">
        <f>N123-K123</f>
        <v>-39.074440441541697</v>
      </c>
      <c r="Q123" s="141">
        <f>N123/K123</f>
        <v>0.87246536800330143</v>
      </c>
      <c r="R123" s="308"/>
      <c r="S123" s="142">
        <f>S107</f>
        <v>0.70848379629629632</v>
      </c>
      <c r="T123" s="143">
        <f>INDEX(T107:T122,COUNTA(T107:T122))</f>
        <v>0.79166666666666663</v>
      </c>
      <c r="U123" s="144"/>
      <c r="V123" s="166"/>
      <c r="W123" s="167"/>
      <c r="X123" s="138"/>
      <c r="Y123" s="298"/>
      <c r="Z123" s="299"/>
      <c r="AA123" s="168">
        <f>M123-J123</f>
        <v>-459.12467518811445</v>
      </c>
      <c r="AB123" s="141">
        <f>M123/J123</f>
        <v>0.87246536800330154</v>
      </c>
      <c r="AC123" s="292"/>
    </row>
    <row r="124" spans="1:29" ht="15.75" customHeight="1">
      <c r="A124" s="311" t="s">
        <v>144</v>
      </c>
      <c r="B124" s="114" t="s">
        <v>120</v>
      </c>
      <c r="C124" s="304" t="s">
        <v>217</v>
      </c>
      <c r="D124" s="305"/>
      <c r="E124" s="147">
        <v>22.48</v>
      </c>
      <c r="F124" s="97">
        <v>1514</v>
      </c>
      <c r="G124" s="148">
        <f t="shared" ref="G124:G127" si="31">E124*F124</f>
        <v>34034.720000000001</v>
      </c>
      <c r="H124" s="149"/>
      <c r="I124" s="150">
        <v>5</v>
      </c>
      <c r="J124" s="151">
        <v>3000</v>
      </c>
      <c r="K124" s="152">
        <f>J124/I124</f>
        <v>600</v>
      </c>
      <c r="L124" s="153">
        <v>5</v>
      </c>
      <c r="M124" s="151">
        <f>F124/V124*60</f>
        <v>2662.6282364435756</v>
      </c>
      <c r="N124" s="152">
        <f>M124/L124</f>
        <v>532.52564728871516</v>
      </c>
      <c r="O124" s="154">
        <f>L124-I124</f>
        <v>0</v>
      </c>
      <c r="P124" s="155">
        <f>N124-K124</f>
        <v>-67.474352711284837</v>
      </c>
      <c r="Q124" s="156">
        <f>N124/K124</f>
        <v>0.88754274548119194</v>
      </c>
      <c r="R124" s="306">
        <f>Q140</f>
        <v>0.89236893145971585</v>
      </c>
      <c r="S124" s="157">
        <v>0.70833333333333337</v>
      </c>
      <c r="T124" s="158">
        <v>0.732025462962963</v>
      </c>
      <c r="U124" s="159"/>
      <c r="V124" s="160">
        <v>34.116666666666674</v>
      </c>
      <c r="W124" s="161"/>
      <c r="X124" s="162"/>
      <c r="Y124" s="309"/>
      <c r="Z124" s="310"/>
      <c r="AA124" s="115">
        <f>M124-J124</f>
        <v>-337.37176355642441</v>
      </c>
      <c r="AB124" s="156">
        <f>M124/J124</f>
        <v>0.88754274548119183</v>
      </c>
      <c r="AC124" s="290">
        <f>AB140</f>
        <v>0.89236893145971585</v>
      </c>
    </row>
    <row r="125" spans="1:29" ht="15.75" customHeight="1">
      <c r="A125" s="312"/>
      <c r="B125" s="100" t="s">
        <v>120</v>
      </c>
      <c r="C125" s="293" t="s">
        <v>148</v>
      </c>
      <c r="D125" s="294"/>
      <c r="E125" s="101">
        <v>24.54</v>
      </c>
      <c r="F125" s="102">
        <v>1894</v>
      </c>
      <c r="G125" s="103">
        <f t="shared" si="31"/>
        <v>46478.759999999995</v>
      </c>
      <c r="H125" s="26"/>
      <c r="I125" s="104">
        <v>4</v>
      </c>
      <c r="J125" s="105">
        <v>3000</v>
      </c>
      <c r="K125" s="106">
        <f t="shared" ref="K125:K127" si="32">J125/I125</f>
        <v>750</v>
      </c>
      <c r="L125" s="107">
        <v>4</v>
      </c>
      <c r="M125" s="105">
        <f>F125/V125*60</f>
        <v>2664.4783118405658</v>
      </c>
      <c r="N125" s="106">
        <f>M125/L125</f>
        <v>666.11957796014144</v>
      </c>
      <c r="O125" s="108">
        <f>L125-I125</f>
        <v>0</v>
      </c>
      <c r="P125" s="109">
        <f>N125-K125</f>
        <v>-83.880422039858558</v>
      </c>
      <c r="Q125" s="110">
        <f>N125/K125</f>
        <v>0.88815943728018854</v>
      </c>
      <c r="R125" s="307"/>
      <c r="S125" s="47">
        <v>0.7356597222222222</v>
      </c>
      <c r="T125" s="48">
        <v>0.76527777777777772</v>
      </c>
      <c r="U125" s="111">
        <v>5.2333333333332455</v>
      </c>
      <c r="V125" s="112">
        <v>42.649999999999949</v>
      </c>
      <c r="W125" s="113"/>
      <c r="X125" s="116"/>
      <c r="Y125" s="295"/>
      <c r="Z125" s="296"/>
      <c r="AA125" s="117">
        <f>M125-J125</f>
        <v>-335.52168815943423</v>
      </c>
      <c r="AB125" s="110">
        <f>M125/J125</f>
        <v>0.88815943728018854</v>
      </c>
      <c r="AC125" s="291"/>
    </row>
    <row r="126" spans="1:29" ht="15.75" customHeight="1">
      <c r="A126" s="312"/>
      <c r="B126" s="100" t="s">
        <v>120</v>
      </c>
      <c r="C126" s="293" t="s">
        <v>145</v>
      </c>
      <c r="D126" s="294"/>
      <c r="E126" s="101">
        <v>16.7</v>
      </c>
      <c r="F126" s="102">
        <v>1120</v>
      </c>
      <c r="G126" s="103">
        <f t="shared" si="31"/>
        <v>18704</v>
      </c>
      <c r="H126" s="26"/>
      <c r="I126" s="104">
        <v>3</v>
      </c>
      <c r="J126" s="105">
        <v>3300</v>
      </c>
      <c r="K126" s="106">
        <f t="shared" si="32"/>
        <v>1100</v>
      </c>
      <c r="L126" s="107">
        <v>3</v>
      </c>
      <c r="M126" s="105">
        <f>F126/V126*60</f>
        <v>2958.1804842259744</v>
      </c>
      <c r="N126" s="106">
        <f>M126/L126</f>
        <v>986.06016140865813</v>
      </c>
      <c r="O126" s="108">
        <f>L126-I126</f>
        <v>0</v>
      </c>
      <c r="P126" s="109">
        <f>N126-K126</f>
        <v>-113.93983859134187</v>
      </c>
      <c r="Q126" s="110">
        <f>N126/K126</f>
        <v>0.89641832855332559</v>
      </c>
      <c r="R126" s="307"/>
      <c r="S126" s="47">
        <v>0.76894675925925926</v>
      </c>
      <c r="T126" s="48">
        <v>0.78472222222222221</v>
      </c>
      <c r="U126" s="111">
        <v>5.2833333333334132</v>
      </c>
      <c r="V126" s="112">
        <v>22.716666666666647</v>
      </c>
      <c r="W126" s="113"/>
      <c r="X126" s="116"/>
      <c r="Y126" s="295"/>
      <c r="Z126" s="296"/>
      <c r="AA126" s="117">
        <f>M126-J126</f>
        <v>-341.8195157740256</v>
      </c>
      <c r="AB126" s="110">
        <f>M126/J126</f>
        <v>0.89641832855332559</v>
      </c>
      <c r="AC126" s="291"/>
    </row>
    <row r="127" spans="1:29" ht="15.75" customHeight="1">
      <c r="A127" s="312"/>
      <c r="B127" s="100" t="s">
        <v>120</v>
      </c>
      <c r="C127" s="293" t="s">
        <v>150</v>
      </c>
      <c r="D127" s="294"/>
      <c r="E127" s="101">
        <v>17.89</v>
      </c>
      <c r="F127" s="102">
        <v>4022</v>
      </c>
      <c r="G127" s="103">
        <f t="shared" si="31"/>
        <v>71953.58</v>
      </c>
      <c r="H127" s="26"/>
      <c r="I127" s="104">
        <v>4</v>
      </c>
      <c r="J127" s="105">
        <v>3300</v>
      </c>
      <c r="K127" s="106">
        <f t="shared" si="32"/>
        <v>825</v>
      </c>
      <c r="L127" s="107">
        <v>4</v>
      </c>
      <c r="M127" s="105">
        <f>F127/V127*60</f>
        <v>2958.5615038823025</v>
      </c>
      <c r="N127" s="106">
        <f>M127/L127</f>
        <v>739.64037597057563</v>
      </c>
      <c r="O127" s="108">
        <f>L127-I127</f>
        <v>0</v>
      </c>
      <c r="P127" s="109">
        <f>N127-K127</f>
        <v>-85.359624029424367</v>
      </c>
      <c r="Q127" s="110">
        <f>N127/K127</f>
        <v>0.89653378905524317</v>
      </c>
      <c r="R127" s="307"/>
      <c r="S127" s="47">
        <v>0.78918981481481476</v>
      </c>
      <c r="T127" s="48">
        <v>0.84583333333333333</v>
      </c>
      <c r="U127" s="111">
        <v>6.4333333333332732</v>
      </c>
      <c r="V127" s="112">
        <v>81.566666666666734</v>
      </c>
      <c r="W127" s="113"/>
      <c r="X127" s="116"/>
      <c r="Y127" s="295"/>
      <c r="Z127" s="296"/>
      <c r="AA127" s="117">
        <f>M127-J127</f>
        <v>-341.43849611769747</v>
      </c>
      <c r="AB127" s="110">
        <f>M127/J127</f>
        <v>0.89653378905524317</v>
      </c>
      <c r="AC127" s="291"/>
    </row>
    <row r="128" spans="1:29" ht="15.75" customHeight="1">
      <c r="A128" s="312"/>
      <c r="B128" s="100"/>
      <c r="C128" s="293"/>
      <c r="D128" s="294"/>
      <c r="E128" s="101"/>
      <c r="F128" s="102"/>
      <c r="G128" s="103"/>
      <c r="H128" s="13"/>
      <c r="I128" s="104"/>
      <c r="J128" s="105"/>
      <c r="K128" s="106"/>
      <c r="L128" s="118"/>
      <c r="M128" s="105"/>
      <c r="N128" s="106"/>
      <c r="O128" s="108"/>
      <c r="P128" s="109"/>
      <c r="Q128" s="110"/>
      <c r="R128" s="307"/>
      <c r="S128" s="47"/>
      <c r="T128" s="48"/>
      <c r="U128" s="111"/>
      <c r="V128" s="112"/>
      <c r="W128" s="113"/>
      <c r="X128" s="116"/>
      <c r="Y128" s="295"/>
      <c r="Z128" s="296"/>
      <c r="AA128" s="117"/>
      <c r="AB128" s="110"/>
      <c r="AC128" s="291"/>
    </row>
    <row r="129" spans="1:29" ht="15.75" customHeight="1">
      <c r="A129" s="312"/>
      <c r="B129" s="100"/>
      <c r="C129" s="293"/>
      <c r="D129" s="294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07"/>
      <c r="S129" s="47"/>
      <c r="T129" s="48"/>
      <c r="U129" s="111"/>
      <c r="V129" s="112"/>
      <c r="W129" s="113"/>
      <c r="X129" s="116"/>
      <c r="Y129" s="295"/>
      <c r="Z129" s="296"/>
      <c r="AA129" s="117"/>
      <c r="AB129" s="110"/>
      <c r="AC129" s="291"/>
    </row>
    <row r="130" spans="1:29" ht="15.75" customHeight="1">
      <c r="A130" s="312"/>
      <c r="B130" s="100"/>
      <c r="C130" s="293"/>
      <c r="D130" s="294"/>
      <c r="E130" s="101"/>
      <c r="F130" s="102"/>
      <c r="G130" s="121"/>
      <c r="H130" s="62"/>
      <c r="I130" s="104"/>
      <c r="J130" s="105"/>
      <c r="K130" s="106"/>
      <c r="L130" s="118"/>
      <c r="M130" s="105"/>
      <c r="N130" s="106"/>
      <c r="O130" s="123"/>
      <c r="P130" s="124"/>
      <c r="Q130" s="125"/>
      <c r="R130" s="307"/>
      <c r="S130" s="47"/>
      <c r="T130" s="48"/>
      <c r="U130" s="111"/>
      <c r="V130" s="112"/>
      <c r="W130" s="113"/>
      <c r="X130" s="116"/>
      <c r="Y130" s="295"/>
      <c r="Z130" s="296"/>
      <c r="AA130" s="117"/>
      <c r="AB130" s="110"/>
      <c r="AC130" s="291"/>
    </row>
    <row r="131" spans="1:29" ht="15.75" customHeight="1">
      <c r="A131" s="312"/>
      <c r="B131" s="100"/>
      <c r="C131" s="293"/>
      <c r="D131" s="294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07"/>
      <c r="S131" s="47"/>
      <c r="T131" s="48"/>
      <c r="U131" s="111"/>
      <c r="V131" s="112"/>
      <c r="W131" s="113"/>
      <c r="X131" s="116"/>
      <c r="Y131" s="295"/>
      <c r="Z131" s="296"/>
      <c r="AA131" s="117"/>
      <c r="AB131" s="110"/>
      <c r="AC131" s="291"/>
    </row>
    <row r="132" spans="1:29" ht="15.75" customHeight="1">
      <c r="A132" s="312"/>
      <c r="B132" s="100"/>
      <c r="C132" s="293"/>
      <c r="D132" s="294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07"/>
      <c r="S132" s="47"/>
      <c r="T132" s="48"/>
      <c r="U132" s="111"/>
      <c r="V132" s="112"/>
      <c r="W132" s="113"/>
      <c r="X132" s="116"/>
      <c r="Y132" s="295"/>
      <c r="Z132" s="296"/>
      <c r="AA132" s="117"/>
      <c r="AB132" s="110"/>
      <c r="AC132" s="291"/>
    </row>
    <row r="133" spans="1:29" ht="15.75" customHeight="1">
      <c r="A133" s="312"/>
      <c r="B133" s="100"/>
      <c r="C133" s="293"/>
      <c r="D133" s="294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07"/>
      <c r="S133" s="47"/>
      <c r="T133" s="48"/>
      <c r="U133" s="111"/>
      <c r="V133" s="112"/>
      <c r="W133" s="113"/>
      <c r="X133" s="116"/>
      <c r="Y133" s="295"/>
      <c r="Z133" s="296"/>
      <c r="AA133" s="117"/>
      <c r="AB133" s="110"/>
      <c r="AC133" s="291"/>
    </row>
    <row r="134" spans="1:29" ht="15.75" customHeight="1">
      <c r="A134" s="312"/>
      <c r="B134" s="100"/>
      <c r="C134" s="293"/>
      <c r="D134" s="294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07"/>
      <c r="S134" s="47"/>
      <c r="T134" s="48"/>
      <c r="U134" s="111"/>
      <c r="V134" s="112"/>
      <c r="W134" s="113"/>
      <c r="X134" s="116"/>
      <c r="Y134" s="295"/>
      <c r="Z134" s="296"/>
      <c r="AA134" s="117"/>
      <c r="AB134" s="110"/>
      <c r="AC134" s="291"/>
    </row>
    <row r="135" spans="1:29" ht="15.75" customHeight="1">
      <c r="A135" s="312"/>
      <c r="B135" s="100"/>
      <c r="C135" s="293"/>
      <c r="D135" s="294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07"/>
      <c r="S135" s="47"/>
      <c r="T135" s="48"/>
      <c r="U135" s="111"/>
      <c r="V135" s="112"/>
      <c r="W135" s="113"/>
      <c r="X135" s="116"/>
      <c r="Y135" s="295"/>
      <c r="Z135" s="296"/>
      <c r="AA135" s="117"/>
      <c r="AB135" s="110"/>
      <c r="AC135" s="291"/>
    </row>
    <row r="136" spans="1:29" ht="15.75" customHeight="1">
      <c r="A136" s="312"/>
      <c r="B136" s="100"/>
      <c r="C136" s="293"/>
      <c r="D136" s="294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07"/>
      <c r="S136" s="47"/>
      <c r="T136" s="48"/>
      <c r="U136" s="111"/>
      <c r="V136" s="112"/>
      <c r="W136" s="113"/>
      <c r="X136" s="116"/>
      <c r="Y136" s="295"/>
      <c r="Z136" s="296"/>
      <c r="AA136" s="117"/>
      <c r="AB136" s="110"/>
      <c r="AC136" s="291"/>
    </row>
    <row r="137" spans="1:29" ht="15.75" customHeight="1">
      <c r="A137" s="312"/>
      <c r="B137" s="100"/>
      <c r="C137" s="293"/>
      <c r="D137" s="294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07"/>
      <c r="S137" s="47"/>
      <c r="T137" s="48"/>
      <c r="U137" s="111"/>
      <c r="V137" s="112"/>
      <c r="W137" s="113"/>
      <c r="X137" s="116"/>
      <c r="Y137" s="295"/>
      <c r="Z137" s="296"/>
      <c r="AA137" s="117"/>
      <c r="AB137" s="110"/>
      <c r="AC137" s="291"/>
    </row>
    <row r="138" spans="1:29" ht="15.75" customHeight="1">
      <c r="A138" s="312"/>
      <c r="B138" s="100"/>
      <c r="C138" s="293"/>
      <c r="D138" s="294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07"/>
      <c r="S138" s="47"/>
      <c r="T138" s="48"/>
      <c r="U138" s="111"/>
      <c r="V138" s="112"/>
      <c r="W138" s="113"/>
      <c r="X138" s="116"/>
      <c r="Y138" s="295"/>
      <c r="Z138" s="296"/>
      <c r="AA138" s="117"/>
      <c r="AB138" s="110"/>
      <c r="AC138" s="291"/>
    </row>
    <row r="139" spans="1:29" ht="15.75" customHeight="1">
      <c r="A139" s="312"/>
      <c r="B139" s="100"/>
      <c r="C139" s="293"/>
      <c r="D139" s="294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07"/>
      <c r="S139" s="119"/>
      <c r="T139" s="120"/>
      <c r="U139" s="130"/>
      <c r="V139" s="131"/>
      <c r="W139" s="126"/>
      <c r="X139" s="127"/>
      <c r="Y139" s="295"/>
      <c r="Z139" s="296"/>
      <c r="AA139" s="165"/>
      <c r="AB139" s="125"/>
      <c r="AC139" s="291"/>
    </row>
    <row r="140" spans="1:29" ht="15.75" customHeight="1" thickBot="1">
      <c r="A140" s="313"/>
      <c r="B140" s="133" t="s">
        <v>117</v>
      </c>
      <c r="C140" s="297"/>
      <c r="D140" s="297"/>
      <c r="E140" s="134"/>
      <c r="F140" s="99"/>
      <c r="G140" s="135"/>
      <c r="H140" s="69"/>
      <c r="I140" s="136">
        <f t="shared" ref="I140:J140" si="33">AVERAGE(I124:I139)</f>
        <v>4</v>
      </c>
      <c r="J140" s="137">
        <f t="shared" si="33"/>
        <v>3150</v>
      </c>
      <c r="K140" s="138">
        <f t="shared" ref="K140" si="34">J140/I140</f>
        <v>787.5</v>
      </c>
      <c r="L140" s="136">
        <f t="shared" ref="L140:M140" si="35">AVERAGE(L124:L139)</f>
        <v>4</v>
      </c>
      <c r="M140" s="137">
        <f t="shared" si="35"/>
        <v>2810.9621340981048</v>
      </c>
      <c r="N140" s="138">
        <f>M140/L140</f>
        <v>702.7405335245262</v>
      </c>
      <c r="O140" s="139">
        <f>L140-I140</f>
        <v>0</v>
      </c>
      <c r="P140" s="140">
        <f>N140-K140</f>
        <v>-84.759466475473801</v>
      </c>
      <c r="Q140" s="141">
        <f>N140/K140</f>
        <v>0.89236893145971585</v>
      </c>
      <c r="R140" s="308"/>
      <c r="S140" s="142">
        <f>S124</f>
        <v>0.70833333333333337</v>
      </c>
      <c r="T140" s="143">
        <f>INDEX(T124:T139,COUNTA(T124:T139))</f>
        <v>0.84583333333333333</v>
      </c>
      <c r="U140" s="144"/>
      <c r="V140" s="166"/>
      <c r="W140" s="99"/>
      <c r="X140" s="69"/>
      <c r="Y140" s="298"/>
      <c r="Z140" s="299"/>
      <c r="AA140" s="168">
        <f>M140-J140</f>
        <v>-339.0378659018952</v>
      </c>
      <c r="AB140" s="141">
        <f>M140/J140</f>
        <v>0.89236893145971585</v>
      </c>
      <c r="AC140" s="292"/>
    </row>
    <row r="141" spans="1:29" ht="15.75" customHeight="1">
      <c r="A141" s="300" t="s">
        <v>149</v>
      </c>
      <c r="B141" s="114" t="s">
        <v>120</v>
      </c>
      <c r="C141" s="304" t="s">
        <v>147</v>
      </c>
      <c r="D141" s="305"/>
      <c r="E141" s="147">
        <v>22.28</v>
      </c>
      <c r="F141" s="97">
        <v>1360</v>
      </c>
      <c r="G141" s="148">
        <f t="shared" ref="G141:G143" si="36">E141*F141</f>
        <v>30300.800000000003</v>
      </c>
      <c r="H141" s="149"/>
      <c r="I141" s="150">
        <v>5</v>
      </c>
      <c r="J141" s="151">
        <v>3300</v>
      </c>
      <c r="K141" s="152">
        <f>J141/I141</f>
        <v>660</v>
      </c>
      <c r="L141" s="153">
        <v>5</v>
      </c>
      <c r="M141" s="151">
        <f>F141/V141*60</f>
        <v>2954.7374773687443</v>
      </c>
      <c r="N141" s="152">
        <f>M141/L141</f>
        <v>590.94749547374886</v>
      </c>
      <c r="O141" s="154">
        <f>L141-I141</f>
        <v>0</v>
      </c>
      <c r="P141" s="155">
        <f>N141-K141</f>
        <v>-69.052504526251141</v>
      </c>
      <c r="Q141" s="156">
        <f>N141/K141</f>
        <v>0.89537499314204372</v>
      </c>
      <c r="R141" s="306">
        <f>Q157</f>
        <v>0.89602263940300753</v>
      </c>
      <c r="S141" s="157">
        <v>0.70859953703703704</v>
      </c>
      <c r="T141" s="158">
        <v>0.72777777777777775</v>
      </c>
      <c r="U141" s="159"/>
      <c r="V141" s="160">
        <v>27.616666666666614</v>
      </c>
      <c r="W141" s="161"/>
      <c r="X141" s="162"/>
      <c r="Y141" s="309"/>
      <c r="Z141" s="310"/>
      <c r="AA141" s="115">
        <f>M141-J141</f>
        <v>-345.26252263125571</v>
      </c>
      <c r="AB141" s="156">
        <f>M141/J141</f>
        <v>0.89537499314204372</v>
      </c>
      <c r="AC141" s="290">
        <f>AB157</f>
        <v>0.89602263940300753</v>
      </c>
    </row>
    <row r="142" spans="1:29" ht="15.75" customHeight="1">
      <c r="A142" s="301"/>
      <c r="B142" s="100" t="s">
        <v>120</v>
      </c>
      <c r="C142" s="293" t="s">
        <v>146</v>
      </c>
      <c r="D142" s="294"/>
      <c r="E142" s="101">
        <v>18.18</v>
      </c>
      <c r="F142" s="102">
        <v>546</v>
      </c>
      <c r="G142" s="103">
        <f t="shared" si="36"/>
        <v>9926.2800000000007</v>
      </c>
      <c r="H142" s="26"/>
      <c r="I142" s="104">
        <v>4</v>
      </c>
      <c r="J142" s="105">
        <v>3300</v>
      </c>
      <c r="K142" s="106">
        <f t="shared" ref="K142:K178" si="37">J142/I142</f>
        <v>825</v>
      </c>
      <c r="L142" s="107">
        <v>4</v>
      </c>
      <c r="M142" s="105">
        <f>F142/V142*60</f>
        <v>2960.2409638554009</v>
      </c>
      <c r="N142" s="106">
        <f>M142/L142</f>
        <v>740.06024096385022</v>
      </c>
      <c r="O142" s="108">
        <f>L142-I142</f>
        <v>0</v>
      </c>
      <c r="P142" s="109">
        <f>N142-K142</f>
        <v>-84.939759036149781</v>
      </c>
      <c r="Q142" s="110">
        <f>N142/K142</f>
        <v>0.89704271631981847</v>
      </c>
      <c r="R142" s="307"/>
      <c r="S142" s="47">
        <v>0.7319444444444444</v>
      </c>
      <c r="T142" s="48">
        <v>0.73962962962962964</v>
      </c>
      <c r="U142" s="111">
        <v>5.9999999999999787</v>
      </c>
      <c r="V142" s="112">
        <v>11.066666666666745</v>
      </c>
      <c r="W142" s="113"/>
      <c r="X142" s="116"/>
      <c r="Y142" s="295"/>
      <c r="Z142" s="296"/>
      <c r="AA142" s="117">
        <f>M142-J142</f>
        <v>-339.75903614459912</v>
      </c>
      <c r="AB142" s="110">
        <f>M142/J142</f>
        <v>0.89704271631981847</v>
      </c>
      <c r="AC142" s="291"/>
    </row>
    <row r="143" spans="1:29" ht="15.75" customHeight="1">
      <c r="A143" s="301"/>
      <c r="B143" s="100" t="s">
        <v>120</v>
      </c>
      <c r="C143" s="293" t="s">
        <v>151</v>
      </c>
      <c r="D143" s="294"/>
      <c r="E143" s="101">
        <v>16.66</v>
      </c>
      <c r="F143" s="102">
        <v>6275</v>
      </c>
      <c r="G143" s="103">
        <f t="shared" si="36"/>
        <v>104541.5</v>
      </c>
      <c r="H143" s="26"/>
      <c r="I143" s="104">
        <v>4</v>
      </c>
      <c r="J143" s="105">
        <v>3300</v>
      </c>
      <c r="K143" s="106">
        <f t="shared" si="37"/>
        <v>825</v>
      </c>
      <c r="L143" s="107">
        <v>4</v>
      </c>
      <c r="M143" s="105">
        <f>F143/V143*60</f>
        <v>2955.6456888656294</v>
      </c>
      <c r="N143" s="106">
        <f>M143/L143</f>
        <v>738.91142221640735</v>
      </c>
      <c r="O143" s="108">
        <f>L143-I143</f>
        <v>0</v>
      </c>
      <c r="P143" s="109">
        <f>N143-K143</f>
        <v>-86.088577783592655</v>
      </c>
      <c r="Q143" s="110">
        <f>N143/K143</f>
        <v>0.89565020874716039</v>
      </c>
      <c r="R143" s="307"/>
      <c r="S143" s="47">
        <v>0.74305555555555558</v>
      </c>
      <c r="T143" s="48">
        <v>0.83151620370370372</v>
      </c>
      <c r="U143" s="111">
        <v>4.9333333333333584</v>
      </c>
      <c r="V143" s="112">
        <v>127.38333333333331</v>
      </c>
      <c r="W143" s="113"/>
      <c r="X143" s="116"/>
      <c r="Y143" s="295"/>
      <c r="Z143" s="296"/>
      <c r="AA143" s="117">
        <f>M143-J143</f>
        <v>-344.35431113437062</v>
      </c>
      <c r="AB143" s="110">
        <f>M143/J143</f>
        <v>0.89565020874716039</v>
      </c>
      <c r="AC143" s="291"/>
    </row>
    <row r="144" spans="1:29" ht="15.75" customHeight="1">
      <c r="A144" s="301"/>
      <c r="B144" s="100"/>
      <c r="C144" s="293"/>
      <c r="D144" s="294"/>
      <c r="E144" s="101"/>
      <c r="F144" s="102"/>
      <c r="G144" s="103"/>
      <c r="H144" s="26"/>
      <c r="I144" s="104"/>
      <c r="J144" s="105"/>
      <c r="K144" s="106"/>
      <c r="L144" s="107"/>
      <c r="M144" s="105"/>
      <c r="N144" s="106"/>
      <c r="O144" s="108"/>
      <c r="P144" s="109"/>
      <c r="Q144" s="110"/>
      <c r="R144" s="307"/>
      <c r="S144" s="47"/>
      <c r="T144" s="48"/>
      <c r="U144" s="111"/>
      <c r="V144" s="112"/>
      <c r="W144" s="113"/>
      <c r="X144" s="116"/>
      <c r="Y144" s="295"/>
      <c r="Z144" s="296"/>
      <c r="AA144" s="117"/>
      <c r="AB144" s="110"/>
      <c r="AC144" s="291"/>
    </row>
    <row r="145" spans="1:29" ht="15.75" customHeight="1">
      <c r="A145" s="302"/>
      <c r="B145" s="100"/>
      <c r="C145" s="293"/>
      <c r="D145" s="294"/>
      <c r="E145" s="101"/>
      <c r="F145" s="102"/>
      <c r="G145" s="103"/>
      <c r="H145" s="13"/>
      <c r="I145" s="104"/>
      <c r="J145" s="105"/>
      <c r="K145" s="106"/>
      <c r="L145" s="118"/>
      <c r="M145" s="105"/>
      <c r="N145" s="106"/>
      <c r="O145" s="108"/>
      <c r="P145" s="109"/>
      <c r="Q145" s="110"/>
      <c r="R145" s="307"/>
      <c r="S145" s="47"/>
      <c r="T145" s="48"/>
      <c r="U145" s="111"/>
      <c r="V145" s="112"/>
      <c r="W145" s="113"/>
      <c r="X145" s="116"/>
      <c r="Y145" s="295"/>
      <c r="Z145" s="296"/>
      <c r="AA145" s="117"/>
      <c r="AB145" s="110"/>
      <c r="AC145" s="291"/>
    </row>
    <row r="146" spans="1:29" ht="15.75" customHeight="1">
      <c r="A146" s="302"/>
      <c r="B146" s="100"/>
      <c r="C146" s="293"/>
      <c r="D146" s="294"/>
      <c r="E146" s="101"/>
      <c r="F146" s="102"/>
      <c r="G146" s="121"/>
      <c r="H146" s="122"/>
      <c r="I146" s="104"/>
      <c r="J146" s="105"/>
      <c r="K146" s="106"/>
      <c r="L146" s="107"/>
      <c r="M146" s="105"/>
      <c r="N146" s="106"/>
      <c r="O146" s="108"/>
      <c r="P146" s="109"/>
      <c r="Q146" s="110"/>
      <c r="R146" s="307"/>
      <c r="S146" s="47"/>
      <c r="T146" s="48"/>
      <c r="U146" s="111"/>
      <c r="V146" s="112"/>
      <c r="W146" s="113"/>
      <c r="X146" s="116"/>
      <c r="Y146" s="295"/>
      <c r="Z146" s="296"/>
      <c r="AA146" s="117"/>
      <c r="AB146" s="110"/>
      <c r="AC146" s="291"/>
    </row>
    <row r="147" spans="1:29" ht="15.75" customHeight="1">
      <c r="A147" s="302"/>
      <c r="B147" s="100"/>
      <c r="C147" s="293"/>
      <c r="D147" s="294"/>
      <c r="E147" s="101"/>
      <c r="F147" s="102"/>
      <c r="G147" s="121"/>
      <c r="H147" s="62"/>
      <c r="I147" s="104"/>
      <c r="J147" s="105"/>
      <c r="K147" s="106"/>
      <c r="L147" s="118"/>
      <c r="M147" s="105"/>
      <c r="N147" s="106"/>
      <c r="O147" s="123"/>
      <c r="P147" s="124"/>
      <c r="Q147" s="125"/>
      <c r="R147" s="307"/>
      <c r="S147" s="47"/>
      <c r="T147" s="48"/>
      <c r="U147" s="111"/>
      <c r="V147" s="112"/>
      <c r="W147" s="113"/>
      <c r="X147" s="116"/>
      <c r="Y147" s="295"/>
      <c r="Z147" s="296"/>
      <c r="AA147" s="117"/>
      <c r="AB147" s="110"/>
      <c r="AC147" s="291"/>
    </row>
    <row r="148" spans="1:29" ht="15.75" customHeight="1">
      <c r="A148" s="302"/>
      <c r="B148" s="100"/>
      <c r="C148" s="293"/>
      <c r="D148" s="294"/>
      <c r="E148" s="101"/>
      <c r="F148" s="102"/>
      <c r="G148" s="121"/>
      <c r="H148" s="62"/>
      <c r="I148" s="104"/>
      <c r="J148" s="105"/>
      <c r="K148" s="106"/>
      <c r="L148" s="118"/>
      <c r="M148" s="105"/>
      <c r="N148" s="106"/>
      <c r="O148" s="123"/>
      <c r="P148" s="124"/>
      <c r="Q148" s="125"/>
      <c r="R148" s="307"/>
      <c r="S148" s="47"/>
      <c r="T148" s="48"/>
      <c r="U148" s="111"/>
      <c r="V148" s="112"/>
      <c r="W148" s="113"/>
      <c r="X148" s="116"/>
      <c r="Y148" s="295"/>
      <c r="Z148" s="296"/>
      <c r="AA148" s="117"/>
      <c r="AB148" s="110"/>
      <c r="AC148" s="291"/>
    </row>
    <row r="149" spans="1:29" ht="15.75" customHeight="1">
      <c r="A149" s="302"/>
      <c r="B149" s="100"/>
      <c r="C149" s="293"/>
      <c r="D149" s="294"/>
      <c r="E149" s="101"/>
      <c r="F149" s="102"/>
      <c r="G149" s="121"/>
      <c r="H149" s="62"/>
      <c r="I149" s="104"/>
      <c r="J149" s="105"/>
      <c r="K149" s="106"/>
      <c r="L149" s="118"/>
      <c r="M149" s="105"/>
      <c r="N149" s="106"/>
      <c r="O149" s="123"/>
      <c r="P149" s="124"/>
      <c r="Q149" s="125"/>
      <c r="R149" s="307"/>
      <c r="S149" s="47"/>
      <c r="T149" s="48"/>
      <c r="U149" s="111"/>
      <c r="V149" s="112"/>
      <c r="W149" s="113"/>
      <c r="X149" s="116"/>
      <c r="Y149" s="295"/>
      <c r="Z149" s="296"/>
      <c r="AA149" s="117"/>
      <c r="AB149" s="110"/>
      <c r="AC149" s="291"/>
    </row>
    <row r="150" spans="1:29" ht="15.75" customHeight="1">
      <c r="A150" s="302"/>
      <c r="B150" s="100"/>
      <c r="C150" s="293"/>
      <c r="D150" s="294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307"/>
      <c r="S150" s="47"/>
      <c r="T150" s="48"/>
      <c r="U150" s="111"/>
      <c r="V150" s="112"/>
      <c r="W150" s="113"/>
      <c r="X150" s="116"/>
      <c r="Y150" s="295"/>
      <c r="Z150" s="296"/>
      <c r="AA150" s="117"/>
      <c r="AB150" s="110"/>
      <c r="AC150" s="291"/>
    </row>
    <row r="151" spans="1:29" ht="15.75" customHeight="1">
      <c r="A151" s="302"/>
      <c r="B151" s="100"/>
      <c r="C151" s="293"/>
      <c r="D151" s="294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307"/>
      <c r="S151" s="47"/>
      <c r="T151" s="48"/>
      <c r="U151" s="111"/>
      <c r="V151" s="112"/>
      <c r="W151" s="126"/>
      <c r="X151" s="127"/>
      <c r="Y151" s="295"/>
      <c r="Z151" s="296"/>
      <c r="AA151" s="117"/>
      <c r="AB151" s="110"/>
      <c r="AC151" s="291"/>
    </row>
    <row r="152" spans="1:29" ht="15.75" customHeight="1">
      <c r="A152" s="302"/>
      <c r="B152" s="100"/>
      <c r="C152" s="293"/>
      <c r="D152" s="294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307"/>
      <c r="S152" s="47"/>
      <c r="T152" s="48"/>
      <c r="U152" s="111"/>
      <c r="V152" s="112"/>
      <c r="W152" s="126"/>
      <c r="X152" s="127"/>
      <c r="Y152" s="295"/>
      <c r="Z152" s="296"/>
      <c r="AA152" s="117"/>
      <c r="AB152" s="110"/>
      <c r="AC152" s="291"/>
    </row>
    <row r="153" spans="1:29" ht="15.75" customHeight="1">
      <c r="A153" s="302"/>
      <c r="B153" s="100"/>
      <c r="C153" s="293"/>
      <c r="D153" s="294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307"/>
      <c r="S153" s="47"/>
      <c r="T153" s="48"/>
      <c r="U153" s="111"/>
      <c r="V153" s="112"/>
      <c r="W153" s="126"/>
      <c r="X153" s="127"/>
      <c r="Y153" s="295"/>
      <c r="Z153" s="296"/>
      <c r="AA153" s="117"/>
      <c r="AB153" s="110"/>
      <c r="AC153" s="291"/>
    </row>
    <row r="154" spans="1:29" ht="15.75" customHeight="1">
      <c r="A154" s="302"/>
      <c r="B154" s="100"/>
      <c r="C154" s="293"/>
      <c r="D154" s="294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307"/>
      <c r="S154" s="47"/>
      <c r="T154" s="48"/>
      <c r="U154" s="111"/>
      <c r="V154" s="112"/>
      <c r="W154" s="126"/>
      <c r="X154" s="127"/>
      <c r="Y154" s="295"/>
      <c r="Z154" s="296"/>
      <c r="AA154" s="117"/>
      <c r="AB154" s="110"/>
      <c r="AC154" s="291"/>
    </row>
    <row r="155" spans="1:29" ht="15.75" customHeight="1">
      <c r="A155" s="302"/>
      <c r="B155" s="100"/>
      <c r="C155" s="293"/>
      <c r="D155" s="294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307"/>
      <c r="S155" s="47"/>
      <c r="T155" s="48"/>
      <c r="U155" s="111"/>
      <c r="V155" s="112"/>
      <c r="W155" s="126"/>
      <c r="X155" s="127"/>
      <c r="Y155" s="295"/>
      <c r="Z155" s="296"/>
      <c r="AA155" s="117"/>
      <c r="AB155" s="110"/>
      <c r="AC155" s="291"/>
    </row>
    <row r="156" spans="1:29" ht="15.75" customHeight="1">
      <c r="A156" s="302"/>
      <c r="B156" s="100"/>
      <c r="C156" s="293"/>
      <c r="D156" s="294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307"/>
      <c r="S156" s="119"/>
      <c r="T156" s="120"/>
      <c r="U156" s="130"/>
      <c r="V156" s="131"/>
      <c r="W156" s="126"/>
      <c r="X156" s="127"/>
      <c r="Y156" s="295"/>
      <c r="Z156" s="296"/>
      <c r="AA156" s="165"/>
      <c r="AB156" s="125"/>
      <c r="AC156" s="291"/>
    </row>
    <row r="157" spans="1:29" ht="15.75" customHeight="1" thickBot="1">
      <c r="A157" s="303"/>
      <c r="B157" s="133" t="s">
        <v>117</v>
      </c>
      <c r="C157" s="297"/>
      <c r="D157" s="297"/>
      <c r="E157" s="134"/>
      <c r="F157" s="99"/>
      <c r="G157" s="135"/>
      <c r="H157" s="69"/>
      <c r="I157" s="136">
        <f t="shared" ref="I157:J157" si="38">AVERAGE(I141:I156)</f>
        <v>4.333333333333333</v>
      </c>
      <c r="J157" s="137">
        <f t="shared" si="38"/>
        <v>3300</v>
      </c>
      <c r="K157" s="138">
        <f t="shared" ref="K157" si="39">J157/I157</f>
        <v>761.53846153846155</v>
      </c>
      <c r="L157" s="136">
        <f t="shared" ref="L157:M157" si="40">AVERAGE(L141:L156)</f>
        <v>4.333333333333333</v>
      </c>
      <c r="M157" s="137">
        <f t="shared" si="40"/>
        <v>2956.8747100299247</v>
      </c>
      <c r="N157" s="138">
        <f>M157/L157</f>
        <v>682.35570231459803</v>
      </c>
      <c r="O157" s="139">
        <f>L157-I157</f>
        <v>0</v>
      </c>
      <c r="P157" s="140">
        <f>N157-K157</f>
        <v>-79.182759223863513</v>
      </c>
      <c r="Q157" s="141">
        <f>N157/K157</f>
        <v>0.89602263940300753</v>
      </c>
      <c r="R157" s="308"/>
      <c r="S157" s="142">
        <f>S141</f>
        <v>0.70859953703703704</v>
      </c>
      <c r="T157" s="143">
        <f>INDEX(T141:T156,COUNTA(T141:T156))</f>
        <v>0.83151620370370372</v>
      </c>
      <c r="U157" s="144"/>
      <c r="V157" s="166"/>
      <c r="W157" s="99"/>
      <c r="X157" s="69"/>
      <c r="Y157" s="298"/>
      <c r="Z157" s="299"/>
      <c r="AA157" s="168">
        <f>M157-J157</f>
        <v>-343.1252899700753</v>
      </c>
      <c r="AB157" s="141">
        <f>M157/J157</f>
        <v>0.89602263940300753</v>
      </c>
      <c r="AC157" s="292"/>
    </row>
    <row r="158" spans="1:29" ht="15.75" customHeight="1">
      <c r="A158" s="311" t="s">
        <v>152</v>
      </c>
      <c r="B158" s="114" t="s">
        <v>120</v>
      </c>
      <c r="C158" s="304" t="s">
        <v>153</v>
      </c>
      <c r="D158" s="305"/>
      <c r="E158" s="147">
        <v>14.03</v>
      </c>
      <c r="F158" s="97">
        <v>1096</v>
      </c>
      <c r="G158" s="148">
        <f t="shared" ref="G158:G161" si="41">E158*F158</f>
        <v>15376.88</v>
      </c>
      <c r="H158" s="149">
        <v>2</v>
      </c>
      <c r="I158" s="150">
        <v>3</v>
      </c>
      <c r="J158" s="151">
        <v>3000</v>
      </c>
      <c r="K158" s="152">
        <f>J158/I158</f>
        <v>1000</v>
      </c>
      <c r="L158" s="153">
        <v>3</v>
      </c>
      <c r="M158" s="151">
        <f>F158/V158*60</f>
        <v>2685.9087814840154</v>
      </c>
      <c r="N158" s="152">
        <f>M158/L158</f>
        <v>895.30292716133852</v>
      </c>
      <c r="O158" s="154">
        <f>L158-I158</f>
        <v>0</v>
      </c>
      <c r="P158" s="155">
        <f>N158-K158</f>
        <v>-104.69707283866148</v>
      </c>
      <c r="Q158" s="156">
        <f>N158/K158</f>
        <v>0.89530292716133852</v>
      </c>
      <c r="R158" s="306">
        <f>Q174</f>
        <v>0.88132184566792471</v>
      </c>
      <c r="S158" s="157">
        <v>0.70833333333333337</v>
      </c>
      <c r="T158" s="158">
        <v>0.7253356481481481</v>
      </c>
      <c r="U158" s="159"/>
      <c r="V158" s="160">
        <v>24.483333333333217</v>
      </c>
      <c r="W158" s="161"/>
      <c r="X158" s="162"/>
      <c r="Y158" s="309"/>
      <c r="Z158" s="310"/>
      <c r="AA158" s="115">
        <f>M158-J158</f>
        <v>-314.09121851598456</v>
      </c>
      <c r="AB158" s="156">
        <f>M158/J158</f>
        <v>0.89530292716133852</v>
      </c>
      <c r="AC158" s="290">
        <f>AB174</f>
        <v>0.8813218456679246</v>
      </c>
    </row>
    <row r="159" spans="1:29" ht="15.75" customHeight="1">
      <c r="A159" s="312"/>
      <c r="B159" s="100" t="s">
        <v>120</v>
      </c>
      <c r="C159" s="293" t="s">
        <v>158</v>
      </c>
      <c r="D159" s="294"/>
      <c r="E159" s="101">
        <v>18.18</v>
      </c>
      <c r="F159" s="102">
        <v>978</v>
      </c>
      <c r="G159" s="103">
        <f t="shared" si="41"/>
        <v>17780.04</v>
      </c>
      <c r="H159" s="26"/>
      <c r="I159" s="104">
        <v>3</v>
      </c>
      <c r="J159" s="105">
        <v>3600</v>
      </c>
      <c r="K159" s="106">
        <f t="shared" si="37"/>
        <v>1200</v>
      </c>
      <c r="L159" s="107">
        <v>3</v>
      </c>
      <c r="M159" s="105">
        <f>F159/V159*60</f>
        <v>3132.38434163702</v>
      </c>
      <c r="N159" s="106">
        <f>M159/L159</f>
        <v>1044.1281138790066</v>
      </c>
      <c r="O159" s="108">
        <f>L159-I159</f>
        <v>0</v>
      </c>
      <c r="P159" s="109">
        <f>N159-K159</f>
        <v>-155.87188612099339</v>
      </c>
      <c r="Q159" s="110">
        <f>N159/K159</f>
        <v>0.87010676156583888</v>
      </c>
      <c r="R159" s="307"/>
      <c r="S159" s="47">
        <v>0.7356018518518519</v>
      </c>
      <c r="T159" s="48">
        <v>0.74861111111111112</v>
      </c>
      <c r="U159" s="111">
        <v>14.783333333333459</v>
      </c>
      <c r="V159" s="112">
        <v>18.733333333333277</v>
      </c>
      <c r="W159" s="113"/>
      <c r="X159" s="116"/>
      <c r="Y159" s="295"/>
      <c r="Z159" s="296"/>
      <c r="AA159" s="117">
        <f>M159-J159</f>
        <v>-467.61565836297996</v>
      </c>
      <c r="AB159" s="110">
        <f>M159/J159</f>
        <v>0.87010676156583888</v>
      </c>
      <c r="AC159" s="291"/>
    </row>
    <row r="160" spans="1:29" ht="15.75" customHeight="1">
      <c r="A160" s="312"/>
      <c r="B160" s="100" t="s">
        <v>120</v>
      </c>
      <c r="C160" s="293" t="s">
        <v>155</v>
      </c>
      <c r="D160" s="294"/>
      <c r="E160" s="101">
        <v>14.28</v>
      </c>
      <c r="F160" s="102">
        <v>7472</v>
      </c>
      <c r="G160" s="103">
        <f t="shared" si="41"/>
        <v>106700.15999999999</v>
      </c>
      <c r="H160" s="26"/>
      <c r="I160" s="104">
        <v>3</v>
      </c>
      <c r="J160" s="105">
        <v>3600</v>
      </c>
      <c r="K160" s="106">
        <f t="shared" si="37"/>
        <v>1200</v>
      </c>
      <c r="L160" s="107">
        <v>3</v>
      </c>
      <c r="M160" s="105">
        <f>F160/V160*60</f>
        <v>3128.5415212840194</v>
      </c>
      <c r="N160" s="106">
        <f>M160/L160</f>
        <v>1042.8471737613397</v>
      </c>
      <c r="O160" s="108">
        <f>L160-I160</f>
        <v>0</v>
      </c>
      <c r="P160" s="109">
        <f>N160-K160</f>
        <v>-157.15282623866028</v>
      </c>
      <c r="Q160" s="110">
        <f>N160/K160</f>
        <v>0.86903931146778313</v>
      </c>
      <c r="R160" s="307"/>
      <c r="S160" s="47">
        <v>0.75902777777777775</v>
      </c>
      <c r="T160" s="48">
        <v>0.85854166666666665</v>
      </c>
      <c r="U160" s="111">
        <v>14.999999999999947</v>
      </c>
      <c r="V160" s="112">
        <v>143.30000000000001</v>
      </c>
      <c r="W160" s="113">
        <v>0.85854166666666665</v>
      </c>
      <c r="X160" s="116">
        <v>0.91111111111111109</v>
      </c>
      <c r="Y160" s="295"/>
      <c r="Z160" s="296"/>
      <c r="AA160" s="117">
        <f>M160-J160</f>
        <v>-471.45847871598062</v>
      </c>
      <c r="AB160" s="110">
        <f>M160/J160</f>
        <v>0.86903931146778313</v>
      </c>
      <c r="AC160" s="291"/>
    </row>
    <row r="161" spans="1:29" ht="15.75" customHeight="1">
      <c r="A161" s="312"/>
      <c r="B161" s="100" t="s">
        <v>120</v>
      </c>
      <c r="C161" s="293" t="s">
        <v>153</v>
      </c>
      <c r="D161" s="294"/>
      <c r="E161" s="101">
        <v>14.03</v>
      </c>
      <c r="F161" s="102">
        <v>5168</v>
      </c>
      <c r="G161" s="103">
        <f t="shared" si="41"/>
        <v>72507.039999999994</v>
      </c>
      <c r="H161" s="26"/>
      <c r="I161" s="104">
        <v>3</v>
      </c>
      <c r="J161" s="105">
        <v>3000</v>
      </c>
      <c r="K161" s="106">
        <f t="shared" si="37"/>
        <v>1000</v>
      </c>
      <c r="L161" s="107">
        <v>3</v>
      </c>
      <c r="M161" s="105">
        <f>F161/V161*60</f>
        <v>2686.6137184115505</v>
      </c>
      <c r="N161" s="106">
        <f>M161/L161</f>
        <v>895.53790613718354</v>
      </c>
      <c r="O161" s="108">
        <f>L161-I161</f>
        <v>0</v>
      </c>
      <c r="P161" s="109">
        <f>N161-K161</f>
        <v>-104.46209386281646</v>
      </c>
      <c r="Q161" s="110">
        <f>N161/K161</f>
        <v>0.89553790613718354</v>
      </c>
      <c r="R161" s="307"/>
      <c r="S161" s="47">
        <v>0.91111111111111109</v>
      </c>
      <c r="T161" s="48">
        <v>0.99126157407407411</v>
      </c>
      <c r="U161" s="111">
        <v>75.7</v>
      </c>
      <c r="V161" s="112">
        <v>115.41666666666674</v>
      </c>
      <c r="W161" s="113"/>
      <c r="X161" s="116"/>
      <c r="Y161" s="295"/>
      <c r="Z161" s="296"/>
      <c r="AA161" s="117">
        <f>M161-J161</f>
        <v>-313.38628158844949</v>
      </c>
      <c r="AB161" s="110">
        <f>M161/J161</f>
        <v>0.89553790613718354</v>
      </c>
      <c r="AC161" s="291"/>
    </row>
    <row r="162" spans="1:29" ht="15.75" customHeight="1">
      <c r="A162" s="312"/>
      <c r="B162" s="100"/>
      <c r="C162" s="293"/>
      <c r="D162" s="294"/>
      <c r="E162" s="101"/>
      <c r="F162" s="102"/>
      <c r="G162" s="103"/>
      <c r="H162" s="13"/>
      <c r="I162" s="104"/>
      <c r="J162" s="105"/>
      <c r="K162" s="106"/>
      <c r="L162" s="118"/>
      <c r="M162" s="105"/>
      <c r="N162" s="106"/>
      <c r="O162" s="108"/>
      <c r="P162" s="109"/>
      <c r="Q162" s="110"/>
      <c r="R162" s="307"/>
      <c r="S162" s="47"/>
      <c r="T162" s="48"/>
      <c r="U162" s="111"/>
      <c r="V162" s="112"/>
      <c r="W162" s="113"/>
      <c r="X162" s="116"/>
      <c r="Y162" s="295"/>
      <c r="Z162" s="296"/>
      <c r="AA162" s="117"/>
      <c r="AB162" s="110"/>
      <c r="AC162" s="291"/>
    </row>
    <row r="163" spans="1:29" ht="15.75" customHeight="1">
      <c r="A163" s="312"/>
      <c r="B163" s="100"/>
      <c r="C163" s="293"/>
      <c r="D163" s="294"/>
      <c r="E163" s="101"/>
      <c r="F163" s="102"/>
      <c r="G163" s="121"/>
      <c r="H163" s="122"/>
      <c r="I163" s="104"/>
      <c r="J163" s="105"/>
      <c r="K163" s="106"/>
      <c r="L163" s="107"/>
      <c r="M163" s="105"/>
      <c r="N163" s="106"/>
      <c r="O163" s="108"/>
      <c r="P163" s="109"/>
      <c r="Q163" s="110"/>
      <c r="R163" s="307"/>
      <c r="S163" s="47"/>
      <c r="T163" s="48"/>
      <c r="U163" s="111"/>
      <c r="V163" s="112"/>
      <c r="W163" s="113"/>
      <c r="X163" s="116"/>
      <c r="Y163" s="295"/>
      <c r="Z163" s="296"/>
      <c r="AA163" s="117"/>
      <c r="AB163" s="110"/>
      <c r="AC163" s="291"/>
    </row>
    <row r="164" spans="1:29" ht="15.75" customHeight="1">
      <c r="A164" s="312"/>
      <c r="B164" s="100"/>
      <c r="C164" s="293"/>
      <c r="D164" s="294"/>
      <c r="E164" s="101"/>
      <c r="F164" s="102"/>
      <c r="G164" s="121"/>
      <c r="H164" s="62"/>
      <c r="I164" s="104"/>
      <c r="J164" s="105"/>
      <c r="K164" s="106"/>
      <c r="L164" s="118"/>
      <c r="M164" s="105"/>
      <c r="N164" s="106"/>
      <c r="O164" s="123"/>
      <c r="P164" s="124"/>
      <c r="Q164" s="125"/>
      <c r="R164" s="307"/>
      <c r="S164" s="47"/>
      <c r="T164" s="48"/>
      <c r="U164" s="111"/>
      <c r="V164" s="112"/>
      <c r="W164" s="113"/>
      <c r="X164" s="116"/>
      <c r="Y164" s="295"/>
      <c r="Z164" s="296"/>
      <c r="AA164" s="117"/>
      <c r="AB164" s="110"/>
      <c r="AC164" s="291"/>
    </row>
    <row r="165" spans="1:29" ht="15.75" customHeight="1">
      <c r="A165" s="312"/>
      <c r="B165" s="100"/>
      <c r="C165" s="293"/>
      <c r="D165" s="294"/>
      <c r="E165" s="101"/>
      <c r="F165" s="102"/>
      <c r="G165" s="121"/>
      <c r="H165" s="62"/>
      <c r="I165" s="104"/>
      <c r="J165" s="105"/>
      <c r="K165" s="106"/>
      <c r="L165" s="118"/>
      <c r="M165" s="105"/>
      <c r="N165" s="106"/>
      <c r="O165" s="123"/>
      <c r="P165" s="124"/>
      <c r="Q165" s="125"/>
      <c r="R165" s="307"/>
      <c r="S165" s="47"/>
      <c r="T165" s="48"/>
      <c r="U165" s="111"/>
      <c r="V165" s="112"/>
      <c r="W165" s="113"/>
      <c r="X165" s="116"/>
      <c r="Y165" s="295"/>
      <c r="Z165" s="296"/>
      <c r="AA165" s="117"/>
      <c r="AB165" s="110"/>
      <c r="AC165" s="291"/>
    </row>
    <row r="166" spans="1:29" ht="15.75" customHeight="1">
      <c r="A166" s="312"/>
      <c r="B166" s="100"/>
      <c r="C166" s="293"/>
      <c r="D166" s="294"/>
      <c r="E166" s="101"/>
      <c r="F166" s="102"/>
      <c r="G166" s="121"/>
      <c r="H166" s="62"/>
      <c r="I166" s="104"/>
      <c r="J166" s="105"/>
      <c r="K166" s="106"/>
      <c r="L166" s="118"/>
      <c r="M166" s="105"/>
      <c r="N166" s="106"/>
      <c r="O166" s="123"/>
      <c r="P166" s="124"/>
      <c r="Q166" s="125"/>
      <c r="R166" s="307"/>
      <c r="S166" s="47"/>
      <c r="T166" s="48"/>
      <c r="U166" s="111"/>
      <c r="V166" s="112"/>
      <c r="W166" s="113"/>
      <c r="X166" s="116"/>
      <c r="Y166" s="295"/>
      <c r="Z166" s="296"/>
      <c r="AA166" s="117"/>
      <c r="AB166" s="110"/>
      <c r="AC166" s="291"/>
    </row>
    <row r="167" spans="1:29" ht="15.75" customHeight="1">
      <c r="A167" s="312"/>
      <c r="B167" s="100"/>
      <c r="C167" s="293"/>
      <c r="D167" s="294"/>
      <c r="E167" s="101"/>
      <c r="F167" s="102"/>
      <c r="G167" s="121"/>
      <c r="H167" s="62"/>
      <c r="I167" s="104"/>
      <c r="J167" s="105"/>
      <c r="K167" s="106"/>
      <c r="L167" s="118"/>
      <c r="M167" s="105"/>
      <c r="N167" s="106"/>
      <c r="O167" s="123"/>
      <c r="P167" s="124"/>
      <c r="Q167" s="125"/>
      <c r="R167" s="307"/>
      <c r="S167" s="47"/>
      <c r="T167" s="48"/>
      <c r="U167" s="111"/>
      <c r="V167" s="112"/>
      <c r="W167" s="113"/>
      <c r="X167" s="116"/>
      <c r="Y167" s="295"/>
      <c r="Z167" s="296"/>
      <c r="AA167" s="117"/>
      <c r="AB167" s="110"/>
      <c r="AC167" s="291"/>
    </row>
    <row r="168" spans="1:29" ht="15.75" customHeight="1">
      <c r="A168" s="312"/>
      <c r="B168" s="100"/>
      <c r="C168" s="293"/>
      <c r="D168" s="294"/>
      <c r="E168" s="101"/>
      <c r="F168" s="102"/>
      <c r="G168" s="121"/>
      <c r="H168" s="62"/>
      <c r="I168" s="104"/>
      <c r="J168" s="105"/>
      <c r="K168" s="106"/>
      <c r="L168" s="118"/>
      <c r="M168" s="105"/>
      <c r="N168" s="106"/>
      <c r="O168" s="123"/>
      <c r="P168" s="124"/>
      <c r="Q168" s="125"/>
      <c r="R168" s="307"/>
      <c r="S168" s="47"/>
      <c r="T168" s="48"/>
      <c r="U168" s="111"/>
      <c r="V168" s="112"/>
      <c r="W168" s="126"/>
      <c r="X168" s="127"/>
      <c r="Y168" s="295"/>
      <c r="Z168" s="296"/>
      <c r="AA168" s="117"/>
      <c r="AB168" s="110"/>
      <c r="AC168" s="291"/>
    </row>
    <row r="169" spans="1:29" ht="15.75" customHeight="1">
      <c r="A169" s="312"/>
      <c r="B169" s="100"/>
      <c r="C169" s="293"/>
      <c r="D169" s="294"/>
      <c r="E169" s="101"/>
      <c r="F169" s="102"/>
      <c r="G169" s="121"/>
      <c r="H169" s="62"/>
      <c r="I169" s="104"/>
      <c r="J169" s="105"/>
      <c r="K169" s="106"/>
      <c r="L169" s="118"/>
      <c r="M169" s="105"/>
      <c r="N169" s="106"/>
      <c r="O169" s="123"/>
      <c r="P169" s="124"/>
      <c r="Q169" s="125"/>
      <c r="R169" s="307"/>
      <c r="S169" s="47"/>
      <c r="T169" s="48"/>
      <c r="U169" s="111"/>
      <c r="V169" s="112"/>
      <c r="W169" s="126"/>
      <c r="X169" s="127"/>
      <c r="Y169" s="295"/>
      <c r="Z169" s="296"/>
      <c r="AA169" s="117"/>
      <c r="AB169" s="110"/>
      <c r="AC169" s="291"/>
    </row>
    <row r="170" spans="1:29" ht="15.75" customHeight="1">
      <c r="A170" s="312"/>
      <c r="B170" s="100"/>
      <c r="C170" s="293"/>
      <c r="D170" s="294"/>
      <c r="E170" s="101"/>
      <c r="F170" s="102"/>
      <c r="G170" s="121"/>
      <c r="H170" s="62"/>
      <c r="I170" s="104"/>
      <c r="J170" s="105"/>
      <c r="K170" s="106"/>
      <c r="L170" s="118"/>
      <c r="M170" s="105"/>
      <c r="N170" s="106"/>
      <c r="O170" s="123"/>
      <c r="P170" s="124"/>
      <c r="Q170" s="125"/>
      <c r="R170" s="307"/>
      <c r="S170" s="47"/>
      <c r="T170" s="48"/>
      <c r="U170" s="111"/>
      <c r="V170" s="112"/>
      <c r="W170" s="126"/>
      <c r="X170" s="127"/>
      <c r="Y170" s="295"/>
      <c r="Z170" s="296"/>
      <c r="AA170" s="117"/>
      <c r="AB170" s="110"/>
      <c r="AC170" s="291"/>
    </row>
    <row r="171" spans="1:29" ht="15.75" customHeight="1">
      <c r="A171" s="312"/>
      <c r="B171" s="100"/>
      <c r="C171" s="293"/>
      <c r="D171" s="294"/>
      <c r="E171" s="101"/>
      <c r="F171" s="102"/>
      <c r="G171" s="121"/>
      <c r="H171" s="62"/>
      <c r="I171" s="104"/>
      <c r="J171" s="105"/>
      <c r="K171" s="106"/>
      <c r="L171" s="118"/>
      <c r="M171" s="105"/>
      <c r="N171" s="106"/>
      <c r="O171" s="123"/>
      <c r="P171" s="124"/>
      <c r="Q171" s="125"/>
      <c r="R171" s="307"/>
      <c r="S171" s="47"/>
      <c r="T171" s="48"/>
      <c r="U171" s="111"/>
      <c r="V171" s="112"/>
      <c r="W171" s="126"/>
      <c r="X171" s="127"/>
      <c r="Y171" s="295"/>
      <c r="Z171" s="296"/>
      <c r="AA171" s="117"/>
      <c r="AB171" s="110"/>
      <c r="AC171" s="291"/>
    </row>
    <row r="172" spans="1:29" ht="15.75" customHeight="1">
      <c r="A172" s="312"/>
      <c r="B172" s="100"/>
      <c r="C172" s="293"/>
      <c r="D172" s="294"/>
      <c r="E172" s="101"/>
      <c r="F172" s="102"/>
      <c r="G172" s="121"/>
      <c r="H172" s="62"/>
      <c r="I172" s="104"/>
      <c r="J172" s="105"/>
      <c r="K172" s="106"/>
      <c r="L172" s="118"/>
      <c r="M172" s="105"/>
      <c r="N172" s="106"/>
      <c r="O172" s="123"/>
      <c r="P172" s="124"/>
      <c r="Q172" s="125"/>
      <c r="R172" s="307"/>
      <c r="S172" s="47"/>
      <c r="T172" s="48"/>
      <c r="U172" s="111"/>
      <c r="V172" s="112"/>
      <c r="W172" s="126"/>
      <c r="X172" s="127"/>
      <c r="Y172" s="295"/>
      <c r="Z172" s="296"/>
      <c r="AA172" s="117"/>
      <c r="AB172" s="110"/>
      <c r="AC172" s="291"/>
    </row>
    <row r="173" spans="1:29" ht="15.75" customHeight="1">
      <c r="A173" s="312"/>
      <c r="B173" s="100"/>
      <c r="C173" s="293"/>
      <c r="D173" s="294"/>
      <c r="E173" s="170"/>
      <c r="F173" s="102"/>
      <c r="G173" s="129"/>
      <c r="H173" s="62"/>
      <c r="I173" s="104"/>
      <c r="J173" s="105"/>
      <c r="K173" s="106"/>
      <c r="L173" s="118"/>
      <c r="M173" s="105"/>
      <c r="N173" s="106"/>
      <c r="O173" s="123"/>
      <c r="P173" s="124"/>
      <c r="Q173" s="125"/>
      <c r="R173" s="307"/>
      <c r="S173" s="119"/>
      <c r="T173" s="120"/>
      <c r="U173" s="130"/>
      <c r="V173" s="131"/>
      <c r="W173" s="126"/>
      <c r="X173" s="127"/>
      <c r="Y173" s="295"/>
      <c r="Z173" s="296"/>
      <c r="AA173" s="165"/>
      <c r="AB173" s="125"/>
      <c r="AC173" s="291"/>
    </row>
    <row r="174" spans="1:29" ht="15.75" customHeight="1" thickBot="1">
      <c r="A174" s="313"/>
      <c r="B174" s="133" t="s">
        <v>117</v>
      </c>
      <c r="C174" s="297"/>
      <c r="D174" s="297"/>
      <c r="E174" s="134"/>
      <c r="F174" s="99"/>
      <c r="G174" s="135"/>
      <c r="H174" s="69"/>
      <c r="I174" s="136">
        <f t="shared" ref="I174:J174" si="42">AVERAGE(I158:I173)</f>
        <v>3</v>
      </c>
      <c r="J174" s="137">
        <f t="shared" si="42"/>
        <v>3300</v>
      </c>
      <c r="K174" s="138">
        <f t="shared" ref="K174" si="43">J174/I174</f>
        <v>1100</v>
      </c>
      <c r="L174" s="136">
        <f t="shared" ref="L174:M174" si="44">AVERAGE(L158:L173)</f>
        <v>3</v>
      </c>
      <c r="M174" s="137">
        <f t="shared" si="44"/>
        <v>2908.3620907041513</v>
      </c>
      <c r="N174" s="138">
        <f>M174/L174</f>
        <v>969.45403023471715</v>
      </c>
      <c r="O174" s="139">
        <f>L174-I174</f>
        <v>0</v>
      </c>
      <c r="P174" s="140">
        <f>N174-K174</f>
        <v>-130.54596976528285</v>
      </c>
      <c r="Q174" s="141">
        <f>N174/K174</f>
        <v>0.88132184566792471</v>
      </c>
      <c r="R174" s="308"/>
      <c r="S174" s="142">
        <f>S158</f>
        <v>0.70833333333333337</v>
      </c>
      <c r="T174" s="143">
        <f>INDEX(T158:T173,COUNTA(T158:T173))</f>
        <v>0.99126157407407411</v>
      </c>
      <c r="U174" s="144"/>
      <c r="V174" s="166"/>
      <c r="W174" s="99"/>
      <c r="X174" s="69"/>
      <c r="Y174" s="298"/>
      <c r="Z174" s="299"/>
      <c r="AA174" s="168">
        <f>M174-J174</f>
        <v>-391.63790929584866</v>
      </c>
      <c r="AB174" s="141">
        <f>M174/J174</f>
        <v>0.8813218456679246</v>
      </c>
      <c r="AC174" s="292"/>
    </row>
    <row r="175" spans="1:29" ht="15.75" customHeight="1">
      <c r="A175" s="300" t="s">
        <v>156</v>
      </c>
      <c r="B175" s="114" t="s">
        <v>120</v>
      </c>
      <c r="C175" s="304" t="s">
        <v>154</v>
      </c>
      <c r="D175" s="305"/>
      <c r="E175" s="147">
        <v>18.18</v>
      </c>
      <c r="F175" s="97">
        <v>1486</v>
      </c>
      <c r="G175" s="148">
        <f t="shared" ref="G175:G178" si="45">E175*F175</f>
        <v>27015.48</v>
      </c>
      <c r="H175" s="149"/>
      <c r="I175" s="150">
        <v>4</v>
      </c>
      <c r="J175" s="151">
        <v>3000</v>
      </c>
      <c r="K175" s="152">
        <f>J175/I175</f>
        <v>750</v>
      </c>
      <c r="L175" s="153">
        <v>4</v>
      </c>
      <c r="M175" s="151">
        <f>F175/V175*60</f>
        <v>2688.241206030149</v>
      </c>
      <c r="N175" s="152">
        <f>M175/L175</f>
        <v>672.06030150753725</v>
      </c>
      <c r="O175" s="154">
        <f>L175-I175</f>
        <v>0</v>
      </c>
      <c r="P175" s="155">
        <f>N175-K175</f>
        <v>-77.939698492462753</v>
      </c>
      <c r="Q175" s="156">
        <f>N175/K175</f>
        <v>0.89608040201004968</v>
      </c>
      <c r="R175" s="306">
        <f>Q191</f>
        <v>0.8841715106647513</v>
      </c>
      <c r="S175" s="157">
        <v>0.70833333333333337</v>
      </c>
      <c r="T175" s="158">
        <v>0.73136574074074079</v>
      </c>
      <c r="U175" s="159"/>
      <c r="V175" s="160">
        <v>33.166666666666686</v>
      </c>
      <c r="W175" s="158"/>
      <c r="X175" s="169"/>
      <c r="Y175" s="309"/>
      <c r="Z175" s="310"/>
      <c r="AA175" s="171">
        <f>M175-J175</f>
        <v>-311.75879396985101</v>
      </c>
      <c r="AB175" s="156">
        <f>M175/J175</f>
        <v>0.89608040201004968</v>
      </c>
      <c r="AC175" s="290">
        <f>AB191</f>
        <v>0.8841715106647513</v>
      </c>
    </row>
    <row r="176" spans="1:29" ht="15.75" customHeight="1">
      <c r="A176" s="301"/>
      <c r="B176" s="100" t="s">
        <v>120</v>
      </c>
      <c r="C176" s="293" t="s">
        <v>159</v>
      </c>
      <c r="D176" s="294"/>
      <c r="E176" s="101">
        <v>24.82</v>
      </c>
      <c r="F176" s="102">
        <v>2214</v>
      </c>
      <c r="G176" s="103">
        <f t="shared" si="45"/>
        <v>54951.48</v>
      </c>
      <c r="H176" s="26"/>
      <c r="I176" s="104">
        <v>4</v>
      </c>
      <c r="J176" s="105">
        <v>3300</v>
      </c>
      <c r="K176" s="106">
        <f t="shared" si="37"/>
        <v>825</v>
      </c>
      <c r="L176" s="107">
        <v>4</v>
      </c>
      <c r="M176" s="105">
        <f>F176/V176*60</f>
        <v>2927.0657363202381</v>
      </c>
      <c r="N176" s="106">
        <f>M176/L176</f>
        <v>731.76643408005953</v>
      </c>
      <c r="O176" s="108">
        <f>L176-I176</f>
        <v>0</v>
      </c>
      <c r="P176" s="109">
        <f>N176-K176</f>
        <v>-93.233565919940474</v>
      </c>
      <c r="Q176" s="110">
        <f>N176/K176</f>
        <v>0.88698961706673884</v>
      </c>
      <c r="R176" s="307"/>
      <c r="S176" s="47">
        <v>0.74236111111111114</v>
      </c>
      <c r="T176" s="48">
        <v>0.77387731481481481</v>
      </c>
      <c r="U176" s="111">
        <v>15.833333333333304</v>
      </c>
      <c r="V176" s="112">
        <v>45.383333333333283</v>
      </c>
      <c r="W176" s="113"/>
      <c r="X176" s="13"/>
      <c r="Y176" s="295"/>
      <c r="Z176" s="296"/>
      <c r="AA176" s="172">
        <f>M176-J176</f>
        <v>-372.9342636797619</v>
      </c>
      <c r="AB176" s="110">
        <f>M176/J176</f>
        <v>0.88698961706673884</v>
      </c>
      <c r="AC176" s="291"/>
    </row>
    <row r="177" spans="1:29" ht="15.75" customHeight="1">
      <c r="A177" s="301"/>
      <c r="B177" s="100" t="s">
        <v>120</v>
      </c>
      <c r="C177" s="293" t="s">
        <v>160</v>
      </c>
      <c r="D177" s="294"/>
      <c r="E177" s="101">
        <v>25.03</v>
      </c>
      <c r="F177" s="102">
        <v>1596</v>
      </c>
      <c r="G177" s="103">
        <f t="shared" si="45"/>
        <v>39947.880000000005</v>
      </c>
      <c r="H177" s="26"/>
      <c r="I177" s="104">
        <v>4</v>
      </c>
      <c r="J177" s="105">
        <v>3300</v>
      </c>
      <c r="K177" s="106">
        <f t="shared" si="37"/>
        <v>825</v>
      </c>
      <c r="L177" s="107">
        <v>4</v>
      </c>
      <c r="M177" s="105">
        <f>F177/V177*60</f>
        <v>2928.4403669724775</v>
      </c>
      <c r="N177" s="106">
        <f>M177/L177</f>
        <v>732.11009174311937</v>
      </c>
      <c r="O177" s="108">
        <f>L177-I177</f>
        <v>0</v>
      </c>
      <c r="P177" s="109">
        <f>N177-K177</f>
        <v>-92.889908256880631</v>
      </c>
      <c r="Q177" s="110">
        <f>N177/K177</f>
        <v>0.88740617180984172</v>
      </c>
      <c r="R177" s="307"/>
      <c r="S177" s="47">
        <v>0.78423611111111113</v>
      </c>
      <c r="T177" s="48">
        <v>0.80694444444444446</v>
      </c>
      <c r="U177" s="111">
        <v>14.916666666666707</v>
      </c>
      <c r="V177" s="112">
        <v>32.699999999999996</v>
      </c>
      <c r="W177" s="113"/>
      <c r="X177" s="13"/>
      <c r="Y177" s="295"/>
      <c r="Z177" s="296"/>
      <c r="AA177" s="172">
        <f>M177-J177</f>
        <v>-371.55963302752252</v>
      </c>
      <c r="AB177" s="110">
        <f>M177/J177</f>
        <v>0.88740617180984172</v>
      </c>
      <c r="AC177" s="291"/>
    </row>
    <row r="178" spans="1:29" ht="15.75" customHeight="1">
      <c r="A178" s="301"/>
      <c r="B178" s="100" t="s">
        <v>120</v>
      </c>
      <c r="C178" s="293" t="s">
        <v>157</v>
      </c>
      <c r="D178" s="294"/>
      <c r="E178" s="101">
        <v>18.18</v>
      </c>
      <c r="F178" s="102">
        <v>2878</v>
      </c>
      <c r="G178" s="103">
        <f t="shared" si="45"/>
        <v>52322.04</v>
      </c>
      <c r="H178" s="26"/>
      <c r="I178" s="104">
        <v>3</v>
      </c>
      <c r="J178" s="105">
        <v>3600</v>
      </c>
      <c r="K178" s="106">
        <f t="shared" si="37"/>
        <v>1200</v>
      </c>
      <c r="L178" s="107">
        <v>3</v>
      </c>
      <c r="M178" s="105">
        <f>F178/V178*60</f>
        <v>3127.3166314518508</v>
      </c>
      <c r="N178" s="106">
        <f>M178/L178</f>
        <v>1042.4388771506169</v>
      </c>
      <c r="O178" s="108">
        <f>L178-I178</f>
        <v>0</v>
      </c>
      <c r="P178" s="109">
        <f>N178-K178</f>
        <v>-157.56112284938308</v>
      </c>
      <c r="Q178" s="110">
        <f>N178/K178</f>
        <v>0.8686990642921808</v>
      </c>
      <c r="R178" s="307"/>
      <c r="S178" s="47">
        <v>0.81805555555555554</v>
      </c>
      <c r="T178" s="48">
        <v>0.85640046296296302</v>
      </c>
      <c r="U178" s="111">
        <v>15.999999999999943</v>
      </c>
      <c r="V178" s="112">
        <v>55.216666666666768</v>
      </c>
      <c r="W178" s="113"/>
      <c r="X178" s="13"/>
      <c r="Y178" s="295"/>
      <c r="Z178" s="296"/>
      <c r="AA178" s="172">
        <f>M178-J178</f>
        <v>-472.68336854814925</v>
      </c>
      <c r="AB178" s="110">
        <f>M178/J178</f>
        <v>0.8686990642921808</v>
      </c>
      <c r="AC178" s="291"/>
    </row>
    <row r="179" spans="1:29" ht="15.75" customHeight="1">
      <c r="A179" s="302"/>
      <c r="B179" s="100"/>
      <c r="C179" s="293"/>
      <c r="D179" s="294"/>
      <c r="E179" s="101"/>
      <c r="F179" s="102"/>
      <c r="G179" s="103"/>
      <c r="H179" s="13"/>
      <c r="I179" s="104"/>
      <c r="J179" s="105"/>
      <c r="K179" s="106"/>
      <c r="L179" s="118"/>
      <c r="M179" s="105"/>
      <c r="N179" s="106"/>
      <c r="O179" s="108"/>
      <c r="P179" s="109"/>
      <c r="Q179" s="110"/>
      <c r="R179" s="307"/>
      <c r="S179" s="47"/>
      <c r="T179" s="48"/>
      <c r="U179" s="111"/>
      <c r="V179" s="112"/>
      <c r="W179" s="113"/>
      <c r="X179" s="116"/>
      <c r="Y179" s="295"/>
      <c r="Z179" s="296"/>
      <c r="AA179" s="172"/>
      <c r="AB179" s="110"/>
      <c r="AC179" s="291"/>
    </row>
    <row r="180" spans="1:29" ht="15.75" customHeight="1">
      <c r="A180" s="302"/>
      <c r="B180" s="100"/>
      <c r="C180" s="293"/>
      <c r="D180" s="294"/>
      <c r="E180" s="101"/>
      <c r="F180" s="102"/>
      <c r="G180" s="121"/>
      <c r="H180" s="122"/>
      <c r="I180" s="104"/>
      <c r="J180" s="105"/>
      <c r="K180" s="106"/>
      <c r="L180" s="107"/>
      <c r="M180" s="105"/>
      <c r="N180" s="106"/>
      <c r="O180" s="108"/>
      <c r="P180" s="109"/>
      <c r="Q180" s="110"/>
      <c r="R180" s="307"/>
      <c r="S180" s="47"/>
      <c r="T180" s="48"/>
      <c r="U180" s="111"/>
      <c r="V180" s="112"/>
      <c r="W180" s="113"/>
      <c r="X180" s="50"/>
      <c r="Y180" s="295"/>
      <c r="Z180" s="296"/>
      <c r="AA180" s="172"/>
      <c r="AB180" s="110"/>
      <c r="AC180" s="291"/>
    </row>
    <row r="181" spans="1:29" ht="15.75" customHeight="1">
      <c r="A181" s="302"/>
      <c r="B181" s="100"/>
      <c r="C181" s="293"/>
      <c r="D181" s="294"/>
      <c r="E181" s="101"/>
      <c r="F181" s="102"/>
      <c r="G181" s="121"/>
      <c r="H181" s="62"/>
      <c r="I181" s="104"/>
      <c r="J181" s="105"/>
      <c r="K181" s="106"/>
      <c r="L181" s="118"/>
      <c r="M181" s="105"/>
      <c r="N181" s="106"/>
      <c r="O181" s="123"/>
      <c r="P181" s="124"/>
      <c r="Q181" s="125"/>
      <c r="R181" s="307"/>
      <c r="S181" s="47"/>
      <c r="T181" s="48"/>
      <c r="U181" s="111"/>
      <c r="V181" s="112"/>
      <c r="W181" s="113"/>
      <c r="X181" s="116"/>
      <c r="Y181" s="295"/>
      <c r="Z181" s="296"/>
      <c r="AA181" s="172"/>
      <c r="AB181" s="110"/>
      <c r="AC181" s="291"/>
    </row>
    <row r="182" spans="1:29" ht="15.75" customHeight="1">
      <c r="A182" s="302"/>
      <c r="B182" s="100"/>
      <c r="C182" s="293"/>
      <c r="D182" s="294"/>
      <c r="E182" s="101"/>
      <c r="F182" s="102"/>
      <c r="G182" s="121"/>
      <c r="H182" s="62"/>
      <c r="I182" s="104"/>
      <c r="J182" s="105"/>
      <c r="K182" s="106"/>
      <c r="L182" s="118"/>
      <c r="M182" s="105"/>
      <c r="N182" s="106"/>
      <c r="O182" s="123"/>
      <c r="P182" s="124"/>
      <c r="Q182" s="125"/>
      <c r="R182" s="307"/>
      <c r="S182" s="47"/>
      <c r="T182" s="48"/>
      <c r="U182" s="111"/>
      <c r="V182" s="112"/>
      <c r="W182" s="113"/>
      <c r="X182" s="116"/>
      <c r="Y182" s="295"/>
      <c r="Z182" s="296"/>
      <c r="AA182" s="172"/>
      <c r="AB182" s="110"/>
      <c r="AC182" s="291"/>
    </row>
    <row r="183" spans="1:29" ht="15.75" customHeight="1">
      <c r="A183" s="302"/>
      <c r="B183" s="100"/>
      <c r="C183" s="293"/>
      <c r="D183" s="294"/>
      <c r="E183" s="101"/>
      <c r="F183" s="102"/>
      <c r="G183" s="121"/>
      <c r="H183" s="62"/>
      <c r="I183" s="104"/>
      <c r="J183" s="105"/>
      <c r="K183" s="106"/>
      <c r="L183" s="118"/>
      <c r="M183" s="105"/>
      <c r="N183" s="106"/>
      <c r="O183" s="123"/>
      <c r="P183" s="124"/>
      <c r="Q183" s="125"/>
      <c r="R183" s="307"/>
      <c r="S183" s="47"/>
      <c r="T183" s="48"/>
      <c r="U183" s="111"/>
      <c r="V183" s="112"/>
      <c r="W183" s="126"/>
      <c r="X183" s="127"/>
      <c r="Y183" s="295"/>
      <c r="Z183" s="296"/>
      <c r="AA183" s="172"/>
      <c r="AB183" s="110"/>
      <c r="AC183" s="291"/>
    </row>
    <row r="184" spans="1:29" ht="15.75" customHeight="1">
      <c r="A184" s="302"/>
      <c r="B184" s="100"/>
      <c r="C184" s="293"/>
      <c r="D184" s="294"/>
      <c r="E184" s="101"/>
      <c r="F184" s="102"/>
      <c r="G184" s="121"/>
      <c r="H184" s="62"/>
      <c r="I184" s="104"/>
      <c r="J184" s="105"/>
      <c r="K184" s="106"/>
      <c r="L184" s="118"/>
      <c r="M184" s="105"/>
      <c r="N184" s="106"/>
      <c r="O184" s="123"/>
      <c r="P184" s="124"/>
      <c r="Q184" s="125"/>
      <c r="R184" s="307"/>
      <c r="S184" s="47"/>
      <c r="T184" s="48"/>
      <c r="U184" s="111"/>
      <c r="V184" s="112"/>
      <c r="W184" s="126"/>
      <c r="X184" s="127"/>
      <c r="Y184" s="295"/>
      <c r="Z184" s="296"/>
      <c r="AA184" s="172"/>
      <c r="AB184" s="110"/>
      <c r="AC184" s="291"/>
    </row>
    <row r="185" spans="1:29" ht="15.75" customHeight="1">
      <c r="A185" s="302"/>
      <c r="B185" s="100"/>
      <c r="C185" s="293"/>
      <c r="D185" s="294"/>
      <c r="E185" s="101"/>
      <c r="F185" s="102"/>
      <c r="G185" s="121"/>
      <c r="H185" s="62"/>
      <c r="I185" s="104"/>
      <c r="J185" s="105"/>
      <c r="K185" s="106"/>
      <c r="L185" s="118"/>
      <c r="M185" s="105"/>
      <c r="N185" s="106"/>
      <c r="O185" s="123"/>
      <c r="P185" s="124"/>
      <c r="Q185" s="125"/>
      <c r="R185" s="307"/>
      <c r="S185" s="47"/>
      <c r="T185" s="48"/>
      <c r="U185" s="111"/>
      <c r="V185" s="112"/>
      <c r="W185" s="126"/>
      <c r="X185" s="127"/>
      <c r="Y185" s="295"/>
      <c r="Z185" s="296"/>
      <c r="AA185" s="172"/>
      <c r="AB185" s="110"/>
      <c r="AC185" s="291"/>
    </row>
    <row r="186" spans="1:29" ht="15.75" customHeight="1">
      <c r="A186" s="302"/>
      <c r="B186" s="100"/>
      <c r="C186" s="293"/>
      <c r="D186" s="294"/>
      <c r="E186" s="101"/>
      <c r="F186" s="102"/>
      <c r="G186" s="121"/>
      <c r="H186" s="62"/>
      <c r="I186" s="104"/>
      <c r="J186" s="105"/>
      <c r="K186" s="106"/>
      <c r="L186" s="118"/>
      <c r="M186" s="105"/>
      <c r="N186" s="106"/>
      <c r="O186" s="123"/>
      <c r="P186" s="124"/>
      <c r="Q186" s="125"/>
      <c r="R186" s="307"/>
      <c r="S186" s="47"/>
      <c r="T186" s="48"/>
      <c r="U186" s="111"/>
      <c r="V186" s="112"/>
      <c r="W186" s="126"/>
      <c r="X186" s="127"/>
      <c r="Y186" s="295"/>
      <c r="Z186" s="296"/>
      <c r="AA186" s="172"/>
      <c r="AB186" s="110"/>
      <c r="AC186" s="291"/>
    </row>
    <row r="187" spans="1:29" ht="15.75" customHeight="1">
      <c r="A187" s="302"/>
      <c r="B187" s="100"/>
      <c r="C187" s="293"/>
      <c r="D187" s="294"/>
      <c r="E187" s="101"/>
      <c r="F187" s="102"/>
      <c r="G187" s="121"/>
      <c r="H187" s="62"/>
      <c r="I187" s="104"/>
      <c r="J187" s="105"/>
      <c r="K187" s="106"/>
      <c r="L187" s="118"/>
      <c r="M187" s="105"/>
      <c r="N187" s="106"/>
      <c r="O187" s="123"/>
      <c r="P187" s="124"/>
      <c r="Q187" s="125"/>
      <c r="R187" s="307"/>
      <c r="S187" s="47"/>
      <c r="T187" s="48"/>
      <c r="U187" s="111"/>
      <c r="V187" s="112"/>
      <c r="W187" s="126"/>
      <c r="X187" s="127"/>
      <c r="Y187" s="295"/>
      <c r="Z187" s="296"/>
      <c r="AA187" s="172"/>
      <c r="AB187" s="110"/>
      <c r="AC187" s="291"/>
    </row>
    <row r="188" spans="1:29" ht="15.75" customHeight="1">
      <c r="A188" s="302"/>
      <c r="B188" s="100"/>
      <c r="C188" s="293"/>
      <c r="D188" s="294"/>
      <c r="E188" s="101"/>
      <c r="F188" s="102"/>
      <c r="G188" s="121"/>
      <c r="H188" s="62"/>
      <c r="I188" s="104"/>
      <c r="J188" s="105"/>
      <c r="K188" s="106"/>
      <c r="L188" s="118"/>
      <c r="M188" s="105"/>
      <c r="N188" s="106"/>
      <c r="O188" s="123"/>
      <c r="P188" s="124"/>
      <c r="Q188" s="125"/>
      <c r="R188" s="307"/>
      <c r="S188" s="47"/>
      <c r="T188" s="48"/>
      <c r="U188" s="111"/>
      <c r="V188" s="112"/>
      <c r="W188" s="113"/>
      <c r="X188" s="116"/>
      <c r="Y188" s="295"/>
      <c r="Z188" s="296"/>
      <c r="AA188" s="172"/>
      <c r="AB188" s="110"/>
      <c r="AC188" s="291"/>
    </row>
    <row r="189" spans="1:29" ht="15.75" customHeight="1">
      <c r="A189" s="302"/>
      <c r="B189" s="100"/>
      <c r="C189" s="293"/>
      <c r="D189" s="294"/>
      <c r="E189" s="101"/>
      <c r="F189" s="102"/>
      <c r="G189" s="121"/>
      <c r="H189" s="62"/>
      <c r="I189" s="104"/>
      <c r="J189" s="105"/>
      <c r="K189" s="106"/>
      <c r="L189" s="118"/>
      <c r="M189" s="105"/>
      <c r="N189" s="106"/>
      <c r="O189" s="123"/>
      <c r="P189" s="124"/>
      <c r="Q189" s="125"/>
      <c r="R189" s="307"/>
      <c r="S189" s="47"/>
      <c r="T189" s="48"/>
      <c r="U189" s="111"/>
      <c r="V189" s="112"/>
      <c r="W189" s="126"/>
      <c r="X189" s="127"/>
      <c r="Y189" s="295"/>
      <c r="Z189" s="296"/>
      <c r="AA189" s="172"/>
      <c r="AB189" s="110"/>
      <c r="AC189" s="291"/>
    </row>
    <row r="190" spans="1:29" ht="15.75" customHeight="1">
      <c r="A190" s="302"/>
      <c r="B190" s="100"/>
      <c r="C190" s="293"/>
      <c r="D190" s="294"/>
      <c r="E190" s="170"/>
      <c r="F190" s="102"/>
      <c r="G190" s="129"/>
      <c r="H190" s="62"/>
      <c r="I190" s="104"/>
      <c r="J190" s="105"/>
      <c r="K190" s="106"/>
      <c r="L190" s="118"/>
      <c r="M190" s="105"/>
      <c r="N190" s="106"/>
      <c r="O190" s="123"/>
      <c r="P190" s="124"/>
      <c r="Q190" s="125"/>
      <c r="R190" s="307"/>
      <c r="S190" s="119"/>
      <c r="T190" s="120"/>
      <c r="U190" s="130"/>
      <c r="V190" s="131"/>
      <c r="W190" s="126"/>
      <c r="X190" s="127"/>
      <c r="Y190" s="295"/>
      <c r="Z190" s="296"/>
      <c r="AA190" s="173"/>
      <c r="AB190" s="125"/>
      <c r="AC190" s="291"/>
    </row>
    <row r="191" spans="1:29" ht="15.75" customHeight="1" thickBot="1">
      <c r="A191" s="303"/>
      <c r="B191" s="133" t="s">
        <v>117</v>
      </c>
      <c r="C191" s="297"/>
      <c r="D191" s="297"/>
      <c r="E191" s="134"/>
      <c r="F191" s="167"/>
      <c r="G191" s="135"/>
      <c r="H191" s="69"/>
      <c r="I191" s="136">
        <f t="shared" ref="I191:J191" si="46">AVERAGE(I175:I190)</f>
        <v>3.75</v>
      </c>
      <c r="J191" s="137">
        <f t="shared" si="46"/>
        <v>3300</v>
      </c>
      <c r="K191" s="138">
        <f t="shared" ref="K191" si="47">J191/I191</f>
        <v>880</v>
      </c>
      <c r="L191" s="136">
        <f t="shared" ref="L191:M191" si="48">AVERAGE(L175:L190)</f>
        <v>3.75</v>
      </c>
      <c r="M191" s="137">
        <f t="shared" si="48"/>
        <v>2917.7659851936792</v>
      </c>
      <c r="N191" s="138">
        <f>M191/L191</f>
        <v>778.07092938498113</v>
      </c>
      <c r="O191" s="139">
        <f>L191-I191</f>
        <v>0</v>
      </c>
      <c r="P191" s="140">
        <f>N191-K191</f>
        <v>-101.92907061501887</v>
      </c>
      <c r="Q191" s="141">
        <f>N191/K191</f>
        <v>0.8841715106647513</v>
      </c>
      <c r="R191" s="308"/>
      <c r="S191" s="142">
        <f>S175</f>
        <v>0.70833333333333337</v>
      </c>
      <c r="T191" s="143">
        <f>INDEX(T175:T190,COUNTA(T175:T190))</f>
        <v>0.85640046296296302</v>
      </c>
      <c r="U191" s="144"/>
      <c r="V191" s="166"/>
      <c r="W191" s="167"/>
      <c r="X191" s="138"/>
      <c r="Y191" s="298"/>
      <c r="Z191" s="299"/>
      <c r="AA191" s="174">
        <f>M191-J191</f>
        <v>-382.23401480632083</v>
      </c>
      <c r="AB191" s="141">
        <f>M191/J191</f>
        <v>0.8841715106647513</v>
      </c>
      <c r="AC191" s="292"/>
    </row>
    <row r="193" spans="25:26">
      <c r="Y193" s="289" t="s">
        <v>161</v>
      </c>
      <c r="Z193" s="289"/>
    </row>
    <row r="194" spans="25:26">
      <c r="Y194" s="289" t="s">
        <v>162</v>
      </c>
      <c r="Z194" s="289"/>
    </row>
    <row r="195" spans="25:26">
      <c r="Y195" s="289" t="s">
        <v>163</v>
      </c>
      <c r="Z195" s="289"/>
    </row>
    <row r="196" spans="25:26">
      <c r="Y196" s="289" t="s">
        <v>164</v>
      </c>
      <c r="Z196" s="289"/>
    </row>
    <row r="197" spans="25:26">
      <c r="Y197" s="289" t="s">
        <v>165</v>
      </c>
      <c r="Z197" s="289"/>
    </row>
    <row r="198" spans="25:26">
      <c r="Y198" s="289" t="s">
        <v>166</v>
      </c>
      <c r="Z198" s="289"/>
    </row>
    <row r="199" spans="25:26">
      <c r="Y199" s="289" t="s">
        <v>167</v>
      </c>
      <c r="Z199" s="289"/>
    </row>
    <row r="200" spans="25:26">
      <c r="Y200" s="289" t="s">
        <v>168</v>
      </c>
      <c r="Z200" s="289"/>
    </row>
    <row r="201" spans="25:26">
      <c r="Y201" s="289" t="s">
        <v>169</v>
      </c>
      <c r="Z201" s="289"/>
    </row>
    <row r="202" spans="25:26">
      <c r="Y202" s="289" t="s">
        <v>170</v>
      </c>
      <c r="Z202" s="289"/>
    </row>
    <row r="203" spans="25:26">
      <c r="Y203" s="289" t="s">
        <v>171</v>
      </c>
      <c r="Z203" s="289"/>
    </row>
    <row r="204" spans="25:26">
      <c r="Y204" s="289" t="s">
        <v>172</v>
      </c>
      <c r="Z204" s="289"/>
    </row>
    <row r="205" spans="25:26">
      <c r="Y205" s="289" t="s">
        <v>173</v>
      </c>
      <c r="Z205" s="289"/>
    </row>
  </sheetData>
  <mergeCells count="452">
    <mergeCell ref="Y205:Z205"/>
    <mergeCell ref="Y199:Z199"/>
    <mergeCell ref="Y200:Z200"/>
    <mergeCell ref="Y201:Z201"/>
    <mergeCell ref="Y202:Z202"/>
    <mergeCell ref="Y203:Z203"/>
    <mergeCell ref="Y204:Z204"/>
    <mergeCell ref="Y193:Z193"/>
    <mergeCell ref="Y194:Z194"/>
    <mergeCell ref="Y195:Z195"/>
    <mergeCell ref="Y196:Z196"/>
    <mergeCell ref="Y197:Z197"/>
    <mergeCell ref="Y198:Z198"/>
    <mergeCell ref="C170:D170"/>
    <mergeCell ref="Y170:Z170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89:D189"/>
    <mergeCell ref="Y189:Z189"/>
    <mergeCell ref="C190:D190"/>
    <mergeCell ref="Y190:Z190"/>
    <mergeCell ref="C191:D191"/>
    <mergeCell ref="Y191:Z191"/>
    <mergeCell ref="C186:D186"/>
    <mergeCell ref="Y186:Z186"/>
    <mergeCell ref="C187:D187"/>
    <mergeCell ref="Y187:Z187"/>
    <mergeCell ref="C188:D188"/>
    <mergeCell ref="Y188:Z188"/>
    <mergeCell ref="Y171:Z171"/>
    <mergeCell ref="C172:D172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C168:D168"/>
    <mergeCell ref="Y168:Z168"/>
    <mergeCell ref="C169:D169"/>
    <mergeCell ref="Y169:Z169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C140:D140"/>
    <mergeCell ref="Y140:Z140"/>
    <mergeCell ref="Y172:Z172"/>
    <mergeCell ref="C173:D173"/>
    <mergeCell ref="C149:D149"/>
    <mergeCell ref="Y149:Z149"/>
    <mergeCell ref="C150:D150"/>
    <mergeCell ref="Y150:Z150"/>
    <mergeCell ref="C151:D151"/>
    <mergeCell ref="Y151:Z151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Y164:Z164"/>
    <mergeCell ref="R158:R174"/>
    <mergeCell ref="Y158:Z158"/>
    <mergeCell ref="C171:D171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Y134:Z134"/>
    <mergeCell ref="C135:D135"/>
    <mergeCell ref="Y135:Z135"/>
    <mergeCell ref="C136:D136"/>
    <mergeCell ref="Y136:Z136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12:Z12"/>
    <mergeCell ref="C13:D13"/>
    <mergeCell ref="Y13:Z13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91">
    <cfRule type="cellIs" dxfId="740" priority="1" operator="greaterThan">
      <formula>0</formula>
    </cfRule>
  </conditionalFormatting>
  <conditionalFormatting sqref="P5:P191 AA5:AA191">
    <cfRule type="cellIs" dxfId="739" priority="4" operator="lessThan">
      <formula>0</formula>
    </cfRule>
  </conditionalFormatting>
  <conditionalFormatting sqref="Q5:Q191 AB5:AB191">
    <cfRule type="cellIs" dxfId="738" priority="2" operator="greaterThan">
      <formula>1</formula>
    </cfRule>
    <cfRule type="cellIs" dxfId="737" priority="3" operator="lessThan">
      <formula>0.8</formula>
    </cfRule>
  </conditionalFormatting>
  <conditionalFormatting sqref="AC5:AC6 R5:R191 AC107:AC112">
    <cfRule type="cellIs" dxfId="736" priority="5" operator="lessThan">
      <formula>0.8</formula>
    </cfRule>
  </conditionalFormatting>
  <conditionalFormatting sqref="AC12:AC20">
    <cfRule type="cellIs" dxfId="735" priority="15" operator="lessThan">
      <formula>0.8</formula>
    </cfRule>
  </conditionalFormatting>
  <conditionalFormatting sqref="AC22:AC27">
    <cfRule type="cellIs" dxfId="734" priority="14" operator="lessThan">
      <formula>0.8</formula>
    </cfRule>
  </conditionalFormatting>
  <conditionalFormatting sqref="AC39:AC44">
    <cfRule type="cellIs" dxfId="733" priority="12" operator="lessThan">
      <formula>0.8</formula>
    </cfRule>
  </conditionalFormatting>
  <conditionalFormatting sqref="AC56">
    <cfRule type="cellIs" dxfId="732" priority="13" operator="lessThan">
      <formula>0.8</formula>
    </cfRule>
  </conditionalFormatting>
  <conditionalFormatting sqref="AC73">
    <cfRule type="cellIs" dxfId="731" priority="7" operator="lessThan">
      <formula>0.8</formula>
    </cfRule>
  </conditionalFormatting>
  <conditionalFormatting sqref="AC90:AC95">
    <cfRule type="cellIs" dxfId="730" priority="6" operator="lessThan">
      <formula>0.8</formula>
    </cfRule>
  </conditionalFormatting>
  <conditionalFormatting sqref="AC124">
    <cfRule type="cellIs" dxfId="729" priority="11" operator="lessThan">
      <formula>0.8</formula>
    </cfRule>
  </conditionalFormatting>
  <conditionalFormatting sqref="AC141">
    <cfRule type="cellIs" dxfId="728" priority="10" operator="lessThan">
      <formula>0.8</formula>
    </cfRule>
  </conditionalFormatting>
  <conditionalFormatting sqref="AC158">
    <cfRule type="cellIs" dxfId="727" priority="9" operator="lessThan">
      <formula>0.8</formula>
    </cfRule>
  </conditionalFormatting>
  <conditionalFormatting sqref="AC175:AC180">
    <cfRule type="cellIs" dxfId="726" priority="8" operator="lessThan">
      <formula>0.8</formula>
    </cfRule>
  </conditionalFormatting>
  <dataValidations count="1">
    <dataValidation type="list" allowBlank="1" showInputMessage="1" showErrorMessage="1" sqref="Y5:Z191" xr:uid="{1C1A5352-BEEE-4D91-B740-5FC4F191FC5B}">
      <formula1>$Y$193:$Y$205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2C2F5-433F-4C46-B669-3C472F02FFFC}">
  <sheetPr>
    <tabColor theme="9" tint="0.59999389629810485"/>
    <pageSetUpPr fitToPage="1"/>
  </sheetPr>
  <dimension ref="A1:AG120"/>
  <sheetViews>
    <sheetView zoomScale="85" zoomScaleNormal="85" workbookViewId="0">
      <pane ySplit="4" topLeftCell="A5" activePane="bottomLeft" state="frozen"/>
      <selection activeCell="M42" sqref="M42"/>
      <selection pane="bottomLeft" activeCell="T37" sqref="T37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SUM(F5:F106)</f>
        <v>40682</v>
      </c>
      <c r="E1" s="88" t="s">
        <v>3</v>
      </c>
      <c r="F1" s="89">
        <f>SUM(G5:G106)</f>
        <v>2121734.7200000002</v>
      </c>
      <c r="G1" s="90" t="s">
        <v>84</v>
      </c>
      <c r="H1" s="91">
        <f>L21+L38+L55+L72+L89+L106</f>
        <v>113.85238095238095</v>
      </c>
      <c r="I1" s="345" t="s">
        <v>85</v>
      </c>
      <c r="J1" s="341"/>
      <c r="K1" s="361"/>
      <c r="L1" s="365" t="s">
        <v>86</v>
      </c>
      <c r="M1" s="366"/>
      <c r="N1" s="367"/>
      <c r="O1" s="341" t="s">
        <v>87</v>
      </c>
      <c r="P1" s="341"/>
      <c r="Q1" s="341"/>
      <c r="R1" s="342"/>
      <c r="S1" s="345" t="s">
        <v>88</v>
      </c>
      <c r="T1" s="341"/>
      <c r="U1" s="341"/>
      <c r="V1" s="341"/>
      <c r="W1" s="341"/>
      <c r="X1" s="342"/>
      <c r="Y1" s="200" t="s">
        <v>222</v>
      </c>
      <c r="Z1" s="200" t="s">
        <v>223</v>
      </c>
      <c r="AA1" s="385" t="s">
        <v>175</v>
      </c>
      <c r="AB1" s="386"/>
      <c r="AC1" s="176" t="s">
        <v>19</v>
      </c>
      <c r="AD1" s="177" t="s">
        <v>174</v>
      </c>
      <c r="AE1" s="345" t="s">
        <v>90</v>
      </c>
      <c r="AF1" s="347"/>
      <c r="AG1" s="348"/>
    </row>
    <row r="2" spans="1:33" ht="26.25" customHeight="1" thickBot="1">
      <c r="A2" s="354">
        <v>46052</v>
      </c>
      <c r="B2" s="355"/>
      <c r="C2" s="92" t="s">
        <v>40</v>
      </c>
      <c r="D2" s="93">
        <f>AVERAGE(N21,N38,N55,N72,N89,N106)</f>
        <v>156.75965215200381</v>
      </c>
      <c r="E2" s="93" t="s">
        <v>91</v>
      </c>
      <c r="F2" s="94">
        <f>F1/D1</f>
        <v>52.15413991445849</v>
      </c>
      <c r="G2" s="95" t="s">
        <v>92</v>
      </c>
      <c r="H2" s="96">
        <f>COUNT(H5:H106)</f>
        <v>0</v>
      </c>
      <c r="I2" s="362"/>
      <c r="J2" s="363"/>
      <c r="K2" s="364"/>
      <c r="L2" s="368"/>
      <c r="M2" s="343"/>
      <c r="N2" s="369"/>
      <c r="O2" s="343"/>
      <c r="P2" s="343"/>
      <c r="Q2" s="343"/>
      <c r="R2" s="344"/>
      <c r="S2" s="346"/>
      <c r="T2" s="343"/>
      <c r="U2" s="343"/>
      <c r="V2" s="343"/>
      <c r="W2" s="343"/>
      <c r="X2" s="344"/>
      <c r="Y2" s="201">
        <f>SUM(Y21,Y38,Y55,Y72,Y89,Y106)</f>
        <v>0</v>
      </c>
      <c r="Z2" s="201">
        <f>SUM(Z21,Z38,Z55,Z72,Z89,Z106)</f>
        <v>0</v>
      </c>
      <c r="AA2" s="387"/>
      <c r="AB2" s="388"/>
      <c r="AC2" s="217">
        <f>SUM(AC21,AC38,AC55,AC72,AC89,AC106)</f>
        <v>35</v>
      </c>
      <c r="AD2" s="218">
        <f>SUM(AD21,AD38,AD55,AD72,AD89,AD106)</f>
        <v>0</v>
      </c>
      <c r="AE2" s="349"/>
      <c r="AF2" s="350"/>
      <c r="AG2" s="351"/>
    </row>
    <row r="3" spans="1:33" ht="23.25" customHeight="1">
      <c r="A3" s="356" t="s">
        <v>93</v>
      </c>
      <c r="B3" s="358" t="s">
        <v>94</v>
      </c>
      <c r="C3" s="315" t="s">
        <v>95</v>
      </c>
      <c r="D3" s="315"/>
      <c r="E3" s="337" t="s">
        <v>96</v>
      </c>
      <c r="F3" s="315" t="s">
        <v>97</v>
      </c>
      <c r="G3" s="337" t="s">
        <v>98</v>
      </c>
      <c r="H3" s="339" t="s">
        <v>99</v>
      </c>
      <c r="I3" s="329" t="s">
        <v>100</v>
      </c>
      <c r="J3" s="325" t="s">
        <v>101</v>
      </c>
      <c r="K3" s="327" t="s">
        <v>40</v>
      </c>
      <c r="L3" s="352" t="s">
        <v>100</v>
      </c>
      <c r="M3" s="325" t="s">
        <v>101</v>
      </c>
      <c r="N3" s="327" t="s">
        <v>40</v>
      </c>
      <c r="O3" s="329" t="s">
        <v>100</v>
      </c>
      <c r="P3" s="331" t="s">
        <v>40</v>
      </c>
      <c r="Q3" s="333" t="s">
        <v>102</v>
      </c>
      <c r="R3" s="335" t="s">
        <v>103</v>
      </c>
      <c r="S3" s="314" t="s">
        <v>104</v>
      </c>
      <c r="T3" s="315"/>
      <c r="U3" s="316" t="s">
        <v>105</v>
      </c>
      <c r="V3" s="316" t="s">
        <v>106</v>
      </c>
      <c r="W3" s="315" t="s">
        <v>107</v>
      </c>
      <c r="X3" s="318"/>
      <c r="Y3" s="379" t="s">
        <v>224</v>
      </c>
      <c r="Z3" s="380"/>
      <c r="AA3" s="381" t="s">
        <v>108</v>
      </c>
      <c r="AB3" s="382"/>
      <c r="AC3" s="379" t="s">
        <v>225</v>
      </c>
      <c r="AD3" s="380"/>
      <c r="AE3" s="323" t="s">
        <v>101</v>
      </c>
      <c r="AF3" s="370" t="s">
        <v>102</v>
      </c>
      <c r="AG3" s="372" t="s">
        <v>109</v>
      </c>
    </row>
    <row r="4" spans="1:33" ht="17.25" customHeight="1" thickBot="1">
      <c r="A4" s="357"/>
      <c r="B4" s="359"/>
      <c r="C4" s="360"/>
      <c r="D4" s="360"/>
      <c r="E4" s="338"/>
      <c r="F4" s="360"/>
      <c r="G4" s="338"/>
      <c r="H4" s="340"/>
      <c r="I4" s="330"/>
      <c r="J4" s="326"/>
      <c r="K4" s="328"/>
      <c r="L4" s="353"/>
      <c r="M4" s="326"/>
      <c r="N4" s="328"/>
      <c r="O4" s="330"/>
      <c r="P4" s="332"/>
      <c r="Q4" s="334"/>
      <c r="R4" s="336"/>
      <c r="S4" s="68" t="s">
        <v>110</v>
      </c>
      <c r="T4" s="99" t="s">
        <v>111</v>
      </c>
      <c r="U4" s="317"/>
      <c r="V4" s="317"/>
      <c r="W4" s="99" t="s">
        <v>112</v>
      </c>
      <c r="X4" s="69" t="s">
        <v>113</v>
      </c>
      <c r="Y4" s="202" t="s">
        <v>49</v>
      </c>
      <c r="Z4" s="203" t="s">
        <v>50</v>
      </c>
      <c r="AA4" s="383"/>
      <c r="AB4" s="384"/>
      <c r="AC4" s="202" t="s">
        <v>176</v>
      </c>
      <c r="AD4" s="203" t="s">
        <v>177</v>
      </c>
      <c r="AE4" s="324"/>
      <c r="AF4" s="371"/>
      <c r="AG4" s="373"/>
    </row>
    <row r="5" spans="1:33" ht="15.75" customHeight="1">
      <c r="A5" s="311" t="s">
        <v>183</v>
      </c>
      <c r="B5" s="114" t="s">
        <v>186</v>
      </c>
      <c r="C5" s="375" t="s">
        <v>257</v>
      </c>
      <c r="D5" s="375"/>
      <c r="E5" s="147">
        <v>65.400000000000006</v>
      </c>
      <c r="F5" s="151">
        <v>636</v>
      </c>
      <c r="G5" s="148">
        <f t="shared" ref="G5:G9" si="0">E5*F5</f>
        <v>41594.400000000001</v>
      </c>
      <c r="H5" s="149"/>
      <c r="I5" s="150">
        <v>24</v>
      </c>
      <c r="J5" s="151">
        <v>2000</v>
      </c>
      <c r="K5" s="152">
        <f>J5/I5</f>
        <v>83.333333333333329</v>
      </c>
      <c r="L5" s="153">
        <v>24</v>
      </c>
      <c r="M5" s="151">
        <f>F5/V5*60</f>
        <v>1780.4043545878721</v>
      </c>
      <c r="N5" s="152">
        <f>M5/L5</f>
        <v>74.183514774494668</v>
      </c>
      <c r="O5" s="154">
        <f>L5-I5</f>
        <v>0</v>
      </c>
      <c r="P5" s="155">
        <f>N5-K5</f>
        <v>-9.1498185588386605</v>
      </c>
      <c r="Q5" s="156">
        <f>N5/K5</f>
        <v>0.89020217729393603</v>
      </c>
      <c r="R5" s="306">
        <f>Q21</f>
        <v>0.88986159098402207</v>
      </c>
      <c r="S5" s="157">
        <v>0.29166666666666669</v>
      </c>
      <c r="T5" s="158">
        <v>0.30655092592592592</v>
      </c>
      <c r="U5" s="159"/>
      <c r="V5" s="160">
        <v>21.433333333333302</v>
      </c>
      <c r="W5" s="183"/>
      <c r="X5" s="152"/>
      <c r="Y5" s="12"/>
      <c r="Z5" s="208"/>
      <c r="AA5" s="309"/>
      <c r="AB5" s="310"/>
      <c r="AC5" s="12">
        <v>1</v>
      </c>
      <c r="AD5" s="208"/>
      <c r="AE5" s="180">
        <f>M5-J5</f>
        <v>-219.59564541212785</v>
      </c>
      <c r="AF5" s="132">
        <f>M5/J5</f>
        <v>0.89020217729393603</v>
      </c>
      <c r="AG5" s="376">
        <f>AF21</f>
        <v>0.88986159098402207</v>
      </c>
    </row>
    <row r="6" spans="1:33" ht="15.75" customHeight="1">
      <c r="A6" s="312"/>
      <c r="B6" s="100" t="s">
        <v>184</v>
      </c>
      <c r="C6" s="374" t="s">
        <v>185</v>
      </c>
      <c r="D6" s="374"/>
      <c r="E6" s="101">
        <v>56.77</v>
      </c>
      <c r="F6" s="102">
        <v>3066</v>
      </c>
      <c r="G6" s="103">
        <f t="shared" si="0"/>
        <v>174056.82</v>
      </c>
      <c r="H6" s="26"/>
      <c r="I6" s="104">
        <v>25</v>
      </c>
      <c r="J6" s="105">
        <v>2000</v>
      </c>
      <c r="K6" s="106">
        <f t="shared" ref="K6:K28" si="1">J6/I6</f>
        <v>80</v>
      </c>
      <c r="L6" s="107">
        <v>25</v>
      </c>
      <c r="M6" s="105">
        <f>F6/V6*60</f>
        <v>1777.6775648252535</v>
      </c>
      <c r="N6" s="106">
        <f>M6/L6</f>
        <v>71.10710259301014</v>
      </c>
      <c r="O6" s="108">
        <f>L6-I6</f>
        <v>0</v>
      </c>
      <c r="P6" s="109">
        <f>N6-K6</f>
        <v>-8.8928974069898601</v>
      </c>
      <c r="Q6" s="110">
        <f>N6/K6</f>
        <v>0.8888387824126267</v>
      </c>
      <c r="R6" s="307"/>
      <c r="S6" s="47">
        <v>0.30972222222222223</v>
      </c>
      <c r="T6" s="48">
        <v>0.38158564814814816</v>
      </c>
      <c r="U6" s="111">
        <v>4.5666666666666877</v>
      </c>
      <c r="V6" s="112">
        <v>103.48333333333333</v>
      </c>
      <c r="W6" s="113"/>
      <c r="X6" s="116"/>
      <c r="Y6" s="12"/>
      <c r="Z6" s="208"/>
      <c r="AA6" s="295"/>
      <c r="AB6" s="296"/>
      <c r="AC6" s="12">
        <v>2</v>
      </c>
      <c r="AD6" s="208"/>
      <c r="AE6" s="117">
        <f>M6-J6</f>
        <v>-222.32243517474649</v>
      </c>
      <c r="AF6" s="110">
        <f>M6/J6</f>
        <v>0.8888387824126267</v>
      </c>
      <c r="AG6" s="377"/>
    </row>
    <row r="7" spans="1:33" ht="15.75" customHeight="1">
      <c r="A7" s="312"/>
      <c r="B7" s="100" t="s">
        <v>186</v>
      </c>
      <c r="C7" s="374" t="s">
        <v>187</v>
      </c>
      <c r="D7" s="374"/>
      <c r="E7" s="101">
        <v>77.34</v>
      </c>
      <c r="F7" s="102">
        <v>1411</v>
      </c>
      <c r="G7" s="103">
        <f t="shared" si="0"/>
        <v>109126.74</v>
      </c>
      <c r="H7" s="26"/>
      <c r="I7" s="104">
        <v>25</v>
      </c>
      <c r="J7" s="105">
        <v>2000</v>
      </c>
      <c r="K7" s="106">
        <f t="shared" si="1"/>
        <v>80</v>
      </c>
      <c r="L7" s="107">
        <v>25</v>
      </c>
      <c r="M7" s="105">
        <f>F7/V7*60</f>
        <v>1779.8177995795365</v>
      </c>
      <c r="N7" s="106">
        <f>M7/L7</f>
        <v>71.192711983181468</v>
      </c>
      <c r="O7" s="108">
        <f>L7-I7</f>
        <v>0</v>
      </c>
      <c r="P7" s="109">
        <f>N7-K7</f>
        <v>-8.8072880168185321</v>
      </c>
      <c r="Q7" s="110">
        <f>N7/K7</f>
        <v>0.88990889978976839</v>
      </c>
      <c r="R7" s="307"/>
      <c r="S7" s="47">
        <v>0.38502314814814814</v>
      </c>
      <c r="T7" s="48">
        <v>0.41805555555555557</v>
      </c>
      <c r="U7" s="111">
        <v>4.9499999999999744</v>
      </c>
      <c r="V7" s="112">
        <v>47.566666666666691</v>
      </c>
      <c r="W7" s="113"/>
      <c r="X7" s="116"/>
      <c r="Y7" s="12"/>
      <c r="Z7" s="208"/>
      <c r="AA7" s="295"/>
      <c r="AB7" s="296"/>
      <c r="AC7" s="12">
        <v>1</v>
      </c>
      <c r="AD7" s="208"/>
      <c r="AE7" s="117">
        <f>M7-J7</f>
        <v>-220.18220042046346</v>
      </c>
      <c r="AF7" s="110">
        <f>M7/J7</f>
        <v>0.88990889978976828</v>
      </c>
      <c r="AG7" s="377"/>
    </row>
    <row r="8" spans="1:33" ht="15.75" customHeight="1">
      <c r="A8" s="312"/>
      <c r="B8" s="100" t="s">
        <v>186</v>
      </c>
      <c r="C8" s="374" t="s">
        <v>198</v>
      </c>
      <c r="D8" s="374"/>
      <c r="E8" s="101">
        <v>59.54</v>
      </c>
      <c r="F8" s="102">
        <v>2092</v>
      </c>
      <c r="G8" s="103">
        <f t="shared" si="0"/>
        <v>124557.68</v>
      </c>
      <c r="H8" s="26"/>
      <c r="I8" s="104">
        <v>23</v>
      </c>
      <c r="J8" s="105">
        <v>2000</v>
      </c>
      <c r="K8" s="106">
        <f t="shared" si="1"/>
        <v>86.956521739130437</v>
      </c>
      <c r="L8" s="107">
        <v>23</v>
      </c>
      <c r="M8" s="105">
        <f>F8/V8*60</f>
        <v>1778.7435049598482</v>
      </c>
      <c r="N8" s="106">
        <f>M8/L8</f>
        <v>77.336674128689054</v>
      </c>
      <c r="O8" s="108">
        <f>L8-I8</f>
        <v>0</v>
      </c>
      <c r="P8" s="109">
        <f>N8-K8</f>
        <v>-9.6198476104413828</v>
      </c>
      <c r="Q8" s="110">
        <f>N8/K8</f>
        <v>0.88937175247992406</v>
      </c>
      <c r="R8" s="307"/>
      <c r="S8" s="47">
        <v>0.42182870370370368</v>
      </c>
      <c r="T8" s="48">
        <v>0.47083333333333333</v>
      </c>
      <c r="U8" s="111">
        <v>5.4333333333332767</v>
      </c>
      <c r="V8" s="112">
        <v>70.566666666666691</v>
      </c>
      <c r="W8" s="113">
        <v>0.47083333333333333</v>
      </c>
      <c r="X8" s="116">
        <v>0.51053240740740746</v>
      </c>
      <c r="Y8" s="12"/>
      <c r="Z8" s="208"/>
      <c r="AA8" s="295"/>
      <c r="AB8" s="296"/>
      <c r="AC8" s="12">
        <v>1</v>
      </c>
      <c r="AD8" s="208"/>
      <c r="AE8" s="117">
        <f>M8-J8</f>
        <v>-221.25649504015178</v>
      </c>
      <c r="AF8" s="110">
        <f>M8/J8</f>
        <v>0.88937175247992406</v>
      </c>
      <c r="AG8" s="377"/>
    </row>
    <row r="9" spans="1:33" ht="15.75" customHeight="1">
      <c r="A9" s="312"/>
      <c r="B9" s="100" t="s">
        <v>186</v>
      </c>
      <c r="C9" s="374" t="s">
        <v>189</v>
      </c>
      <c r="D9" s="374"/>
      <c r="E9" s="101">
        <v>59.52</v>
      </c>
      <c r="F9" s="102">
        <v>3262</v>
      </c>
      <c r="G9" s="103">
        <f t="shared" si="0"/>
        <v>194154.24000000002</v>
      </c>
      <c r="H9" s="13"/>
      <c r="I9" s="104">
        <v>25</v>
      </c>
      <c r="J9" s="105">
        <v>2000</v>
      </c>
      <c r="K9" s="106">
        <f t="shared" si="1"/>
        <v>80</v>
      </c>
      <c r="L9" s="118">
        <v>25</v>
      </c>
      <c r="M9" s="105">
        <f>F9/V9*60</f>
        <v>1781.9726858877093</v>
      </c>
      <c r="N9" s="106">
        <f>M9/L9</f>
        <v>71.278907435508373</v>
      </c>
      <c r="O9" s="108">
        <f>L9-I9</f>
        <v>0</v>
      </c>
      <c r="P9" s="109">
        <f>N9-K9</f>
        <v>-8.7210925644916273</v>
      </c>
      <c r="Q9" s="110">
        <f>N9/K9</f>
        <v>0.8909863429438547</v>
      </c>
      <c r="R9" s="307"/>
      <c r="S9" s="47">
        <v>0.51053240740740746</v>
      </c>
      <c r="T9" s="48">
        <v>0.58680555555555558</v>
      </c>
      <c r="U9" s="111">
        <v>57.166666666666757</v>
      </c>
      <c r="V9" s="112">
        <v>109.83333333333329</v>
      </c>
      <c r="W9" s="113"/>
      <c r="X9" s="116"/>
      <c r="Y9" s="12"/>
      <c r="Z9" s="208"/>
      <c r="AA9" s="295"/>
      <c r="AB9" s="296"/>
      <c r="AC9" s="12">
        <v>2</v>
      </c>
      <c r="AD9" s="208"/>
      <c r="AE9" s="117">
        <f>M9-J9</f>
        <v>-218.0273141122907</v>
      </c>
      <c r="AF9" s="110">
        <f>M9/J9</f>
        <v>0.8909863429438547</v>
      </c>
      <c r="AG9" s="377"/>
    </row>
    <row r="10" spans="1:33" ht="15.75" customHeight="1">
      <c r="A10" s="312"/>
      <c r="B10" s="100"/>
      <c r="C10" s="374"/>
      <c r="D10" s="374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07"/>
      <c r="S10" s="47"/>
      <c r="T10" s="48"/>
      <c r="U10" s="111"/>
      <c r="V10" s="112"/>
      <c r="W10" s="113"/>
      <c r="X10" s="116"/>
      <c r="Y10" s="12"/>
      <c r="Z10" s="208"/>
      <c r="AA10" s="295"/>
      <c r="AB10" s="296"/>
      <c r="AC10" s="12"/>
      <c r="AD10" s="208"/>
      <c r="AE10" s="117"/>
      <c r="AF10" s="110"/>
      <c r="AG10" s="377"/>
    </row>
    <row r="11" spans="1:33" ht="15.75" customHeight="1">
      <c r="A11" s="312"/>
      <c r="B11" s="100"/>
      <c r="C11" s="374"/>
      <c r="D11" s="374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307"/>
      <c r="S11" s="47"/>
      <c r="T11" s="48"/>
      <c r="U11" s="111"/>
      <c r="V11" s="112"/>
      <c r="W11" s="113"/>
      <c r="X11" s="116"/>
      <c r="Y11" s="12"/>
      <c r="Z11" s="208"/>
      <c r="AA11" s="295"/>
      <c r="AB11" s="296"/>
      <c r="AC11" s="12"/>
      <c r="AD11" s="208"/>
      <c r="AE11" s="117"/>
      <c r="AF11" s="110"/>
      <c r="AG11" s="377"/>
    </row>
    <row r="12" spans="1:33" ht="15.75" customHeight="1">
      <c r="A12" s="312"/>
      <c r="B12" s="100"/>
      <c r="C12" s="374"/>
      <c r="D12" s="374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07"/>
      <c r="S12" s="47"/>
      <c r="T12" s="48"/>
      <c r="U12" s="111"/>
      <c r="V12" s="112"/>
      <c r="W12" s="113"/>
      <c r="X12" s="116"/>
      <c r="Y12" s="12"/>
      <c r="Z12" s="208"/>
      <c r="AA12" s="295"/>
      <c r="AB12" s="296"/>
      <c r="AC12" s="12"/>
      <c r="AD12" s="208"/>
      <c r="AE12" s="117"/>
      <c r="AF12" s="110"/>
      <c r="AG12" s="377"/>
    </row>
    <row r="13" spans="1:33" ht="15.75" customHeight="1">
      <c r="A13" s="312"/>
      <c r="B13" s="100"/>
      <c r="C13" s="374"/>
      <c r="D13" s="374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07"/>
      <c r="S13" s="47"/>
      <c r="T13" s="48"/>
      <c r="U13" s="111"/>
      <c r="V13" s="112"/>
      <c r="W13" s="113"/>
      <c r="X13" s="116"/>
      <c r="Y13" s="12"/>
      <c r="Z13" s="208"/>
      <c r="AA13" s="295"/>
      <c r="AB13" s="296"/>
      <c r="AC13" s="12"/>
      <c r="AD13" s="208"/>
      <c r="AE13" s="117"/>
      <c r="AF13" s="110"/>
      <c r="AG13" s="377"/>
    </row>
    <row r="14" spans="1:33" ht="15.75" customHeight="1">
      <c r="A14" s="312"/>
      <c r="B14" s="100"/>
      <c r="C14" s="374"/>
      <c r="D14" s="374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07"/>
      <c r="S14" s="47"/>
      <c r="T14" s="48"/>
      <c r="U14" s="111"/>
      <c r="V14" s="112"/>
      <c r="W14" s="113"/>
      <c r="X14" s="116"/>
      <c r="Y14" s="12"/>
      <c r="Z14" s="208"/>
      <c r="AA14" s="295"/>
      <c r="AB14" s="296"/>
      <c r="AC14" s="12"/>
      <c r="AD14" s="208"/>
      <c r="AE14" s="117"/>
      <c r="AF14" s="110"/>
      <c r="AG14" s="377"/>
    </row>
    <row r="15" spans="1:33" ht="15.75" customHeight="1">
      <c r="A15" s="312"/>
      <c r="B15" s="100"/>
      <c r="C15" s="374"/>
      <c r="D15" s="37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07"/>
      <c r="S15" s="47"/>
      <c r="T15" s="48"/>
      <c r="U15" s="111"/>
      <c r="V15" s="112"/>
      <c r="W15" s="113"/>
      <c r="X15" s="116"/>
      <c r="Y15" s="12"/>
      <c r="Z15" s="208"/>
      <c r="AA15" s="295"/>
      <c r="AB15" s="296"/>
      <c r="AC15" s="12"/>
      <c r="AD15" s="208"/>
      <c r="AE15" s="117"/>
      <c r="AF15" s="110"/>
      <c r="AG15" s="377"/>
    </row>
    <row r="16" spans="1:33" ht="15.75" customHeight="1">
      <c r="A16" s="312"/>
      <c r="B16" s="100"/>
      <c r="C16" s="374"/>
      <c r="D16" s="37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07"/>
      <c r="S16" s="47"/>
      <c r="T16" s="48"/>
      <c r="U16" s="111"/>
      <c r="V16" s="112"/>
      <c r="W16" s="113"/>
      <c r="X16" s="116"/>
      <c r="Y16" s="12"/>
      <c r="Z16" s="208"/>
      <c r="AA16" s="295"/>
      <c r="AB16" s="296"/>
      <c r="AC16" s="12"/>
      <c r="AD16" s="208"/>
      <c r="AE16" s="117"/>
      <c r="AF16" s="110"/>
      <c r="AG16" s="377"/>
    </row>
    <row r="17" spans="1:33" ht="15.75" customHeight="1">
      <c r="A17" s="312"/>
      <c r="B17" s="100"/>
      <c r="C17" s="374"/>
      <c r="D17" s="37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07"/>
      <c r="S17" s="47"/>
      <c r="T17" s="48"/>
      <c r="U17" s="111"/>
      <c r="V17" s="112"/>
      <c r="W17" s="113"/>
      <c r="X17" s="116"/>
      <c r="Y17" s="12"/>
      <c r="Z17" s="208"/>
      <c r="AA17" s="295"/>
      <c r="AB17" s="296"/>
      <c r="AC17" s="12"/>
      <c r="AD17" s="208"/>
      <c r="AE17" s="117"/>
      <c r="AF17" s="110"/>
      <c r="AG17" s="377"/>
    </row>
    <row r="18" spans="1:33" ht="15.75" customHeight="1">
      <c r="A18" s="312"/>
      <c r="B18" s="100"/>
      <c r="C18" s="374"/>
      <c r="D18" s="37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07"/>
      <c r="S18" s="47"/>
      <c r="T18" s="48"/>
      <c r="U18" s="111"/>
      <c r="V18" s="112"/>
      <c r="W18" s="113"/>
      <c r="X18" s="116"/>
      <c r="Y18" s="12"/>
      <c r="Z18" s="208"/>
      <c r="AA18" s="295"/>
      <c r="AB18" s="296"/>
      <c r="AC18" s="12"/>
      <c r="AD18" s="208"/>
      <c r="AE18" s="117"/>
      <c r="AF18" s="110"/>
      <c r="AG18" s="377"/>
    </row>
    <row r="19" spans="1:33" ht="15.75" customHeight="1">
      <c r="A19" s="312"/>
      <c r="B19" s="100"/>
      <c r="C19" s="374"/>
      <c r="D19" s="37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07"/>
      <c r="S19" s="47"/>
      <c r="T19" s="48"/>
      <c r="U19" s="111"/>
      <c r="V19" s="112"/>
      <c r="W19" s="113"/>
      <c r="X19" s="116"/>
      <c r="Y19" s="12"/>
      <c r="Z19" s="208"/>
      <c r="AA19" s="295"/>
      <c r="AB19" s="296"/>
      <c r="AC19" s="12"/>
      <c r="AD19" s="208"/>
      <c r="AE19" s="117"/>
      <c r="AF19" s="110"/>
      <c r="AG19" s="377"/>
    </row>
    <row r="20" spans="1:33" ht="15.75" customHeight="1">
      <c r="A20" s="312"/>
      <c r="B20" s="100"/>
      <c r="C20" s="374"/>
      <c r="D20" s="374"/>
      <c r="E20" s="184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07"/>
      <c r="S20" s="47"/>
      <c r="T20" s="48"/>
      <c r="U20" s="130"/>
      <c r="V20" s="112"/>
      <c r="W20" s="113"/>
      <c r="X20" s="116"/>
      <c r="Y20" s="12"/>
      <c r="Z20" s="208"/>
      <c r="AA20" s="295"/>
      <c r="AB20" s="296"/>
      <c r="AC20" s="12"/>
      <c r="AD20" s="208"/>
      <c r="AE20" s="117"/>
      <c r="AF20" s="110"/>
      <c r="AG20" s="377"/>
    </row>
    <row r="21" spans="1:33" ht="15.75" customHeight="1" thickBot="1">
      <c r="A21" s="313"/>
      <c r="B21" s="133" t="s">
        <v>117</v>
      </c>
      <c r="C21" s="297"/>
      <c r="D21" s="297"/>
      <c r="E21" s="134"/>
      <c r="F21" s="167"/>
      <c r="G21" s="135"/>
      <c r="H21" s="69"/>
      <c r="I21" s="136">
        <f t="shared" ref="I21:J21" si="2">AVERAGE(I5:I20)</f>
        <v>24.4</v>
      </c>
      <c r="J21" s="137">
        <f t="shared" si="2"/>
        <v>2000</v>
      </c>
      <c r="K21" s="138">
        <f t="shared" ref="K21" si="3">J21/I21</f>
        <v>81.967213114754102</v>
      </c>
      <c r="L21" s="136">
        <f t="shared" ref="L21:M21" si="4">AVERAGE(L5:L20)</f>
        <v>24.4</v>
      </c>
      <c r="M21" s="137">
        <f t="shared" si="4"/>
        <v>1779.7231819680442</v>
      </c>
      <c r="N21" s="138">
        <f t="shared" ref="N21:N28" si="5">M21/L21</f>
        <v>72.939474670821483</v>
      </c>
      <c r="O21" s="139">
        <f t="shared" ref="O21:O28" si="6">L21-I21</f>
        <v>0</v>
      </c>
      <c r="P21" s="140">
        <f t="shared" ref="P21:P28" si="7">N21-K21</f>
        <v>-9.0277384439326198</v>
      </c>
      <c r="Q21" s="141">
        <f t="shared" ref="Q21:Q28" si="8">N21/K21</f>
        <v>0.88986159098402207</v>
      </c>
      <c r="R21" s="308"/>
      <c r="S21" s="142">
        <f>S5</f>
        <v>0.29166666666666669</v>
      </c>
      <c r="T21" s="143">
        <f>INDEX(T5:T20,COUNTA(T5:T20))</f>
        <v>0.58680555555555558</v>
      </c>
      <c r="U21" s="144"/>
      <c r="V21" s="166"/>
      <c r="W21" s="167"/>
      <c r="X21" s="138"/>
      <c r="Y21" s="181">
        <f>SUM(Y5:Y20)</f>
        <v>0</v>
      </c>
      <c r="Z21" s="182">
        <f>SUM(Z5:Z20)</f>
        <v>0</v>
      </c>
      <c r="AA21" s="298"/>
      <c r="AB21" s="299"/>
      <c r="AC21" s="181">
        <f>SUM(AC5:AC20)</f>
        <v>7</v>
      </c>
      <c r="AD21" s="182">
        <f>SUM(AD5:AD20)</f>
        <v>0</v>
      </c>
      <c r="AE21" s="168">
        <f t="shared" ref="AE21:AE28" si="9">M21-J21</f>
        <v>-220.27681803195583</v>
      </c>
      <c r="AF21" s="141">
        <f t="shared" ref="AF21:AF28" si="10">M21/J21</f>
        <v>0.88986159098402207</v>
      </c>
      <c r="AG21" s="378"/>
    </row>
    <row r="22" spans="1:33" ht="15.75" customHeight="1">
      <c r="A22" s="300" t="s">
        <v>196</v>
      </c>
      <c r="B22" s="146" t="s">
        <v>186</v>
      </c>
      <c r="C22" s="304" t="s">
        <v>199</v>
      </c>
      <c r="D22" s="305"/>
      <c r="E22" s="147">
        <v>53.76</v>
      </c>
      <c r="F22" s="97">
        <v>2549</v>
      </c>
      <c r="G22" s="148">
        <f t="shared" ref="G22:G28" si="11">E22*F22</f>
        <v>137034.23999999999</v>
      </c>
      <c r="H22" s="149"/>
      <c r="I22" s="150">
        <v>20</v>
      </c>
      <c r="J22" s="151">
        <v>2000</v>
      </c>
      <c r="K22" s="152">
        <f>J22/I22</f>
        <v>100</v>
      </c>
      <c r="L22" s="153">
        <v>20</v>
      </c>
      <c r="M22" s="151">
        <f t="shared" ref="M22:M28" si="12">F22/V22*60</f>
        <v>1777.6830685780706</v>
      </c>
      <c r="N22" s="152">
        <f t="shared" si="5"/>
        <v>88.884153428903531</v>
      </c>
      <c r="O22" s="154">
        <f t="shared" si="6"/>
        <v>0</v>
      </c>
      <c r="P22" s="155">
        <f t="shared" si="7"/>
        <v>-11.115846571096469</v>
      </c>
      <c r="Q22" s="156">
        <f t="shared" si="8"/>
        <v>0.88884153428903534</v>
      </c>
      <c r="R22" s="306">
        <f>Q38</f>
        <v>0.90419084822717211</v>
      </c>
      <c r="S22" s="157">
        <v>0.29166666666666669</v>
      </c>
      <c r="T22" s="158">
        <v>0.35141203703703705</v>
      </c>
      <c r="U22" s="159"/>
      <c r="V22" s="160">
        <v>86.033333333333331</v>
      </c>
      <c r="W22" s="158"/>
      <c r="X22" s="169"/>
      <c r="Y22" s="12"/>
      <c r="Z22" s="208"/>
      <c r="AA22" s="309"/>
      <c r="AB22" s="310"/>
      <c r="AC22" s="12">
        <v>2</v>
      </c>
      <c r="AD22" s="208"/>
      <c r="AE22" s="115">
        <f t="shared" si="9"/>
        <v>-222.31693142192944</v>
      </c>
      <c r="AF22" s="156">
        <f t="shared" si="10"/>
        <v>0.88884153428903523</v>
      </c>
      <c r="AG22" s="290">
        <f>AF38</f>
        <v>0.92798534423315027</v>
      </c>
    </row>
    <row r="23" spans="1:33" ht="15.75" customHeight="1">
      <c r="A23" s="301"/>
      <c r="B23" s="163" t="s">
        <v>186</v>
      </c>
      <c r="C23" s="293" t="s">
        <v>197</v>
      </c>
      <c r="D23" s="294"/>
      <c r="E23" s="101">
        <v>47.37</v>
      </c>
      <c r="F23" s="102">
        <v>1509</v>
      </c>
      <c r="G23" s="103">
        <f t="shared" si="11"/>
        <v>71481.33</v>
      </c>
      <c r="H23" s="26"/>
      <c r="I23" s="104">
        <v>21</v>
      </c>
      <c r="J23" s="105">
        <v>2000</v>
      </c>
      <c r="K23" s="106">
        <f t="shared" si="1"/>
        <v>95.238095238095241</v>
      </c>
      <c r="L23" s="107">
        <v>21</v>
      </c>
      <c r="M23" s="105">
        <f t="shared" si="12"/>
        <v>1777.6178010471199</v>
      </c>
      <c r="N23" s="106">
        <f t="shared" si="5"/>
        <v>84.648466716529512</v>
      </c>
      <c r="O23" s="108">
        <f t="shared" si="6"/>
        <v>0</v>
      </c>
      <c r="P23" s="109">
        <f t="shared" si="7"/>
        <v>-10.589628521565729</v>
      </c>
      <c r="Q23" s="110">
        <f t="shared" si="8"/>
        <v>0.88880890052355987</v>
      </c>
      <c r="R23" s="307"/>
      <c r="S23" s="47">
        <v>0.35490740740740739</v>
      </c>
      <c r="T23" s="48">
        <v>0.39027777777777778</v>
      </c>
      <c r="U23" s="111">
        <v>5.0333333333332941</v>
      </c>
      <c r="V23" s="112">
        <v>50.933333333333351</v>
      </c>
      <c r="W23" s="113"/>
      <c r="X23" s="116"/>
      <c r="Y23" s="12"/>
      <c r="Z23" s="208"/>
      <c r="AA23" s="295"/>
      <c r="AB23" s="296"/>
      <c r="AC23" s="12">
        <v>1</v>
      </c>
      <c r="AD23" s="208"/>
      <c r="AE23" s="117">
        <f t="shared" si="9"/>
        <v>-222.38219895288012</v>
      </c>
      <c r="AF23" s="110">
        <f t="shared" si="10"/>
        <v>0.88880890052355999</v>
      </c>
      <c r="AG23" s="291"/>
    </row>
    <row r="24" spans="1:33" ht="15.75" customHeight="1">
      <c r="A24" s="301"/>
      <c r="B24" s="163" t="s">
        <v>186</v>
      </c>
      <c r="C24" s="293" t="s">
        <v>200</v>
      </c>
      <c r="D24" s="294"/>
      <c r="E24" s="101">
        <v>71.55</v>
      </c>
      <c r="F24" s="102">
        <v>1461</v>
      </c>
      <c r="G24" s="103">
        <f t="shared" si="11"/>
        <v>104534.55</v>
      </c>
      <c r="H24" s="26"/>
      <c r="I24" s="104">
        <v>22</v>
      </c>
      <c r="J24" s="105">
        <v>2000</v>
      </c>
      <c r="K24" s="106">
        <f t="shared" si="1"/>
        <v>90.909090909090907</v>
      </c>
      <c r="L24" s="107">
        <v>22</v>
      </c>
      <c r="M24" s="105">
        <f t="shared" si="12"/>
        <v>1776.2917933130684</v>
      </c>
      <c r="N24" s="106">
        <f t="shared" si="5"/>
        <v>80.740536059684928</v>
      </c>
      <c r="O24" s="108">
        <f t="shared" si="6"/>
        <v>0</v>
      </c>
      <c r="P24" s="109">
        <f t="shared" si="7"/>
        <v>-10.168554849405979</v>
      </c>
      <c r="Q24" s="110">
        <f t="shared" si="8"/>
        <v>0.88814589665653421</v>
      </c>
      <c r="R24" s="307"/>
      <c r="S24" s="47">
        <v>0.39374999999999999</v>
      </c>
      <c r="T24" s="48">
        <v>0.42802083333333335</v>
      </c>
      <c r="U24" s="111">
        <v>4.9999999999999822</v>
      </c>
      <c r="V24" s="112">
        <v>49.350000000000037</v>
      </c>
      <c r="W24" s="113"/>
      <c r="X24" s="116"/>
      <c r="Y24" s="12"/>
      <c r="Z24" s="208"/>
      <c r="AA24" s="295"/>
      <c r="AB24" s="296"/>
      <c r="AC24" s="12">
        <v>1</v>
      </c>
      <c r="AD24" s="208"/>
      <c r="AE24" s="117">
        <f t="shared" si="9"/>
        <v>-223.70820668693159</v>
      </c>
      <c r="AF24" s="110">
        <f t="shared" si="10"/>
        <v>0.88814589665653421</v>
      </c>
      <c r="AG24" s="291"/>
    </row>
    <row r="25" spans="1:33" ht="15.75" customHeight="1">
      <c r="A25" s="301"/>
      <c r="B25" s="163" t="s">
        <v>186</v>
      </c>
      <c r="C25" s="293" t="s">
        <v>194</v>
      </c>
      <c r="D25" s="294"/>
      <c r="E25" s="101">
        <v>59.34</v>
      </c>
      <c r="F25" s="102">
        <v>955</v>
      </c>
      <c r="G25" s="103">
        <f t="shared" si="11"/>
        <v>56669.700000000004</v>
      </c>
      <c r="H25" s="26"/>
      <c r="I25" s="104">
        <v>24</v>
      </c>
      <c r="J25" s="105">
        <v>2000</v>
      </c>
      <c r="K25" s="106">
        <f t="shared" si="1"/>
        <v>83.333333333333329</v>
      </c>
      <c r="L25" s="107">
        <v>24</v>
      </c>
      <c r="M25" s="105">
        <f t="shared" si="12"/>
        <v>1777.6628748707358</v>
      </c>
      <c r="N25" s="106">
        <f t="shared" si="5"/>
        <v>74.069286452947324</v>
      </c>
      <c r="O25" s="108">
        <f t="shared" si="6"/>
        <v>0</v>
      </c>
      <c r="P25" s="109">
        <f t="shared" si="7"/>
        <v>-9.2640468803860045</v>
      </c>
      <c r="Q25" s="110">
        <f t="shared" si="8"/>
        <v>0.88883143743536797</v>
      </c>
      <c r="R25" s="307"/>
      <c r="S25" s="47">
        <v>0.43125000000000002</v>
      </c>
      <c r="T25" s="48">
        <v>0.45363425925925926</v>
      </c>
      <c r="U25" s="111">
        <v>4.6500000000000075</v>
      </c>
      <c r="V25" s="112">
        <v>32.233333333333306</v>
      </c>
      <c r="W25" s="113"/>
      <c r="X25" s="116"/>
      <c r="Y25" s="12"/>
      <c r="Z25" s="208"/>
      <c r="AA25" s="295"/>
      <c r="AB25" s="296"/>
      <c r="AC25" s="12">
        <v>1</v>
      </c>
      <c r="AD25" s="208"/>
      <c r="AE25" s="117">
        <f t="shared" si="9"/>
        <v>-222.33712512926422</v>
      </c>
      <c r="AF25" s="110">
        <f t="shared" si="10"/>
        <v>0.88883143743536785</v>
      </c>
      <c r="AG25" s="291"/>
    </row>
    <row r="26" spans="1:33" ht="15.75" customHeight="1">
      <c r="A26" s="302"/>
      <c r="B26" s="163" t="s">
        <v>180</v>
      </c>
      <c r="C26" s="293" t="s">
        <v>181</v>
      </c>
      <c r="D26" s="294"/>
      <c r="E26" s="101">
        <v>24.07</v>
      </c>
      <c r="F26" s="102">
        <v>287</v>
      </c>
      <c r="G26" s="103">
        <f t="shared" si="11"/>
        <v>6908.09</v>
      </c>
      <c r="H26" s="13"/>
      <c r="I26" s="104">
        <v>21</v>
      </c>
      <c r="J26" s="105">
        <v>2790</v>
      </c>
      <c r="K26" s="106">
        <f t="shared" si="1"/>
        <v>132.85714285714286</v>
      </c>
      <c r="L26" s="107">
        <v>23</v>
      </c>
      <c r="M26" s="105">
        <f t="shared" si="12"/>
        <v>2784.9056603773311</v>
      </c>
      <c r="N26" s="106">
        <f t="shared" si="5"/>
        <v>121.0828547990144</v>
      </c>
      <c r="O26" s="108">
        <f t="shared" si="6"/>
        <v>2</v>
      </c>
      <c r="P26" s="109">
        <f t="shared" si="7"/>
        <v>-11.774288058128462</v>
      </c>
      <c r="Q26" s="110">
        <f t="shared" si="8"/>
        <v>0.91137632644419442</v>
      </c>
      <c r="R26" s="307"/>
      <c r="S26" s="47">
        <v>0.45763888888888887</v>
      </c>
      <c r="T26" s="48">
        <v>0.4619328703703704</v>
      </c>
      <c r="U26" s="111">
        <v>5.7666666666666355</v>
      </c>
      <c r="V26" s="112">
        <v>6.183333333333394</v>
      </c>
      <c r="W26" s="113">
        <v>0.4619328703703704</v>
      </c>
      <c r="X26" s="116">
        <v>0.50018518518518518</v>
      </c>
      <c r="Y26" s="12"/>
      <c r="Z26" s="208"/>
      <c r="AA26" s="295"/>
      <c r="AB26" s="296"/>
      <c r="AC26" s="12">
        <v>1</v>
      </c>
      <c r="AD26" s="208"/>
      <c r="AE26" s="117">
        <f t="shared" si="9"/>
        <v>-5.0943396226689401</v>
      </c>
      <c r="AF26" s="110">
        <f t="shared" si="10"/>
        <v>0.99817407181983198</v>
      </c>
      <c r="AG26" s="291"/>
    </row>
    <row r="27" spans="1:33" ht="15.75" customHeight="1">
      <c r="A27" s="302"/>
      <c r="B27" s="163" t="s">
        <v>180</v>
      </c>
      <c r="C27" s="293" t="s">
        <v>182</v>
      </c>
      <c r="D27" s="294"/>
      <c r="E27" s="101">
        <v>29.97</v>
      </c>
      <c r="F27" s="102">
        <v>2169</v>
      </c>
      <c r="G27" s="121">
        <f t="shared" si="11"/>
        <v>65004.93</v>
      </c>
      <c r="H27" s="122"/>
      <c r="I27" s="104">
        <v>21</v>
      </c>
      <c r="J27" s="105">
        <v>2790</v>
      </c>
      <c r="K27" s="106">
        <f t="shared" si="1"/>
        <v>132.85714285714286</v>
      </c>
      <c r="L27" s="107">
        <v>23</v>
      </c>
      <c r="M27" s="105">
        <f t="shared" si="12"/>
        <v>2784.7360912981458</v>
      </c>
      <c r="N27" s="106">
        <f t="shared" si="5"/>
        <v>121.07548223035417</v>
      </c>
      <c r="O27" s="108">
        <f t="shared" si="6"/>
        <v>2</v>
      </c>
      <c r="P27" s="109">
        <f t="shared" si="7"/>
        <v>-11.781660626788693</v>
      </c>
      <c r="Q27" s="110">
        <f t="shared" si="8"/>
        <v>0.9113208339919131</v>
      </c>
      <c r="R27" s="307"/>
      <c r="S27" s="47">
        <v>0.50018518518518518</v>
      </c>
      <c r="T27" s="48">
        <v>0.53263888888888888</v>
      </c>
      <c r="U27" s="111">
        <v>55.083333333333286</v>
      </c>
      <c r="V27" s="112">
        <v>46.733333333333334</v>
      </c>
      <c r="W27" s="113"/>
      <c r="X27" s="116"/>
      <c r="Y27" s="12"/>
      <c r="Z27" s="208"/>
      <c r="AA27" s="295"/>
      <c r="AB27" s="296"/>
      <c r="AC27" s="12">
        <v>1</v>
      </c>
      <c r="AD27" s="208"/>
      <c r="AE27" s="117">
        <f t="shared" si="9"/>
        <v>-5.2639087018542341</v>
      </c>
      <c r="AF27" s="110">
        <f t="shared" si="10"/>
        <v>0.99811329437209528</v>
      </c>
      <c r="AG27" s="291"/>
    </row>
    <row r="28" spans="1:33" ht="15.75" customHeight="1">
      <c r="A28" s="302"/>
      <c r="B28" s="163" t="s">
        <v>186</v>
      </c>
      <c r="C28" s="293" t="s">
        <v>188</v>
      </c>
      <c r="D28" s="294"/>
      <c r="E28" s="101">
        <v>58.67</v>
      </c>
      <c r="F28" s="102">
        <v>2087</v>
      </c>
      <c r="G28" s="121">
        <f t="shared" si="11"/>
        <v>122444.29000000001</v>
      </c>
      <c r="H28" s="62"/>
      <c r="I28" s="104">
        <v>23</v>
      </c>
      <c r="J28" s="105">
        <v>2000</v>
      </c>
      <c r="K28" s="106">
        <f t="shared" si="1"/>
        <v>86.956521739130437</v>
      </c>
      <c r="L28" s="118">
        <v>23</v>
      </c>
      <c r="M28" s="105">
        <f t="shared" si="12"/>
        <v>1779.1143736680081</v>
      </c>
      <c r="N28" s="106">
        <f t="shared" si="5"/>
        <v>77.352798855130786</v>
      </c>
      <c r="O28" s="123">
        <f t="shared" si="6"/>
        <v>0</v>
      </c>
      <c r="P28" s="124">
        <f t="shared" si="7"/>
        <v>-9.6037228839996516</v>
      </c>
      <c r="Q28" s="125">
        <f t="shared" si="8"/>
        <v>0.88955718683400398</v>
      </c>
      <c r="R28" s="307"/>
      <c r="S28" s="119">
        <v>0.53611111111111109</v>
      </c>
      <c r="T28" s="120">
        <v>0.58498842592592593</v>
      </c>
      <c r="U28" s="111">
        <v>4.9999999999999822</v>
      </c>
      <c r="V28" s="112">
        <v>70.383333333333354</v>
      </c>
      <c r="W28" s="120"/>
      <c r="X28" s="191"/>
      <c r="Y28" s="12"/>
      <c r="Z28" s="208"/>
      <c r="AA28" s="295"/>
      <c r="AB28" s="296"/>
      <c r="AC28" s="12">
        <v>1</v>
      </c>
      <c r="AD28" s="208"/>
      <c r="AE28" s="117">
        <f t="shared" si="9"/>
        <v>-220.88562633199194</v>
      </c>
      <c r="AF28" s="110">
        <f t="shared" si="10"/>
        <v>0.88955718683400398</v>
      </c>
      <c r="AG28" s="291"/>
    </row>
    <row r="29" spans="1:33" ht="15.75" customHeight="1">
      <c r="A29" s="302"/>
      <c r="B29" s="163"/>
      <c r="C29" s="293"/>
      <c r="D29" s="294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07"/>
      <c r="S29" s="119"/>
      <c r="T29" s="120"/>
      <c r="U29" s="111"/>
      <c r="V29" s="112"/>
      <c r="W29" s="120"/>
      <c r="X29" s="191"/>
      <c r="Y29" s="12"/>
      <c r="Z29" s="208"/>
      <c r="AA29" s="295"/>
      <c r="AB29" s="296"/>
      <c r="AC29" s="12"/>
      <c r="AD29" s="208"/>
      <c r="AE29" s="117"/>
      <c r="AF29" s="110"/>
      <c r="AG29" s="291"/>
    </row>
    <row r="30" spans="1:33" ht="15.75" customHeight="1">
      <c r="A30" s="302"/>
      <c r="B30" s="163"/>
      <c r="C30" s="293"/>
      <c r="D30" s="294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07"/>
      <c r="S30" s="119"/>
      <c r="T30" s="120"/>
      <c r="U30" s="111"/>
      <c r="V30" s="112"/>
      <c r="W30" s="120"/>
      <c r="X30" s="191"/>
      <c r="Y30" s="12"/>
      <c r="Z30" s="208"/>
      <c r="AA30" s="295"/>
      <c r="AB30" s="296"/>
      <c r="AC30" s="12"/>
      <c r="AD30" s="208"/>
      <c r="AE30" s="117"/>
      <c r="AF30" s="110"/>
      <c r="AG30" s="291"/>
    </row>
    <row r="31" spans="1:33" ht="15.75" customHeight="1">
      <c r="A31" s="302"/>
      <c r="B31" s="163"/>
      <c r="C31" s="293"/>
      <c r="D31" s="294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07"/>
      <c r="S31" s="119"/>
      <c r="T31" s="120"/>
      <c r="U31" s="111"/>
      <c r="V31" s="112"/>
      <c r="W31" s="120"/>
      <c r="X31" s="191"/>
      <c r="Y31" s="12"/>
      <c r="Z31" s="208"/>
      <c r="AA31" s="295"/>
      <c r="AB31" s="296"/>
      <c r="AC31" s="12"/>
      <c r="AD31" s="208"/>
      <c r="AE31" s="117"/>
      <c r="AF31" s="110"/>
      <c r="AG31" s="291"/>
    </row>
    <row r="32" spans="1:33" ht="15.75" customHeight="1">
      <c r="A32" s="302"/>
      <c r="B32" s="163"/>
      <c r="C32" s="293"/>
      <c r="D32" s="294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07"/>
      <c r="S32" s="119"/>
      <c r="T32" s="120"/>
      <c r="U32" s="111"/>
      <c r="V32" s="112"/>
      <c r="W32" s="120"/>
      <c r="X32" s="191"/>
      <c r="Y32" s="12"/>
      <c r="Z32" s="208"/>
      <c r="AA32" s="295"/>
      <c r="AB32" s="296"/>
      <c r="AC32" s="12"/>
      <c r="AD32" s="208"/>
      <c r="AE32" s="117"/>
      <c r="AF32" s="110"/>
      <c r="AG32" s="291"/>
    </row>
    <row r="33" spans="1:33" ht="15.75" customHeight="1">
      <c r="A33" s="302"/>
      <c r="B33" s="163"/>
      <c r="C33" s="293"/>
      <c r="D33" s="294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07"/>
      <c r="S33" s="119"/>
      <c r="T33" s="120"/>
      <c r="U33" s="111"/>
      <c r="V33" s="112"/>
      <c r="W33" s="120"/>
      <c r="X33" s="191"/>
      <c r="Y33" s="12"/>
      <c r="Z33" s="208"/>
      <c r="AA33" s="295"/>
      <c r="AB33" s="296"/>
      <c r="AC33" s="12"/>
      <c r="AD33" s="208"/>
      <c r="AE33" s="117"/>
      <c r="AF33" s="110"/>
      <c r="AG33" s="291"/>
    </row>
    <row r="34" spans="1:33" ht="15.75" customHeight="1">
      <c r="A34" s="302"/>
      <c r="B34" s="163"/>
      <c r="C34" s="293"/>
      <c r="D34" s="294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07"/>
      <c r="S34" s="119"/>
      <c r="T34" s="120"/>
      <c r="U34" s="111"/>
      <c r="V34" s="112"/>
      <c r="W34" s="120"/>
      <c r="X34" s="191"/>
      <c r="Y34" s="12"/>
      <c r="Z34" s="208"/>
      <c r="AA34" s="295"/>
      <c r="AB34" s="296"/>
      <c r="AC34" s="12"/>
      <c r="AD34" s="208"/>
      <c r="AE34" s="117"/>
      <c r="AF34" s="110"/>
      <c r="AG34" s="291"/>
    </row>
    <row r="35" spans="1:33" ht="15.75" customHeight="1">
      <c r="A35" s="302"/>
      <c r="B35" s="163"/>
      <c r="C35" s="293"/>
      <c r="D35" s="294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07"/>
      <c r="S35" s="119"/>
      <c r="T35" s="120"/>
      <c r="U35" s="111"/>
      <c r="V35" s="112"/>
      <c r="W35" s="120"/>
      <c r="X35" s="191"/>
      <c r="Y35" s="12"/>
      <c r="Z35" s="208"/>
      <c r="AA35" s="295"/>
      <c r="AB35" s="296"/>
      <c r="AC35" s="12"/>
      <c r="AD35" s="208"/>
      <c r="AE35" s="117"/>
      <c r="AF35" s="110"/>
      <c r="AG35" s="291"/>
    </row>
    <row r="36" spans="1:33" ht="15.75" customHeight="1">
      <c r="A36" s="302"/>
      <c r="B36" s="163"/>
      <c r="C36" s="293"/>
      <c r="D36" s="294"/>
      <c r="E36" s="101"/>
      <c r="F36" s="128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07"/>
      <c r="S36" s="119"/>
      <c r="T36" s="120"/>
      <c r="U36" s="111"/>
      <c r="V36" s="112"/>
      <c r="W36" s="120"/>
      <c r="X36" s="191"/>
      <c r="Y36" s="12"/>
      <c r="Z36" s="208"/>
      <c r="AA36" s="295"/>
      <c r="AB36" s="296"/>
      <c r="AC36" s="12"/>
      <c r="AD36" s="208"/>
      <c r="AE36" s="117"/>
      <c r="AF36" s="110"/>
      <c r="AG36" s="291"/>
    </row>
    <row r="37" spans="1:33" ht="15.75" customHeight="1">
      <c r="A37" s="302"/>
      <c r="B37" s="163"/>
      <c r="C37" s="293"/>
      <c r="D37" s="294"/>
      <c r="E37" s="164"/>
      <c r="F37" s="128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07"/>
      <c r="S37" s="119"/>
      <c r="T37" s="120"/>
      <c r="U37" s="130"/>
      <c r="V37" s="131"/>
      <c r="W37" s="126"/>
      <c r="X37" s="127"/>
      <c r="Y37" s="12"/>
      <c r="Z37" s="208"/>
      <c r="AA37" s="295"/>
      <c r="AB37" s="296"/>
      <c r="AC37" s="12"/>
      <c r="AD37" s="208"/>
      <c r="AE37" s="165"/>
      <c r="AF37" s="125"/>
      <c r="AG37" s="291"/>
    </row>
    <row r="38" spans="1:33" ht="15.75" customHeight="1" thickBot="1">
      <c r="A38" s="303"/>
      <c r="B38" s="133" t="s">
        <v>117</v>
      </c>
      <c r="C38" s="297"/>
      <c r="D38" s="297"/>
      <c r="E38" s="134"/>
      <c r="F38" s="167"/>
      <c r="G38" s="135"/>
      <c r="H38" s="69"/>
      <c r="I38" s="136">
        <f t="shared" ref="I38:J38" si="13">AVERAGE(I22:I37)</f>
        <v>21.714285714285715</v>
      </c>
      <c r="J38" s="137">
        <f t="shared" si="13"/>
        <v>2225.7142857142858</v>
      </c>
      <c r="K38" s="138">
        <f t="shared" ref="K38" si="14">J38/I38</f>
        <v>102.5</v>
      </c>
      <c r="L38" s="136">
        <f t="shared" ref="L38:M38" si="15">AVERAGE(L22:L37)</f>
        <v>22.285714285714285</v>
      </c>
      <c r="M38" s="137">
        <f t="shared" si="15"/>
        <v>2065.4302375932116</v>
      </c>
      <c r="N38" s="138">
        <f t="shared" ref="N38:N46" si="16">M38/L38</f>
        <v>92.679561943285137</v>
      </c>
      <c r="O38" s="139">
        <f t="shared" ref="O38:O46" si="17">L38-I38</f>
        <v>0.5714285714285694</v>
      </c>
      <c r="P38" s="140">
        <f t="shared" ref="P38:P46" si="18">N38-K38</f>
        <v>-9.8204380567148633</v>
      </c>
      <c r="Q38" s="141">
        <f t="shared" ref="Q38:Q46" si="19">N38/K38</f>
        <v>0.90419084822717211</v>
      </c>
      <c r="R38" s="308"/>
      <c r="S38" s="142">
        <f>S22</f>
        <v>0.29166666666666669</v>
      </c>
      <c r="T38" s="143">
        <f>INDEX(T22:T37,COUNTA(T22:T37))</f>
        <v>0.58498842592592593</v>
      </c>
      <c r="U38" s="144"/>
      <c r="V38" s="166"/>
      <c r="W38" s="167"/>
      <c r="X38" s="138"/>
      <c r="Y38" s="181">
        <f>SUM(Y22:Y37)</f>
        <v>0</v>
      </c>
      <c r="Z38" s="182">
        <f>SUM(Z22:Z37)</f>
        <v>0</v>
      </c>
      <c r="AA38" s="298"/>
      <c r="AB38" s="299"/>
      <c r="AC38" s="181">
        <f>SUM(AC22:AC37)</f>
        <v>8</v>
      </c>
      <c r="AD38" s="194">
        <f>SUM(AD22:AD37)</f>
        <v>0</v>
      </c>
      <c r="AE38" s="168">
        <f t="shared" ref="AE38:AE46" si="20">M38-J38</f>
        <v>-160.28404812107419</v>
      </c>
      <c r="AF38" s="141">
        <f t="shared" ref="AF38:AF46" si="21">M38/J38</f>
        <v>0.92798534423315027</v>
      </c>
      <c r="AG38" s="292"/>
    </row>
    <row r="39" spans="1:33" ht="15.75" customHeight="1">
      <c r="A39" s="311" t="s">
        <v>231</v>
      </c>
      <c r="B39" s="114" t="s">
        <v>178</v>
      </c>
      <c r="C39" s="375" t="s">
        <v>179</v>
      </c>
      <c r="D39" s="375"/>
      <c r="E39" s="147">
        <v>19.7</v>
      </c>
      <c r="F39" s="97">
        <v>3225</v>
      </c>
      <c r="G39" s="148">
        <f t="shared" ref="G39:G46" si="22">E39*F39</f>
        <v>63532.5</v>
      </c>
      <c r="H39" s="149"/>
      <c r="I39" s="150">
        <v>13</v>
      </c>
      <c r="J39" s="151">
        <v>1200</v>
      </c>
      <c r="K39" s="152">
        <f>J39/I39</f>
        <v>92.307692307692307</v>
      </c>
      <c r="L39" s="153">
        <v>13</v>
      </c>
      <c r="M39" s="151">
        <f t="shared" ref="M39:M46" si="23">F39/V39*60</f>
        <v>1078.2947896349961</v>
      </c>
      <c r="N39" s="152">
        <f t="shared" si="16"/>
        <v>82.945753048845845</v>
      </c>
      <c r="O39" s="154">
        <f t="shared" si="17"/>
        <v>0</v>
      </c>
      <c r="P39" s="155">
        <f t="shared" si="18"/>
        <v>-9.3619392588464621</v>
      </c>
      <c r="Q39" s="156">
        <f t="shared" si="19"/>
        <v>0.89857899136249664</v>
      </c>
      <c r="R39" s="306">
        <f>Q55</f>
        <v>0.89184427153239632</v>
      </c>
      <c r="S39" s="157">
        <v>0.20833333333333334</v>
      </c>
      <c r="T39" s="158">
        <v>0.33295138888888887</v>
      </c>
      <c r="U39" s="159"/>
      <c r="V39" s="160">
        <v>179.44999999999996</v>
      </c>
      <c r="W39" s="158"/>
      <c r="X39" s="169"/>
      <c r="Y39" s="12"/>
      <c r="Z39" s="208"/>
      <c r="AA39" s="309"/>
      <c r="AB39" s="310"/>
      <c r="AC39" s="12">
        <v>4</v>
      </c>
      <c r="AD39" s="208"/>
      <c r="AE39" s="115">
        <f t="shared" si="20"/>
        <v>-121.70521036500395</v>
      </c>
      <c r="AF39" s="156">
        <f t="shared" si="21"/>
        <v>0.89857899136249675</v>
      </c>
      <c r="AG39" s="290">
        <f>AF55</f>
        <v>0.89184427153239643</v>
      </c>
    </row>
    <row r="40" spans="1:33" ht="15.75" customHeight="1">
      <c r="A40" s="312"/>
      <c r="B40" s="100" t="s">
        <v>201</v>
      </c>
      <c r="C40" s="374" t="s">
        <v>206</v>
      </c>
      <c r="D40" s="374"/>
      <c r="E40" s="101">
        <v>72.400000000000006</v>
      </c>
      <c r="F40" s="102">
        <v>383</v>
      </c>
      <c r="G40" s="103">
        <f t="shared" si="22"/>
        <v>27729.200000000001</v>
      </c>
      <c r="H40" s="26"/>
      <c r="I40" s="104">
        <v>18</v>
      </c>
      <c r="J40" s="105">
        <v>1800</v>
      </c>
      <c r="K40" s="106">
        <f t="shared" ref="K40:K46" si="24">J40/I40</f>
        <v>100</v>
      </c>
      <c r="L40" s="107">
        <v>18</v>
      </c>
      <c r="M40" s="105">
        <f t="shared" si="23"/>
        <v>1605.1222351571655</v>
      </c>
      <c r="N40" s="106">
        <f t="shared" si="16"/>
        <v>89.173457508731417</v>
      </c>
      <c r="O40" s="108">
        <f t="shared" si="17"/>
        <v>0</v>
      </c>
      <c r="P40" s="109">
        <f t="shared" si="18"/>
        <v>-10.826542491268583</v>
      </c>
      <c r="Q40" s="110">
        <f t="shared" si="19"/>
        <v>0.89173457508731413</v>
      </c>
      <c r="R40" s="307"/>
      <c r="S40" s="47">
        <v>0.33611111111111114</v>
      </c>
      <c r="T40" s="48">
        <v>0.34605324074074073</v>
      </c>
      <c r="U40" s="111">
        <v>4.5500000000000718</v>
      </c>
      <c r="V40" s="112">
        <v>14.316666666666613</v>
      </c>
      <c r="W40" s="113"/>
      <c r="X40" s="116"/>
      <c r="Y40" s="12"/>
      <c r="Z40" s="208"/>
      <c r="AA40" s="295"/>
      <c r="AB40" s="296"/>
      <c r="AC40" s="12">
        <v>1</v>
      </c>
      <c r="AD40" s="208"/>
      <c r="AE40" s="117">
        <f t="shared" si="20"/>
        <v>-194.87776484283449</v>
      </c>
      <c r="AF40" s="110">
        <f t="shared" si="21"/>
        <v>0.89173457508731413</v>
      </c>
      <c r="AG40" s="291"/>
    </row>
    <row r="41" spans="1:33" ht="15.75" customHeight="1">
      <c r="A41" s="312"/>
      <c r="B41" s="100" t="s">
        <v>201</v>
      </c>
      <c r="C41" s="374" t="s">
        <v>205</v>
      </c>
      <c r="D41" s="374"/>
      <c r="E41" s="101">
        <v>71.84</v>
      </c>
      <c r="F41" s="102">
        <v>900</v>
      </c>
      <c r="G41" s="103">
        <f t="shared" si="22"/>
        <v>64656</v>
      </c>
      <c r="H41" s="26"/>
      <c r="I41" s="104">
        <v>19</v>
      </c>
      <c r="J41" s="105">
        <v>1800</v>
      </c>
      <c r="K41" s="106">
        <f t="shared" si="24"/>
        <v>94.736842105263165</v>
      </c>
      <c r="L41" s="107">
        <v>19</v>
      </c>
      <c r="M41" s="105">
        <f t="shared" si="23"/>
        <v>1606.3460585027265</v>
      </c>
      <c r="N41" s="106">
        <f t="shared" si="16"/>
        <v>84.544529394880342</v>
      </c>
      <c r="O41" s="108">
        <f t="shared" si="17"/>
        <v>0</v>
      </c>
      <c r="P41" s="109">
        <f t="shared" si="18"/>
        <v>-10.192312710382822</v>
      </c>
      <c r="Q41" s="110">
        <f t="shared" si="19"/>
        <v>0.8924144769459591</v>
      </c>
      <c r="R41" s="307"/>
      <c r="S41" s="47">
        <v>0.34957175925925926</v>
      </c>
      <c r="T41" s="48">
        <v>0.37291666666666667</v>
      </c>
      <c r="U41" s="111">
        <v>5.066666666666686</v>
      </c>
      <c r="V41" s="112">
        <v>33.616666666666674</v>
      </c>
      <c r="W41" s="113"/>
      <c r="X41" s="116"/>
      <c r="Y41" s="12"/>
      <c r="Z41" s="208"/>
      <c r="AA41" s="295"/>
      <c r="AB41" s="296"/>
      <c r="AC41" s="12">
        <v>1</v>
      </c>
      <c r="AD41" s="208"/>
      <c r="AE41" s="117">
        <f t="shared" si="20"/>
        <v>-193.65394149727354</v>
      </c>
      <c r="AF41" s="110">
        <f t="shared" si="21"/>
        <v>0.8924144769459591</v>
      </c>
      <c r="AG41" s="291"/>
    </row>
    <row r="42" spans="1:33" ht="15.75" customHeight="1">
      <c r="A42" s="312"/>
      <c r="B42" s="100" t="s">
        <v>191</v>
      </c>
      <c r="C42" s="374" t="s">
        <v>192</v>
      </c>
      <c r="D42" s="374"/>
      <c r="E42" s="101">
        <v>57.3</v>
      </c>
      <c r="F42" s="102">
        <v>1266</v>
      </c>
      <c r="G42" s="103">
        <f t="shared" si="22"/>
        <v>72541.8</v>
      </c>
      <c r="H42" s="26"/>
      <c r="I42" s="104">
        <v>22</v>
      </c>
      <c r="J42" s="105">
        <v>1800</v>
      </c>
      <c r="K42" s="106">
        <f t="shared" si="24"/>
        <v>81.818181818181813</v>
      </c>
      <c r="L42" s="107">
        <v>22</v>
      </c>
      <c r="M42" s="105">
        <f t="shared" si="23"/>
        <v>1604.2238648363266</v>
      </c>
      <c r="N42" s="106">
        <f t="shared" si="16"/>
        <v>72.919266583469394</v>
      </c>
      <c r="O42" s="108">
        <f t="shared" si="17"/>
        <v>0</v>
      </c>
      <c r="P42" s="109">
        <f t="shared" si="18"/>
        <v>-8.898915234712419</v>
      </c>
      <c r="Q42" s="110">
        <f t="shared" si="19"/>
        <v>0.89123548046462597</v>
      </c>
      <c r="R42" s="307"/>
      <c r="S42" s="47">
        <v>0.37638888888888888</v>
      </c>
      <c r="T42" s="48">
        <v>0.40927083333333331</v>
      </c>
      <c r="U42" s="111">
        <v>4.9999999999999822</v>
      </c>
      <c r="V42" s="112">
        <v>47.349999999999966</v>
      </c>
      <c r="W42" s="113"/>
      <c r="X42" s="116"/>
      <c r="Y42" s="12"/>
      <c r="Z42" s="208"/>
      <c r="AA42" s="295"/>
      <c r="AB42" s="296"/>
      <c r="AC42" s="12">
        <v>1</v>
      </c>
      <c r="AD42" s="208"/>
      <c r="AE42" s="215">
        <f t="shared" si="20"/>
        <v>-195.77613516367342</v>
      </c>
      <c r="AF42" s="216">
        <f t="shared" si="21"/>
        <v>0.89123548046462586</v>
      </c>
      <c r="AG42" s="291"/>
    </row>
    <row r="43" spans="1:33" ht="15.75" customHeight="1">
      <c r="A43" s="312"/>
      <c r="B43" s="100" t="s">
        <v>178</v>
      </c>
      <c r="C43" s="374" t="s">
        <v>204</v>
      </c>
      <c r="D43" s="374"/>
      <c r="E43" s="101">
        <v>57.73</v>
      </c>
      <c r="F43" s="105">
        <v>698</v>
      </c>
      <c r="G43" s="103">
        <f t="shared" si="22"/>
        <v>40295.54</v>
      </c>
      <c r="H43" s="13"/>
      <c r="I43" s="104">
        <v>22</v>
      </c>
      <c r="J43" s="105">
        <v>1800</v>
      </c>
      <c r="K43" s="106">
        <f t="shared" si="24"/>
        <v>81.818181818181813</v>
      </c>
      <c r="L43" s="118">
        <v>22</v>
      </c>
      <c r="M43" s="105">
        <f t="shared" si="23"/>
        <v>1604.5977011494253</v>
      </c>
      <c r="N43" s="106">
        <f t="shared" si="16"/>
        <v>72.936259143155695</v>
      </c>
      <c r="O43" s="108">
        <f t="shared" si="17"/>
        <v>0</v>
      </c>
      <c r="P43" s="109">
        <f t="shared" si="18"/>
        <v>-8.881922675026118</v>
      </c>
      <c r="Q43" s="110">
        <f t="shared" si="19"/>
        <v>0.89144316730523632</v>
      </c>
      <c r="R43" s="307"/>
      <c r="S43" s="47">
        <v>0.41249999999999998</v>
      </c>
      <c r="T43" s="48">
        <v>0.43062499999999998</v>
      </c>
      <c r="U43" s="111">
        <v>4.6500000000000075</v>
      </c>
      <c r="V43" s="112">
        <v>26.1</v>
      </c>
      <c r="W43" s="113"/>
      <c r="X43" s="116"/>
      <c r="Y43" s="12"/>
      <c r="Z43" s="208"/>
      <c r="AA43" s="295"/>
      <c r="AB43" s="296"/>
      <c r="AC43" s="12">
        <v>1</v>
      </c>
      <c r="AD43" s="208"/>
      <c r="AE43" s="215">
        <f t="shared" si="20"/>
        <v>-195.40229885057465</v>
      </c>
      <c r="AF43" s="216">
        <f t="shared" si="21"/>
        <v>0.89144316730523632</v>
      </c>
      <c r="AG43" s="291"/>
    </row>
    <row r="44" spans="1:33" ht="15.75" customHeight="1">
      <c r="A44" s="312"/>
      <c r="B44" s="100" t="s">
        <v>178</v>
      </c>
      <c r="C44" s="374" t="s">
        <v>203</v>
      </c>
      <c r="D44" s="374"/>
      <c r="E44" s="101">
        <v>57.73</v>
      </c>
      <c r="F44" s="105">
        <v>542</v>
      </c>
      <c r="G44" s="121">
        <f t="shared" si="22"/>
        <v>31289.66</v>
      </c>
      <c r="H44" s="122"/>
      <c r="I44" s="104">
        <v>22</v>
      </c>
      <c r="J44" s="105">
        <v>1800</v>
      </c>
      <c r="K44" s="106">
        <f t="shared" si="24"/>
        <v>81.818181818181813</v>
      </c>
      <c r="L44" s="107">
        <v>22</v>
      </c>
      <c r="M44" s="105">
        <f t="shared" si="23"/>
        <v>1603.2867707477444</v>
      </c>
      <c r="N44" s="106">
        <f t="shared" si="16"/>
        <v>72.876671397624747</v>
      </c>
      <c r="O44" s="108">
        <f t="shared" si="17"/>
        <v>0</v>
      </c>
      <c r="P44" s="109">
        <f t="shared" si="18"/>
        <v>-8.9415104205570657</v>
      </c>
      <c r="Q44" s="110">
        <f t="shared" si="19"/>
        <v>0.89071487263763582</v>
      </c>
      <c r="R44" s="307"/>
      <c r="S44" s="47">
        <v>0.43402777777777779</v>
      </c>
      <c r="T44" s="48">
        <v>0.4481134259259259</v>
      </c>
      <c r="U44" s="111">
        <v>4.9000000000000465</v>
      </c>
      <c r="V44" s="112">
        <v>20.283333333333282</v>
      </c>
      <c r="W44" s="113"/>
      <c r="X44" s="116"/>
      <c r="Y44" s="12"/>
      <c r="Z44" s="208"/>
      <c r="AA44" s="295"/>
      <c r="AB44" s="296"/>
      <c r="AC44" s="12">
        <v>1</v>
      </c>
      <c r="AD44" s="208"/>
      <c r="AE44" s="215">
        <f t="shared" si="20"/>
        <v>-196.71322925225559</v>
      </c>
      <c r="AF44" s="216">
        <f t="shared" si="21"/>
        <v>0.89071487263763582</v>
      </c>
      <c r="AG44" s="291"/>
    </row>
    <row r="45" spans="1:33" ht="15.75" customHeight="1">
      <c r="A45" s="312"/>
      <c r="B45" s="100" t="s">
        <v>201</v>
      </c>
      <c r="C45" s="374" t="s">
        <v>202</v>
      </c>
      <c r="D45" s="374"/>
      <c r="E45" s="101">
        <v>32.06</v>
      </c>
      <c r="F45" s="105">
        <v>808</v>
      </c>
      <c r="G45" s="121">
        <f t="shared" si="22"/>
        <v>25904.480000000003</v>
      </c>
      <c r="H45" s="62"/>
      <c r="I45" s="104">
        <v>19</v>
      </c>
      <c r="J45" s="105">
        <v>3600</v>
      </c>
      <c r="K45" s="106">
        <f t="shared" si="24"/>
        <v>189.47368421052633</v>
      </c>
      <c r="L45" s="118">
        <v>19</v>
      </c>
      <c r="M45" s="105">
        <f t="shared" si="23"/>
        <v>3207.0562293274547</v>
      </c>
      <c r="N45" s="106">
        <f t="shared" si="16"/>
        <v>168.79243312249761</v>
      </c>
      <c r="O45" s="123">
        <f t="shared" si="17"/>
        <v>0</v>
      </c>
      <c r="P45" s="124">
        <f t="shared" si="18"/>
        <v>-20.681251088028716</v>
      </c>
      <c r="Q45" s="125">
        <f t="shared" si="19"/>
        <v>0.89084895259095953</v>
      </c>
      <c r="R45" s="307"/>
      <c r="S45" s="47">
        <v>0.45208333333333334</v>
      </c>
      <c r="T45" s="48">
        <v>0.46258101851851852</v>
      </c>
      <c r="U45" s="111">
        <v>5.7166666666667076</v>
      </c>
      <c r="V45" s="112">
        <v>15.116666666666658</v>
      </c>
      <c r="W45" s="113">
        <v>0.46258101851851852</v>
      </c>
      <c r="X45" s="116">
        <v>0.50089120370370366</v>
      </c>
      <c r="Y45" s="12"/>
      <c r="Z45" s="208"/>
      <c r="AA45" s="295"/>
      <c r="AB45" s="296"/>
      <c r="AC45" s="12">
        <v>1</v>
      </c>
      <c r="AD45" s="208"/>
      <c r="AE45" s="215">
        <f t="shared" si="20"/>
        <v>-392.94377067254527</v>
      </c>
      <c r="AF45" s="216">
        <f t="shared" si="21"/>
        <v>0.89084895259095964</v>
      </c>
      <c r="AG45" s="291"/>
    </row>
    <row r="46" spans="1:33" ht="15.75" customHeight="1">
      <c r="A46" s="312"/>
      <c r="B46" s="100" t="s">
        <v>201</v>
      </c>
      <c r="C46" s="374" t="s">
        <v>258</v>
      </c>
      <c r="D46" s="374"/>
      <c r="E46" s="101">
        <v>56.43</v>
      </c>
      <c r="F46" s="105">
        <v>1623</v>
      </c>
      <c r="G46" s="121">
        <f t="shared" si="22"/>
        <v>91585.89</v>
      </c>
      <c r="H46" s="62"/>
      <c r="I46" s="104">
        <v>19</v>
      </c>
      <c r="J46" s="105">
        <v>1800</v>
      </c>
      <c r="K46" s="106">
        <f t="shared" si="24"/>
        <v>94.736842105263165</v>
      </c>
      <c r="L46" s="118">
        <v>19</v>
      </c>
      <c r="M46" s="105">
        <f t="shared" si="23"/>
        <v>1603.842986549547</v>
      </c>
      <c r="N46" s="106">
        <f t="shared" si="16"/>
        <v>84.41278876576564</v>
      </c>
      <c r="O46" s="123">
        <f t="shared" si="17"/>
        <v>0</v>
      </c>
      <c r="P46" s="124">
        <f t="shared" si="18"/>
        <v>-10.324053339497524</v>
      </c>
      <c r="Q46" s="125">
        <f t="shared" si="19"/>
        <v>0.89102388141641498</v>
      </c>
      <c r="R46" s="307"/>
      <c r="S46" s="47">
        <v>0.50089120370370366</v>
      </c>
      <c r="T46" s="48">
        <v>0.54305555555555551</v>
      </c>
      <c r="U46" s="111">
        <v>55.1666666666666</v>
      </c>
      <c r="V46" s="112">
        <v>60.716666666666669</v>
      </c>
      <c r="W46" s="113"/>
      <c r="X46" s="116"/>
      <c r="Y46" s="12"/>
      <c r="Z46" s="208"/>
      <c r="AA46" s="295"/>
      <c r="AB46" s="296"/>
      <c r="AC46" s="12">
        <v>1</v>
      </c>
      <c r="AD46" s="208"/>
      <c r="AE46" s="215">
        <f t="shared" si="20"/>
        <v>-196.15701345045295</v>
      </c>
      <c r="AF46" s="216">
        <f t="shared" si="21"/>
        <v>0.89102388141641498</v>
      </c>
      <c r="AG46" s="291"/>
    </row>
    <row r="47" spans="1:33" ht="15.75" customHeight="1">
      <c r="A47" s="312"/>
      <c r="B47" s="100"/>
      <c r="C47" s="374"/>
      <c r="D47" s="374"/>
      <c r="E47" s="101"/>
      <c r="F47" s="105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07"/>
      <c r="S47" s="47"/>
      <c r="T47" s="48"/>
      <c r="U47" s="111"/>
      <c r="V47" s="112"/>
      <c r="W47" s="113"/>
      <c r="X47" s="116"/>
      <c r="Y47" s="12"/>
      <c r="Z47" s="208"/>
      <c r="AA47" s="295"/>
      <c r="AB47" s="296"/>
      <c r="AC47" s="12"/>
      <c r="AD47" s="208"/>
      <c r="AE47" s="215"/>
      <c r="AF47" s="216"/>
      <c r="AG47" s="291"/>
    </row>
    <row r="48" spans="1:33" ht="15.75" customHeight="1">
      <c r="A48" s="312"/>
      <c r="B48" s="100"/>
      <c r="C48" s="374"/>
      <c r="D48" s="374"/>
      <c r="E48" s="101"/>
      <c r="F48" s="105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07"/>
      <c r="S48" s="47"/>
      <c r="T48" s="48"/>
      <c r="U48" s="111"/>
      <c r="V48" s="112"/>
      <c r="W48" s="113"/>
      <c r="X48" s="116"/>
      <c r="Y48" s="12"/>
      <c r="Z48" s="208"/>
      <c r="AA48" s="295"/>
      <c r="AB48" s="296"/>
      <c r="AC48" s="12"/>
      <c r="AD48" s="208"/>
      <c r="AE48" s="215"/>
      <c r="AF48" s="216"/>
      <c r="AG48" s="291"/>
    </row>
    <row r="49" spans="1:33" ht="15.75" customHeight="1">
      <c r="A49" s="312"/>
      <c r="B49" s="100"/>
      <c r="C49" s="374"/>
      <c r="D49" s="374"/>
      <c r="E49" s="101"/>
      <c r="F49" s="105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07"/>
      <c r="S49" s="47"/>
      <c r="T49" s="48"/>
      <c r="U49" s="111"/>
      <c r="V49" s="112"/>
      <c r="W49" s="113"/>
      <c r="X49" s="116"/>
      <c r="Y49" s="12"/>
      <c r="Z49" s="208"/>
      <c r="AA49" s="295"/>
      <c r="AB49" s="296"/>
      <c r="AC49" s="12"/>
      <c r="AD49" s="208"/>
      <c r="AE49" s="215"/>
      <c r="AF49" s="216"/>
      <c r="AG49" s="291"/>
    </row>
    <row r="50" spans="1:33" ht="15.75" customHeight="1">
      <c r="A50" s="312"/>
      <c r="B50" s="100"/>
      <c r="C50" s="374"/>
      <c r="D50" s="374"/>
      <c r="E50" s="101"/>
      <c r="F50" s="105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07"/>
      <c r="S50" s="47"/>
      <c r="T50" s="48"/>
      <c r="U50" s="111"/>
      <c r="V50" s="112"/>
      <c r="W50" s="113"/>
      <c r="X50" s="116"/>
      <c r="Y50" s="12"/>
      <c r="Z50" s="208"/>
      <c r="AA50" s="295"/>
      <c r="AB50" s="296"/>
      <c r="AC50" s="12"/>
      <c r="AD50" s="208"/>
      <c r="AE50" s="215"/>
      <c r="AF50" s="216"/>
      <c r="AG50" s="291"/>
    </row>
    <row r="51" spans="1:33" ht="15.75" customHeight="1">
      <c r="A51" s="312"/>
      <c r="B51" s="100"/>
      <c r="C51" s="374"/>
      <c r="D51" s="374"/>
      <c r="E51" s="101"/>
      <c r="F51" s="105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07"/>
      <c r="S51" s="47"/>
      <c r="T51" s="48"/>
      <c r="U51" s="111"/>
      <c r="V51" s="112"/>
      <c r="W51" s="113"/>
      <c r="X51" s="116"/>
      <c r="Y51" s="12"/>
      <c r="Z51" s="208"/>
      <c r="AA51" s="295"/>
      <c r="AB51" s="296"/>
      <c r="AC51" s="12"/>
      <c r="AD51" s="208"/>
      <c r="AE51" s="215"/>
      <c r="AF51" s="216"/>
      <c r="AG51" s="291"/>
    </row>
    <row r="52" spans="1:33" ht="15.75" customHeight="1">
      <c r="A52" s="312"/>
      <c r="B52" s="100"/>
      <c r="C52" s="374"/>
      <c r="D52" s="374"/>
      <c r="E52" s="101"/>
      <c r="F52" s="105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07"/>
      <c r="S52" s="47"/>
      <c r="T52" s="48"/>
      <c r="U52" s="111"/>
      <c r="V52" s="112"/>
      <c r="W52" s="113"/>
      <c r="X52" s="116"/>
      <c r="Y52" s="12"/>
      <c r="Z52" s="208"/>
      <c r="AA52" s="295"/>
      <c r="AB52" s="296"/>
      <c r="AC52" s="12"/>
      <c r="AD52" s="208"/>
      <c r="AE52" s="215"/>
      <c r="AF52" s="216"/>
      <c r="AG52" s="291"/>
    </row>
    <row r="53" spans="1:33" ht="15.75" customHeight="1">
      <c r="A53" s="312"/>
      <c r="B53" s="100"/>
      <c r="C53" s="374"/>
      <c r="D53" s="374"/>
      <c r="E53" s="101"/>
      <c r="F53" s="105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07"/>
      <c r="S53" s="47"/>
      <c r="T53" s="48"/>
      <c r="U53" s="111"/>
      <c r="V53" s="112"/>
      <c r="W53" s="113"/>
      <c r="X53" s="116"/>
      <c r="Y53" s="12"/>
      <c r="Z53" s="208"/>
      <c r="AA53" s="295"/>
      <c r="AB53" s="296"/>
      <c r="AC53" s="12"/>
      <c r="AD53" s="208"/>
      <c r="AE53" s="215"/>
      <c r="AF53" s="216"/>
      <c r="AG53" s="291"/>
    </row>
    <row r="54" spans="1:33" ht="15.75" customHeight="1">
      <c r="A54" s="312"/>
      <c r="B54" s="100"/>
      <c r="C54" s="374"/>
      <c r="D54" s="374"/>
      <c r="E54" s="184"/>
      <c r="F54" s="105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07"/>
      <c r="S54" s="119"/>
      <c r="T54" s="120"/>
      <c r="U54" s="130"/>
      <c r="V54" s="131"/>
      <c r="W54" s="126"/>
      <c r="X54" s="127"/>
      <c r="Y54" s="12"/>
      <c r="Z54" s="208"/>
      <c r="AA54" s="295"/>
      <c r="AB54" s="296"/>
      <c r="AC54" s="12"/>
      <c r="AD54" s="208"/>
      <c r="AE54" s="165"/>
      <c r="AF54" s="125"/>
      <c r="AG54" s="291"/>
    </row>
    <row r="55" spans="1:33" ht="15.75" customHeight="1" thickBot="1">
      <c r="A55" s="313"/>
      <c r="B55" s="133" t="s">
        <v>117</v>
      </c>
      <c r="C55" s="297"/>
      <c r="D55" s="297"/>
      <c r="E55" s="134"/>
      <c r="F55" s="167"/>
      <c r="G55" s="135"/>
      <c r="H55" s="69"/>
      <c r="I55" s="136">
        <f t="shared" ref="I55:J55" si="25">AVERAGE(I39:I54)</f>
        <v>19.25</v>
      </c>
      <c r="J55" s="137">
        <f t="shared" si="25"/>
        <v>1950</v>
      </c>
      <c r="K55" s="138">
        <f t="shared" ref="K55:K57" si="26">J55/I55</f>
        <v>101.2987012987013</v>
      </c>
      <c r="L55" s="136">
        <f t="shared" ref="L55:M55" si="27">AVERAGE(L39:L54)</f>
        <v>19.25</v>
      </c>
      <c r="M55" s="137">
        <f t="shared" si="27"/>
        <v>1739.0963294881731</v>
      </c>
      <c r="N55" s="138">
        <f>M55/L55</f>
        <v>90.342666466918075</v>
      </c>
      <c r="O55" s="139">
        <f>L55-I55</f>
        <v>0</v>
      </c>
      <c r="P55" s="140">
        <f>N55-K55</f>
        <v>-10.956034831783228</v>
      </c>
      <c r="Q55" s="141">
        <f>N55/K55</f>
        <v>0.89184427153239632</v>
      </c>
      <c r="R55" s="308"/>
      <c r="S55" s="142">
        <f>S39</f>
        <v>0.20833333333333334</v>
      </c>
      <c r="T55" s="143">
        <f>INDEX(T39:T54,COUNTA(T39:T54))</f>
        <v>0.54305555555555551</v>
      </c>
      <c r="U55" s="144"/>
      <c r="V55" s="166"/>
      <c r="W55" s="167"/>
      <c r="X55" s="138"/>
      <c r="Y55" s="181">
        <f>SUM(Y39:Y54)</f>
        <v>0</v>
      </c>
      <c r="Z55" s="182">
        <f>SUM(Z39:Z54)</f>
        <v>0</v>
      </c>
      <c r="AA55" s="298"/>
      <c r="AB55" s="299"/>
      <c r="AC55" s="181">
        <f>SUM(AC39:AC54)</f>
        <v>11</v>
      </c>
      <c r="AD55" s="194">
        <f>SUM(AD39:AD54)</f>
        <v>0</v>
      </c>
      <c r="AE55" s="168">
        <f>M55-J55</f>
        <v>-210.90367051182693</v>
      </c>
      <c r="AF55" s="141">
        <f>M55/J55</f>
        <v>0.89184427153239643</v>
      </c>
      <c r="AG55" s="292"/>
    </row>
    <row r="56" spans="1:33" ht="15.75" customHeight="1">
      <c r="A56" s="300" t="s">
        <v>118</v>
      </c>
      <c r="B56" s="100" t="s">
        <v>180</v>
      </c>
      <c r="C56" s="293" t="s">
        <v>207</v>
      </c>
      <c r="D56" s="294"/>
      <c r="E56" s="101">
        <v>21.74</v>
      </c>
      <c r="F56" s="102">
        <v>339</v>
      </c>
      <c r="G56" s="121">
        <f t="shared" ref="G56:G57" si="28">E56*F56</f>
        <v>7369.86</v>
      </c>
      <c r="H56" s="122"/>
      <c r="I56" s="104">
        <v>6</v>
      </c>
      <c r="J56" s="105">
        <v>3600</v>
      </c>
      <c r="K56" s="106">
        <f t="shared" si="26"/>
        <v>600</v>
      </c>
      <c r="L56" s="107">
        <v>6</v>
      </c>
      <c r="M56" s="105">
        <f>F56/V56*60</f>
        <v>3254.3999999999905</v>
      </c>
      <c r="N56" s="106">
        <f>M56/L56</f>
        <v>542.39999999999839</v>
      </c>
      <c r="O56" s="108">
        <f>L56-I56</f>
        <v>0</v>
      </c>
      <c r="P56" s="109">
        <f>N56-K56</f>
        <v>-57.600000000001614</v>
      </c>
      <c r="Q56" s="110">
        <f>N56/K56</f>
        <v>0.90399999999999736</v>
      </c>
      <c r="R56" s="306">
        <f>Q72</f>
        <v>0.90303871525888013</v>
      </c>
      <c r="S56" s="47">
        <v>0.43611111111111112</v>
      </c>
      <c r="T56" s="48">
        <v>0.44045138888888891</v>
      </c>
      <c r="U56" s="111">
        <v>5.5833333333333801</v>
      </c>
      <c r="V56" s="112">
        <v>6.2500000000000178</v>
      </c>
      <c r="W56" s="113"/>
      <c r="X56" s="162"/>
      <c r="Y56" s="12"/>
      <c r="Z56" s="208"/>
      <c r="AA56" s="309"/>
      <c r="AB56" s="310"/>
      <c r="AC56" s="12">
        <v>1</v>
      </c>
      <c r="AD56" s="208"/>
      <c r="AE56" s="115">
        <f>M56-J56</f>
        <v>-345.60000000000946</v>
      </c>
      <c r="AF56" s="156">
        <f>M56/J56</f>
        <v>0.90399999999999736</v>
      </c>
      <c r="AG56" s="290">
        <f>AF72</f>
        <v>0.90303871525888024</v>
      </c>
    </row>
    <row r="57" spans="1:33" ht="15.75" customHeight="1">
      <c r="A57" s="301"/>
      <c r="B57" s="100" t="s">
        <v>236</v>
      </c>
      <c r="C57" s="293" t="s">
        <v>237</v>
      </c>
      <c r="D57" s="294"/>
      <c r="E57" s="101">
        <v>27.05</v>
      </c>
      <c r="F57" s="102">
        <v>957</v>
      </c>
      <c r="G57" s="121">
        <f t="shared" si="28"/>
        <v>25886.850000000002</v>
      </c>
      <c r="H57" s="62"/>
      <c r="I57" s="104">
        <v>6</v>
      </c>
      <c r="J57" s="105">
        <v>3273</v>
      </c>
      <c r="K57" s="106">
        <f t="shared" si="26"/>
        <v>545.5</v>
      </c>
      <c r="L57" s="118">
        <v>6</v>
      </c>
      <c r="M57" s="105">
        <f>F57/V57*60</f>
        <v>2952.1850899742926</v>
      </c>
      <c r="N57" s="106">
        <f>M57/L57</f>
        <v>492.03084832904875</v>
      </c>
      <c r="O57" s="123">
        <f>L57-I57</f>
        <v>0</v>
      </c>
      <c r="P57" s="124">
        <f>N57-K57</f>
        <v>-53.469151670951248</v>
      </c>
      <c r="Q57" s="125">
        <f>N57/K57</f>
        <v>0.90198139015407652</v>
      </c>
      <c r="R57" s="307"/>
      <c r="S57" s="47">
        <v>0.44374999999999998</v>
      </c>
      <c r="T57" s="48">
        <v>0.45725694444444442</v>
      </c>
      <c r="U57" s="111">
        <v>4.7499999999999432</v>
      </c>
      <c r="V57" s="112">
        <v>19.450000000000003</v>
      </c>
      <c r="W57" s="113"/>
      <c r="X57" s="116"/>
      <c r="Y57" s="12"/>
      <c r="Z57" s="208"/>
      <c r="AA57" s="295"/>
      <c r="AB57" s="296"/>
      <c r="AC57" s="12">
        <v>1</v>
      </c>
      <c r="AD57" s="208"/>
      <c r="AE57" s="117">
        <f>M57-J57</f>
        <v>-320.81491002570738</v>
      </c>
      <c r="AF57" s="110">
        <f>M57/J57</f>
        <v>0.90198139015407652</v>
      </c>
      <c r="AG57" s="291"/>
    </row>
    <row r="58" spans="1:33" ht="15.75" customHeight="1">
      <c r="A58" s="301"/>
      <c r="B58" s="100"/>
      <c r="C58" s="293"/>
      <c r="D58" s="294"/>
      <c r="E58" s="101"/>
      <c r="F58" s="102"/>
      <c r="G58" s="103"/>
      <c r="H58" s="26"/>
      <c r="I58" s="104"/>
      <c r="J58" s="105"/>
      <c r="K58" s="106"/>
      <c r="L58" s="107"/>
      <c r="M58" s="105"/>
      <c r="N58" s="106"/>
      <c r="O58" s="108"/>
      <c r="P58" s="109"/>
      <c r="Q58" s="110"/>
      <c r="R58" s="307"/>
      <c r="S58" s="47"/>
      <c r="T58" s="48"/>
      <c r="U58" s="111"/>
      <c r="V58" s="112"/>
      <c r="W58" s="113"/>
      <c r="X58" s="116"/>
      <c r="Y58" s="12"/>
      <c r="Z58" s="208"/>
      <c r="AA58" s="295"/>
      <c r="AB58" s="296"/>
      <c r="AC58" s="12"/>
      <c r="AD58" s="208"/>
      <c r="AE58" s="117"/>
      <c r="AF58" s="110"/>
      <c r="AG58" s="291"/>
    </row>
    <row r="59" spans="1:33" ht="15.75" customHeight="1">
      <c r="A59" s="301"/>
      <c r="B59" s="100"/>
      <c r="C59" s="293"/>
      <c r="D59" s="294"/>
      <c r="E59" s="101"/>
      <c r="F59" s="102"/>
      <c r="G59" s="103"/>
      <c r="H59" s="26"/>
      <c r="I59" s="104"/>
      <c r="J59" s="105"/>
      <c r="K59" s="106"/>
      <c r="L59" s="107"/>
      <c r="M59" s="105"/>
      <c r="N59" s="106"/>
      <c r="O59" s="108"/>
      <c r="P59" s="109"/>
      <c r="Q59" s="110"/>
      <c r="R59" s="307"/>
      <c r="S59" s="47"/>
      <c r="T59" s="48"/>
      <c r="U59" s="111"/>
      <c r="V59" s="112"/>
      <c r="W59" s="113"/>
      <c r="X59" s="116"/>
      <c r="Y59" s="12"/>
      <c r="Z59" s="208"/>
      <c r="AA59" s="295"/>
      <c r="AB59" s="296"/>
      <c r="AC59" s="12"/>
      <c r="AD59" s="208"/>
      <c r="AE59" s="117"/>
      <c r="AF59" s="110"/>
      <c r="AG59" s="291"/>
    </row>
    <row r="60" spans="1:33" ht="15.75" customHeight="1">
      <c r="A60" s="302"/>
      <c r="B60" s="100"/>
      <c r="C60" s="293"/>
      <c r="D60" s="294"/>
      <c r="E60" s="101"/>
      <c r="F60" s="102"/>
      <c r="G60" s="103"/>
      <c r="H60" s="13"/>
      <c r="I60" s="104"/>
      <c r="J60" s="105"/>
      <c r="K60" s="106"/>
      <c r="L60" s="118"/>
      <c r="M60" s="105"/>
      <c r="N60" s="106"/>
      <c r="O60" s="108"/>
      <c r="P60" s="109"/>
      <c r="Q60" s="110"/>
      <c r="R60" s="307"/>
      <c r="S60" s="47"/>
      <c r="T60" s="48"/>
      <c r="U60" s="111"/>
      <c r="V60" s="112"/>
      <c r="W60" s="113"/>
      <c r="X60" s="116"/>
      <c r="Y60" s="12"/>
      <c r="Z60" s="208"/>
      <c r="AA60" s="295"/>
      <c r="AB60" s="296"/>
      <c r="AC60" s="12"/>
      <c r="AD60" s="208"/>
      <c r="AE60" s="117"/>
      <c r="AF60" s="110"/>
      <c r="AG60" s="291"/>
    </row>
    <row r="61" spans="1:33" ht="15.75" customHeight="1">
      <c r="A61" s="302"/>
      <c r="B61" s="100"/>
      <c r="C61" s="293"/>
      <c r="D61" s="294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307"/>
      <c r="S61" s="47"/>
      <c r="T61" s="48"/>
      <c r="U61" s="111"/>
      <c r="V61" s="112"/>
      <c r="W61" s="113"/>
      <c r="X61" s="116"/>
      <c r="Y61" s="12"/>
      <c r="Z61" s="208"/>
      <c r="AA61" s="295"/>
      <c r="AB61" s="296"/>
      <c r="AC61" s="12"/>
      <c r="AD61" s="208"/>
      <c r="AE61" s="117"/>
      <c r="AF61" s="110"/>
      <c r="AG61" s="291"/>
    </row>
    <row r="62" spans="1:33" ht="15.75" customHeight="1">
      <c r="A62" s="302"/>
      <c r="B62" s="100"/>
      <c r="C62" s="293"/>
      <c r="D62" s="294"/>
      <c r="E62" s="101"/>
      <c r="F62" s="102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307"/>
      <c r="S62" s="47"/>
      <c r="T62" s="48"/>
      <c r="U62" s="111"/>
      <c r="V62" s="112"/>
      <c r="W62" s="113"/>
      <c r="X62" s="116"/>
      <c r="Y62" s="12"/>
      <c r="Z62" s="208"/>
      <c r="AA62" s="295"/>
      <c r="AB62" s="296"/>
      <c r="AC62" s="12"/>
      <c r="AD62" s="208"/>
      <c r="AE62" s="117"/>
      <c r="AF62" s="110"/>
      <c r="AG62" s="291"/>
    </row>
    <row r="63" spans="1:33" ht="15.75" customHeight="1">
      <c r="A63" s="302"/>
      <c r="B63" s="100"/>
      <c r="C63" s="293"/>
      <c r="D63" s="294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07"/>
      <c r="S63" s="47"/>
      <c r="T63" s="48"/>
      <c r="U63" s="111"/>
      <c r="V63" s="112"/>
      <c r="W63" s="113"/>
      <c r="X63" s="116"/>
      <c r="Y63" s="12"/>
      <c r="Z63" s="208"/>
      <c r="AA63" s="295"/>
      <c r="AB63" s="296"/>
      <c r="AC63" s="12"/>
      <c r="AD63" s="208"/>
      <c r="AE63" s="117"/>
      <c r="AF63" s="110"/>
      <c r="AG63" s="291"/>
    </row>
    <row r="64" spans="1:33" ht="15.75" customHeight="1">
      <c r="A64" s="302"/>
      <c r="B64" s="100"/>
      <c r="C64" s="293"/>
      <c r="D64" s="294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07"/>
      <c r="S64" s="47"/>
      <c r="T64" s="48"/>
      <c r="U64" s="111"/>
      <c r="V64" s="112"/>
      <c r="W64" s="113"/>
      <c r="X64" s="127"/>
      <c r="Y64" s="12"/>
      <c r="Z64" s="208"/>
      <c r="AA64" s="295"/>
      <c r="AB64" s="296"/>
      <c r="AC64" s="12"/>
      <c r="AD64" s="208"/>
      <c r="AE64" s="117"/>
      <c r="AF64" s="110"/>
      <c r="AG64" s="291"/>
    </row>
    <row r="65" spans="1:33" ht="15.75" customHeight="1">
      <c r="A65" s="302"/>
      <c r="B65" s="100"/>
      <c r="C65" s="293"/>
      <c r="D65" s="294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07"/>
      <c r="S65" s="47"/>
      <c r="T65" s="48"/>
      <c r="U65" s="111"/>
      <c r="V65" s="112"/>
      <c r="W65" s="113"/>
      <c r="X65" s="127"/>
      <c r="Y65" s="12"/>
      <c r="Z65" s="208"/>
      <c r="AA65" s="295"/>
      <c r="AB65" s="296"/>
      <c r="AC65" s="12"/>
      <c r="AD65" s="208"/>
      <c r="AE65" s="117"/>
      <c r="AF65" s="110"/>
      <c r="AG65" s="291"/>
    </row>
    <row r="66" spans="1:33" ht="15.75" customHeight="1">
      <c r="A66" s="302"/>
      <c r="B66" s="100"/>
      <c r="C66" s="293"/>
      <c r="D66" s="294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07"/>
      <c r="S66" s="47"/>
      <c r="T66" s="48"/>
      <c r="U66" s="111"/>
      <c r="V66" s="112"/>
      <c r="W66" s="113"/>
      <c r="X66" s="127"/>
      <c r="Y66" s="12"/>
      <c r="Z66" s="208"/>
      <c r="AA66" s="295"/>
      <c r="AB66" s="296"/>
      <c r="AC66" s="12"/>
      <c r="AD66" s="208"/>
      <c r="AE66" s="117"/>
      <c r="AF66" s="110"/>
      <c r="AG66" s="291"/>
    </row>
    <row r="67" spans="1:33" ht="15.75" customHeight="1">
      <c r="A67" s="302"/>
      <c r="B67" s="100"/>
      <c r="C67" s="293"/>
      <c r="D67" s="294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07"/>
      <c r="S67" s="47"/>
      <c r="T67" s="48"/>
      <c r="U67" s="111"/>
      <c r="V67" s="112"/>
      <c r="W67" s="113"/>
      <c r="X67" s="127"/>
      <c r="Y67" s="12"/>
      <c r="Z67" s="208"/>
      <c r="AA67" s="295"/>
      <c r="AB67" s="296"/>
      <c r="AC67" s="12"/>
      <c r="AD67" s="208"/>
      <c r="AE67" s="117"/>
      <c r="AF67" s="110"/>
      <c r="AG67" s="291"/>
    </row>
    <row r="68" spans="1:33" ht="15.75" customHeight="1">
      <c r="A68" s="302"/>
      <c r="B68" s="100"/>
      <c r="C68" s="293"/>
      <c r="D68" s="294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07"/>
      <c r="S68" s="47"/>
      <c r="T68" s="48"/>
      <c r="U68" s="111"/>
      <c r="V68" s="112"/>
      <c r="W68" s="113"/>
      <c r="X68" s="127"/>
      <c r="Y68" s="12"/>
      <c r="Z68" s="208"/>
      <c r="AA68" s="295"/>
      <c r="AB68" s="296"/>
      <c r="AC68" s="12"/>
      <c r="AD68" s="208"/>
      <c r="AE68" s="117"/>
      <c r="AF68" s="110"/>
      <c r="AG68" s="291"/>
    </row>
    <row r="69" spans="1:33" ht="15.75" customHeight="1">
      <c r="A69" s="302"/>
      <c r="B69" s="100"/>
      <c r="C69" s="293"/>
      <c r="D69" s="294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07"/>
      <c r="S69" s="47"/>
      <c r="T69" s="48"/>
      <c r="U69" s="111"/>
      <c r="V69" s="112"/>
      <c r="W69" s="113"/>
      <c r="X69" s="127"/>
      <c r="Y69" s="12"/>
      <c r="Z69" s="208"/>
      <c r="AA69" s="295"/>
      <c r="AB69" s="296"/>
      <c r="AC69" s="12"/>
      <c r="AD69" s="208"/>
      <c r="AE69" s="117"/>
      <c r="AF69" s="110"/>
      <c r="AG69" s="291"/>
    </row>
    <row r="70" spans="1:33" ht="15.75" customHeight="1">
      <c r="A70" s="302"/>
      <c r="B70" s="100"/>
      <c r="C70" s="293"/>
      <c r="D70" s="294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07"/>
      <c r="S70" s="47"/>
      <c r="T70" s="48"/>
      <c r="U70" s="111"/>
      <c r="V70" s="112"/>
      <c r="W70" s="113"/>
      <c r="X70" s="127"/>
      <c r="Y70" s="12"/>
      <c r="Z70" s="208"/>
      <c r="AA70" s="295"/>
      <c r="AB70" s="296"/>
      <c r="AC70" s="12"/>
      <c r="AD70" s="208"/>
      <c r="AE70" s="117"/>
      <c r="AF70" s="110"/>
      <c r="AG70" s="291"/>
    </row>
    <row r="71" spans="1:33" ht="15.75" customHeight="1">
      <c r="A71" s="302"/>
      <c r="B71" s="163"/>
      <c r="C71" s="293"/>
      <c r="D71" s="294"/>
      <c r="E71" s="164"/>
      <c r="F71" s="128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07"/>
      <c r="S71" s="119"/>
      <c r="T71" s="120"/>
      <c r="U71" s="130"/>
      <c r="V71" s="131"/>
      <c r="W71" s="126"/>
      <c r="X71" s="127"/>
      <c r="Y71" s="12"/>
      <c r="Z71" s="208"/>
      <c r="AA71" s="295"/>
      <c r="AB71" s="296"/>
      <c r="AC71" s="12"/>
      <c r="AD71" s="208"/>
      <c r="AE71" s="165"/>
      <c r="AF71" s="125"/>
      <c r="AG71" s="291"/>
    </row>
    <row r="72" spans="1:33" ht="15.75" customHeight="1" thickBot="1">
      <c r="A72" s="303"/>
      <c r="B72" s="133" t="s">
        <v>117</v>
      </c>
      <c r="C72" s="297"/>
      <c r="D72" s="297"/>
      <c r="E72" s="134"/>
      <c r="F72" s="167"/>
      <c r="G72" s="135"/>
      <c r="H72" s="69"/>
      <c r="I72" s="136">
        <f t="shared" ref="I72:J72" si="29">AVERAGE(I56:I71)</f>
        <v>6</v>
      </c>
      <c r="J72" s="137">
        <f t="shared" si="29"/>
        <v>3436.5</v>
      </c>
      <c r="K72" s="138">
        <f t="shared" ref="K72" si="30">J72/I72</f>
        <v>572.75</v>
      </c>
      <c r="L72" s="136">
        <f t="shared" ref="L72:M72" si="31">AVERAGE(L56:L71)</f>
        <v>6</v>
      </c>
      <c r="M72" s="137">
        <f t="shared" si="31"/>
        <v>3103.2925449871418</v>
      </c>
      <c r="N72" s="138">
        <f>M72/L72</f>
        <v>517.2154241645236</v>
      </c>
      <c r="O72" s="139">
        <f>L72-I72</f>
        <v>0</v>
      </c>
      <c r="P72" s="140">
        <f>N72-K72</f>
        <v>-55.534575835476403</v>
      </c>
      <c r="Q72" s="141">
        <f>N72/K72</f>
        <v>0.90303871525888013</v>
      </c>
      <c r="R72" s="308"/>
      <c r="S72" s="142">
        <f>S56</f>
        <v>0.43611111111111112</v>
      </c>
      <c r="T72" s="143">
        <f>INDEX(T56:T71,COUNTA(T56:T71))</f>
        <v>0.45725694444444442</v>
      </c>
      <c r="U72" s="144"/>
      <c r="V72" s="166"/>
      <c r="W72" s="167"/>
      <c r="X72" s="138"/>
      <c r="Y72" s="181">
        <f>SUM(Y56:Y71)</f>
        <v>0</v>
      </c>
      <c r="Z72" s="182">
        <f>SUM(Z56:Z71)</f>
        <v>0</v>
      </c>
      <c r="AA72" s="298"/>
      <c r="AB72" s="299"/>
      <c r="AC72" s="181">
        <f>SUM(AC56:AC71)</f>
        <v>2</v>
      </c>
      <c r="AD72" s="194">
        <f>SUM(AD56:AD71)</f>
        <v>0</v>
      </c>
      <c r="AE72" s="168">
        <f>M72-J72</f>
        <v>-333.20745501285819</v>
      </c>
      <c r="AF72" s="141">
        <f>M72/J72</f>
        <v>0.90303871525888024</v>
      </c>
      <c r="AG72" s="292"/>
    </row>
    <row r="73" spans="1:33" ht="15.75" customHeight="1">
      <c r="A73" s="311" t="s">
        <v>215</v>
      </c>
      <c r="B73" s="146" t="s">
        <v>184</v>
      </c>
      <c r="C73" s="304" t="s">
        <v>211</v>
      </c>
      <c r="D73" s="305"/>
      <c r="E73" s="147">
        <v>57.3</v>
      </c>
      <c r="F73" s="97">
        <v>876</v>
      </c>
      <c r="G73" s="148">
        <f t="shared" ref="G73:G75" si="32">E73*F73</f>
        <v>50194.799999999996</v>
      </c>
      <c r="H73" s="149"/>
      <c r="I73" s="150">
        <v>21</v>
      </c>
      <c r="J73" s="151">
        <v>2000</v>
      </c>
      <c r="K73" s="152">
        <f>J73/I73</f>
        <v>95.238095238095241</v>
      </c>
      <c r="L73" s="153">
        <v>21</v>
      </c>
      <c r="M73" s="151">
        <f>F73/V73*60</f>
        <v>1780.6888763410548</v>
      </c>
      <c r="N73" s="152">
        <f>M73/L73</f>
        <v>84.794708397193091</v>
      </c>
      <c r="O73" s="154">
        <f>L73-I73</f>
        <v>0</v>
      </c>
      <c r="P73" s="155">
        <f>N73-K73</f>
        <v>-10.44338684090215</v>
      </c>
      <c r="Q73" s="156">
        <f>N73/K73</f>
        <v>0.89034443817052744</v>
      </c>
      <c r="R73" s="306">
        <f>Q89</f>
        <v>0.88953319360378957</v>
      </c>
      <c r="S73" s="157">
        <v>0.7086689814814815</v>
      </c>
      <c r="T73" s="158">
        <v>0.72916666666666663</v>
      </c>
      <c r="U73" s="159"/>
      <c r="V73" s="160">
        <v>29.516666666666591</v>
      </c>
      <c r="W73" s="158"/>
      <c r="X73" s="169"/>
      <c r="Y73" s="206"/>
      <c r="Z73" s="207"/>
      <c r="AA73" s="309"/>
      <c r="AB73" s="310"/>
      <c r="AC73" s="206">
        <v>1</v>
      </c>
      <c r="AD73" s="207"/>
      <c r="AE73" s="115">
        <f>M73-J73</f>
        <v>-219.31112365894523</v>
      </c>
      <c r="AF73" s="156">
        <f>M73/J73</f>
        <v>0.89034443817052733</v>
      </c>
      <c r="AG73" s="290">
        <f>AF89</f>
        <v>0.88953319360378957</v>
      </c>
    </row>
    <row r="74" spans="1:33" ht="15.75" customHeight="1">
      <c r="A74" s="312"/>
      <c r="B74" s="163" t="s">
        <v>184</v>
      </c>
      <c r="C74" s="293" t="s">
        <v>216</v>
      </c>
      <c r="D74" s="294"/>
      <c r="E74" s="101">
        <v>54.09</v>
      </c>
      <c r="F74" s="102">
        <v>1479</v>
      </c>
      <c r="G74" s="103">
        <f t="shared" si="32"/>
        <v>79999.11</v>
      </c>
      <c r="H74" s="26"/>
      <c r="I74" s="104">
        <v>19</v>
      </c>
      <c r="J74" s="105">
        <v>2000</v>
      </c>
      <c r="K74" s="106">
        <f t="shared" ref="K74:K75" si="33">J74/I74</f>
        <v>105.26315789473684</v>
      </c>
      <c r="L74" s="107">
        <v>19</v>
      </c>
      <c r="M74" s="105">
        <f>F74/V74*60</f>
        <v>1777.1695594125492</v>
      </c>
      <c r="N74" s="106">
        <f>M74/L74</f>
        <v>93.535239969081545</v>
      </c>
      <c r="O74" s="108">
        <f>L74-I74</f>
        <v>0</v>
      </c>
      <c r="P74" s="109">
        <f>N74-K74</f>
        <v>-11.727917925655291</v>
      </c>
      <c r="Q74" s="110">
        <f>N74/K74</f>
        <v>0.8885847797062747</v>
      </c>
      <c r="R74" s="307"/>
      <c r="S74" s="47">
        <v>0.73337962962962966</v>
      </c>
      <c r="T74" s="48">
        <v>0.7680555555555556</v>
      </c>
      <c r="U74" s="111">
        <v>6.0666666666667624</v>
      </c>
      <c r="V74" s="112">
        <v>49.933333333333358</v>
      </c>
      <c r="W74" s="113"/>
      <c r="X74" s="116"/>
      <c r="Y74" s="12"/>
      <c r="Z74" s="208"/>
      <c r="AA74" s="295"/>
      <c r="AB74" s="296"/>
      <c r="AC74" s="12">
        <v>1</v>
      </c>
      <c r="AD74" s="208"/>
      <c r="AE74" s="117">
        <f>M74-J74</f>
        <v>-222.83044058745077</v>
      </c>
      <c r="AF74" s="110">
        <f>M74/J74</f>
        <v>0.88858477970627459</v>
      </c>
      <c r="AG74" s="291"/>
    </row>
    <row r="75" spans="1:33" ht="15.75" customHeight="1">
      <c r="A75" s="312"/>
      <c r="B75" s="163" t="s">
        <v>184</v>
      </c>
      <c r="C75" s="293" t="s">
        <v>218</v>
      </c>
      <c r="D75" s="294"/>
      <c r="E75" s="101">
        <v>58.17</v>
      </c>
      <c r="F75" s="102">
        <v>1613</v>
      </c>
      <c r="G75" s="103">
        <f t="shared" si="32"/>
        <v>93828.21</v>
      </c>
      <c r="H75" s="26"/>
      <c r="I75" s="104">
        <v>19</v>
      </c>
      <c r="J75" s="105">
        <v>1800</v>
      </c>
      <c r="K75" s="106">
        <f t="shared" si="33"/>
        <v>94.736842105263165</v>
      </c>
      <c r="L75" s="107">
        <v>19</v>
      </c>
      <c r="M75" s="105">
        <f>F75/V75*60</f>
        <v>1601.4340871483755</v>
      </c>
      <c r="N75" s="106">
        <f>M75/L75</f>
        <v>84.286004586756604</v>
      </c>
      <c r="O75" s="108">
        <f>L75-I75</f>
        <v>0</v>
      </c>
      <c r="P75" s="109">
        <f>N75-K75</f>
        <v>-10.45083751850656</v>
      </c>
      <c r="Q75" s="110">
        <f>N75/K75</f>
        <v>0.88968560397131968</v>
      </c>
      <c r="R75" s="307"/>
      <c r="S75" s="47">
        <v>0.77152777777777781</v>
      </c>
      <c r="T75" s="48">
        <v>0.81349537037037034</v>
      </c>
      <c r="U75" s="111">
        <v>4.9999999999999822</v>
      </c>
      <c r="V75" s="112">
        <v>60.433333333333238</v>
      </c>
      <c r="W75" s="113"/>
      <c r="X75" s="116"/>
      <c r="Y75" s="12"/>
      <c r="Z75" s="208"/>
      <c r="AA75" s="295"/>
      <c r="AB75" s="296"/>
      <c r="AC75" s="12">
        <v>1</v>
      </c>
      <c r="AD75" s="208"/>
      <c r="AE75" s="117">
        <f>M75-J75</f>
        <v>-198.56591285162449</v>
      </c>
      <c r="AF75" s="110">
        <f>M75/J75</f>
        <v>0.88968560397131968</v>
      </c>
      <c r="AG75" s="291"/>
    </row>
    <row r="76" spans="1:33" ht="15.75" customHeight="1">
      <c r="A76" s="312"/>
      <c r="B76" s="163"/>
      <c r="C76" s="293"/>
      <c r="D76" s="294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07"/>
      <c r="S76" s="47"/>
      <c r="T76" s="48"/>
      <c r="U76" s="111"/>
      <c r="V76" s="112"/>
      <c r="W76" s="113"/>
      <c r="X76" s="116"/>
      <c r="Y76" s="12"/>
      <c r="Z76" s="208"/>
      <c r="AA76" s="295"/>
      <c r="AB76" s="296"/>
      <c r="AC76" s="12"/>
      <c r="AD76" s="208"/>
      <c r="AE76" s="117"/>
      <c r="AF76" s="110"/>
      <c r="AG76" s="291"/>
    </row>
    <row r="77" spans="1:33" ht="15.75" customHeight="1">
      <c r="A77" s="312"/>
      <c r="B77" s="163"/>
      <c r="C77" s="293"/>
      <c r="D77" s="294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307"/>
      <c r="S77" s="47"/>
      <c r="T77" s="48"/>
      <c r="U77" s="111"/>
      <c r="V77" s="112"/>
      <c r="W77" s="113"/>
      <c r="X77" s="116"/>
      <c r="Y77" s="12"/>
      <c r="Z77" s="208"/>
      <c r="AA77" s="295"/>
      <c r="AB77" s="296"/>
      <c r="AC77" s="12"/>
      <c r="AD77" s="208"/>
      <c r="AE77" s="117"/>
      <c r="AF77" s="110"/>
      <c r="AG77" s="291"/>
    </row>
    <row r="78" spans="1:33" ht="15.75" customHeight="1">
      <c r="A78" s="312"/>
      <c r="B78" s="163"/>
      <c r="C78" s="293"/>
      <c r="D78" s="294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07"/>
      <c r="S78" s="47"/>
      <c r="T78" s="48"/>
      <c r="U78" s="111"/>
      <c r="V78" s="112"/>
      <c r="W78" s="113"/>
      <c r="X78" s="116"/>
      <c r="Y78" s="12"/>
      <c r="Z78" s="208"/>
      <c r="AA78" s="295"/>
      <c r="AB78" s="296"/>
      <c r="AC78" s="12"/>
      <c r="AD78" s="208"/>
      <c r="AE78" s="117"/>
      <c r="AF78" s="110"/>
      <c r="AG78" s="291"/>
    </row>
    <row r="79" spans="1:33" ht="15.75" customHeight="1">
      <c r="A79" s="312"/>
      <c r="B79" s="163"/>
      <c r="C79" s="293"/>
      <c r="D79" s="294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307"/>
      <c r="S79" s="119"/>
      <c r="T79" s="120"/>
      <c r="U79" s="111"/>
      <c r="V79" s="112"/>
      <c r="W79" s="120"/>
      <c r="X79" s="191"/>
      <c r="Y79" s="12"/>
      <c r="Z79" s="208"/>
      <c r="AA79" s="295"/>
      <c r="AB79" s="296"/>
      <c r="AC79" s="12"/>
      <c r="AD79" s="208"/>
      <c r="AE79" s="117"/>
      <c r="AF79" s="110"/>
      <c r="AG79" s="291"/>
    </row>
    <row r="80" spans="1:33" ht="15.75" customHeight="1">
      <c r="A80" s="312"/>
      <c r="B80" s="163"/>
      <c r="C80" s="293"/>
      <c r="D80" s="294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07"/>
      <c r="S80" s="119"/>
      <c r="T80" s="120"/>
      <c r="U80" s="111"/>
      <c r="V80" s="112"/>
      <c r="W80" s="120"/>
      <c r="X80" s="191"/>
      <c r="Y80" s="12"/>
      <c r="Z80" s="208"/>
      <c r="AA80" s="295"/>
      <c r="AB80" s="296"/>
      <c r="AC80" s="12"/>
      <c r="AD80" s="208"/>
      <c r="AE80" s="117"/>
      <c r="AF80" s="110"/>
      <c r="AG80" s="291"/>
    </row>
    <row r="81" spans="1:33" ht="15.75" customHeight="1">
      <c r="A81" s="312"/>
      <c r="B81" s="163"/>
      <c r="C81" s="293"/>
      <c r="D81" s="294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07"/>
      <c r="S81" s="119"/>
      <c r="T81" s="120"/>
      <c r="U81" s="111"/>
      <c r="V81" s="112"/>
      <c r="W81" s="120"/>
      <c r="X81" s="191"/>
      <c r="Y81" s="12"/>
      <c r="Z81" s="208"/>
      <c r="AA81" s="295"/>
      <c r="AB81" s="296"/>
      <c r="AC81" s="12"/>
      <c r="AD81" s="208"/>
      <c r="AE81" s="117"/>
      <c r="AF81" s="110"/>
      <c r="AG81" s="291"/>
    </row>
    <row r="82" spans="1:33" ht="15.75" customHeight="1">
      <c r="A82" s="312"/>
      <c r="B82" s="163"/>
      <c r="C82" s="293"/>
      <c r="D82" s="294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07"/>
      <c r="S82" s="119"/>
      <c r="T82" s="120"/>
      <c r="U82" s="111"/>
      <c r="V82" s="112"/>
      <c r="W82" s="120"/>
      <c r="X82" s="191"/>
      <c r="Y82" s="12"/>
      <c r="Z82" s="208"/>
      <c r="AA82" s="295"/>
      <c r="AB82" s="296"/>
      <c r="AC82" s="12"/>
      <c r="AD82" s="208"/>
      <c r="AE82" s="117"/>
      <c r="AF82" s="110"/>
      <c r="AG82" s="291"/>
    </row>
    <row r="83" spans="1:33" ht="15.75" customHeight="1">
      <c r="A83" s="312"/>
      <c r="B83" s="163"/>
      <c r="C83" s="293"/>
      <c r="D83" s="294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07"/>
      <c r="S83" s="119"/>
      <c r="T83" s="120"/>
      <c r="U83" s="111"/>
      <c r="V83" s="112"/>
      <c r="W83" s="120"/>
      <c r="X83" s="191"/>
      <c r="Y83" s="12"/>
      <c r="Z83" s="208"/>
      <c r="AA83" s="295"/>
      <c r="AB83" s="296"/>
      <c r="AC83" s="12"/>
      <c r="AD83" s="208"/>
      <c r="AE83" s="117"/>
      <c r="AF83" s="110"/>
      <c r="AG83" s="291"/>
    </row>
    <row r="84" spans="1:33" ht="15.75" customHeight="1">
      <c r="A84" s="312"/>
      <c r="B84" s="163"/>
      <c r="C84" s="293"/>
      <c r="D84" s="294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07"/>
      <c r="S84" s="119"/>
      <c r="T84" s="120"/>
      <c r="U84" s="111"/>
      <c r="V84" s="112"/>
      <c r="W84" s="120"/>
      <c r="X84" s="191"/>
      <c r="Y84" s="12"/>
      <c r="Z84" s="208"/>
      <c r="AA84" s="295"/>
      <c r="AB84" s="296"/>
      <c r="AC84" s="12"/>
      <c r="AD84" s="208"/>
      <c r="AE84" s="117"/>
      <c r="AF84" s="110"/>
      <c r="AG84" s="291"/>
    </row>
    <row r="85" spans="1:33" ht="15.75" customHeight="1">
      <c r="A85" s="312"/>
      <c r="B85" s="163"/>
      <c r="C85" s="293"/>
      <c r="D85" s="294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07"/>
      <c r="S85" s="119"/>
      <c r="T85" s="120"/>
      <c r="U85" s="111"/>
      <c r="V85" s="112"/>
      <c r="W85" s="120"/>
      <c r="X85" s="191"/>
      <c r="Y85" s="12"/>
      <c r="Z85" s="208"/>
      <c r="AA85" s="295"/>
      <c r="AB85" s="296"/>
      <c r="AC85" s="12"/>
      <c r="AD85" s="208"/>
      <c r="AE85" s="117"/>
      <c r="AF85" s="110"/>
      <c r="AG85" s="291"/>
    </row>
    <row r="86" spans="1:33" ht="15.75" customHeight="1">
      <c r="A86" s="312"/>
      <c r="B86" s="163"/>
      <c r="C86" s="293"/>
      <c r="D86" s="294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07"/>
      <c r="S86" s="119"/>
      <c r="T86" s="120"/>
      <c r="U86" s="111"/>
      <c r="V86" s="112"/>
      <c r="W86" s="120"/>
      <c r="X86" s="191"/>
      <c r="Y86" s="12"/>
      <c r="Z86" s="208"/>
      <c r="AA86" s="295"/>
      <c r="AB86" s="296"/>
      <c r="AC86" s="12"/>
      <c r="AD86" s="208"/>
      <c r="AE86" s="117"/>
      <c r="AF86" s="110"/>
      <c r="AG86" s="291"/>
    </row>
    <row r="87" spans="1:33" ht="15.75" customHeight="1">
      <c r="A87" s="312"/>
      <c r="B87" s="163"/>
      <c r="C87" s="293"/>
      <c r="D87" s="294"/>
      <c r="E87" s="101"/>
      <c r="F87" s="128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07"/>
      <c r="S87" s="119"/>
      <c r="T87" s="120"/>
      <c r="U87" s="111"/>
      <c r="V87" s="112"/>
      <c r="W87" s="120"/>
      <c r="X87" s="191"/>
      <c r="Y87" s="12"/>
      <c r="Z87" s="208"/>
      <c r="AA87" s="295"/>
      <c r="AB87" s="296"/>
      <c r="AC87" s="12"/>
      <c r="AD87" s="208"/>
      <c r="AE87" s="117"/>
      <c r="AF87" s="110"/>
      <c r="AG87" s="291"/>
    </row>
    <row r="88" spans="1:33" ht="15.75" customHeight="1">
      <c r="A88" s="312"/>
      <c r="B88" s="163"/>
      <c r="C88" s="293"/>
      <c r="D88" s="294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07"/>
      <c r="S88" s="119"/>
      <c r="T88" s="120"/>
      <c r="U88" s="130"/>
      <c r="V88" s="131"/>
      <c r="W88" s="126"/>
      <c r="X88" s="127"/>
      <c r="Y88" s="12"/>
      <c r="Z88" s="208"/>
      <c r="AA88" s="295"/>
      <c r="AB88" s="296"/>
      <c r="AC88" s="12"/>
      <c r="AD88" s="208"/>
      <c r="AE88" s="165"/>
      <c r="AF88" s="125"/>
      <c r="AG88" s="291"/>
    </row>
    <row r="89" spans="1:33" ht="15.75" customHeight="1" thickBot="1">
      <c r="A89" s="313"/>
      <c r="B89" s="133" t="s">
        <v>117</v>
      </c>
      <c r="C89" s="297"/>
      <c r="D89" s="297"/>
      <c r="E89" s="134"/>
      <c r="F89" s="167"/>
      <c r="G89" s="135"/>
      <c r="H89" s="69"/>
      <c r="I89" s="136">
        <f t="shared" ref="I89:J89" si="34">AVERAGE(I73:I88)</f>
        <v>19.666666666666668</v>
      </c>
      <c r="J89" s="137">
        <f t="shared" si="34"/>
        <v>1933.3333333333333</v>
      </c>
      <c r="K89" s="138">
        <f t="shared" ref="K89" si="35">J89/I89</f>
        <v>98.305084745762699</v>
      </c>
      <c r="L89" s="136">
        <f t="shared" ref="L89:M89" si="36">AVERAGE(L73:L88)</f>
        <v>19.666666666666668</v>
      </c>
      <c r="M89" s="137">
        <f t="shared" si="36"/>
        <v>1719.7641743006598</v>
      </c>
      <c r="N89" s="138">
        <f>M89/L89</f>
        <v>87.445635981389472</v>
      </c>
      <c r="O89" s="139">
        <f>L89-I89</f>
        <v>0</v>
      </c>
      <c r="P89" s="140">
        <f>N89-K89</f>
        <v>-10.859448764373226</v>
      </c>
      <c r="Q89" s="141">
        <f>N89/K89</f>
        <v>0.88953319360378957</v>
      </c>
      <c r="R89" s="308"/>
      <c r="S89" s="142">
        <f>S73</f>
        <v>0.7086689814814815</v>
      </c>
      <c r="T89" s="143">
        <f>INDEX(T73:T88,COUNTA(T73:T88))</f>
        <v>0.81349537037037034</v>
      </c>
      <c r="U89" s="144"/>
      <c r="V89" s="166"/>
      <c r="W89" s="167"/>
      <c r="X89" s="138"/>
      <c r="Y89" s="181">
        <f t="shared" ref="Y89:Z89" si="37">SUM(Y73:Y88)</f>
        <v>0</v>
      </c>
      <c r="Z89" s="182">
        <f t="shared" si="37"/>
        <v>0</v>
      </c>
      <c r="AA89" s="298"/>
      <c r="AB89" s="299"/>
      <c r="AC89" s="181">
        <f t="shared" ref="AC89:AD89" si="38">SUM(AC73:AC88)</f>
        <v>3</v>
      </c>
      <c r="AD89" s="182">
        <f t="shared" si="38"/>
        <v>0</v>
      </c>
      <c r="AE89" s="168">
        <f>M89-J89</f>
        <v>-213.5691590326735</v>
      </c>
      <c r="AF89" s="141">
        <f>M89/J89</f>
        <v>0.88953319360378957</v>
      </c>
      <c r="AG89" s="292"/>
    </row>
    <row r="90" spans="1:33" ht="15.75" customHeight="1">
      <c r="A90" s="300" t="s">
        <v>229</v>
      </c>
      <c r="B90" s="146" t="s">
        <v>184</v>
      </c>
      <c r="C90" s="304" t="s">
        <v>210</v>
      </c>
      <c r="D90" s="305"/>
      <c r="E90" s="147">
        <v>50.67</v>
      </c>
      <c r="F90" s="97">
        <v>455</v>
      </c>
      <c r="G90" s="148">
        <f t="shared" ref="G90:G93" si="39">E90*F90</f>
        <v>23054.850000000002</v>
      </c>
      <c r="H90" s="149"/>
      <c r="I90" s="150">
        <v>20</v>
      </c>
      <c r="J90" s="151">
        <v>2000</v>
      </c>
      <c r="K90" s="152">
        <f>J90/I90</f>
        <v>100</v>
      </c>
      <c r="L90" s="153">
        <v>20</v>
      </c>
      <c r="M90" s="151">
        <f>F90/V90*60</f>
        <v>1780.434782608708</v>
      </c>
      <c r="N90" s="152">
        <f>M90/L90</f>
        <v>89.021739130435407</v>
      </c>
      <c r="O90" s="154">
        <f>L90-I90</f>
        <v>0</v>
      </c>
      <c r="P90" s="155">
        <f>N90-K90</f>
        <v>-10.978260869564593</v>
      </c>
      <c r="Q90" s="156">
        <f>N90/K90</f>
        <v>0.89021739130435407</v>
      </c>
      <c r="R90" s="306">
        <f>Q106</f>
        <v>0.88927854024657127</v>
      </c>
      <c r="S90" s="157">
        <v>0.70833333333333337</v>
      </c>
      <c r="T90" s="158">
        <v>0.71898148148148144</v>
      </c>
      <c r="U90" s="159"/>
      <c r="V90" s="160">
        <v>15.333333333333226</v>
      </c>
      <c r="W90" s="158"/>
      <c r="X90" s="169"/>
      <c r="Y90" s="206"/>
      <c r="Z90" s="207"/>
      <c r="AA90" s="309"/>
      <c r="AB90" s="310"/>
      <c r="AC90" s="206">
        <v>1</v>
      </c>
      <c r="AD90" s="207"/>
      <c r="AE90" s="115">
        <f>M90-J90</f>
        <v>-219.56521739129198</v>
      </c>
      <c r="AF90" s="156">
        <f>M90/J90</f>
        <v>0.89021739130435396</v>
      </c>
      <c r="AG90" s="290">
        <f>AF106</f>
        <v>0.88927854024657127</v>
      </c>
    </row>
    <row r="91" spans="1:33" ht="15.75" customHeight="1">
      <c r="A91" s="301"/>
      <c r="B91" s="163" t="s">
        <v>184</v>
      </c>
      <c r="C91" s="293" t="s">
        <v>212</v>
      </c>
      <c r="D91" s="294"/>
      <c r="E91" s="101">
        <v>56.79</v>
      </c>
      <c r="F91" s="102">
        <v>1476</v>
      </c>
      <c r="G91" s="103">
        <f t="shared" si="39"/>
        <v>83822.039999999994</v>
      </c>
      <c r="H91" s="26"/>
      <c r="I91" s="104">
        <v>23</v>
      </c>
      <c r="J91" s="105">
        <v>2000</v>
      </c>
      <c r="K91" s="106">
        <f t="shared" ref="K91:K93" si="40">J91/I91</f>
        <v>86.956521739130437</v>
      </c>
      <c r="L91" s="107">
        <v>23</v>
      </c>
      <c r="M91" s="105">
        <f>F91/V91*60</f>
        <v>1778.9086039504518</v>
      </c>
      <c r="N91" s="106">
        <f>M91/L91</f>
        <v>77.34385234567182</v>
      </c>
      <c r="O91" s="108">
        <f>L91-I91</f>
        <v>0</v>
      </c>
      <c r="P91" s="109">
        <f>N91-K91</f>
        <v>-9.6126693934586172</v>
      </c>
      <c r="Q91" s="110">
        <f>N91/K91</f>
        <v>0.8894543019752259</v>
      </c>
      <c r="R91" s="307"/>
      <c r="S91" s="47">
        <v>0.72237268518518516</v>
      </c>
      <c r="T91" s="48">
        <v>0.75694444444444442</v>
      </c>
      <c r="U91" s="111">
        <v>4.8833333333333506</v>
      </c>
      <c r="V91" s="112">
        <v>49.783333333333331</v>
      </c>
      <c r="W91" s="113"/>
      <c r="X91" s="116"/>
      <c r="Y91" s="12"/>
      <c r="Z91" s="208"/>
      <c r="AA91" s="295"/>
      <c r="AB91" s="296"/>
      <c r="AC91" s="12">
        <v>1</v>
      </c>
      <c r="AD91" s="208"/>
      <c r="AE91" s="117">
        <f>M91-J91</f>
        <v>-221.09139604954817</v>
      </c>
      <c r="AF91" s="110">
        <f>M91/J91</f>
        <v>0.8894543019752259</v>
      </c>
      <c r="AG91" s="291"/>
    </row>
    <row r="92" spans="1:33" ht="15.75" customHeight="1">
      <c r="A92" s="301"/>
      <c r="B92" s="163" t="s">
        <v>184</v>
      </c>
      <c r="C92" s="293" t="s">
        <v>213</v>
      </c>
      <c r="D92" s="294"/>
      <c r="E92" s="101">
        <v>56.87</v>
      </c>
      <c r="F92" s="102">
        <v>1156</v>
      </c>
      <c r="G92" s="103">
        <f t="shared" si="39"/>
        <v>65741.72</v>
      </c>
      <c r="H92" s="26"/>
      <c r="I92" s="104">
        <v>23</v>
      </c>
      <c r="J92" s="105">
        <v>2000</v>
      </c>
      <c r="K92" s="106">
        <f t="shared" si="40"/>
        <v>86.956521739130437</v>
      </c>
      <c r="L92" s="107">
        <v>23</v>
      </c>
      <c r="M92" s="105">
        <f>F92/V92*60</f>
        <v>1777.7018368218653</v>
      </c>
      <c r="N92" s="106">
        <f>M92/L92</f>
        <v>77.291384209646324</v>
      </c>
      <c r="O92" s="108">
        <f>L92-I92</f>
        <v>0</v>
      </c>
      <c r="P92" s="109">
        <f>N92-K92</f>
        <v>-9.6651375294841131</v>
      </c>
      <c r="Q92" s="110">
        <f>N92/K92</f>
        <v>0.88885091841093267</v>
      </c>
      <c r="R92" s="307"/>
      <c r="S92" s="47">
        <v>0.76041666666666663</v>
      </c>
      <c r="T92" s="48">
        <v>0.78751157407407413</v>
      </c>
      <c r="U92" s="111">
        <v>4.9999999999999822</v>
      </c>
      <c r="V92" s="112">
        <v>39.016666666666794</v>
      </c>
      <c r="W92" s="113"/>
      <c r="X92" s="116"/>
      <c r="Y92" s="12"/>
      <c r="Z92" s="208"/>
      <c r="AA92" s="295"/>
      <c r="AB92" s="296"/>
      <c r="AC92" s="12">
        <v>1</v>
      </c>
      <c r="AD92" s="208"/>
      <c r="AE92" s="117">
        <f>M92-J92</f>
        <v>-222.2981631781347</v>
      </c>
      <c r="AF92" s="110">
        <f>M92/J92</f>
        <v>0.88885091841093267</v>
      </c>
      <c r="AG92" s="291"/>
    </row>
    <row r="93" spans="1:33" ht="15.75" customHeight="1">
      <c r="A93" s="301"/>
      <c r="B93" s="163" t="s">
        <v>184</v>
      </c>
      <c r="C93" s="293" t="s">
        <v>214</v>
      </c>
      <c r="D93" s="294"/>
      <c r="E93" s="101">
        <v>47.6</v>
      </c>
      <c r="F93" s="102">
        <v>1402</v>
      </c>
      <c r="G93" s="103">
        <f t="shared" si="39"/>
        <v>66735.199999999997</v>
      </c>
      <c r="H93" s="26"/>
      <c r="I93" s="104">
        <v>23</v>
      </c>
      <c r="J93" s="105">
        <v>2000</v>
      </c>
      <c r="K93" s="106">
        <f t="shared" si="40"/>
        <v>86.956521739130437</v>
      </c>
      <c r="L93" s="107">
        <v>23</v>
      </c>
      <c r="M93" s="105">
        <f>F93/V93*60</f>
        <v>1777.1830985915458</v>
      </c>
      <c r="N93" s="106">
        <f>M93/L93</f>
        <v>77.26883037354547</v>
      </c>
      <c r="O93" s="108">
        <f>L93-I93</f>
        <v>0</v>
      </c>
      <c r="P93" s="109">
        <f>N93-K93</f>
        <v>-9.6876913655849677</v>
      </c>
      <c r="Q93" s="110">
        <f>N93/K93</f>
        <v>0.88859154929577289</v>
      </c>
      <c r="R93" s="307"/>
      <c r="S93" s="47">
        <v>0.79097222222222219</v>
      </c>
      <c r="T93" s="48">
        <v>0.82384259259259263</v>
      </c>
      <c r="U93" s="111">
        <v>4.9833333333332064</v>
      </c>
      <c r="V93" s="112">
        <v>47.333333333333428</v>
      </c>
      <c r="W93" s="113"/>
      <c r="X93" s="116"/>
      <c r="Y93" s="12"/>
      <c r="Z93" s="208"/>
      <c r="AA93" s="295"/>
      <c r="AB93" s="296"/>
      <c r="AC93" s="12">
        <v>1</v>
      </c>
      <c r="AD93" s="208"/>
      <c r="AE93" s="117">
        <f>M93-J93</f>
        <v>-222.81690140845421</v>
      </c>
      <c r="AF93" s="110">
        <f>M93/J93</f>
        <v>0.88859154929577289</v>
      </c>
      <c r="AG93" s="291"/>
    </row>
    <row r="94" spans="1:33" ht="15.75" customHeight="1">
      <c r="A94" s="302"/>
      <c r="B94" s="163"/>
      <c r="C94" s="293"/>
      <c r="D94" s="294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307"/>
      <c r="S94" s="47"/>
      <c r="T94" s="48"/>
      <c r="U94" s="111"/>
      <c r="V94" s="112"/>
      <c r="W94" s="113"/>
      <c r="X94" s="116"/>
      <c r="Y94" s="12"/>
      <c r="Z94" s="208"/>
      <c r="AA94" s="295"/>
      <c r="AB94" s="296"/>
      <c r="AC94" s="12"/>
      <c r="AD94" s="208"/>
      <c r="AE94" s="117"/>
      <c r="AF94" s="110"/>
      <c r="AG94" s="291"/>
    </row>
    <row r="95" spans="1:33" ht="15.75" customHeight="1">
      <c r="A95" s="302"/>
      <c r="B95" s="163"/>
      <c r="C95" s="293"/>
      <c r="D95" s="294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07"/>
      <c r="S95" s="47"/>
      <c r="T95" s="48"/>
      <c r="U95" s="111"/>
      <c r="V95" s="112"/>
      <c r="W95" s="113"/>
      <c r="X95" s="116"/>
      <c r="Y95" s="12"/>
      <c r="Z95" s="208"/>
      <c r="AA95" s="295"/>
      <c r="AB95" s="296"/>
      <c r="AC95" s="12"/>
      <c r="AD95" s="208"/>
      <c r="AE95" s="117"/>
      <c r="AF95" s="110"/>
      <c r="AG95" s="291"/>
    </row>
    <row r="96" spans="1:33" ht="15.75" customHeight="1">
      <c r="A96" s="302"/>
      <c r="B96" s="163"/>
      <c r="C96" s="293"/>
      <c r="D96" s="294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307"/>
      <c r="S96" s="119"/>
      <c r="T96" s="120"/>
      <c r="U96" s="111"/>
      <c r="V96" s="112"/>
      <c r="W96" s="120"/>
      <c r="X96" s="191"/>
      <c r="Y96" s="12"/>
      <c r="Z96" s="208"/>
      <c r="AA96" s="295"/>
      <c r="AB96" s="296"/>
      <c r="AC96" s="12"/>
      <c r="AD96" s="208"/>
      <c r="AE96" s="117"/>
      <c r="AF96" s="110"/>
      <c r="AG96" s="291"/>
    </row>
    <row r="97" spans="1:33" ht="15.75" customHeight="1">
      <c r="A97" s="302"/>
      <c r="B97" s="163"/>
      <c r="C97" s="293"/>
      <c r="D97" s="294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07"/>
      <c r="S97" s="119"/>
      <c r="T97" s="120"/>
      <c r="U97" s="111"/>
      <c r="V97" s="112"/>
      <c r="W97" s="120"/>
      <c r="X97" s="191"/>
      <c r="Y97" s="12"/>
      <c r="Z97" s="208"/>
      <c r="AA97" s="295"/>
      <c r="AB97" s="296"/>
      <c r="AC97" s="12"/>
      <c r="AD97" s="208"/>
      <c r="AE97" s="117"/>
      <c r="AF97" s="110"/>
      <c r="AG97" s="291"/>
    </row>
    <row r="98" spans="1:33" ht="15.75" customHeight="1">
      <c r="A98" s="302"/>
      <c r="B98" s="163"/>
      <c r="C98" s="293"/>
      <c r="D98" s="294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07"/>
      <c r="S98" s="119"/>
      <c r="T98" s="120"/>
      <c r="U98" s="111"/>
      <c r="V98" s="112"/>
      <c r="W98" s="120"/>
      <c r="X98" s="191"/>
      <c r="Y98" s="12"/>
      <c r="Z98" s="208"/>
      <c r="AA98" s="295"/>
      <c r="AB98" s="296"/>
      <c r="AC98" s="12"/>
      <c r="AD98" s="208"/>
      <c r="AE98" s="117"/>
      <c r="AF98" s="110"/>
      <c r="AG98" s="291"/>
    </row>
    <row r="99" spans="1:33" ht="15.75" customHeight="1">
      <c r="A99" s="302"/>
      <c r="B99" s="163"/>
      <c r="C99" s="293"/>
      <c r="D99" s="294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07"/>
      <c r="S99" s="119"/>
      <c r="T99" s="120"/>
      <c r="U99" s="111"/>
      <c r="V99" s="112"/>
      <c r="W99" s="120"/>
      <c r="X99" s="191"/>
      <c r="Y99" s="12"/>
      <c r="Z99" s="208"/>
      <c r="AA99" s="295"/>
      <c r="AB99" s="296"/>
      <c r="AC99" s="12"/>
      <c r="AD99" s="208"/>
      <c r="AE99" s="117"/>
      <c r="AF99" s="110"/>
      <c r="AG99" s="291"/>
    </row>
    <row r="100" spans="1:33" ht="15.75" customHeight="1">
      <c r="A100" s="302"/>
      <c r="B100" s="163"/>
      <c r="C100" s="293"/>
      <c r="D100" s="294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07"/>
      <c r="S100" s="119"/>
      <c r="T100" s="120"/>
      <c r="U100" s="111"/>
      <c r="V100" s="112"/>
      <c r="W100" s="120"/>
      <c r="X100" s="191"/>
      <c r="Y100" s="12"/>
      <c r="Z100" s="208"/>
      <c r="AA100" s="295"/>
      <c r="AB100" s="296"/>
      <c r="AC100" s="12"/>
      <c r="AD100" s="208"/>
      <c r="AE100" s="117"/>
      <c r="AF100" s="110"/>
      <c r="AG100" s="291"/>
    </row>
    <row r="101" spans="1:33" ht="15.75" customHeight="1">
      <c r="A101" s="302"/>
      <c r="B101" s="163"/>
      <c r="C101" s="293"/>
      <c r="D101" s="294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07"/>
      <c r="S101" s="119"/>
      <c r="T101" s="120"/>
      <c r="U101" s="111"/>
      <c r="V101" s="112"/>
      <c r="W101" s="120"/>
      <c r="X101" s="191"/>
      <c r="Y101" s="12"/>
      <c r="Z101" s="208"/>
      <c r="AA101" s="295"/>
      <c r="AB101" s="296"/>
      <c r="AC101" s="12"/>
      <c r="AD101" s="208"/>
      <c r="AE101" s="117"/>
      <c r="AF101" s="110"/>
      <c r="AG101" s="291"/>
    </row>
    <row r="102" spans="1:33" ht="15.75" customHeight="1">
      <c r="A102" s="302"/>
      <c r="B102" s="163"/>
      <c r="C102" s="293"/>
      <c r="D102" s="294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07"/>
      <c r="S102" s="119"/>
      <c r="T102" s="120"/>
      <c r="U102" s="111"/>
      <c r="V102" s="112"/>
      <c r="W102" s="120"/>
      <c r="X102" s="191"/>
      <c r="Y102" s="12"/>
      <c r="Z102" s="208"/>
      <c r="AA102" s="295"/>
      <c r="AB102" s="296"/>
      <c r="AC102" s="12"/>
      <c r="AD102" s="208"/>
      <c r="AE102" s="117"/>
      <c r="AF102" s="110"/>
      <c r="AG102" s="291"/>
    </row>
    <row r="103" spans="1:33" ht="15.75" customHeight="1">
      <c r="A103" s="302"/>
      <c r="B103" s="163"/>
      <c r="C103" s="293"/>
      <c r="D103" s="294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07"/>
      <c r="S103" s="119"/>
      <c r="T103" s="120"/>
      <c r="U103" s="111"/>
      <c r="V103" s="112"/>
      <c r="W103" s="120"/>
      <c r="X103" s="191"/>
      <c r="Y103" s="12"/>
      <c r="Z103" s="208"/>
      <c r="AA103" s="295"/>
      <c r="AB103" s="296"/>
      <c r="AC103" s="12"/>
      <c r="AD103" s="208"/>
      <c r="AE103" s="117"/>
      <c r="AF103" s="110"/>
      <c r="AG103" s="291"/>
    </row>
    <row r="104" spans="1:33" ht="15.75" customHeight="1">
      <c r="A104" s="302"/>
      <c r="B104" s="163"/>
      <c r="C104" s="293"/>
      <c r="D104" s="294"/>
      <c r="E104" s="101"/>
      <c r="F104" s="128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07"/>
      <c r="S104" s="119"/>
      <c r="T104" s="120"/>
      <c r="U104" s="111"/>
      <c r="V104" s="112"/>
      <c r="W104" s="120"/>
      <c r="X104" s="191"/>
      <c r="Y104" s="12"/>
      <c r="Z104" s="208"/>
      <c r="AA104" s="295"/>
      <c r="AB104" s="296"/>
      <c r="AC104" s="12"/>
      <c r="AD104" s="208"/>
      <c r="AE104" s="117"/>
      <c r="AF104" s="110"/>
      <c r="AG104" s="291"/>
    </row>
    <row r="105" spans="1:33" ht="15.75" customHeight="1">
      <c r="A105" s="302"/>
      <c r="B105" s="163"/>
      <c r="C105" s="293"/>
      <c r="D105" s="294"/>
      <c r="E105" s="164"/>
      <c r="F105" s="128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07"/>
      <c r="S105" s="119"/>
      <c r="T105" s="120"/>
      <c r="U105" s="130"/>
      <c r="V105" s="131"/>
      <c r="W105" s="126"/>
      <c r="X105" s="127"/>
      <c r="Y105" s="12"/>
      <c r="Z105" s="208"/>
      <c r="AA105" s="295"/>
      <c r="AB105" s="296"/>
      <c r="AC105" s="12"/>
      <c r="AD105" s="208"/>
      <c r="AE105" s="165"/>
      <c r="AF105" s="125"/>
      <c r="AG105" s="291"/>
    </row>
    <row r="106" spans="1:33" ht="15.75" customHeight="1" thickBot="1">
      <c r="A106" s="303"/>
      <c r="B106" s="133" t="s">
        <v>117</v>
      </c>
      <c r="C106" s="297"/>
      <c r="D106" s="297"/>
      <c r="E106" s="134"/>
      <c r="F106" s="167"/>
      <c r="G106" s="135"/>
      <c r="H106" s="69"/>
      <c r="I106" s="136">
        <f t="shared" ref="I106:J106" si="41">AVERAGE(I90:I105)</f>
        <v>22.25</v>
      </c>
      <c r="J106" s="137">
        <f t="shared" si="41"/>
        <v>2000</v>
      </c>
      <c r="K106" s="138">
        <f t="shared" ref="K106" si="42">J106/I106</f>
        <v>89.887640449438209</v>
      </c>
      <c r="L106" s="136">
        <f t="shared" ref="L106:M106" si="43">AVERAGE(L90:L105)</f>
        <v>22.25</v>
      </c>
      <c r="M106" s="137">
        <f t="shared" si="43"/>
        <v>1778.5570804931426</v>
      </c>
      <c r="N106" s="138">
        <f>M106/L106</f>
        <v>79.935149685085065</v>
      </c>
      <c r="O106" s="139">
        <f>L106-I106</f>
        <v>0</v>
      </c>
      <c r="P106" s="140">
        <f>N106-K106</f>
        <v>-9.9524907643531435</v>
      </c>
      <c r="Q106" s="141">
        <f>N106/K106</f>
        <v>0.88927854024657127</v>
      </c>
      <c r="R106" s="308"/>
      <c r="S106" s="142">
        <f>S90</f>
        <v>0.70833333333333337</v>
      </c>
      <c r="T106" s="143">
        <f>INDEX(T90:T105,COUNTA(T90:T105))</f>
        <v>0.82384259259259263</v>
      </c>
      <c r="U106" s="144"/>
      <c r="V106" s="166"/>
      <c r="W106" s="167"/>
      <c r="X106" s="138"/>
      <c r="Y106" s="181">
        <f t="shared" ref="Y106:Z106" si="44">SUM(Y90:Y105)</f>
        <v>0</v>
      </c>
      <c r="Z106" s="182">
        <f t="shared" si="44"/>
        <v>0</v>
      </c>
      <c r="AA106" s="298"/>
      <c r="AB106" s="299"/>
      <c r="AC106" s="181">
        <f t="shared" ref="AC106:AD106" si="45">SUM(AC90:AC105)</f>
        <v>4</v>
      </c>
      <c r="AD106" s="182">
        <f t="shared" si="45"/>
        <v>0</v>
      </c>
      <c r="AE106" s="168">
        <f>M106-J106</f>
        <v>-221.44291950685738</v>
      </c>
      <c r="AF106" s="141">
        <f>M106/J106</f>
        <v>0.88927854024657127</v>
      </c>
      <c r="AG106" s="292"/>
    </row>
    <row r="108" spans="1:33">
      <c r="AA108" s="289" t="s">
        <v>161</v>
      </c>
      <c r="AB108" s="289"/>
    </row>
    <row r="109" spans="1:33">
      <c r="AA109" s="289" t="s">
        <v>162</v>
      </c>
      <c r="AB109" s="289"/>
    </row>
    <row r="110" spans="1:33">
      <c r="AA110" s="289" t="s">
        <v>163</v>
      </c>
      <c r="AB110" s="289"/>
    </row>
    <row r="111" spans="1:33">
      <c r="AA111" s="289" t="s">
        <v>164</v>
      </c>
      <c r="AB111" s="289"/>
    </row>
    <row r="112" spans="1:33">
      <c r="AA112" s="289" t="s">
        <v>165</v>
      </c>
      <c r="AB112" s="289"/>
    </row>
    <row r="113" spans="27:28">
      <c r="AA113" s="289" t="s">
        <v>166</v>
      </c>
      <c r="AB113" s="289"/>
    </row>
    <row r="114" spans="27:28">
      <c r="AA114" s="289" t="s">
        <v>167</v>
      </c>
      <c r="AB114" s="289"/>
    </row>
    <row r="115" spans="27:28">
      <c r="AA115" s="289" t="s">
        <v>168</v>
      </c>
      <c r="AB115" s="289"/>
    </row>
    <row r="116" spans="27:28">
      <c r="AA116" s="289" t="s">
        <v>169</v>
      </c>
      <c r="AB116" s="289"/>
    </row>
    <row r="117" spans="27:28">
      <c r="AA117" s="289" t="s">
        <v>170</v>
      </c>
      <c r="AB117" s="289"/>
    </row>
    <row r="118" spans="27:28">
      <c r="AA118" s="289" t="s">
        <v>171</v>
      </c>
      <c r="AB118" s="289"/>
    </row>
    <row r="119" spans="27:28">
      <c r="AA119" s="289" t="s">
        <v>172</v>
      </c>
      <c r="AB119" s="289"/>
    </row>
    <row r="120" spans="27:28">
      <c r="AA120" s="289" t="s">
        <v>173</v>
      </c>
      <c r="AB120" s="289"/>
    </row>
  </sheetData>
  <mergeCells count="269">
    <mergeCell ref="AA118:AB118"/>
    <mergeCell ref="AA119:AB119"/>
    <mergeCell ref="AA120:AB120"/>
    <mergeCell ref="AA112:AB112"/>
    <mergeCell ref="AA113:AB113"/>
    <mergeCell ref="AA114:AB114"/>
    <mergeCell ref="AA115:AB115"/>
    <mergeCell ref="AA116:AB116"/>
    <mergeCell ref="AA117:AB117"/>
    <mergeCell ref="AA106:AB106"/>
    <mergeCell ref="AA108:AB108"/>
    <mergeCell ref="AA109:AB109"/>
    <mergeCell ref="AA110:AB110"/>
    <mergeCell ref="AA111:AB111"/>
    <mergeCell ref="C103:D103"/>
    <mergeCell ref="AA103:AB103"/>
    <mergeCell ref="C104:D104"/>
    <mergeCell ref="AA104:AB104"/>
    <mergeCell ref="C105:D105"/>
    <mergeCell ref="AA105:AB105"/>
    <mergeCell ref="AA93:AB93"/>
    <mergeCell ref="C94:D94"/>
    <mergeCell ref="AA94:AB94"/>
    <mergeCell ref="C95:D95"/>
    <mergeCell ref="AA95:AB95"/>
    <mergeCell ref="C96:D96"/>
    <mergeCell ref="AA96:AB96"/>
    <mergeCell ref="A90:A106"/>
    <mergeCell ref="C90:D90"/>
    <mergeCell ref="R90:R106"/>
    <mergeCell ref="AA90:AB90"/>
    <mergeCell ref="C100:D100"/>
    <mergeCell ref="AA100:AB100"/>
    <mergeCell ref="C101:D101"/>
    <mergeCell ref="AA101:AB101"/>
    <mergeCell ref="C102:D102"/>
    <mergeCell ref="AA102:AB102"/>
    <mergeCell ref="C97:D97"/>
    <mergeCell ref="AA97:AB97"/>
    <mergeCell ref="C98:D98"/>
    <mergeCell ref="AA98:AB98"/>
    <mergeCell ref="C99:D99"/>
    <mergeCell ref="AA99:AB99"/>
    <mergeCell ref="C106:D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06">
    <cfRule type="cellIs" dxfId="725" priority="2" operator="greaterThan">
      <formula>0</formula>
    </cfRule>
  </conditionalFormatting>
  <conditionalFormatting sqref="P5:P106 AE5:AE106">
    <cfRule type="cellIs" dxfId="724" priority="5" operator="lessThan">
      <formula>0</formula>
    </cfRule>
  </conditionalFormatting>
  <conditionalFormatting sqref="Q5:Q106 AF5:AF106">
    <cfRule type="cellIs" dxfId="723" priority="3" operator="greaterThan">
      <formula>1</formula>
    </cfRule>
    <cfRule type="cellIs" dxfId="722" priority="4" operator="lessThan">
      <formula>0.8</formula>
    </cfRule>
  </conditionalFormatting>
  <conditionalFormatting sqref="AG5 R5:R106">
    <cfRule type="cellIs" dxfId="721" priority="6" operator="lessThan">
      <formula>0.8</formula>
    </cfRule>
  </conditionalFormatting>
  <conditionalFormatting sqref="AG22:AG57">
    <cfRule type="cellIs" dxfId="720" priority="7" operator="lessThan">
      <formula>0.8</formula>
    </cfRule>
  </conditionalFormatting>
  <conditionalFormatting sqref="AG63:AG71">
    <cfRule type="cellIs" dxfId="719" priority="8" operator="lessThan">
      <formula>0.8</formula>
    </cfRule>
  </conditionalFormatting>
  <conditionalFormatting sqref="AG73:AG106">
    <cfRule type="cellIs" dxfId="718" priority="1" operator="lessThan">
      <formula>0.8</formula>
    </cfRule>
  </conditionalFormatting>
  <dataValidations count="1">
    <dataValidation type="list" allowBlank="1" showInputMessage="1" showErrorMessage="1" sqref="AA5:AB106" xr:uid="{F0E3A158-718D-4555-BBBA-6D39306C4969}">
      <formula1>$AA$108:$AA$120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47D25-7DB1-4ED6-9411-9903B68F4601}">
  <sheetPr>
    <tabColor theme="8" tint="0.59999389629810485"/>
  </sheetPr>
  <dimension ref="B1:AR42"/>
  <sheetViews>
    <sheetView zoomScale="70" zoomScaleNormal="70" workbookViewId="0">
      <selection activeCell="T23" sqref="T23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6" t="s">
        <v>0</v>
      </c>
      <c r="C1" s="276"/>
      <c r="D1" s="276"/>
      <c r="E1" s="276"/>
      <c r="F1" s="276"/>
      <c r="G1" s="276"/>
      <c r="H1" s="276"/>
      <c r="I1" s="276"/>
      <c r="J1" s="276"/>
      <c r="K1" s="1"/>
      <c r="L1" s="1"/>
      <c r="M1" s="1"/>
      <c r="N1" s="1"/>
      <c r="O1" s="1"/>
      <c r="P1" s="1"/>
    </row>
    <row r="2" spans="2:34" ht="27.75" customHeight="1">
      <c r="B2" s="277"/>
      <c r="C2" s="277"/>
      <c r="D2" s="277"/>
      <c r="E2" s="277"/>
      <c r="F2" s="277"/>
      <c r="G2" s="277"/>
      <c r="H2" s="277"/>
      <c r="I2" s="277"/>
      <c r="J2" s="277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8" t="s">
        <v>267</v>
      </c>
      <c r="D3" s="279"/>
      <c r="E3" s="3" t="s">
        <v>2</v>
      </c>
      <c r="F3" s="280">
        <f>'0129(18度C)'!D1+'0129(4度C)'!D1</f>
        <v>141591</v>
      </c>
      <c r="G3" s="281"/>
      <c r="H3" s="3" t="s">
        <v>3</v>
      </c>
      <c r="I3" s="282">
        <f>'0129(18度C)'!F1+'0129(4度C)'!F1</f>
        <v>4383675.4500000011</v>
      </c>
      <c r="J3" s="283"/>
      <c r="K3" s="4"/>
      <c r="L3" s="5"/>
      <c r="M3" s="1"/>
      <c r="N3" s="1"/>
      <c r="O3" s="1"/>
      <c r="P3" s="1"/>
    </row>
    <row r="4" spans="2:34" ht="28.5" customHeight="1">
      <c r="B4" s="284" t="s">
        <v>4</v>
      </c>
      <c r="C4" s="264" t="s">
        <v>5</v>
      </c>
      <c r="D4" s="265"/>
      <c r="E4" s="287" t="s">
        <v>6</v>
      </c>
      <c r="F4" s="288"/>
      <c r="G4" s="287" t="s">
        <v>7</v>
      </c>
      <c r="H4" s="288"/>
      <c r="I4" s="287" t="s">
        <v>8</v>
      </c>
      <c r="J4" s="288"/>
      <c r="K4" s="260" t="s">
        <v>9</v>
      </c>
      <c r="L4" s="261"/>
      <c r="M4" s="260" t="s">
        <v>10</v>
      </c>
      <c r="N4" s="261"/>
      <c r="O4" s="262" t="s">
        <v>11</v>
      </c>
      <c r="P4" s="263"/>
      <c r="Q4" s="263" t="s">
        <v>12</v>
      </c>
      <c r="R4" s="263"/>
    </row>
    <row r="5" spans="2:34" ht="28.5" customHeight="1">
      <c r="B5" s="285"/>
      <c r="C5" s="264" t="s">
        <v>13</v>
      </c>
      <c r="D5" s="265"/>
      <c r="E5" s="266" t="s">
        <v>14</v>
      </c>
      <c r="F5" s="267"/>
      <c r="G5" s="268" t="s">
        <v>15</v>
      </c>
      <c r="H5" s="269"/>
      <c r="I5" s="270" t="s">
        <v>16</v>
      </c>
      <c r="J5" s="271"/>
      <c r="K5" s="272" t="s">
        <v>17</v>
      </c>
      <c r="L5" s="273"/>
      <c r="M5" s="274" t="s">
        <v>18</v>
      </c>
      <c r="N5" s="275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5"/>
      <c r="C6" s="264" t="s">
        <v>22</v>
      </c>
      <c r="D6" s="265"/>
      <c r="E6" s="256">
        <f>AVERAGE(D14:O14,D32:X32)</f>
        <v>521.7078519089132</v>
      </c>
      <c r="F6" s="257" t="e">
        <f>AVERAGE(#REF!,D14:K14)</f>
        <v>#REF!</v>
      </c>
      <c r="G6" s="258">
        <f>AVERAGE(D14:K14)</f>
        <v>190.43939466255961</v>
      </c>
      <c r="H6" s="259"/>
      <c r="I6" s="258">
        <f>AVERAGE(L14:O14)</f>
        <v>94.096362597600461</v>
      </c>
      <c r="J6" s="259"/>
      <c r="K6" s="258">
        <f>AVERAGE(D32:O32)</f>
        <v>735.8216992650955</v>
      </c>
      <c r="L6" s="259"/>
      <c r="M6" s="258">
        <f>AVERAGE(P32:X32)</f>
        <v>767.08428805237315</v>
      </c>
      <c r="N6" s="259"/>
      <c r="O6" s="245">
        <f>'0129(4度C)'!Y2</f>
        <v>0</v>
      </c>
      <c r="P6" s="245">
        <f>'0129(4度C)'!Z2</f>
        <v>0</v>
      </c>
      <c r="Q6" s="245">
        <f>'0129(4度C)'!AC2</f>
        <v>39</v>
      </c>
      <c r="R6" s="245">
        <f>'0129(4度C)'!AD2</f>
        <v>0</v>
      </c>
    </row>
    <row r="7" spans="2:34" ht="28.5" customHeight="1">
      <c r="B7" s="285"/>
      <c r="C7" s="250" t="s">
        <v>23</v>
      </c>
      <c r="D7" s="251"/>
      <c r="E7" s="252">
        <f>AVERAGE(D15:O15,D33:X33)</f>
        <v>463.28112507208476</v>
      </c>
      <c r="F7" s="253" t="e">
        <f>AVERAGE(#REF!,D15:K15)</f>
        <v>#REF!</v>
      </c>
      <c r="G7" s="254">
        <f>AVERAGE(D15:K15)</f>
        <v>171.45614313317577</v>
      </c>
      <c r="H7" s="255"/>
      <c r="I7" s="254">
        <f>AVERAGE(L15:O15)</f>
        <v>83.675791644554224</v>
      </c>
      <c r="J7" s="255"/>
      <c r="K7" s="254">
        <f>AVERAGE(D33:O33)</f>
        <v>652.41043627962551</v>
      </c>
      <c r="L7" s="255"/>
      <c r="M7" s="254">
        <f>AVERAGE(P33:X33)</f>
        <v>679.99306693295682</v>
      </c>
      <c r="N7" s="255"/>
      <c r="O7" s="246"/>
      <c r="P7" s="246"/>
      <c r="Q7" s="246"/>
      <c r="R7" s="246"/>
    </row>
    <row r="8" spans="2:34" ht="28.5" customHeight="1">
      <c r="B8" s="286"/>
      <c r="C8" s="250" t="s">
        <v>24</v>
      </c>
      <c r="D8" s="251"/>
      <c r="E8" s="248">
        <f>AVERAGE(D16:O16,D34:X34)</f>
        <v>0.88945930049121813</v>
      </c>
      <c r="F8" s="249" t="e">
        <f>AVERAGE(D16:K16,#REF!)</f>
        <v>#REF!</v>
      </c>
      <c r="G8" s="238">
        <f>AVERAGE(D16:K16)</f>
        <v>0.89695600943986376</v>
      </c>
      <c r="H8" s="239"/>
      <c r="I8" s="238">
        <f>AVERAGE(L16:O16)</f>
        <v>0.88924753937026657</v>
      </c>
      <c r="J8" s="239"/>
      <c r="K8" s="238">
        <f>AVERAGE(D34:O34)</f>
        <v>0.88678702852561608</v>
      </c>
      <c r="L8" s="239"/>
      <c r="M8" s="238">
        <f>AVERAGE(P34:X34)</f>
        <v>0.8852540223496751</v>
      </c>
      <c r="N8" s="239"/>
      <c r="O8" s="247"/>
      <c r="P8" s="247"/>
      <c r="Q8" s="247"/>
      <c r="R8" s="247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36" t="s">
        <v>26</v>
      </c>
      <c r="C11" s="237"/>
      <c r="D11" s="240" t="s">
        <v>27</v>
      </c>
      <c r="E11" s="241"/>
      <c r="F11" s="241"/>
      <c r="G11" s="241"/>
      <c r="H11" s="241"/>
      <c r="I11" s="241"/>
      <c r="J11" s="241"/>
      <c r="K11" s="241"/>
      <c r="L11" s="242" t="s">
        <v>28</v>
      </c>
      <c r="M11" s="243"/>
      <c r="N11" s="243"/>
      <c r="O11" s="244"/>
    </row>
    <row r="12" spans="2:34" ht="17.25" customHeight="1">
      <c r="B12" s="230" t="s">
        <v>29</v>
      </c>
      <c r="C12" s="231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1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3" t="s">
        <v>40</v>
      </c>
      <c r="C14" s="26" t="s">
        <v>41</v>
      </c>
      <c r="D14" s="27" t="s">
        <v>42</v>
      </c>
      <c r="E14" s="28">
        <v>81.818181818181813</v>
      </c>
      <c r="F14" s="28">
        <v>93.023255813953483</v>
      </c>
      <c r="G14" s="28">
        <v>102.47787610619469</v>
      </c>
      <c r="H14" s="28">
        <v>102.1276595744681</v>
      </c>
      <c r="I14" s="28">
        <v>572.75</v>
      </c>
      <c r="J14" s="28" t="s">
        <v>42</v>
      </c>
      <c r="K14" s="29" t="s">
        <v>42</v>
      </c>
      <c r="L14" s="27" t="s">
        <v>42</v>
      </c>
      <c r="M14" s="30" t="s">
        <v>42</v>
      </c>
      <c r="N14" s="28">
        <v>98.305084745762699</v>
      </c>
      <c r="O14" s="31">
        <v>89.887640449438209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3"/>
      <c r="C15" s="33" t="s">
        <v>43</v>
      </c>
      <c r="D15" s="34" t="s">
        <v>42</v>
      </c>
      <c r="E15" s="35">
        <v>72.922088214698206</v>
      </c>
      <c r="F15" s="35">
        <v>82.678493174014434</v>
      </c>
      <c r="G15" s="35">
        <v>93.251255093021911</v>
      </c>
      <c r="H15" s="35">
        <v>91.037095617009669</v>
      </c>
      <c r="I15" s="35">
        <v>517.39178356713467</v>
      </c>
      <c r="J15" s="35" t="s">
        <v>42</v>
      </c>
      <c r="K15" s="36" t="s">
        <v>42</v>
      </c>
      <c r="L15" s="34" t="s">
        <v>42</v>
      </c>
      <c r="M15" s="37" t="s">
        <v>42</v>
      </c>
      <c r="N15" s="35">
        <v>87.437005436132338</v>
      </c>
      <c r="O15" s="38">
        <v>79.914577852976109</v>
      </c>
      <c r="Q15" s="39"/>
      <c r="R15" s="39"/>
      <c r="S15" s="39"/>
      <c r="T15" s="39"/>
      <c r="U15" s="39"/>
      <c r="V15" s="39"/>
      <c r="W15" s="39"/>
      <c r="X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33"/>
      <c r="C16" s="41" t="s">
        <v>44</v>
      </c>
      <c r="D16" s="42" t="s">
        <v>42</v>
      </c>
      <c r="E16" s="43">
        <f t="shared" ref="E16:I16" si="0">E15/E14</f>
        <v>0.89126996706853368</v>
      </c>
      <c r="F16" s="43">
        <f t="shared" si="0"/>
        <v>0.88879380162065524</v>
      </c>
      <c r="G16" s="43">
        <f t="shared" si="0"/>
        <v>0.90996475177128466</v>
      </c>
      <c r="H16" s="43">
        <f t="shared" si="0"/>
        <v>0.89140489458321959</v>
      </c>
      <c r="I16" s="43">
        <f t="shared" si="0"/>
        <v>0.90334663215562583</v>
      </c>
      <c r="J16" s="43" t="s">
        <v>42</v>
      </c>
      <c r="K16" s="44" t="s">
        <v>42</v>
      </c>
      <c r="L16" s="42" t="s">
        <v>42</v>
      </c>
      <c r="M16" s="45" t="s">
        <v>42</v>
      </c>
      <c r="N16" s="43">
        <f t="shared" ref="N16:O16" si="1">N15/N14</f>
        <v>0.8894454001261739</v>
      </c>
      <c r="O16" s="46">
        <f t="shared" si="1"/>
        <v>0.88904967861435913</v>
      </c>
      <c r="Q16" s="32"/>
      <c r="R16" s="32"/>
      <c r="S16" s="32"/>
      <c r="T16" s="32"/>
      <c r="U16" s="32"/>
      <c r="V16" s="32"/>
      <c r="W16" s="32"/>
      <c r="X16" s="32"/>
      <c r="AB16" s="32"/>
      <c r="AC16" s="32"/>
      <c r="AD16" s="32"/>
      <c r="AE16" s="32"/>
    </row>
    <row r="17" spans="2:44" ht="17.25" customHeight="1">
      <c r="B17" s="232" t="s">
        <v>45</v>
      </c>
      <c r="C17" s="13" t="s">
        <v>46</v>
      </c>
      <c r="D17" s="47" t="s">
        <v>42</v>
      </c>
      <c r="E17" s="48">
        <v>0.20835648148148148</v>
      </c>
      <c r="F17" s="48">
        <v>0.29166666666666669</v>
      </c>
      <c r="G17" s="48">
        <v>0.29166666666666669</v>
      </c>
      <c r="H17" s="48">
        <v>0.29166666666666669</v>
      </c>
      <c r="I17" s="48">
        <v>0.43402777777777779</v>
      </c>
      <c r="J17" s="48" t="s">
        <v>42</v>
      </c>
      <c r="K17" s="48" t="s">
        <v>42</v>
      </c>
      <c r="L17" s="47" t="s">
        <v>42</v>
      </c>
      <c r="M17" s="49" t="s">
        <v>42</v>
      </c>
      <c r="N17" s="48">
        <v>0.70865740740740746</v>
      </c>
      <c r="O17" s="50">
        <v>0.70857638888888885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7" t="s">
        <v>42</v>
      </c>
      <c r="E18" s="48">
        <v>0.59166666666666667</v>
      </c>
      <c r="F18" s="48">
        <v>0.55435185185185187</v>
      </c>
      <c r="G18" s="48">
        <v>0.47460648148148149</v>
      </c>
      <c r="H18" s="48">
        <v>0.5395833333333333</v>
      </c>
      <c r="I18" s="48">
        <v>0.46180555555555558</v>
      </c>
      <c r="J18" s="48" t="s">
        <v>42</v>
      </c>
      <c r="K18" s="48" t="s">
        <v>42</v>
      </c>
      <c r="L18" s="47" t="s">
        <v>42</v>
      </c>
      <c r="M18" s="49" t="s">
        <v>42</v>
      </c>
      <c r="N18" s="48">
        <v>0.80981481481481477</v>
      </c>
      <c r="O18" s="50">
        <v>0.82013888888888886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4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2"/>
      <c r="AC19" s="192"/>
      <c r="AD19" s="192"/>
      <c r="AE19" s="192"/>
      <c r="AF19" s="192"/>
      <c r="AG19" s="192"/>
      <c r="AH19" s="192"/>
      <c r="AI19" s="192"/>
      <c r="AJ19" s="192"/>
      <c r="AK19" s="192"/>
      <c r="AL19" s="192"/>
      <c r="AM19" s="192"/>
      <c r="AN19" s="192"/>
      <c r="AO19" s="25"/>
      <c r="AP19" s="25"/>
      <c r="AQ19" s="25"/>
      <c r="AR19" s="25"/>
    </row>
    <row r="20" spans="2:44" ht="17.25" customHeight="1">
      <c r="B20" s="235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2"/>
      <c r="AC20" s="192"/>
      <c r="AD20" s="192"/>
      <c r="AE20" s="192"/>
      <c r="AF20" s="192"/>
      <c r="AG20" s="192"/>
      <c r="AH20" s="192"/>
      <c r="AI20" s="192"/>
      <c r="AJ20" s="192"/>
      <c r="AK20" s="192"/>
      <c r="AL20" s="192"/>
      <c r="AM20" s="192"/>
      <c r="AN20" s="192"/>
      <c r="AO20" s="25"/>
      <c r="AP20" s="25"/>
      <c r="AQ20" s="25"/>
      <c r="AR20" s="25"/>
    </row>
    <row r="21" spans="2:44" ht="17.25" customHeight="1">
      <c r="B21" s="234" t="s">
        <v>51</v>
      </c>
      <c r="C21" s="51" t="s">
        <v>49</v>
      </c>
      <c r="D21" s="54"/>
      <c r="E21" s="52">
        <v>11</v>
      </c>
      <c r="F21" s="52">
        <v>6</v>
      </c>
      <c r="G21" s="52">
        <v>6</v>
      </c>
      <c r="H21" s="52">
        <v>7</v>
      </c>
      <c r="I21" s="52">
        <v>2</v>
      </c>
      <c r="J21" s="52"/>
      <c r="K21" s="53"/>
      <c r="L21" s="54"/>
      <c r="M21" s="55"/>
      <c r="N21" s="52">
        <v>3</v>
      </c>
      <c r="O21" s="56">
        <v>4</v>
      </c>
      <c r="Q21" s="9"/>
      <c r="R21" s="9"/>
      <c r="S21" s="9"/>
      <c r="T21" s="9"/>
      <c r="AB21" s="192"/>
      <c r="AC21" s="192"/>
      <c r="AD21" s="192"/>
      <c r="AE21" s="192"/>
      <c r="AF21" s="192"/>
      <c r="AG21" s="192"/>
      <c r="AH21" s="192"/>
      <c r="AI21" s="192"/>
      <c r="AJ21" s="192"/>
      <c r="AK21" s="192"/>
      <c r="AL21" s="192"/>
      <c r="AM21" s="192"/>
      <c r="AN21" s="192"/>
      <c r="AO21" s="25"/>
      <c r="AP21" s="25"/>
      <c r="AQ21" s="25"/>
      <c r="AR21" s="25"/>
    </row>
    <row r="22" spans="2:44" ht="17.25" customHeight="1">
      <c r="B22" s="235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2"/>
      <c r="AA22" s="192"/>
      <c r="AB22" s="192"/>
      <c r="AC22" s="192"/>
      <c r="AD22" s="192"/>
      <c r="AE22" s="192"/>
      <c r="AF22" s="192"/>
      <c r="AG22" s="192"/>
      <c r="AH22" s="192"/>
      <c r="AI22" s="192"/>
      <c r="AJ22" s="192"/>
      <c r="AK22" s="192"/>
      <c r="AL22" s="192"/>
      <c r="AM22" s="192"/>
      <c r="AN22" s="192"/>
      <c r="AO22" s="25"/>
      <c r="AP22" s="25"/>
      <c r="AQ22" s="25"/>
      <c r="AR22" s="25"/>
    </row>
    <row r="23" spans="2:44" ht="17.25" customHeight="1">
      <c r="B23" s="230" t="s">
        <v>53</v>
      </c>
      <c r="C23" s="231"/>
      <c r="D23" s="57" t="s">
        <v>42</v>
      </c>
      <c r="E23" s="58">
        <v>22</v>
      </c>
      <c r="F23" s="58">
        <v>21.5</v>
      </c>
      <c r="G23" s="58">
        <v>23.4</v>
      </c>
      <c r="H23" s="58">
        <v>20.142857142857142</v>
      </c>
      <c r="I23" s="58">
        <v>6</v>
      </c>
      <c r="J23" s="58" t="s">
        <v>42</v>
      </c>
      <c r="K23" s="59" t="s">
        <v>42</v>
      </c>
      <c r="L23" s="57" t="s">
        <v>42</v>
      </c>
      <c r="M23" s="60" t="s">
        <v>42</v>
      </c>
      <c r="N23" s="58">
        <v>19.666666666666668</v>
      </c>
      <c r="O23" s="61">
        <v>22.25</v>
      </c>
    </row>
    <row r="24" spans="2:44" ht="17.25" customHeight="1">
      <c r="B24" s="220" t="s">
        <v>54</v>
      </c>
      <c r="C24" s="221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20" t="s">
        <v>59</v>
      </c>
      <c r="C25" s="221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22" t="s">
        <v>60</v>
      </c>
      <c r="C26" s="223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36" t="s">
        <v>26</v>
      </c>
      <c r="C29" s="237"/>
      <c r="D29" s="224" t="s">
        <v>64</v>
      </c>
      <c r="E29" s="225"/>
      <c r="F29" s="225"/>
      <c r="G29" s="225"/>
      <c r="H29" s="225"/>
      <c r="I29" s="225"/>
      <c r="J29" s="225"/>
      <c r="K29" s="225"/>
      <c r="L29" s="225"/>
      <c r="M29" s="225"/>
      <c r="N29" s="225"/>
      <c r="O29" s="226"/>
      <c r="P29" s="227" t="s">
        <v>65</v>
      </c>
      <c r="Q29" s="228"/>
      <c r="R29" s="228"/>
      <c r="S29" s="228"/>
      <c r="T29" s="228"/>
      <c r="U29" s="228"/>
      <c r="V29" s="228"/>
      <c r="W29" s="228"/>
      <c r="X29" s="229"/>
    </row>
    <row r="30" spans="2:44" ht="17.25" customHeight="1">
      <c r="B30" s="230" t="s">
        <v>29</v>
      </c>
      <c r="C30" s="231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30"/>
      <c r="C31" s="231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33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318.8679245283019</v>
      </c>
      <c r="H32" s="28">
        <v>433.33333333333331</v>
      </c>
      <c r="I32" s="28" t="s">
        <v>42</v>
      </c>
      <c r="J32" s="28" t="s">
        <v>42</v>
      </c>
      <c r="K32" s="28">
        <v>825</v>
      </c>
      <c r="L32" s="28" t="s">
        <v>42</v>
      </c>
      <c r="M32" s="28">
        <v>761.53846153846155</v>
      </c>
      <c r="N32" s="28">
        <v>1133.3333333333333</v>
      </c>
      <c r="O32" s="28">
        <v>942.85714285714289</v>
      </c>
      <c r="P32" s="27">
        <v>306.38297872340428</v>
      </c>
      <c r="Q32" s="28" t="s">
        <v>42</v>
      </c>
      <c r="R32" s="28" t="s">
        <v>42</v>
      </c>
      <c r="S32" s="28" t="s">
        <v>42</v>
      </c>
      <c r="T32" s="28">
        <v>787.5</v>
      </c>
      <c r="U32" s="28" t="s">
        <v>42</v>
      </c>
      <c r="V32" s="28">
        <v>761.53846153846155</v>
      </c>
      <c r="W32" s="28">
        <v>1100</v>
      </c>
      <c r="X32" s="31">
        <v>880</v>
      </c>
    </row>
    <row r="33" spans="2:24" ht="39.6" customHeight="1">
      <c r="B33" s="233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279.56581236415678</v>
      </c>
      <c r="H33" s="35">
        <v>386.40081001872426</v>
      </c>
      <c r="I33" s="35" t="s">
        <v>42</v>
      </c>
      <c r="J33" s="35" t="s">
        <v>42</v>
      </c>
      <c r="K33" s="35">
        <v>738.61821869286712</v>
      </c>
      <c r="L33" s="35" t="s">
        <v>42</v>
      </c>
      <c r="M33" s="35">
        <v>681.89016867543774</v>
      </c>
      <c r="N33" s="35">
        <v>994.07932126768958</v>
      </c>
      <c r="O33" s="35">
        <v>833.90828665887796</v>
      </c>
      <c r="P33" s="34">
        <v>267.27014480537662</v>
      </c>
      <c r="Q33" s="35" t="s">
        <v>42</v>
      </c>
      <c r="R33" s="35" t="s">
        <v>42</v>
      </c>
      <c r="S33" s="35" t="s">
        <v>42</v>
      </c>
      <c r="T33" s="35">
        <v>702.7102015136295</v>
      </c>
      <c r="U33" s="35" t="s">
        <v>42</v>
      </c>
      <c r="V33" s="35">
        <v>682.36161770906426</v>
      </c>
      <c r="W33" s="35">
        <v>969.61222326153347</v>
      </c>
      <c r="X33" s="38">
        <v>778.01114737518037</v>
      </c>
    </row>
    <row r="34" spans="2:24" ht="40.15" customHeight="1">
      <c r="B34" s="233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0.87674485534321356</v>
      </c>
      <c r="H34" s="43">
        <f>H33/H32</f>
        <v>0.89169417696628683</v>
      </c>
      <c r="I34" s="43" t="s">
        <v>42</v>
      </c>
      <c r="J34" s="43" t="s">
        <v>42</v>
      </c>
      <c r="K34" s="43">
        <f>K33/K32</f>
        <v>0.89529481053680859</v>
      </c>
      <c r="L34" s="43" t="s">
        <v>42</v>
      </c>
      <c r="M34" s="43">
        <f>M33/M32</f>
        <v>0.8954113326041101</v>
      </c>
      <c r="N34" s="43">
        <f>N33/N32</f>
        <v>0.87712881288325562</v>
      </c>
      <c r="O34" s="43">
        <f>O33/O32</f>
        <v>0.88444818282002202</v>
      </c>
      <c r="P34" s="42">
        <f>P33/P32</f>
        <v>0.87234005596199304</v>
      </c>
      <c r="Q34" s="43" t="s">
        <v>42</v>
      </c>
      <c r="R34" s="43" t="s">
        <v>42</v>
      </c>
      <c r="S34" s="43" t="s">
        <v>42</v>
      </c>
      <c r="T34" s="43">
        <f>T33/T32</f>
        <v>0.8923304146204819</v>
      </c>
      <c r="U34" s="43" t="s">
        <v>42</v>
      </c>
      <c r="V34" s="43">
        <f>V33/V32</f>
        <v>0.89603040709271065</v>
      </c>
      <c r="W34" s="43">
        <f>W33/W32</f>
        <v>0.881465657510485</v>
      </c>
      <c r="X34" s="46">
        <f>X33/X32</f>
        <v>0.884103576562705</v>
      </c>
    </row>
    <row r="35" spans="2:24" ht="17.25" customHeight="1">
      <c r="B35" s="232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0.31041666666666662</v>
      </c>
      <c r="H35" s="48">
        <v>0.25004629629629632</v>
      </c>
      <c r="I35" s="48" t="s">
        <v>42</v>
      </c>
      <c r="J35" s="48" t="s">
        <v>42</v>
      </c>
      <c r="K35" s="48">
        <v>0.29190972222222222</v>
      </c>
      <c r="L35" s="48" t="s">
        <v>42</v>
      </c>
      <c r="M35" s="48">
        <v>0.291875</v>
      </c>
      <c r="N35" s="48">
        <v>0.29174768518518518</v>
      </c>
      <c r="O35" s="48">
        <v>0.29166666666666669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>
        <v>0.70864583333333331</v>
      </c>
      <c r="U35" s="48" t="s">
        <v>42</v>
      </c>
      <c r="V35" s="48">
        <v>0.7085069444444444</v>
      </c>
      <c r="W35" s="48">
        <v>0.70862268518518523</v>
      </c>
      <c r="X35" s="50">
        <v>0.70835648148148145</v>
      </c>
    </row>
    <row r="36" spans="2:24" ht="17.25" customHeight="1">
      <c r="B36" s="230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0.42986111111111114</v>
      </c>
      <c r="H36" s="48">
        <v>0.28958333333333336</v>
      </c>
      <c r="I36" s="48" t="s">
        <v>42</v>
      </c>
      <c r="J36" s="48" t="s">
        <v>42</v>
      </c>
      <c r="K36" s="48">
        <v>0.42246527777777776</v>
      </c>
      <c r="L36" s="48" t="s">
        <v>42</v>
      </c>
      <c r="M36" s="48">
        <v>0.42291666666666666</v>
      </c>
      <c r="N36" s="48">
        <v>0.46736111111111112</v>
      </c>
      <c r="O36" s="48">
        <v>0.44305555555555554</v>
      </c>
      <c r="P36" s="47">
        <v>0.80694444444444446</v>
      </c>
      <c r="Q36" s="48" t="s">
        <v>42</v>
      </c>
      <c r="R36" s="48" t="s">
        <v>42</v>
      </c>
      <c r="S36" s="48" t="s">
        <v>42</v>
      </c>
      <c r="T36" s="48">
        <v>0.85293981481481485</v>
      </c>
      <c r="U36" s="48" t="s">
        <v>42</v>
      </c>
      <c r="V36" s="48">
        <v>0.83281249999999996</v>
      </c>
      <c r="W36" s="48">
        <v>1.0013888888888889</v>
      </c>
      <c r="X36" s="50">
        <v>0.85763888888888884</v>
      </c>
    </row>
    <row r="37" spans="2:24" ht="17.25" customHeight="1">
      <c r="B37" s="230" t="s">
        <v>53</v>
      </c>
      <c r="C37" s="231"/>
      <c r="D37" s="58" t="s">
        <v>42</v>
      </c>
      <c r="E37" s="58" t="s">
        <v>42</v>
      </c>
      <c r="F37" s="58" t="s">
        <v>42</v>
      </c>
      <c r="G37" s="58">
        <v>10.6</v>
      </c>
      <c r="H37" s="58">
        <v>6</v>
      </c>
      <c r="I37" s="58" t="s">
        <v>42</v>
      </c>
      <c r="J37" s="58" t="s">
        <v>42</v>
      </c>
      <c r="K37" s="58">
        <v>4</v>
      </c>
      <c r="L37" s="58" t="s">
        <v>42</v>
      </c>
      <c r="M37" s="58">
        <v>4.333333333333333</v>
      </c>
      <c r="N37" s="58">
        <v>3</v>
      </c>
      <c r="O37" s="58">
        <v>3.5</v>
      </c>
      <c r="P37" s="57">
        <v>11.75</v>
      </c>
      <c r="Q37" s="58" t="s">
        <v>42</v>
      </c>
      <c r="R37" s="58" t="s">
        <v>42</v>
      </c>
      <c r="S37" s="58" t="s">
        <v>42</v>
      </c>
      <c r="T37" s="39">
        <v>4</v>
      </c>
      <c r="U37" s="48" t="s">
        <v>42</v>
      </c>
      <c r="V37" s="58">
        <v>4.333333333333333</v>
      </c>
      <c r="W37" s="58">
        <v>3</v>
      </c>
      <c r="X37" s="61">
        <v>3.75</v>
      </c>
    </row>
    <row r="38" spans="2:24" ht="17.25" customHeight="1">
      <c r="B38" s="220" t="s">
        <v>54</v>
      </c>
      <c r="C38" s="221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20" t="s">
        <v>59</v>
      </c>
      <c r="C39" s="221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22" t="s">
        <v>60</v>
      </c>
      <c r="C40" s="223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7DF00-08EA-4642-A53F-1A92F505A35C}">
  <sheetPr>
    <tabColor theme="8" tint="0.59999389629810485"/>
    <pageSetUpPr fitToPage="1"/>
  </sheetPr>
  <dimension ref="A1:AC205"/>
  <sheetViews>
    <sheetView zoomScale="85" zoomScaleNormal="85" workbookViewId="0">
      <pane ySplit="4" topLeftCell="A5" activePane="bottomLeft" state="frozen"/>
      <selection activeCell="P45" sqref="P45"/>
      <selection pane="bottomLeft" activeCell="P45" sqref="P45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SUM(F5:F191)</f>
        <v>94001</v>
      </c>
      <c r="E1" s="88" t="s">
        <v>3</v>
      </c>
      <c r="F1" s="89">
        <f>SUM(G5:G191)</f>
        <v>1884063.9300000004</v>
      </c>
      <c r="G1" s="90" t="s">
        <v>84</v>
      </c>
      <c r="H1" s="91">
        <f>L21+L38+L55+L72+L89+L106+L123+L140+L157+L174+L191</f>
        <v>58.266666666666673</v>
      </c>
      <c r="I1" s="345" t="s">
        <v>85</v>
      </c>
      <c r="J1" s="341"/>
      <c r="K1" s="361"/>
      <c r="L1" s="365" t="s">
        <v>86</v>
      </c>
      <c r="M1" s="366"/>
      <c r="N1" s="367"/>
      <c r="O1" s="341" t="s">
        <v>87</v>
      </c>
      <c r="P1" s="341"/>
      <c r="Q1" s="341"/>
      <c r="R1" s="342"/>
      <c r="S1" s="345" t="s">
        <v>88</v>
      </c>
      <c r="T1" s="341"/>
      <c r="U1" s="341"/>
      <c r="V1" s="341"/>
      <c r="W1" s="341"/>
      <c r="X1" s="342"/>
      <c r="Y1" s="341" t="s">
        <v>89</v>
      </c>
      <c r="Z1" s="341"/>
      <c r="AA1" s="345" t="s">
        <v>90</v>
      </c>
      <c r="AB1" s="347"/>
      <c r="AC1" s="348"/>
    </row>
    <row r="2" spans="1:29" ht="26.25" customHeight="1" thickBot="1">
      <c r="A2" s="354">
        <v>46051</v>
      </c>
      <c r="B2" s="355"/>
      <c r="C2" s="92" t="s">
        <v>40</v>
      </c>
      <c r="D2" s="93">
        <f>AVERAGE(N21,N38,N55,N72,N89,N106,N123,N140,N157,N174,N191)</f>
        <v>664.94799566750339</v>
      </c>
      <c r="E2" s="93" t="s">
        <v>91</v>
      </c>
      <c r="F2" s="94">
        <f>F1/D1</f>
        <v>20.043020074254532</v>
      </c>
      <c r="G2" s="95" t="s">
        <v>92</v>
      </c>
      <c r="H2" s="96">
        <f>COUNT(H5:H191)</f>
        <v>1</v>
      </c>
      <c r="I2" s="362"/>
      <c r="J2" s="363"/>
      <c r="K2" s="364"/>
      <c r="L2" s="368"/>
      <c r="M2" s="343"/>
      <c r="N2" s="369"/>
      <c r="O2" s="343"/>
      <c r="P2" s="343"/>
      <c r="Q2" s="343"/>
      <c r="R2" s="344"/>
      <c r="S2" s="346"/>
      <c r="T2" s="343"/>
      <c r="U2" s="343"/>
      <c r="V2" s="343"/>
      <c r="W2" s="343"/>
      <c r="X2" s="344"/>
      <c r="Y2" s="343"/>
      <c r="Z2" s="343"/>
      <c r="AA2" s="349"/>
      <c r="AB2" s="350"/>
      <c r="AC2" s="351"/>
    </row>
    <row r="3" spans="1:29" ht="23.25" customHeight="1">
      <c r="A3" s="356" t="s">
        <v>93</v>
      </c>
      <c r="B3" s="358" t="s">
        <v>94</v>
      </c>
      <c r="C3" s="315" t="s">
        <v>95</v>
      </c>
      <c r="D3" s="315"/>
      <c r="E3" s="337" t="s">
        <v>96</v>
      </c>
      <c r="F3" s="315" t="s">
        <v>97</v>
      </c>
      <c r="G3" s="337" t="s">
        <v>98</v>
      </c>
      <c r="H3" s="339" t="s">
        <v>99</v>
      </c>
      <c r="I3" s="329" t="s">
        <v>100</v>
      </c>
      <c r="J3" s="325" t="s">
        <v>101</v>
      </c>
      <c r="K3" s="327" t="s">
        <v>40</v>
      </c>
      <c r="L3" s="352" t="s">
        <v>100</v>
      </c>
      <c r="M3" s="325" t="s">
        <v>101</v>
      </c>
      <c r="N3" s="327" t="s">
        <v>40</v>
      </c>
      <c r="O3" s="329" t="s">
        <v>100</v>
      </c>
      <c r="P3" s="331" t="s">
        <v>40</v>
      </c>
      <c r="Q3" s="333" t="s">
        <v>102</v>
      </c>
      <c r="R3" s="335" t="s">
        <v>103</v>
      </c>
      <c r="S3" s="314" t="s">
        <v>104</v>
      </c>
      <c r="T3" s="315"/>
      <c r="U3" s="316" t="s">
        <v>105</v>
      </c>
      <c r="V3" s="316" t="s">
        <v>106</v>
      </c>
      <c r="W3" s="315" t="s">
        <v>107</v>
      </c>
      <c r="X3" s="318"/>
      <c r="Y3" s="319" t="s">
        <v>108</v>
      </c>
      <c r="Z3" s="320"/>
      <c r="AA3" s="323" t="s">
        <v>101</v>
      </c>
      <c r="AB3" s="370" t="s">
        <v>102</v>
      </c>
      <c r="AC3" s="372" t="s">
        <v>109</v>
      </c>
    </row>
    <row r="4" spans="1:29" ht="17.25" customHeight="1" thickBot="1">
      <c r="A4" s="357"/>
      <c r="B4" s="359"/>
      <c r="C4" s="360"/>
      <c r="D4" s="360"/>
      <c r="E4" s="338"/>
      <c r="F4" s="360"/>
      <c r="G4" s="338"/>
      <c r="H4" s="340"/>
      <c r="I4" s="330"/>
      <c r="J4" s="326"/>
      <c r="K4" s="328"/>
      <c r="L4" s="353"/>
      <c r="M4" s="326"/>
      <c r="N4" s="328"/>
      <c r="O4" s="330"/>
      <c r="P4" s="332"/>
      <c r="Q4" s="334"/>
      <c r="R4" s="336"/>
      <c r="S4" s="68" t="s">
        <v>110</v>
      </c>
      <c r="T4" s="99" t="s">
        <v>111</v>
      </c>
      <c r="U4" s="317"/>
      <c r="V4" s="317"/>
      <c r="W4" s="99" t="s">
        <v>112</v>
      </c>
      <c r="X4" s="69" t="s">
        <v>113</v>
      </c>
      <c r="Y4" s="321"/>
      <c r="Z4" s="322"/>
      <c r="AA4" s="324"/>
      <c r="AB4" s="371"/>
      <c r="AC4" s="373"/>
    </row>
    <row r="5" spans="1:29" ht="15.75" customHeight="1">
      <c r="A5" s="311" t="s">
        <v>118</v>
      </c>
      <c r="B5" s="146" t="s">
        <v>114</v>
      </c>
      <c r="C5" s="304" t="s">
        <v>125</v>
      </c>
      <c r="D5" s="305"/>
      <c r="E5" s="147">
        <v>19.7</v>
      </c>
      <c r="F5" s="97">
        <v>417</v>
      </c>
      <c r="G5" s="148">
        <f t="shared" ref="G5:G9" si="0">E5*F5</f>
        <v>8214.9</v>
      </c>
      <c r="H5" s="149"/>
      <c r="I5" s="150">
        <v>6</v>
      </c>
      <c r="J5" s="151">
        <v>2500</v>
      </c>
      <c r="K5" s="152">
        <f>J5/I5</f>
        <v>416.66666666666669</v>
      </c>
      <c r="L5" s="153">
        <v>6</v>
      </c>
      <c r="M5" s="151">
        <f>F5/V5*60</f>
        <v>2254.0540540540424</v>
      </c>
      <c r="N5" s="152">
        <f>M5/L5</f>
        <v>375.67567567567374</v>
      </c>
      <c r="O5" s="154">
        <f>L5-I5</f>
        <v>0</v>
      </c>
      <c r="P5" s="155">
        <f>N5-K5</f>
        <v>-40.990990990992941</v>
      </c>
      <c r="Q5" s="156">
        <f>N5/K5</f>
        <v>0.90162162162161696</v>
      </c>
      <c r="R5" s="306">
        <f>Q21</f>
        <v>0.87674485534321356</v>
      </c>
      <c r="S5" s="157">
        <v>0.31041666666666662</v>
      </c>
      <c r="T5" s="158">
        <v>0.31812499999999999</v>
      </c>
      <c r="U5" s="159"/>
      <c r="V5" s="160">
        <v>11.100000000000056</v>
      </c>
      <c r="W5" s="161"/>
      <c r="X5" s="162"/>
      <c r="Y5" s="309"/>
      <c r="Z5" s="310"/>
      <c r="AA5" s="115">
        <f>M5-J5</f>
        <v>-245.94594594595765</v>
      </c>
      <c r="AB5" s="156">
        <f>M5/J5</f>
        <v>0.90162162162161696</v>
      </c>
      <c r="AC5" s="290">
        <f>AB21</f>
        <v>0.87674485534321356</v>
      </c>
    </row>
    <row r="6" spans="1:29" ht="15.75" customHeight="1">
      <c r="A6" s="312"/>
      <c r="B6" s="100" t="s">
        <v>120</v>
      </c>
      <c r="C6" s="293" t="s">
        <v>121</v>
      </c>
      <c r="D6" s="294"/>
      <c r="E6" s="101">
        <v>28.57</v>
      </c>
      <c r="F6" s="102">
        <v>2076</v>
      </c>
      <c r="G6" s="103">
        <f t="shared" si="0"/>
        <v>59311.32</v>
      </c>
      <c r="H6" s="26"/>
      <c r="I6" s="104">
        <v>12</v>
      </c>
      <c r="J6" s="105">
        <v>3600</v>
      </c>
      <c r="K6" s="106">
        <f t="shared" ref="K6:K23" si="1">J6/I6</f>
        <v>300</v>
      </c>
      <c r="L6" s="107">
        <v>12</v>
      </c>
      <c r="M6" s="105">
        <f>F6/V6*60</f>
        <v>3121.8045112781952</v>
      </c>
      <c r="N6" s="106">
        <f>M6/L6</f>
        <v>260.1503759398496</v>
      </c>
      <c r="O6" s="108">
        <f>L6-I6</f>
        <v>0</v>
      </c>
      <c r="P6" s="109">
        <f>N6-K6</f>
        <v>-39.849624060150404</v>
      </c>
      <c r="Q6" s="110">
        <f>N6/K6</f>
        <v>0.8671679197994987</v>
      </c>
      <c r="R6" s="307"/>
      <c r="S6" s="47">
        <v>0.3215972222222222</v>
      </c>
      <c r="T6" s="48">
        <v>0.34930555555555554</v>
      </c>
      <c r="U6" s="111">
        <v>4.9999999999999822</v>
      </c>
      <c r="V6" s="112">
        <v>39.900000000000006</v>
      </c>
      <c r="W6" s="113"/>
      <c r="X6" s="116"/>
      <c r="Y6" s="295"/>
      <c r="Z6" s="296"/>
      <c r="AA6" s="117">
        <f>M6-J6</f>
        <v>-478.19548872180485</v>
      </c>
      <c r="AB6" s="110">
        <f>M6/J6</f>
        <v>0.8671679197994987</v>
      </c>
      <c r="AC6" s="291"/>
    </row>
    <row r="7" spans="1:29" ht="15.75" customHeight="1">
      <c r="A7" s="312"/>
      <c r="B7" s="100" t="s">
        <v>114</v>
      </c>
      <c r="C7" s="293" t="s">
        <v>115</v>
      </c>
      <c r="D7" s="294"/>
      <c r="E7" s="101">
        <v>29.85</v>
      </c>
      <c r="F7" s="102">
        <v>1975</v>
      </c>
      <c r="G7" s="103">
        <f t="shared" si="0"/>
        <v>58953.75</v>
      </c>
      <c r="H7" s="26"/>
      <c r="I7" s="104">
        <v>12</v>
      </c>
      <c r="J7" s="105">
        <v>3600</v>
      </c>
      <c r="K7" s="106">
        <f t="shared" si="1"/>
        <v>300</v>
      </c>
      <c r="L7" s="107">
        <v>12</v>
      </c>
      <c r="M7" s="105">
        <f>F7/V7*60</f>
        <v>3136.303484781653</v>
      </c>
      <c r="N7" s="106">
        <f>M7/L7</f>
        <v>261.35862373180441</v>
      </c>
      <c r="O7" s="108">
        <f>L7-I7</f>
        <v>0</v>
      </c>
      <c r="P7" s="109">
        <f>N7-K7</f>
        <v>-38.641376268195586</v>
      </c>
      <c r="Q7" s="110">
        <f>N7/K7</f>
        <v>0.87119541243934806</v>
      </c>
      <c r="R7" s="307"/>
      <c r="S7" s="47">
        <v>0.35292824074074075</v>
      </c>
      <c r="T7" s="48">
        <v>0.37916666666666665</v>
      </c>
      <c r="U7" s="111">
        <v>5.2166666666667094</v>
      </c>
      <c r="V7" s="112">
        <v>37.783333333333296</v>
      </c>
      <c r="W7" s="113"/>
      <c r="X7" s="116"/>
      <c r="Y7" s="295"/>
      <c r="Z7" s="296"/>
      <c r="AA7" s="117">
        <f>M7-J7</f>
        <v>-463.69651521834703</v>
      </c>
      <c r="AB7" s="110">
        <f>M7/J7</f>
        <v>0.87119541243934806</v>
      </c>
      <c r="AC7" s="291"/>
    </row>
    <row r="8" spans="1:29" ht="15.75" customHeight="1">
      <c r="A8" s="312"/>
      <c r="B8" s="100" t="s">
        <v>114</v>
      </c>
      <c r="C8" s="293" t="s">
        <v>116</v>
      </c>
      <c r="D8" s="294"/>
      <c r="E8" s="101">
        <v>29.52</v>
      </c>
      <c r="F8" s="102">
        <v>1874</v>
      </c>
      <c r="G8" s="103">
        <f t="shared" si="0"/>
        <v>55320.479999999996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3134.9442379182192</v>
      </c>
      <c r="N8" s="106">
        <f>M8/L8</f>
        <v>261.24535315985162</v>
      </c>
      <c r="O8" s="108">
        <f>L8-I8</f>
        <v>0</v>
      </c>
      <c r="P8" s="109">
        <f>N8-K8</f>
        <v>-38.754646840148382</v>
      </c>
      <c r="Q8" s="110">
        <f>N8/K8</f>
        <v>0.87081784386617211</v>
      </c>
      <c r="R8" s="307"/>
      <c r="S8" s="47">
        <v>0.38273148148148151</v>
      </c>
      <c r="T8" s="48">
        <v>0.40763888888888888</v>
      </c>
      <c r="U8" s="111">
        <v>5.1333333333333897</v>
      </c>
      <c r="V8" s="112">
        <v>35.866666666666625</v>
      </c>
      <c r="W8" s="113"/>
      <c r="X8" s="116"/>
      <c r="Y8" s="295"/>
      <c r="Z8" s="296"/>
      <c r="AA8" s="117">
        <f>M8-J8</f>
        <v>-465.05576208178081</v>
      </c>
      <c r="AB8" s="110">
        <f>M8/J8</f>
        <v>0.870817843866172</v>
      </c>
      <c r="AC8" s="291"/>
    </row>
    <row r="9" spans="1:29" ht="15.75" customHeight="1">
      <c r="A9" s="312"/>
      <c r="B9" s="100" t="s">
        <v>114</v>
      </c>
      <c r="C9" s="293" t="s">
        <v>119</v>
      </c>
      <c r="D9" s="294"/>
      <c r="E9" s="101">
        <v>25.64</v>
      </c>
      <c r="F9" s="102">
        <v>1415</v>
      </c>
      <c r="G9" s="103">
        <f t="shared" si="0"/>
        <v>36280.6</v>
      </c>
      <c r="H9" s="13"/>
      <c r="I9" s="104">
        <v>11</v>
      </c>
      <c r="J9" s="105">
        <v>3600</v>
      </c>
      <c r="K9" s="106">
        <f t="shared" si="1"/>
        <v>327.27272727272725</v>
      </c>
      <c r="L9" s="118">
        <v>11</v>
      </c>
      <c r="M9" s="105">
        <f>F9/V9*60</f>
        <v>3169.8817672682012</v>
      </c>
      <c r="N9" s="106">
        <f>M9/L9</f>
        <v>288.17106975165467</v>
      </c>
      <c r="O9" s="108">
        <f>L9-I9</f>
        <v>0</v>
      </c>
      <c r="P9" s="109">
        <f>N9-K9</f>
        <v>-39.101657521072582</v>
      </c>
      <c r="Q9" s="110">
        <f>N9/K9</f>
        <v>0.88052271313005603</v>
      </c>
      <c r="R9" s="307"/>
      <c r="S9" s="47">
        <v>0.4112615740740741</v>
      </c>
      <c r="T9" s="48">
        <v>0.42986111111111114</v>
      </c>
      <c r="U9" s="111">
        <v>5.2166666666667094</v>
      </c>
      <c r="V9" s="112">
        <v>26.783333333333339</v>
      </c>
      <c r="W9" s="113"/>
      <c r="X9" s="116"/>
      <c r="Y9" s="295"/>
      <c r="Z9" s="296"/>
      <c r="AA9" s="117">
        <f>M9-J9</f>
        <v>-430.1182327317988</v>
      </c>
      <c r="AB9" s="110">
        <f>M9/J9</f>
        <v>0.88052271313005592</v>
      </c>
      <c r="AC9" s="291"/>
    </row>
    <row r="10" spans="1:29" ht="15.75" customHeight="1">
      <c r="A10" s="312"/>
      <c r="B10" s="100"/>
      <c r="C10" s="293"/>
      <c r="D10" s="294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07"/>
      <c r="S10" s="47"/>
      <c r="T10" s="48"/>
      <c r="U10" s="111"/>
      <c r="V10" s="112"/>
      <c r="W10" s="113"/>
      <c r="X10" s="116"/>
      <c r="Y10" s="295"/>
      <c r="Z10" s="296"/>
      <c r="AA10" s="117"/>
      <c r="AB10" s="110"/>
      <c r="AC10" s="291"/>
    </row>
    <row r="11" spans="1:29" ht="15.75" customHeight="1">
      <c r="A11" s="312"/>
      <c r="B11" s="100"/>
      <c r="C11" s="293"/>
      <c r="D11" s="294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307"/>
      <c r="S11" s="47"/>
      <c r="T11" s="48"/>
      <c r="U11" s="111"/>
      <c r="V11" s="112"/>
      <c r="W11" s="113"/>
      <c r="X11" s="116"/>
      <c r="Y11" s="295"/>
      <c r="Z11" s="296"/>
      <c r="AA11" s="117"/>
      <c r="AB11" s="110"/>
      <c r="AC11" s="291"/>
    </row>
    <row r="12" spans="1:29" ht="15.75" customHeight="1">
      <c r="A12" s="312"/>
      <c r="B12" s="100"/>
      <c r="C12" s="293"/>
      <c r="D12" s="294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07"/>
      <c r="S12" s="47"/>
      <c r="T12" s="48"/>
      <c r="U12" s="111"/>
      <c r="V12" s="112"/>
      <c r="W12" s="113"/>
      <c r="X12" s="116"/>
      <c r="Y12" s="295"/>
      <c r="Z12" s="296"/>
      <c r="AA12" s="117"/>
      <c r="AB12" s="110"/>
      <c r="AC12" s="291"/>
    </row>
    <row r="13" spans="1:29" ht="15.75" customHeight="1">
      <c r="A13" s="312"/>
      <c r="B13" s="100"/>
      <c r="C13" s="293"/>
      <c r="D13" s="294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07"/>
      <c r="S13" s="47"/>
      <c r="T13" s="48"/>
      <c r="U13" s="111"/>
      <c r="V13" s="112"/>
      <c r="W13" s="113"/>
      <c r="X13" s="127"/>
      <c r="Y13" s="295"/>
      <c r="Z13" s="296"/>
      <c r="AA13" s="117"/>
      <c r="AB13" s="110"/>
      <c r="AC13" s="291"/>
    </row>
    <row r="14" spans="1:29" ht="15.75" customHeight="1">
      <c r="A14" s="312"/>
      <c r="B14" s="100"/>
      <c r="C14" s="293"/>
      <c r="D14" s="294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07"/>
      <c r="S14" s="47"/>
      <c r="T14" s="48"/>
      <c r="U14" s="111"/>
      <c r="V14" s="112"/>
      <c r="W14" s="113"/>
      <c r="X14" s="127"/>
      <c r="Y14" s="295"/>
      <c r="Z14" s="296"/>
      <c r="AA14" s="117"/>
      <c r="AB14" s="110"/>
      <c r="AC14" s="291"/>
    </row>
    <row r="15" spans="1:29" ht="15.75" customHeight="1">
      <c r="A15" s="312"/>
      <c r="B15" s="100"/>
      <c r="C15" s="293"/>
      <c r="D15" s="29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07"/>
      <c r="S15" s="47"/>
      <c r="T15" s="48"/>
      <c r="U15" s="111"/>
      <c r="V15" s="112"/>
      <c r="W15" s="113"/>
      <c r="X15" s="127"/>
      <c r="Y15" s="295"/>
      <c r="Z15" s="296"/>
      <c r="AA15" s="117"/>
      <c r="AB15" s="110"/>
      <c r="AC15" s="291"/>
    </row>
    <row r="16" spans="1:29" ht="15.75" customHeight="1">
      <c r="A16" s="312"/>
      <c r="B16" s="100"/>
      <c r="C16" s="293"/>
      <c r="D16" s="29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07"/>
      <c r="S16" s="47"/>
      <c r="T16" s="48"/>
      <c r="U16" s="111"/>
      <c r="V16" s="112"/>
      <c r="W16" s="113"/>
      <c r="X16" s="127"/>
      <c r="Y16" s="295"/>
      <c r="Z16" s="296"/>
      <c r="AA16" s="117"/>
      <c r="AB16" s="110"/>
      <c r="AC16" s="291"/>
    </row>
    <row r="17" spans="1:29" ht="15.75" customHeight="1">
      <c r="A17" s="312"/>
      <c r="B17" s="100"/>
      <c r="C17" s="293"/>
      <c r="D17" s="29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07"/>
      <c r="S17" s="47"/>
      <c r="T17" s="48"/>
      <c r="U17" s="111"/>
      <c r="V17" s="112"/>
      <c r="W17" s="113"/>
      <c r="X17" s="127"/>
      <c r="Y17" s="295"/>
      <c r="Z17" s="296"/>
      <c r="AA17" s="117"/>
      <c r="AB17" s="110"/>
      <c r="AC17" s="291"/>
    </row>
    <row r="18" spans="1:29" ht="15.75" customHeight="1">
      <c r="A18" s="312"/>
      <c r="B18" s="100"/>
      <c r="C18" s="293"/>
      <c r="D18" s="29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07"/>
      <c r="S18" s="47"/>
      <c r="T18" s="48"/>
      <c r="U18" s="111"/>
      <c r="V18" s="112"/>
      <c r="W18" s="113"/>
      <c r="X18" s="127"/>
      <c r="Y18" s="295"/>
      <c r="Z18" s="296"/>
      <c r="AA18" s="117"/>
      <c r="AB18" s="110"/>
      <c r="AC18" s="291"/>
    </row>
    <row r="19" spans="1:29" ht="15.75" customHeight="1">
      <c r="A19" s="312"/>
      <c r="B19" s="100"/>
      <c r="C19" s="293"/>
      <c r="D19" s="29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07"/>
      <c r="S19" s="47"/>
      <c r="T19" s="48"/>
      <c r="U19" s="111"/>
      <c r="V19" s="112"/>
      <c r="W19" s="113"/>
      <c r="X19" s="127"/>
      <c r="Y19" s="295"/>
      <c r="Z19" s="296"/>
      <c r="AA19" s="117"/>
      <c r="AB19" s="110"/>
      <c r="AC19" s="291"/>
    </row>
    <row r="20" spans="1:29" ht="15.75" customHeight="1">
      <c r="A20" s="312"/>
      <c r="B20" s="163"/>
      <c r="C20" s="293"/>
      <c r="D20" s="294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07"/>
      <c r="S20" s="119"/>
      <c r="T20" s="120"/>
      <c r="U20" s="130"/>
      <c r="V20" s="131"/>
      <c r="W20" s="126"/>
      <c r="X20" s="127"/>
      <c r="Y20" s="295"/>
      <c r="Z20" s="296"/>
      <c r="AA20" s="165"/>
      <c r="AB20" s="125"/>
      <c r="AC20" s="291"/>
    </row>
    <row r="21" spans="1:29" ht="15.75" customHeight="1" thickBot="1">
      <c r="A21" s="313"/>
      <c r="B21" s="133" t="s">
        <v>117</v>
      </c>
      <c r="C21" s="297"/>
      <c r="D21" s="297"/>
      <c r="E21" s="134"/>
      <c r="F21" s="167"/>
      <c r="G21" s="135"/>
      <c r="H21" s="69"/>
      <c r="I21" s="136">
        <f t="shared" ref="I21:J21" si="2">AVERAGE(I5:I20)</f>
        <v>10.6</v>
      </c>
      <c r="J21" s="137">
        <f t="shared" si="2"/>
        <v>3380</v>
      </c>
      <c r="K21" s="138">
        <f t="shared" ref="K21" si="3">J21/I21</f>
        <v>318.8679245283019</v>
      </c>
      <c r="L21" s="136">
        <f t="shared" ref="L21:M21" si="4">AVERAGE(L5:L20)</f>
        <v>10.6</v>
      </c>
      <c r="M21" s="137">
        <f t="shared" si="4"/>
        <v>2963.397611060062</v>
      </c>
      <c r="N21" s="138">
        <f>M21/L21</f>
        <v>279.56581236415678</v>
      </c>
      <c r="O21" s="139">
        <f>L21-I21</f>
        <v>0</v>
      </c>
      <c r="P21" s="140">
        <f>N21-K21</f>
        <v>-39.302112164145115</v>
      </c>
      <c r="Q21" s="141">
        <f>N21/K21</f>
        <v>0.87674485534321356</v>
      </c>
      <c r="R21" s="308"/>
      <c r="S21" s="142">
        <f>S5</f>
        <v>0.31041666666666662</v>
      </c>
      <c r="T21" s="143">
        <f>INDEX(T5:T20,COUNTA(T5:T20))</f>
        <v>0.42986111111111114</v>
      </c>
      <c r="U21" s="144"/>
      <c r="V21" s="166"/>
      <c r="W21" s="167"/>
      <c r="X21" s="138"/>
      <c r="Y21" s="298"/>
      <c r="Z21" s="299"/>
      <c r="AA21" s="168">
        <f>M21-J21</f>
        <v>-416.60238893993801</v>
      </c>
      <c r="AB21" s="141">
        <f>M21/J21</f>
        <v>0.87674485534321356</v>
      </c>
      <c r="AC21" s="292"/>
    </row>
    <row r="22" spans="1:29" ht="15.75" customHeight="1">
      <c r="A22" s="300" t="s">
        <v>122</v>
      </c>
      <c r="B22" s="114" t="s">
        <v>114</v>
      </c>
      <c r="C22" s="304" t="s">
        <v>123</v>
      </c>
      <c r="D22" s="305"/>
      <c r="E22" s="147">
        <v>14.03</v>
      </c>
      <c r="F22" s="97">
        <v>886</v>
      </c>
      <c r="G22" s="148">
        <f t="shared" ref="G22:G23" si="5">E22*F22</f>
        <v>12430.58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2318.0232558139573</v>
      </c>
      <c r="N22" s="152">
        <f>M22/L22</f>
        <v>386.33720930232624</v>
      </c>
      <c r="O22" s="154">
        <f>L22-I22</f>
        <v>0</v>
      </c>
      <c r="P22" s="155">
        <f>N22-K22</f>
        <v>-46.996124031007071</v>
      </c>
      <c r="Q22" s="156">
        <f>N22/K22</f>
        <v>0.89154740608229133</v>
      </c>
      <c r="R22" s="306">
        <f>Q38</f>
        <v>0.89169417696628683</v>
      </c>
      <c r="S22" s="157">
        <v>0.25004629629629632</v>
      </c>
      <c r="T22" s="158">
        <v>0.26597222222222222</v>
      </c>
      <c r="U22" s="159"/>
      <c r="V22" s="160">
        <v>22.933333333333294</v>
      </c>
      <c r="W22" s="158"/>
      <c r="X22" s="169"/>
      <c r="Y22" s="309"/>
      <c r="Z22" s="310"/>
      <c r="AA22" s="115">
        <f>M22-J22</f>
        <v>-281.97674418604265</v>
      </c>
      <c r="AB22" s="156">
        <f>M22/J22</f>
        <v>0.89154740608229133</v>
      </c>
      <c r="AC22" s="290">
        <f>AB38</f>
        <v>0.89169417696628672</v>
      </c>
    </row>
    <row r="23" spans="1:29" ht="15.75" customHeight="1">
      <c r="A23" s="301"/>
      <c r="B23" s="100" t="s">
        <v>114</v>
      </c>
      <c r="C23" s="293" t="s">
        <v>124</v>
      </c>
      <c r="D23" s="294"/>
      <c r="E23" s="101">
        <v>14.49</v>
      </c>
      <c r="F23" s="102">
        <v>1104</v>
      </c>
      <c r="G23" s="103">
        <f t="shared" si="5"/>
        <v>15996.960000000001</v>
      </c>
      <c r="H23" s="26"/>
      <c r="I23" s="104">
        <v>6</v>
      </c>
      <c r="J23" s="105">
        <v>2600</v>
      </c>
      <c r="K23" s="106">
        <f t="shared" si="1"/>
        <v>433.33333333333331</v>
      </c>
      <c r="L23" s="107">
        <v>6</v>
      </c>
      <c r="M23" s="105">
        <f>F23/V23*60</f>
        <v>2318.7864644107335</v>
      </c>
      <c r="N23" s="106">
        <f>M23/L23</f>
        <v>386.46441073512227</v>
      </c>
      <c r="O23" s="108">
        <f>L23-I23</f>
        <v>0</v>
      </c>
      <c r="P23" s="109">
        <f>N23-K23</f>
        <v>-46.868922598211043</v>
      </c>
      <c r="Q23" s="110">
        <f>N23/K23</f>
        <v>0.89184094785028223</v>
      </c>
      <c r="R23" s="307"/>
      <c r="S23" s="47">
        <v>0.26974537037037039</v>
      </c>
      <c r="T23" s="48">
        <v>0.28958333333333336</v>
      </c>
      <c r="U23" s="111">
        <v>5.4333333333333567</v>
      </c>
      <c r="V23" s="112">
        <v>28.566666666666684</v>
      </c>
      <c r="W23" s="113"/>
      <c r="X23" s="13"/>
      <c r="Y23" s="295"/>
      <c r="Z23" s="296"/>
      <c r="AA23" s="117">
        <f>M23-J23</f>
        <v>-281.21353558926648</v>
      </c>
      <c r="AB23" s="110">
        <f>M23/J23</f>
        <v>0.89184094785028212</v>
      </c>
      <c r="AC23" s="291"/>
    </row>
    <row r="24" spans="1:29" ht="15.75" customHeight="1">
      <c r="A24" s="301"/>
      <c r="B24" s="100"/>
      <c r="C24" s="293"/>
      <c r="D24" s="294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307"/>
      <c r="S24" s="47"/>
      <c r="T24" s="48"/>
      <c r="U24" s="111"/>
      <c r="V24" s="112"/>
      <c r="W24" s="113"/>
      <c r="X24" s="13"/>
      <c r="Y24" s="295"/>
      <c r="Z24" s="296"/>
      <c r="AA24" s="117"/>
      <c r="AB24" s="110"/>
      <c r="AC24" s="291"/>
    </row>
    <row r="25" spans="1:29" ht="15.75" customHeight="1">
      <c r="A25" s="301"/>
      <c r="B25" s="100"/>
      <c r="C25" s="293"/>
      <c r="D25" s="294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07"/>
      <c r="S25" s="47"/>
      <c r="T25" s="48"/>
      <c r="U25" s="111"/>
      <c r="V25" s="112"/>
      <c r="W25" s="113"/>
      <c r="X25" s="116"/>
      <c r="Y25" s="295"/>
      <c r="Z25" s="296"/>
      <c r="AA25" s="117"/>
      <c r="AB25" s="110"/>
      <c r="AC25" s="291"/>
    </row>
    <row r="26" spans="1:29" ht="15.75" customHeight="1">
      <c r="A26" s="302"/>
      <c r="B26" s="100"/>
      <c r="C26" s="293"/>
      <c r="D26" s="294"/>
      <c r="E26" s="101"/>
      <c r="F26" s="102"/>
      <c r="G26" s="103"/>
      <c r="H26" s="13"/>
      <c r="I26" s="104"/>
      <c r="J26" s="105"/>
      <c r="K26" s="106"/>
      <c r="L26" s="118"/>
      <c r="M26" s="105"/>
      <c r="N26" s="106"/>
      <c r="O26" s="108"/>
      <c r="P26" s="109"/>
      <c r="Q26" s="110"/>
      <c r="R26" s="307"/>
      <c r="S26" s="47"/>
      <c r="T26" s="48"/>
      <c r="U26" s="111"/>
      <c r="V26" s="112"/>
      <c r="W26" s="113"/>
      <c r="X26" s="13"/>
      <c r="Y26" s="295"/>
      <c r="Z26" s="296"/>
      <c r="AA26" s="117"/>
      <c r="AB26" s="110"/>
      <c r="AC26" s="291"/>
    </row>
    <row r="27" spans="1:29" ht="15.75" customHeight="1">
      <c r="A27" s="302"/>
      <c r="B27" s="100"/>
      <c r="C27" s="293"/>
      <c r="D27" s="294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07"/>
      <c r="S27" s="47"/>
      <c r="T27" s="48"/>
      <c r="U27" s="111"/>
      <c r="V27" s="112"/>
      <c r="W27" s="113"/>
      <c r="X27" s="50"/>
      <c r="Y27" s="295"/>
      <c r="Z27" s="296"/>
      <c r="AA27" s="117"/>
      <c r="AB27" s="110"/>
      <c r="AC27" s="291"/>
    </row>
    <row r="28" spans="1:29" ht="15.75" customHeight="1">
      <c r="A28" s="302"/>
      <c r="B28" s="100"/>
      <c r="C28" s="293"/>
      <c r="D28" s="294"/>
      <c r="E28" s="101"/>
      <c r="F28" s="102"/>
      <c r="G28" s="121"/>
      <c r="H28" s="62"/>
      <c r="I28" s="104"/>
      <c r="J28" s="105"/>
      <c r="K28" s="106"/>
      <c r="L28" s="118"/>
      <c r="M28" s="105"/>
      <c r="N28" s="106"/>
      <c r="O28" s="123"/>
      <c r="P28" s="124"/>
      <c r="Q28" s="125"/>
      <c r="R28" s="307"/>
      <c r="S28" s="47"/>
      <c r="T28" s="48"/>
      <c r="U28" s="111"/>
      <c r="V28" s="112"/>
      <c r="W28" s="113"/>
      <c r="X28" s="116"/>
      <c r="Y28" s="295"/>
      <c r="Z28" s="296"/>
      <c r="AA28" s="117"/>
      <c r="AB28" s="110"/>
      <c r="AC28" s="291"/>
    </row>
    <row r="29" spans="1:29" ht="15.75" customHeight="1">
      <c r="A29" s="302"/>
      <c r="B29" s="100"/>
      <c r="C29" s="293"/>
      <c r="D29" s="294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07"/>
      <c r="S29" s="47"/>
      <c r="T29" s="48"/>
      <c r="U29" s="111"/>
      <c r="V29" s="112"/>
      <c r="W29" s="113"/>
      <c r="X29" s="116"/>
      <c r="Y29" s="295"/>
      <c r="Z29" s="296"/>
      <c r="AA29" s="117"/>
      <c r="AB29" s="110"/>
      <c r="AC29" s="291"/>
    </row>
    <row r="30" spans="1:29" ht="15.75" customHeight="1">
      <c r="A30" s="302"/>
      <c r="B30" s="100"/>
      <c r="C30" s="293"/>
      <c r="D30" s="294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07"/>
      <c r="S30" s="119"/>
      <c r="T30" s="120"/>
      <c r="U30" s="111"/>
      <c r="V30" s="131"/>
      <c r="W30" s="113"/>
      <c r="X30" s="116"/>
      <c r="Y30" s="295"/>
      <c r="Z30" s="296"/>
      <c r="AA30" s="117"/>
      <c r="AB30" s="110"/>
      <c r="AC30" s="291"/>
    </row>
    <row r="31" spans="1:29" ht="15.75" customHeight="1">
      <c r="A31" s="302"/>
      <c r="B31" s="100"/>
      <c r="C31" s="293"/>
      <c r="D31" s="294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07"/>
      <c r="S31" s="119"/>
      <c r="T31" s="120"/>
      <c r="U31" s="111"/>
      <c r="V31" s="131"/>
      <c r="W31" s="126"/>
      <c r="X31" s="127"/>
      <c r="Y31" s="295"/>
      <c r="Z31" s="296"/>
      <c r="AA31" s="117"/>
      <c r="AB31" s="110"/>
      <c r="AC31" s="291"/>
    </row>
    <row r="32" spans="1:29" ht="15.75" customHeight="1">
      <c r="A32" s="302"/>
      <c r="B32" s="100"/>
      <c r="C32" s="293"/>
      <c r="D32" s="294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07"/>
      <c r="S32" s="119"/>
      <c r="T32" s="120"/>
      <c r="U32" s="111"/>
      <c r="V32" s="131"/>
      <c r="W32" s="126"/>
      <c r="X32" s="127"/>
      <c r="Y32" s="295"/>
      <c r="Z32" s="296"/>
      <c r="AA32" s="117"/>
      <c r="AB32" s="110"/>
      <c r="AC32" s="291"/>
    </row>
    <row r="33" spans="1:29" ht="15.75" customHeight="1">
      <c r="A33" s="302"/>
      <c r="B33" s="100"/>
      <c r="C33" s="293"/>
      <c r="D33" s="294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07"/>
      <c r="S33" s="119"/>
      <c r="T33" s="120"/>
      <c r="U33" s="111"/>
      <c r="V33" s="131"/>
      <c r="W33" s="126"/>
      <c r="X33" s="127"/>
      <c r="Y33" s="295"/>
      <c r="Z33" s="296"/>
      <c r="AA33" s="117"/>
      <c r="AB33" s="110"/>
      <c r="AC33" s="291"/>
    </row>
    <row r="34" spans="1:29" ht="15.75" customHeight="1">
      <c r="A34" s="302"/>
      <c r="B34" s="100"/>
      <c r="C34" s="293"/>
      <c r="D34" s="294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07"/>
      <c r="S34" s="119"/>
      <c r="T34" s="120"/>
      <c r="U34" s="111"/>
      <c r="V34" s="131"/>
      <c r="W34" s="126"/>
      <c r="X34" s="127"/>
      <c r="Y34" s="295"/>
      <c r="Z34" s="296"/>
      <c r="AA34" s="117"/>
      <c r="AB34" s="110"/>
      <c r="AC34" s="291"/>
    </row>
    <row r="35" spans="1:29" ht="15.75" customHeight="1">
      <c r="A35" s="302"/>
      <c r="B35" s="100"/>
      <c r="C35" s="293"/>
      <c r="D35" s="294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07"/>
      <c r="S35" s="119"/>
      <c r="T35" s="120"/>
      <c r="U35" s="111"/>
      <c r="V35" s="131"/>
      <c r="W35" s="126"/>
      <c r="X35" s="127"/>
      <c r="Y35" s="295"/>
      <c r="Z35" s="296"/>
      <c r="AA35" s="117"/>
      <c r="AB35" s="110"/>
      <c r="AC35" s="291"/>
    </row>
    <row r="36" spans="1:29" ht="15.75" customHeight="1">
      <c r="A36" s="302"/>
      <c r="B36" s="100"/>
      <c r="C36" s="293"/>
      <c r="D36" s="294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07"/>
      <c r="S36" s="119"/>
      <c r="T36" s="120"/>
      <c r="U36" s="111"/>
      <c r="V36" s="131"/>
      <c r="W36" s="126"/>
      <c r="X36" s="127"/>
      <c r="Y36" s="295"/>
      <c r="Z36" s="296"/>
      <c r="AA36" s="117"/>
      <c r="AB36" s="110"/>
      <c r="AC36" s="291"/>
    </row>
    <row r="37" spans="1:29" ht="15.75" customHeight="1">
      <c r="A37" s="302"/>
      <c r="B37" s="100"/>
      <c r="C37" s="293"/>
      <c r="D37" s="294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07"/>
      <c r="S37" s="119"/>
      <c r="T37" s="120"/>
      <c r="U37" s="130"/>
      <c r="V37" s="131"/>
      <c r="W37" s="126"/>
      <c r="X37" s="127"/>
      <c r="Y37" s="295"/>
      <c r="Z37" s="296"/>
      <c r="AA37" s="165"/>
      <c r="AB37" s="125"/>
      <c r="AC37" s="291"/>
    </row>
    <row r="38" spans="1:29" ht="15.75" customHeight="1" thickBot="1">
      <c r="A38" s="303"/>
      <c r="B38" s="133" t="s">
        <v>117</v>
      </c>
      <c r="C38" s="297"/>
      <c r="D38" s="297"/>
      <c r="E38" s="134"/>
      <c r="F38" s="167"/>
      <c r="G38" s="135"/>
      <c r="H38" s="69"/>
      <c r="I38" s="136">
        <f t="shared" ref="I38:J38" si="6">AVERAGE(I22:I37)</f>
        <v>6</v>
      </c>
      <c r="J38" s="137">
        <f t="shared" si="6"/>
        <v>2600</v>
      </c>
      <c r="K38" s="138">
        <f t="shared" ref="K38" si="7">J38/I38</f>
        <v>433.33333333333331</v>
      </c>
      <c r="L38" s="136">
        <f t="shared" ref="L38:M38" si="8">AVERAGE(L22:L37)</f>
        <v>6</v>
      </c>
      <c r="M38" s="137">
        <f t="shared" si="8"/>
        <v>2318.4048601123454</v>
      </c>
      <c r="N38" s="138">
        <f>M38/L38</f>
        <v>386.40081001872426</v>
      </c>
      <c r="O38" s="139">
        <f>L38-I38</f>
        <v>0</v>
      </c>
      <c r="P38" s="140">
        <f>N38-K38</f>
        <v>-46.932523314609057</v>
      </c>
      <c r="Q38" s="141">
        <f>N38/K38</f>
        <v>0.89169417696628683</v>
      </c>
      <c r="R38" s="308"/>
      <c r="S38" s="142">
        <f>S22</f>
        <v>0.25004629629629632</v>
      </c>
      <c r="T38" s="143">
        <f>INDEX(T22:T37,COUNTA(T22:T37))</f>
        <v>0.28958333333333336</v>
      </c>
      <c r="U38" s="144"/>
      <c r="V38" s="166"/>
      <c r="W38" s="167"/>
      <c r="X38" s="138"/>
      <c r="Y38" s="298"/>
      <c r="Z38" s="299"/>
      <c r="AA38" s="168">
        <f>M38-J38</f>
        <v>-281.59513988765457</v>
      </c>
      <c r="AB38" s="141">
        <f>M38/J38</f>
        <v>0.89169417696628672</v>
      </c>
      <c r="AC38" s="292"/>
    </row>
    <row r="39" spans="1:29" ht="15.75" customHeight="1">
      <c r="A39" s="311" t="s">
        <v>245</v>
      </c>
      <c r="B39" s="114" t="s">
        <v>120</v>
      </c>
      <c r="C39" s="304" t="s">
        <v>129</v>
      </c>
      <c r="D39" s="305"/>
      <c r="E39" s="147">
        <v>17.89</v>
      </c>
      <c r="F39" s="97">
        <v>2789</v>
      </c>
      <c r="G39" s="148">
        <f t="shared" ref="G39:G41" si="9">E39*F39</f>
        <v>49895.21</v>
      </c>
      <c r="H39" s="149"/>
      <c r="I39" s="150">
        <v>4</v>
      </c>
      <c r="J39" s="151">
        <v>3300</v>
      </c>
      <c r="K39" s="152">
        <f>J39/I39</f>
        <v>825</v>
      </c>
      <c r="L39" s="153">
        <v>4</v>
      </c>
      <c r="M39" s="151">
        <f>F39/V39*60</f>
        <v>2953.9276257722868</v>
      </c>
      <c r="N39" s="152">
        <f>M39/L39</f>
        <v>738.48190644307169</v>
      </c>
      <c r="O39" s="154">
        <f>L39-I39</f>
        <v>0</v>
      </c>
      <c r="P39" s="155">
        <f>N39-K39</f>
        <v>-86.518093556928306</v>
      </c>
      <c r="Q39" s="156">
        <f>N39/K39</f>
        <v>0.89512958356735961</v>
      </c>
      <c r="R39" s="306">
        <f>Q55</f>
        <v>0.89529481053680859</v>
      </c>
      <c r="S39" s="157">
        <v>0.29190972222222222</v>
      </c>
      <c r="T39" s="158">
        <v>0.33124999999999999</v>
      </c>
      <c r="U39" s="159"/>
      <c r="V39" s="160">
        <v>56.649999999999984</v>
      </c>
      <c r="W39" s="158"/>
      <c r="X39" s="169"/>
      <c r="Y39" s="309"/>
      <c r="Z39" s="310"/>
      <c r="AA39" s="115">
        <f>M39-J39</f>
        <v>-346.07237422771323</v>
      </c>
      <c r="AB39" s="156">
        <f>M39/J39</f>
        <v>0.89512958356735961</v>
      </c>
      <c r="AC39" s="290">
        <f>AB55</f>
        <v>0.89529481053680859</v>
      </c>
    </row>
    <row r="40" spans="1:29" ht="15.75" customHeight="1">
      <c r="A40" s="312"/>
      <c r="B40" s="100" t="s">
        <v>120</v>
      </c>
      <c r="C40" s="293" t="s">
        <v>127</v>
      </c>
      <c r="D40" s="294"/>
      <c r="E40" s="101">
        <v>21.45</v>
      </c>
      <c r="F40" s="102">
        <v>1506</v>
      </c>
      <c r="G40" s="103">
        <f t="shared" si="9"/>
        <v>32303.7</v>
      </c>
      <c r="H40" s="26"/>
      <c r="I40" s="104">
        <v>4</v>
      </c>
      <c r="J40" s="105">
        <v>3300</v>
      </c>
      <c r="K40" s="106">
        <f t="shared" ref="K40:K58" si="10">J40/I40</f>
        <v>825</v>
      </c>
      <c r="L40" s="107">
        <v>4</v>
      </c>
      <c r="M40" s="105">
        <f>F40/V40*60</f>
        <v>2956.1613958560511</v>
      </c>
      <c r="N40" s="106">
        <f>M40/L40</f>
        <v>739.04034896401276</v>
      </c>
      <c r="O40" s="108">
        <f>L40-I40</f>
        <v>0</v>
      </c>
      <c r="P40" s="109">
        <f>N40-K40</f>
        <v>-85.959651035987235</v>
      </c>
      <c r="Q40" s="110">
        <f>N40/K40</f>
        <v>0.89580648359274273</v>
      </c>
      <c r="R40" s="307"/>
      <c r="S40" s="47">
        <v>0.33502314814814815</v>
      </c>
      <c r="T40" s="48">
        <v>0.35625000000000001</v>
      </c>
      <c r="U40" s="111">
        <v>5.4333333333333567</v>
      </c>
      <c r="V40" s="112">
        <v>30.566666666666677</v>
      </c>
      <c r="W40" s="113"/>
      <c r="X40" s="116"/>
      <c r="Y40" s="295"/>
      <c r="Z40" s="296"/>
      <c r="AA40" s="117">
        <f>M40-J40</f>
        <v>-343.83860414394894</v>
      </c>
      <c r="AB40" s="110">
        <f>M40/J40</f>
        <v>0.89580648359274273</v>
      </c>
      <c r="AC40" s="291"/>
    </row>
    <row r="41" spans="1:29" ht="15.75" customHeight="1">
      <c r="A41" s="312"/>
      <c r="B41" s="100" t="s">
        <v>120</v>
      </c>
      <c r="C41" s="293" t="s">
        <v>130</v>
      </c>
      <c r="D41" s="294"/>
      <c r="E41" s="101">
        <v>16.66</v>
      </c>
      <c r="F41" s="102">
        <v>4398</v>
      </c>
      <c r="G41" s="103">
        <f t="shared" si="9"/>
        <v>73270.680000000008</v>
      </c>
      <c r="H41" s="26"/>
      <c r="I41" s="104">
        <v>4</v>
      </c>
      <c r="J41" s="105">
        <v>3300</v>
      </c>
      <c r="K41" s="106">
        <f t="shared" si="10"/>
        <v>825</v>
      </c>
      <c r="L41" s="107">
        <v>4</v>
      </c>
      <c r="M41" s="105">
        <f>F41/V41*60</f>
        <v>2953.3296026860667</v>
      </c>
      <c r="N41" s="106">
        <f>M41/L41</f>
        <v>738.33240067151667</v>
      </c>
      <c r="O41" s="108">
        <f>L41-I41</f>
        <v>0</v>
      </c>
      <c r="P41" s="109">
        <f>N41-K41</f>
        <v>-86.667599328483334</v>
      </c>
      <c r="Q41" s="110">
        <f>N41/K41</f>
        <v>0.89494836445032322</v>
      </c>
      <c r="R41" s="307"/>
      <c r="S41" s="47">
        <v>0.36041666666666666</v>
      </c>
      <c r="T41" s="48">
        <v>0.42246527777777776</v>
      </c>
      <c r="U41" s="111">
        <v>5.9999999999999787</v>
      </c>
      <c r="V41" s="112">
        <v>89.34999999999998</v>
      </c>
      <c r="W41" s="113"/>
      <c r="X41" s="13"/>
      <c r="Y41" s="295"/>
      <c r="Z41" s="296"/>
      <c r="AA41" s="117">
        <f>M41-J41</f>
        <v>-346.67039731393334</v>
      </c>
      <c r="AB41" s="110">
        <f>M41/J41</f>
        <v>0.89494836445032322</v>
      </c>
      <c r="AC41" s="291"/>
    </row>
    <row r="42" spans="1:29" ht="15.75" customHeight="1">
      <c r="A42" s="312"/>
      <c r="B42" s="100"/>
      <c r="C42" s="293"/>
      <c r="D42" s="294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307"/>
      <c r="S42" s="47"/>
      <c r="T42" s="48"/>
      <c r="U42" s="111"/>
      <c r="V42" s="112"/>
      <c r="W42" s="113"/>
      <c r="X42" s="13"/>
      <c r="Y42" s="295"/>
      <c r="Z42" s="296"/>
      <c r="AA42" s="117"/>
      <c r="AB42" s="110"/>
      <c r="AC42" s="291"/>
    </row>
    <row r="43" spans="1:29" ht="15.75" customHeight="1">
      <c r="A43" s="312"/>
      <c r="B43" s="100"/>
      <c r="C43" s="293"/>
      <c r="D43" s="294"/>
      <c r="E43" s="101"/>
      <c r="F43" s="102"/>
      <c r="G43" s="103"/>
      <c r="H43" s="13"/>
      <c r="I43" s="104"/>
      <c r="J43" s="105"/>
      <c r="K43" s="106"/>
      <c r="L43" s="118"/>
      <c r="M43" s="105"/>
      <c r="N43" s="106"/>
      <c r="O43" s="108"/>
      <c r="P43" s="109"/>
      <c r="Q43" s="110"/>
      <c r="R43" s="307"/>
      <c r="S43" s="47"/>
      <c r="T43" s="48"/>
      <c r="U43" s="111"/>
      <c r="V43" s="112"/>
      <c r="W43" s="113"/>
      <c r="X43" s="13"/>
      <c r="Y43" s="295"/>
      <c r="Z43" s="296"/>
      <c r="AA43" s="117"/>
      <c r="AB43" s="110"/>
      <c r="AC43" s="291"/>
    </row>
    <row r="44" spans="1:29" ht="15.75" customHeight="1">
      <c r="A44" s="312"/>
      <c r="B44" s="100"/>
      <c r="C44" s="293"/>
      <c r="D44" s="294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307"/>
      <c r="S44" s="47"/>
      <c r="T44" s="48"/>
      <c r="U44" s="111"/>
      <c r="V44" s="112"/>
      <c r="W44" s="113"/>
      <c r="X44" s="116"/>
      <c r="Y44" s="295"/>
      <c r="Z44" s="296"/>
      <c r="AA44" s="117"/>
      <c r="AB44" s="110"/>
      <c r="AC44" s="291"/>
    </row>
    <row r="45" spans="1:29" ht="15.75" customHeight="1">
      <c r="A45" s="312"/>
      <c r="B45" s="100"/>
      <c r="C45" s="293"/>
      <c r="D45" s="294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307"/>
      <c r="S45" s="47"/>
      <c r="T45" s="48"/>
      <c r="U45" s="111"/>
      <c r="V45" s="112"/>
      <c r="W45" s="113"/>
      <c r="X45" s="116"/>
      <c r="Y45" s="295"/>
      <c r="Z45" s="296"/>
      <c r="AA45" s="117"/>
      <c r="AB45" s="110"/>
      <c r="AC45" s="291"/>
    </row>
    <row r="46" spans="1:29" ht="15.75" customHeight="1">
      <c r="A46" s="312"/>
      <c r="B46" s="100"/>
      <c r="C46" s="293"/>
      <c r="D46" s="294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07"/>
      <c r="S46" s="47"/>
      <c r="T46" s="48"/>
      <c r="U46" s="111"/>
      <c r="V46" s="112"/>
      <c r="W46" s="113"/>
      <c r="X46" s="116"/>
      <c r="Y46" s="295"/>
      <c r="Z46" s="296"/>
      <c r="AA46" s="117"/>
      <c r="AB46" s="110"/>
      <c r="AC46" s="291"/>
    </row>
    <row r="47" spans="1:29" ht="15.75" customHeight="1">
      <c r="A47" s="312"/>
      <c r="B47" s="100"/>
      <c r="C47" s="293"/>
      <c r="D47" s="294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07"/>
      <c r="S47" s="47"/>
      <c r="T47" s="48"/>
      <c r="U47" s="111"/>
      <c r="V47" s="112"/>
      <c r="W47" s="113"/>
      <c r="X47" s="116"/>
      <c r="Y47" s="295"/>
      <c r="Z47" s="296"/>
      <c r="AA47" s="117"/>
      <c r="AB47" s="110"/>
      <c r="AC47" s="291"/>
    </row>
    <row r="48" spans="1:29" ht="15.75" customHeight="1">
      <c r="A48" s="312"/>
      <c r="B48" s="100"/>
      <c r="C48" s="293"/>
      <c r="D48" s="294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07"/>
      <c r="S48" s="47"/>
      <c r="T48" s="48"/>
      <c r="U48" s="111"/>
      <c r="V48" s="112"/>
      <c r="W48" s="113"/>
      <c r="X48" s="116"/>
      <c r="Y48" s="295"/>
      <c r="Z48" s="296"/>
      <c r="AA48" s="117"/>
      <c r="AB48" s="110"/>
      <c r="AC48" s="291"/>
    </row>
    <row r="49" spans="1:29" ht="15.75" customHeight="1">
      <c r="A49" s="312"/>
      <c r="B49" s="100"/>
      <c r="C49" s="293"/>
      <c r="D49" s="294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07"/>
      <c r="S49" s="47"/>
      <c r="T49" s="48"/>
      <c r="U49" s="111"/>
      <c r="V49" s="112"/>
      <c r="W49" s="113"/>
      <c r="X49" s="116"/>
      <c r="Y49" s="295"/>
      <c r="Z49" s="296"/>
      <c r="AA49" s="117"/>
      <c r="AB49" s="110"/>
      <c r="AC49" s="291"/>
    </row>
    <row r="50" spans="1:29" ht="15.75" customHeight="1">
      <c r="A50" s="312"/>
      <c r="B50" s="100"/>
      <c r="C50" s="293"/>
      <c r="D50" s="294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07"/>
      <c r="S50" s="47"/>
      <c r="T50" s="48"/>
      <c r="U50" s="111"/>
      <c r="V50" s="112"/>
      <c r="W50" s="113"/>
      <c r="X50" s="116"/>
      <c r="Y50" s="295"/>
      <c r="Z50" s="296"/>
      <c r="AA50" s="117"/>
      <c r="AB50" s="110"/>
      <c r="AC50" s="291"/>
    </row>
    <row r="51" spans="1:29" ht="15.75" customHeight="1">
      <c r="A51" s="312"/>
      <c r="B51" s="100"/>
      <c r="C51" s="293"/>
      <c r="D51" s="294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07"/>
      <c r="S51" s="47"/>
      <c r="T51" s="48"/>
      <c r="U51" s="111"/>
      <c r="V51" s="112"/>
      <c r="W51" s="113"/>
      <c r="X51" s="116"/>
      <c r="Y51" s="295"/>
      <c r="Z51" s="296"/>
      <c r="AA51" s="117"/>
      <c r="AB51" s="110"/>
      <c r="AC51" s="291"/>
    </row>
    <row r="52" spans="1:29" ht="15.75" customHeight="1">
      <c r="A52" s="312"/>
      <c r="B52" s="100"/>
      <c r="C52" s="293"/>
      <c r="D52" s="294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07"/>
      <c r="S52" s="47"/>
      <c r="T52" s="48"/>
      <c r="U52" s="111"/>
      <c r="V52" s="112"/>
      <c r="W52" s="113"/>
      <c r="X52" s="116"/>
      <c r="Y52" s="295"/>
      <c r="Z52" s="296"/>
      <c r="AA52" s="117"/>
      <c r="AB52" s="110"/>
      <c r="AC52" s="291"/>
    </row>
    <row r="53" spans="1:29" ht="15.75" customHeight="1">
      <c r="A53" s="312"/>
      <c r="B53" s="100"/>
      <c r="C53" s="293"/>
      <c r="D53" s="294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07"/>
      <c r="S53" s="47"/>
      <c r="T53" s="48"/>
      <c r="U53" s="111"/>
      <c r="V53" s="112"/>
      <c r="W53" s="113"/>
      <c r="X53" s="116"/>
      <c r="Y53" s="295"/>
      <c r="Z53" s="296"/>
      <c r="AA53" s="117"/>
      <c r="AB53" s="110"/>
      <c r="AC53" s="291"/>
    </row>
    <row r="54" spans="1:29" ht="15.75" customHeight="1">
      <c r="A54" s="312"/>
      <c r="B54" s="100"/>
      <c r="C54" s="293"/>
      <c r="D54" s="294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07"/>
      <c r="S54" s="119"/>
      <c r="T54" s="120"/>
      <c r="U54" s="130"/>
      <c r="V54" s="131"/>
      <c r="W54" s="126"/>
      <c r="X54" s="127"/>
      <c r="Y54" s="295"/>
      <c r="Z54" s="296"/>
      <c r="AA54" s="165"/>
      <c r="AB54" s="125"/>
      <c r="AC54" s="291"/>
    </row>
    <row r="55" spans="1:29" ht="15.75" customHeight="1" thickBot="1">
      <c r="A55" s="313"/>
      <c r="B55" s="133" t="s">
        <v>117</v>
      </c>
      <c r="C55" s="297"/>
      <c r="D55" s="297"/>
      <c r="E55" s="134"/>
      <c r="F55" s="167"/>
      <c r="G55" s="135"/>
      <c r="H55" s="69"/>
      <c r="I55" s="136">
        <f t="shared" ref="I55:J55" si="11">AVERAGE(I39:I54)</f>
        <v>4</v>
      </c>
      <c r="J55" s="137">
        <f t="shared" si="11"/>
        <v>3300</v>
      </c>
      <c r="K55" s="138">
        <f t="shared" ref="K55" si="12">J55/I55</f>
        <v>825</v>
      </c>
      <c r="L55" s="136">
        <f t="shared" ref="L55:M55" si="13">AVERAGE(L39:L54)</f>
        <v>4</v>
      </c>
      <c r="M55" s="137">
        <f t="shared" si="13"/>
        <v>2954.4728747714685</v>
      </c>
      <c r="N55" s="138">
        <f>M55/L55</f>
        <v>738.61821869286712</v>
      </c>
      <c r="O55" s="139">
        <f>L55-I55</f>
        <v>0</v>
      </c>
      <c r="P55" s="140">
        <f>N55-K55</f>
        <v>-86.381781307132883</v>
      </c>
      <c r="Q55" s="141">
        <f>N55/K55</f>
        <v>0.89529481053680859</v>
      </c>
      <c r="R55" s="308"/>
      <c r="S55" s="142">
        <f>S39</f>
        <v>0.29190972222222222</v>
      </c>
      <c r="T55" s="143">
        <f>INDEX(T39:T54,COUNTA(T39:T54))</f>
        <v>0.42246527777777776</v>
      </c>
      <c r="U55" s="144"/>
      <c r="V55" s="166"/>
      <c r="W55" s="167"/>
      <c r="X55" s="138"/>
      <c r="Y55" s="298"/>
      <c r="Z55" s="299"/>
      <c r="AA55" s="168">
        <f>M55-J55</f>
        <v>-345.52712522853153</v>
      </c>
      <c r="AB55" s="141">
        <f>M55/J55</f>
        <v>0.89529481053680859</v>
      </c>
      <c r="AC55" s="292"/>
    </row>
    <row r="56" spans="1:29" ht="15.75" customHeight="1">
      <c r="A56" s="300" t="s">
        <v>126</v>
      </c>
      <c r="B56" s="114" t="s">
        <v>120</v>
      </c>
      <c r="C56" s="304" t="s">
        <v>128</v>
      </c>
      <c r="D56" s="305"/>
      <c r="E56" s="147">
        <v>22.28</v>
      </c>
      <c r="F56" s="97">
        <v>1119</v>
      </c>
      <c r="G56" s="148">
        <f t="shared" ref="G56:G58" si="14">E56*F56</f>
        <v>24931.32</v>
      </c>
      <c r="H56" s="149"/>
      <c r="I56" s="150">
        <v>5</v>
      </c>
      <c r="J56" s="151">
        <v>3300</v>
      </c>
      <c r="K56" s="152">
        <f>J56/I56</f>
        <v>660</v>
      </c>
      <c r="L56" s="153">
        <v>5</v>
      </c>
      <c r="M56" s="151">
        <f>F56/V56*60</f>
        <v>2957.7092511013175</v>
      </c>
      <c r="N56" s="152">
        <f>M56/L56</f>
        <v>591.54185022026354</v>
      </c>
      <c r="O56" s="154">
        <f>L56-I56</f>
        <v>0</v>
      </c>
      <c r="P56" s="155">
        <f>N56-K56</f>
        <v>-68.458149779736459</v>
      </c>
      <c r="Q56" s="156">
        <f>N56/K56</f>
        <v>0.89627553063676291</v>
      </c>
      <c r="R56" s="306">
        <f>Q72</f>
        <v>0.8954113326041101</v>
      </c>
      <c r="S56" s="157">
        <v>0.291875</v>
      </c>
      <c r="T56" s="158">
        <v>0.30763888888888891</v>
      </c>
      <c r="U56" s="159"/>
      <c r="V56" s="160">
        <v>22.700000000000031</v>
      </c>
      <c r="W56" s="161"/>
      <c r="X56" s="162"/>
      <c r="Y56" s="309"/>
      <c r="Z56" s="310"/>
      <c r="AA56" s="115">
        <f>M56-J56</f>
        <v>-342.29074889868252</v>
      </c>
      <c r="AB56" s="156">
        <f>M56/J56</f>
        <v>0.89627553063676291</v>
      </c>
      <c r="AC56" s="290">
        <f>AB72</f>
        <v>0.8954113326041101</v>
      </c>
    </row>
    <row r="57" spans="1:29" ht="15.75" customHeight="1">
      <c r="A57" s="301"/>
      <c r="B57" s="100" t="s">
        <v>120</v>
      </c>
      <c r="C57" s="293" t="s">
        <v>256</v>
      </c>
      <c r="D57" s="294"/>
      <c r="E57" s="101">
        <v>27.27</v>
      </c>
      <c r="F57" s="102">
        <v>4048</v>
      </c>
      <c r="G57" s="103">
        <f t="shared" si="14"/>
        <v>110388.95999999999</v>
      </c>
      <c r="H57" s="26"/>
      <c r="I57" s="104">
        <v>5</v>
      </c>
      <c r="J57" s="105">
        <v>3300</v>
      </c>
      <c r="K57" s="106">
        <f t="shared" si="10"/>
        <v>660</v>
      </c>
      <c r="L57" s="107">
        <v>5</v>
      </c>
      <c r="M57" s="105">
        <f>F57/V57*60</f>
        <v>2954.1455503750249</v>
      </c>
      <c r="N57" s="106">
        <f>M57/L57</f>
        <v>590.82911007500502</v>
      </c>
      <c r="O57" s="108">
        <f>L57-I57</f>
        <v>0</v>
      </c>
      <c r="P57" s="109">
        <f>N57-K57</f>
        <v>-69.170889924994981</v>
      </c>
      <c r="Q57" s="110">
        <f>N57/K57</f>
        <v>0.89519562132576513</v>
      </c>
      <c r="R57" s="307"/>
      <c r="S57" s="47">
        <v>0.31111111111111112</v>
      </c>
      <c r="T57" s="48">
        <v>0.36820601851851853</v>
      </c>
      <c r="U57" s="111">
        <v>4.9999999999999822</v>
      </c>
      <c r="V57" s="112">
        <v>82.216666666666669</v>
      </c>
      <c r="W57" s="113"/>
      <c r="X57" s="116"/>
      <c r="Y57" s="295"/>
      <c r="Z57" s="296"/>
      <c r="AA57" s="117">
        <f>M57-J57</f>
        <v>-345.85444962497513</v>
      </c>
      <c r="AB57" s="110">
        <f>M57/J57</f>
        <v>0.89519562132576513</v>
      </c>
      <c r="AC57" s="291"/>
    </row>
    <row r="58" spans="1:29" ht="15.75" customHeight="1">
      <c r="A58" s="301"/>
      <c r="B58" s="100" t="s">
        <v>120</v>
      </c>
      <c r="C58" s="293" t="s">
        <v>220</v>
      </c>
      <c r="D58" s="294"/>
      <c r="E58" s="101">
        <v>18.53</v>
      </c>
      <c r="F58" s="102">
        <v>3622</v>
      </c>
      <c r="G58" s="103">
        <f t="shared" si="14"/>
        <v>67115.66</v>
      </c>
      <c r="H58" s="26"/>
      <c r="I58" s="104">
        <v>3</v>
      </c>
      <c r="J58" s="105">
        <v>3300</v>
      </c>
      <c r="K58" s="106">
        <f t="shared" si="10"/>
        <v>1100</v>
      </c>
      <c r="L58" s="107">
        <v>3</v>
      </c>
      <c r="M58" s="105">
        <f>F58/V58*60</f>
        <v>2952.717391304348</v>
      </c>
      <c r="N58" s="106">
        <f>M58/L58</f>
        <v>984.23913043478262</v>
      </c>
      <c r="O58" s="108">
        <f>L58-I58</f>
        <v>0</v>
      </c>
      <c r="P58" s="109">
        <f>N58-K58</f>
        <v>-115.76086956521738</v>
      </c>
      <c r="Q58" s="110">
        <f>N58/K58</f>
        <v>0.89476284584980237</v>
      </c>
      <c r="R58" s="307"/>
      <c r="S58" s="47">
        <v>0.37180555555555556</v>
      </c>
      <c r="T58" s="48">
        <v>0.42291666666666666</v>
      </c>
      <c r="U58" s="111">
        <v>5.1833333333333176</v>
      </c>
      <c r="V58" s="112">
        <v>73.599999999999994</v>
      </c>
      <c r="W58" s="113"/>
      <c r="X58" s="116"/>
      <c r="Y58" s="295"/>
      <c r="Z58" s="296"/>
      <c r="AA58" s="117">
        <f>M58-J58</f>
        <v>-347.28260869565202</v>
      </c>
      <c r="AB58" s="110">
        <f>M58/J58</f>
        <v>0.89476284584980237</v>
      </c>
      <c r="AC58" s="291"/>
    </row>
    <row r="59" spans="1:29" ht="15.75" customHeight="1">
      <c r="A59" s="301"/>
      <c r="B59" s="100"/>
      <c r="C59" s="293"/>
      <c r="D59" s="294"/>
      <c r="E59" s="101"/>
      <c r="F59" s="102"/>
      <c r="G59" s="103"/>
      <c r="H59" s="26"/>
      <c r="I59" s="104"/>
      <c r="J59" s="105"/>
      <c r="K59" s="106"/>
      <c r="L59" s="107"/>
      <c r="M59" s="105"/>
      <c r="N59" s="106"/>
      <c r="O59" s="108"/>
      <c r="P59" s="109"/>
      <c r="Q59" s="110"/>
      <c r="R59" s="307"/>
      <c r="S59" s="47"/>
      <c r="T59" s="48"/>
      <c r="U59" s="111"/>
      <c r="V59" s="112"/>
      <c r="W59" s="113"/>
      <c r="X59" s="116"/>
      <c r="Y59" s="295"/>
      <c r="Z59" s="296"/>
      <c r="AA59" s="117"/>
      <c r="AB59" s="110"/>
      <c r="AC59" s="291"/>
    </row>
    <row r="60" spans="1:29" ht="15.75" customHeight="1">
      <c r="A60" s="302"/>
      <c r="B60" s="100"/>
      <c r="C60" s="293"/>
      <c r="D60" s="294"/>
      <c r="E60" s="101"/>
      <c r="F60" s="102"/>
      <c r="G60" s="103"/>
      <c r="H60" s="13"/>
      <c r="I60" s="104"/>
      <c r="J60" s="105"/>
      <c r="K60" s="106"/>
      <c r="L60" s="118"/>
      <c r="M60" s="105"/>
      <c r="N60" s="106"/>
      <c r="O60" s="108"/>
      <c r="P60" s="109"/>
      <c r="Q60" s="110"/>
      <c r="R60" s="307"/>
      <c r="S60" s="47"/>
      <c r="T60" s="48"/>
      <c r="U60" s="111"/>
      <c r="V60" s="112"/>
      <c r="W60" s="113"/>
      <c r="X60" s="116"/>
      <c r="Y60" s="295"/>
      <c r="Z60" s="296"/>
      <c r="AA60" s="117"/>
      <c r="AB60" s="110"/>
      <c r="AC60" s="291"/>
    </row>
    <row r="61" spans="1:29" ht="15.75" customHeight="1">
      <c r="A61" s="302"/>
      <c r="B61" s="100"/>
      <c r="C61" s="293"/>
      <c r="D61" s="294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307"/>
      <c r="S61" s="47"/>
      <c r="T61" s="48"/>
      <c r="U61" s="111"/>
      <c r="V61" s="112"/>
      <c r="W61" s="113"/>
      <c r="X61" s="116"/>
      <c r="Y61" s="295"/>
      <c r="Z61" s="296"/>
      <c r="AA61" s="117"/>
      <c r="AB61" s="110"/>
      <c r="AC61" s="291"/>
    </row>
    <row r="62" spans="1:29" ht="15.75" customHeight="1">
      <c r="A62" s="302"/>
      <c r="B62" s="100"/>
      <c r="C62" s="293"/>
      <c r="D62" s="294"/>
      <c r="E62" s="101"/>
      <c r="F62" s="102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307"/>
      <c r="S62" s="47"/>
      <c r="T62" s="48"/>
      <c r="U62" s="111"/>
      <c r="V62" s="112"/>
      <c r="W62" s="113"/>
      <c r="X62" s="116"/>
      <c r="Y62" s="295"/>
      <c r="Z62" s="296"/>
      <c r="AA62" s="117"/>
      <c r="AB62" s="110"/>
      <c r="AC62" s="291"/>
    </row>
    <row r="63" spans="1:29" ht="15.75" customHeight="1">
      <c r="A63" s="302"/>
      <c r="B63" s="100"/>
      <c r="C63" s="293"/>
      <c r="D63" s="294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07"/>
      <c r="S63" s="47"/>
      <c r="T63" s="48"/>
      <c r="U63" s="111"/>
      <c r="V63" s="112"/>
      <c r="W63" s="113"/>
      <c r="X63" s="116"/>
      <c r="Y63" s="295"/>
      <c r="Z63" s="296"/>
      <c r="AA63" s="117"/>
      <c r="AB63" s="110"/>
      <c r="AC63" s="291"/>
    </row>
    <row r="64" spans="1:29" ht="15.75" customHeight="1">
      <c r="A64" s="302"/>
      <c r="B64" s="100"/>
      <c r="C64" s="293"/>
      <c r="D64" s="294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07"/>
      <c r="S64" s="47"/>
      <c r="T64" s="48"/>
      <c r="U64" s="111"/>
      <c r="V64" s="112"/>
      <c r="W64" s="113"/>
      <c r="X64" s="116"/>
      <c r="Y64" s="295"/>
      <c r="Z64" s="296"/>
      <c r="AA64" s="117"/>
      <c r="AB64" s="110"/>
      <c r="AC64" s="291"/>
    </row>
    <row r="65" spans="1:29" ht="15.75" customHeight="1">
      <c r="A65" s="302"/>
      <c r="B65" s="100"/>
      <c r="C65" s="293"/>
      <c r="D65" s="294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07"/>
      <c r="S65" s="47"/>
      <c r="T65" s="48"/>
      <c r="U65" s="111"/>
      <c r="V65" s="112"/>
      <c r="W65" s="113"/>
      <c r="X65" s="116"/>
      <c r="Y65" s="295"/>
      <c r="Z65" s="296"/>
      <c r="AA65" s="117"/>
      <c r="AB65" s="110"/>
      <c r="AC65" s="291"/>
    </row>
    <row r="66" spans="1:29" ht="15.75" customHeight="1">
      <c r="A66" s="302"/>
      <c r="B66" s="100"/>
      <c r="C66" s="293"/>
      <c r="D66" s="294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07"/>
      <c r="S66" s="47"/>
      <c r="T66" s="48"/>
      <c r="U66" s="111"/>
      <c r="V66" s="112"/>
      <c r="W66" s="113"/>
      <c r="X66" s="116"/>
      <c r="Y66" s="295"/>
      <c r="Z66" s="296"/>
      <c r="AA66" s="117"/>
      <c r="AB66" s="110"/>
      <c r="AC66" s="291"/>
    </row>
    <row r="67" spans="1:29" ht="15.75" customHeight="1">
      <c r="A67" s="302"/>
      <c r="B67" s="100"/>
      <c r="C67" s="293"/>
      <c r="D67" s="294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07"/>
      <c r="S67" s="47"/>
      <c r="T67" s="48"/>
      <c r="U67" s="111"/>
      <c r="V67" s="112"/>
      <c r="W67" s="113"/>
      <c r="X67" s="116"/>
      <c r="Y67" s="295"/>
      <c r="Z67" s="296"/>
      <c r="AA67" s="117"/>
      <c r="AB67" s="110"/>
      <c r="AC67" s="291"/>
    </row>
    <row r="68" spans="1:29" ht="15.75" customHeight="1">
      <c r="A68" s="302"/>
      <c r="B68" s="100"/>
      <c r="C68" s="293"/>
      <c r="D68" s="294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07"/>
      <c r="S68" s="47"/>
      <c r="T68" s="48"/>
      <c r="U68" s="111"/>
      <c r="V68" s="112"/>
      <c r="W68" s="113"/>
      <c r="X68" s="116"/>
      <c r="Y68" s="295"/>
      <c r="Z68" s="296"/>
      <c r="AA68" s="117"/>
      <c r="AB68" s="110"/>
      <c r="AC68" s="291"/>
    </row>
    <row r="69" spans="1:29" ht="15.75" customHeight="1">
      <c r="A69" s="302"/>
      <c r="B69" s="100"/>
      <c r="C69" s="293"/>
      <c r="D69" s="294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07"/>
      <c r="S69" s="47"/>
      <c r="T69" s="48"/>
      <c r="U69" s="111"/>
      <c r="V69" s="112"/>
      <c r="W69" s="113"/>
      <c r="X69" s="116"/>
      <c r="Y69" s="295"/>
      <c r="Z69" s="296"/>
      <c r="AA69" s="117"/>
      <c r="AB69" s="110"/>
      <c r="AC69" s="291"/>
    </row>
    <row r="70" spans="1:29" ht="15.75" customHeight="1">
      <c r="A70" s="302"/>
      <c r="B70" s="100"/>
      <c r="C70" s="293"/>
      <c r="D70" s="294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07"/>
      <c r="S70" s="47"/>
      <c r="T70" s="48"/>
      <c r="U70" s="111"/>
      <c r="V70" s="112"/>
      <c r="W70" s="113"/>
      <c r="X70" s="116"/>
      <c r="Y70" s="295"/>
      <c r="Z70" s="296"/>
      <c r="AA70" s="117"/>
      <c r="AB70" s="110"/>
      <c r="AC70" s="291"/>
    </row>
    <row r="71" spans="1:29" ht="15.75" customHeight="1">
      <c r="A71" s="302"/>
      <c r="B71" s="100"/>
      <c r="C71" s="293"/>
      <c r="D71" s="294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07"/>
      <c r="S71" s="119"/>
      <c r="T71" s="120"/>
      <c r="U71" s="130"/>
      <c r="V71" s="131"/>
      <c r="W71" s="126"/>
      <c r="X71" s="127"/>
      <c r="Y71" s="295"/>
      <c r="Z71" s="296"/>
      <c r="AA71" s="165"/>
      <c r="AB71" s="125"/>
      <c r="AC71" s="291"/>
    </row>
    <row r="72" spans="1:29" ht="15.75" customHeight="1" thickBot="1">
      <c r="A72" s="303"/>
      <c r="B72" s="133" t="s">
        <v>117</v>
      </c>
      <c r="C72" s="297"/>
      <c r="D72" s="297"/>
      <c r="E72" s="134"/>
      <c r="F72" s="99"/>
      <c r="G72" s="135"/>
      <c r="H72" s="69"/>
      <c r="I72" s="136">
        <f t="shared" ref="I72:J72" si="15">AVERAGE(I56:I71)</f>
        <v>4.333333333333333</v>
      </c>
      <c r="J72" s="137">
        <f t="shared" si="15"/>
        <v>3300</v>
      </c>
      <c r="K72" s="138">
        <f t="shared" ref="K72" si="16">J72/I72</f>
        <v>761.53846153846155</v>
      </c>
      <c r="L72" s="136">
        <f t="shared" ref="L72:M72" si="17">AVERAGE(L56:L71)</f>
        <v>4.333333333333333</v>
      </c>
      <c r="M72" s="137">
        <f t="shared" si="17"/>
        <v>2954.8573975935633</v>
      </c>
      <c r="N72" s="138">
        <f>M72/L72</f>
        <v>681.89016867543774</v>
      </c>
      <c r="O72" s="139">
        <f>L72-I72</f>
        <v>0</v>
      </c>
      <c r="P72" s="140">
        <f>N72-K72</f>
        <v>-79.648292863023812</v>
      </c>
      <c r="Q72" s="141">
        <f>N72/K72</f>
        <v>0.8954113326041101</v>
      </c>
      <c r="R72" s="308"/>
      <c r="S72" s="142">
        <f>S56</f>
        <v>0.291875</v>
      </c>
      <c r="T72" s="143">
        <f>INDEX(T56:T71,COUNTA(T56:T71))</f>
        <v>0.42291666666666666</v>
      </c>
      <c r="U72" s="144"/>
      <c r="V72" s="166"/>
      <c r="W72" s="99"/>
      <c r="X72" s="69"/>
      <c r="Y72" s="298"/>
      <c r="Z72" s="299"/>
      <c r="AA72" s="168">
        <f>M72-J72</f>
        <v>-345.14260240643671</v>
      </c>
      <c r="AB72" s="141">
        <f>M72/J72</f>
        <v>0.8954113326041101</v>
      </c>
      <c r="AC72" s="292"/>
    </row>
    <row r="73" spans="1:29" ht="15.75" customHeight="1">
      <c r="A73" s="311" t="s">
        <v>71</v>
      </c>
      <c r="B73" s="114" t="s">
        <v>120</v>
      </c>
      <c r="C73" s="304" t="s">
        <v>131</v>
      </c>
      <c r="D73" s="305"/>
      <c r="E73" s="147">
        <v>18.18</v>
      </c>
      <c r="F73" s="97">
        <v>1142</v>
      </c>
      <c r="G73" s="148">
        <f t="shared" ref="G73:G75" si="18">E73*F73</f>
        <v>20761.560000000001</v>
      </c>
      <c r="H73" s="149"/>
      <c r="I73" s="150">
        <v>3</v>
      </c>
      <c r="J73" s="151">
        <v>3600</v>
      </c>
      <c r="K73" s="152">
        <f>J73/I73</f>
        <v>1200</v>
      </c>
      <c r="L73" s="153">
        <v>3</v>
      </c>
      <c r="M73" s="151">
        <f>F73/V73*60</f>
        <v>3131.1500380807265</v>
      </c>
      <c r="N73" s="152">
        <f>M73/L73</f>
        <v>1043.7166793602421</v>
      </c>
      <c r="O73" s="154">
        <f>L73-I73</f>
        <v>0</v>
      </c>
      <c r="P73" s="155">
        <f>N73-K73</f>
        <v>-156.2833206397579</v>
      </c>
      <c r="Q73" s="156">
        <f>N73/K73</f>
        <v>0.86976389946686838</v>
      </c>
      <c r="R73" s="306">
        <f>Q89</f>
        <v>0.87712881288325562</v>
      </c>
      <c r="S73" s="157">
        <v>0.29174768518518518</v>
      </c>
      <c r="T73" s="158">
        <v>0.30694444444444446</v>
      </c>
      <c r="U73" s="159"/>
      <c r="V73" s="160">
        <v>21.883333333333368</v>
      </c>
      <c r="W73" s="161"/>
      <c r="X73" s="162"/>
      <c r="Y73" s="309"/>
      <c r="Z73" s="310"/>
      <c r="AA73" s="115">
        <f>M73-J73</f>
        <v>-468.84996191927348</v>
      </c>
      <c r="AB73" s="156">
        <f>M73/J73</f>
        <v>0.8697638994668685</v>
      </c>
      <c r="AC73" s="290">
        <f>AB89</f>
        <v>0.8771288128832555</v>
      </c>
    </row>
    <row r="74" spans="1:29" ht="15.75" customHeight="1">
      <c r="A74" s="312"/>
      <c r="B74" s="100" t="s">
        <v>120</v>
      </c>
      <c r="C74" s="293" t="s">
        <v>132</v>
      </c>
      <c r="D74" s="294"/>
      <c r="E74" s="101">
        <v>14.03</v>
      </c>
      <c r="F74" s="102">
        <v>4241</v>
      </c>
      <c r="G74" s="103">
        <f t="shared" si="18"/>
        <v>59501.229999999996</v>
      </c>
      <c r="H74" s="26"/>
      <c r="I74" s="104">
        <v>3</v>
      </c>
      <c r="J74" s="105">
        <v>3000</v>
      </c>
      <c r="K74" s="106">
        <f t="shared" ref="K74:K110" si="19">J74/I74</f>
        <v>1000</v>
      </c>
      <c r="L74" s="107">
        <v>3</v>
      </c>
      <c r="M74" s="105">
        <f>F74/V74*60</f>
        <v>2688.9045438534677</v>
      </c>
      <c r="N74" s="106">
        <f>M74/L74</f>
        <v>896.30151461782259</v>
      </c>
      <c r="O74" s="108">
        <f>L74-I74</f>
        <v>0</v>
      </c>
      <c r="P74" s="109">
        <f>N74-K74</f>
        <v>-103.69848538217741</v>
      </c>
      <c r="Q74" s="110">
        <f>N74/K74</f>
        <v>0.89630151461782259</v>
      </c>
      <c r="R74" s="307"/>
      <c r="S74" s="47">
        <v>0.31761574074074073</v>
      </c>
      <c r="T74" s="48">
        <v>0.38333333333333336</v>
      </c>
      <c r="U74" s="111">
        <v>15.366666666666617</v>
      </c>
      <c r="V74" s="112">
        <v>94.633333333333397</v>
      </c>
      <c r="W74" s="113"/>
      <c r="X74" s="116"/>
      <c r="Y74" s="295"/>
      <c r="Z74" s="296"/>
      <c r="AA74" s="117">
        <f>M74-J74</f>
        <v>-311.09545614653234</v>
      </c>
      <c r="AB74" s="110">
        <f>M74/J74</f>
        <v>0.89630151461782259</v>
      </c>
      <c r="AC74" s="291"/>
    </row>
    <row r="75" spans="1:29" ht="15.75" customHeight="1">
      <c r="A75" s="312"/>
      <c r="B75" s="100" t="s">
        <v>120</v>
      </c>
      <c r="C75" s="293" t="s">
        <v>134</v>
      </c>
      <c r="D75" s="294"/>
      <c r="E75" s="101">
        <v>14.28</v>
      </c>
      <c r="F75" s="102">
        <v>5509</v>
      </c>
      <c r="G75" s="103">
        <f t="shared" si="18"/>
        <v>78668.51999999999</v>
      </c>
      <c r="H75" s="26"/>
      <c r="I75" s="104">
        <v>3</v>
      </c>
      <c r="J75" s="105">
        <v>3600</v>
      </c>
      <c r="K75" s="106">
        <f t="shared" si="19"/>
        <v>1200</v>
      </c>
      <c r="L75" s="107">
        <v>3</v>
      </c>
      <c r="M75" s="105">
        <f>F75/V75*60</f>
        <v>3126.6593094750119</v>
      </c>
      <c r="N75" s="106">
        <f>M75/L75</f>
        <v>1042.2197698250041</v>
      </c>
      <c r="O75" s="108">
        <f>L75-I75</f>
        <v>0</v>
      </c>
      <c r="P75" s="109">
        <f>N75-K75</f>
        <v>-157.78023017499595</v>
      </c>
      <c r="Q75" s="110">
        <f>N75/K75</f>
        <v>0.86851647485417005</v>
      </c>
      <c r="R75" s="307"/>
      <c r="S75" s="47">
        <v>0.39394675925925926</v>
      </c>
      <c r="T75" s="48">
        <v>0.46736111111111112</v>
      </c>
      <c r="U75" s="111">
        <v>15.283333333333298</v>
      </c>
      <c r="V75" s="112">
        <v>105.71666666666667</v>
      </c>
      <c r="W75" s="113"/>
      <c r="X75" s="116"/>
      <c r="Y75" s="295"/>
      <c r="Z75" s="296"/>
      <c r="AA75" s="117">
        <f>M75-J75</f>
        <v>-473.34069052498808</v>
      </c>
      <c r="AB75" s="110">
        <f>M75/J75</f>
        <v>0.86851647485416994</v>
      </c>
      <c r="AC75" s="291"/>
    </row>
    <row r="76" spans="1:29" ht="15.75" customHeight="1">
      <c r="A76" s="312"/>
      <c r="B76" s="100"/>
      <c r="C76" s="293"/>
      <c r="D76" s="294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07"/>
      <c r="S76" s="47"/>
      <c r="T76" s="48"/>
      <c r="U76" s="111"/>
      <c r="V76" s="112"/>
      <c r="W76" s="113"/>
      <c r="X76" s="116"/>
      <c r="Y76" s="295"/>
      <c r="Z76" s="296"/>
      <c r="AA76" s="117"/>
      <c r="AB76" s="110"/>
      <c r="AC76" s="291"/>
    </row>
    <row r="77" spans="1:29" ht="15.75" customHeight="1">
      <c r="A77" s="312"/>
      <c r="B77" s="100"/>
      <c r="C77" s="293"/>
      <c r="D77" s="294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307"/>
      <c r="S77" s="47"/>
      <c r="T77" s="48"/>
      <c r="U77" s="111"/>
      <c r="V77" s="112"/>
      <c r="W77" s="113"/>
      <c r="X77" s="116"/>
      <c r="Y77" s="295"/>
      <c r="Z77" s="296"/>
      <c r="AA77" s="117"/>
      <c r="AB77" s="110"/>
      <c r="AC77" s="291"/>
    </row>
    <row r="78" spans="1:29" ht="15.75" customHeight="1">
      <c r="A78" s="312"/>
      <c r="B78" s="100"/>
      <c r="C78" s="293"/>
      <c r="D78" s="294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07"/>
      <c r="S78" s="47"/>
      <c r="T78" s="48"/>
      <c r="U78" s="111"/>
      <c r="V78" s="112"/>
      <c r="W78" s="113"/>
      <c r="X78" s="116"/>
      <c r="Y78" s="295"/>
      <c r="Z78" s="296"/>
      <c r="AA78" s="117"/>
      <c r="AB78" s="110"/>
      <c r="AC78" s="291"/>
    </row>
    <row r="79" spans="1:29" ht="15.75" customHeight="1">
      <c r="A79" s="312"/>
      <c r="B79" s="100"/>
      <c r="C79" s="293"/>
      <c r="D79" s="294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307"/>
      <c r="S79" s="47"/>
      <c r="T79" s="48"/>
      <c r="U79" s="111"/>
      <c r="V79" s="112"/>
      <c r="W79" s="113"/>
      <c r="X79" s="116"/>
      <c r="Y79" s="295"/>
      <c r="Z79" s="296"/>
      <c r="AA79" s="117"/>
      <c r="AB79" s="110"/>
      <c r="AC79" s="291"/>
    </row>
    <row r="80" spans="1:29" ht="15.75" customHeight="1">
      <c r="A80" s="312"/>
      <c r="B80" s="100"/>
      <c r="C80" s="293"/>
      <c r="D80" s="294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07"/>
      <c r="S80" s="47"/>
      <c r="T80" s="48"/>
      <c r="U80" s="111"/>
      <c r="V80" s="112"/>
      <c r="W80" s="113"/>
      <c r="X80" s="116"/>
      <c r="Y80" s="295"/>
      <c r="Z80" s="296"/>
      <c r="AA80" s="117"/>
      <c r="AB80" s="110"/>
      <c r="AC80" s="291"/>
    </row>
    <row r="81" spans="1:29" ht="15.75" customHeight="1">
      <c r="A81" s="312"/>
      <c r="B81" s="100"/>
      <c r="C81" s="293"/>
      <c r="D81" s="294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07"/>
      <c r="S81" s="47"/>
      <c r="T81" s="48"/>
      <c r="U81" s="111"/>
      <c r="V81" s="112"/>
      <c r="W81" s="113"/>
      <c r="X81" s="116"/>
      <c r="Y81" s="295"/>
      <c r="Z81" s="296"/>
      <c r="AA81" s="117"/>
      <c r="AB81" s="110"/>
      <c r="AC81" s="291"/>
    </row>
    <row r="82" spans="1:29" ht="15.75" customHeight="1">
      <c r="A82" s="312"/>
      <c r="B82" s="100"/>
      <c r="C82" s="293"/>
      <c r="D82" s="294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07"/>
      <c r="S82" s="47"/>
      <c r="T82" s="48"/>
      <c r="U82" s="111"/>
      <c r="V82" s="112"/>
      <c r="W82" s="113"/>
      <c r="X82" s="116"/>
      <c r="Y82" s="295"/>
      <c r="Z82" s="296"/>
      <c r="AA82" s="117"/>
      <c r="AB82" s="110"/>
      <c r="AC82" s="291"/>
    </row>
    <row r="83" spans="1:29" ht="15.75" customHeight="1">
      <c r="A83" s="312"/>
      <c r="B83" s="100"/>
      <c r="C83" s="293"/>
      <c r="D83" s="294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07"/>
      <c r="S83" s="47"/>
      <c r="T83" s="48"/>
      <c r="U83" s="111"/>
      <c r="V83" s="112"/>
      <c r="W83" s="126"/>
      <c r="X83" s="127"/>
      <c r="Y83" s="295"/>
      <c r="Z83" s="296"/>
      <c r="AA83" s="117"/>
      <c r="AB83" s="110"/>
      <c r="AC83" s="291"/>
    </row>
    <row r="84" spans="1:29" ht="15.75" customHeight="1">
      <c r="A84" s="312"/>
      <c r="B84" s="100"/>
      <c r="C84" s="293"/>
      <c r="D84" s="294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07"/>
      <c r="S84" s="47"/>
      <c r="T84" s="48"/>
      <c r="U84" s="111"/>
      <c r="V84" s="112"/>
      <c r="W84" s="126"/>
      <c r="X84" s="127"/>
      <c r="Y84" s="295"/>
      <c r="Z84" s="296"/>
      <c r="AA84" s="117"/>
      <c r="AB84" s="110"/>
      <c r="AC84" s="291"/>
    </row>
    <row r="85" spans="1:29" ht="15.75" customHeight="1">
      <c r="A85" s="312"/>
      <c r="B85" s="100"/>
      <c r="C85" s="293"/>
      <c r="D85" s="294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07"/>
      <c r="S85" s="47"/>
      <c r="T85" s="48"/>
      <c r="U85" s="111"/>
      <c r="V85" s="112"/>
      <c r="W85" s="126"/>
      <c r="X85" s="127"/>
      <c r="Y85" s="295"/>
      <c r="Z85" s="296"/>
      <c r="AA85" s="117"/>
      <c r="AB85" s="110"/>
      <c r="AC85" s="291"/>
    </row>
    <row r="86" spans="1:29" ht="15.75" customHeight="1">
      <c r="A86" s="312"/>
      <c r="B86" s="100"/>
      <c r="C86" s="293"/>
      <c r="D86" s="294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07"/>
      <c r="S86" s="47"/>
      <c r="T86" s="48"/>
      <c r="U86" s="111"/>
      <c r="V86" s="112"/>
      <c r="W86" s="126"/>
      <c r="X86" s="127"/>
      <c r="Y86" s="295"/>
      <c r="Z86" s="296"/>
      <c r="AA86" s="117"/>
      <c r="AB86" s="110"/>
      <c r="AC86" s="291"/>
    </row>
    <row r="87" spans="1:29" ht="15.75" customHeight="1">
      <c r="A87" s="312"/>
      <c r="B87" s="100"/>
      <c r="C87" s="293"/>
      <c r="D87" s="294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07"/>
      <c r="S87" s="47"/>
      <c r="T87" s="48"/>
      <c r="U87" s="111"/>
      <c r="V87" s="112"/>
      <c r="W87" s="126"/>
      <c r="X87" s="127"/>
      <c r="Y87" s="295"/>
      <c r="Z87" s="296"/>
      <c r="AA87" s="117"/>
      <c r="AB87" s="110"/>
      <c r="AC87" s="291"/>
    </row>
    <row r="88" spans="1:29" ht="15.75" customHeight="1">
      <c r="A88" s="312"/>
      <c r="B88" s="100"/>
      <c r="C88" s="293"/>
      <c r="D88" s="294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07"/>
      <c r="S88" s="119"/>
      <c r="T88" s="120"/>
      <c r="U88" s="130"/>
      <c r="V88" s="131"/>
      <c r="W88" s="126"/>
      <c r="X88" s="127"/>
      <c r="Y88" s="295"/>
      <c r="Z88" s="296"/>
      <c r="AA88" s="165"/>
      <c r="AB88" s="125"/>
      <c r="AC88" s="291"/>
    </row>
    <row r="89" spans="1:29" ht="15.75" customHeight="1" thickBot="1">
      <c r="A89" s="313"/>
      <c r="B89" s="133" t="s">
        <v>117</v>
      </c>
      <c r="C89" s="297"/>
      <c r="D89" s="297"/>
      <c r="E89" s="134"/>
      <c r="F89" s="99"/>
      <c r="G89" s="135"/>
      <c r="H89" s="69"/>
      <c r="I89" s="136">
        <f t="shared" ref="I89:J89" si="20">AVERAGE(I73:I88)</f>
        <v>3</v>
      </c>
      <c r="J89" s="137">
        <f t="shared" si="20"/>
        <v>3400</v>
      </c>
      <c r="K89" s="138">
        <f t="shared" ref="K89" si="21">J89/I89</f>
        <v>1133.3333333333333</v>
      </c>
      <c r="L89" s="136">
        <f t="shared" ref="L89:M89" si="22">AVERAGE(L73:L88)</f>
        <v>3</v>
      </c>
      <c r="M89" s="137">
        <f t="shared" si="22"/>
        <v>2982.2379638030689</v>
      </c>
      <c r="N89" s="138">
        <f>M89/L89</f>
        <v>994.07932126768958</v>
      </c>
      <c r="O89" s="139">
        <f>L89-I89</f>
        <v>0</v>
      </c>
      <c r="P89" s="140">
        <f>N89-K89</f>
        <v>-139.25401206564368</v>
      </c>
      <c r="Q89" s="141">
        <f>N89/K89</f>
        <v>0.87712881288325562</v>
      </c>
      <c r="R89" s="308"/>
      <c r="S89" s="142">
        <f>S73</f>
        <v>0.29174768518518518</v>
      </c>
      <c r="T89" s="143">
        <f>INDEX(T73:T88,COUNTA(T73:T88))</f>
        <v>0.46736111111111112</v>
      </c>
      <c r="U89" s="144"/>
      <c r="V89" s="166"/>
      <c r="W89" s="99"/>
      <c r="X89" s="69"/>
      <c r="Y89" s="298"/>
      <c r="Z89" s="299"/>
      <c r="AA89" s="168">
        <f>M89-J89</f>
        <v>-417.76203619693115</v>
      </c>
      <c r="AB89" s="141">
        <f>M89/J89</f>
        <v>0.8771288128832555</v>
      </c>
      <c r="AC89" s="292"/>
    </row>
    <row r="90" spans="1:29" ht="15.75" customHeight="1">
      <c r="A90" s="300" t="s">
        <v>78</v>
      </c>
      <c r="B90" s="114" t="s">
        <v>120</v>
      </c>
      <c r="C90" s="304" t="s">
        <v>136</v>
      </c>
      <c r="D90" s="305"/>
      <c r="E90" s="147">
        <v>25.03</v>
      </c>
      <c r="F90" s="97">
        <v>1518</v>
      </c>
      <c r="G90" s="148">
        <f t="shared" ref="G90:G93" si="23">E90*F90</f>
        <v>37995.54</v>
      </c>
      <c r="H90" s="149"/>
      <c r="I90" s="150">
        <v>4</v>
      </c>
      <c r="J90" s="151">
        <v>3300</v>
      </c>
      <c r="K90" s="152">
        <f>J90/I90</f>
        <v>825</v>
      </c>
      <c r="L90" s="153">
        <v>4</v>
      </c>
      <c r="M90" s="151">
        <f>F90/V90*60</f>
        <v>2928.6173633440526</v>
      </c>
      <c r="N90" s="152">
        <f>M90/L90</f>
        <v>732.15434083601315</v>
      </c>
      <c r="O90" s="154">
        <f>L90-I90</f>
        <v>0</v>
      </c>
      <c r="P90" s="155">
        <f>N90-K90</f>
        <v>-92.845659163986852</v>
      </c>
      <c r="Q90" s="156">
        <f>N90/K90</f>
        <v>0.88745980707395533</v>
      </c>
      <c r="R90" s="306">
        <f>Q106</f>
        <v>0.88444818282002202</v>
      </c>
      <c r="S90" s="157">
        <v>0.29166666666666669</v>
      </c>
      <c r="T90" s="158">
        <v>0.3132638888888889</v>
      </c>
      <c r="U90" s="159"/>
      <c r="V90" s="160">
        <v>31.099999999999987</v>
      </c>
      <c r="W90" s="158"/>
      <c r="X90" s="169"/>
      <c r="Y90" s="309"/>
      <c r="Z90" s="310"/>
      <c r="AA90" s="115">
        <f>M90-J90</f>
        <v>-371.38263665594741</v>
      </c>
      <c r="AB90" s="156">
        <f>M90/J90</f>
        <v>0.88745980707395533</v>
      </c>
      <c r="AC90" s="290">
        <f>AB106</f>
        <v>0.88444818282002213</v>
      </c>
    </row>
    <row r="91" spans="1:29" ht="15.75" customHeight="1">
      <c r="A91" s="301"/>
      <c r="B91" s="100" t="s">
        <v>120</v>
      </c>
      <c r="C91" s="293" t="s">
        <v>137</v>
      </c>
      <c r="D91" s="294"/>
      <c r="E91" s="101">
        <v>24.82</v>
      </c>
      <c r="F91" s="102">
        <v>1748</v>
      </c>
      <c r="G91" s="103">
        <f t="shared" si="23"/>
        <v>43385.36</v>
      </c>
      <c r="H91" s="26"/>
      <c r="I91" s="104">
        <v>4</v>
      </c>
      <c r="J91" s="105">
        <v>3300</v>
      </c>
      <c r="K91" s="106">
        <f t="shared" si="19"/>
        <v>825</v>
      </c>
      <c r="L91" s="107">
        <v>4</v>
      </c>
      <c r="M91" s="105">
        <f>F91/V91*60</f>
        <v>2928.2456956724095</v>
      </c>
      <c r="N91" s="106">
        <f>M91/L91</f>
        <v>732.06142391810238</v>
      </c>
      <c r="O91" s="108">
        <f>L91-I91</f>
        <v>0</v>
      </c>
      <c r="P91" s="109">
        <f>N91-K91</f>
        <v>-92.938576081897622</v>
      </c>
      <c r="Q91" s="110">
        <f>N91/K91</f>
        <v>0.88734718050679073</v>
      </c>
      <c r="R91" s="307"/>
      <c r="S91" s="47">
        <v>0.32373842592592594</v>
      </c>
      <c r="T91" s="48">
        <v>0.34861111111111109</v>
      </c>
      <c r="U91" s="111">
        <v>15.083333333333346</v>
      </c>
      <c r="V91" s="112">
        <v>35.81666666666662</v>
      </c>
      <c r="W91" s="113"/>
      <c r="X91" s="13"/>
      <c r="Y91" s="295"/>
      <c r="Z91" s="296"/>
      <c r="AA91" s="117">
        <f>M91-J91</f>
        <v>-371.75430432759049</v>
      </c>
      <c r="AB91" s="110">
        <f>M91/J91</f>
        <v>0.88734718050679073</v>
      </c>
      <c r="AC91" s="291"/>
    </row>
    <row r="92" spans="1:29" ht="15.75" customHeight="1">
      <c r="A92" s="301"/>
      <c r="B92" s="100" t="s">
        <v>120</v>
      </c>
      <c r="C92" s="293" t="s">
        <v>138</v>
      </c>
      <c r="D92" s="294"/>
      <c r="E92" s="101">
        <v>30</v>
      </c>
      <c r="F92" s="102">
        <v>2820</v>
      </c>
      <c r="G92" s="103">
        <f t="shared" si="23"/>
        <v>84600</v>
      </c>
      <c r="H92" s="26"/>
      <c r="I92" s="104">
        <v>3</v>
      </c>
      <c r="J92" s="105">
        <v>3000</v>
      </c>
      <c r="K92" s="106">
        <f t="shared" si="19"/>
        <v>1000</v>
      </c>
      <c r="L92" s="107">
        <v>3</v>
      </c>
      <c r="M92" s="105">
        <f>F92/V92*60</f>
        <v>2689.9841017488075</v>
      </c>
      <c r="N92" s="106">
        <f>M92/L92</f>
        <v>896.66136724960245</v>
      </c>
      <c r="O92" s="108">
        <f>L92-I92</f>
        <v>0</v>
      </c>
      <c r="P92" s="109">
        <f>N92-K92</f>
        <v>-103.33863275039755</v>
      </c>
      <c r="Q92" s="110">
        <f>N92/K92</f>
        <v>0.89666136724960244</v>
      </c>
      <c r="R92" s="307"/>
      <c r="S92" s="47">
        <v>0.35979166666666668</v>
      </c>
      <c r="T92" s="48">
        <v>0.40347222222222223</v>
      </c>
      <c r="U92" s="111">
        <v>16.100000000000037</v>
      </c>
      <c r="V92" s="112">
        <v>62.9</v>
      </c>
      <c r="W92" s="113"/>
      <c r="X92" s="13"/>
      <c r="Y92" s="295"/>
      <c r="Z92" s="296"/>
      <c r="AA92" s="117">
        <f>M92-J92</f>
        <v>-310.01589825119254</v>
      </c>
      <c r="AB92" s="110">
        <f>M92/J92</f>
        <v>0.89666136724960244</v>
      </c>
      <c r="AC92" s="291"/>
    </row>
    <row r="93" spans="1:29" ht="15.75" customHeight="1">
      <c r="A93" s="301"/>
      <c r="B93" s="100" t="s">
        <v>120</v>
      </c>
      <c r="C93" s="293" t="s">
        <v>133</v>
      </c>
      <c r="D93" s="294"/>
      <c r="E93" s="101">
        <v>18.18</v>
      </c>
      <c r="F93" s="102">
        <v>2173</v>
      </c>
      <c r="G93" s="103">
        <f t="shared" si="23"/>
        <v>39505.14</v>
      </c>
      <c r="H93" s="26"/>
      <c r="I93" s="104">
        <v>3</v>
      </c>
      <c r="J93" s="105">
        <v>3600</v>
      </c>
      <c r="K93" s="106">
        <f t="shared" si="19"/>
        <v>1200</v>
      </c>
      <c r="L93" s="107">
        <v>3</v>
      </c>
      <c r="M93" s="105">
        <f>F93/V93*60</f>
        <v>3127.8688524590216</v>
      </c>
      <c r="N93" s="106">
        <f>M93/L93</f>
        <v>1042.6229508196739</v>
      </c>
      <c r="O93" s="108">
        <f>L93-I93</f>
        <v>0</v>
      </c>
      <c r="P93" s="109">
        <f>N93-K93</f>
        <v>-157.37704918032614</v>
      </c>
      <c r="Q93" s="110">
        <f>N93/K93</f>
        <v>0.86885245901639485</v>
      </c>
      <c r="R93" s="307"/>
      <c r="S93" s="47">
        <v>0.41410879629629632</v>
      </c>
      <c r="T93" s="48">
        <v>0.44305555555555554</v>
      </c>
      <c r="U93" s="111">
        <v>15.31666666666669</v>
      </c>
      <c r="V93" s="112">
        <v>41.683333333333266</v>
      </c>
      <c r="W93" s="113"/>
      <c r="X93" s="116"/>
      <c r="Y93" s="295"/>
      <c r="Z93" s="296"/>
      <c r="AA93" s="117">
        <f>M93-J93</f>
        <v>-472.13114754097842</v>
      </c>
      <c r="AB93" s="110">
        <f>M93/J93</f>
        <v>0.86885245901639485</v>
      </c>
      <c r="AC93" s="291"/>
    </row>
    <row r="94" spans="1:29" ht="15.75" customHeight="1">
      <c r="A94" s="302"/>
      <c r="B94" s="100"/>
      <c r="C94" s="293"/>
      <c r="D94" s="294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307"/>
      <c r="S94" s="47"/>
      <c r="T94" s="48"/>
      <c r="U94" s="111"/>
      <c r="V94" s="112"/>
      <c r="W94" s="113"/>
      <c r="X94" s="116"/>
      <c r="Y94" s="295"/>
      <c r="Z94" s="296"/>
      <c r="AA94" s="117"/>
      <c r="AB94" s="110"/>
      <c r="AC94" s="291"/>
    </row>
    <row r="95" spans="1:29" ht="15.75" customHeight="1">
      <c r="A95" s="302"/>
      <c r="B95" s="100"/>
      <c r="C95" s="293"/>
      <c r="D95" s="294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07"/>
      <c r="S95" s="47"/>
      <c r="T95" s="48"/>
      <c r="U95" s="111"/>
      <c r="V95" s="112"/>
      <c r="W95" s="113"/>
      <c r="X95" s="50"/>
      <c r="Y95" s="295"/>
      <c r="Z95" s="296"/>
      <c r="AA95" s="117"/>
      <c r="AB95" s="110"/>
      <c r="AC95" s="291"/>
    </row>
    <row r="96" spans="1:29" ht="15.75" customHeight="1">
      <c r="A96" s="302"/>
      <c r="B96" s="100"/>
      <c r="C96" s="293"/>
      <c r="D96" s="294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307"/>
      <c r="S96" s="47"/>
      <c r="T96" s="48"/>
      <c r="U96" s="111"/>
      <c r="V96" s="112"/>
      <c r="W96" s="113"/>
      <c r="X96" s="116"/>
      <c r="Y96" s="295"/>
      <c r="Z96" s="296"/>
      <c r="AA96" s="117"/>
      <c r="AB96" s="110"/>
      <c r="AC96" s="291"/>
    </row>
    <row r="97" spans="1:29" ht="15.75" customHeight="1">
      <c r="A97" s="302"/>
      <c r="B97" s="100"/>
      <c r="C97" s="293"/>
      <c r="D97" s="294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07"/>
      <c r="S97" s="47"/>
      <c r="T97" s="48"/>
      <c r="U97" s="111"/>
      <c r="V97" s="112"/>
      <c r="W97" s="113"/>
      <c r="X97" s="116"/>
      <c r="Y97" s="295"/>
      <c r="Z97" s="296"/>
      <c r="AA97" s="117"/>
      <c r="AB97" s="110"/>
      <c r="AC97" s="291"/>
    </row>
    <row r="98" spans="1:29" ht="15.75" customHeight="1">
      <c r="A98" s="302"/>
      <c r="B98" s="100"/>
      <c r="C98" s="293"/>
      <c r="D98" s="294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07"/>
      <c r="S98" s="47"/>
      <c r="T98" s="48"/>
      <c r="U98" s="111"/>
      <c r="V98" s="112"/>
      <c r="W98" s="126"/>
      <c r="X98" s="127"/>
      <c r="Y98" s="295"/>
      <c r="Z98" s="296"/>
      <c r="AA98" s="117"/>
      <c r="AB98" s="110"/>
      <c r="AC98" s="291"/>
    </row>
    <row r="99" spans="1:29" ht="15.75" customHeight="1">
      <c r="A99" s="302"/>
      <c r="B99" s="100"/>
      <c r="C99" s="293"/>
      <c r="D99" s="294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07"/>
      <c r="S99" s="47"/>
      <c r="T99" s="48"/>
      <c r="U99" s="111"/>
      <c r="V99" s="112"/>
      <c r="W99" s="126"/>
      <c r="X99" s="127"/>
      <c r="Y99" s="295"/>
      <c r="Z99" s="296"/>
      <c r="AA99" s="117"/>
      <c r="AB99" s="110"/>
      <c r="AC99" s="291"/>
    </row>
    <row r="100" spans="1:29" ht="15.75" customHeight="1">
      <c r="A100" s="302"/>
      <c r="B100" s="100"/>
      <c r="C100" s="293"/>
      <c r="D100" s="294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07"/>
      <c r="S100" s="47"/>
      <c r="T100" s="48"/>
      <c r="U100" s="111"/>
      <c r="V100" s="112"/>
      <c r="W100" s="126"/>
      <c r="X100" s="127"/>
      <c r="Y100" s="295"/>
      <c r="Z100" s="296"/>
      <c r="AA100" s="117"/>
      <c r="AB100" s="110"/>
      <c r="AC100" s="291"/>
    </row>
    <row r="101" spans="1:29" ht="15.75" customHeight="1">
      <c r="A101" s="302"/>
      <c r="B101" s="100"/>
      <c r="C101" s="293"/>
      <c r="D101" s="294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07"/>
      <c r="S101" s="47"/>
      <c r="T101" s="48"/>
      <c r="U101" s="111"/>
      <c r="V101" s="112"/>
      <c r="W101" s="126"/>
      <c r="X101" s="127"/>
      <c r="Y101" s="295"/>
      <c r="Z101" s="296"/>
      <c r="AA101" s="117"/>
      <c r="AB101" s="110"/>
      <c r="AC101" s="291"/>
    </row>
    <row r="102" spans="1:29" ht="15.75" customHeight="1">
      <c r="A102" s="302"/>
      <c r="B102" s="100"/>
      <c r="C102" s="293"/>
      <c r="D102" s="294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07"/>
      <c r="S102" s="47"/>
      <c r="T102" s="48"/>
      <c r="U102" s="111"/>
      <c r="V102" s="112"/>
      <c r="W102" s="126"/>
      <c r="X102" s="127"/>
      <c r="Y102" s="295"/>
      <c r="Z102" s="296"/>
      <c r="AA102" s="117"/>
      <c r="AB102" s="110"/>
      <c r="AC102" s="291"/>
    </row>
    <row r="103" spans="1:29" ht="15.75" customHeight="1">
      <c r="A103" s="302"/>
      <c r="B103" s="100"/>
      <c r="C103" s="293"/>
      <c r="D103" s="294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07"/>
      <c r="S103" s="47"/>
      <c r="T103" s="48"/>
      <c r="U103" s="111"/>
      <c r="V103" s="112"/>
      <c r="W103" s="126"/>
      <c r="X103" s="127"/>
      <c r="Y103" s="295"/>
      <c r="Z103" s="296"/>
      <c r="AA103" s="117"/>
      <c r="AB103" s="110"/>
      <c r="AC103" s="291"/>
    </row>
    <row r="104" spans="1:29" ht="15.75" customHeight="1">
      <c r="A104" s="302"/>
      <c r="B104" s="100"/>
      <c r="C104" s="293"/>
      <c r="D104" s="294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07"/>
      <c r="S104" s="47"/>
      <c r="T104" s="48"/>
      <c r="U104" s="111"/>
      <c r="V104" s="112"/>
      <c r="W104" s="126"/>
      <c r="X104" s="127"/>
      <c r="Y104" s="295"/>
      <c r="Z104" s="296"/>
      <c r="AA104" s="117"/>
      <c r="AB104" s="110"/>
      <c r="AC104" s="291"/>
    </row>
    <row r="105" spans="1:29" ht="15.75" customHeight="1">
      <c r="A105" s="302"/>
      <c r="B105" s="100"/>
      <c r="C105" s="293"/>
      <c r="D105" s="294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07"/>
      <c r="S105" s="119"/>
      <c r="T105" s="120"/>
      <c r="U105" s="130"/>
      <c r="V105" s="131"/>
      <c r="W105" s="126"/>
      <c r="X105" s="127"/>
      <c r="Y105" s="295"/>
      <c r="Z105" s="296"/>
      <c r="AA105" s="165"/>
      <c r="AB105" s="125"/>
      <c r="AC105" s="291"/>
    </row>
    <row r="106" spans="1:29" ht="15.75" customHeight="1" thickBot="1">
      <c r="A106" s="303"/>
      <c r="B106" s="133" t="s">
        <v>117</v>
      </c>
      <c r="C106" s="297"/>
      <c r="D106" s="297"/>
      <c r="E106" s="134"/>
      <c r="F106" s="167"/>
      <c r="G106" s="135"/>
      <c r="H106" s="69"/>
      <c r="I106" s="136">
        <f t="shared" ref="I106:J106" si="24">AVERAGE(I90:I105)</f>
        <v>3.5</v>
      </c>
      <c r="J106" s="137">
        <f t="shared" si="24"/>
        <v>3300</v>
      </c>
      <c r="K106" s="138">
        <f t="shared" ref="K106" si="25">J106/I106</f>
        <v>942.85714285714289</v>
      </c>
      <c r="L106" s="136">
        <f t="shared" ref="L106:M106" si="26">AVERAGE(L90:L105)</f>
        <v>3.5</v>
      </c>
      <c r="M106" s="137">
        <f t="shared" si="26"/>
        <v>2918.6790033060729</v>
      </c>
      <c r="N106" s="138">
        <f>M106/L106</f>
        <v>833.90828665887796</v>
      </c>
      <c r="O106" s="139">
        <f>L106-I106</f>
        <v>0</v>
      </c>
      <c r="P106" s="140">
        <f>N106-K106</f>
        <v>-108.94885619826493</v>
      </c>
      <c r="Q106" s="141">
        <f>N106/K106</f>
        <v>0.88444818282002202</v>
      </c>
      <c r="R106" s="308"/>
      <c r="S106" s="142">
        <f>S90</f>
        <v>0.29166666666666669</v>
      </c>
      <c r="T106" s="143">
        <f>INDEX(T90:T105,COUNTA(T90:T105))</f>
        <v>0.44305555555555554</v>
      </c>
      <c r="U106" s="144"/>
      <c r="V106" s="166"/>
      <c r="W106" s="167"/>
      <c r="X106" s="138"/>
      <c r="Y106" s="298"/>
      <c r="Z106" s="299"/>
      <c r="AA106" s="168">
        <f>M106-J106</f>
        <v>-381.3209966939271</v>
      </c>
      <c r="AB106" s="141">
        <f>M106/J106</f>
        <v>0.88444818282002213</v>
      </c>
      <c r="AC106" s="292"/>
    </row>
    <row r="107" spans="1:29" ht="15.75" customHeight="1">
      <c r="A107" s="311" t="s">
        <v>139</v>
      </c>
      <c r="B107" s="114" t="s">
        <v>114</v>
      </c>
      <c r="C107" s="304" t="s">
        <v>140</v>
      </c>
      <c r="D107" s="305"/>
      <c r="E107" s="147">
        <v>25.64</v>
      </c>
      <c r="F107" s="97">
        <v>1393</v>
      </c>
      <c r="G107" s="148">
        <f t="shared" ref="G107:G110" si="27">E107*F107</f>
        <v>35716.520000000004</v>
      </c>
      <c r="H107" s="149"/>
      <c r="I107" s="150">
        <v>11</v>
      </c>
      <c r="J107" s="151">
        <v>3600</v>
      </c>
      <c r="K107" s="152">
        <f>J107/I107</f>
        <v>327.27272727272725</v>
      </c>
      <c r="L107" s="153">
        <v>11</v>
      </c>
      <c r="M107" s="151">
        <f>F107/V107*60</f>
        <v>3169.9115044247892</v>
      </c>
      <c r="N107" s="152">
        <f>M107/L107</f>
        <v>288.1737731295263</v>
      </c>
      <c r="O107" s="154">
        <f>L107-I107</f>
        <v>0</v>
      </c>
      <c r="P107" s="155">
        <f>N107-K107</f>
        <v>-39.098954143200956</v>
      </c>
      <c r="Q107" s="156">
        <f>N107/K107</f>
        <v>0.88053097345133036</v>
      </c>
      <c r="R107" s="306">
        <f>Q123</f>
        <v>0.87234005596199304</v>
      </c>
      <c r="S107" s="157">
        <v>0.70833333333333337</v>
      </c>
      <c r="T107" s="158">
        <v>0.72664351851851849</v>
      </c>
      <c r="U107" s="159"/>
      <c r="V107" s="160">
        <v>26.366666666666578</v>
      </c>
      <c r="W107" s="158"/>
      <c r="X107" s="169"/>
      <c r="Y107" s="309"/>
      <c r="Z107" s="310"/>
      <c r="AA107" s="115">
        <f>M107-J107</f>
        <v>-430.0884955752108</v>
      </c>
      <c r="AB107" s="156">
        <f>M107/J107</f>
        <v>0.88053097345133036</v>
      </c>
      <c r="AC107" s="290">
        <f>AB123</f>
        <v>0.87234005596199315</v>
      </c>
    </row>
    <row r="108" spans="1:29" ht="15.75" customHeight="1">
      <c r="A108" s="312"/>
      <c r="B108" s="100" t="s">
        <v>114</v>
      </c>
      <c r="C108" s="293" t="s">
        <v>141</v>
      </c>
      <c r="D108" s="294"/>
      <c r="E108" s="101">
        <v>29.52</v>
      </c>
      <c r="F108" s="102">
        <v>2023</v>
      </c>
      <c r="G108" s="103">
        <f t="shared" si="27"/>
        <v>59718.96</v>
      </c>
      <c r="H108" s="26"/>
      <c r="I108" s="104">
        <v>12</v>
      </c>
      <c r="J108" s="105">
        <v>3600</v>
      </c>
      <c r="K108" s="106">
        <f t="shared" si="19"/>
        <v>300</v>
      </c>
      <c r="L108" s="107">
        <v>12</v>
      </c>
      <c r="M108" s="105">
        <f>F108/V108*60</f>
        <v>3135.0839431769327</v>
      </c>
      <c r="N108" s="106">
        <f>M108/L108</f>
        <v>261.25699526474438</v>
      </c>
      <c r="O108" s="108">
        <f>L108-I108</f>
        <v>0</v>
      </c>
      <c r="P108" s="109">
        <f>N108-K108</f>
        <v>-38.743004735255624</v>
      </c>
      <c r="Q108" s="110">
        <f>N108/K108</f>
        <v>0.87085665088248121</v>
      </c>
      <c r="R108" s="307"/>
      <c r="S108" s="47">
        <v>0.7300578703703704</v>
      </c>
      <c r="T108" s="48">
        <v>0.75694444444444442</v>
      </c>
      <c r="U108" s="111">
        <v>4.9166666666667425</v>
      </c>
      <c r="V108" s="112">
        <v>38.71666666666659</v>
      </c>
      <c r="W108" s="113"/>
      <c r="X108" s="13"/>
      <c r="Y108" s="295"/>
      <c r="Z108" s="296"/>
      <c r="AA108" s="117">
        <f>M108-J108</f>
        <v>-464.91605682306727</v>
      </c>
      <c r="AB108" s="110">
        <f>M108/J108</f>
        <v>0.87085665088248132</v>
      </c>
      <c r="AC108" s="291"/>
    </row>
    <row r="109" spans="1:29" ht="15.75" customHeight="1">
      <c r="A109" s="312"/>
      <c r="B109" s="100" t="s">
        <v>114</v>
      </c>
      <c r="C109" s="293" t="s">
        <v>142</v>
      </c>
      <c r="D109" s="294"/>
      <c r="E109" s="101">
        <v>29.85</v>
      </c>
      <c r="F109" s="102">
        <v>1816</v>
      </c>
      <c r="G109" s="103">
        <f t="shared" si="27"/>
        <v>54207.600000000006</v>
      </c>
      <c r="H109" s="26"/>
      <c r="I109" s="104">
        <v>12</v>
      </c>
      <c r="J109" s="105">
        <v>3600</v>
      </c>
      <c r="K109" s="106">
        <f t="shared" si="19"/>
        <v>300</v>
      </c>
      <c r="L109" s="107">
        <v>12</v>
      </c>
      <c r="M109" s="105">
        <f>F109/V109*60</f>
        <v>3134.0364333652974</v>
      </c>
      <c r="N109" s="106">
        <f>M109/L109</f>
        <v>261.16970278044147</v>
      </c>
      <c r="O109" s="108">
        <f>L109-I109</f>
        <v>0</v>
      </c>
      <c r="P109" s="109">
        <f>N109-K109</f>
        <v>-38.830297219558531</v>
      </c>
      <c r="Q109" s="110">
        <f>N109/K109</f>
        <v>0.87056567593480494</v>
      </c>
      <c r="R109" s="307"/>
      <c r="S109" s="47">
        <v>0.76127314814814817</v>
      </c>
      <c r="T109" s="48">
        <v>0.78541666666666665</v>
      </c>
      <c r="U109" s="111">
        <v>6.2333333333334018</v>
      </c>
      <c r="V109" s="112">
        <v>34.766666666666609</v>
      </c>
      <c r="W109" s="113"/>
      <c r="X109" s="13"/>
      <c r="Y109" s="295"/>
      <c r="Z109" s="296"/>
      <c r="AA109" s="117">
        <f>M109-J109</f>
        <v>-465.9635666347026</v>
      </c>
      <c r="AB109" s="110">
        <f>M109/J109</f>
        <v>0.87056567593480483</v>
      </c>
      <c r="AC109" s="291"/>
    </row>
    <row r="110" spans="1:29" ht="15.75" customHeight="1">
      <c r="A110" s="312"/>
      <c r="B110" s="100" t="s">
        <v>120</v>
      </c>
      <c r="C110" s="293" t="s">
        <v>143</v>
      </c>
      <c r="D110" s="294"/>
      <c r="E110" s="101">
        <v>28.57</v>
      </c>
      <c r="F110" s="102">
        <v>1328</v>
      </c>
      <c r="G110" s="103">
        <f t="shared" si="27"/>
        <v>37940.959999999999</v>
      </c>
      <c r="H110" s="26"/>
      <c r="I110" s="104">
        <v>12</v>
      </c>
      <c r="J110" s="105">
        <v>3600</v>
      </c>
      <c r="K110" s="106">
        <f t="shared" si="19"/>
        <v>300</v>
      </c>
      <c r="L110" s="107">
        <v>12</v>
      </c>
      <c r="M110" s="105">
        <f>F110/V110*60</f>
        <v>3122.6649248856838</v>
      </c>
      <c r="N110" s="106">
        <f>M110/L110</f>
        <v>260.22207707380699</v>
      </c>
      <c r="O110" s="108">
        <f>L110-I110</f>
        <v>0</v>
      </c>
      <c r="P110" s="109">
        <f>N110-K110</f>
        <v>-39.777922926193014</v>
      </c>
      <c r="Q110" s="110">
        <f>N110/K110</f>
        <v>0.86740692357935667</v>
      </c>
      <c r="R110" s="307"/>
      <c r="S110" s="47">
        <v>0.78922453703703699</v>
      </c>
      <c r="T110" s="48">
        <v>0.80694444444444446</v>
      </c>
      <c r="U110" s="111">
        <v>5.4833333333332845</v>
      </c>
      <c r="V110" s="112">
        <v>25.516666666666765</v>
      </c>
      <c r="W110" s="113"/>
      <c r="X110" s="116"/>
      <c r="Y110" s="295"/>
      <c r="Z110" s="296"/>
      <c r="AA110" s="117">
        <f>M110-J110</f>
        <v>-477.33507511431617</v>
      </c>
      <c r="AB110" s="110">
        <f>M110/J110</f>
        <v>0.86740692357935667</v>
      </c>
      <c r="AC110" s="291"/>
    </row>
    <row r="111" spans="1:29" ht="15.75" customHeight="1">
      <c r="A111" s="312"/>
      <c r="B111" s="100"/>
      <c r="C111" s="293"/>
      <c r="D111" s="294"/>
      <c r="E111" s="101"/>
      <c r="F111" s="102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307"/>
      <c r="S111" s="47"/>
      <c r="T111" s="48"/>
      <c r="U111" s="111"/>
      <c r="V111" s="112"/>
      <c r="W111" s="113"/>
      <c r="X111" s="116"/>
      <c r="Y111" s="295"/>
      <c r="Z111" s="296"/>
      <c r="AA111" s="117"/>
      <c r="AB111" s="110"/>
      <c r="AC111" s="291"/>
    </row>
    <row r="112" spans="1:29" ht="15.75" customHeight="1">
      <c r="A112" s="312"/>
      <c r="B112" s="100"/>
      <c r="C112" s="293"/>
      <c r="D112" s="294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07"/>
      <c r="S112" s="47"/>
      <c r="T112" s="48"/>
      <c r="U112" s="111"/>
      <c r="V112" s="112"/>
      <c r="W112" s="113"/>
      <c r="X112" s="50"/>
      <c r="Y112" s="295"/>
      <c r="Z112" s="296"/>
      <c r="AA112" s="117"/>
      <c r="AB112" s="110"/>
      <c r="AC112" s="291"/>
    </row>
    <row r="113" spans="1:29" ht="15.75" customHeight="1">
      <c r="A113" s="312"/>
      <c r="B113" s="100"/>
      <c r="C113" s="293"/>
      <c r="D113" s="294"/>
      <c r="E113" s="101"/>
      <c r="F113" s="102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307"/>
      <c r="S113" s="47"/>
      <c r="T113" s="48"/>
      <c r="U113" s="111"/>
      <c r="V113" s="112"/>
      <c r="W113" s="113"/>
      <c r="X113" s="116"/>
      <c r="Y113" s="295"/>
      <c r="Z113" s="296"/>
      <c r="AA113" s="117"/>
      <c r="AB113" s="110"/>
      <c r="AC113" s="291"/>
    </row>
    <row r="114" spans="1:29" ht="15.75" customHeight="1">
      <c r="A114" s="312"/>
      <c r="B114" s="100"/>
      <c r="C114" s="293"/>
      <c r="D114" s="294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07"/>
      <c r="S114" s="47"/>
      <c r="T114" s="48"/>
      <c r="U114" s="111"/>
      <c r="V114" s="112"/>
      <c r="W114" s="113"/>
      <c r="X114" s="116"/>
      <c r="Y114" s="295"/>
      <c r="Z114" s="296"/>
      <c r="AA114" s="117"/>
      <c r="AB114" s="110"/>
      <c r="AC114" s="291"/>
    </row>
    <row r="115" spans="1:29" ht="15.75" customHeight="1">
      <c r="A115" s="312"/>
      <c r="B115" s="100"/>
      <c r="C115" s="293"/>
      <c r="D115" s="294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07"/>
      <c r="S115" s="47"/>
      <c r="T115" s="48"/>
      <c r="U115" s="111"/>
      <c r="V115" s="112"/>
      <c r="W115" s="126"/>
      <c r="X115" s="127"/>
      <c r="Y115" s="295"/>
      <c r="Z115" s="296"/>
      <c r="AA115" s="117"/>
      <c r="AB115" s="110"/>
      <c r="AC115" s="291"/>
    </row>
    <row r="116" spans="1:29" ht="15.75" customHeight="1">
      <c r="A116" s="312"/>
      <c r="B116" s="100"/>
      <c r="C116" s="293"/>
      <c r="D116" s="294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07"/>
      <c r="S116" s="47"/>
      <c r="T116" s="48"/>
      <c r="U116" s="111"/>
      <c r="V116" s="112"/>
      <c r="W116" s="126"/>
      <c r="X116" s="127"/>
      <c r="Y116" s="295"/>
      <c r="Z116" s="296"/>
      <c r="AA116" s="117"/>
      <c r="AB116" s="110"/>
      <c r="AC116" s="291"/>
    </row>
    <row r="117" spans="1:29" ht="15.75" customHeight="1">
      <c r="A117" s="312"/>
      <c r="B117" s="100"/>
      <c r="C117" s="293"/>
      <c r="D117" s="294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07"/>
      <c r="S117" s="47"/>
      <c r="T117" s="48"/>
      <c r="U117" s="111"/>
      <c r="V117" s="112"/>
      <c r="W117" s="126"/>
      <c r="X117" s="127"/>
      <c r="Y117" s="295"/>
      <c r="Z117" s="296"/>
      <c r="AA117" s="117"/>
      <c r="AB117" s="110"/>
      <c r="AC117" s="291"/>
    </row>
    <row r="118" spans="1:29" ht="15.75" customHeight="1">
      <c r="A118" s="312"/>
      <c r="B118" s="100"/>
      <c r="C118" s="293"/>
      <c r="D118" s="294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07"/>
      <c r="S118" s="47"/>
      <c r="T118" s="48"/>
      <c r="U118" s="111"/>
      <c r="V118" s="112"/>
      <c r="W118" s="126"/>
      <c r="X118" s="127"/>
      <c r="Y118" s="295"/>
      <c r="Z118" s="296"/>
      <c r="AA118" s="117"/>
      <c r="AB118" s="110"/>
      <c r="AC118" s="291"/>
    </row>
    <row r="119" spans="1:29" ht="15.75" customHeight="1">
      <c r="A119" s="312"/>
      <c r="B119" s="100"/>
      <c r="C119" s="293"/>
      <c r="D119" s="294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07"/>
      <c r="S119" s="47"/>
      <c r="T119" s="48"/>
      <c r="U119" s="111"/>
      <c r="V119" s="112"/>
      <c r="W119" s="126"/>
      <c r="X119" s="127"/>
      <c r="Y119" s="295"/>
      <c r="Z119" s="296"/>
      <c r="AA119" s="117"/>
      <c r="AB119" s="110"/>
      <c r="AC119" s="291"/>
    </row>
    <row r="120" spans="1:29" ht="15.75" customHeight="1">
      <c r="A120" s="312"/>
      <c r="B120" s="100"/>
      <c r="C120" s="293"/>
      <c r="D120" s="294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07"/>
      <c r="S120" s="47"/>
      <c r="T120" s="48"/>
      <c r="U120" s="111"/>
      <c r="V120" s="112"/>
      <c r="W120" s="126"/>
      <c r="X120" s="127"/>
      <c r="Y120" s="295"/>
      <c r="Z120" s="296"/>
      <c r="AA120" s="117"/>
      <c r="AB120" s="110"/>
      <c r="AC120" s="291"/>
    </row>
    <row r="121" spans="1:29" ht="15.75" customHeight="1">
      <c r="A121" s="312"/>
      <c r="B121" s="100"/>
      <c r="C121" s="293"/>
      <c r="D121" s="294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07"/>
      <c r="S121" s="47"/>
      <c r="T121" s="48"/>
      <c r="U121" s="111"/>
      <c r="V121" s="112"/>
      <c r="W121" s="126"/>
      <c r="X121" s="127"/>
      <c r="Y121" s="295"/>
      <c r="Z121" s="296"/>
      <c r="AA121" s="117"/>
      <c r="AB121" s="110"/>
      <c r="AC121" s="291"/>
    </row>
    <row r="122" spans="1:29" ht="15.75" customHeight="1">
      <c r="A122" s="312"/>
      <c r="B122" s="100"/>
      <c r="C122" s="293"/>
      <c r="D122" s="294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07"/>
      <c r="S122" s="119"/>
      <c r="T122" s="120"/>
      <c r="U122" s="130"/>
      <c r="V122" s="131"/>
      <c r="W122" s="126"/>
      <c r="X122" s="127"/>
      <c r="Y122" s="295"/>
      <c r="Z122" s="296"/>
      <c r="AA122" s="165"/>
      <c r="AB122" s="125"/>
      <c r="AC122" s="291"/>
    </row>
    <row r="123" spans="1:29" ht="15.75" customHeight="1" thickBot="1">
      <c r="A123" s="313"/>
      <c r="B123" s="133" t="s">
        <v>117</v>
      </c>
      <c r="C123" s="297"/>
      <c r="D123" s="297"/>
      <c r="E123" s="134"/>
      <c r="F123" s="167"/>
      <c r="G123" s="135"/>
      <c r="H123" s="69"/>
      <c r="I123" s="136">
        <f t="shared" ref="I123:J123" si="28">AVERAGE(I107:I122)</f>
        <v>11.75</v>
      </c>
      <c r="J123" s="137">
        <f t="shared" si="28"/>
        <v>3600</v>
      </c>
      <c r="K123" s="138">
        <f t="shared" ref="K123" si="29">J123/I123</f>
        <v>306.38297872340428</v>
      </c>
      <c r="L123" s="136">
        <f t="shared" ref="L123:M123" si="30">AVERAGE(L107:L122)</f>
        <v>11.75</v>
      </c>
      <c r="M123" s="137">
        <f t="shared" si="30"/>
        <v>3140.4242014631755</v>
      </c>
      <c r="N123" s="138">
        <f>M123/L123</f>
        <v>267.27014480537662</v>
      </c>
      <c r="O123" s="139">
        <f>L123-I123</f>
        <v>0</v>
      </c>
      <c r="P123" s="140">
        <f>N123-K123</f>
        <v>-39.112833918027661</v>
      </c>
      <c r="Q123" s="141">
        <f>N123/K123</f>
        <v>0.87234005596199304</v>
      </c>
      <c r="R123" s="308"/>
      <c r="S123" s="142">
        <f>S107</f>
        <v>0.70833333333333337</v>
      </c>
      <c r="T123" s="143">
        <f>INDEX(T107:T122,COUNTA(T107:T122))</f>
        <v>0.80694444444444446</v>
      </c>
      <c r="U123" s="144"/>
      <c r="V123" s="166"/>
      <c r="W123" s="167"/>
      <c r="X123" s="138"/>
      <c r="Y123" s="298"/>
      <c r="Z123" s="299"/>
      <c r="AA123" s="168">
        <f>M123-J123</f>
        <v>-459.57579853682455</v>
      </c>
      <c r="AB123" s="141">
        <f>M123/J123</f>
        <v>0.87234005596199315</v>
      </c>
      <c r="AC123" s="292"/>
    </row>
    <row r="124" spans="1:29" ht="15.75" customHeight="1">
      <c r="A124" s="300" t="s">
        <v>144</v>
      </c>
      <c r="B124" s="114" t="s">
        <v>120</v>
      </c>
      <c r="C124" s="304" t="s">
        <v>217</v>
      </c>
      <c r="D124" s="305"/>
      <c r="E124" s="147">
        <v>22.48</v>
      </c>
      <c r="F124" s="97">
        <v>1622</v>
      </c>
      <c r="G124" s="148">
        <f t="shared" ref="G124:G127" si="31">E124*F124</f>
        <v>36462.559999999998</v>
      </c>
      <c r="H124" s="149"/>
      <c r="I124" s="150">
        <v>5</v>
      </c>
      <c r="J124" s="151">
        <v>3000</v>
      </c>
      <c r="K124" s="152">
        <f>J124/I124</f>
        <v>600</v>
      </c>
      <c r="L124" s="153">
        <v>5</v>
      </c>
      <c r="M124" s="151">
        <f>F124/V124*60</f>
        <v>2662.6538987688132</v>
      </c>
      <c r="N124" s="152">
        <f>M124/L124</f>
        <v>532.53077975376266</v>
      </c>
      <c r="O124" s="154">
        <f>L124-I124</f>
        <v>0</v>
      </c>
      <c r="P124" s="155">
        <f>N124-K124</f>
        <v>-67.469220246237342</v>
      </c>
      <c r="Q124" s="156">
        <f>N124/K124</f>
        <v>0.88755129958960444</v>
      </c>
      <c r="R124" s="306">
        <f>Q140</f>
        <v>0.8923304146204819</v>
      </c>
      <c r="S124" s="157">
        <v>0.70864583333333331</v>
      </c>
      <c r="T124" s="158">
        <v>0.73402777777777772</v>
      </c>
      <c r="U124" s="159"/>
      <c r="V124" s="160">
        <v>36.549999999999955</v>
      </c>
      <c r="W124" s="161"/>
      <c r="X124" s="162"/>
      <c r="Y124" s="309"/>
      <c r="Z124" s="310"/>
      <c r="AA124" s="115">
        <f>M124-J124</f>
        <v>-337.34610123118682</v>
      </c>
      <c r="AB124" s="156">
        <f>M124/J124</f>
        <v>0.88755129958960444</v>
      </c>
      <c r="AC124" s="290">
        <f>AB140</f>
        <v>0.8923304146204819</v>
      </c>
    </row>
    <row r="125" spans="1:29" ht="15.75" customHeight="1">
      <c r="A125" s="301"/>
      <c r="B125" s="100" t="s">
        <v>120</v>
      </c>
      <c r="C125" s="293" t="s">
        <v>148</v>
      </c>
      <c r="D125" s="294"/>
      <c r="E125" s="101">
        <v>24.54</v>
      </c>
      <c r="F125" s="102">
        <v>1972</v>
      </c>
      <c r="G125" s="103">
        <f t="shared" si="31"/>
        <v>48392.88</v>
      </c>
      <c r="H125" s="26"/>
      <c r="I125" s="104">
        <v>4</v>
      </c>
      <c r="J125" s="105">
        <v>3000</v>
      </c>
      <c r="K125" s="106">
        <f t="shared" ref="K125:K127" si="32">J125/I125</f>
        <v>750</v>
      </c>
      <c r="L125" s="107">
        <v>4</v>
      </c>
      <c r="M125" s="105">
        <f>F125/V125*60</f>
        <v>2664.8648648648705</v>
      </c>
      <c r="N125" s="106">
        <f>M125/L125</f>
        <v>666.21621621621762</v>
      </c>
      <c r="O125" s="108">
        <f>L125-I125</f>
        <v>0</v>
      </c>
      <c r="P125" s="109">
        <f>N125-K125</f>
        <v>-83.783783783782383</v>
      </c>
      <c r="Q125" s="110">
        <f>N125/K125</f>
        <v>0.88828828828829021</v>
      </c>
      <c r="R125" s="307"/>
      <c r="S125" s="47">
        <v>0.73750000000000004</v>
      </c>
      <c r="T125" s="48">
        <v>0.76833333333333331</v>
      </c>
      <c r="U125" s="111">
        <v>5.0000000000001421</v>
      </c>
      <c r="V125" s="112">
        <v>44.399999999999906</v>
      </c>
      <c r="W125" s="113"/>
      <c r="X125" s="116"/>
      <c r="Y125" s="295"/>
      <c r="Z125" s="296"/>
      <c r="AA125" s="117">
        <f>M125-J125</f>
        <v>-335.13513513512953</v>
      </c>
      <c r="AB125" s="110">
        <f>M125/J125</f>
        <v>0.88828828828829021</v>
      </c>
      <c r="AC125" s="291"/>
    </row>
    <row r="126" spans="1:29" ht="15.75" customHeight="1">
      <c r="A126" s="301"/>
      <c r="B126" s="100" t="s">
        <v>120</v>
      </c>
      <c r="C126" s="293" t="s">
        <v>145</v>
      </c>
      <c r="D126" s="294"/>
      <c r="E126" s="101">
        <v>16.7</v>
      </c>
      <c r="F126" s="102">
        <v>1265</v>
      </c>
      <c r="G126" s="103">
        <f t="shared" si="31"/>
        <v>21125.5</v>
      </c>
      <c r="H126" s="26"/>
      <c r="I126" s="104">
        <v>3</v>
      </c>
      <c r="J126" s="105">
        <v>3300</v>
      </c>
      <c r="K126" s="106">
        <f t="shared" si="32"/>
        <v>1100</v>
      </c>
      <c r="L126" s="107">
        <v>3</v>
      </c>
      <c r="M126" s="105">
        <f>F126/V126*60</f>
        <v>2957.1428571428614</v>
      </c>
      <c r="N126" s="106">
        <f>M126/L126</f>
        <v>985.71428571428714</v>
      </c>
      <c r="O126" s="108">
        <f>L126-I126</f>
        <v>0</v>
      </c>
      <c r="P126" s="109">
        <f>N126-K126</f>
        <v>-114.28571428571286</v>
      </c>
      <c r="Q126" s="110">
        <f>N126/K126</f>
        <v>0.8961038961038974</v>
      </c>
      <c r="R126" s="307"/>
      <c r="S126" s="47">
        <v>0.7724537037037037</v>
      </c>
      <c r="T126" s="48">
        <v>0.79027777777777775</v>
      </c>
      <c r="U126" s="111">
        <v>5.9333333333333549</v>
      </c>
      <c r="V126" s="112">
        <v>25.666666666666629</v>
      </c>
      <c r="W126" s="113"/>
      <c r="X126" s="116"/>
      <c r="Y126" s="295"/>
      <c r="Z126" s="296"/>
      <c r="AA126" s="117">
        <f>M126-J126</f>
        <v>-342.85714285713857</v>
      </c>
      <c r="AB126" s="110">
        <f>M126/J126</f>
        <v>0.8961038961038974</v>
      </c>
      <c r="AC126" s="291"/>
    </row>
    <row r="127" spans="1:29" ht="15.75" customHeight="1">
      <c r="A127" s="301"/>
      <c r="B127" s="100" t="s">
        <v>120</v>
      </c>
      <c r="C127" s="293" t="s">
        <v>150</v>
      </c>
      <c r="D127" s="294"/>
      <c r="E127" s="101">
        <v>17.89</v>
      </c>
      <c r="F127" s="102">
        <v>4203</v>
      </c>
      <c r="G127" s="103">
        <f t="shared" si="31"/>
        <v>75191.67</v>
      </c>
      <c r="H127" s="26"/>
      <c r="I127" s="104">
        <v>4</v>
      </c>
      <c r="J127" s="105">
        <v>3300</v>
      </c>
      <c r="K127" s="106">
        <f t="shared" si="32"/>
        <v>825</v>
      </c>
      <c r="L127" s="107">
        <v>4</v>
      </c>
      <c r="M127" s="105">
        <f>F127/V127*60</f>
        <v>2958.7016034415292</v>
      </c>
      <c r="N127" s="106">
        <f>M127/L127</f>
        <v>739.6754008603823</v>
      </c>
      <c r="O127" s="108">
        <f>L127-I127</f>
        <v>0</v>
      </c>
      <c r="P127" s="109">
        <f>N127-K127</f>
        <v>-85.324599139617703</v>
      </c>
      <c r="Q127" s="110">
        <f>N127/K127</f>
        <v>0.89657624346713005</v>
      </c>
      <c r="R127" s="307"/>
      <c r="S127" s="47">
        <v>0.79374999999999996</v>
      </c>
      <c r="T127" s="48">
        <v>0.85293981481481485</v>
      </c>
      <c r="U127" s="111">
        <v>4.9999999999999822</v>
      </c>
      <c r="V127" s="112">
        <v>85.233333333333434</v>
      </c>
      <c r="W127" s="113"/>
      <c r="X127" s="116"/>
      <c r="Y127" s="295"/>
      <c r="Z127" s="296"/>
      <c r="AA127" s="117">
        <f>M127-J127</f>
        <v>-341.29839655847081</v>
      </c>
      <c r="AB127" s="110">
        <f>M127/J127</f>
        <v>0.89657624346713005</v>
      </c>
      <c r="AC127" s="291"/>
    </row>
    <row r="128" spans="1:29" ht="15.75" customHeight="1">
      <c r="A128" s="302"/>
      <c r="B128" s="100"/>
      <c r="C128" s="293"/>
      <c r="D128" s="294"/>
      <c r="E128" s="101"/>
      <c r="F128" s="102"/>
      <c r="G128" s="103"/>
      <c r="H128" s="13"/>
      <c r="I128" s="104"/>
      <c r="J128" s="105"/>
      <c r="K128" s="106"/>
      <c r="L128" s="118"/>
      <c r="M128" s="105"/>
      <c r="N128" s="106"/>
      <c r="O128" s="108"/>
      <c r="P128" s="109"/>
      <c r="Q128" s="110"/>
      <c r="R128" s="307"/>
      <c r="S128" s="47"/>
      <c r="T128" s="48"/>
      <c r="U128" s="111"/>
      <c r="V128" s="112"/>
      <c r="W128" s="113"/>
      <c r="X128" s="116"/>
      <c r="Y128" s="295"/>
      <c r="Z128" s="296"/>
      <c r="AA128" s="117"/>
      <c r="AB128" s="110"/>
      <c r="AC128" s="291"/>
    </row>
    <row r="129" spans="1:29" ht="15.75" customHeight="1">
      <c r="A129" s="302"/>
      <c r="B129" s="100"/>
      <c r="C129" s="293"/>
      <c r="D129" s="294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07"/>
      <c r="S129" s="47"/>
      <c r="T129" s="48"/>
      <c r="U129" s="111"/>
      <c r="V129" s="112"/>
      <c r="W129" s="113"/>
      <c r="X129" s="116"/>
      <c r="Y129" s="295"/>
      <c r="Z129" s="296"/>
      <c r="AA129" s="117"/>
      <c r="AB129" s="110"/>
      <c r="AC129" s="291"/>
    </row>
    <row r="130" spans="1:29" ht="15.75" customHeight="1">
      <c r="A130" s="302"/>
      <c r="B130" s="100"/>
      <c r="C130" s="293"/>
      <c r="D130" s="294"/>
      <c r="E130" s="101"/>
      <c r="F130" s="102"/>
      <c r="G130" s="121"/>
      <c r="H130" s="62"/>
      <c r="I130" s="104"/>
      <c r="J130" s="105"/>
      <c r="K130" s="106"/>
      <c r="L130" s="118"/>
      <c r="M130" s="105"/>
      <c r="N130" s="106"/>
      <c r="O130" s="123"/>
      <c r="P130" s="124"/>
      <c r="Q130" s="125"/>
      <c r="R130" s="307"/>
      <c r="S130" s="47"/>
      <c r="T130" s="48"/>
      <c r="U130" s="111"/>
      <c r="V130" s="112"/>
      <c r="W130" s="113"/>
      <c r="X130" s="116"/>
      <c r="Y130" s="295"/>
      <c r="Z130" s="296"/>
      <c r="AA130" s="117"/>
      <c r="AB130" s="110"/>
      <c r="AC130" s="291"/>
    </row>
    <row r="131" spans="1:29" ht="15.75" customHeight="1">
      <c r="A131" s="302"/>
      <c r="B131" s="100"/>
      <c r="C131" s="293"/>
      <c r="D131" s="294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07"/>
      <c r="S131" s="47"/>
      <c r="T131" s="48"/>
      <c r="U131" s="111"/>
      <c r="V131" s="112"/>
      <c r="W131" s="113"/>
      <c r="X131" s="116"/>
      <c r="Y131" s="295"/>
      <c r="Z131" s="296"/>
      <c r="AA131" s="117"/>
      <c r="AB131" s="110"/>
      <c r="AC131" s="291"/>
    </row>
    <row r="132" spans="1:29" ht="15.75" customHeight="1">
      <c r="A132" s="302"/>
      <c r="B132" s="100"/>
      <c r="C132" s="293"/>
      <c r="D132" s="294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07"/>
      <c r="S132" s="47"/>
      <c r="T132" s="48"/>
      <c r="U132" s="111"/>
      <c r="V132" s="112"/>
      <c r="W132" s="113"/>
      <c r="X132" s="116"/>
      <c r="Y132" s="295"/>
      <c r="Z132" s="296"/>
      <c r="AA132" s="117"/>
      <c r="AB132" s="110"/>
      <c r="AC132" s="291"/>
    </row>
    <row r="133" spans="1:29" ht="15.75" customHeight="1">
      <c r="A133" s="302"/>
      <c r="B133" s="100"/>
      <c r="C133" s="293"/>
      <c r="D133" s="294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07"/>
      <c r="S133" s="47"/>
      <c r="T133" s="48"/>
      <c r="U133" s="111"/>
      <c r="V133" s="112"/>
      <c r="W133" s="113"/>
      <c r="X133" s="116"/>
      <c r="Y133" s="295"/>
      <c r="Z133" s="296"/>
      <c r="AA133" s="117"/>
      <c r="AB133" s="110"/>
      <c r="AC133" s="291"/>
    </row>
    <row r="134" spans="1:29" ht="15.75" customHeight="1">
      <c r="A134" s="302"/>
      <c r="B134" s="100"/>
      <c r="C134" s="293"/>
      <c r="D134" s="294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07"/>
      <c r="S134" s="47"/>
      <c r="T134" s="48"/>
      <c r="U134" s="111"/>
      <c r="V134" s="112"/>
      <c r="W134" s="113"/>
      <c r="X134" s="116"/>
      <c r="Y134" s="295"/>
      <c r="Z134" s="296"/>
      <c r="AA134" s="117"/>
      <c r="AB134" s="110"/>
      <c r="AC134" s="291"/>
    </row>
    <row r="135" spans="1:29" ht="15.75" customHeight="1">
      <c r="A135" s="302"/>
      <c r="B135" s="100"/>
      <c r="C135" s="293"/>
      <c r="D135" s="294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07"/>
      <c r="S135" s="47"/>
      <c r="T135" s="48"/>
      <c r="U135" s="111"/>
      <c r="V135" s="112"/>
      <c r="W135" s="113"/>
      <c r="X135" s="116"/>
      <c r="Y135" s="295"/>
      <c r="Z135" s="296"/>
      <c r="AA135" s="117"/>
      <c r="AB135" s="110"/>
      <c r="AC135" s="291"/>
    </row>
    <row r="136" spans="1:29" ht="15.75" customHeight="1">
      <c r="A136" s="302"/>
      <c r="B136" s="100"/>
      <c r="C136" s="293"/>
      <c r="D136" s="294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07"/>
      <c r="S136" s="47"/>
      <c r="T136" s="48"/>
      <c r="U136" s="111"/>
      <c r="V136" s="112"/>
      <c r="W136" s="113"/>
      <c r="X136" s="116"/>
      <c r="Y136" s="295"/>
      <c r="Z136" s="296"/>
      <c r="AA136" s="117"/>
      <c r="AB136" s="110"/>
      <c r="AC136" s="291"/>
    </row>
    <row r="137" spans="1:29" ht="15.75" customHeight="1">
      <c r="A137" s="302"/>
      <c r="B137" s="100"/>
      <c r="C137" s="293"/>
      <c r="D137" s="294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07"/>
      <c r="S137" s="47"/>
      <c r="T137" s="48"/>
      <c r="U137" s="111"/>
      <c r="V137" s="112"/>
      <c r="W137" s="113"/>
      <c r="X137" s="116"/>
      <c r="Y137" s="295"/>
      <c r="Z137" s="296"/>
      <c r="AA137" s="117"/>
      <c r="AB137" s="110"/>
      <c r="AC137" s="291"/>
    </row>
    <row r="138" spans="1:29" ht="15.75" customHeight="1">
      <c r="A138" s="302"/>
      <c r="B138" s="100"/>
      <c r="C138" s="293"/>
      <c r="D138" s="294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07"/>
      <c r="S138" s="47"/>
      <c r="T138" s="48"/>
      <c r="U138" s="111"/>
      <c r="V138" s="112"/>
      <c r="W138" s="113"/>
      <c r="X138" s="116"/>
      <c r="Y138" s="295"/>
      <c r="Z138" s="296"/>
      <c r="AA138" s="117"/>
      <c r="AB138" s="110"/>
      <c r="AC138" s="291"/>
    </row>
    <row r="139" spans="1:29" ht="15.75" customHeight="1">
      <c r="A139" s="302"/>
      <c r="B139" s="100"/>
      <c r="C139" s="293"/>
      <c r="D139" s="294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07"/>
      <c r="S139" s="119"/>
      <c r="T139" s="120"/>
      <c r="U139" s="130"/>
      <c r="V139" s="131"/>
      <c r="W139" s="126"/>
      <c r="X139" s="127"/>
      <c r="Y139" s="295"/>
      <c r="Z139" s="296"/>
      <c r="AA139" s="165"/>
      <c r="AB139" s="125"/>
      <c r="AC139" s="291"/>
    </row>
    <row r="140" spans="1:29" ht="15.75" customHeight="1" thickBot="1">
      <c r="A140" s="303"/>
      <c r="B140" s="133" t="s">
        <v>117</v>
      </c>
      <c r="C140" s="297"/>
      <c r="D140" s="297"/>
      <c r="E140" s="134"/>
      <c r="F140" s="99"/>
      <c r="G140" s="135"/>
      <c r="H140" s="69"/>
      <c r="I140" s="136">
        <f t="shared" ref="I140:J140" si="33">AVERAGE(I124:I139)</f>
        <v>4</v>
      </c>
      <c r="J140" s="137">
        <f t="shared" si="33"/>
        <v>3150</v>
      </c>
      <c r="K140" s="138">
        <f t="shared" ref="K140" si="34">J140/I140</f>
        <v>787.5</v>
      </c>
      <c r="L140" s="136">
        <f t="shared" ref="L140:M140" si="35">AVERAGE(L124:L139)</f>
        <v>4</v>
      </c>
      <c r="M140" s="137">
        <f t="shared" si="35"/>
        <v>2810.840806054518</v>
      </c>
      <c r="N140" s="138">
        <f>M140/L140</f>
        <v>702.7102015136295</v>
      </c>
      <c r="O140" s="139">
        <f>L140-I140</f>
        <v>0</v>
      </c>
      <c r="P140" s="140">
        <f>N140-K140</f>
        <v>-84.789798486370501</v>
      </c>
      <c r="Q140" s="141">
        <f>N140/K140</f>
        <v>0.8923304146204819</v>
      </c>
      <c r="R140" s="308"/>
      <c r="S140" s="142">
        <f>S124</f>
        <v>0.70864583333333331</v>
      </c>
      <c r="T140" s="143">
        <f>INDEX(T124:T139,COUNTA(T124:T139))</f>
        <v>0.85293981481481485</v>
      </c>
      <c r="U140" s="144"/>
      <c r="V140" s="166"/>
      <c r="W140" s="99"/>
      <c r="X140" s="69"/>
      <c r="Y140" s="298"/>
      <c r="Z140" s="299"/>
      <c r="AA140" s="168">
        <f>M140-J140</f>
        <v>-339.159193945482</v>
      </c>
      <c r="AB140" s="141">
        <f>M140/J140</f>
        <v>0.8923304146204819</v>
      </c>
      <c r="AC140" s="292"/>
    </row>
    <row r="141" spans="1:29" ht="15.75" customHeight="1">
      <c r="A141" s="311" t="s">
        <v>149</v>
      </c>
      <c r="B141" s="114" t="s">
        <v>120</v>
      </c>
      <c r="C141" s="304" t="s">
        <v>147</v>
      </c>
      <c r="D141" s="305"/>
      <c r="E141" s="147">
        <v>22.28</v>
      </c>
      <c r="F141" s="97">
        <v>1416</v>
      </c>
      <c r="G141" s="148">
        <f t="shared" ref="G141:G143" si="36">E141*F141</f>
        <v>31548.480000000003</v>
      </c>
      <c r="H141" s="149"/>
      <c r="I141" s="150">
        <v>5</v>
      </c>
      <c r="J141" s="151">
        <v>3300</v>
      </c>
      <c r="K141" s="152">
        <f>J141/I141</f>
        <v>660</v>
      </c>
      <c r="L141" s="153">
        <v>5</v>
      </c>
      <c r="M141" s="151">
        <f>F141/V141*60</f>
        <v>2955.1304347826072</v>
      </c>
      <c r="N141" s="152">
        <f>M141/L141</f>
        <v>591.02608695652145</v>
      </c>
      <c r="O141" s="154">
        <f>L141-I141</f>
        <v>0</v>
      </c>
      <c r="P141" s="155">
        <f>N141-K141</f>
        <v>-68.973913043478547</v>
      </c>
      <c r="Q141" s="156">
        <f>N141/K141</f>
        <v>0.89549407114624457</v>
      </c>
      <c r="R141" s="306">
        <f>Q157</f>
        <v>0.89603040709271065</v>
      </c>
      <c r="S141" s="157">
        <v>0.7085069444444444</v>
      </c>
      <c r="T141" s="158">
        <v>0.72847222222222219</v>
      </c>
      <c r="U141" s="159"/>
      <c r="V141" s="160">
        <v>28.750000000000018</v>
      </c>
      <c r="W141" s="161"/>
      <c r="X141" s="162"/>
      <c r="Y141" s="309"/>
      <c r="Z141" s="310"/>
      <c r="AA141" s="115">
        <f>M141-J141</f>
        <v>-344.86956521739285</v>
      </c>
      <c r="AB141" s="156">
        <f>M141/J141</f>
        <v>0.89549407114624457</v>
      </c>
      <c r="AC141" s="290">
        <f>AB157</f>
        <v>0.89603040709271065</v>
      </c>
    </row>
    <row r="142" spans="1:29" ht="15.75" customHeight="1">
      <c r="A142" s="312"/>
      <c r="B142" s="100" t="s">
        <v>120</v>
      </c>
      <c r="C142" s="293" t="s">
        <v>146</v>
      </c>
      <c r="D142" s="294"/>
      <c r="E142" s="101">
        <v>18.18</v>
      </c>
      <c r="F142" s="102">
        <v>601</v>
      </c>
      <c r="G142" s="103">
        <f t="shared" si="36"/>
        <v>10926.18</v>
      </c>
      <c r="H142" s="26"/>
      <c r="I142" s="104">
        <v>4</v>
      </c>
      <c r="J142" s="105">
        <v>3300</v>
      </c>
      <c r="K142" s="106">
        <f t="shared" ref="K142:K178" si="37">J142/I142</f>
        <v>825</v>
      </c>
      <c r="L142" s="107">
        <v>4</v>
      </c>
      <c r="M142" s="105">
        <f>F142/V142*60</f>
        <v>2959.7811217510166</v>
      </c>
      <c r="N142" s="106">
        <f>M142/L142</f>
        <v>739.94528043775415</v>
      </c>
      <c r="O142" s="108">
        <f>L142-I142</f>
        <v>0</v>
      </c>
      <c r="P142" s="109">
        <f>N142-K142</f>
        <v>-85.05471956224585</v>
      </c>
      <c r="Q142" s="110">
        <f>N142/K142</f>
        <v>0.89690337022758082</v>
      </c>
      <c r="R142" s="307"/>
      <c r="S142" s="47">
        <v>0.7319444444444444</v>
      </c>
      <c r="T142" s="48">
        <v>0.74040509259259257</v>
      </c>
      <c r="U142" s="111">
        <v>4.9999999999999822</v>
      </c>
      <c r="V142" s="112">
        <v>12.183333333333373</v>
      </c>
      <c r="W142" s="113"/>
      <c r="X142" s="116"/>
      <c r="Y142" s="295"/>
      <c r="Z142" s="296"/>
      <c r="AA142" s="117">
        <f>M142-J142</f>
        <v>-340.2188782489834</v>
      </c>
      <c r="AB142" s="110">
        <f>M142/J142</f>
        <v>0.89690337022758082</v>
      </c>
      <c r="AC142" s="291"/>
    </row>
    <row r="143" spans="1:29" ht="15.75" customHeight="1">
      <c r="A143" s="312"/>
      <c r="B143" s="100" t="s">
        <v>120</v>
      </c>
      <c r="C143" s="293" t="s">
        <v>151</v>
      </c>
      <c r="D143" s="294"/>
      <c r="E143" s="101">
        <v>16.66</v>
      </c>
      <c r="F143" s="102">
        <v>6318</v>
      </c>
      <c r="G143" s="103">
        <f t="shared" si="36"/>
        <v>105257.88</v>
      </c>
      <c r="H143" s="26"/>
      <c r="I143" s="104">
        <v>4</v>
      </c>
      <c r="J143" s="105">
        <v>3300</v>
      </c>
      <c r="K143" s="106">
        <f t="shared" si="37"/>
        <v>825</v>
      </c>
      <c r="L143" s="107">
        <v>4</v>
      </c>
      <c r="M143" s="105">
        <f>F143/V143*60</f>
        <v>2955.7894736842127</v>
      </c>
      <c r="N143" s="106">
        <f>M143/L143</f>
        <v>738.94736842105317</v>
      </c>
      <c r="O143" s="108">
        <f>L143-I143</f>
        <v>0</v>
      </c>
      <c r="P143" s="109">
        <f>N143-K143</f>
        <v>-86.05263157894683</v>
      </c>
      <c r="Q143" s="110">
        <f>N143/K143</f>
        <v>0.89569377990430687</v>
      </c>
      <c r="R143" s="307"/>
      <c r="S143" s="47">
        <v>0.74375000000000002</v>
      </c>
      <c r="T143" s="48">
        <v>0.83281249999999996</v>
      </c>
      <c r="U143" s="111">
        <v>4.8166666666667268</v>
      </c>
      <c r="V143" s="112">
        <v>128.24999999999991</v>
      </c>
      <c r="W143" s="113"/>
      <c r="X143" s="116"/>
      <c r="Y143" s="295"/>
      <c r="Z143" s="296"/>
      <c r="AA143" s="117">
        <f>M143-J143</f>
        <v>-344.21052631578732</v>
      </c>
      <c r="AB143" s="110">
        <f>M143/J143</f>
        <v>0.89569377990430687</v>
      </c>
      <c r="AC143" s="291"/>
    </row>
    <row r="144" spans="1:29" ht="15.75" customHeight="1">
      <c r="A144" s="312"/>
      <c r="B144" s="100"/>
      <c r="C144" s="293"/>
      <c r="D144" s="294"/>
      <c r="E144" s="101"/>
      <c r="F144" s="102"/>
      <c r="G144" s="103"/>
      <c r="H144" s="26"/>
      <c r="I144" s="104"/>
      <c r="J144" s="105"/>
      <c r="K144" s="106"/>
      <c r="L144" s="107"/>
      <c r="M144" s="105"/>
      <c r="N144" s="106"/>
      <c r="O144" s="108"/>
      <c r="P144" s="109"/>
      <c r="Q144" s="110"/>
      <c r="R144" s="307"/>
      <c r="S144" s="47"/>
      <c r="T144" s="48"/>
      <c r="U144" s="111"/>
      <c r="V144" s="112"/>
      <c r="W144" s="113"/>
      <c r="X144" s="116"/>
      <c r="Y144" s="295"/>
      <c r="Z144" s="296"/>
      <c r="AA144" s="117"/>
      <c r="AB144" s="110"/>
      <c r="AC144" s="291"/>
    </row>
    <row r="145" spans="1:29" ht="15.75" customHeight="1">
      <c r="A145" s="312"/>
      <c r="B145" s="100"/>
      <c r="C145" s="293"/>
      <c r="D145" s="294"/>
      <c r="E145" s="101"/>
      <c r="F145" s="102"/>
      <c r="G145" s="103"/>
      <c r="H145" s="13"/>
      <c r="I145" s="104"/>
      <c r="J145" s="105"/>
      <c r="K145" s="106"/>
      <c r="L145" s="118"/>
      <c r="M145" s="105"/>
      <c r="N145" s="106"/>
      <c r="O145" s="108"/>
      <c r="P145" s="109"/>
      <c r="Q145" s="110"/>
      <c r="R145" s="307"/>
      <c r="S145" s="47"/>
      <c r="T145" s="48"/>
      <c r="U145" s="111"/>
      <c r="V145" s="112"/>
      <c r="W145" s="113"/>
      <c r="X145" s="116"/>
      <c r="Y145" s="295"/>
      <c r="Z145" s="296"/>
      <c r="AA145" s="117"/>
      <c r="AB145" s="110"/>
      <c r="AC145" s="291"/>
    </row>
    <row r="146" spans="1:29" ht="15.75" customHeight="1">
      <c r="A146" s="312"/>
      <c r="B146" s="100"/>
      <c r="C146" s="293"/>
      <c r="D146" s="294"/>
      <c r="E146" s="101"/>
      <c r="F146" s="102"/>
      <c r="G146" s="121"/>
      <c r="H146" s="122"/>
      <c r="I146" s="104"/>
      <c r="J146" s="105"/>
      <c r="K146" s="106"/>
      <c r="L146" s="107"/>
      <c r="M146" s="105"/>
      <c r="N146" s="106"/>
      <c r="O146" s="108"/>
      <c r="P146" s="109"/>
      <c r="Q146" s="110"/>
      <c r="R146" s="307"/>
      <c r="S146" s="47"/>
      <c r="T146" s="48"/>
      <c r="U146" s="111"/>
      <c r="V146" s="112"/>
      <c r="W146" s="113"/>
      <c r="X146" s="116"/>
      <c r="Y146" s="295"/>
      <c r="Z146" s="296"/>
      <c r="AA146" s="117"/>
      <c r="AB146" s="110"/>
      <c r="AC146" s="291"/>
    </row>
    <row r="147" spans="1:29" ht="15.75" customHeight="1">
      <c r="A147" s="312"/>
      <c r="B147" s="100"/>
      <c r="C147" s="293"/>
      <c r="D147" s="294"/>
      <c r="E147" s="101"/>
      <c r="F147" s="102"/>
      <c r="G147" s="121"/>
      <c r="H147" s="62"/>
      <c r="I147" s="104"/>
      <c r="J147" s="105"/>
      <c r="K147" s="106"/>
      <c r="L147" s="118"/>
      <c r="M147" s="105"/>
      <c r="N147" s="106"/>
      <c r="O147" s="123"/>
      <c r="P147" s="124"/>
      <c r="Q147" s="125"/>
      <c r="R147" s="307"/>
      <c r="S147" s="47"/>
      <c r="T147" s="48"/>
      <c r="U147" s="111"/>
      <c r="V147" s="112"/>
      <c r="W147" s="113"/>
      <c r="X147" s="116"/>
      <c r="Y147" s="295"/>
      <c r="Z147" s="296"/>
      <c r="AA147" s="117"/>
      <c r="AB147" s="110"/>
      <c r="AC147" s="291"/>
    </row>
    <row r="148" spans="1:29" ht="15.75" customHeight="1">
      <c r="A148" s="312"/>
      <c r="B148" s="100"/>
      <c r="C148" s="293"/>
      <c r="D148" s="294"/>
      <c r="E148" s="101"/>
      <c r="F148" s="102"/>
      <c r="G148" s="121"/>
      <c r="H148" s="62"/>
      <c r="I148" s="104"/>
      <c r="J148" s="105"/>
      <c r="K148" s="106"/>
      <c r="L148" s="118"/>
      <c r="M148" s="105"/>
      <c r="N148" s="106"/>
      <c r="O148" s="123"/>
      <c r="P148" s="124"/>
      <c r="Q148" s="125"/>
      <c r="R148" s="307"/>
      <c r="S148" s="47"/>
      <c r="T148" s="48"/>
      <c r="U148" s="111"/>
      <c r="V148" s="112"/>
      <c r="W148" s="113"/>
      <c r="X148" s="116"/>
      <c r="Y148" s="295"/>
      <c r="Z148" s="296"/>
      <c r="AA148" s="117"/>
      <c r="AB148" s="110"/>
      <c r="AC148" s="291"/>
    </row>
    <row r="149" spans="1:29" ht="15.75" customHeight="1">
      <c r="A149" s="312"/>
      <c r="B149" s="100"/>
      <c r="C149" s="293"/>
      <c r="D149" s="294"/>
      <c r="E149" s="101"/>
      <c r="F149" s="102"/>
      <c r="G149" s="121"/>
      <c r="H149" s="62"/>
      <c r="I149" s="104"/>
      <c r="J149" s="105"/>
      <c r="K149" s="106"/>
      <c r="L149" s="118"/>
      <c r="M149" s="105"/>
      <c r="N149" s="106"/>
      <c r="O149" s="123"/>
      <c r="P149" s="124"/>
      <c r="Q149" s="125"/>
      <c r="R149" s="307"/>
      <c r="S149" s="47"/>
      <c r="T149" s="48"/>
      <c r="U149" s="111"/>
      <c r="V149" s="112"/>
      <c r="W149" s="113"/>
      <c r="X149" s="116"/>
      <c r="Y149" s="295"/>
      <c r="Z149" s="296"/>
      <c r="AA149" s="117"/>
      <c r="AB149" s="110"/>
      <c r="AC149" s="291"/>
    </row>
    <row r="150" spans="1:29" ht="15.75" customHeight="1">
      <c r="A150" s="312"/>
      <c r="B150" s="100"/>
      <c r="C150" s="293"/>
      <c r="D150" s="294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307"/>
      <c r="S150" s="47"/>
      <c r="T150" s="48"/>
      <c r="U150" s="111"/>
      <c r="V150" s="112"/>
      <c r="W150" s="113"/>
      <c r="X150" s="116"/>
      <c r="Y150" s="295"/>
      <c r="Z150" s="296"/>
      <c r="AA150" s="117"/>
      <c r="AB150" s="110"/>
      <c r="AC150" s="291"/>
    </row>
    <row r="151" spans="1:29" ht="15.75" customHeight="1">
      <c r="A151" s="312"/>
      <c r="B151" s="100"/>
      <c r="C151" s="293"/>
      <c r="D151" s="294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307"/>
      <c r="S151" s="47"/>
      <c r="T151" s="48"/>
      <c r="U151" s="111"/>
      <c r="V151" s="112"/>
      <c r="W151" s="126"/>
      <c r="X151" s="127"/>
      <c r="Y151" s="295"/>
      <c r="Z151" s="296"/>
      <c r="AA151" s="117"/>
      <c r="AB151" s="110"/>
      <c r="AC151" s="291"/>
    </row>
    <row r="152" spans="1:29" ht="15.75" customHeight="1">
      <c r="A152" s="312"/>
      <c r="B152" s="100"/>
      <c r="C152" s="293"/>
      <c r="D152" s="294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307"/>
      <c r="S152" s="47"/>
      <c r="T152" s="48"/>
      <c r="U152" s="111"/>
      <c r="V152" s="112"/>
      <c r="W152" s="126"/>
      <c r="X152" s="127"/>
      <c r="Y152" s="295"/>
      <c r="Z152" s="296"/>
      <c r="AA152" s="117"/>
      <c r="AB152" s="110"/>
      <c r="AC152" s="291"/>
    </row>
    <row r="153" spans="1:29" ht="15.75" customHeight="1">
      <c r="A153" s="312"/>
      <c r="B153" s="100"/>
      <c r="C153" s="293"/>
      <c r="D153" s="294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307"/>
      <c r="S153" s="47"/>
      <c r="T153" s="48"/>
      <c r="U153" s="111"/>
      <c r="V153" s="112"/>
      <c r="W153" s="126"/>
      <c r="X153" s="127"/>
      <c r="Y153" s="295"/>
      <c r="Z153" s="296"/>
      <c r="AA153" s="117"/>
      <c r="AB153" s="110"/>
      <c r="AC153" s="291"/>
    </row>
    <row r="154" spans="1:29" ht="15.75" customHeight="1">
      <c r="A154" s="312"/>
      <c r="B154" s="100"/>
      <c r="C154" s="293"/>
      <c r="D154" s="294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307"/>
      <c r="S154" s="47"/>
      <c r="T154" s="48"/>
      <c r="U154" s="111"/>
      <c r="V154" s="112"/>
      <c r="W154" s="126"/>
      <c r="X154" s="127"/>
      <c r="Y154" s="295"/>
      <c r="Z154" s="296"/>
      <c r="AA154" s="117"/>
      <c r="AB154" s="110"/>
      <c r="AC154" s="291"/>
    </row>
    <row r="155" spans="1:29" ht="15.75" customHeight="1">
      <c r="A155" s="312"/>
      <c r="B155" s="100"/>
      <c r="C155" s="293"/>
      <c r="D155" s="294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307"/>
      <c r="S155" s="47"/>
      <c r="T155" s="48"/>
      <c r="U155" s="111"/>
      <c r="V155" s="112"/>
      <c r="W155" s="126"/>
      <c r="X155" s="127"/>
      <c r="Y155" s="295"/>
      <c r="Z155" s="296"/>
      <c r="AA155" s="117"/>
      <c r="AB155" s="110"/>
      <c r="AC155" s="291"/>
    </row>
    <row r="156" spans="1:29" ht="15.75" customHeight="1">
      <c r="A156" s="312"/>
      <c r="B156" s="100"/>
      <c r="C156" s="293"/>
      <c r="D156" s="294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307"/>
      <c r="S156" s="119"/>
      <c r="T156" s="120"/>
      <c r="U156" s="130"/>
      <c r="V156" s="131"/>
      <c r="W156" s="126"/>
      <c r="X156" s="127"/>
      <c r="Y156" s="295"/>
      <c r="Z156" s="296"/>
      <c r="AA156" s="165"/>
      <c r="AB156" s="125"/>
      <c r="AC156" s="291"/>
    </row>
    <row r="157" spans="1:29" ht="15.75" customHeight="1" thickBot="1">
      <c r="A157" s="313"/>
      <c r="B157" s="133" t="s">
        <v>117</v>
      </c>
      <c r="C157" s="297"/>
      <c r="D157" s="297"/>
      <c r="E157" s="134"/>
      <c r="F157" s="99"/>
      <c r="G157" s="135"/>
      <c r="H157" s="69"/>
      <c r="I157" s="136">
        <f t="shared" ref="I157:J157" si="38">AVERAGE(I141:I156)</f>
        <v>4.333333333333333</v>
      </c>
      <c r="J157" s="137">
        <f t="shared" si="38"/>
        <v>3300</v>
      </c>
      <c r="K157" s="138">
        <f t="shared" ref="K157" si="39">J157/I157</f>
        <v>761.53846153846155</v>
      </c>
      <c r="L157" s="136">
        <f t="shared" ref="L157:M157" si="40">AVERAGE(L141:L156)</f>
        <v>4.333333333333333</v>
      </c>
      <c r="M157" s="137">
        <f t="shared" si="40"/>
        <v>2956.900343405945</v>
      </c>
      <c r="N157" s="138">
        <f>M157/L157</f>
        <v>682.36161770906426</v>
      </c>
      <c r="O157" s="139">
        <f>L157-I157</f>
        <v>0</v>
      </c>
      <c r="P157" s="140">
        <f>N157-K157</f>
        <v>-79.176843829397285</v>
      </c>
      <c r="Q157" s="141">
        <f>N157/K157</f>
        <v>0.89603040709271065</v>
      </c>
      <c r="R157" s="308"/>
      <c r="S157" s="142">
        <f>S141</f>
        <v>0.7085069444444444</v>
      </c>
      <c r="T157" s="143">
        <f>INDEX(T141:T156,COUNTA(T141:T156))</f>
        <v>0.83281249999999996</v>
      </c>
      <c r="U157" s="144"/>
      <c r="V157" s="166"/>
      <c r="W157" s="99"/>
      <c r="X157" s="69"/>
      <c r="Y157" s="298"/>
      <c r="Z157" s="299"/>
      <c r="AA157" s="168">
        <f>M157-J157</f>
        <v>-343.09965659405498</v>
      </c>
      <c r="AB157" s="141">
        <f>M157/J157</f>
        <v>0.89603040709271065</v>
      </c>
      <c r="AC157" s="292"/>
    </row>
    <row r="158" spans="1:29" ht="15.75" customHeight="1">
      <c r="A158" s="300" t="s">
        <v>152</v>
      </c>
      <c r="B158" s="114" t="s">
        <v>120</v>
      </c>
      <c r="C158" s="304" t="s">
        <v>153</v>
      </c>
      <c r="D158" s="305"/>
      <c r="E158" s="147">
        <v>14.03</v>
      </c>
      <c r="F158" s="97">
        <v>250</v>
      </c>
      <c r="G158" s="148">
        <f t="shared" ref="G158:G161" si="41">E158*F158</f>
        <v>3507.5</v>
      </c>
      <c r="H158" s="149">
        <v>2</v>
      </c>
      <c r="I158" s="150">
        <v>3</v>
      </c>
      <c r="J158" s="151">
        <v>3000</v>
      </c>
      <c r="K158" s="152">
        <f>J158/I158</f>
        <v>1000</v>
      </c>
      <c r="L158" s="153">
        <v>3</v>
      </c>
      <c r="M158" s="151">
        <f>F158/V158*60</f>
        <v>2686.56716417912</v>
      </c>
      <c r="N158" s="152">
        <f>M158/L158</f>
        <v>895.52238805970671</v>
      </c>
      <c r="O158" s="154">
        <f>L158-I158</f>
        <v>0</v>
      </c>
      <c r="P158" s="155">
        <f>N158-K158</f>
        <v>-104.47761194029329</v>
      </c>
      <c r="Q158" s="156">
        <f>N158/K158</f>
        <v>0.89552238805970674</v>
      </c>
      <c r="R158" s="306">
        <f>Q174</f>
        <v>0.881465657510485</v>
      </c>
      <c r="S158" s="157">
        <v>0.70862268518518523</v>
      </c>
      <c r="T158" s="158">
        <v>0.71250000000000002</v>
      </c>
      <c r="U158" s="159"/>
      <c r="V158" s="160">
        <v>5.5833333333333002</v>
      </c>
      <c r="W158" s="161"/>
      <c r="X158" s="162"/>
      <c r="Y158" s="309"/>
      <c r="Z158" s="310"/>
      <c r="AA158" s="115">
        <f>M158-J158</f>
        <v>-313.43283582087997</v>
      </c>
      <c r="AB158" s="156">
        <f>M158/J158</f>
        <v>0.89552238805970663</v>
      </c>
      <c r="AC158" s="290">
        <f>AB174</f>
        <v>0.881465657510485</v>
      </c>
    </row>
    <row r="159" spans="1:29" ht="15.75" customHeight="1">
      <c r="A159" s="301"/>
      <c r="B159" s="100" t="s">
        <v>120</v>
      </c>
      <c r="C159" s="293" t="s">
        <v>158</v>
      </c>
      <c r="D159" s="294"/>
      <c r="E159" s="101">
        <v>18.18</v>
      </c>
      <c r="F159" s="102">
        <v>1043</v>
      </c>
      <c r="G159" s="103">
        <f t="shared" si="41"/>
        <v>18961.739999999998</v>
      </c>
      <c r="H159" s="26"/>
      <c r="I159" s="104">
        <v>3</v>
      </c>
      <c r="J159" s="105">
        <v>3600</v>
      </c>
      <c r="K159" s="106">
        <f t="shared" si="37"/>
        <v>1200</v>
      </c>
      <c r="L159" s="107">
        <v>3</v>
      </c>
      <c r="M159" s="105">
        <f>F159/V159*60</f>
        <v>3131.6096747289193</v>
      </c>
      <c r="N159" s="106">
        <f>M159/L159</f>
        <v>1043.8698915763064</v>
      </c>
      <c r="O159" s="108">
        <f>L159-I159</f>
        <v>0</v>
      </c>
      <c r="P159" s="109">
        <f>N159-K159</f>
        <v>-156.13010842369363</v>
      </c>
      <c r="Q159" s="110">
        <f>N159/K159</f>
        <v>0.8698915763135886</v>
      </c>
      <c r="R159" s="307"/>
      <c r="S159" s="47">
        <v>0.72292824074074069</v>
      </c>
      <c r="T159" s="48">
        <v>0.7368055555555556</v>
      </c>
      <c r="U159" s="111">
        <v>15.016666666666563</v>
      </c>
      <c r="V159" s="112">
        <v>19.983333333333473</v>
      </c>
      <c r="W159" s="113"/>
      <c r="X159" s="116"/>
      <c r="Y159" s="295"/>
      <c r="Z159" s="296"/>
      <c r="AA159" s="117">
        <f>M159-J159</f>
        <v>-468.39032527108066</v>
      </c>
      <c r="AB159" s="110">
        <f>M159/J159</f>
        <v>0.86989157631358871</v>
      </c>
      <c r="AC159" s="291"/>
    </row>
    <row r="160" spans="1:29" ht="15.75" customHeight="1">
      <c r="A160" s="301"/>
      <c r="B160" s="100" t="s">
        <v>120</v>
      </c>
      <c r="C160" s="293" t="s">
        <v>155</v>
      </c>
      <c r="D160" s="294"/>
      <c r="E160" s="101">
        <v>14.28</v>
      </c>
      <c r="F160" s="102">
        <v>7835</v>
      </c>
      <c r="G160" s="103">
        <f t="shared" si="41"/>
        <v>111883.79999999999</v>
      </c>
      <c r="H160" s="26"/>
      <c r="I160" s="104">
        <v>3</v>
      </c>
      <c r="J160" s="105">
        <v>3600</v>
      </c>
      <c r="K160" s="106">
        <f t="shared" si="37"/>
        <v>1200</v>
      </c>
      <c r="L160" s="107">
        <v>3</v>
      </c>
      <c r="M160" s="105">
        <f>F160/V160*60</f>
        <v>3128.0913829433284</v>
      </c>
      <c r="N160" s="106">
        <f>M160/L160</f>
        <v>1042.6971276477761</v>
      </c>
      <c r="O160" s="108">
        <f>L160-I160</f>
        <v>0</v>
      </c>
      <c r="P160" s="109">
        <f>N160-K160</f>
        <v>-157.30287235222386</v>
      </c>
      <c r="Q160" s="110">
        <f>N160/K160</f>
        <v>0.8689142730398135</v>
      </c>
      <c r="R160" s="307"/>
      <c r="S160" s="47">
        <v>0.74791666666666667</v>
      </c>
      <c r="T160" s="48">
        <v>0.85228009259259263</v>
      </c>
      <c r="U160" s="111">
        <v>15.999999999999943</v>
      </c>
      <c r="V160" s="112">
        <v>150.28333333333339</v>
      </c>
      <c r="W160" s="113">
        <v>0.85228009259259263</v>
      </c>
      <c r="X160" s="116">
        <v>0.90505787037037033</v>
      </c>
      <c r="Y160" s="295"/>
      <c r="Z160" s="296"/>
      <c r="AA160" s="117">
        <f>M160-J160</f>
        <v>-471.90861705667157</v>
      </c>
      <c r="AB160" s="110">
        <f>M160/J160</f>
        <v>0.8689142730398135</v>
      </c>
      <c r="AC160" s="291"/>
    </row>
    <row r="161" spans="1:29" ht="15.75" customHeight="1">
      <c r="A161" s="301"/>
      <c r="B161" s="100" t="s">
        <v>120</v>
      </c>
      <c r="C161" s="293" t="s">
        <v>153</v>
      </c>
      <c r="D161" s="294"/>
      <c r="E161" s="101">
        <v>14.03</v>
      </c>
      <c r="F161" s="102">
        <v>6217</v>
      </c>
      <c r="G161" s="103">
        <f t="shared" si="41"/>
        <v>87224.51</v>
      </c>
      <c r="H161" s="26"/>
      <c r="I161" s="104">
        <v>3</v>
      </c>
      <c r="J161" s="105">
        <v>3000</v>
      </c>
      <c r="K161" s="106">
        <f t="shared" si="37"/>
        <v>1000</v>
      </c>
      <c r="L161" s="107">
        <v>3</v>
      </c>
      <c r="M161" s="105">
        <f>F161/V161*60</f>
        <v>2689.0784572870348</v>
      </c>
      <c r="N161" s="106">
        <f>M161/L161</f>
        <v>896.35948576234489</v>
      </c>
      <c r="O161" s="108">
        <f>L161-I161</f>
        <v>0</v>
      </c>
      <c r="P161" s="109">
        <f>N161-K161</f>
        <v>-103.64051423765511</v>
      </c>
      <c r="Q161" s="110">
        <f>N161/K161</f>
        <v>0.89635948576234492</v>
      </c>
      <c r="R161" s="307"/>
      <c r="S161" s="47">
        <v>0.90505787037037033</v>
      </c>
      <c r="T161" s="48">
        <v>1.0013888888888889</v>
      </c>
      <c r="U161" s="111">
        <v>75.999999999999886</v>
      </c>
      <c r="V161" s="112">
        <v>138.71666666666673</v>
      </c>
      <c r="W161" s="113"/>
      <c r="X161" s="116"/>
      <c r="Y161" s="295"/>
      <c r="Z161" s="296"/>
      <c r="AA161" s="117">
        <f>M161-J161</f>
        <v>-310.92154271296522</v>
      </c>
      <c r="AB161" s="110">
        <f>M161/J161</f>
        <v>0.89635948576234492</v>
      </c>
      <c r="AC161" s="291"/>
    </row>
    <row r="162" spans="1:29" ht="15.75" customHeight="1">
      <c r="A162" s="302"/>
      <c r="B162" s="100"/>
      <c r="C162" s="293"/>
      <c r="D162" s="294"/>
      <c r="E162" s="101"/>
      <c r="F162" s="102"/>
      <c r="G162" s="103"/>
      <c r="H162" s="13"/>
      <c r="I162" s="104"/>
      <c r="J162" s="105"/>
      <c r="K162" s="106"/>
      <c r="L162" s="118"/>
      <c r="M162" s="105"/>
      <c r="N162" s="106"/>
      <c r="O162" s="108"/>
      <c r="P162" s="109"/>
      <c r="Q162" s="110"/>
      <c r="R162" s="307"/>
      <c r="S162" s="47"/>
      <c r="T162" s="48"/>
      <c r="U162" s="111"/>
      <c r="V162" s="112"/>
      <c r="W162" s="113"/>
      <c r="X162" s="116"/>
      <c r="Y162" s="295"/>
      <c r="Z162" s="296"/>
      <c r="AA162" s="117"/>
      <c r="AB162" s="110"/>
      <c r="AC162" s="291"/>
    </row>
    <row r="163" spans="1:29" ht="15.75" customHeight="1">
      <c r="A163" s="302"/>
      <c r="B163" s="100"/>
      <c r="C163" s="293"/>
      <c r="D163" s="294"/>
      <c r="E163" s="101"/>
      <c r="F163" s="102"/>
      <c r="G163" s="121"/>
      <c r="H163" s="122"/>
      <c r="I163" s="104"/>
      <c r="J163" s="105"/>
      <c r="K163" s="106"/>
      <c r="L163" s="107"/>
      <c r="M163" s="105"/>
      <c r="N163" s="106"/>
      <c r="O163" s="108"/>
      <c r="P163" s="109"/>
      <c r="Q163" s="110"/>
      <c r="R163" s="307"/>
      <c r="S163" s="47"/>
      <c r="T163" s="48"/>
      <c r="U163" s="111"/>
      <c r="V163" s="112"/>
      <c r="W163" s="113"/>
      <c r="X163" s="116"/>
      <c r="Y163" s="295"/>
      <c r="Z163" s="296"/>
      <c r="AA163" s="117"/>
      <c r="AB163" s="110"/>
      <c r="AC163" s="291"/>
    </row>
    <row r="164" spans="1:29" ht="15.75" customHeight="1">
      <c r="A164" s="302"/>
      <c r="B164" s="100"/>
      <c r="C164" s="293"/>
      <c r="D164" s="294"/>
      <c r="E164" s="101"/>
      <c r="F164" s="102"/>
      <c r="G164" s="121"/>
      <c r="H164" s="62"/>
      <c r="I164" s="104"/>
      <c r="J164" s="105"/>
      <c r="K164" s="106"/>
      <c r="L164" s="118"/>
      <c r="M164" s="105"/>
      <c r="N164" s="106"/>
      <c r="O164" s="123"/>
      <c r="P164" s="124"/>
      <c r="Q164" s="125"/>
      <c r="R164" s="307"/>
      <c r="S164" s="47"/>
      <c r="T164" s="48"/>
      <c r="U164" s="111"/>
      <c r="V164" s="112"/>
      <c r="W164" s="113"/>
      <c r="X164" s="116"/>
      <c r="Y164" s="295"/>
      <c r="Z164" s="296"/>
      <c r="AA164" s="117"/>
      <c r="AB164" s="110"/>
      <c r="AC164" s="291"/>
    </row>
    <row r="165" spans="1:29" ht="15.75" customHeight="1">
      <c r="A165" s="302"/>
      <c r="B165" s="100"/>
      <c r="C165" s="293"/>
      <c r="D165" s="294"/>
      <c r="E165" s="101"/>
      <c r="F165" s="102"/>
      <c r="G165" s="121"/>
      <c r="H165" s="62"/>
      <c r="I165" s="104"/>
      <c r="J165" s="105"/>
      <c r="K165" s="106"/>
      <c r="L165" s="118"/>
      <c r="M165" s="105"/>
      <c r="N165" s="106"/>
      <c r="O165" s="123"/>
      <c r="P165" s="124"/>
      <c r="Q165" s="125"/>
      <c r="R165" s="307"/>
      <c r="S165" s="47"/>
      <c r="T165" s="48"/>
      <c r="U165" s="111"/>
      <c r="V165" s="112"/>
      <c r="W165" s="113"/>
      <c r="X165" s="116"/>
      <c r="Y165" s="295"/>
      <c r="Z165" s="296"/>
      <c r="AA165" s="117"/>
      <c r="AB165" s="110"/>
      <c r="AC165" s="291"/>
    </row>
    <row r="166" spans="1:29" ht="15.75" customHeight="1">
      <c r="A166" s="302"/>
      <c r="B166" s="100"/>
      <c r="C166" s="293"/>
      <c r="D166" s="294"/>
      <c r="E166" s="101"/>
      <c r="F166" s="102"/>
      <c r="G166" s="121"/>
      <c r="H166" s="62"/>
      <c r="I166" s="104"/>
      <c r="J166" s="105"/>
      <c r="K166" s="106"/>
      <c r="L166" s="118"/>
      <c r="M166" s="105"/>
      <c r="N166" s="106"/>
      <c r="O166" s="123"/>
      <c r="P166" s="124"/>
      <c r="Q166" s="125"/>
      <c r="R166" s="307"/>
      <c r="S166" s="47"/>
      <c r="T166" s="48"/>
      <c r="U166" s="111"/>
      <c r="V166" s="112"/>
      <c r="W166" s="113"/>
      <c r="X166" s="116"/>
      <c r="Y166" s="295"/>
      <c r="Z166" s="296"/>
      <c r="AA166" s="117"/>
      <c r="AB166" s="110"/>
      <c r="AC166" s="291"/>
    </row>
    <row r="167" spans="1:29" ht="15.75" customHeight="1">
      <c r="A167" s="302"/>
      <c r="B167" s="100"/>
      <c r="C167" s="293"/>
      <c r="D167" s="294"/>
      <c r="E167" s="101"/>
      <c r="F167" s="102"/>
      <c r="G167" s="121"/>
      <c r="H167" s="62"/>
      <c r="I167" s="104"/>
      <c r="J167" s="105"/>
      <c r="K167" s="106"/>
      <c r="L167" s="118"/>
      <c r="M167" s="105"/>
      <c r="N167" s="106"/>
      <c r="O167" s="123"/>
      <c r="P167" s="124"/>
      <c r="Q167" s="125"/>
      <c r="R167" s="307"/>
      <c r="S167" s="47"/>
      <c r="T167" s="48"/>
      <c r="U167" s="111"/>
      <c r="V167" s="112"/>
      <c r="W167" s="113"/>
      <c r="X167" s="116"/>
      <c r="Y167" s="295"/>
      <c r="Z167" s="296"/>
      <c r="AA167" s="117"/>
      <c r="AB167" s="110"/>
      <c r="AC167" s="291"/>
    </row>
    <row r="168" spans="1:29" ht="15.75" customHeight="1">
      <c r="A168" s="302"/>
      <c r="B168" s="100"/>
      <c r="C168" s="293"/>
      <c r="D168" s="294"/>
      <c r="E168" s="101"/>
      <c r="F168" s="102"/>
      <c r="G168" s="121"/>
      <c r="H168" s="62"/>
      <c r="I168" s="104"/>
      <c r="J168" s="105"/>
      <c r="K168" s="106"/>
      <c r="L168" s="118"/>
      <c r="M168" s="105"/>
      <c r="N168" s="106"/>
      <c r="O168" s="123"/>
      <c r="P168" s="124"/>
      <c r="Q168" s="125"/>
      <c r="R168" s="307"/>
      <c r="S168" s="47"/>
      <c r="T168" s="48"/>
      <c r="U168" s="111"/>
      <c r="V168" s="112"/>
      <c r="W168" s="126"/>
      <c r="X168" s="127"/>
      <c r="Y168" s="295"/>
      <c r="Z168" s="296"/>
      <c r="AA168" s="117"/>
      <c r="AB168" s="110"/>
      <c r="AC168" s="291"/>
    </row>
    <row r="169" spans="1:29" ht="15.75" customHeight="1">
      <c r="A169" s="302"/>
      <c r="B169" s="100"/>
      <c r="C169" s="293"/>
      <c r="D169" s="294"/>
      <c r="E169" s="101"/>
      <c r="F169" s="102"/>
      <c r="G169" s="121"/>
      <c r="H169" s="62"/>
      <c r="I169" s="104"/>
      <c r="J169" s="105"/>
      <c r="K169" s="106"/>
      <c r="L169" s="118"/>
      <c r="M169" s="105"/>
      <c r="N169" s="106"/>
      <c r="O169" s="123"/>
      <c r="P169" s="124"/>
      <c r="Q169" s="125"/>
      <c r="R169" s="307"/>
      <c r="S169" s="47"/>
      <c r="T169" s="48"/>
      <c r="U169" s="111"/>
      <c r="V169" s="112"/>
      <c r="W169" s="126"/>
      <c r="X169" s="127"/>
      <c r="Y169" s="295"/>
      <c r="Z169" s="296"/>
      <c r="AA169" s="117"/>
      <c r="AB169" s="110"/>
      <c r="AC169" s="291"/>
    </row>
    <row r="170" spans="1:29" ht="15.75" customHeight="1">
      <c r="A170" s="302"/>
      <c r="B170" s="100"/>
      <c r="C170" s="293"/>
      <c r="D170" s="294"/>
      <c r="E170" s="101"/>
      <c r="F170" s="102"/>
      <c r="G170" s="121"/>
      <c r="H170" s="62"/>
      <c r="I170" s="104"/>
      <c r="J170" s="105"/>
      <c r="K170" s="106"/>
      <c r="L170" s="118"/>
      <c r="M170" s="105"/>
      <c r="N170" s="106"/>
      <c r="O170" s="123"/>
      <c r="P170" s="124"/>
      <c r="Q170" s="125"/>
      <c r="R170" s="307"/>
      <c r="S170" s="47"/>
      <c r="T170" s="48"/>
      <c r="U170" s="111"/>
      <c r="V170" s="112"/>
      <c r="W170" s="126"/>
      <c r="X170" s="127"/>
      <c r="Y170" s="295"/>
      <c r="Z170" s="296"/>
      <c r="AA170" s="117"/>
      <c r="AB170" s="110"/>
      <c r="AC170" s="291"/>
    </row>
    <row r="171" spans="1:29" ht="15.75" customHeight="1">
      <c r="A171" s="302"/>
      <c r="B171" s="100"/>
      <c r="C171" s="293"/>
      <c r="D171" s="294"/>
      <c r="E171" s="101"/>
      <c r="F171" s="102"/>
      <c r="G171" s="121"/>
      <c r="H171" s="62"/>
      <c r="I171" s="104"/>
      <c r="J171" s="105"/>
      <c r="K171" s="106"/>
      <c r="L171" s="118"/>
      <c r="M171" s="105"/>
      <c r="N171" s="106"/>
      <c r="O171" s="123"/>
      <c r="P171" s="124"/>
      <c r="Q171" s="125"/>
      <c r="R171" s="307"/>
      <c r="S171" s="47"/>
      <c r="T171" s="48"/>
      <c r="U171" s="111"/>
      <c r="V171" s="112"/>
      <c r="W171" s="126"/>
      <c r="X171" s="127"/>
      <c r="Y171" s="295"/>
      <c r="Z171" s="296"/>
      <c r="AA171" s="117"/>
      <c r="AB171" s="110"/>
      <c r="AC171" s="291"/>
    </row>
    <row r="172" spans="1:29" ht="15.75" customHeight="1">
      <c r="A172" s="302"/>
      <c r="B172" s="100"/>
      <c r="C172" s="293"/>
      <c r="D172" s="294"/>
      <c r="E172" s="101"/>
      <c r="F172" s="102"/>
      <c r="G172" s="121"/>
      <c r="H172" s="62"/>
      <c r="I172" s="104"/>
      <c r="J172" s="105"/>
      <c r="K172" s="106"/>
      <c r="L172" s="118"/>
      <c r="M172" s="105"/>
      <c r="N172" s="106"/>
      <c r="O172" s="123"/>
      <c r="P172" s="124"/>
      <c r="Q172" s="125"/>
      <c r="R172" s="307"/>
      <c r="S172" s="47"/>
      <c r="T172" s="48"/>
      <c r="U172" s="111"/>
      <c r="V172" s="112"/>
      <c r="W172" s="126"/>
      <c r="X172" s="127"/>
      <c r="Y172" s="295"/>
      <c r="Z172" s="296"/>
      <c r="AA172" s="117"/>
      <c r="AB172" s="110"/>
      <c r="AC172" s="291"/>
    </row>
    <row r="173" spans="1:29" ht="15.75" customHeight="1">
      <c r="A173" s="302"/>
      <c r="B173" s="100"/>
      <c r="C173" s="293"/>
      <c r="D173" s="294"/>
      <c r="E173" s="170"/>
      <c r="F173" s="102"/>
      <c r="G173" s="129"/>
      <c r="H173" s="62"/>
      <c r="I173" s="104"/>
      <c r="J173" s="105"/>
      <c r="K173" s="106"/>
      <c r="L173" s="118"/>
      <c r="M173" s="105"/>
      <c r="N173" s="106"/>
      <c r="O173" s="123"/>
      <c r="P173" s="124"/>
      <c r="Q173" s="125"/>
      <c r="R173" s="307"/>
      <c r="S173" s="119"/>
      <c r="T173" s="120"/>
      <c r="U173" s="130"/>
      <c r="V173" s="131"/>
      <c r="W173" s="126"/>
      <c r="X173" s="127"/>
      <c r="Y173" s="295"/>
      <c r="Z173" s="296"/>
      <c r="AA173" s="165"/>
      <c r="AB173" s="125"/>
      <c r="AC173" s="291"/>
    </row>
    <row r="174" spans="1:29" ht="15.75" customHeight="1" thickBot="1">
      <c r="A174" s="303"/>
      <c r="B174" s="133" t="s">
        <v>117</v>
      </c>
      <c r="C174" s="297"/>
      <c r="D174" s="297"/>
      <c r="E174" s="134"/>
      <c r="F174" s="99"/>
      <c r="G174" s="135"/>
      <c r="H174" s="69"/>
      <c r="I174" s="136">
        <f t="shared" ref="I174:J174" si="42">AVERAGE(I158:I173)</f>
        <v>3</v>
      </c>
      <c r="J174" s="137">
        <f t="shared" si="42"/>
        <v>3300</v>
      </c>
      <c r="K174" s="138">
        <f t="shared" ref="K174" si="43">J174/I174</f>
        <v>1100</v>
      </c>
      <c r="L174" s="136">
        <f t="shared" ref="L174:M174" si="44">AVERAGE(L158:L173)</f>
        <v>3</v>
      </c>
      <c r="M174" s="137">
        <f t="shared" si="44"/>
        <v>2908.8366697846004</v>
      </c>
      <c r="N174" s="138">
        <f>M174/L174</f>
        <v>969.61222326153347</v>
      </c>
      <c r="O174" s="139">
        <f>L174-I174</f>
        <v>0</v>
      </c>
      <c r="P174" s="140">
        <f>N174-K174</f>
        <v>-130.38777673846653</v>
      </c>
      <c r="Q174" s="141">
        <f>N174/K174</f>
        <v>0.881465657510485</v>
      </c>
      <c r="R174" s="308"/>
      <c r="S174" s="142">
        <f>S158</f>
        <v>0.70862268518518523</v>
      </c>
      <c r="T174" s="143">
        <f>INDEX(T158:T173,COUNTA(T158:T173))</f>
        <v>1.0013888888888889</v>
      </c>
      <c r="U174" s="144"/>
      <c r="V174" s="166"/>
      <c r="W174" s="99"/>
      <c r="X174" s="69"/>
      <c r="Y174" s="298"/>
      <c r="Z174" s="299"/>
      <c r="AA174" s="168">
        <f>M174-J174</f>
        <v>-391.16333021539958</v>
      </c>
      <c r="AB174" s="141">
        <f>M174/J174</f>
        <v>0.881465657510485</v>
      </c>
      <c r="AC174" s="292"/>
    </row>
    <row r="175" spans="1:29" ht="15.75" customHeight="1">
      <c r="A175" s="311" t="s">
        <v>156</v>
      </c>
      <c r="B175" s="114" t="s">
        <v>120</v>
      </c>
      <c r="C175" s="304" t="s">
        <v>154</v>
      </c>
      <c r="D175" s="305"/>
      <c r="E175" s="147">
        <v>18.18</v>
      </c>
      <c r="F175" s="97">
        <v>1522</v>
      </c>
      <c r="G175" s="148">
        <f t="shared" ref="G175:G178" si="45">E175*F175</f>
        <v>27669.96</v>
      </c>
      <c r="H175" s="149"/>
      <c r="I175" s="150">
        <v>4</v>
      </c>
      <c r="J175" s="151">
        <v>3000</v>
      </c>
      <c r="K175" s="152">
        <f>J175/I175</f>
        <v>750</v>
      </c>
      <c r="L175" s="153">
        <v>4</v>
      </c>
      <c r="M175" s="151">
        <f>F175/V175*60</f>
        <v>2688.518155053976</v>
      </c>
      <c r="N175" s="152">
        <f>M175/L175</f>
        <v>672.129538763494</v>
      </c>
      <c r="O175" s="154">
        <f>L175-I175</f>
        <v>0</v>
      </c>
      <c r="P175" s="155">
        <f>N175-K175</f>
        <v>-77.870461236506003</v>
      </c>
      <c r="Q175" s="156">
        <f>N175/K175</f>
        <v>0.89617271835132528</v>
      </c>
      <c r="R175" s="306">
        <f>Q191</f>
        <v>0.884103576562705</v>
      </c>
      <c r="S175" s="157">
        <v>0.70835648148148145</v>
      </c>
      <c r="T175" s="158">
        <v>0.7319444444444444</v>
      </c>
      <c r="U175" s="159"/>
      <c r="V175" s="160">
        <v>33.966666666666647</v>
      </c>
      <c r="W175" s="158"/>
      <c r="X175" s="169"/>
      <c r="Y175" s="309"/>
      <c r="Z175" s="310"/>
      <c r="AA175" s="171">
        <f>M175-J175</f>
        <v>-311.48184494602401</v>
      </c>
      <c r="AB175" s="156">
        <f>M175/J175</f>
        <v>0.89617271835132528</v>
      </c>
      <c r="AC175" s="290">
        <f>AB191</f>
        <v>0.884103576562705</v>
      </c>
    </row>
    <row r="176" spans="1:29" ht="15.75" customHeight="1">
      <c r="A176" s="312"/>
      <c r="B176" s="100" t="s">
        <v>120</v>
      </c>
      <c r="C176" s="293" t="s">
        <v>159</v>
      </c>
      <c r="D176" s="294"/>
      <c r="E176" s="101">
        <v>24.82</v>
      </c>
      <c r="F176" s="102">
        <v>2190</v>
      </c>
      <c r="G176" s="103">
        <f t="shared" si="45"/>
        <v>54355.8</v>
      </c>
      <c r="H176" s="26"/>
      <c r="I176" s="104">
        <v>4</v>
      </c>
      <c r="J176" s="105">
        <v>3300</v>
      </c>
      <c r="K176" s="106">
        <f t="shared" si="37"/>
        <v>825</v>
      </c>
      <c r="L176" s="107">
        <v>4</v>
      </c>
      <c r="M176" s="105">
        <f>F176/V176*60</f>
        <v>2926.5033407572391</v>
      </c>
      <c r="N176" s="106">
        <f>M176/L176</f>
        <v>731.62583518930978</v>
      </c>
      <c r="O176" s="108">
        <f>L176-I176</f>
        <v>0</v>
      </c>
      <c r="P176" s="109">
        <f>N176-K176</f>
        <v>-93.374164810690218</v>
      </c>
      <c r="Q176" s="110">
        <f>N176/K176</f>
        <v>0.88681919416886035</v>
      </c>
      <c r="R176" s="307"/>
      <c r="S176" s="47">
        <v>0.74243055555555559</v>
      </c>
      <c r="T176" s="48">
        <v>0.77361111111111114</v>
      </c>
      <c r="U176" s="111">
        <v>15.100000000000122</v>
      </c>
      <c r="V176" s="112">
        <v>44.899999999999984</v>
      </c>
      <c r="W176" s="113"/>
      <c r="X176" s="13"/>
      <c r="Y176" s="295"/>
      <c r="Z176" s="296"/>
      <c r="AA176" s="172">
        <f>M176-J176</f>
        <v>-373.49665924276087</v>
      </c>
      <c r="AB176" s="110">
        <f>M176/J176</f>
        <v>0.88681919416886035</v>
      </c>
      <c r="AC176" s="291"/>
    </row>
    <row r="177" spans="1:29" ht="15.75" customHeight="1">
      <c r="A177" s="312"/>
      <c r="B177" s="100" t="s">
        <v>120</v>
      </c>
      <c r="C177" s="293" t="s">
        <v>160</v>
      </c>
      <c r="D177" s="294"/>
      <c r="E177" s="101">
        <v>25.03</v>
      </c>
      <c r="F177" s="102">
        <v>1662</v>
      </c>
      <c r="G177" s="103">
        <f t="shared" si="45"/>
        <v>41599.86</v>
      </c>
      <c r="H177" s="26"/>
      <c r="I177" s="104">
        <v>4</v>
      </c>
      <c r="J177" s="105">
        <v>3300</v>
      </c>
      <c r="K177" s="106">
        <f t="shared" si="37"/>
        <v>825</v>
      </c>
      <c r="L177" s="107">
        <v>4</v>
      </c>
      <c r="M177" s="105">
        <f>F177/V177*60</f>
        <v>2928.6343612334758</v>
      </c>
      <c r="N177" s="106">
        <f>M177/L177</f>
        <v>732.15859030836896</v>
      </c>
      <c r="O177" s="108">
        <f>L177-I177</f>
        <v>0</v>
      </c>
      <c r="P177" s="109">
        <f>N177-K177</f>
        <v>-92.841409691631043</v>
      </c>
      <c r="Q177" s="110">
        <f>N177/K177</f>
        <v>0.88746495794953817</v>
      </c>
      <c r="R177" s="307"/>
      <c r="S177" s="47">
        <v>0.78402777777777777</v>
      </c>
      <c r="T177" s="48">
        <v>0.80767361111111113</v>
      </c>
      <c r="U177" s="111">
        <v>14.999999999999947</v>
      </c>
      <c r="V177" s="112">
        <v>34.050000000000047</v>
      </c>
      <c r="W177" s="113"/>
      <c r="X177" s="13"/>
      <c r="Y177" s="295"/>
      <c r="Z177" s="296"/>
      <c r="AA177" s="172">
        <f>M177-J177</f>
        <v>-371.36563876652417</v>
      </c>
      <c r="AB177" s="110">
        <f>M177/J177</f>
        <v>0.88746495794953817</v>
      </c>
      <c r="AC177" s="291"/>
    </row>
    <row r="178" spans="1:29" ht="15.75" customHeight="1">
      <c r="A178" s="312"/>
      <c r="B178" s="100" t="s">
        <v>120</v>
      </c>
      <c r="C178" s="293" t="s">
        <v>157</v>
      </c>
      <c r="D178" s="294"/>
      <c r="E178" s="101">
        <v>18.18</v>
      </c>
      <c r="F178" s="102">
        <v>2945</v>
      </c>
      <c r="G178" s="103">
        <f t="shared" si="45"/>
        <v>53540.1</v>
      </c>
      <c r="H178" s="26"/>
      <c r="I178" s="104">
        <v>3</v>
      </c>
      <c r="J178" s="105">
        <v>3600</v>
      </c>
      <c r="K178" s="106">
        <f t="shared" si="37"/>
        <v>1200</v>
      </c>
      <c r="L178" s="107">
        <v>3</v>
      </c>
      <c r="M178" s="105">
        <f>F178/V178*60</f>
        <v>3126.5113535830146</v>
      </c>
      <c r="N178" s="106">
        <f>M178/L178</f>
        <v>1042.1704511943383</v>
      </c>
      <c r="O178" s="108">
        <f>L178-I178</f>
        <v>0</v>
      </c>
      <c r="P178" s="109">
        <f>N178-K178</f>
        <v>-157.82954880566172</v>
      </c>
      <c r="Q178" s="110">
        <f>N178/K178</f>
        <v>0.86847537599528191</v>
      </c>
      <c r="R178" s="307"/>
      <c r="S178" s="47">
        <v>0.81839120370370366</v>
      </c>
      <c r="T178" s="48">
        <v>0.85763888888888884</v>
      </c>
      <c r="U178" s="111">
        <v>15.433333333333241</v>
      </c>
      <c r="V178" s="112">
        <v>56.516666666666652</v>
      </c>
      <c r="W178" s="113"/>
      <c r="X178" s="13"/>
      <c r="Y178" s="295"/>
      <c r="Z178" s="296"/>
      <c r="AA178" s="172">
        <f>M178-J178</f>
        <v>-473.48864641698538</v>
      </c>
      <c r="AB178" s="110">
        <f>M178/J178</f>
        <v>0.8684753759952818</v>
      </c>
      <c r="AC178" s="291"/>
    </row>
    <row r="179" spans="1:29" ht="15.75" customHeight="1">
      <c r="A179" s="312"/>
      <c r="B179" s="100"/>
      <c r="C179" s="293"/>
      <c r="D179" s="294"/>
      <c r="E179" s="101"/>
      <c r="F179" s="102"/>
      <c r="G179" s="103"/>
      <c r="H179" s="13"/>
      <c r="I179" s="104"/>
      <c r="J179" s="105"/>
      <c r="K179" s="106"/>
      <c r="L179" s="118"/>
      <c r="M179" s="105"/>
      <c r="N179" s="106"/>
      <c r="O179" s="108"/>
      <c r="P179" s="109"/>
      <c r="Q179" s="110"/>
      <c r="R179" s="307"/>
      <c r="S179" s="47"/>
      <c r="T179" s="48"/>
      <c r="U179" s="111"/>
      <c r="V179" s="112"/>
      <c r="W179" s="113"/>
      <c r="X179" s="116"/>
      <c r="Y179" s="295"/>
      <c r="Z179" s="296"/>
      <c r="AA179" s="172"/>
      <c r="AB179" s="110"/>
      <c r="AC179" s="291"/>
    </row>
    <row r="180" spans="1:29" ht="15.75" customHeight="1">
      <c r="A180" s="312"/>
      <c r="B180" s="100"/>
      <c r="C180" s="293"/>
      <c r="D180" s="294"/>
      <c r="E180" s="101"/>
      <c r="F180" s="102"/>
      <c r="G180" s="121"/>
      <c r="H180" s="122"/>
      <c r="I180" s="104"/>
      <c r="J180" s="105"/>
      <c r="K180" s="106"/>
      <c r="L180" s="107"/>
      <c r="M180" s="105"/>
      <c r="N180" s="106"/>
      <c r="O180" s="108"/>
      <c r="P180" s="109"/>
      <c r="Q180" s="110"/>
      <c r="R180" s="307"/>
      <c r="S180" s="47"/>
      <c r="T180" s="48"/>
      <c r="U180" s="111"/>
      <c r="V180" s="112"/>
      <c r="W180" s="113"/>
      <c r="X180" s="50"/>
      <c r="Y180" s="295"/>
      <c r="Z180" s="296"/>
      <c r="AA180" s="172"/>
      <c r="AB180" s="110"/>
      <c r="AC180" s="291"/>
    </row>
    <row r="181" spans="1:29" ht="15.75" customHeight="1">
      <c r="A181" s="312"/>
      <c r="B181" s="100"/>
      <c r="C181" s="293"/>
      <c r="D181" s="294"/>
      <c r="E181" s="101"/>
      <c r="F181" s="102"/>
      <c r="G181" s="121"/>
      <c r="H181" s="62"/>
      <c r="I181" s="104"/>
      <c r="J181" s="105"/>
      <c r="K181" s="106"/>
      <c r="L181" s="118"/>
      <c r="M181" s="105"/>
      <c r="N181" s="106"/>
      <c r="O181" s="123"/>
      <c r="P181" s="124"/>
      <c r="Q181" s="125"/>
      <c r="R181" s="307"/>
      <c r="S181" s="47"/>
      <c r="T181" s="48"/>
      <c r="U181" s="111"/>
      <c r="V181" s="112"/>
      <c r="W181" s="113"/>
      <c r="X181" s="116"/>
      <c r="Y181" s="295"/>
      <c r="Z181" s="296"/>
      <c r="AA181" s="172"/>
      <c r="AB181" s="110"/>
      <c r="AC181" s="291"/>
    </row>
    <row r="182" spans="1:29" ht="15.75" customHeight="1">
      <c r="A182" s="312"/>
      <c r="B182" s="100"/>
      <c r="C182" s="293"/>
      <c r="D182" s="294"/>
      <c r="E182" s="101"/>
      <c r="F182" s="102"/>
      <c r="G182" s="121"/>
      <c r="H182" s="62"/>
      <c r="I182" s="104"/>
      <c r="J182" s="105"/>
      <c r="K182" s="106"/>
      <c r="L182" s="118"/>
      <c r="M182" s="105"/>
      <c r="N182" s="106"/>
      <c r="O182" s="123"/>
      <c r="P182" s="124"/>
      <c r="Q182" s="125"/>
      <c r="R182" s="307"/>
      <c r="S182" s="47"/>
      <c r="T182" s="48"/>
      <c r="U182" s="111"/>
      <c r="V182" s="112"/>
      <c r="W182" s="113"/>
      <c r="X182" s="116"/>
      <c r="Y182" s="295"/>
      <c r="Z182" s="296"/>
      <c r="AA182" s="172"/>
      <c r="AB182" s="110"/>
      <c r="AC182" s="291"/>
    </row>
    <row r="183" spans="1:29" ht="15.75" customHeight="1">
      <c r="A183" s="312"/>
      <c r="B183" s="100"/>
      <c r="C183" s="293"/>
      <c r="D183" s="294"/>
      <c r="E183" s="101"/>
      <c r="F183" s="102"/>
      <c r="G183" s="121"/>
      <c r="H183" s="62"/>
      <c r="I183" s="104"/>
      <c r="J183" s="105"/>
      <c r="K183" s="106"/>
      <c r="L183" s="118"/>
      <c r="M183" s="105"/>
      <c r="N183" s="106"/>
      <c r="O183" s="123"/>
      <c r="P183" s="124"/>
      <c r="Q183" s="125"/>
      <c r="R183" s="307"/>
      <c r="S183" s="47"/>
      <c r="T183" s="48"/>
      <c r="U183" s="111"/>
      <c r="V183" s="112"/>
      <c r="W183" s="126"/>
      <c r="X183" s="127"/>
      <c r="Y183" s="295"/>
      <c r="Z183" s="296"/>
      <c r="AA183" s="172"/>
      <c r="AB183" s="110"/>
      <c r="AC183" s="291"/>
    </row>
    <row r="184" spans="1:29" ht="15.75" customHeight="1">
      <c r="A184" s="312"/>
      <c r="B184" s="100"/>
      <c r="C184" s="293"/>
      <c r="D184" s="294"/>
      <c r="E184" s="101"/>
      <c r="F184" s="102"/>
      <c r="G184" s="121"/>
      <c r="H184" s="62"/>
      <c r="I184" s="104"/>
      <c r="J184" s="105"/>
      <c r="K184" s="106"/>
      <c r="L184" s="118"/>
      <c r="M184" s="105"/>
      <c r="N184" s="106"/>
      <c r="O184" s="123"/>
      <c r="P184" s="124"/>
      <c r="Q184" s="125"/>
      <c r="R184" s="307"/>
      <c r="S184" s="47"/>
      <c r="T184" s="48"/>
      <c r="U184" s="111"/>
      <c r="V184" s="112"/>
      <c r="W184" s="126"/>
      <c r="X184" s="127"/>
      <c r="Y184" s="295"/>
      <c r="Z184" s="296"/>
      <c r="AA184" s="172"/>
      <c r="AB184" s="110"/>
      <c r="AC184" s="291"/>
    </row>
    <row r="185" spans="1:29" ht="15.75" customHeight="1">
      <c r="A185" s="312"/>
      <c r="B185" s="100"/>
      <c r="C185" s="293"/>
      <c r="D185" s="294"/>
      <c r="E185" s="101"/>
      <c r="F185" s="102"/>
      <c r="G185" s="121"/>
      <c r="H185" s="62"/>
      <c r="I185" s="104"/>
      <c r="J185" s="105"/>
      <c r="K185" s="106"/>
      <c r="L185" s="118"/>
      <c r="M185" s="105"/>
      <c r="N185" s="106"/>
      <c r="O185" s="123"/>
      <c r="P185" s="124"/>
      <c r="Q185" s="125"/>
      <c r="R185" s="307"/>
      <c r="S185" s="47"/>
      <c r="T185" s="48"/>
      <c r="U185" s="111"/>
      <c r="V185" s="112"/>
      <c r="W185" s="126"/>
      <c r="X185" s="127"/>
      <c r="Y185" s="295"/>
      <c r="Z185" s="296"/>
      <c r="AA185" s="172"/>
      <c r="AB185" s="110"/>
      <c r="AC185" s="291"/>
    </row>
    <row r="186" spans="1:29" ht="15.75" customHeight="1">
      <c r="A186" s="312"/>
      <c r="B186" s="100"/>
      <c r="C186" s="293"/>
      <c r="D186" s="294"/>
      <c r="E186" s="101"/>
      <c r="F186" s="102"/>
      <c r="G186" s="121"/>
      <c r="H186" s="62"/>
      <c r="I186" s="104"/>
      <c r="J186" s="105"/>
      <c r="K186" s="106"/>
      <c r="L186" s="118"/>
      <c r="M186" s="105"/>
      <c r="N186" s="106"/>
      <c r="O186" s="123"/>
      <c r="P186" s="124"/>
      <c r="Q186" s="125"/>
      <c r="R186" s="307"/>
      <c r="S186" s="47"/>
      <c r="T186" s="48"/>
      <c r="U186" s="111"/>
      <c r="V186" s="112"/>
      <c r="W186" s="126"/>
      <c r="X186" s="127"/>
      <c r="Y186" s="295"/>
      <c r="Z186" s="296"/>
      <c r="AA186" s="172"/>
      <c r="AB186" s="110"/>
      <c r="AC186" s="291"/>
    </row>
    <row r="187" spans="1:29" ht="15.75" customHeight="1">
      <c r="A187" s="312"/>
      <c r="B187" s="100"/>
      <c r="C187" s="293"/>
      <c r="D187" s="294"/>
      <c r="E187" s="101"/>
      <c r="F187" s="102"/>
      <c r="G187" s="121"/>
      <c r="H187" s="62"/>
      <c r="I187" s="104"/>
      <c r="J187" s="105"/>
      <c r="K187" s="106"/>
      <c r="L187" s="118"/>
      <c r="M187" s="105"/>
      <c r="N187" s="106"/>
      <c r="O187" s="123"/>
      <c r="P187" s="124"/>
      <c r="Q187" s="125"/>
      <c r="R187" s="307"/>
      <c r="S187" s="47"/>
      <c r="T187" s="48"/>
      <c r="U187" s="111"/>
      <c r="V187" s="112"/>
      <c r="W187" s="126"/>
      <c r="X187" s="127"/>
      <c r="Y187" s="295"/>
      <c r="Z187" s="296"/>
      <c r="AA187" s="172"/>
      <c r="AB187" s="110"/>
      <c r="AC187" s="291"/>
    </row>
    <row r="188" spans="1:29" ht="15.75" customHeight="1">
      <c r="A188" s="312"/>
      <c r="B188" s="100"/>
      <c r="C188" s="293"/>
      <c r="D188" s="294"/>
      <c r="E188" s="101"/>
      <c r="F188" s="102"/>
      <c r="G188" s="121"/>
      <c r="H188" s="62"/>
      <c r="I188" s="104"/>
      <c r="J188" s="105"/>
      <c r="K188" s="106"/>
      <c r="L188" s="118"/>
      <c r="M188" s="105"/>
      <c r="N188" s="106"/>
      <c r="O188" s="123"/>
      <c r="P188" s="124"/>
      <c r="Q188" s="125"/>
      <c r="R188" s="307"/>
      <c r="S188" s="47"/>
      <c r="T188" s="48"/>
      <c r="U188" s="111"/>
      <c r="V188" s="112"/>
      <c r="W188" s="113"/>
      <c r="X188" s="116"/>
      <c r="Y188" s="295"/>
      <c r="Z188" s="296"/>
      <c r="AA188" s="172"/>
      <c r="AB188" s="110"/>
      <c r="AC188" s="291"/>
    </row>
    <row r="189" spans="1:29" ht="15.75" customHeight="1">
      <c r="A189" s="312"/>
      <c r="B189" s="100"/>
      <c r="C189" s="293"/>
      <c r="D189" s="294"/>
      <c r="E189" s="101"/>
      <c r="F189" s="102"/>
      <c r="G189" s="121"/>
      <c r="H189" s="62"/>
      <c r="I189" s="104"/>
      <c r="J189" s="105"/>
      <c r="K189" s="106"/>
      <c r="L189" s="118"/>
      <c r="M189" s="105"/>
      <c r="N189" s="106"/>
      <c r="O189" s="123"/>
      <c r="P189" s="124"/>
      <c r="Q189" s="125"/>
      <c r="R189" s="307"/>
      <c r="S189" s="47"/>
      <c r="T189" s="48"/>
      <c r="U189" s="111"/>
      <c r="V189" s="112"/>
      <c r="W189" s="126"/>
      <c r="X189" s="127"/>
      <c r="Y189" s="295"/>
      <c r="Z189" s="296"/>
      <c r="AA189" s="172"/>
      <c r="AB189" s="110"/>
      <c r="AC189" s="291"/>
    </row>
    <row r="190" spans="1:29" ht="15.75" customHeight="1">
      <c r="A190" s="312"/>
      <c r="B190" s="100"/>
      <c r="C190" s="293"/>
      <c r="D190" s="294"/>
      <c r="E190" s="170"/>
      <c r="F190" s="102"/>
      <c r="G190" s="129"/>
      <c r="H190" s="62"/>
      <c r="I190" s="104"/>
      <c r="J190" s="105"/>
      <c r="K190" s="106"/>
      <c r="L190" s="118"/>
      <c r="M190" s="105"/>
      <c r="N190" s="106"/>
      <c r="O190" s="123"/>
      <c r="P190" s="124"/>
      <c r="Q190" s="125"/>
      <c r="R190" s="307"/>
      <c r="S190" s="119"/>
      <c r="T190" s="120"/>
      <c r="U190" s="130"/>
      <c r="V190" s="131"/>
      <c r="W190" s="126"/>
      <c r="X190" s="127"/>
      <c r="Y190" s="295"/>
      <c r="Z190" s="296"/>
      <c r="AA190" s="173"/>
      <c r="AB190" s="125"/>
      <c r="AC190" s="291"/>
    </row>
    <row r="191" spans="1:29" ht="15.75" customHeight="1" thickBot="1">
      <c r="A191" s="313"/>
      <c r="B191" s="133" t="s">
        <v>117</v>
      </c>
      <c r="C191" s="297"/>
      <c r="D191" s="297"/>
      <c r="E191" s="134"/>
      <c r="F191" s="167"/>
      <c r="G191" s="135"/>
      <c r="H191" s="69"/>
      <c r="I191" s="136">
        <f t="shared" ref="I191:J191" si="46">AVERAGE(I175:I190)</f>
        <v>3.75</v>
      </c>
      <c r="J191" s="137">
        <f t="shared" si="46"/>
        <v>3300</v>
      </c>
      <c r="K191" s="138">
        <f t="shared" ref="K191" si="47">J191/I191</f>
        <v>880</v>
      </c>
      <c r="L191" s="136">
        <f t="shared" ref="L191:M191" si="48">AVERAGE(L175:L190)</f>
        <v>3.75</v>
      </c>
      <c r="M191" s="137">
        <f t="shared" si="48"/>
        <v>2917.5418026569264</v>
      </c>
      <c r="N191" s="138">
        <f>M191/L191</f>
        <v>778.01114737518037</v>
      </c>
      <c r="O191" s="139">
        <f>L191-I191</f>
        <v>0</v>
      </c>
      <c r="P191" s="140">
        <f>N191-K191</f>
        <v>-101.98885262481963</v>
      </c>
      <c r="Q191" s="141">
        <f>N191/K191</f>
        <v>0.884103576562705</v>
      </c>
      <c r="R191" s="308"/>
      <c r="S191" s="142">
        <f>S175</f>
        <v>0.70835648148148145</v>
      </c>
      <c r="T191" s="143">
        <f>INDEX(T175:T190,COUNTA(T175:T190))</f>
        <v>0.85763888888888884</v>
      </c>
      <c r="U191" s="144"/>
      <c r="V191" s="166"/>
      <c r="W191" s="167"/>
      <c r="X191" s="138"/>
      <c r="Y191" s="298"/>
      <c r="Z191" s="299"/>
      <c r="AA191" s="174">
        <f>M191-J191</f>
        <v>-382.45819734307361</v>
      </c>
      <c r="AB191" s="141">
        <f>M191/J191</f>
        <v>0.884103576562705</v>
      </c>
      <c r="AC191" s="292"/>
    </row>
    <row r="193" spans="25:26">
      <c r="Y193" s="289" t="s">
        <v>161</v>
      </c>
      <c r="Z193" s="289"/>
    </row>
    <row r="194" spans="25:26">
      <c r="Y194" s="289" t="s">
        <v>162</v>
      </c>
      <c r="Z194" s="289"/>
    </row>
    <row r="195" spans="25:26">
      <c r="Y195" s="289" t="s">
        <v>163</v>
      </c>
      <c r="Z195" s="289"/>
    </row>
    <row r="196" spans="25:26">
      <c r="Y196" s="289" t="s">
        <v>164</v>
      </c>
      <c r="Z196" s="289"/>
    </row>
    <row r="197" spans="25:26">
      <c r="Y197" s="289" t="s">
        <v>165</v>
      </c>
      <c r="Z197" s="289"/>
    </row>
    <row r="198" spans="25:26">
      <c r="Y198" s="289" t="s">
        <v>166</v>
      </c>
      <c r="Z198" s="289"/>
    </row>
    <row r="199" spans="25:26">
      <c r="Y199" s="289" t="s">
        <v>167</v>
      </c>
      <c r="Z199" s="289"/>
    </row>
    <row r="200" spans="25:26">
      <c r="Y200" s="289" t="s">
        <v>168</v>
      </c>
      <c r="Z200" s="289"/>
    </row>
    <row r="201" spans="25:26">
      <c r="Y201" s="289" t="s">
        <v>169</v>
      </c>
      <c r="Z201" s="289"/>
    </row>
    <row r="202" spans="25:26">
      <c r="Y202" s="289" t="s">
        <v>170</v>
      </c>
      <c r="Z202" s="289"/>
    </row>
    <row r="203" spans="25:26">
      <c r="Y203" s="289" t="s">
        <v>171</v>
      </c>
      <c r="Z203" s="289"/>
    </row>
    <row r="204" spans="25:26">
      <c r="Y204" s="289" t="s">
        <v>172</v>
      </c>
      <c r="Z204" s="289"/>
    </row>
    <row r="205" spans="25:26">
      <c r="Y205" s="289" t="s">
        <v>173</v>
      </c>
      <c r="Z205" s="289"/>
    </row>
  </sheetData>
  <mergeCells count="452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Y134:Z134"/>
    <mergeCell ref="C135:D135"/>
    <mergeCell ref="Y135:Z135"/>
    <mergeCell ref="C136:D136"/>
    <mergeCell ref="Y136:Z136"/>
    <mergeCell ref="C140:D140"/>
    <mergeCell ref="Y140:Z140"/>
    <mergeCell ref="Y172:Z172"/>
    <mergeCell ref="C173:D173"/>
    <mergeCell ref="C149:D149"/>
    <mergeCell ref="Y149:Z149"/>
    <mergeCell ref="C150:D150"/>
    <mergeCell ref="Y150:Z150"/>
    <mergeCell ref="C151:D151"/>
    <mergeCell ref="Y151:Z151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Y164:Z164"/>
    <mergeCell ref="R158:R174"/>
    <mergeCell ref="Y158:Z158"/>
    <mergeCell ref="C171:D171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Y171:Z171"/>
    <mergeCell ref="C172:D172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C168:D168"/>
    <mergeCell ref="Y168:Z168"/>
    <mergeCell ref="C169:D169"/>
    <mergeCell ref="Y169:Z169"/>
    <mergeCell ref="C170:D170"/>
    <mergeCell ref="Y170:Z170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89:D189"/>
    <mergeCell ref="Y189:Z189"/>
    <mergeCell ref="C190:D190"/>
    <mergeCell ref="Y190:Z190"/>
    <mergeCell ref="C191:D191"/>
    <mergeCell ref="Y191:Z191"/>
    <mergeCell ref="C186:D186"/>
    <mergeCell ref="Y186:Z186"/>
    <mergeCell ref="C187:D187"/>
    <mergeCell ref="Y187:Z187"/>
    <mergeCell ref="C188:D188"/>
    <mergeCell ref="Y188:Z188"/>
    <mergeCell ref="Y205:Z205"/>
    <mergeCell ref="Y199:Z199"/>
    <mergeCell ref="Y200:Z200"/>
    <mergeCell ref="Y201:Z201"/>
    <mergeCell ref="Y202:Z202"/>
    <mergeCell ref="Y203:Z203"/>
    <mergeCell ref="Y204:Z204"/>
    <mergeCell ref="Y193:Z193"/>
    <mergeCell ref="Y194:Z194"/>
    <mergeCell ref="Y195:Z195"/>
    <mergeCell ref="Y196:Z196"/>
    <mergeCell ref="Y197:Z197"/>
    <mergeCell ref="Y198:Z198"/>
  </mergeCells>
  <phoneticPr fontId="5" type="noConversion"/>
  <conditionalFormatting sqref="O5:O191">
    <cfRule type="cellIs" dxfId="717" priority="1" operator="greaterThan">
      <formula>0</formula>
    </cfRule>
  </conditionalFormatting>
  <conditionalFormatting sqref="P5:P191 AA5:AA191">
    <cfRule type="cellIs" dxfId="716" priority="4" operator="lessThan">
      <formula>0</formula>
    </cfRule>
  </conditionalFormatting>
  <conditionalFormatting sqref="Q5:Q191 AB5:AB191">
    <cfRule type="cellIs" dxfId="715" priority="2" operator="greaterThan">
      <formula>1</formula>
    </cfRule>
    <cfRule type="cellIs" dxfId="714" priority="3" operator="lessThan">
      <formula>0.8</formula>
    </cfRule>
  </conditionalFormatting>
  <conditionalFormatting sqref="AC5:AC6 R5:R191 AC107:AC112">
    <cfRule type="cellIs" dxfId="713" priority="5" operator="lessThan">
      <formula>0.8</formula>
    </cfRule>
  </conditionalFormatting>
  <conditionalFormatting sqref="AC12:AC20">
    <cfRule type="cellIs" dxfId="712" priority="15" operator="lessThan">
      <formula>0.8</formula>
    </cfRule>
  </conditionalFormatting>
  <conditionalFormatting sqref="AC22:AC27">
    <cfRule type="cellIs" dxfId="711" priority="14" operator="lessThan">
      <formula>0.8</formula>
    </cfRule>
  </conditionalFormatting>
  <conditionalFormatting sqref="AC39:AC44">
    <cfRule type="cellIs" dxfId="710" priority="12" operator="lessThan">
      <formula>0.8</formula>
    </cfRule>
  </conditionalFormatting>
  <conditionalFormatting sqref="AC56">
    <cfRule type="cellIs" dxfId="709" priority="13" operator="lessThan">
      <formula>0.8</formula>
    </cfRule>
  </conditionalFormatting>
  <conditionalFormatting sqref="AC73">
    <cfRule type="cellIs" dxfId="708" priority="7" operator="lessThan">
      <formula>0.8</formula>
    </cfRule>
  </conditionalFormatting>
  <conditionalFormatting sqref="AC90:AC95">
    <cfRule type="cellIs" dxfId="707" priority="6" operator="lessThan">
      <formula>0.8</formula>
    </cfRule>
  </conditionalFormatting>
  <conditionalFormatting sqref="AC124">
    <cfRule type="cellIs" dxfId="706" priority="11" operator="lessThan">
      <formula>0.8</formula>
    </cfRule>
  </conditionalFormatting>
  <conditionalFormatting sqref="AC141">
    <cfRule type="cellIs" dxfId="705" priority="10" operator="lessThan">
      <formula>0.8</formula>
    </cfRule>
  </conditionalFormatting>
  <conditionalFormatting sqref="AC158">
    <cfRule type="cellIs" dxfId="704" priority="9" operator="lessThan">
      <formula>0.8</formula>
    </cfRule>
  </conditionalFormatting>
  <conditionalFormatting sqref="AC175:AC180">
    <cfRule type="cellIs" dxfId="703" priority="8" operator="lessThan">
      <formula>0.8</formula>
    </cfRule>
  </conditionalFormatting>
  <dataValidations count="1">
    <dataValidation type="list" allowBlank="1" showInputMessage="1" showErrorMessage="1" sqref="Y5:Z191" xr:uid="{EDE99A30-0193-4E2C-8509-7FD8ECDD7702}">
      <formula1>$Y$193:$Y$205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1DCF8-A25C-4C54-9E23-A0FC3820A6F8}">
  <sheetPr>
    <tabColor theme="8" tint="0.59999389629810485"/>
    <pageSetUpPr fitToPage="1"/>
  </sheetPr>
  <dimension ref="A1:AG137"/>
  <sheetViews>
    <sheetView zoomScale="85" zoomScaleNormal="85" workbookViewId="0">
      <pane ySplit="4" topLeftCell="A5" activePane="bottomLeft" state="frozen"/>
      <selection activeCell="P45" sqref="P45"/>
      <selection pane="bottomLeft" activeCell="Q116" sqref="Q116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SUM(F5:F123)</f>
        <v>47590</v>
      </c>
      <c r="E1" s="88" t="s">
        <v>3</v>
      </c>
      <c r="F1" s="89">
        <f>SUM(G5:G123)</f>
        <v>2499611.5200000005</v>
      </c>
      <c r="G1" s="90" t="s">
        <v>84</v>
      </c>
      <c r="H1" s="91">
        <f>L21+L38+L55+L72+L89+L106+L123</f>
        <v>134.95952380952383</v>
      </c>
      <c r="I1" s="345" t="s">
        <v>85</v>
      </c>
      <c r="J1" s="341"/>
      <c r="K1" s="361"/>
      <c r="L1" s="365" t="s">
        <v>86</v>
      </c>
      <c r="M1" s="366"/>
      <c r="N1" s="367"/>
      <c r="O1" s="341" t="s">
        <v>87</v>
      </c>
      <c r="P1" s="341"/>
      <c r="Q1" s="341"/>
      <c r="R1" s="342"/>
      <c r="S1" s="345" t="s">
        <v>88</v>
      </c>
      <c r="T1" s="341"/>
      <c r="U1" s="341"/>
      <c r="V1" s="341"/>
      <c r="W1" s="341"/>
      <c r="X1" s="342"/>
      <c r="Y1" s="200" t="s">
        <v>222</v>
      </c>
      <c r="Z1" s="200" t="s">
        <v>223</v>
      </c>
      <c r="AA1" s="385" t="s">
        <v>175</v>
      </c>
      <c r="AB1" s="386"/>
      <c r="AC1" s="176" t="s">
        <v>19</v>
      </c>
      <c r="AD1" s="177" t="s">
        <v>174</v>
      </c>
      <c r="AE1" s="345" t="s">
        <v>90</v>
      </c>
      <c r="AF1" s="347"/>
      <c r="AG1" s="348"/>
    </row>
    <row r="2" spans="1:33" ht="26.25" customHeight="1" thickBot="1">
      <c r="A2" s="354">
        <v>46051</v>
      </c>
      <c r="B2" s="355"/>
      <c r="C2" s="92" t="s">
        <v>40</v>
      </c>
      <c r="D2" s="93">
        <f>AVERAGE(N21,N38,N55,N72,N89,N106,N123)</f>
        <v>146.37604270785533</v>
      </c>
      <c r="E2" s="93" t="s">
        <v>91</v>
      </c>
      <c r="F2" s="94">
        <f>F1/D1</f>
        <v>52.523881487707513</v>
      </c>
      <c r="G2" s="95" t="s">
        <v>92</v>
      </c>
      <c r="H2" s="96">
        <f>COUNT(H5:H123)</f>
        <v>0</v>
      </c>
      <c r="I2" s="362"/>
      <c r="J2" s="363"/>
      <c r="K2" s="364"/>
      <c r="L2" s="368"/>
      <c r="M2" s="343"/>
      <c r="N2" s="369"/>
      <c r="O2" s="343"/>
      <c r="P2" s="343"/>
      <c r="Q2" s="343"/>
      <c r="R2" s="344"/>
      <c r="S2" s="346"/>
      <c r="T2" s="343"/>
      <c r="U2" s="343"/>
      <c r="V2" s="343"/>
      <c r="W2" s="343"/>
      <c r="X2" s="344"/>
      <c r="Y2" s="201">
        <f>SUM(Y21,Y38,Y55,Y72,Y89,Y106,Y123)</f>
        <v>0</v>
      </c>
      <c r="Z2" s="201">
        <f>SUM(Z21,Z38,Z55,Z72,Z89,Z106,Z123)</f>
        <v>0</v>
      </c>
      <c r="AA2" s="387"/>
      <c r="AB2" s="388"/>
      <c r="AC2" s="217">
        <f>SUM(AC21,AC38,AC55,AC72,AC89,AC106,AC123)</f>
        <v>39</v>
      </c>
      <c r="AD2" s="218">
        <f>SUM(AD21,AD38,AD55,AD72,AD89,AD106,AD123)</f>
        <v>0</v>
      </c>
      <c r="AE2" s="349"/>
      <c r="AF2" s="350"/>
      <c r="AG2" s="351"/>
    </row>
    <row r="3" spans="1:33" ht="23.25" customHeight="1">
      <c r="A3" s="356" t="s">
        <v>93</v>
      </c>
      <c r="B3" s="358" t="s">
        <v>94</v>
      </c>
      <c r="C3" s="315" t="s">
        <v>95</v>
      </c>
      <c r="D3" s="315"/>
      <c r="E3" s="337" t="s">
        <v>96</v>
      </c>
      <c r="F3" s="315" t="s">
        <v>97</v>
      </c>
      <c r="G3" s="337" t="s">
        <v>98</v>
      </c>
      <c r="H3" s="339" t="s">
        <v>99</v>
      </c>
      <c r="I3" s="329" t="s">
        <v>100</v>
      </c>
      <c r="J3" s="325" t="s">
        <v>101</v>
      </c>
      <c r="K3" s="327" t="s">
        <v>40</v>
      </c>
      <c r="L3" s="352" t="s">
        <v>100</v>
      </c>
      <c r="M3" s="325" t="s">
        <v>101</v>
      </c>
      <c r="N3" s="327" t="s">
        <v>40</v>
      </c>
      <c r="O3" s="329" t="s">
        <v>100</v>
      </c>
      <c r="P3" s="331" t="s">
        <v>40</v>
      </c>
      <c r="Q3" s="333" t="s">
        <v>102</v>
      </c>
      <c r="R3" s="335" t="s">
        <v>103</v>
      </c>
      <c r="S3" s="314" t="s">
        <v>104</v>
      </c>
      <c r="T3" s="315"/>
      <c r="U3" s="316" t="s">
        <v>105</v>
      </c>
      <c r="V3" s="316" t="s">
        <v>106</v>
      </c>
      <c r="W3" s="315" t="s">
        <v>107</v>
      </c>
      <c r="X3" s="318"/>
      <c r="Y3" s="379" t="s">
        <v>224</v>
      </c>
      <c r="Z3" s="380"/>
      <c r="AA3" s="381" t="s">
        <v>108</v>
      </c>
      <c r="AB3" s="382"/>
      <c r="AC3" s="379" t="s">
        <v>225</v>
      </c>
      <c r="AD3" s="380"/>
      <c r="AE3" s="323" t="s">
        <v>101</v>
      </c>
      <c r="AF3" s="370" t="s">
        <v>102</v>
      </c>
      <c r="AG3" s="372" t="s">
        <v>109</v>
      </c>
    </row>
    <row r="4" spans="1:33" ht="17.25" customHeight="1" thickBot="1">
      <c r="A4" s="357"/>
      <c r="B4" s="359"/>
      <c r="C4" s="360"/>
      <c r="D4" s="360"/>
      <c r="E4" s="338"/>
      <c r="F4" s="360"/>
      <c r="G4" s="338"/>
      <c r="H4" s="340"/>
      <c r="I4" s="330"/>
      <c r="J4" s="326"/>
      <c r="K4" s="328"/>
      <c r="L4" s="353"/>
      <c r="M4" s="326"/>
      <c r="N4" s="328"/>
      <c r="O4" s="330"/>
      <c r="P4" s="332"/>
      <c r="Q4" s="334"/>
      <c r="R4" s="336"/>
      <c r="S4" s="68" t="s">
        <v>110</v>
      </c>
      <c r="T4" s="99" t="s">
        <v>111</v>
      </c>
      <c r="U4" s="317"/>
      <c r="V4" s="317"/>
      <c r="W4" s="99" t="s">
        <v>112</v>
      </c>
      <c r="X4" s="69" t="s">
        <v>113</v>
      </c>
      <c r="Y4" s="202" t="s">
        <v>49</v>
      </c>
      <c r="Z4" s="203" t="s">
        <v>50</v>
      </c>
      <c r="AA4" s="383"/>
      <c r="AB4" s="384"/>
      <c r="AC4" s="202" t="s">
        <v>176</v>
      </c>
      <c r="AD4" s="203" t="s">
        <v>177</v>
      </c>
      <c r="AE4" s="324"/>
      <c r="AF4" s="371"/>
      <c r="AG4" s="373"/>
    </row>
    <row r="5" spans="1:33" ht="15.75" customHeight="1">
      <c r="A5" s="311" t="s">
        <v>183</v>
      </c>
      <c r="B5" s="114" t="s">
        <v>178</v>
      </c>
      <c r="C5" s="375" t="s">
        <v>179</v>
      </c>
      <c r="D5" s="375"/>
      <c r="E5" s="147">
        <v>19.7</v>
      </c>
      <c r="F5" s="151">
        <v>3360</v>
      </c>
      <c r="G5" s="148">
        <f t="shared" ref="G5:G8" si="0">E5*F5</f>
        <v>66192</v>
      </c>
      <c r="H5" s="149"/>
      <c r="I5" s="150">
        <v>13</v>
      </c>
      <c r="J5" s="151">
        <v>1200</v>
      </c>
      <c r="K5" s="152">
        <f>J5/I5</f>
        <v>92.307692307692307</v>
      </c>
      <c r="L5" s="153">
        <v>13</v>
      </c>
      <c r="M5" s="151">
        <f>F5/V5*60</f>
        <v>1078.2670707791049</v>
      </c>
      <c r="N5" s="152">
        <f>M5/L5</f>
        <v>82.943620829161915</v>
      </c>
      <c r="O5" s="154">
        <f>L5-I5</f>
        <v>0</v>
      </c>
      <c r="P5" s="155">
        <f>N5-K5</f>
        <v>-9.3640714785303913</v>
      </c>
      <c r="Q5" s="156">
        <f>N5/K5</f>
        <v>0.89855589231592081</v>
      </c>
      <c r="R5" s="306">
        <f>Q21</f>
        <v>0.89126996706853368</v>
      </c>
      <c r="S5" s="157">
        <v>0.20835648148148148</v>
      </c>
      <c r="T5" s="158">
        <v>0.33819444444444446</v>
      </c>
      <c r="U5" s="159"/>
      <c r="V5" s="160">
        <v>186.9666666666667</v>
      </c>
      <c r="W5" s="183"/>
      <c r="X5" s="152"/>
      <c r="Y5" s="12"/>
      <c r="Z5" s="208"/>
      <c r="AA5" s="309"/>
      <c r="AB5" s="310"/>
      <c r="AC5" s="12">
        <v>5</v>
      </c>
      <c r="AD5" s="208"/>
      <c r="AE5" s="180">
        <f>M5-J5</f>
        <v>-121.73292922089513</v>
      </c>
      <c r="AF5" s="132">
        <f>M5/J5</f>
        <v>0.8985558923159207</v>
      </c>
      <c r="AG5" s="376">
        <f>AF21</f>
        <v>0.89126996706853368</v>
      </c>
    </row>
    <row r="6" spans="1:33" ht="15.75" customHeight="1">
      <c r="A6" s="312"/>
      <c r="B6" s="100" t="s">
        <v>184</v>
      </c>
      <c r="C6" s="374" t="s">
        <v>185</v>
      </c>
      <c r="D6" s="374"/>
      <c r="E6" s="101">
        <v>56.77</v>
      </c>
      <c r="F6" s="102">
        <v>3164</v>
      </c>
      <c r="G6" s="103">
        <f t="shared" si="0"/>
        <v>179620.28</v>
      </c>
      <c r="H6" s="26"/>
      <c r="I6" s="104">
        <v>25</v>
      </c>
      <c r="J6" s="105">
        <v>2000</v>
      </c>
      <c r="K6" s="106">
        <f t="shared" ref="K6:K43" si="1">J6/I6</f>
        <v>80</v>
      </c>
      <c r="L6" s="107">
        <v>25</v>
      </c>
      <c r="M6" s="105">
        <f>F6/V6*60</f>
        <v>1777.2507411452641</v>
      </c>
      <c r="N6" s="106">
        <f>M6/L6</f>
        <v>71.09002964581056</v>
      </c>
      <c r="O6" s="108">
        <f>L6-I6</f>
        <v>0</v>
      </c>
      <c r="P6" s="109">
        <f>N6-K6</f>
        <v>-8.9099703541894399</v>
      </c>
      <c r="Q6" s="110">
        <f>N6/K6</f>
        <v>0.88862537057263202</v>
      </c>
      <c r="R6" s="307"/>
      <c r="S6" s="47">
        <v>0.34179398148148149</v>
      </c>
      <c r="T6" s="48">
        <v>0.41597222222222224</v>
      </c>
      <c r="U6" s="111">
        <v>5.1833333333333176</v>
      </c>
      <c r="V6" s="112">
        <v>106.81666666666669</v>
      </c>
      <c r="W6" s="113"/>
      <c r="X6" s="116"/>
      <c r="Y6" s="12"/>
      <c r="Z6" s="208"/>
      <c r="AA6" s="295"/>
      <c r="AB6" s="296"/>
      <c r="AC6" s="12">
        <v>2</v>
      </c>
      <c r="AD6" s="208"/>
      <c r="AE6" s="117">
        <f>M6-J6</f>
        <v>-222.7492588547359</v>
      </c>
      <c r="AF6" s="110">
        <f>M6/J6</f>
        <v>0.88862537057263202</v>
      </c>
      <c r="AG6" s="377"/>
    </row>
    <row r="7" spans="1:33" ht="15.75" customHeight="1">
      <c r="A7" s="312"/>
      <c r="B7" s="100" t="s">
        <v>186</v>
      </c>
      <c r="C7" s="374" t="s">
        <v>187</v>
      </c>
      <c r="D7" s="374"/>
      <c r="E7" s="101">
        <v>77.34</v>
      </c>
      <c r="F7" s="102">
        <v>1804</v>
      </c>
      <c r="G7" s="103">
        <f t="shared" si="0"/>
        <v>139521.36000000002</v>
      </c>
      <c r="H7" s="26"/>
      <c r="I7" s="104">
        <v>25</v>
      </c>
      <c r="J7" s="105">
        <v>2000</v>
      </c>
      <c r="K7" s="106">
        <f t="shared" si="1"/>
        <v>80</v>
      </c>
      <c r="L7" s="107">
        <v>25</v>
      </c>
      <c r="M7" s="105">
        <f>F7/V7*60</f>
        <v>1779.7752808988757</v>
      </c>
      <c r="N7" s="106">
        <f>M7/L7</f>
        <v>71.191011235955031</v>
      </c>
      <c r="O7" s="108">
        <f>L7-I7</f>
        <v>0</v>
      </c>
      <c r="P7" s="109">
        <f>N7-K7</f>
        <v>-8.8089887640449689</v>
      </c>
      <c r="Q7" s="110">
        <f>N7/K7</f>
        <v>0.88988764044943791</v>
      </c>
      <c r="R7" s="307"/>
      <c r="S7" s="47">
        <v>0.41957175925925927</v>
      </c>
      <c r="T7" s="48">
        <v>0.46180555555555558</v>
      </c>
      <c r="U7" s="111">
        <v>5.1833333333333176</v>
      </c>
      <c r="V7" s="112">
        <v>60.816666666666691</v>
      </c>
      <c r="W7" s="113">
        <v>0.46180555555555558</v>
      </c>
      <c r="X7" s="116">
        <v>0.5009837962962963</v>
      </c>
      <c r="Y7" s="12"/>
      <c r="Z7" s="208"/>
      <c r="AA7" s="295"/>
      <c r="AB7" s="296"/>
      <c r="AC7" s="12">
        <v>1</v>
      </c>
      <c r="AD7" s="208"/>
      <c r="AE7" s="117">
        <f>M7-J7</f>
        <v>-220.22471910112426</v>
      </c>
      <c r="AF7" s="110">
        <f>M7/J7</f>
        <v>0.88988764044943791</v>
      </c>
      <c r="AG7" s="377"/>
    </row>
    <row r="8" spans="1:33" ht="15.75" customHeight="1">
      <c r="A8" s="312"/>
      <c r="B8" s="100" t="s">
        <v>186</v>
      </c>
      <c r="C8" s="374" t="s">
        <v>189</v>
      </c>
      <c r="D8" s="374"/>
      <c r="E8" s="101">
        <v>59.52</v>
      </c>
      <c r="F8" s="102">
        <v>3878</v>
      </c>
      <c r="G8" s="103">
        <f t="shared" si="0"/>
        <v>230818.56</v>
      </c>
      <c r="H8" s="26"/>
      <c r="I8" s="104">
        <v>25</v>
      </c>
      <c r="J8" s="105">
        <v>2000</v>
      </c>
      <c r="K8" s="106">
        <f t="shared" si="1"/>
        <v>80</v>
      </c>
      <c r="L8" s="107">
        <v>25</v>
      </c>
      <c r="M8" s="105">
        <f>F8/V8*60</f>
        <v>1781.8506700701976</v>
      </c>
      <c r="N8" s="106">
        <f>M8/L8</f>
        <v>71.274026802807896</v>
      </c>
      <c r="O8" s="108">
        <f>L8-I8</f>
        <v>0</v>
      </c>
      <c r="P8" s="109">
        <f>N8-K8</f>
        <v>-8.7259731971921042</v>
      </c>
      <c r="Q8" s="110">
        <f>N8/K8</f>
        <v>0.89092533503509874</v>
      </c>
      <c r="R8" s="307"/>
      <c r="S8" s="47">
        <v>0.5009837962962963</v>
      </c>
      <c r="T8" s="48">
        <v>0.59166666666666667</v>
      </c>
      <c r="U8" s="111">
        <v>56.416666666666643</v>
      </c>
      <c r="V8" s="112">
        <v>130.58333333333334</v>
      </c>
      <c r="W8" s="113"/>
      <c r="X8" s="116"/>
      <c r="Y8" s="12"/>
      <c r="Z8" s="208"/>
      <c r="AA8" s="295"/>
      <c r="AB8" s="296"/>
      <c r="AC8" s="12">
        <v>3</v>
      </c>
      <c r="AD8" s="208"/>
      <c r="AE8" s="117">
        <f>M8-J8</f>
        <v>-218.14932992980243</v>
      </c>
      <c r="AF8" s="110">
        <f>M8/J8</f>
        <v>0.89092533503509874</v>
      </c>
      <c r="AG8" s="377"/>
    </row>
    <row r="9" spans="1:33" ht="15.75" customHeight="1">
      <c r="A9" s="312"/>
      <c r="B9" s="100"/>
      <c r="C9" s="374"/>
      <c r="D9" s="374"/>
      <c r="E9" s="101"/>
      <c r="F9" s="102"/>
      <c r="G9" s="103"/>
      <c r="H9" s="13"/>
      <c r="I9" s="104"/>
      <c r="J9" s="105"/>
      <c r="K9" s="106"/>
      <c r="L9" s="118"/>
      <c r="M9" s="105"/>
      <c r="N9" s="106"/>
      <c r="O9" s="108"/>
      <c r="P9" s="109"/>
      <c r="Q9" s="110"/>
      <c r="R9" s="307"/>
      <c r="S9" s="47"/>
      <c r="T9" s="48"/>
      <c r="U9" s="111"/>
      <c r="V9" s="112"/>
      <c r="W9" s="113"/>
      <c r="X9" s="116"/>
      <c r="Y9" s="12"/>
      <c r="Z9" s="208"/>
      <c r="AA9" s="295"/>
      <c r="AB9" s="296"/>
      <c r="AC9" s="12"/>
      <c r="AD9" s="208"/>
      <c r="AE9" s="117"/>
      <c r="AF9" s="110"/>
      <c r="AG9" s="377"/>
    </row>
    <row r="10" spans="1:33" ht="15.75" customHeight="1">
      <c r="A10" s="312"/>
      <c r="B10" s="100"/>
      <c r="C10" s="374"/>
      <c r="D10" s="374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07"/>
      <c r="S10" s="47"/>
      <c r="T10" s="48"/>
      <c r="U10" s="111"/>
      <c r="V10" s="112"/>
      <c r="W10" s="113"/>
      <c r="X10" s="116"/>
      <c r="Y10" s="12"/>
      <c r="Z10" s="208"/>
      <c r="AA10" s="295"/>
      <c r="AB10" s="296"/>
      <c r="AC10" s="12"/>
      <c r="AD10" s="208"/>
      <c r="AE10" s="117"/>
      <c r="AF10" s="110"/>
      <c r="AG10" s="377"/>
    </row>
    <row r="11" spans="1:33" ht="15.75" customHeight="1">
      <c r="A11" s="312"/>
      <c r="B11" s="100"/>
      <c r="C11" s="374"/>
      <c r="D11" s="374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307"/>
      <c r="S11" s="47"/>
      <c r="T11" s="48"/>
      <c r="U11" s="111"/>
      <c r="V11" s="112"/>
      <c r="W11" s="113"/>
      <c r="X11" s="116"/>
      <c r="Y11" s="12"/>
      <c r="Z11" s="208"/>
      <c r="AA11" s="295"/>
      <c r="AB11" s="296"/>
      <c r="AC11" s="12"/>
      <c r="AD11" s="208"/>
      <c r="AE11" s="117"/>
      <c r="AF11" s="110"/>
      <c r="AG11" s="377"/>
    </row>
    <row r="12" spans="1:33" ht="15.75" customHeight="1">
      <c r="A12" s="312"/>
      <c r="B12" s="100"/>
      <c r="C12" s="374"/>
      <c r="D12" s="374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07"/>
      <c r="S12" s="47"/>
      <c r="T12" s="48"/>
      <c r="U12" s="111"/>
      <c r="V12" s="112"/>
      <c r="W12" s="113"/>
      <c r="X12" s="116"/>
      <c r="Y12" s="12"/>
      <c r="Z12" s="208"/>
      <c r="AA12" s="295"/>
      <c r="AB12" s="296"/>
      <c r="AC12" s="12"/>
      <c r="AD12" s="208"/>
      <c r="AE12" s="117"/>
      <c r="AF12" s="110"/>
      <c r="AG12" s="377"/>
    </row>
    <row r="13" spans="1:33" ht="15.75" customHeight="1">
      <c r="A13" s="312"/>
      <c r="B13" s="100"/>
      <c r="C13" s="374"/>
      <c r="D13" s="374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07"/>
      <c r="S13" s="47"/>
      <c r="T13" s="48"/>
      <c r="U13" s="111"/>
      <c r="V13" s="112"/>
      <c r="W13" s="113"/>
      <c r="X13" s="116"/>
      <c r="Y13" s="12"/>
      <c r="Z13" s="208"/>
      <c r="AA13" s="295"/>
      <c r="AB13" s="296"/>
      <c r="AC13" s="12"/>
      <c r="AD13" s="208"/>
      <c r="AE13" s="117"/>
      <c r="AF13" s="110"/>
      <c r="AG13" s="377"/>
    </row>
    <row r="14" spans="1:33" ht="15.75" customHeight="1">
      <c r="A14" s="312"/>
      <c r="B14" s="100"/>
      <c r="C14" s="374"/>
      <c r="D14" s="374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07"/>
      <c r="S14" s="47"/>
      <c r="T14" s="48"/>
      <c r="U14" s="111"/>
      <c r="V14" s="112"/>
      <c r="W14" s="113"/>
      <c r="X14" s="116"/>
      <c r="Y14" s="12"/>
      <c r="Z14" s="208"/>
      <c r="AA14" s="295"/>
      <c r="AB14" s="296"/>
      <c r="AC14" s="12"/>
      <c r="AD14" s="208"/>
      <c r="AE14" s="117"/>
      <c r="AF14" s="110"/>
      <c r="AG14" s="377"/>
    </row>
    <row r="15" spans="1:33" ht="15.75" customHeight="1">
      <c r="A15" s="312"/>
      <c r="B15" s="100"/>
      <c r="C15" s="374"/>
      <c r="D15" s="37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07"/>
      <c r="S15" s="47"/>
      <c r="T15" s="48"/>
      <c r="U15" s="111"/>
      <c r="V15" s="112"/>
      <c r="W15" s="113"/>
      <c r="X15" s="116"/>
      <c r="Y15" s="12"/>
      <c r="Z15" s="208"/>
      <c r="AA15" s="295"/>
      <c r="AB15" s="296"/>
      <c r="AC15" s="12"/>
      <c r="AD15" s="208"/>
      <c r="AE15" s="117"/>
      <c r="AF15" s="110"/>
      <c r="AG15" s="377"/>
    </row>
    <row r="16" spans="1:33" ht="15.75" customHeight="1">
      <c r="A16" s="312"/>
      <c r="B16" s="100"/>
      <c r="C16" s="374"/>
      <c r="D16" s="37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07"/>
      <c r="S16" s="47"/>
      <c r="T16" s="48"/>
      <c r="U16" s="111"/>
      <c r="V16" s="112"/>
      <c r="W16" s="113"/>
      <c r="X16" s="116"/>
      <c r="Y16" s="12"/>
      <c r="Z16" s="208"/>
      <c r="AA16" s="295"/>
      <c r="AB16" s="296"/>
      <c r="AC16" s="12"/>
      <c r="AD16" s="208"/>
      <c r="AE16" s="117"/>
      <c r="AF16" s="110"/>
      <c r="AG16" s="377"/>
    </row>
    <row r="17" spans="1:33" ht="15.75" customHeight="1">
      <c r="A17" s="312"/>
      <c r="B17" s="100"/>
      <c r="C17" s="374"/>
      <c r="D17" s="37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07"/>
      <c r="S17" s="47"/>
      <c r="T17" s="48"/>
      <c r="U17" s="111"/>
      <c r="V17" s="112"/>
      <c r="W17" s="113"/>
      <c r="X17" s="116"/>
      <c r="Y17" s="12"/>
      <c r="Z17" s="208"/>
      <c r="AA17" s="295"/>
      <c r="AB17" s="296"/>
      <c r="AC17" s="12"/>
      <c r="AD17" s="208"/>
      <c r="AE17" s="117"/>
      <c r="AF17" s="110"/>
      <c r="AG17" s="377"/>
    </row>
    <row r="18" spans="1:33" ht="15.75" customHeight="1">
      <c r="A18" s="312"/>
      <c r="B18" s="100"/>
      <c r="C18" s="374"/>
      <c r="D18" s="37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07"/>
      <c r="S18" s="47"/>
      <c r="T18" s="48"/>
      <c r="U18" s="111"/>
      <c r="V18" s="112"/>
      <c r="W18" s="113"/>
      <c r="X18" s="116"/>
      <c r="Y18" s="12"/>
      <c r="Z18" s="208"/>
      <c r="AA18" s="295"/>
      <c r="AB18" s="296"/>
      <c r="AC18" s="12"/>
      <c r="AD18" s="208"/>
      <c r="AE18" s="117"/>
      <c r="AF18" s="110"/>
      <c r="AG18" s="377"/>
    </row>
    <row r="19" spans="1:33" ht="15.75" customHeight="1">
      <c r="A19" s="312"/>
      <c r="B19" s="100"/>
      <c r="C19" s="374"/>
      <c r="D19" s="37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07"/>
      <c r="S19" s="47"/>
      <c r="T19" s="48"/>
      <c r="U19" s="111"/>
      <c r="V19" s="112"/>
      <c r="W19" s="113"/>
      <c r="X19" s="116"/>
      <c r="Y19" s="12"/>
      <c r="Z19" s="208"/>
      <c r="AA19" s="295"/>
      <c r="AB19" s="296"/>
      <c r="AC19" s="12"/>
      <c r="AD19" s="208"/>
      <c r="AE19" s="117"/>
      <c r="AF19" s="110"/>
      <c r="AG19" s="377"/>
    </row>
    <row r="20" spans="1:33" ht="15.75" customHeight="1">
      <c r="A20" s="312"/>
      <c r="B20" s="100"/>
      <c r="C20" s="374"/>
      <c r="D20" s="374"/>
      <c r="E20" s="184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07"/>
      <c r="S20" s="47"/>
      <c r="T20" s="48"/>
      <c r="U20" s="130"/>
      <c r="V20" s="112"/>
      <c r="W20" s="113"/>
      <c r="X20" s="116"/>
      <c r="Y20" s="12"/>
      <c r="Z20" s="208"/>
      <c r="AA20" s="295"/>
      <c r="AB20" s="296"/>
      <c r="AC20" s="12"/>
      <c r="AD20" s="208"/>
      <c r="AE20" s="117"/>
      <c r="AF20" s="110"/>
      <c r="AG20" s="377"/>
    </row>
    <row r="21" spans="1:33" ht="15.75" customHeight="1" thickBot="1">
      <c r="A21" s="313"/>
      <c r="B21" s="133" t="s">
        <v>117</v>
      </c>
      <c r="C21" s="297"/>
      <c r="D21" s="297"/>
      <c r="E21" s="134"/>
      <c r="F21" s="167"/>
      <c r="G21" s="135"/>
      <c r="H21" s="69"/>
      <c r="I21" s="136">
        <f t="shared" ref="I21:J21" si="2">AVERAGE(I5:I20)</f>
        <v>22</v>
      </c>
      <c r="J21" s="137">
        <f t="shared" si="2"/>
        <v>1800</v>
      </c>
      <c r="K21" s="138">
        <f t="shared" ref="K21" si="3">J21/I21</f>
        <v>81.818181818181813</v>
      </c>
      <c r="L21" s="136">
        <f t="shared" ref="L21:M21" si="4">AVERAGE(L5:L20)</f>
        <v>22</v>
      </c>
      <c r="M21" s="137">
        <f t="shared" si="4"/>
        <v>1604.2859407233607</v>
      </c>
      <c r="N21" s="138">
        <f>M21/L21</f>
        <v>72.922088214698206</v>
      </c>
      <c r="O21" s="139">
        <f>L21-I21</f>
        <v>0</v>
      </c>
      <c r="P21" s="140">
        <f>N21-K21</f>
        <v>-8.8960936034836067</v>
      </c>
      <c r="Q21" s="141">
        <f>N21/K21</f>
        <v>0.89126996706853368</v>
      </c>
      <c r="R21" s="308"/>
      <c r="S21" s="142">
        <f>S5</f>
        <v>0.20835648148148148</v>
      </c>
      <c r="T21" s="143">
        <f>INDEX(T5:T20,COUNTA(T5:T20))</f>
        <v>0.59166666666666667</v>
      </c>
      <c r="U21" s="144"/>
      <c r="V21" s="166"/>
      <c r="W21" s="167"/>
      <c r="X21" s="138"/>
      <c r="Y21" s="181">
        <f>SUM(Y5:Y20)</f>
        <v>0</v>
      </c>
      <c r="Z21" s="182">
        <f>SUM(Z5:Z20)</f>
        <v>0</v>
      </c>
      <c r="AA21" s="298"/>
      <c r="AB21" s="299"/>
      <c r="AC21" s="181">
        <f>SUM(AC5:AC20)</f>
        <v>11</v>
      </c>
      <c r="AD21" s="182">
        <f>SUM(AD5:AD20)</f>
        <v>0</v>
      </c>
      <c r="AE21" s="168">
        <f>M21-J21</f>
        <v>-195.71405927663932</v>
      </c>
      <c r="AF21" s="141">
        <f>M21/J21</f>
        <v>0.89126996706853368</v>
      </c>
      <c r="AG21" s="378"/>
    </row>
    <row r="22" spans="1:33" ht="15.75" customHeight="1">
      <c r="A22" s="300" t="s">
        <v>190</v>
      </c>
      <c r="B22" s="146" t="s">
        <v>186</v>
      </c>
      <c r="C22" s="304" t="s">
        <v>199</v>
      </c>
      <c r="D22" s="305"/>
      <c r="E22" s="147">
        <v>53.76</v>
      </c>
      <c r="F22" s="159">
        <v>2817</v>
      </c>
      <c r="G22" s="148">
        <f t="shared" ref="G22:G25" si="5">E22*F22</f>
        <v>151441.91999999998</v>
      </c>
      <c r="H22" s="149"/>
      <c r="I22" s="153">
        <v>20</v>
      </c>
      <c r="J22" s="151">
        <v>2000</v>
      </c>
      <c r="K22" s="152">
        <f>J22/I22</f>
        <v>100</v>
      </c>
      <c r="L22" s="153">
        <v>20</v>
      </c>
      <c r="M22" s="151">
        <f>F22/V22*60</f>
        <v>1777.9102384291737</v>
      </c>
      <c r="N22" s="152">
        <f>M22/L22</f>
        <v>88.895511921458677</v>
      </c>
      <c r="O22" s="154">
        <f>L22-I22</f>
        <v>0</v>
      </c>
      <c r="P22" s="155">
        <f>N22-K22</f>
        <v>-11.104488078541323</v>
      </c>
      <c r="Q22" s="156">
        <f>N22/K22</f>
        <v>0.88895511921458681</v>
      </c>
      <c r="R22" s="306">
        <f>Q38</f>
        <v>0.88879380162065524</v>
      </c>
      <c r="S22" s="157">
        <v>0.29166666666666669</v>
      </c>
      <c r="T22" s="158">
        <v>0.35768518518518516</v>
      </c>
      <c r="U22" s="159"/>
      <c r="V22" s="160">
        <v>95.066666666666606</v>
      </c>
      <c r="W22" s="97"/>
      <c r="X22" s="98"/>
      <c r="Y22" s="12"/>
      <c r="Z22" s="208"/>
      <c r="AA22" s="309"/>
      <c r="AB22" s="310"/>
      <c r="AC22" s="12">
        <v>2</v>
      </c>
      <c r="AD22" s="208"/>
      <c r="AE22" s="115">
        <f>M22-J22</f>
        <v>-222.08976157082634</v>
      </c>
      <c r="AF22" s="156">
        <f>M22/J22</f>
        <v>0.88895511921458681</v>
      </c>
      <c r="AG22" s="389">
        <f>AF38</f>
        <v>0.88879380162065524</v>
      </c>
    </row>
    <row r="23" spans="1:33" ht="15.75" customHeight="1">
      <c r="A23" s="301"/>
      <c r="B23" s="163" t="s">
        <v>186</v>
      </c>
      <c r="C23" s="293" t="s">
        <v>197</v>
      </c>
      <c r="D23" s="294"/>
      <c r="E23" s="101">
        <v>47.37</v>
      </c>
      <c r="F23" s="111">
        <v>1909</v>
      </c>
      <c r="G23" s="103">
        <f t="shared" si="5"/>
        <v>90429.33</v>
      </c>
      <c r="H23" s="26"/>
      <c r="I23" s="107">
        <v>21</v>
      </c>
      <c r="J23" s="105">
        <v>2000</v>
      </c>
      <c r="K23" s="106">
        <f t="shared" si="1"/>
        <v>95.238095238095241</v>
      </c>
      <c r="L23" s="107">
        <v>21</v>
      </c>
      <c r="M23" s="105">
        <f>F23/V23*60</f>
        <v>1777.651319192965</v>
      </c>
      <c r="N23" s="106">
        <f>M23/L23</f>
        <v>84.650062818712627</v>
      </c>
      <c r="O23" s="108">
        <f>L23-I23</f>
        <v>0</v>
      </c>
      <c r="P23" s="109">
        <f>N23-K23</f>
        <v>-10.588032419382614</v>
      </c>
      <c r="Q23" s="110">
        <f>N23/K23</f>
        <v>0.88882565959648252</v>
      </c>
      <c r="R23" s="307"/>
      <c r="S23" s="47">
        <v>0.3611111111111111</v>
      </c>
      <c r="T23" s="48">
        <v>0.40585648148148146</v>
      </c>
      <c r="U23" s="111">
        <v>4.9333333333333584</v>
      </c>
      <c r="V23" s="112">
        <v>64.433333333333309</v>
      </c>
      <c r="W23" s="113"/>
      <c r="X23" s="116"/>
      <c r="Y23" s="12"/>
      <c r="Z23" s="208"/>
      <c r="AA23" s="295"/>
      <c r="AB23" s="296"/>
      <c r="AC23" s="12">
        <v>1</v>
      </c>
      <c r="AD23" s="208"/>
      <c r="AE23" s="117">
        <f>M23-J23</f>
        <v>-222.34868080703495</v>
      </c>
      <c r="AF23" s="110">
        <f>M23/J23</f>
        <v>0.88882565959648252</v>
      </c>
      <c r="AG23" s="377"/>
    </row>
    <row r="24" spans="1:33" ht="15.75" customHeight="1">
      <c r="A24" s="301"/>
      <c r="B24" s="163" t="s">
        <v>186</v>
      </c>
      <c r="C24" s="293" t="s">
        <v>200</v>
      </c>
      <c r="D24" s="294"/>
      <c r="E24" s="101">
        <v>71.55</v>
      </c>
      <c r="F24" s="111">
        <v>1911</v>
      </c>
      <c r="G24" s="103">
        <f t="shared" si="5"/>
        <v>136732.04999999999</v>
      </c>
      <c r="H24" s="26"/>
      <c r="I24" s="107">
        <v>22</v>
      </c>
      <c r="J24" s="105">
        <v>2000</v>
      </c>
      <c r="K24" s="106">
        <f t="shared" si="1"/>
        <v>90.909090909090907</v>
      </c>
      <c r="L24" s="107">
        <v>22</v>
      </c>
      <c r="M24" s="105">
        <f>F24/V24*60</f>
        <v>1776.2974438419826</v>
      </c>
      <c r="N24" s="106">
        <f>M24/L24</f>
        <v>80.740792901908307</v>
      </c>
      <c r="O24" s="108">
        <f>L24-I24</f>
        <v>0</v>
      </c>
      <c r="P24" s="109">
        <f>N24-K24</f>
        <v>-10.168298007182599</v>
      </c>
      <c r="Q24" s="110">
        <f>N24/K24</f>
        <v>0.88814872192099137</v>
      </c>
      <c r="R24" s="307"/>
      <c r="S24" s="47">
        <v>0.40934027777777776</v>
      </c>
      <c r="T24" s="48">
        <v>0.45416666666666666</v>
      </c>
      <c r="U24" s="111">
        <v>5.0166666666666782</v>
      </c>
      <c r="V24" s="112">
        <v>64.550000000000011</v>
      </c>
      <c r="W24" s="113">
        <v>0.45416666666666666</v>
      </c>
      <c r="X24" s="116">
        <v>0.49236111111111114</v>
      </c>
      <c r="Y24" s="12"/>
      <c r="Z24" s="208"/>
      <c r="AA24" s="295"/>
      <c r="AB24" s="296"/>
      <c r="AC24" s="12">
        <v>1</v>
      </c>
      <c r="AD24" s="208"/>
      <c r="AE24" s="117">
        <f>M24-J24</f>
        <v>-223.70255615801739</v>
      </c>
      <c r="AF24" s="110">
        <f>M24/J24</f>
        <v>0.88814872192099126</v>
      </c>
      <c r="AG24" s="377"/>
    </row>
    <row r="25" spans="1:33" ht="15.75" customHeight="1">
      <c r="A25" s="301"/>
      <c r="B25" s="163" t="s">
        <v>186</v>
      </c>
      <c r="C25" s="293" t="s">
        <v>198</v>
      </c>
      <c r="D25" s="294"/>
      <c r="E25" s="101">
        <v>59.54</v>
      </c>
      <c r="F25" s="111">
        <v>2646</v>
      </c>
      <c r="G25" s="103">
        <f t="shared" si="5"/>
        <v>157542.84</v>
      </c>
      <c r="H25" s="26"/>
      <c r="I25" s="107">
        <v>23</v>
      </c>
      <c r="J25" s="105">
        <v>2000</v>
      </c>
      <c r="K25" s="106">
        <f t="shared" si="1"/>
        <v>86.956521739130437</v>
      </c>
      <c r="L25" s="107">
        <v>23</v>
      </c>
      <c r="M25" s="105">
        <f>F25/V25*60</f>
        <v>1778.4914115011206</v>
      </c>
      <c r="N25" s="106">
        <f>M25/L25</f>
        <v>77.325713543526987</v>
      </c>
      <c r="O25" s="108">
        <f>L25-I25</f>
        <v>0</v>
      </c>
      <c r="P25" s="109">
        <f>N25-K25</f>
        <v>-9.6308081956034499</v>
      </c>
      <c r="Q25" s="110">
        <f>N25/K25</f>
        <v>0.88924570575056028</v>
      </c>
      <c r="R25" s="307"/>
      <c r="S25" s="47">
        <v>0.49236111111111114</v>
      </c>
      <c r="T25" s="48">
        <v>0.55435185185185187</v>
      </c>
      <c r="U25" s="111">
        <v>55.000000000000043</v>
      </c>
      <c r="V25" s="112">
        <v>89.266666666666652</v>
      </c>
      <c r="W25" s="113"/>
      <c r="X25" s="116"/>
      <c r="Y25" s="12"/>
      <c r="Z25" s="208"/>
      <c r="AA25" s="295"/>
      <c r="AB25" s="296"/>
      <c r="AC25" s="12">
        <v>2</v>
      </c>
      <c r="AD25" s="208"/>
      <c r="AE25" s="117">
        <f>M25-J25</f>
        <v>-221.50858849887936</v>
      </c>
      <c r="AF25" s="110">
        <f>M25/J25</f>
        <v>0.88924570575056028</v>
      </c>
      <c r="AG25" s="377"/>
    </row>
    <row r="26" spans="1:33" ht="15.75" customHeight="1">
      <c r="A26" s="302"/>
      <c r="B26" s="163"/>
      <c r="C26" s="293"/>
      <c r="D26" s="294"/>
      <c r="E26" s="101"/>
      <c r="F26" s="111"/>
      <c r="G26" s="103"/>
      <c r="H26" s="13"/>
      <c r="I26" s="118"/>
      <c r="J26" s="105"/>
      <c r="K26" s="106"/>
      <c r="L26" s="118"/>
      <c r="M26" s="105"/>
      <c r="N26" s="106"/>
      <c r="O26" s="108"/>
      <c r="P26" s="109"/>
      <c r="Q26" s="110"/>
      <c r="R26" s="307"/>
      <c r="S26" s="47"/>
      <c r="T26" s="48"/>
      <c r="U26" s="111"/>
      <c r="V26" s="112"/>
      <c r="W26" s="113"/>
      <c r="X26" s="116"/>
      <c r="Y26" s="12"/>
      <c r="Z26" s="208"/>
      <c r="AA26" s="295"/>
      <c r="AB26" s="296"/>
      <c r="AC26" s="12"/>
      <c r="AD26" s="208"/>
      <c r="AE26" s="117"/>
      <c r="AF26" s="110"/>
      <c r="AG26" s="377"/>
    </row>
    <row r="27" spans="1:33" ht="15.75" customHeight="1">
      <c r="A27" s="302"/>
      <c r="B27" s="163"/>
      <c r="C27" s="293"/>
      <c r="D27" s="294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307"/>
      <c r="S27" s="47"/>
      <c r="T27" s="48"/>
      <c r="U27" s="111"/>
      <c r="V27" s="112"/>
      <c r="W27" s="113"/>
      <c r="X27" s="116"/>
      <c r="Y27" s="12"/>
      <c r="Z27" s="208"/>
      <c r="AA27" s="295"/>
      <c r="AB27" s="296"/>
      <c r="AC27" s="12"/>
      <c r="AD27" s="208"/>
      <c r="AE27" s="117"/>
      <c r="AF27" s="110"/>
      <c r="AG27" s="377"/>
    </row>
    <row r="28" spans="1:33" ht="15.75" customHeight="1">
      <c r="A28" s="302"/>
      <c r="B28" s="163"/>
      <c r="C28" s="293"/>
      <c r="D28" s="294"/>
      <c r="E28" s="101"/>
      <c r="F28" s="111"/>
      <c r="G28" s="121"/>
      <c r="H28" s="62"/>
      <c r="I28" s="118"/>
      <c r="J28" s="105"/>
      <c r="K28" s="106"/>
      <c r="L28" s="118"/>
      <c r="M28" s="105"/>
      <c r="N28" s="106"/>
      <c r="O28" s="123"/>
      <c r="P28" s="124"/>
      <c r="Q28" s="125"/>
      <c r="R28" s="307"/>
      <c r="S28" s="47"/>
      <c r="T28" s="48"/>
      <c r="U28" s="111"/>
      <c r="V28" s="112"/>
      <c r="W28" s="113"/>
      <c r="X28" s="116"/>
      <c r="Y28" s="12"/>
      <c r="Z28" s="208"/>
      <c r="AA28" s="295"/>
      <c r="AB28" s="296"/>
      <c r="AC28" s="12"/>
      <c r="AD28" s="208"/>
      <c r="AE28" s="117"/>
      <c r="AF28" s="110"/>
      <c r="AG28" s="377"/>
    </row>
    <row r="29" spans="1:33" ht="15.75" customHeight="1">
      <c r="A29" s="302"/>
      <c r="B29" s="163"/>
      <c r="C29" s="293"/>
      <c r="D29" s="294"/>
      <c r="E29" s="101"/>
      <c r="F29" s="111"/>
      <c r="G29" s="121"/>
      <c r="H29" s="62"/>
      <c r="I29" s="118"/>
      <c r="J29" s="105"/>
      <c r="K29" s="106"/>
      <c r="L29" s="118"/>
      <c r="M29" s="105"/>
      <c r="N29" s="106"/>
      <c r="O29" s="123"/>
      <c r="P29" s="124"/>
      <c r="Q29" s="125"/>
      <c r="R29" s="307"/>
      <c r="S29" s="47"/>
      <c r="T29" s="48"/>
      <c r="U29" s="111"/>
      <c r="V29" s="112"/>
      <c r="W29" s="113"/>
      <c r="X29" s="116"/>
      <c r="Y29" s="12"/>
      <c r="Z29" s="208"/>
      <c r="AA29" s="295"/>
      <c r="AB29" s="296"/>
      <c r="AC29" s="12"/>
      <c r="AD29" s="208"/>
      <c r="AE29" s="117"/>
      <c r="AF29" s="110"/>
      <c r="AG29" s="377"/>
    </row>
    <row r="30" spans="1:33" ht="15.75" customHeight="1">
      <c r="A30" s="302"/>
      <c r="B30" s="163"/>
      <c r="C30" s="293"/>
      <c r="D30" s="294"/>
      <c r="E30" s="101"/>
      <c r="F30" s="111"/>
      <c r="G30" s="121"/>
      <c r="H30" s="62"/>
      <c r="I30" s="118"/>
      <c r="J30" s="105"/>
      <c r="K30" s="106"/>
      <c r="L30" s="118"/>
      <c r="M30" s="105"/>
      <c r="N30" s="106"/>
      <c r="O30" s="123"/>
      <c r="P30" s="124"/>
      <c r="Q30" s="125"/>
      <c r="R30" s="307"/>
      <c r="S30" s="47"/>
      <c r="T30" s="48"/>
      <c r="U30" s="111"/>
      <c r="V30" s="112"/>
      <c r="W30" s="113"/>
      <c r="X30" s="116"/>
      <c r="Y30" s="12"/>
      <c r="Z30" s="208"/>
      <c r="AA30" s="295"/>
      <c r="AB30" s="296"/>
      <c r="AC30" s="12"/>
      <c r="AD30" s="208"/>
      <c r="AE30" s="117"/>
      <c r="AF30" s="110"/>
      <c r="AG30" s="377"/>
    </row>
    <row r="31" spans="1:33" ht="15.75" customHeight="1">
      <c r="A31" s="302"/>
      <c r="B31" s="163"/>
      <c r="C31" s="293"/>
      <c r="D31" s="294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307"/>
      <c r="S31" s="47"/>
      <c r="T31" s="48"/>
      <c r="U31" s="111"/>
      <c r="V31" s="112"/>
      <c r="W31" s="113"/>
      <c r="X31" s="116"/>
      <c r="Y31" s="12"/>
      <c r="Z31" s="208"/>
      <c r="AA31" s="295"/>
      <c r="AB31" s="296"/>
      <c r="AC31" s="12"/>
      <c r="AD31" s="208"/>
      <c r="AE31" s="117"/>
      <c r="AF31" s="110"/>
      <c r="AG31" s="377"/>
    </row>
    <row r="32" spans="1:33" ht="15.75" customHeight="1">
      <c r="A32" s="302"/>
      <c r="B32" s="163"/>
      <c r="C32" s="293"/>
      <c r="D32" s="294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307"/>
      <c r="S32" s="47"/>
      <c r="T32" s="48"/>
      <c r="U32" s="111"/>
      <c r="V32" s="112"/>
      <c r="W32" s="113"/>
      <c r="X32" s="116"/>
      <c r="Y32" s="12"/>
      <c r="Z32" s="208"/>
      <c r="AA32" s="295"/>
      <c r="AB32" s="296"/>
      <c r="AC32" s="12"/>
      <c r="AD32" s="208"/>
      <c r="AE32" s="117"/>
      <c r="AF32" s="110"/>
      <c r="AG32" s="377"/>
    </row>
    <row r="33" spans="1:33" ht="15.75" customHeight="1">
      <c r="A33" s="302"/>
      <c r="B33" s="163"/>
      <c r="C33" s="293"/>
      <c r="D33" s="294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307"/>
      <c r="S33" s="47"/>
      <c r="T33" s="48"/>
      <c r="U33" s="111"/>
      <c r="V33" s="112"/>
      <c r="W33" s="113"/>
      <c r="X33" s="116"/>
      <c r="Y33" s="12"/>
      <c r="Z33" s="208"/>
      <c r="AA33" s="295"/>
      <c r="AB33" s="296"/>
      <c r="AC33" s="12"/>
      <c r="AD33" s="208"/>
      <c r="AE33" s="117"/>
      <c r="AF33" s="110"/>
      <c r="AG33" s="377"/>
    </row>
    <row r="34" spans="1:33" ht="15.75" customHeight="1">
      <c r="A34" s="302"/>
      <c r="B34" s="163"/>
      <c r="C34" s="293"/>
      <c r="D34" s="294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307"/>
      <c r="S34" s="47"/>
      <c r="T34" s="48"/>
      <c r="U34" s="111"/>
      <c r="V34" s="112"/>
      <c r="W34" s="113"/>
      <c r="X34" s="116"/>
      <c r="Y34" s="12"/>
      <c r="Z34" s="208"/>
      <c r="AA34" s="295"/>
      <c r="AB34" s="296"/>
      <c r="AC34" s="12"/>
      <c r="AD34" s="208"/>
      <c r="AE34" s="117"/>
      <c r="AF34" s="110"/>
      <c r="AG34" s="377"/>
    </row>
    <row r="35" spans="1:33" ht="15.75" customHeight="1">
      <c r="A35" s="302"/>
      <c r="B35" s="163"/>
      <c r="C35" s="293"/>
      <c r="D35" s="294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307"/>
      <c r="S35" s="47"/>
      <c r="T35" s="48"/>
      <c r="U35" s="111"/>
      <c r="V35" s="112"/>
      <c r="W35" s="185"/>
      <c r="X35" s="186"/>
      <c r="Y35" s="12"/>
      <c r="Z35" s="208"/>
      <c r="AA35" s="295"/>
      <c r="AB35" s="296"/>
      <c r="AC35" s="12"/>
      <c r="AD35" s="208"/>
      <c r="AE35" s="117"/>
      <c r="AF35" s="110"/>
      <c r="AG35" s="377"/>
    </row>
    <row r="36" spans="1:33" ht="15.75" customHeight="1">
      <c r="A36" s="302"/>
      <c r="B36" s="163"/>
      <c r="C36" s="293"/>
      <c r="D36" s="294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307"/>
      <c r="S36" s="47"/>
      <c r="T36" s="48"/>
      <c r="U36" s="111"/>
      <c r="V36" s="112"/>
      <c r="W36" s="187"/>
      <c r="X36" s="188"/>
      <c r="Y36" s="12"/>
      <c r="Z36" s="208"/>
      <c r="AA36" s="295"/>
      <c r="AB36" s="296"/>
      <c r="AC36" s="12"/>
      <c r="AD36" s="208"/>
      <c r="AE36" s="117"/>
      <c r="AF36" s="110"/>
      <c r="AG36" s="377"/>
    </row>
    <row r="37" spans="1:33" ht="15.75" customHeight="1">
      <c r="A37" s="302"/>
      <c r="B37" s="100"/>
      <c r="C37" s="293"/>
      <c r="D37" s="294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307"/>
      <c r="S37" s="47"/>
      <c r="T37" s="48"/>
      <c r="U37" s="130"/>
      <c r="V37" s="112"/>
      <c r="W37" s="187"/>
      <c r="X37" s="188"/>
      <c r="Y37" s="12"/>
      <c r="Z37" s="208"/>
      <c r="AA37" s="295"/>
      <c r="AB37" s="296"/>
      <c r="AC37" s="12"/>
      <c r="AD37" s="208"/>
      <c r="AE37" s="117"/>
      <c r="AF37" s="110"/>
      <c r="AG37" s="377"/>
    </row>
    <row r="38" spans="1:33" ht="15.75" customHeight="1" thickBot="1">
      <c r="A38" s="303"/>
      <c r="B38" s="133" t="s">
        <v>117</v>
      </c>
      <c r="C38" s="297"/>
      <c r="D38" s="297"/>
      <c r="E38" s="134"/>
      <c r="F38" s="167"/>
      <c r="G38" s="135"/>
      <c r="H38" s="69"/>
      <c r="I38" s="136">
        <f t="shared" ref="I38:J38" si="6">AVERAGE(I22:I37)</f>
        <v>21.5</v>
      </c>
      <c r="J38" s="137">
        <f t="shared" si="6"/>
        <v>2000</v>
      </c>
      <c r="K38" s="138">
        <f t="shared" ref="K38" si="7">J38/I38</f>
        <v>93.023255813953483</v>
      </c>
      <c r="L38" s="136">
        <f t="shared" ref="L38:M38" si="8">AVERAGE(L22:L37)</f>
        <v>21.5</v>
      </c>
      <c r="M38" s="137">
        <f t="shared" si="8"/>
        <v>1777.5876032413105</v>
      </c>
      <c r="N38" s="138">
        <f t="shared" ref="N38:N43" si="9">M38/L38</f>
        <v>82.678493174014434</v>
      </c>
      <c r="O38" s="139">
        <f t="shared" ref="O38:O43" si="10">L38-I38</f>
        <v>0</v>
      </c>
      <c r="P38" s="140">
        <f t="shared" ref="P38:P43" si="11">N38-K38</f>
        <v>-10.344762639939049</v>
      </c>
      <c r="Q38" s="141">
        <f t="shared" ref="Q38:Q43" si="12">N38/K38</f>
        <v>0.88879380162065524</v>
      </c>
      <c r="R38" s="308"/>
      <c r="S38" s="142">
        <f>S22</f>
        <v>0.29166666666666669</v>
      </c>
      <c r="T38" s="143">
        <f>INDEX(T22:T37,COUNTA(T22:T37))</f>
        <v>0.55435185185185187</v>
      </c>
      <c r="U38" s="144"/>
      <c r="V38" s="166"/>
      <c r="W38" s="189"/>
      <c r="X38" s="190"/>
      <c r="Y38" s="181">
        <f>SUM(Y22:Y37)</f>
        <v>0</v>
      </c>
      <c r="Z38" s="182">
        <f>SUM(Z22:Z37)</f>
        <v>0</v>
      </c>
      <c r="AA38" s="298"/>
      <c r="AB38" s="299"/>
      <c r="AC38" s="181">
        <f>SUM(AC22:AC37)</f>
        <v>6</v>
      </c>
      <c r="AD38" s="182">
        <f>SUM(AD22:AD37)</f>
        <v>0</v>
      </c>
      <c r="AE38" s="168">
        <f t="shared" ref="AE38:AE43" si="13">M38-J38</f>
        <v>-222.41239675868951</v>
      </c>
      <c r="AF38" s="141">
        <f t="shared" ref="AF38:AF43" si="14">M38/J38</f>
        <v>0.88879380162065524</v>
      </c>
      <c r="AG38" s="378"/>
    </row>
    <row r="39" spans="1:33" ht="15.75" customHeight="1">
      <c r="A39" s="311" t="s">
        <v>196</v>
      </c>
      <c r="B39" s="146" t="s">
        <v>186</v>
      </c>
      <c r="C39" s="304" t="s">
        <v>257</v>
      </c>
      <c r="D39" s="305"/>
      <c r="E39" s="147">
        <v>65.400000000000006</v>
      </c>
      <c r="F39" s="97">
        <v>809</v>
      </c>
      <c r="G39" s="148">
        <f t="shared" ref="G39:G43" si="15">E39*F39</f>
        <v>52908.600000000006</v>
      </c>
      <c r="H39" s="149"/>
      <c r="I39" s="150">
        <v>24</v>
      </c>
      <c r="J39" s="151">
        <v>2000</v>
      </c>
      <c r="K39" s="152">
        <f>J39/I39</f>
        <v>83.333333333333329</v>
      </c>
      <c r="L39" s="153">
        <v>24</v>
      </c>
      <c r="M39" s="151">
        <f>F39/V39*60</f>
        <v>1780.1955990220067</v>
      </c>
      <c r="N39" s="152">
        <f t="shared" si="9"/>
        <v>74.174816625916947</v>
      </c>
      <c r="O39" s="154">
        <f t="shared" si="10"/>
        <v>0</v>
      </c>
      <c r="P39" s="155">
        <f t="shared" si="11"/>
        <v>-9.158516707416382</v>
      </c>
      <c r="Q39" s="156">
        <f t="shared" si="12"/>
        <v>0.89009779951100343</v>
      </c>
      <c r="R39" s="306">
        <f>Q55</f>
        <v>0.90996475177128466</v>
      </c>
      <c r="S39" s="157">
        <v>0.29166666666666669</v>
      </c>
      <c r="T39" s="158">
        <v>0.31060185185185185</v>
      </c>
      <c r="U39" s="159"/>
      <c r="V39" s="160">
        <v>27.266666666666637</v>
      </c>
      <c r="W39" s="158"/>
      <c r="X39" s="169"/>
      <c r="Y39" s="12"/>
      <c r="Z39" s="208"/>
      <c r="AA39" s="309"/>
      <c r="AB39" s="310"/>
      <c r="AC39" s="12">
        <v>1</v>
      </c>
      <c r="AD39" s="208"/>
      <c r="AE39" s="115">
        <f t="shared" si="13"/>
        <v>-219.80440097799328</v>
      </c>
      <c r="AF39" s="156">
        <f t="shared" si="14"/>
        <v>0.89009779951100332</v>
      </c>
      <c r="AG39" s="290">
        <f>AF55</f>
        <v>0.94217589342690522</v>
      </c>
    </row>
    <row r="40" spans="1:33" ht="15.75" customHeight="1">
      <c r="A40" s="312"/>
      <c r="B40" s="163" t="s">
        <v>186</v>
      </c>
      <c r="C40" s="293" t="s">
        <v>194</v>
      </c>
      <c r="D40" s="294"/>
      <c r="E40" s="101">
        <v>59.34</v>
      </c>
      <c r="F40" s="102">
        <v>1276</v>
      </c>
      <c r="G40" s="103">
        <f t="shared" si="15"/>
        <v>75717.840000000011</v>
      </c>
      <c r="H40" s="26"/>
      <c r="I40" s="104">
        <v>24</v>
      </c>
      <c r="J40" s="105">
        <v>2000</v>
      </c>
      <c r="K40" s="106">
        <f t="shared" si="1"/>
        <v>83.333333333333329</v>
      </c>
      <c r="L40" s="107">
        <v>24</v>
      </c>
      <c r="M40" s="105">
        <f>F40/V40*60</f>
        <v>1777.0212765957449</v>
      </c>
      <c r="N40" s="106">
        <f t="shared" si="9"/>
        <v>74.042553191489375</v>
      </c>
      <c r="O40" s="108">
        <f t="shared" si="10"/>
        <v>0</v>
      </c>
      <c r="P40" s="109">
        <f t="shared" si="11"/>
        <v>-9.2907801418439533</v>
      </c>
      <c r="Q40" s="110">
        <f t="shared" si="12"/>
        <v>0.88851063829787258</v>
      </c>
      <c r="R40" s="307"/>
      <c r="S40" s="47">
        <v>0.31388888888888888</v>
      </c>
      <c r="T40" s="48">
        <v>0.34380787037037036</v>
      </c>
      <c r="U40" s="111">
        <v>4.7333333333333272</v>
      </c>
      <c r="V40" s="112">
        <v>43.083333333333329</v>
      </c>
      <c r="W40" s="113"/>
      <c r="X40" s="116"/>
      <c r="Y40" s="12"/>
      <c r="Z40" s="208"/>
      <c r="AA40" s="295"/>
      <c r="AB40" s="296"/>
      <c r="AC40" s="12">
        <v>1</v>
      </c>
      <c r="AD40" s="208"/>
      <c r="AE40" s="117">
        <f t="shared" si="13"/>
        <v>-222.97872340425511</v>
      </c>
      <c r="AF40" s="110">
        <f t="shared" si="14"/>
        <v>0.88851063829787247</v>
      </c>
      <c r="AG40" s="291"/>
    </row>
    <row r="41" spans="1:33" ht="15.75" customHeight="1">
      <c r="A41" s="312"/>
      <c r="B41" s="163" t="s">
        <v>186</v>
      </c>
      <c r="C41" s="293" t="s">
        <v>188</v>
      </c>
      <c r="D41" s="294"/>
      <c r="E41" s="101">
        <v>58.67</v>
      </c>
      <c r="F41" s="102">
        <v>3209</v>
      </c>
      <c r="G41" s="103">
        <f t="shared" si="15"/>
        <v>188272.03</v>
      </c>
      <c r="H41" s="26"/>
      <c r="I41" s="104">
        <v>23</v>
      </c>
      <c r="J41" s="105">
        <v>2000</v>
      </c>
      <c r="K41" s="106">
        <f t="shared" si="1"/>
        <v>86.956521739130437</v>
      </c>
      <c r="L41" s="107">
        <v>23</v>
      </c>
      <c r="M41" s="105">
        <f>F41/V41*60</f>
        <v>1779.2083782535037</v>
      </c>
      <c r="N41" s="106">
        <f t="shared" si="9"/>
        <v>77.356886011021899</v>
      </c>
      <c r="O41" s="108">
        <f t="shared" si="10"/>
        <v>0</v>
      </c>
      <c r="P41" s="109">
        <f t="shared" si="11"/>
        <v>-9.599635728108538</v>
      </c>
      <c r="Q41" s="110">
        <f t="shared" si="12"/>
        <v>0.88960418912675177</v>
      </c>
      <c r="R41" s="307"/>
      <c r="S41" s="47">
        <v>0.34722222222222221</v>
      </c>
      <c r="T41" s="48">
        <v>0.42237268518518517</v>
      </c>
      <c r="U41" s="111">
        <v>4.9166666666666625</v>
      </c>
      <c r="V41" s="112">
        <v>108.21666666666667</v>
      </c>
      <c r="W41" s="113"/>
      <c r="X41" s="116"/>
      <c r="Y41" s="12"/>
      <c r="Z41" s="208"/>
      <c r="AA41" s="295"/>
      <c r="AB41" s="296"/>
      <c r="AC41" s="12">
        <v>2</v>
      </c>
      <c r="AD41" s="208"/>
      <c r="AE41" s="117">
        <f t="shared" si="13"/>
        <v>-220.79162174649628</v>
      </c>
      <c r="AF41" s="110">
        <f t="shared" si="14"/>
        <v>0.88960418912675188</v>
      </c>
      <c r="AG41" s="291"/>
    </row>
    <row r="42" spans="1:33" ht="15.75" customHeight="1">
      <c r="A42" s="312"/>
      <c r="B42" s="163" t="s">
        <v>180</v>
      </c>
      <c r="C42" s="293" t="s">
        <v>181</v>
      </c>
      <c r="D42" s="294"/>
      <c r="E42" s="101">
        <v>24.07</v>
      </c>
      <c r="F42" s="102">
        <v>476</v>
      </c>
      <c r="G42" s="103">
        <f t="shared" si="15"/>
        <v>11457.32</v>
      </c>
      <c r="H42" s="26"/>
      <c r="I42" s="104">
        <v>21</v>
      </c>
      <c r="J42" s="105">
        <v>2790</v>
      </c>
      <c r="K42" s="106">
        <f t="shared" si="1"/>
        <v>132.85714285714286</v>
      </c>
      <c r="L42" s="107">
        <v>23</v>
      </c>
      <c r="M42" s="105">
        <f>F42/V42*60</f>
        <v>2786.3414634146334</v>
      </c>
      <c r="N42" s="106">
        <f t="shared" si="9"/>
        <v>121.14528101802753</v>
      </c>
      <c r="O42" s="108">
        <f t="shared" si="10"/>
        <v>2</v>
      </c>
      <c r="P42" s="109">
        <f t="shared" si="11"/>
        <v>-11.711861839115329</v>
      </c>
      <c r="Q42" s="110">
        <f t="shared" si="12"/>
        <v>0.91184620121095994</v>
      </c>
      <c r="R42" s="307"/>
      <c r="S42" s="47">
        <v>0.42638888888888887</v>
      </c>
      <c r="T42" s="48">
        <v>0.43350694444444443</v>
      </c>
      <c r="U42" s="111">
        <v>5.7833333333333314</v>
      </c>
      <c r="V42" s="112">
        <v>10.250000000000004</v>
      </c>
      <c r="W42" s="113"/>
      <c r="X42" s="116"/>
      <c r="Y42" s="12"/>
      <c r="Z42" s="208"/>
      <c r="AA42" s="295"/>
      <c r="AB42" s="296"/>
      <c r="AC42" s="12">
        <v>1</v>
      </c>
      <c r="AD42" s="208"/>
      <c r="AE42" s="117">
        <f t="shared" si="13"/>
        <v>-3.658536585366619</v>
      </c>
      <c r="AF42" s="110">
        <f t="shared" si="14"/>
        <v>0.99868869656438475</v>
      </c>
      <c r="AG42" s="291"/>
    </row>
    <row r="43" spans="1:33" ht="15.75" customHeight="1">
      <c r="A43" s="312"/>
      <c r="B43" s="163" t="s">
        <v>180</v>
      </c>
      <c r="C43" s="293" t="s">
        <v>182</v>
      </c>
      <c r="D43" s="294"/>
      <c r="E43" s="101">
        <v>29.97</v>
      </c>
      <c r="F43" s="102">
        <v>2529</v>
      </c>
      <c r="G43" s="103">
        <f t="shared" si="15"/>
        <v>75794.12999999999</v>
      </c>
      <c r="H43" s="13"/>
      <c r="I43" s="104">
        <v>21</v>
      </c>
      <c r="J43" s="105">
        <v>2790</v>
      </c>
      <c r="K43" s="106">
        <f t="shared" si="1"/>
        <v>132.85714285714286</v>
      </c>
      <c r="L43" s="107">
        <v>23</v>
      </c>
      <c r="M43" s="105">
        <f>F43/V43*60</f>
        <v>2787.6301285976724</v>
      </c>
      <c r="N43" s="106">
        <f t="shared" si="9"/>
        <v>121.20130993902923</v>
      </c>
      <c r="O43" s="108">
        <f t="shared" si="10"/>
        <v>2</v>
      </c>
      <c r="P43" s="109">
        <f t="shared" si="11"/>
        <v>-11.655832918113632</v>
      </c>
      <c r="Q43" s="110">
        <f t="shared" si="12"/>
        <v>0.912267924272263</v>
      </c>
      <c r="R43" s="307"/>
      <c r="S43" s="47">
        <v>0.43680555555555556</v>
      </c>
      <c r="T43" s="48">
        <v>0.47460648148148149</v>
      </c>
      <c r="U43" s="111">
        <v>4.7500000000000231</v>
      </c>
      <c r="V43" s="112">
        <v>54.433333333333344</v>
      </c>
      <c r="W43" s="113"/>
      <c r="X43" s="116"/>
      <c r="Y43" s="12"/>
      <c r="Z43" s="208"/>
      <c r="AA43" s="295"/>
      <c r="AB43" s="296"/>
      <c r="AC43" s="12">
        <v>1</v>
      </c>
      <c r="AD43" s="208"/>
      <c r="AE43" s="117">
        <f t="shared" si="13"/>
        <v>-2.3698714023275897</v>
      </c>
      <c r="AF43" s="110">
        <f t="shared" si="14"/>
        <v>0.99915058372676435</v>
      </c>
      <c r="AG43" s="291"/>
    </row>
    <row r="44" spans="1:33" ht="15.75" customHeight="1">
      <c r="A44" s="312"/>
      <c r="B44" s="163"/>
      <c r="C44" s="293"/>
      <c r="D44" s="294"/>
      <c r="E44" s="101"/>
      <c r="F44" s="102"/>
      <c r="G44" s="121"/>
      <c r="H44" s="122"/>
      <c r="I44" s="104"/>
      <c r="J44" s="105"/>
      <c r="K44" s="106"/>
      <c r="L44" s="118"/>
      <c r="M44" s="105"/>
      <c r="N44" s="106"/>
      <c r="O44" s="108"/>
      <c r="P44" s="109"/>
      <c r="Q44" s="110"/>
      <c r="R44" s="307"/>
      <c r="S44" s="47"/>
      <c r="T44" s="48"/>
      <c r="U44" s="111"/>
      <c r="V44" s="112"/>
      <c r="W44" s="113"/>
      <c r="X44" s="116"/>
      <c r="Y44" s="12"/>
      <c r="Z44" s="208"/>
      <c r="AA44" s="295"/>
      <c r="AB44" s="296"/>
      <c r="AC44" s="12"/>
      <c r="AD44" s="208"/>
      <c r="AE44" s="117"/>
      <c r="AF44" s="110"/>
      <c r="AG44" s="291"/>
    </row>
    <row r="45" spans="1:33" ht="15.75" customHeight="1">
      <c r="A45" s="312"/>
      <c r="B45" s="163"/>
      <c r="C45" s="293"/>
      <c r="D45" s="294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307"/>
      <c r="S45" s="119"/>
      <c r="T45" s="120"/>
      <c r="U45" s="111"/>
      <c r="V45" s="112"/>
      <c r="W45" s="120"/>
      <c r="X45" s="191"/>
      <c r="Y45" s="12"/>
      <c r="Z45" s="208"/>
      <c r="AA45" s="295"/>
      <c r="AB45" s="296"/>
      <c r="AC45" s="12"/>
      <c r="AD45" s="208"/>
      <c r="AE45" s="117"/>
      <c r="AF45" s="110"/>
      <c r="AG45" s="291"/>
    </row>
    <row r="46" spans="1:33" ht="15.75" customHeight="1">
      <c r="A46" s="312"/>
      <c r="B46" s="163"/>
      <c r="C46" s="293"/>
      <c r="D46" s="294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07"/>
      <c r="S46" s="119"/>
      <c r="T46" s="120"/>
      <c r="U46" s="111"/>
      <c r="V46" s="112"/>
      <c r="W46" s="120"/>
      <c r="X46" s="191"/>
      <c r="Y46" s="12"/>
      <c r="Z46" s="208"/>
      <c r="AA46" s="295"/>
      <c r="AB46" s="296"/>
      <c r="AC46" s="12"/>
      <c r="AD46" s="208"/>
      <c r="AE46" s="117"/>
      <c r="AF46" s="110"/>
      <c r="AG46" s="291"/>
    </row>
    <row r="47" spans="1:33" ht="15.75" customHeight="1">
      <c r="A47" s="312"/>
      <c r="B47" s="163"/>
      <c r="C47" s="293"/>
      <c r="D47" s="294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07"/>
      <c r="S47" s="119"/>
      <c r="T47" s="120"/>
      <c r="U47" s="111"/>
      <c r="V47" s="112"/>
      <c r="W47" s="120"/>
      <c r="X47" s="191"/>
      <c r="Y47" s="12"/>
      <c r="Z47" s="208"/>
      <c r="AA47" s="295"/>
      <c r="AB47" s="296"/>
      <c r="AC47" s="12"/>
      <c r="AD47" s="208"/>
      <c r="AE47" s="117"/>
      <c r="AF47" s="110"/>
      <c r="AG47" s="291"/>
    </row>
    <row r="48" spans="1:33" ht="15.75" customHeight="1">
      <c r="A48" s="312"/>
      <c r="B48" s="163"/>
      <c r="C48" s="293"/>
      <c r="D48" s="294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07"/>
      <c r="S48" s="119"/>
      <c r="T48" s="120"/>
      <c r="U48" s="111"/>
      <c r="V48" s="112"/>
      <c r="W48" s="120"/>
      <c r="X48" s="191"/>
      <c r="Y48" s="12"/>
      <c r="Z48" s="208"/>
      <c r="AA48" s="295"/>
      <c r="AB48" s="296"/>
      <c r="AC48" s="12"/>
      <c r="AD48" s="208"/>
      <c r="AE48" s="117"/>
      <c r="AF48" s="110"/>
      <c r="AG48" s="291"/>
    </row>
    <row r="49" spans="1:33" ht="15.75" customHeight="1">
      <c r="A49" s="312"/>
      <c r="B49" s="163"/>
      <c r="C49" s="293"/>
      <c r="D49" s="294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07"/>
      <c r="S49" s="119"/>
      <c r="T49" s="120"/>
      <c r="U49" s="111"/>
      <c r="V49" s="112"/>
      <c r="W49" s="120"/>
      <c r="X49" s="191"/>
      <c r="Y49" s="12"/>
      <c r="Z49" s="208"/>
      <c r="AA49" s="295"/>
      <c r="AB49" s="296"/>
      <c r="AC49" s="12"/>
      <c r="AD49" s="208"/>
      <c r="AE49" s="117"/>
      <c r="AF49" s="110"/>
      <c r="AG49" s="291"/>
    </row>
    <row r="50" spans="1:33" ht="15.75" customHeight="1">
      <c r="A50" s="312"/>
      <c r="B50" s="163"/>
      <c r="C50" s="293"/>
      <c r="D50" s="294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07"/>
      <c r="S50" s="119"/>
      <c r="T50" s="120"/>
      <c r="U50" s="111"/>
      <c r="V50" s="112"/>
      <c r="W50" s="120"/>
      <c r="X50" s="191"/>
      <c r="Y50" s="12"/>
      <c r="Z50" s="208"/>
      <c r="AA50" s="295"/>
      <c r="AB50" s="296"/>
      <c r="AC50" s="12"/>
      <c r="AD50" s="208"/>
      <c r="AE50" s="117"/>
      <c r="AF50" s="110"/>
      <c r="AG50" s="291"/>
    </row>
    <row r="51" spans="1:33" ht="15.75" customHeight="1">
      <c r="A51" s="312"/>
      <c r="B51" s="163"/>
      <c r="C51" s="293"/>
      <c r="D51" s="294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07"/>
      <c r="S51" s="119"/>
      <c r="T51" s="120"/>
      <c r="U51" s="111"/>
      <c r="V51" s="112"/>
      <c r="W51" s="120"/>
      <c r="X51" s="191"/>
      <c r="Y51" s="12"/>
      <c r="Z51" s="208"/>
      <c r="AA51" s="295"/>
      <c r="AB51" s="296"/>
      <c r="AC51" s="12"/>
      <c r="AD51" s="208"/>
      <c r="AE51" s="117"/>
      <c r="AF51" s="110"/>
      <c r="AG51" s="291"/>
    </row>
    <row r="52" spans="1:33" ht="15.75" customHeight="1">
      <c r="A52" s="312"/>
      <c r="B52" s="163"/>
      <c r="C52" s="293"/>
      <c r="D52" s="294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07"/>
      <c r="S52" s="119"/>
      <c r="T52" s="120"/>
      <c r="U52" s="111"/>
      <c r="V52" s="112"/>
      <c r="W52" s="120"/>
      <c r="X52" s="191"/>
      <c r="Y52" s="12"/>
      <c r="Z52" s="208"/>
      <c r="AA52" s="295"/>
      <c r="AB52" s="296"/>
      <c r="AC52" s="12"/>
      <c r="AD52" s="208"/>
      <c r="AE52" s="117"/>
      <c r="AF52" s="110"/>
      <c r="AG52" s="291"/>
    </row>
    <row r="53" spans="1:33" ht="15.75" customHeight="1">
      <c r="A53" s="312"/>
      <c r="B53" s="163"/>
      <c r="C53" s="293"/>
      <c r="D53" s="294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07"/>
      <c r="S53" s="119"/>
      <c r="T53" s="120"/>
      <c r="U53" s="111"/>
      <c r="V53" s="112"/>
      <c r="W53" s="120"/>
      <c r="X53" s="191"/>
      <c r="Y53" s="12"/>
      <c r="Z53" s="208"/>
      <c r="AA53" s="295"/>
      <c r="AB53" s="296"/>
      <c r="AC53" s="12"/>
      <c r="AD53" s="208"/>
      <c r="AE53" s="117"/>
      <c r="AF53" s="110"/>
      <c r="AG53" s="291"/>
    </row>
    <row r="54" spans="1:33" ht="15.75" customHeight="1">
      <c r="A54" s="312"/>
      <c r="B54" s="163"/>
      <c r="C54" s="293"/>
      <c r="D54" s="294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07"/>
      <c r="S54" s="119"/>
      <c r="T54" s="120"/>
      <c r="U54" s="130"/>
      <c r="V54" s="131"/>
      <c r="W54" s="126"/>
      <c r="X54" s="127"/>
      <c r="Y54" s="12"/>
      <c r="Z54" s="208"/>
      <c r="AA54" s="295"/>
      <c r="AB54" s="296"/>
      <c r="AC54" s="12"/>
      <c r="AD54" s="208"/>
      <c r="AE54" s="165"/>
      <c r="AF54" s="125"/>
      <c r="AG54" s="291"/>
    </row>
    <row r="55" spans="1:33" ht="15.75" customHeight="1" thickBot="1">
      <c r="A55" s="313"/>
      <c r="B55" s="133" t="s">
        <v>117</v>
      </c>
      <c r="C55" s="297"/>
      <c r="D55" s="297"/>
      <c r="E55" s="134"/>
      <c r="F55" s="167"/>
      <c r="G55" s="135"/>
      <c r="H55" s="69"/>
      <c r="I55" s="136">
        <f t="shared" ref="I55:J55" si="16">AVERAGE(I39:I54)</f>
        <v>22.6</v>
      </c>
      <c r="J55" s="137">
        <f t="shared" si="16"/>
        <v>2316</v>
      </c>
      <c r="K55" s="138">
        <f t="shared" ref="K55" si="17">J55/I55</f>
        <v>102.47787610619469</v>
      </c>
      <c r="L55" s="136">
        <f t="shared" ref="L55:M55" si="18">AVERAGE(L39:L54)</f>
        <v>23.4</v>
      </c>
      <c r="M55" s="137">
        <f t="shared" si="18"/>
        <v>2182.0793691767126</v>
      </c>
      <c r="N55" s="138">
        <f t="shared" ref="N55:N62" si="19">M55/L55</f>
        <v>93.251255093021911</v>
      </c>
      <c r="O55" s="139">
        <f t="shared" ref="O55:O62" si="20">L55-I55</f>
        <v>0.79999999999999716</v>
      </c>
      <c r="P55" s="140">
        <f t="shared" ref="P55:P62" si="21">N55-K55</f>
        <v>-9.2266210131727746</v>
      </c>
      <c r="Q55" s="141">
        <f t="shared" ref="Q55:Q62" si="22">N55/K55</f>
        <v>0.90996475177128466</v>
      </c>
      <c r="R55" s="308"/>
      <c r="S55" s="142">
        <f>S39</f>
        <v>0.29166666666666669</v>
      </c>
      <c r="T55" s="143">
        <f>INDEX(T39:T54,COUNTA(T39:T54))</f>
        <v>0.47460648148148149</v>
      </c>
      <c r="U55" s="144"/>
      <c r="V55" s="166"/>
      <c r="W55" s="167"/>
      <c r="X55" s="138"/>
      <c r="Y55" s="181">
        <f>SUM(Y39:Y54)</f>
        <v>0</v>
      </c>
      <c r="Z55" s="182">
        <f>SUM(Z39:Z54)</f>
        <v>0</v>
      </c>
      <c r="AA55" s="298"/>
      <c r="AB55" s="299"/>
      <c r="AC55" s="181">
        <f>SUM(AC39:AC54)</f>
        <v>6</v>
      </c>
      <c r="AD55" s="194">
        <f>SUM(AD39:AD54)</f>
        <v>0</v>
      </c>
      <c r="AE55" s="168">
        <f t="shared" ref="AE55:AE62" si="23">M55-J55</f>
        <v>-133.92063082328741</v>
      </c>
      <c r="AF55" s="141">
        <f t="shared" ref="AF55:AF62" si="24">M55/J55</f>
        <v>0.94217589342690522</v>
      </c>
      <c r="AG55" s="292"/>
    </row>
    <row r="56" spans="1:33" ht="15.75" customHeight="1">
      <c r="A56" s="300" t="s">
        <v>231</v>
      </c>
      <c r="B56" s="114" t="s">
        <v>191</v>
      </c>
      <c r="C56" s="375" t="s">
        <v>192</v>
      </c>
      <c r="D56" s="375"/>
      <c r="E56" s="147">
        <v>57.3</v>
      </c>
      <c r="F56" s="97">
        <v>1634</v>
      </c>
      <c r="G56" s="148">
        <f t="shared" ref="G56:G62" si="25">E56*F56</f>
        <v>93628.2</v>
      </c>
      <c r="H56" s="149"/>
      <c r="I56" s="150">
        <v>22</v>
      </c>
      <c r="J56" s="151">
        <v>1800</v>
      </c>
      <c r="K56" s="152">
        <f>J56/I56</f>
        <v>81.818181818181813</v>
      </c>
      <c r="L56" s="153">
        <v>22</v>
      </c>
      <c r="M56" s="151">
        <f t="shared" ref="M56:M62" si="26">F56/V56*60</f>
        <v>1604.1450777202076</v>
      </c>
      <c r="N56" s="152">
        <f t="shared" si="19"/>
        <v>72.915685350918523</v>
      </c>
      <c r="O56" s="154">
        <f t="shared" si="20"/>
        <v>0</v>
      </c>
      <c r="P56" s="155">
        <f t="shared" si="21"/>
        <v>-8.9024964672632905</v>
      </c>
      <c r="Q56" s="156">
        <f t="shared" si="22"/>
        <v>0.89119170984455975</v>
      </c>
      <c r="R56" s="306">
        <f>Q72</f>
        <v>0.89140489458321959</v>
      </c>
      <c r="S56" s="157">
        <v>0.29166666666666669</v>
      </c>
      <c r="T56" s="158">
        <v>0.33410879629629631</v>
      </c>
      <c r="U56" s="159"/>
      <c r="V56" s="160">
        <v>61.116666666666653</v>
      </c>
      <c r="W56" s="158"/>
      <c r="X56" s="169"/>
      <c r="Y56" s="12"/>
      <c r="Z56" s="208"/>
      <c r="AA56" s="309"/>
      <c r="AB56" s="310"/>
      <c r="AC56" s="12">
        <v>1</v>
      </c>
      <c r="AD56" s="208"/>
      <c r="AE56" s="115">
        <f t="shared" si="23"/>
        <v>-195.85492227979239</v>
      </c>
      <c r="AF56" s="156">
        <f t="shared" si="24"/>
        <v>0.89119170984455975</v>
      </c>
      <c r="AG56" s="290">
        <f>AF72</f>
        <v>0.89140489458321959</v>
      </c>
    </row>
    <row r="57" spans="1:33" ht="15.75" customHeight="1">
      <c r="A57" s="301"/>
      <c r="B57" s="100" t="s">
        <v>178</v>
      </c>
      <c r="C57" s="374" t="s">
        <v>204</v>
      </c>
      <c r="D57" s="374"/>
      <c r="E57" s="101">
        <v>57.73</v>
      </c>
      <c r="F57" s="102">
        <v>1023</v>
      </c>
      <c r="G57" s="103">
        <f t="shared" si="25"/>
        <v>59057.789999999994</v>
      </c>
      <c r="H57" s="26"/>
      <c r="I57" s="104">
        <v>22</v>
      </c>
      <c r="J57" s="105">
        <v>1800</v>
      </c>
      <c r="K57" s="106">
        <f t="shared" ref="K57:K62" si="27">J57/I57</f>
        <v>81.818181818181813</v>
      </c>
      <c r="L57" s="107">
        <v>22</v>
      </c>
      <c r="M57" s="105">
        <f t="shared" si="26"/>
        <v>1604.7058823529419</v>
      </c>
      <c r="N57" s="106">
        <f t="shared" si="19"/>
        <v>72.941176470588275</v>
      </c>
      <c r="O57" s="108">
        <f t="shared" si="20"/>
        <v>0</v>
      </c>
      <c r="P57" s="109">
        <f t="shared" si="21"/>
        <v>-8.8770053475935384</v>
      </c>
      <c r="Q57" s="110">
        <f t="shared" si="22"/>
        <v>0.89150326797385671</v>
      </c>
      <c r="R57" s="307"/>
      <c r="S57" s="47">
        <v>0.33750000000000002</v>
      </c>
      <c r="T57" s="48">
        <v>0.36406250000000001</v>
      </c>
      <c r="U57" s="111">
        <v>4.8833333333333506</v>
      </c>
      <c r="V57" s="112">
        <v>38.249999999999986</v>
      </c>
      <c r="W57" s="113"/>
      <c r="X57" s="116"/>
      <c r="Y57" s="12"/>
      <c r="Z57" s="208"/>
      <c r="AA57" s="295"/>
      <c r="AB57" s="296"/>
      <c r="AC57" s="12">
        <v>1</v>
      </c>
      <c r="AD57" s="208"/>
      <c r="AE57" s="117">
        <f t="shared" si="23"/>
        <v>-195.2941176470581</v>
      </c>
      <c r="AF57" s="110">
        <f t="shared" si="24"/>
        <v>0.89150326797385659</v>
      </c>
      <c r="AG57" s="291"/>
    </row>
    <row r="58" spans="1:33" ht="15.75" customHeight="1">
      <c r="A58" s="301"/>
      <c r="B58" s="100" t="s">
        <v>178</v>
      </c>
      <c r="C58" s="374" t="s">
        <v>203</v>
      </c>
      <c r="D58" s="374"/>
      <c r="E58" s="101">
        <v>57.73</v>
      </c>
      <c r="F58" s="102">
        <v>768</v>
      </c>
      <c r="G58" s="103">
        <f t="shared" si="25"/>
        <v>44336.639999999999</v>
      </c>
      <c r="H58" s="26"/>
      <c r="I58" s="104">
        <v>22</v>
      </c>
      <c r="J58" s="105">
        <v>1800</v>
      </c>
      <c r="K58" s="106">
        <f t="shared" si="27"/>
        <v>81.818181818181813</v>
      </c>
      <c r="L58" s="107">
        <v>22</v>
      </c>
      <c r="M58" s="105">
        <f t="shared" si="26"/>
        <v>1603.7122969837594</v>
      </c>
      <c r="N58" s="106">
        <f t="shared" si="19"/>
        <v>72.896013499261798</v>
      </c>
      <c r="O58" s="108">
        <f t="shared" si="20"/>
        <v>0</v>
      </c>
      <c r="P58" s="109">
        <f t="shared" si="21"/>
        <v>-8.9221683189200149</v>
      </c>
      <c r="Q58" s="110">
        <f t="shared" si="22"/>
        <v>0.89095127610208869</v>
      </c>
      <c r="R58" s="307"/>
      <c r="S58" s="47">
        <v>0.36754629629629632</v>
      </c>
      <c r="T58" s="48">
        <v>0.38750000000000001</v>
      </c>
      <c r="U58" s="111">
        <v>5.0166666666666782</v>
      </c>
      <c r="V58" s="112">
        <v>28.73333333333332</v>
      </c>
      <c r="W58" s="113"/>
      <c r="X58" s="116"/>
      <c r="Y58" s="12"/>
      <c r="Z58" s="208"/>
      <c r="AA58" s="295"/>
      <c r="AB58" s="296"/>
      <c r="AC58" s="12">
        <v>1</v>
      </c>
      <c r="AD58" s="208"/>
      <c r="AE58" s="117">
        <f t="shared" si="23"/>
        <v>-196.28770301624058</v>
      </c>
      <c r="AF58" s="110">
        <f t="shared" si="24"/>
        <v>0.89095127610208857</v>
      </c>
      <c r="AG58" s="291"/>
    </row>
    <row r="59" spans="1:33" ht="15.75" customHeight="1">
      <c r="A59" s="301"/>
      <c r="B59" s="100" t="s">
        <v>201</v>
      </c>
      <c r="C59" s="374" t="s">
        <v>205</v>
      </c>
      <c r="D59" s="374"/>
      <c r="E59" s="101">
        <v>71.84</v>
      </c>
      <c r="F59" s="102">
        <v>1185</v>
      </c>
      <c r="G59" s="103">
        <f t="shared" si="25"/>
        <v>85130.400000000009</v>
      </c>
      <c r="H59" s="26"/>
      <c r="I59" s="104">
        <v>19</v>
      </c>
      <c r="J59" s="105">
        <v>1800</v>
      </c>
      <c r="K59" s="106">
        <f t="shared" si="27"/>
        <v>94.736842105263165</v>
      </c>
      <c r="L59" s="107">
        <v>19</v>
      </c>
      <c r="M59" s="105">
        <f t="shared" si="26"/>
        <v>1606.174698795181</v>
      </c>
      <c r="N59" s="106">
        <f t="shared" si="19"/>
        <v>84.53551046290427</v>
      </c>
      <c r="O59" s="108">
        <f t="shared" si="20"/>
        <v>0</v>
      </c>
      <c r="P59" s="109">
        <f t="shared" si="21"/>
        <v>-10.201331642358895</v>
      </c>
      <c r="Q59" s="110">
        <f t="shared" si="22"/>
        <v>0.89231927710843395</v>
      </c>
      <c r="R59" s="307"/>
      <c r="S59" s="47">
        <v>0.39097222222222222</v>
      </c>
      <c r="T59" s="48">
        <v>0.42171296296296296</v>
      </c>
      <c r="U59" s="111">
        <v>4.9999999999999822</v>
      </c>
      <c r="V59" s="112">
        <v>44.266666666666659</v>
      </c>
      <c r="W59" s="113"/>
      <c r="X59" s="116"/>
      <c r="Y59" s="12"/>
      <c r="Z59" s="208"/>
      <c r="AA59" s="295"/>
      <c r="AB59" s="296"/>
      <c r="AC59" s="12">
        <v>1</v>
      </c>
      <c r="AD59" s="208"/>
      <c r="AE59" s="215">
        <f t="shared" si="23"/>
        <v>-193.82530120481897</v>
      </c>
      <c r="AF59" s="216">
        <f t="shared" si="24"/>
        <v>0.89231927710843395</v>
      </c>
      <c r="AG59" s="291"/>
    </row>
    <row r="60" spans="1:33" ht="15.75" customHeight="1">
      <c r="A60" s="302"/>
      <c r="B60" s="100" t="s">
        <v>201</v>
      </c>
      <c r="C60" s="374" t="s">
        <v>206</v>
      </c>
      <c r="D60" s="374"/>
      <c r="E60" s="101">
        <v>72.400000000000006</v>
      </c>
      <c r="F60" s="105">
        <v>630</v>
      </c>
      <c r="G60" s="103">
        <f t="shared" si="25"/>
        <v>45612</v>
      </c>
      <c r="H60" s="13"/>
      <c r="I60" s="104">
        <v>18</v>
      </c>
      <c r="J60" s="105">
        <v>1800</v>
      </c>
      <c r="K60" s="106">
        <f t="shared" si="27"/>
        <v>100</v>
      </c>
      <c r="L60" s="118">
        <v>18</v>
      </c>
      <c r="M60" s="105">
        <f t="shared" si="26"/>
        <v>1605.0955414012737</v>
      </c>
      <c r="N60" s="106">
        <f t="shared" si="19"/>
        <v>89.171974522292984</v>
      </c>
      <c r="O60" s="108">
        <f t="shared" si="20"/>
        <v>0</v>
      </c>
      <c r="P60" s="109">
        <f t="shared" si="21"/>
        <v>-10.828025477707016</v>
      </c>
      <c r="Q60" s="110">
        <f t="shared" si="22"/>
        <v>0.89171974522292985</v>
      </c>
      <c r="R60" s="307"/>
      <c r="S60" s="47">
        <v>0.42531249999999998</v>
      </c>
      <c r="T60" s="48">
        <v>0.44166666666666665</v>
      </c>
      <c r="U60" s="111">
        <v>5.1833333333333176</v>
      </c>
      <c r="V60" s="112">
        <v>23.550000000000004</v>
      </c>
      <c r="W60" s="113"/>
      <c r="X60" s="116"/>
      <c r="Y60" s="12"/>
      <c r="Z60" s="208"/>
      <c r="AA60" s="295"/>
      <c r="AB60" s="296"/>
      <c r="AC60" s="12">
        <v>1</v>
      </c>
      <c r="AD60" s="208"/>
      <c r="AE60" s="215">
        <f t="shared" si="23"/>
        <v>-194.90445859872625</v>
      </c>
      <c r="AF60" s="216">
        <f t="shared" si="24"/>
        <v>0.89171974522292985</v>
      </c>
      <c r="AG60" s="291"/>
    </row>
    <row r="61" spans="1:33" ht="15.75" customHeight="1">
      <c r="A61" s="302"/>
      <c r="B61" s="100" t="s">
        <v>201</v>
      </c>
      <c r="C61" s="374" t="s">
        <v>202</v>
      </c>
      <c r="D61" s="374"/>
      <c r="E61" s="101">
        <v>32.06</v>
      </c>
      <c r="F61" s="105">
        <v>1049</v>
      </c>
      <c r="G61" s="121">
        <f t="shared" si="25"/>
        <v>33630.94</v>
      </c>
      <c r="H61" s="122"/>
      <c r="I61" s="104">
        <v>19</v>
      </c>
      <c r="J61" s="105">
        <v>3600</v>
      </c>
      <c r="K61" s="106">
        <f t="shared" si="27"/>
        <v>189.47368421052633</v>
      </c>
      <c r="L61" s="107">
        <v>19</v>
      </c>
      <c r="M61" s="105">
        <f t="shared" si="26"/>
        <v>3208.4961767204795</v>
      </c>
      <c r="N61" s="106">
        <f t="shared" si="19"/>
        <v>168.86821982739366</v>
      </c>
      <c r="O61" s="108">
        <f t="shared" si="20"/>
        <v>0</v>
      </c>
      <c r="P61" s="109">
        <f t="shared" si="21"/>
        <v>-20.60546438313267</v>
      </c>
      <c r="Q61" s="110">
        <f t="shared" si="22"/>
        <v>0.89124893797791094</v>
      </c>
      <c r="R61" s="307"/>
      <c r="S61" s="47">
        <v>0.44609953703703703</v>
      </c>
      <c r="T61" s="48">
        <v>0.4597222222222222</v>
      </c>
      <c r="U61" s="111">
        <v>6.3833333333333453</v>
      </c>
      <c r="V61" s="112">
        <v>19.616666666666642</v>
      </c>
      <c r="W61" s="113">
        <v>0.4597222222222222</v>
      </c>
      <c r="X61" s="116">
        <v>0.49804398148148149</v>
      </c>
      <c r="Y61" s="12"/>
      <c r="Z61" s="208"/>
      <c r="AA61" s="295"/>
      <c r="AB61" s="296"/>
      <c r="AC61" s="12">
        <v>1</v>
      </c>
      <c r="AD61" s="208"/>
      <c r="AE61" s="215">
        <f t="shared" si="23"/>
        <v>-391.50382327952047</v>
      </c>
      <c r="AF61" s="216">
        <f t="shared" si="24"/>
        <v>0.89124893797791094</v>
      </c>
      <c r="AG61" s="291"/>
    </row>
    <row r="62" spans="1:33" ht="15.75" customHeight="1">
      <c r="A62" s="302"/>
      <c r="B62" s="100" t="s">
        <v>201</v>
      </c>
      <c r="C62" s="374" t="s">
        <v>258</v>
      </c>
      <c r="D62" s="374"/>
      <c r="E62" s="101">
        <v>56.43</v>
      </c>
      <c r="F62" s="105">
        <v>1599</v>
      </c>
      <c r="G62" s="121">
        <f t="shared" si="25"/>
        <v>90231.569999999992</v>
      </c>
      <c r="H62" s="62"/>
      <c r="I62" s="104">
        <v>19</v>
      </c>
      <c r="J62" s="105">
        <v>1800</v>
      </c>
      <c r="K62" s="106">
        <f t="shared" si="27"/>
        <v>94.736842105263165</v>
      </c>
      <c r="L62" s="118">
        <v>19</v>
      </c>
      <c r="M62" s="105">
        <f t="shared" si="26"/>
        <v>1603.9008080245208</v>
      </c>
      <c r="N62" s="106">
        <f t="shared" si="19"/>
        <v>84.415832001290568</v>
      </c>
      <c r="O62" s="123">
        <f t="shared" si="20"/>
        <v>0</v>
      </c>
      <c r="P62" s="124">
        <f t="shared" si="21"/>
        <v>-10.321010103972597</v>
      </c>
      <c r="Q62" s="125">
        <f t="shared" si="22"/>
        <v>0.89105600445806699</v>
      </c>
      <c r="R62" s="307"/>
      <c r="S62" s="47">
        <v>0.49804398148148149</v>
      </c>
      <c r="T62" s="48">
        <v>0.5395833333333333</v>
      </c>
      <c r="U62" s="111">
        <v>55.18333333333338</v>
      </c>
      <c r="V62" s="112">
        <v>59.816666666666613</v>
      </c>
      <c r="W62" s="113"/>
      <c r="X62" s="116"/>
      <c r="Y62" s="12"/>
      <c r="Z62" s="208"/>
      <c r="AA62" s="295"/>
      <c r="AB62" s="296"/>
      <c r="AC62" s="12">
        <v>1</v>
      </c>
      <c r="AD62" s="208"/>
      <c r="AE62" s="215">
        <f t="shared" si="23"/>
        <v>-196.09919197547924</v>
      </c>
      <c r="AF62" s="216">
        <f t="shared" si="24"/>
        <v>0.8910560044580671</v>
      </c>
      <c r="AG62" s="291"/>
    </row>
    <row r="63" spans="1:33" ht="15.75" customHeight="1">
      <c r="A63" s="302"/>
      <c r="B63" s="100"/>
      <c r="C63" s="374"/>
      <c r="D63" s="374"/>
      <c r="E63" s="101"/>
      <c r="F63" s="105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07"/>
      <c r="S63" s="47"/>
      <c r="T63" s="48"/>
      <c r="U63" s="111"/>
      <c r="V63" s="112"/>
      <c r="W63" s="113"/>
      <c r="X63" s="116"/>
      <c r="Y63" s="12"/>
      <c r="Z63" s="208"/>
      <c r="AA63" s="295"/>
      <c r="AB63" s="296"/>
      <c r="AC63" s="12"/>
      <c r="AD63" s="208"/>
      <c r="AE63" s="215"/>
      <c r="AF63" s="216"/>
      <c r="AG63" s="291"/>
    </row>
    <row r="64" spans="1:33" ht="15.75" customHeight="1">
      <c r="A64" s="302"/>
      <c r="B64" s="100"/>
      <c r="C64" s="374"/>
      <c r="D64" s="374"/>
      <c r="E64" s="101"/>
      <c r="F64" s="105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07"/>
      <c r="S64" s="47"/>
      <c r="T64" s="48"/>
      <c r="U64" s="111"/>
      <c r="V64" s="112"/>
      <c r="W64" s="113"/>
      <c r="X64" s="116"/>
      <c r="Y64" s="12"/>
      <c r="Z64" s="208"/>
      <c r="AA64" s="295"/>
      <c r="AB64" s="296"/>
      <c r="AC64" s="12"/>
      <c r="AD64" s="208"/>
      <c r="AE64" s="215"/>
      <c r="AF64" s="216"/>
      <c r="AG64" s="291"/>
    </row>
    <row r="65" spans="1:33" ht="15.75" customHeight="1">
      <c r="A65" s="302"/>
      <c r="B65" s="100"/>
      <c r="C65" s="374"/>
      <c r="D65" s="374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07"/>
      <c r="S65" s="47"/>
      <c r="T65" s="48"/>
      <c r="U65" s="111"/>
      <c r="V65" s="112"/>
      <c r="W65" s="113"/>
      <c r="X65" s="116"/>
      <c r="Y65" s="12"/>
      <c r="Z65" s="208"/>
      <c r="AA65" s="295"/>
      <c r="AB65" s="296"/>
      <c r="AC65" s="12"/>
      <c r="AD65" s="208"/>
      <c r="AE65" s="215"/>
      <c r="AF65" s="216"/>
      <c r="AG65" s="291"/>
    </row>
    <row r="66" spans="1:33" ht="15.75" customHeight="1">
      <c r="A66" s="302"/>
      <c r="B66" s="100"/>
      <c r="C66" s="374"/>
      <c r="D66" s="374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07"/>
      <c r="S66" s="47"/>
      <c r="T66" s="48"/>
      <c r="U66" s="111"/>
      <c r="V66" s="112"/>
      <c r="W66" s="113"/>
      <c r="X66" s="116"/>
      <c r="Y66" s="12"/>
      <c r="Z66" s="208"/>
      <c r="AA66" s="295"/>
      <c r="AB66" s="296"/>
      <c r="AC66" s="12"/>
      <c r="AD66" s="208"/>
      <c r="AE66" s="215"/>
      <c r="AF66" s="216"/>
      <c r="AG66" s="291"/>
    </row>
    <row r="67" spans="1:33" ht="15.75" customHeight="1">
      <c r="A67" s="302"/>
      <c r="B67" s="100"/>
      <c r="C67" s="374"/>
      <c r="D67" s="374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07"/>
      <c r="S67" s="47"/>
      <c r="T67" s="48"/>
      <c r="U67" s="111"/>
      <c r="V67" s="112"/>
      <c r="W67" s="113"/>
      <c r="X67" s="116"/>
      <c r="Y67" s="12"/>
      <c r="Z67" s="208"/>
      <c r="AA67" s="295"/>
      <c r="AB67" s="296"/>
      <c r="AC67" s="12"/>
      <c r="AD67" s="208"/>
      <c r="AE67" s="215"/>
      <c r="AF67" s="216"/>
      <c r="AG67" s="291"/>
    </row>
    <row r="68" spans="1:33" ht="15.75" customHeight="1">
      <c r="A68" s="302"/>
      <c r="B68" s="100"/>
      <c r="C68" s="374"/>
      <c r="D68" s="374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07"/>
      <c r="S68" s="47"/>
      <c r="T68" s="48"/>
      <c r="U68" s="111"/>
      <c r="V68" s="112"/>
      <c r="W68" s="113"/>
      <c r="X68" s="116"/>
      <c r="Y68" s="12"/>
      <c r="Z68" s="208"/>
      <c r="AA68" s="295"/>
      <c r="AB68" s="296"/>
      <c r="AC68" s="12"/>
      <c r="AD68" s="208"/>
      <c r="AE68" s="215"/>
      <c r="AF68" s="216"/>
      <c r="AG68" s="291"/>
    </row>
    <row r="69" spans="1:33" ht="15.75" customHeight="1">
      <c r="A69" s="302"/>
      <c r="B69" s="100"/>
      <c r="C69" s="374"/>
      <c r="D69" s="374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07"/>
      <c r="S69" s="47"/>
      <c r="T69" s="48"/>
      <c r="U69" s="111"/>
      <c r="V69" s="112"/>
      <c r="W69" s="113"/>
      <c r="X69" s="116"/>
      <c r="Y69" s="12"/>
      <c r="Z69" s="208"/>
      <c r="AA69" s="295"/>
      <c r="AB69" s="296"/>
      <c r="AC69" s="12"/>
      <c r="AD69" s="208"/>
      <c r="AE69" s="215"/>
      <c r="AF69" s="216"/>
      <c r="AG69" s="291"/>
    </row>
    <row r="70" spans="1:33" ht="15.75" customHeight="1">
      <c r="A70" s="302"/>
      <c r="B70" s="100"/>
      <c r="C70" s="374"/>
      <c r="D70" s="374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07"/>
      <c r="S70" s="47"/>
      <c r="T70" s="48"/>
      <c r="U70" s="111"/>
      <c r="V70" s="112"/>
      <c r="W70" s="113"/>
      <c r="X70" s="116"/>
      <c r="Y70" s="12"/>
      <c r="Z70" s="208"/>
      <c r="AA70" s="295"/>
      <c r="AB70" s="296"/>
      <c r="AC70" s="12"/>
      <c r="AD70" s="208"/>
      <c r="AE70" s="215"/>
      <c r="AF70" s="216"/>
      <c r="AG70" s="291"/>
    </row>
    <row r="71" spans="1:33" ht="15.75" customHeight="1">
      <c r="A71" s="302"/>
      <c r="B71" s="100"/>
      <c r="C71" s="374"/>
      <c r="D71" s="374"/>
      <c r="E71" s="184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07"/>
      <c r="S71" s="119"/>
      <c r="T71" s="120"/>
      <c r="U71" s="130"/>
      <c r="V71" s="131"/>
      <c r="W71" s="126"/>
      <c r="X71" s="127"/>
      <c r="Y71" s="12"/>
      <c r="Z71" s="208"/>
      <c r="AA71" s="295"/>
      <c r="AB71" s="296"/>
      <c r="AC71" s="12"/>
      <c r="AD71" s="208"/>
      <c r="AE71" s="165"/>
      <c r="AF71" s="125"/>
      <c r="AG71" s="291"/>
    </row>
    <row r="72" spans="1:33" ht="15.75" customHeight="1" thickBot="1">
      <c r="A72" s="303"/>
      <c r="B72" s="133" t="s">
        <v>117</v>
      </c>
      <c r="C72" s="297"/>
      <c r="D72" s="297"/>
      <c r="E72" s="134"/>
      <c r="F72" s="167"/>
      <c r="G72" s="135"/>
      <c r="H72" s="69"/>
      <c r="I72" s="136">
        <f t="shared" ref="I72:J72" si="28">AVERAGE(I56:I71)</f>
        <v>20.142857142857142</v>
      </c>
      <c r="J72" s="137">
        <f t="shared" si="28"/>
        <v>2057.1428571428573</v>
      </c>
      <c r="K72" s="138">
        <f t="shared" ref="K72:K74" si="29">J72/I72</f>
        <v>102.1276595744681</v>
      </c>
      <c r="L72" s="136">
        <f t="shared" ref="L72:M72" si="30">AVERAGE(L56:L71)</f>
        <v>20.142857142857142</v>
      </c>
      <c r="M72" s="137">
        <f t="shared" si="30"/>
        <v>1833.7472117140519</v>
      </c>
      <c r="N72" s="138">
        <f>M72/L72</f>
        <v>91.037095617009669</v>
      </c>
      <c r="O72" s="139">
        <f>L72-I72</f>
        <v>0</v>
      </c>
      <c r="P72" s="140">
        <f>N72-K72</f>
        <v>-11.090563957458428</v>
      </c>
      <c r="Q72" s="141">
        <f>N72/K72</f>
        <v>0.89140489458321959</v>
      </c>
      <c r="R72" s="308"/>
      <c r="S72" s="142">
        <f>S56</f>
        <v>0.29166666666666669</v>
      </c>
      <c r="T72" s="143">
        <f>INDEX(T56:T71,COUNTA(T56:T71))</f>
        <v>0.5395833333333333</v>
      </c>
      <c r="U72" s="144"/>
      <c r="V72" s="166"/>
      <c r="W72" s="167"/>
      <c r="X72" s="138"/>
      <c r="Y72" s="181">
        <f>SUM(Y56:Y71)</f>
        <v>0</v>
      </c>
      <c r="Z72" s="182">
        <f>SUM(Z56:Z71)</f>
        <v>0</v>
      </c>
      <c r="AA72" s="298"/>
      <c r="AB72" s="299"/>
      <c r="AC72" s="181">
        <f>SUM(AC56:AC71)</f>
        <v>7</v>
      </c>
      <c r="AD72" s="194">
        <f>SUM(AD56:AD71)</f>
        <v>0</v>
      </c>
      <c r="AE72" s="168">
        <f>M72-J72</f>
        <v>-223.39564542880544</v>
      </c>
      <c r="AF72" s="141">
        <f>M72/J72</f>
        <v>0.89140489458321959</v>
      </c>
      <c r="AG72" s="292"/>
    </row>
    <row r="73" spans="1:33" ht="15.75" customHeight="1">
      <c r="A73" s="311" t="s">
        <v>118</v>
      </c>
      <c r="B73" s="100" t="s">
        <v>180</v>
      </c>
      <c r="C73" s="293" t="s">
        <v>207</v>
      </c>
      <c r="D73" s="294"/>
      <c r="E73" s="101">
        <v>21.74</v>
      </c>
      <c r="F73" s="102">
        <v>543</v>
      </c>
      <c r="G73" s="121">
        <f t="shared" ref="G73:G74" si="31">E73*F73</f>
        <v>11804.82</v>
      </c>
      <c r="H73" s="122"/>
      <c r="I73" s="104">
        <v>6</v>
      </c>
      <c r="J73" s="105">
        <v>3600</v>
      </c>
      <c r="K73" s="106">
        <f t="shared" si="29"/>
        <v>600</v>
      </c>
      <c r="L73" s="107">
        <v>6</v>
      </c>
      <c r="M73" s="105">
        <f>F73/V73*60</f>
        <v>3258.0000000000118</v>
      </c>
      <c r="N73" s="106">
        <f>M73/L73</f>
        <v>543.00000000000193</v>
      </c>
      <c r="O73" s="108">
        <f>L73-I73</f>
        <v>0</v>
      </c>
      <c r="P73" s="109">
        <f>N73-K73</f>
        <v>-56.999999999998067</v>
      </c>
      <c r="Q73" s="110">
        <f>N73/K73</f>
        <v>0.90500000000000325</v>
      </c>
      <c r="R73" s="306">
        <f>Q89</f>
        <v>0.90334663215562583</v>
      </c>
      <c r="S73" s="47">
        <v>0.43402777777777779</v>
      </c>
      <c r="T73" s="48">
        <v>0.44097222222222221</v>
      </c>
      <c r="U73" s="111">
        <v>5.9999999999999787</v>
      </c>
      <c r="V73" s="112">
        <v>9.9999999999999645</v>
      </c>
      <c r="W73" s="113"/>
      <c r="X73" s="162"/>
      <c r="Y73" s="12"/>
      <c r="Z73" s="208"/>
      <c r="AA73" s="309"/>
      <c r="AB73" s="310"/>
      <c r="AC73" s="12">
        <v>1</v>
      </c>
      <c r="AD73" s="208"/>
      <c r="AE73" s="115">
        <f>M73-J73</f>
        <v>-341.99999999998818</v>
      </c>
      <c r="AF73" s="156">
        <f>M73/J73</f>
        <v>0.90500000000000325</v>
      </c>
      <c r="AG73" s="290">
        <f>AF89</f>
        <v>0.90334663215562572</v>
      </c>
    </row>
    <row r="74" spans="1:33" ht="15.75" customHeight="1">
      <c r="A74" s="312"/>
      <c r="B74" s="100" t="s">
        <v>236</v>
      </c>
      <c r="C74" s="293" t="s">
        <v>237</v>
      </c>
      <c r="D74" s="294"/>
      <c r="E74" s="101">
        <v>27.05</v>
      </c>
      <c r="F74" s="102">
        <v>1227</v>
      </c>
      <c r="G74" s="121">
        <f t="shared" si="31"/>
        <v>33190.35</v>
      </c>
      <c r="H74" s="62"/>
      <c r="I74" s="104">
        <v>6</v>
      </c>
      <c r="J74" s="105">
        <v>3273</v>
      </c>
      <c r="K74" s="106">
        <f t="shared" si="29"/>
        <v>545.5</v>
      </c>
      <c r="L74" s="118">
        <v>6</v>
      </c>
      <c r="M74" s="105">
        <f>F74/V74*60</f>
        <v>2950.7014028056037</v>
      </c>
      <c r="N74" s="106">
        <f>M74/L74</f>
        <v>491.78356713426729</v>
      </c>
      <c r="O74" s="123">
        <f>L74-I74</f>
        <v>0</v>
      </c>
      <c r="P74" s="124">
        <f>N74-K74</f>
        <v>-53.716432865732713</v>
      </c>
      <c r="Q74" s="125">
        <f>N74/K74</f>
        <v>0.90152807907290067</v>
      </c>
      <c r="R74" s="307"/>
      <c r="S74" s="47">
        <v>0.44447916666666665</v>
      </c>
      <c r="T74" s="48">
        <v>0.46180555555555558</v>
      </c>
      <c r="U74" s="111">
        <v>5.0499999999999901</v>
      </c>
      <c r="V74" s="112">
        <v>24.950000000000063</v>
      </c>
      <c r="W74" s="113"/>
      <c r="X74" s="116"/>
      <c r="Y74" s="12"/>
      <c r="Z74" s="208"/>
      <c r="AA74" s="295"/>
      <c r="AB74" s="296"/>
      <c r="AC74" s="12">
        <v>1</v>
      </c>
      <c r="AD74" s="208"/>
      <c r="AE74" s="117">
        <f>M74-J74</f>
        <v>-322.29859719439628</v>
      </c>
      <c r="AF74" s="110">
        <f>M74/J74</f>
        <v>0.90152807907290067</v>
      </c>
      <c r="AG74" s="291"/>
    </row>
    <row r="75" spans="1:33" ht="15.75" customHeight="1">
      <c r="A75" s="312"/>
      <c r="B75" s="100"/>
      <c r="C75" s="293"/>
      <c r="D75" s="294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07"/>
      <c r="S75" s="47"/>
      <c r="T75" s="48"/>
      <c r="U75" s="111"/>
      <c r="V75" s="112"/>
      <c r="W75" s="113"/>
      <c r="X75" s="116"/>
      <c r="Y75" s="12"/>
      <c r="Z75" s="208"/>
      <c r="AA75" s="295"/>
      <c r="AB75" s="296"/>
      <c r="AC75" s="12"/>
      <c r="AD75" s="208"/>
      <c r="AE75" s="117"/>
      <c r="AF75" s="110"/>
      <c r="AG75" s="291"/>
    </row>
    <row r="76" spans="1:33" ht="15.75" customHeight="1">
      <c r="A76" s="312"/>
      <c r="B76" s="100"/>
      <c r="C76" s="293"/>
      <c r="D76" s="294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07"/>
      <c r="S76" s="47"/>
      <c r="T76" s="48"/>
      <c r="U76" s="111"/>
      <c r="V76" s="112"/>
      <c r="W76" s="113"/>
      <c r="X76" s="116"/>
      <c r="Y76" s="12"/>
      <c r="Z76" s="208"/>
      <c r="AA76" s="295"/>
      <c r="AB76" s="296"/>
      <c r="AC76" s="12"/>
      <c r="AD76" s="208"/>
      <c r="AE76" s="117"/>
      <c r="AF76" s="110"/>
      <c r="AG76" s="291"/>
    </row>
    <row r="77" spans="1:33" ht="15.75" customHeight="1">
      <c r="A77" s="312"/>
      <c r="B77" s="100"/>
      <c r="C77" s="293"/>
      <c r="D77" s="294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307"/>
      <c r="S77" s="47"/>
      <c r="T77" s="48"/>
      <c r="U77" s="111"/>
      <c r="V77" s="112"/>
      <c r="W77" s="113"/>
      <c r="X77" s="116"/>
      <c r="Y77" s="12"/>
      <c r="Z77" s="208"/>
      <c r="AA77" s="295"/>
      <c r="AB77" s="296"/>
      <c r="AC77" s="12"/>
      <c r="AD77" s="208"/>
      <c r="AE77" s="117"/>
      <c r="AF77" s="110"/>
      <c r="AG77" s="291"/>
    </row>
    <row r="78" spans="1:33" ht="15.75" customHeight="1">
      <c r="A78" s="312"/>
      <c r="B78" s="100"/>
      <c r="C78" s="293"/>
      <c r="D78" s="294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07"/>
      <c r="S78" s="47"/>
      <c r="T78" s="48"/>
      <c r="U78" s="111"/>
      <c r="V78" s="112"/>
      <c r="W78" s="113"/>
      <c r="X78" s="116"/>
      <c r="Y78" s="12"/>
      <c r="Z78" s="208"/>
      <c r="AA78" s="295"/>
      <c r="AB78" s="296"/>
      <c r="AC78" s="12"/>
      <c r="AD78" s="208"/>
      <c r="AE78" s="117"/>
      <c r="AF78" s="110"/>
      <c r="AG78" s="291"/>
    </row>
    <row r="79" spans="1:33" ht="15.75" customHeight="1">
      <c r="A79" s="312"/>
      <c r="B79" s="100"/>
      <c r="C79" s="293"/>
      <c r="D79" s="294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307"/>
      <c r="S79" s="47"/>
      <c r="T79" s="48"/>
      <c r="U79" s="111"/>
      <c r="V79" s="112"/>
      <c r="W79" s="113"/>
      <c r="X79" s="116"/>
      <c r="Y79" s="12"/>
      <c r="Z79" s="208"/>
      <c r="AA79" s="295"/>
      <c r="AB79" s="296"/>
      <c r="AC79" s="12"/>
      <c r="AD79" s="208"/>
      <c r="AE79" s="117"/>
      <c r="AF79" s="110"/>
      <c r="AG79" s="291"/>
    </row>
    <row r="80" spans="1:33" ht="15.75" customHeight="1">
      <c r="A80" s="312"/>
      <c r="B80" s="100"/>
      <c r="C80" s="293"/>
      <c r="D80" s="294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07"/>
      <c r="S80" s="47"/>
      <c r="T80" s="48"/>
      <c r="U80" s="111"/>
      <c r="V80" s="112"/>
      <c r="W80" s="113"/>
      <c r="X80" s="116"/>
      <c r="Y80" s="12"/>
      <c r="Z80" s="208"/>
      <c r="AA80" s="295"/>
      <c r="AB80" s="296"/>
      <c r="AC80" s="12"/>
      <c r="AD80" s="208"/>
      <c r="AE80" s="117"/>
      <c r="AF80" s="110"/>
      <c r="AG80" s="291"/>
    </row>
    <row r="81" spans="1:33" ht="15.75" customHeight="1">
      <c r="A81" s="312"/>
      <c r="B81" s="100"/>
      <c r="C81" s="293"/>
      <c r="D81" s="294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07"/>
      <c r="S81" s="47"/>
      <c r="T81" s="48"/>
      <c r="U81" s="111"/>
      <c r="V81" s="112"/>
      <c r="W81" s="113"/>
      <c r="X81" s="127"/>
      <c r="Y81" s="12"/>
      <c r="Z81" s="208"/>
      <c r="AA81" s="295"/>
      <c r="AB81" s="296"/>
      <c r="AC81" s="12"/>
      <c r="AD81" s="208"/>
      <c r="AE81" s="117"/>
      <c r="AF81" s="110"/>
      <c r="AG81" s="291"/>
    </row>
    <row r="82" spans="1:33" ht="15.75" customHeight="1">
      <c r="A82" s="312"/>
      <c r="B82" s="100"/>
      <c r="C82" s="293"/>
      <c r="D82" s="294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07"/>
      <c r="S82" s="47"/>
      <c r="T82" s="48"/>
      <c r="U82" s="111"/>
      <c r="V82" s="112"/>
      <c r="W82" s="113"/>
      <c r="X82" s="127"/>
      <c r="Y82" s="12"/>
      <c r="Z82" s="208"/>
      <c r="AA82" s="295"/>
      <c r="AB82" s="296"/>
      <c r="AC82" s="12"/>
      <c r="AD82" s="208"/>
      <c r="AE82" s="117"/>
      <c r="AF82" s="110"/>
      <c r="AG82" s="291"/>
    </row>
    <row r="83" spans="1:33" ht="15.75" customHeight="1">
      <c r="A83" s="312"/>
      <c r="B83" s="100"/>
      <c r="C83" s="293"/>
      <c r="D83" s="294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07"/>
      <c r="S83" s="47"/>
      <c r="T83" s="48"/>
      <c r="U83" s="111"/>
      <c r="V83" s="112"/>
      <c r="W83" s="113"/>
      <c r="X83" s="127"/>
      <c r="Y83" s="12"/>
      <c r="Z83" s="208"/>
      <c r="AA83" s="295"/>
      <c r="AB83" s="296"/>
      <c r="AC83" s="12"/>
      <c r="AD83" s="208"/>
      <c r="AE83" s="117"/>
      <c r="AF83" s="110"/>
      <c r="AG83" s="291"/>
    </row>
    <row r="84" spans="1:33" ht="15.75" customHeight="1">
      <c r="A84" s="312"/>
      <c r="B84" s="100"/>
      <c r="C84" s="293"/>
      <c r="D84" s="294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07"/>
      <c r="S84" s="47"/>
      <c r="T84" s="48"/>
      <c r="U84" s="111"/>
      <c r="V84" s="112"/>
      <c r="W84" s="113"/>
      <c r="X84" s="127"/>
      <c r="Y84" s="12"/>
      <c r="Z84" s="208"/>
      <c r="AA84" s="295"/>
      <c r="AB84" s="296"/>
      <c r="AC84" s="12"/>
      <c r="AD84" s="208"/>
      <c r="AE84" s="117"/>
      <c r="AF84" s="110"/>
      <c r="AG84" s="291"/>
    </row>
    <row r="85" spans="1:33" ht="15.75" customHeight="1">
      <c r="A85" s="312"/>
      <c r="B85" s="100"/>
      <c r="C85" s="293"/>
      <c r="D85" s="294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07"/>
      <c r="S85" s="47"/>
      <c r="T85" s="48"/>
      <c r="U85" s="111"/>
      <c r="V85" s="112"/>
      <c r="W85" s="113"/>
      <c r="X85" s="127"/>
      <c r="Y85" s="12"/>
      <c r="Z85" s="208"/>
      <c r="AA85" s="295"/>
      <c r="AB85" s="296"/>
      <c r="AC85" s="12"/>
      <c r="AD85" s="208"/>
      <c r="AE85" s="117"/>
      <c r="AF85" s="110"/>
      <c r="AG85" s="291"/>
    </row>
    <row r="86" spans="1:33" ht="15.75" customHeight="1">
      <c r="A86" s="312"/>
      <c r="B86" s="100"/>
      <c r="C86" s="293"/>
      <c r="D86" s="294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07"/>
      <c r="S86" s="47"/>
      <c r="T86" s="48"/>
      <c r="U86" s="111"/>
      <c r="V86" s="112"/>
      <c r="W86" s="113"/>
      <c r="X86" s="127"/>
      <c r="Y86" s="12"/>
      <c r="Z86" s="208"/>
      <c r="AA86" s="295"/>
      <c r="AB86" s="296"/>
      <c r="AC86" s="12"/>
      <c r="AD86" s="208"/>
      <c r="AE86" s="117"/>
      <c r="AF86" s="110"/>
      <c r="AG86" s="291"/>
    </row>
    <row r="87" spans="1:33" ht="15.75" customHeight="1">
      <c r="A87" s="312"/>
      <c r="B87" s="100"/>
      <c r="C87" s="293"/>
      <c r="D87" s="294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07"/>
      <c r="S87" s="47"/>
      <c r="T87" s="48"/>
      <c r="U87" s="111"/>
      <c r="V87" s="112"/>
      <c r="W87" s="113"/>
      <c r="X87" s="127"/>
      <c r="Y87" s="12"/>
      <c r="Z87" s="208"/>
      <c r="AA87" s="295"/>
      <c r="AB87" s="296"/>
      <c r="AC87" s="12"/>
      <c r="AD87" s="208"/>
      <c r="AE87" s="117"/>
      <c r="AF87" s="110"/>
      <c r="AG87" s="291"/>
    </row>
    <row r="88" spans="1:33" ht="15.75" customHeight="1">
      <c r="A88" s="312"/>
      <c r="B88" s="163"/>
      <c r="C88" s="293"/>
      <c r="D88" s="294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07"/>
      <c r="S88" s="119"/>
      <c r="T88" s="120"/>
      <c r="U88" s="130"/>
      <c r="V88" s="131"/>
      <c r="W88" s="126"/>
      <c r="X88" s="127"/>
      <c r="Y88" s="12"/>
      <c r="Z88" s="208"/>
      <c r="AA88" s="295"/>
      <c r="AB88" s="296"/>
      <c r="AC88" s="12"/>
      <c r="AD88" s="208"/>
      <c r="AE88" s="165"/>
      <c r="AF88" s="125"/>
      <c r="AG88" s="291"/>
    </row>
    <row r="89" spans="1:33" ht="15.75" customHeight="1" thickBot="1">
      <c r="A89" s="313"/>
      <c r="B89" s="133" t="s">
        <v>117</v>
      </c>
      <c r="C89" s="297"/>
      <c r="D89" s="297"/>
      <c r="E89" s="134"/>
      <c r="F89" s="167"/>
      <c r="G89" s="135"/>
      <c r="H89" s="69"/>
      <c r="I89" s="136">
        <f t="shared" ref="I89:J89" si="32">AVERAGE(I73:I88)</f>
        <v>6</v>
      </c>
      <c r="J89" s="137">
        <f t="shared" si="32"/>
        <v>3436.5</v>
      </c>
      <c r="K89" s="138">
        <f t="shared" ref="K89" si="33">J89/I89</f>
        <v>572.75</v>
      </c>
      <c r="L89" s="136">
        <f t="shared" ref="L89:M89" si="34">AVERAGE(L73:L88)</f>
        <v>6</v>
      </c>
      <c r="M89" s="137">
        <f t="shared" si="34"/>
        <v>3104.3507014028078</v>
      </c>
      <c r="N89" s="138">
        <f>M89/L89</f>
        <v>517.39178356713467</v>
      </c>
      <c r="O89" s="139">
        <f>L89-I89</f>
        <v>0</v>
      </c>
      <c r="P89" s="140">
        <f>N89-K89</f>
        <v>-55.358216432865333</v>
      </c>
      <c r="Q89" s="141">
        <f>N89/K89</f>
        <v>0.90334663215562583</v>
      </c>
      <c r="R89" s="308"/>
      <c r="S89" s="142">
        <f>S73</f>
        <v>0.43402777777777779</v>
      </c>
      <c r="T89" s="143">
        <f>INDEX(T73:T88,COUNTA(T73:T88))</f>
        <v>0.46180555555555558</v>
      </c>
      <c r="U89" s="144"/>
      <c r="V89" s="166"/>
      <c r="W89" s="167"/>
      <c r="X89" s="138"/>
      <c r="Y89" s="181">
        <f>SUM(Y73:Y88)</f>
        <v>0</v>
      </c>
      <c r="Z89" s="182">
        <f>SUM(Z73:Z88)</f>
        <v>0</v>
      </c>
      <c r="AA89" s="298"/>
      <c r="AB89" s="299"/>
      <c r="AC89" s="181">
        <f>SUM(AC73:AC88)</f>
        <v>2</v>
      </c>
      <c r="AD89" s="194">
        <f>SUM(AD73:AD88)</f>
        <v>0</v>
      </c>
      <c r="AE89" s="168">
        <f>M89-J89</f>
        <v>-332.14929859719223</v>
      </c>
      <c r="AF89" s="141">
        <f>M89/J89</f>
        <v>0.90334663215562572</v>
      </c>
      <c r="AG89" s="292"/>
    </row>
    <row r="90" spans="1:33" ht="15.75" customHeight="1">
      <c r="A90" s="300" t="s">
        <v>208</v>
      </c>
      <c r="B90" s="146" t="s">
        <v>184</v>
      </c>
      <c r="C90" s="304" t="s">
        <v>211</v>
      </c>
      <c r="D90" s="305"/>
      <c r="E90" s="147">
        <v>57.3</v>
      </c>
      <c r="F90" s="159">
        <v>906</v>
      </c>
      <c r="G90" s="148">
        <f t="shared" ref="G90:G92" si="35">E90*F90</f>
        <v>51913.799999999996</v>
      </c>
      <c r="H90" s="149"/>
      <c r="I90" s="150">
        <v>21</v>
      </c>
      <c r="J90" s="151">
        <v>2000</v>
      </c>
      <c r="K90" s="152">
        <f>J90/I90</f>
        <v>95.238095238095241</v>
      </c>
      <c r="L90" s="153">
        <v>21</v>
      </c>
      <c r="M90" s="151">
        <f>F90/V90*60</f>
        <v>1780.3493449781736</v>
      </c>
      <c r="N90" s="152">
        <f>M90/L90</f>
        <v>84.778540237055878</v>
      </c>
      <c r="O90" s="154">
        <f>L90-I90</f>
        <v>0</v>
      </c>
      <c r="P90" s="155">
        <f>N90-K90</f>
        <v>-10.459555001039362</v>
      </c>
      <c r="Q90" s="156">
        <f>N90/K90</f>
        <v>0.89017467248908666</v>
      </c>
      <c r="R90" s="306">
        <f>Q106</f>
        <v>0.8894454001261739</v>
      </c>
      <c r="S90" s="157">
        <v>0.70865740740740746</v>
      </c>
      <c r="T90" s="158">
        <v>0.72986111111111107</v>
      </c>
      <c r="U90" s="159"/>
      <c r="V90" s="160">
        <v>30.533333333333204</v>
      </c>
      <c r="W90" s="97"/>
      <c r="X90" s="98"/>
      <c r="Y90" s="206"/>
      <c r="Z90" s="207"/>
      <c r="AA90" s="309"/>
      <c r="AB90" s="310"/>
      <c r="AC90" s="206">
        <v>1</v>
      </c>
      <c r="AD90" s="207"/>
      <c r="AE90" s="115">
        <f>M90-J90</f>
        <v>-219.65065502182642</v>
      </c>
      <c r="AF90" s="156">
        <f>M90/J90</f>
        <v>0.89017467248908677</v>
      </c>
      <c r="AG90" s="389">
        <f>AF106</f>
        <v>0.8894454001261739</v>
      </c>
    </row>
    <row r="91" spans="1:33" ht="15.75" customHeight="1">
      <c r="A91" s="301"/>
      <c r="B91" s="163" t="s">
        <v>184</v>
      </c>
      <c r="C91" s="293" t="s">
        <v>216</v>
      </c>
      <c r="D91" s="294"/>
      <c r="E91" s="101">
        <v>54.09</v>
      </c>
      <c r="F91" s="111">
        <v>1445</v>
      </c>
      <c r="G91" s="103">
        <f t="shared" si="35"/>
        <v>78160.05</v>
      </c>
      <c r="H91" s="26"/>
      <c r="I91" s="104">
        <v>19</v>
      </c>
      <c r="J91" s="105">
        <v>2000</v>
      </c>
      <c r="K91" s="106">
        <f t="shared" ref="K91:K92" si="36">J91/I91</f>
        <v>105.26315789473684</v>
      </c>
      <c r="L91" s="107">
        <v>19</v>
      </c>
      <c r="M91" s="105">
        <f>F91/V91*60</f>
        <v>1777.246327297574</v>
      </c>
      <c r="N91" s="106">
        <f>M91/L91</f>
        <v>93.539280384082844</v>
      </c>
      <c r="O91" s="108">
        <f>L91-I91</f>
        <v>0</v>
      </c>
      <c r="P91" s="109">
        <f>N91-K91</f>
        <v>-11.723877510653992</v>
      </c>
      <c r="Q91" s="110">
        <f>N91/K91</f>
        <v>0.88862316364878702</v>
      </c>
      <c r="R91" s="307"/>
      <c r="S91" s="47">
        <v>0.73348379629629634</v>
      </c>
      <c r="T91" s="48">
        <v>0.76736111111111116</v>
      </c>
      <c r="U91" s="111">
        <v>5.2166666666667894</v>
      </c>
      <c r="V91" s="112">
        <v>48.783333333333339</v>
      </c>
      <c r="W91" s="113"/>
      <c r="X91" s="116"/>
      <c r="Y91" s="12"/>
      <c r="Z91" s="208"/>
      <c r="AA91" s="295"/>
      <c r="AB91" s="296"/>
      <c r="AC91" s="12">
        <v>1</v>
      </c>
      <c r="AD91" s="208"/>
      <c r="AE91" s="117">
        <f>M91-J91</f>
        <v>-222.753672702426</v>
      </c>
      <c r="AF91" s="110">
        <f>M91/J91</f>
        <v>0.88862316364878702</v>
      </c>
      <c r="AG91" s="377"/>
    </row>
    <row r="92" spans="1:33" ht="15.75" customHeight="1">
      <c r="A92" s="301"/>
      <c r="B92" s="163" t="s">
        <v>184</v>
      </c>
      <c r="C92" s="293" t="s">
        <v>218</v>
      </c>
      <c r="D92" s="294"/>
      <c r="E92" s="101">
        <v>58.17</v>
      </c>
      <c r="F92" s="111">
        <v>1498</v>
      </c>
      <c r="G92" s="103">
        <f t="shared" si="35"/>
        <v>87138.66</v>
      </c>
      <c r="H92" s="26"/>
      <c r="I92" s="104">
        <v>19</v>
      </c>
      <c r="J92" s="105">
        <v>1800</v>
      </c>
      <c r="K92" s="106">
        <f t="shared" si="36"/>
        <v>94.736842105263165</v>
      </c>
      <c r="L92" s="107">
        <v>19</v>
      </c>
      <c r="M92" s="105">
        <f>F92/V92*60</f>
        <v>1601.1876484560605</v>
      </c>
      <c r="N92" s="106">
        <f>M92/L92</f>
        <v>84.27303412926635</v>
      </c>
      <c r="O92" s="108">
        <f>L92-I92</f>
        <v>0</v>
      </c>
      <c r="P92" s="109">
        <f>N92-K92</f>
        <v>-10.463807975996815</v>
      </c>
      <c r="Q92" s="110">
        <f>N92/K92</f>
        <v>0.8895486935867003</v>
      </c>
      <c r="R92" s="307"/>
      <c r="S92" s="47">
        <v>0.77083333333333337</v>
      </c>
      <c r="T92" s="48">
        <v>0.80981481481481477</v>
      </c>
      <c r="U92" s="111">
        <v>4.9999999999999822</v>
      </c>
      <c r="V92" s="112">
        <v>56.133333333333212</v>
      </c>
      <c r="W92" s="113"/>
      <c r="X92" s="116"/>
      <c r="Y92" s="12"/>
      <c r="Z92" s="208"/>
      <c r="AA92" s="295"/>
      <c r="AB92" s="296"/>
      <c r="AC92" s="12">
        <v>1</v>
      </c>
      <c r="AD92" s="208"/>
      <c r="AE92" s="117">
        <f>M92-J92</f>
        <v>-198.81235154393949</v>
      </c>
      <c r="AF92" s="110">
        <f>M92/J92</f>
        <v>0.8895486935867003</v>
      </c>
      <c r="AG92" s="377"/>
    </row>
    <row r="93" spans="1:33" ht="15.75" customHeight="1">
      <c r="A93" s="301"/>
      <c r="B93" s="163"/>
      <c r="C93" s="293"/>
      <c r="D93" s="294"/>
      <c r="E93" s="101"/>
      <c r="F93" s="111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07"/>
      <c r="S93" s="47"/>
      <c r="T93" s="48"/>
      <c r="U93" s="111"/>
      <c r="V93" s="112"/>
      <c r="W93" s="113"/>
      <c r="X93" s="116"/>
      <c r="Y93" s="12"/>
      <c r="Z93" s="208"/>
      <c r="AA93" s="295"/>
      <c r="AB93" s="296"/>
      <c r="AC93" s="12"/>
      <c r="AD93" s="208"/>
      <c r="AE93" s="117"/>
      <c r="AF93" s="110"/>
      <c r="AG93" s="377"/>
    </row>
    <row r="94" spans="1:33" ht="15.75" customHeight="1">
      <c r="A94" s="302"/>
      <c r="B94" s="163"/>
      <c r="C94" s="293"/>
      <c r="D94" s="294"/>
      <c r="E94" s="101"/>
      <c r="F94" s="111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307"/>
      <c r="S94" s="47"/>
      <c r="T94" s="48"/>
      <c r="U94" s="111"/>
      <c r="V94" s="112"/>
      <c r="W94" s="113"/>
      <c r="X94" s="116"/>
      <c r="Y94" s="12"/>
      <c r="Z94" s="208"/>
      <c r="AA94" s="295"/>
      <c r="AB94" s="296"/>
      <c r="AC94" s="12"/>
      <c r="AD94" s="208"/>
      <c r="AE94" s="117"/>
      <c r="AF94" s="110"/>
      <c r="AG94" s="377"/>
    </row>
    <row r="95" spans="1:33" ht="15.75" customHeight="1">
      <c r="A95" s="302"/>
      <c r="B95" s="163"/>
      <c r="C95" s="293"/>
      <c r="D95" s="294"/>
      <c r="E95" s="101"/>
      <c r="F95" s="111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07"/>
      <c r="S95" s="47"/>
      <c r="T95" s="48"/>
      <c r="U95" s="111"/>
      <c r="V95" s="112"/>
      <c r="W95" s="113"/>
      <c r="X95" s="116"/>
      <c r="Y95" s="12"/>
      <c r="Z95" s="208"/>
      <c r="AA95" s="295"/>
      <c r="AB95" s="296"/>
      <c r="AC95" s="12"/>
      <c r="AD95" s="208"/>
      <c r="AE95" s="117"/>
      <c r="AF95" s="110"/>
      <c r="AG95" s="377"/>
    </row>
    <row r="96" spans="1:33" ht="15.75" customHeight="1">
      <c r="A96" s="302"/>
      <c r="B96" s="163"/>
      <c r="C96" s="293"/>
      <c r="D96" s="294"/>
      <c r="E96" s="101"/>
      <c r="F96" s="111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307"/>
      <c r="S96" s="47"/>
      <c r="T96" s="48"/>
      <c r="U96" s="111"/>
      <c r="V96" s="112"/>
      <c r="W96" s="113"/>
      <c r="X96" s="116"/>
      <c r="Y96" s="12"/>
      <c r="Z96" s="208"/>
      <c r="AA96" s="295"/>
      <c r="AB96" s="296"/>
      <c r="AC96" s="12"/>
      <c r="AD96" s="208"/>
      <c r="AE96" s="117"/>
      <c r="AF96" s="110"/>
      <c r="AG96" s="377"/>
    </row>
    <row r="97" spans="1:33" ht="15.75" customHeight="1">
      <c r="A97" s="302"/>
      <c r="B97" s="163"/>
      <c r="C97" s="293"/>
      <c r="D97" s="294"/>
      <c r="E97" s="101"/>
      <c r="F97" s="111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07"/>
      <c r="S97" s="47"/>
      <c r="T97" s="48"/>
      <c r="U97" s="111"/>
      <c r="V97" s="112"/>
      <c r="W97" s="113"/>
      <c r="X97" s="116"/>
      <c r="Y97" s="12"/>
      <c r="Z97" s="208"/>
      <c r="AA97" s="295"/>
      <c r="AB97" s="296"/>
      <c r="AC97" s="12"/>
      <c r="AD97" s="208"/>
      <c r="AE97" s="117"/>
      <c r="AF97" s="110"/>
      <c r="AG97" s="377"/>
    </row>
    <row r="98" spans="1:33" ht="15.75" customHeight="1">
      <c r="A98" s="302"/>
      <c r="B98" s="163"/>
      <c r="C98" s="293"/>
      <c r="D98" s="294"/>
      <c r="E98" s="101"/>
      <c r="F98" s="111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07"/>
      <c r="S98" s="47"/>
      <c r="T98" s="48"/>
      <c r="U98" s="111"/>
      <c r="V98" s="112"/>
      <c r="W98" s="113"/>
      <c r="X98" s="116"/>
      <c r="Y98" s="12"/>
      <c r="Z98" s="208"/>
      <c r="AA98" s="295"/>
      <c r="AB98" s="296"/>
      <c r="AC98" s="12"/>
      <c r="AD98" s="208"/>
      <c r="AE98" s="117"/>
      <c r="AF98" s="110"/>
      <c r="AG98" s="377"/>
    </row>
    <row r="99" spans="1:33" ht="15.75" customHeight="1">
      <c r="A99" s="302"/>
      <c r="B99" s="163"/>
      <c r="C99" s="293"/>
      <c r="D99" s="294"/>
      <c r="E99" s="101"/>
      <c r="F99" s="111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07"/>
      <c r="S99" s="47"/>
      <c r="T99" s="48"/>
      <c r="U99" s="111"/>
      <c r="V99" s="112"/>
      <c r="W99" s="113"/>
      <c r="X99" s="116"/>
      <c r="Y99" s="12"/>
      <c r="Z99" s="208"/>
      <c r="AA99" s="295"/>
      <c r="AB99" s="296"/>
      <c r="AC99" s="12"/>
      <c r="AD99" s="208"/>
      <c r="AE99" s="117"/>
      <c r="AF99" s="110"/>
      <c r="AG99" s="377"/>
    </row>
    <row r="100" spans="1:33" ht="15.75" customHeight="1">
      <c r="A100" s="302"/>
      <c r="B100" s="163"/>
      <c r="C100" s="293"/>
      <c r="D100" s="294"/>
      <c r="E100" s="101"/>
      <c r="F100" s="111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07"/>
      <c r="S100" s="47"/>
      <c r="T100" s="48"/>
      <c r="U100" s="111"/>
      <c r="V100" s="112"/>
      <c r="W100" s="113"/>
      <c r="X100" s="116"/>
      <c r="Y100" s="12"/>
      <c r="Z100" s="208"/>
      <c r="AA100" s="295"/>
      <c r="AB100" s="296"/>
      <c r="AC100" s="12"/>
      <c r="AD100" s="208"/>
      <c r="AE100" s="117"/>
      <c r="AF100" s="110"/>
      <c r="AG100" s="377"/>
    </row>
    <row r="101" spans="1:33" ht="15.75" customHeight="1">
      <c r="A101" s="302"/>
      <c r="B101" s="163"/>
      <c r="C101" s="293"/>
      <c r="D101" s="294"/>
      <c r="E101" s="101"/>
      <c r="F101" s="111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07"/>
      <c r="S101" s="47"/>
      <c r="T101" s="48"/>
      <c r="U101" s="111"/>
      <c r="V101" s="112"/>
      <c r="W101" s="113"/>
      <c r="X101" s="116"/>
      <c r="Y101" s="12"/>
      <c r="Z101" s="208"/>
      <c r="AA101" s="295"/>
      <c r="AB101" s="296"/>
      <c r="AC101" s="12"/>
      <c r="AD101" s="208"/>
      <c r="AE101" s="117"/>
      <c r="AF101" s="110"/>
      <c r="AG101" s="377"/>
    </row>
    <row r="102" spans="1:33" ht="15.75" customHeight="1">
      <c r="A102" s="302"/>
      <c r="B102" s="163"/>
      <c r="C102" s="293"/>
      <c r="D102" s="294"/>
      <c r="E102" s="101"/>
      <c r="F102" s="111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07"/>
      <c r="S102" s="47"/>
      <c r="T102" s="48"/>
      <c r="U102" s="111"/>
      <c r="V102" s="112"/>
      <c r="W102" s="113"/>
      <c r="X102" s="116"/>
      <c r="Y102" s="12"/>
      <c r="Z102" s="208"/>
      <c r="AA102" s="295"/>
      <c r="AB102" s="296"/>
      <c r="AC102" s="12"/>
      <c r="AD102" s="208"/>
      <c r="AE102" s="117"/>
      <c r="AF102" s="110"/>
      <c r="AG102" s="377"/>
    </row>
    <row r="103" spans="1:33" ht="15.75" customHeight="1">
      <c r="A103" s="302"/>
      <c r="B103" s="163"/>
      <c r="C103" s="293"/>
      <c r="D103" s="294"/>
      <c r="E103" s="101"/>
      <c r="F103" s="111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07"/>
      <c r="S103" s="47"/>
      <c r="T103" s="48"/>
      <c r="U103" s="111"/>
      <c r="V103" s="112"/>
      <c r="W103" s="185"/>
      <c r="X103" s="186"/>
      <c r="Y103" s="12"/>
      <c r="Z103" s="208"/>
      <c r="AA103" s="295"/>
      <c r="AB103" s="296"/>
      <c r="AC103" s="12"/>
      <c r="AD103" s="208"/>
      <c r="AE103" s="117"/>
      <c r="AF103" s="110"/>
      <c r="AG103" s="377"/>
    </row>
    <row r="104" spans="1:33" ht="15.75" customHeight="1">
      <c r="A104" s="302"/>
      <c r="B104" s="163"/>
      <c r="C104" s="293"/>
      <c r="D104" s="294"/>
      <c r="E104" s="101"/>
      <c r="F104" s="111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07"/>
      <c r="S104" s="47"/>
      <c r="T104" s="48"/>
      <c r="U104" s="111"/>
      <c r="V104" s="112"/>
      <c r="W104" s="187"/>
      <c r="X104" s="188"/>
      <c r="Y104" s="12"/>
      <c r="Z104" s="208"/>
      <c r="AA104" s="295"/>
      <c r="AB104" s="296"/>
      <c r="AC104" s="12"/>
      <c r="AD104" s="208"/>
      <c r="AE104" s="117"/>
      <c r="AF104" s="110"/>
      <c r="AG104" s="377"/>
    </row>
    <row r="105" spans="1:33" ht="15.75" customHeight="1">
      <c r="A105" s="302"/>
      <c r="B105" s="100"/>
      <c r="C105" s="293"/>
      <c r="D105" s="294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07"/>
      <c r="S105" s="47"/>
      <c r="T105" s="48"/>
      <c r="U105" s="130"/>
      <c r="V105" s="112"/>
      <c r="W105" s="187"/>
      <c r="X105" s="188"/>
      <c r="Y105" s="12"/>
      <c r="Z105" s="208"/>
      <c r="AA105" s="295"/>
      <c r="AB105" s="296"/>
      <c r="AC105" s="12"/>
      <c r="AD105" s="208"/>
      <c r="AE105" s="117"/>
      <c r="AF105" s="110"/>
      <c r="AG105" s="377"/>
    </row>
    <row r="106" spans="1:33" ht="15.75" customHeight="1" thickBot="1">
      <c r="A106" s="303"/>
      <c r="B106" s="133" t="s">
        <v>117</v>
      </c>
      <c r="C106" s="297"/>
      <c r="D106" s="297"/>
      <c r="E106" s="134"/>
      <c r="F106" s="167"/>
      <c r="G106" s="135"/>
      <c r="H106" s="69"/>
      <c r="I106" s="136">
        <f t="shared" ref="I106:J106" si="37">AVERAGE(I90:I105)</f>
        <v>19.666666666666668</v>
      </c>
      <c r="J106" s="137">
        <f t="shared" si="37"/>
        <v>1933.3333333333333</v>
      </c>
      <c r="K106" s="138">
        <f t="shared" ref="K106" si="38">J106/I106</f>
        <v>98.305084745762699</v>
      </c>
      <c r="L106" s="136">
        <f t="shared" ref="L106:M106" si="39">AVERAGE(L90:L105)</f>
        <v>19.666666666666668</v>
      </c>
      <c r="M106" s="137">
        <f t="shared" si="39"/>
        <v>1719.5944402439361</v>
      </c>
      <c r="N106" s="138">
        <f>M106/L106</f>
        <v>87.437005436132338</v>
      </c>
      <c r="O106" s="139">
        <f>L106-I106</f>
        <v>0</v>
      </c>
      <c r="P106" s="140">
        <f>N106-K106</f>
        <v>-10.86807930963036</v>
      </c>
      <c r="Q106" s="141">
        <f>N106/K106</f>
        <v>0.8894454001261739</v>
      </c>
      <c r="R106" s="308"/>
      <c r="S106" s="142">
        <f>S90</f>
        <v>0.70865740740740746</v>
      </c>
      <c r="T106" s="143">
        <f>INDEX(T90:T105,COUNTA(T90:T105))</f>
        <v>0.80981481481481477</v>
      </c>
      <c r="U106" s="144"/>
      <c r="V106" s="166"/>
      <c r="W106" s="189"/>
      <c r="X106" s="190"/>
      <c r="Y106" s="181">
        <f t="shared" ref="Y106:Z106" si="40">SUM(Y90:Y105)</f>
        <v>0</v>
      </c>
      <c r="Z106" s="182">
        <f t="shared" si="40"/>
        <v>0</v>
      </c>
      <c r="AA106" s="298"/>
      <c r="AB106" s="299"/>
      <c r="AC106" s="181">
        <f t="shared" ref="AC106:AD106" si="41">SUM(AC90:AC105)</f>
        <v>3</v>
      </c>
      <c r="AD106" s="182">
        <f t="shared" si="41"/>
        <v>0</v>
      </c>
      <c r="AE106" s="168">
        <f>M106-J106</f>
        <v>-213.73889308939715</v>
      </c>
      <c r="AF106" s="141">
        <f>M106/J106</f>
        <v>0.8894454001261739</v>
      </c>
      <c r="AG106" s="378"/>
    </row>
    <row r="107" spans="1:33" ht="15.75" customHeight="1">
      <c r="A107" s="311" t="s">
        <v>229</v>
      </c>
      <c r="B107" s="146" t="s">
        <v>184</v>
      </c>
      <c r="C107" s="304" t="s">
        <v>210</v>
      </c>
      <c r="D107" s="305"/>
      <c r="E107" s="147">
        <v>50.67</v>
      </c>
      <c r="F107" s="97">
        <v>405</v>
      </c>
      <c r="G107" s="148">
        <f t="shared" ref="G107:G110" si="42">E107*F107</f>
        <v>20521.350000000002</v>
      </c>
      <c r="H107" s="149"/>
      <c r="I107" s="150">
        <v>20</v>
      </c>
      <c r="J107" s="151">
        <v>2000</v>
      </c>
      <c r="K107" s="152">
        <f>J107/I107</f>
        <v>100</v>
      </c>
      <c r="L107" s="153">
        <v>20</v>
      </c>
      <c r="M107" s="151">
        <f>F107/V107*60</f>
        <v>1780.2197802197729</v>
      </c>
      <c r="N107" s="152">
        <f>M107/L107</f>
        <v>89.010989010988652</v>
      </c>
      <c r="O107" s="154">
        <f>L107-I107</f>
        <v>0</v>
      </c>
      <c r="P107" s="155">
        <f>N107-K107</f>
        <v>-10.989010989011348</v>
      </c>
      <c r="Q107" s="156">
        <f>N107/K107</f>
        <v>0.8901098901098865</v>
      </c>
      <c r="R107" s="306">
        <f>Q123</f>
        <v>0.88904967861435913</v>
      </c>
      <c r="S107" s="157">
        <v>0.70857638888888885</v>
      </c>
      <c r="T107" s="158">
        <v>0.71805555555555556</v>
      </c>
      <c r="U107" s="159"/>
      <c r="V107" s="160">
        <v>13.650000000000055</v>
      </c>
      <c r="W107" s="158"/>
      <c r="X107" s="169"/>
      <c r="Y107" s="206"/>
      <c r="Z107" s="207"/>
      <c r="AA107" s="309"/>
      <c r="AB107" s="310"/>
      <c r="AC107" s="206">
        <v>1</v>
      </c>
      <c r="AD107" s="207"/>
      <c r="AE107" s="115">
        <f>M107-J107</f>
        <v>-219.78021978022707</v>
      </c>
      <c r="AF107" s="156">
        <f>M107/J107</f>
        <v>0.8901098901098865</v>
      </c>
      <c r="AG107" s="290">
        <f>AF123</f>
        <v>0.88904967861435924</v>
      </c>
    </row>
    <row r="108" spans="1:33" ht="15.75" customHeight="1">
      <c r="A108" s="312"/>
      <c r="B108" s="163" t="s">
        <v>184</v>
      </c>
      <c r="C108" s="293" t="s">
        <v>212</v>
      </c>
      <c r="D108" s="294"/>
      <c r="E108" s="101">
        <v>56.79</v>
      </c>
      <c r="F108" s="102">
        <v>1454</v>
      </c>
      <c r="G108" s="103">
        <f t="shared" si="42"/>
        <v>82572.66</v>
      </c>
      <c r="H108" s="26"/>
      <c r="I108" s="104">
        <v>23</v>
      </c>
      <c r="J108" s="105">
        <v>2000</v>
      </c>
      <c r="K108" s="106">
        <f t="shared" ref="K108:K110" si="43">J108/I108</f>
        <v>86.956521739130437</v>
      </c>
      <c r="L108" s="107">
        <v>23</v>
      </c>
      <c r="M108" s="105">
        <f>F108/V108*60</f>
        <v>1777.3853989813224</v>
      </c>
      <c r="N108" s="106">
        <f>M108/L108</f>
        <v>77.277626042666185</v>
      </c>
      <c r="O108" s="108">
        <f>L108-I108</f>
        <v>0</v>
      </c>
      <c r="P108" s="109">
        <f>N108-K108</f>
        <v>-9.6788956964642523</v>
      </c>
      <c r="Q108" s="110">
        <f>N108/K108</f>
        <v>0.8886926994906611</v>
      </c>
      <c r="R108" s="307"/>
      <c r="S108" s="47">
        <v>0.72152777777777777</v>
      </c>
      <c r="T108" s="48">
        <v>0.75561342592592595</v>
      </c>
      <c r="U108" s="111">
        <v>4.9999999999999822</v>
      </c>
      <c r="V108" s="112">
        <v>49.083333333333385</v>
      </c>
      <c r="W108" s="113"/>
      <c r="X108" s="116"/>
      <c r="Y108" s="12"/>
      <c r="Z108" s="208"/>
      <c r="AA108" s="295"/>
      <c r="AB108" s="296"/>
      <c r="AC108" s="12">
        <v>1</v>
      </c>
      <c r="AD108" s="208"/>
      <c r="AE108" s="117">
        <f>M108-J108</f>
        <v>-222.6146010186776</v>
      </c>
      <c r="AF108" s="110">
        <f>M108/J108</f>
        <v>0.88869269949066121</v>
      </c>
      <c r="AG108" s="291"/>
    </row>
    <row r="109" spans="1:33" ht="15.75" customHeight="1">
      <c r="A109" s="312"/>
      <c r="B109" s="163" t="s">
        <v>184</v>
      </c>
      <c r="C109" s="293" t="s">
        <v>213</v>
      </c>
      <c r="D109" s="294"/>
      <c r="E109" s="101">
        <v>56.87</v>
      </c>
      <c r="F109" s="102">
        <v>1109</v>
      </c>
      <c r="G109" s="103">
        <f t="shared" si="42"/>
        <v>63068.829999999994</v>
      </c>
      <c r="H109" s="26"/>
      <c r="I109" s="104">
        <v>23</v>
      </c>
      <c r="J109" s="105">
        <v>2000</v>
      </c>
      <c r="K109" s="106">
        <f t="shared" si="43"/>
        <v>86.956521739130437</v>
      </c>
      <c r="L109" s="107">
        <v>23</v>
      </c>
      <c r="M109" s="105">
        <f>F109/V109*60</f>
        <v>1777.5601068566345</v>
      </c>
      <c r="N109" s="106">
        <f>M109/L109</f>
        <v>77.285222037244978</v>
      </c>
      <c r="O109" s="108">
        <f>L109-I109</f>
        <v>0</v>
      </c>
      <c r="P109" s="109">
        <f>N109-K109</f>
        <v>-9.6712997018854594</v>
      </c>
      <c r="Q109" s="110">
        <f>N109/K109</f>
        <v>0.88878005342831723</v>
      </c>
      <c r="R109" s="307"/>
      <c r="S109" s="47">
        <v>0.75972222222222219</v>
      </c>
      <c r="T109" s="48">
        <v>0.78571759259259255</v>
      </c>
      <c r="U109" s="111">
        <v>5.916666666666579</v>
      </c>
      <c r="V109" s="112">
        <v>37.433333333333323</v>
      </c>
      <c r="W109" s="113"/>
      <c r="X109" s="116"/>
      <c r="Y109" s="12"/>
      <c r="Z109" s="208"/>
      <c r="AA109" s="295"/>
      <c r="AB109" s="296"/>
      <c r="AC109" s="12">
        <v>1</v>
      </c>
      <c r="AD109" s="208"/>
      <c r="AE109" s="117">
        <f>M109-J109</f>
        <v>-222.43989314336545</v>
      </c>
      <c r="AF109" s="110">
        <f>M109/J109</f>
        <v>0.88878005342831723</v>
      </c>
      <c r="AG109" s="291"/>
    </row>
    <row r="110" spans="1:33" ht="15.75" customHeight="1">
      <c r="A110" s="312"/>
      <c r="B110" s="163" t="s">
        <v>184</v>
      </c>
      <c r="C110" s="293" t="s">
        <v>214</v>
      </c>
      <c r="D110" s="294"/>
      <c r="E110" s="101">
        <v>47.6</v>
      </c>
      <c r="F110" s="102">
        <v>1327</v>
      </c>
      <c r="G110" s="103">
        <f t="shared" si="42"/>
        <v>63165.200000000004</v>
      </c>
      <c r="H110" s="26"/>
      <c r="I110" s="104">
        <v>23</v>
      </c>
      <c r="J110" s="105">
        <v>2000</v>
      </c>
      <c r="K110" s="106">
        <f t="shared" si="43"/>
        <v>86.956521739130437</v>
      </c>
      <c r="L110" s="107">
        <v>23</v>
      </c>
      <c r="M110" s="105">
        <f>F110/V110*60</f>
        <v>1777.2321428571443</v>
      </c>
      <c r="N110" s="106">
        <f>M110/L110</f>
        <v>77.270962732919315</v>
      </c>
      <c r="O110" s="108">
        <f>L110-I110</f>
        <v>0</v>
      </c>
      <c r="P110" s="109">
        <f>N110-K110</f>
        <v>-9.6855590062111219</v>
      </c>
      <c r="Q110" s="110">
        <f>N110/K110</f>
        <v>0.88861607142857213</v>
      </c>
      <c r="R110" s="307"/>
      <c r="S110" s="47">
        <v>0.78902777777777777</v>
      </c>
      <c r="T110" s="48">
        <v>0.82013888888888886</v>
      </c>
      <c r="U110" s="111">
        <v>4.766666666666719</v>
      </c>
      <c r="V110" s="112">
        <v>44.799999999999969</v>
      </c>
      <c r="W110" s="113"/>
      <c r="X110" s="116"/>
      <c r="Y110" s="12"/>
      <c r="Z110" s="208"/>
      <c r="AA110" s="295"/>
      <c r="AB110" s="296"/>
      <c r="AC110" s="12">
        <v>1</v>
      </c>
      <c r="AD110" s="208"/>
      <c r="AE110" s="117">
        <f>M110-J110</f>
        <v>-222.76785714285575</v>
      </c>
      <c r="AF110" s="110">
        <f>M110/J110</f>
        <v>0.88861607142857213</v>
      </c>
      <c r="AG110" s="291"/>
    </row>
    <row r="111" spans="1:33" ht="15.75" customHeight="1">
      <c r="A111" s="312"/>
      <c r="B111" s="163"/>
      <c r="C111" s="293"/>
      <c r="D111" s="294"/>
      <c r="E111" s="101"/>
      <c r="F111" s="102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307"/>
      <c r="S111" s="47"/>
      <c r="T111" s="48"/>
      <c r="U111" s="111"/>
      <c r="V111" s="112"/>
      <c r="W111" s="113"/>
      <c r="X111" s="116"/>
      <c r="Y111" s="12"/>
      <c r="Z111" s="208"/>
      <c r="AA111" s="295"/>
      <c r="AB111" s="296"/>
      <c r="AC111" s="12"/>
      <c r="AD111" s="208"/>
      <c r="AE111" s="117"/>
      <c r="AF111" s="110"/>
      <c r="AG111" s="291"/>
    </row>
    <row r="112" spans="1:33" ht="15.75" customHeight="1">
      <c r="A112" s="312"/>
      <c r="B112" s="163"/>
      <c r="C112" s="293"/>
      <c r="D112" s="294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07"/>
      <c r="S112" s="47"/>
      <c r="T112" s="48"/>
      <c r="U112" s="111"/>
      <c r="V112" s="112"/>
      <c r="W112" s="113"/>
      <c r="X112" s="116"/>
      <c r="Y112" s="12"/>
      <c r="Z112" s="208"/>
      <c r="AA112" s="295"/>
      <c r="AB112" s="296"/>
      <c r="AC112" s="12"/>
      <c r="AD112" s="208"/>
      <c r="AE112" s="117"/>
      <c r="AF112" s="110"/>
      <c r="AG112" s="291"/>
    </row>
    <row r="113" spans="1:33" ht="15.75" customHeight="1">
      <c r="A113" s="312"/>
      <c r="B113" s="163"/>
      <c r="C113" s="293"/>
      <c r="D113" s="294"/>
      <c r="E113" s="101"/>
      <c r="F113" s="102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307"/>
      <c r="S113" s="119"/>
      <c r="T113" s="120"/>
      <c r="U113" s="111"/>
      <c r="V113" s="112"/>
      <c r="W113" s="120"/>
      <c r="X113" s="191"/>
      <c r="Y113" s="12"/>
      <c r="Z113" s="208"/>
      <c r="AA113" s="295"/>
      <c r="AB113" s="296"/>
      <c r="AC113" s="12"/>
      <c r="AD113" s="208"/>
      <c r="AE113" s="117"/>
      <c r="AF113" s="110"/>
      <c r="AG113" s="291"/>
    </row>
    <row r="114" spans="1:33" ht="15.75" customHeight="1">
      <c r="A114" s="312"/>
      <c r="B114" s="163"/>
      <c r="C114" s="293"/>
      <c r="D114" s="294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07"/>
      <c r="S114" s="119"/>
      <c r="T114" s="120"/>
      <c r="U114" s="111"/>
      <c r="V114" s="112"/>
      <c r="W114" s="120"/>
      <c r="X114" s="191"/>
      <c r="Y114" s="12"/>
      <c r="Z114" s="208"/>
      <c r="AA114" s="295"/>
      <c r="AB114" s="296"/>
      <c r="AC114" s="12"/>
      <c r="AD114" s="208"/>
      <c r="AE114" s="117"/>
      <c r="AF114" s="110"/>
      <c r="AG114" s="291"/>
    </row>
    <row r="115" spans="1:33" ht="15.75" customHeight="1">
      <c r="A115" s="312"/>
      <c r="B115" s="163"/>
      <c r="C115" s="293"/>
      <c r="D115" s="294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07"/>
      <c r="S115" s="119"/>
      <c r="T115" s="120"/>
      <c r="U115" s="111"/>
      <c r="V115" s="112"/>
      <c r="W115" s="120"/>
      <c r="X115" s="191"/>
      <c r="Y115" s="12"/>
      <c r="Z115" s="208"/>
      <c r="AA115" s="295"/>
      <c r="AB115" s="296"/>
      <c r="AC115" s="12"/>
      <c r="AD115" s="208"/>
      <c r="AE115" s="117"/>
      <c r="AF115" s="110"/>
      <c r="AG115" s="291"/>
    </row>
    <row r="116" spans="1:33" ht="15.75" customHeight="1">
      <c r="A116" s="312"/>
      <c r="B116" s="163"/>
      <c r="C116" s="293"/>
      <c r="D116" s="294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07"/>
      <c r="S116" s="119"/>
      <c r="T116" s="120"/>
      <c r="U116" s="111"/>
      <c r="V116" s="112"/>
      <c r="W116" s="120"/>
      <c r="X116" s="191"/>
      <c r="Y116" s="12"/>
      <c r="Z116" s="208"/>
      <c r="AA116" s="295"/>
      <c r="AB116" s="296"/>
      <c r="AC116" s="12"/>
      <c r="AD116" s="208"/>
      <c r="AE116" s="117"/>
      <c r="AF116" s="110"/>
      <c r="AG116" s="291"/>
    </row>
    <row r="117" spans="1:33" ht="15.75" customHeight="1">
      <c r="A117" s="312"/>
      <c r="B117" s="163"/>
      <c r="C117" s="293"/>
      <c r="D117" s="294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07"/>
      <c r="S117" s="119"/>
      <c r="T117" s="120"/>
      <c r="U117" s="111"/>
      <c r="V117" s="112"/>
      <c r="W117" s="120"/>
      <c r="X117" s="191"/>
      <c r="Y117" s="12"/>
      <c r="Z117" s="208"/>
      <c r="AA117" s="295"/>
      <c r="AB117" s="296"/>
      <c r="AC117" s="12"/>
      <c r="AD117" s="208"/>
      <c r="AE117" s="117"/>
      <c r="AF117" s="110"/>
      <c r="AG117" s="291"/>
    </row>
    <row r="118" spans="1:33" ht="15.75" customHeight="1">
      <c r="A118" s="312"/>
      <c r="B118" s="163"/>
      <c r="C118" s="293"/>
      <c r="D118" s="294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07"/>
      <c r="S118" s="119"/>
      <c r="T118" s="120"/>
      <c r="U118" s="111"/>
      <c r="V118" s="112"/>
      <c r="W118" s="120"/>
      <c r="X118" s="191"/>
      <c r="Y118" s="12"/>
      <c r="Z118" s="208"/>
      <c r="AA118" s="295"/>
      <c r="AB118" s="296"/>
      <c r="AC118" s="12"/>
      <c r="AD118" s="208"/>
      <c r="AE118" s="117"/>
      <c r="AF118" s="110"/>
      <c r="AG118" s="291"/>
    </row>
    <row r="119" spans="1:33" ht="15.75" customHeight="1">
      <c r="A119" s="312"/>
      <c r="B119" s="163"/>
      <c r="C119" s="293"/>
      <c r="D119" s="294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07"/>
      <c r="S119" s="119"/>
      <c r="T119" s="120"/>
      <c r="U119" s="111"/>
      <c r="V119" s="112"/>
      <c r="W119" s="120"/>
      <c r="X119" s="191"/>
      <c r="Y119" s="12"/>
      <c r="Z119" s="208"/>
      <c r="AA119" s="295"/>
      <c r="AB119" s="296"/>
      <c r="AC119" s="12"/>
      <c r="AD119" s="208"/>
      <c r="AE119" s="117"/>
      <c r="AF119" s="110"/>
      <c r="AG119" s="291"/>
    </row>
    <row r="120" spans="1:33" ht="15.75" customHeight="1">
      <c r="A120" s="312"/>
      <c r="B120" s="163"/>
      <c r="C120" s="293"/>
      <c r="D120" s="294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07"/>
      <c r="S120" s="119"/>
      <c r="T120" s="120"/>
      <c r="U120" s="111"/>
      <c r="V120" s="112"/>
      <c r="W120" s="120"/>
      <c r="X120" s="191"/>
      <c r="Y120" s="12"/>
      <c r="Z120" s="208"/>
      <c r="AA120" s="295"/>
      <c r="AB120" s="296"/>
      <c r="AC120" s="12"/>
      <c r="AD120" s="208"/>
      <c r="AE120" s="117"/>
      <c r="AF120" s="110"/>
      <c r="AG120" s="291"/>
    </row>
    <row r="121" spans="1:33" ht="15.75" customHeight="1">
      <c r="A121" s="312"/>
      <c r="B121" s="163"/>
      <c r="C121" s="293"/>
      <c r="D121" s="294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07"/>
      <c r="S121" s="119"/>
      <c r="T121" s="120"/>
      <c r="U121" s="111"/>
      <c r="V121" s="112"/>
      <c r="W121" s="120"/>
      <c r="X121" s="191"/>
      <c r="Y121" s="12"/>
      <c r="Z121" s="208"/>
      <c r="AA121" s="295"/>
      <c r="AB121" s="296"/>
      <c r="AC121" s="12"/>
      <c r="AD121" s="208"/>
      <c r="AE121" s="117"/>
      <c r="AF121" s="110"/>
      <c r="AG121" s="291"/>
    </row>
    <row r="122" spans="1:33" ht="15.75" customHeight="1">
      <c r="A122" s="312"/>
      <c r="B122" s="163"/>
      <c r="C122" s="293"/>
      <c r="D122" s="294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07"/>
      <c r="S122" s="119"/>
      <c r="T122" s="120"/>
      <c r="U122" s="130"/>
      <c r="V122" s="131"/>
      <c r="W122" s="126"/>
      <c r="X122" s="127"/>
      <c r="Y122" s="12"/>
      <c r="Z122" s="208"/>
      <c r="AA122" s="295"/>
      <c r="AB122" s="296"/>
      <c r="AC122" s="12"/>
      <c r="AD122" s="208"/>
      <c r="AE122" s="165"/>
      <c r="AF122" s="125"/>
      <c r="AG122" s="291"/>
    </row>
    <row r="123" spans="1:33" ht="15.75" customHeight="1" thickBot="1">
      <c r="A123" s="313"/>
      <c r="B123" s="133" t="s">
        <v>117</v>
      </c>
      <c r="C123" s="297"/>
      <c r="D123" s="297"/>
      <c r="E123" s="134"/>
      <c r="F123" s="167"/>
      <c r="G123" s="135"/>
      <c r="H123" s="69"/>
      <c r="I123" s="136">
        <f t="shared" ref="I123:J123" si="44">AVERAGE(I107:I122)</f>
        <v>22.25</v>
      </c>
      <c r="J123" s="137">
        <f t="shared" si="44"/>
        <v>2000</v>
      </c>
      <c r="K123" s="138">
        <f t="shared" ref="K123" si="45">J123/I123</f>
        <v>89.887640449438209</v>
      </c>
      <c r="L123" s="136">
        <f t="shared" ref="L123:M123" si="46">AVERAGE(L107:L122)</f>
        <v>22.25</v>
      </c>
      <c r="M123" s="137">
        <f t="shared" si="46"/>
        <v>1778.0993572287184</v>
      </c>
      <c r="N123" s="138">
        <f>M123/L123</f>
        <v>79.914577852976109</v>
      </c>
      <c r="O123" s="139">
        <f>L123-I123</f>
        <v>0</v>
      </c>
      <c r="P123" s="140">
        <f>N123-K123</f>
        <v>-9.9730625964620998</v>
      </c>
      <c r="Q123" s="141">
        <f>N123/K123</f>
        <v>0.88904967861435913</v>
      </c>
      <c r="R123" s="308"/>
      <c r="S123" s="142">
        <f>S107</f>
        <v>0.70857638888888885</v>
      </c>
      <c r="T123" s="143">
        <f>INDEX(T107:T122,COUNTA(T107:T122))</f>
        <v>0.82013888888888886</v>
      </c>
      <c r="U123" s="144"/>
      <c r="V123" s="166"/>
      <c r="W123" s="167"/>
      <c r="X123" s="138"/>
      <c r="Y123" s="181">
        <f t="shared" ref="Y123:Z123" si="47">SUM(Y107:Y122)</f>
        <v>0</v>
      </c>
      <c r="Z123" s="182">
        <f t="shared" si="47"/>
        <v>0</v>
      </c>
      <c r="AA123" s="298"/>
      <c r="AB123" s="299"/>
      <c r="AC123" s="181">
        <f t="shared" ref="AC123:AD123" si="48">SUM(AC107:AC122)</f>
        <v>4</v>
      </c>
      <c r="AD123" s="182">
        <f t="shared" si="48"/>
        <v>0</v>
      </c>
      <c r="AE123" s="168">
        <f>M123-J123</f>
        <v>-221.90064277128158</v>
      </c>
      <c r="AF123" s="141">
        <f>M123/J123</f>
        <v>0.88904967861435924</v>
      </c>
      <c r="AG123" s="292"/>
    </row>
    <row r="125" spans="1:33">
      <c r="AA125" s="289" t="s">
        <v>161</v>
      </c>
      <c r="AB125" s="289"/>
    </row>
    <row r="126" spans="1:33">
      <c r="AA126" s="289" t="s">
        <v>162</v>
      </c>
      <c r="AB126" s="289"/>
    </row>
    <row r="127" spans="1:33">
      <c r="AA127" s="289" t="s">
        <v>163</v>
      </c>
      <c r="AB127" s="289"/>
    </row>
    <row r="128" spans="1:33">
      <c r="AA128" s="289" t="s">
        <v>164</v>
      </c>
      <c r="AB128" s="289"/>
    </row>
    <row r="129" spans="27:28">
      <c r="AA129" s="289" t="s">
        <v>165</v>
      </c>
      <c r="AB129" s="289"/>
    </row>
    <row r="130" spans="27:28">
      <c r="AA130" s="289" t="s">
        <v>166</v>
      </c>
      <c r="AB130" s="289"/>
    </row>
    <row r="131" spans="27:28">
      <c r="AA131" s="289" t="s">
        <v>167</v>
      </c>
      <c r="AB131" s="289"/>
    </row>
    <row r="132" spans="27:28">
      <c r="AA132" s="289" t="s">
        <v>168</v>
      </c>
      <c r="AB132" s="289"/>
    </row>
    <row r="133" spans="27:28">
      <c r="AA133" s="289" t="s">
        <v>169</v>
      </c>
      <c r="AB133" s="289"/>
    </row>
    <row r="134" spans="27:28">
      <c r="AA134" s="289" t="s">
        <v>170</v>
      </c>
      <c r="AB134" s="289"/>
    </row>
    <row r="135" spans="27:28">
      <c r="AA135" s="289" t="s">
        <v>171</v>
      </c>
      <c r="AB135" s="289"/>
    </row>
    <row r="136" spans="27:28">
      <c r="AA136" s="289" t="s">
        <v>172</v>
      </c>
      <c r="AB136" s="289"/>
    </row>
    <row r="137" spans="27:28">
      <c r="AA137" s="289" t="s">
        <v>173</v>
      </c>
      <c r="AB137" s="289"/>
    </row>
  </sheetData>
  <mergeCells count="306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AA114:AB114"/>
    <mergeCell ref="C115:D115"/>
    <mergeCell ref="AA115:AB115"/>
    <mergeCell ref="C116:D116"/>
    <mergeCell ref="AA116:AB116"/>
    <mergeCell ref="C117:D117"/>
    <mergeCell ref="AA117:AB117"/>
    <mergeCell ref="C97:D97"/>
    <mergeCell ref="AA97:AB97"/>
    <mergeCell ref="C98:D98"/>
    <mergeCell ref="AA98:AB98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21:D121"/>
    <mergeCell ref="AA121:AB121"/>
    <mergeCell ref="C122:D122"/>
    <mergeCell ref="AA122:AB122"/>
    <mergeCell ref="C123:D123"/>
    <mergeCell ref="AA123:AB123"/>
    <mergeCell ref="C118:D118"/>
    <mergeCell ref="AA118:AB118"/>
    <mergeCell ref="C119:D119"/>
    <mergeCell ref="AA119:AB119"/>
    <mergeCell ref="C120:D120"/>
    <mergeCell ref="AA120:AB120"/>
    <mergeCell ref="AA137:AB137"/>
    <mergeCell ref="AA131:AB131"/>
    <mergeCell ref="AA132:AB132"/>
    <mergeCell ref="AA133:AB133"/>
    <mergeCell ref="AA134:AB134"/>
    <mergeCell ref="AA135:AB135"/>
    <mergeCell ref="AA136:AB136"/>
    <mergeCell ref="AA125:AB125"/>
    <mergeCell ref="AA126:AB126"/>
    <mergeCell ref="AA127:AB127"/>
    <mergeCell ref="AA128:AB128"/>
    <mergeCell ref="AA129:AB129"/>
    <mergeCell ref="AA130:AB130"/>
  </mergeCells>
  <phoneticPr fontId="5" type="noConversion"/>
  <conditionalFormatting sqref="O5:O123">
    <cfRule type="cellIs" dxfId="702" priority="3" operator="greaterThan">
      <formula>0</formula>
    </cfRule>
  </conditionalFormatting>
  <conditionalFormatting sqref="P5:P123 AE5:AE123">
    <cfRule type="cellIs" dxfId="701" priority="6" operator="lessThan">
      <formula>0</formula>
    </cfRule>
  </conditionalFormatting>
  <conditionalFormatting sqref="Q5:Q123 AF5:AF123">
    <cfRule type="cellIs" dxfId="700" priority="4" operator="greaterThan">
      <formula>1</formula>
    </cfRule>
    <cfRule type="cellIs" dxfId="699" priority="5" operator="lessThan">
      <formula>0.8</formula>
    </cfRule>
  </conditionalFormatting>
  <conditionalFormatting sqref="AG5 R5:R123 AG90">
    <cfRule type="cellIs" dxfId="698" priority="7" operator="lessThan">
      <formula>0.8</formula>
    </cfRule>
  </conditionalFormatting>
  <conditionalFormatting sqref="AG22">
    <cfRule type="cellIs" dxfId="697" priority="11" operator="lessThan">
      <formula>0.8</formula>
    </cfRule>
  </conditionalFormatting>
  <conditionalFormatting sqref="AG37">
    <cfRule type="cellIs" dxfId="696" priority="10" operator="lessThan">
      <formula>0.8</formula>
    </cfRule>
  </conditionalFormatting>
  <conditionalFormatting sqref="AG39:AG74">
    <cfRule type="cellIs" dxfId="695" priority="8" operator="lessThan">
      <formula>0.8</formula>
    </cfRule>
  </conditionalFormatting>
  <conditionalFormatting sqref="AG80:AG88">
    <cfRule type="cellIs" dxfId="694" priority="9" operator="lessThan">
      <formula>0.8</formula>
    </cfRule>
  </conditionalFormatting>
  <conditionalFormatting sqref="AG105">
    <cfRule type="cellIs" dxfId="693" priority="2" operator="lessThan">
      <formula>0.8</formula>
    </cfRule>
  </conditionalFormatting>
  <conditionalFormatting sqref="AG107:AG123">
    <cfRule type="cellIs" dxfId="692" priority="1" operator="lessThan">
      <formula>0.8</formula>
    </cfRule>
  </conditionalFormatting>
  <dataValidations count="1">
    <dataValidation type="list" allowBlank="1" showInputMessage="1" showErrorMessage="1" sqref="AA5:AB123" xr:uid="{B03893AB-E370-47E5-B54A-C07F95D1E46D}">
      <formula1>$AA$125:$AA$137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2A52F-0391-4FAB-93A4-6A53CBAB48D4}">
  <sheetPr>
    <tabColor theme="9" tint="0.59999389629810485"/>
  </sheetPr>
  <dimension ref="B1:AR42"/>
  <sheetViews>
    <sheetView zoomScale="70" zoomScaleNormal="70" workbookViewId="0">
      <selection activeCell="R23" sqref="R23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6" t="s">
        <v>0</v>
      </c>
      <c r="C1" s="276"/>
      <c r="D1" s="276"/>
      <c r="E1" s="276"/>
      <c r="F1" s="276"/>
      <c r="G1" s="276"/>
      <c r="H1" s="276"/>
      <c r="I1" s="276"/>
      <c r="J1" s="276"/>
      <c r="K1" s="1"/>
      <c r="L1" s="1"/>
      <c r="M1" s="1"/>
      <c r="N1" s="1"/>
      <c r="O1" s="1"/>
      <c r="P1" s="1"/>
    </row>
    <row r="2" spans="2:34" ht="27.75" customHeight="1">
      <c r="B2" s="277"/>
      <c r="C2" s="277"/>
      <c r="D2" s="277"/>
      <c r="E2" s="277"/>
      <c r="F2" s="277"/>
      <c r="G2" s="277"/>
      <c r="H2" s="277"/>
      <c r="I2" s="277"/>
      <c r="J2" s="277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8" t="s">
        <v>266</v>
      </c>
      <c r="D3" s="279"/>
      <c r="E3" s="3" t="s">
        <v>2</v>
      </c>
      <c r="F3" s="280">
        <f>'0128(18度C)'!D1+'0128(4度C)'!D1</f>
        <v>153374</v>
      </c>
      <c r="G3" s="281"/>
      <c r="H3" s="3" t="s">
        <v>3</v>
      </c>
      <c r="I3" s="282">
        <f>'0128(18度C)'!F1+'0128(4度C)'!F1</f>
        <v>4734075.18</v>
      </c>
      <c r="J3" s="283"/>
      <c r="K3" s="4"/>
      <c r="L3" s="5"/>
      <c r="M3" s="1"/>
      <c r="N3" s="1"/>
      <c r="O3" s="1"/>
      <c r="P3" s="1"/>
    </row>
    <row r="4" spans="2:34" ht="28.5" customHeight="1">
      <c r="B4" s="284" t="s">
        <v>4</v>
      </c>
      <c r="C4" s="264" t="s">
        <v>5</v>
      </c>
      <c r="D4" s="265"/>
      <c r="E4" s="287" t="s">
        <v>6</v>
      </c>
      <c r="F4" s="288"/>
      <c r="G4" s="287" t="s">
        <v>7</v>
      </c>
      <c r="H4" s="288"/>
      <c r="I4" s="287" t="s">
        <v>8</v>
      </c>
      <c r="J4" s="288"/>
      <c r="K4" s="260" t="s">
        <v>9</v>
      </c>
      <c r="L4" s="261"/>
      <c r="M4" s="260" t="s">
        <v>10</v>
      </c>
      <c r="N4" s="261"/>
      <c r="O4" s="262" t="s">
        <v>11</v>
      </c>
      <c r="P4" s="263"/>
      <c r="Q4" s="263" t="s">
        <v>12</v>
      </c>
      <c r="R4" s="263"/>
    </row>
    <row r="5" spans="2:34" ht="28.5" customHeight="1">
      <c r="B5" s="285"/>
      <c r="C5" s="264" t="s">
        <v>13</v>
      </c>
      <c r="D5" s="265"/>
      <c r="E5" s="266" t="s">
        <v>14</v>
      </c>
      <c r="F5" s="267"/>
      <c r="G5" s="268" t="s">
        <v>15</v>
      </c>
      <c r="H5" s="269"/>
      <c r="I5" s="270" t="s">
        <v>16</v>
      </c>
      <c r="J5" s="271"/>
      <c r="K5" s="272" t="s">
        <v>17</v>
      </c>
      <c r="L5" s="273"/>
      <c r="M5" s="274" t="s">
        <v>18</v>
      </c>
      <c r="N5" s="275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5"/>
      <c r="C6" s="264" t="s">
        <v>22</v>
      </c>
      <c r="D6" s="265"/>
      <c r="E6" s="256">
        <f>AVERAGE(D14:O14,D32:X32)</f>
        <v>523.24631344737486</v>
      </c>
      <c r="F6" s="257" t="e">
        <f>AVERAGE(#REF!,D14:K14)</f>
        <v>#REF!</v>
      </c>
      <c r="G6" s="258">
        <f>AVERAGE(D14:K14)</f>
        <v>190.43939466255961</v>
      </c>
      <c r="H6" s="259"/>
      <c r="I6" s="258">
        <f>AVERAGE(L14:O14)</f>
        <v>94.096362597600461</v>
      </c>
      <c r="J6" s="259"/>
      <c r="K6" s="258">
        <f>AVERAGE(D32:O32)</f>
        <v>735.8216992650955</v>
      </c>
      <c r="L6" s="259"/>
      <c r="M6" s="258">
        <f>AVERAGE(P32:X32)</f>
        <v>772.6227495908347</v>
      </c>
      <c r="N6" s="259"/>
      <c r="O6" s="245">
        <f>'0128(4度C)'!Y2</f>
        <v>0</v>
      </c>
      <c r="P6" s="245">
        <f>'0128(4度C)'!Z2</f>
        <v>0</v>
      </c>
      <c r="Q6" s="245">
        <f>'0128(4度C)'!AC2</f>
        <v>45</v>
      </c>
      <c r="R6" s="245">
        <f>'0128(4度C)'!AD2</f>
        <v>0</v>
      </c>
    </row>
    <row r="7" spans="2:34" ht="28.5" customHeight="1">
      <c r="B7" s="285"/>
      <c r="C7" s="250" t="s">
        <v>23</v>
      </c>
      <c r="D7" s="251"/>
      <c r="E7" s="252">
        <f>AVERAGE(D15:O15,D33:X33)</f>
        <v>464.47506046864356</v>
      </c>
      <c r="F7" s="253" t="e">
        <f>AVERAGE(#REF!,D15:K15)</f>
        <v>#REF!</v>
      </c>
      <c r="G7" s="254">
        <f>AVERAGE(D15:K15)</f>
        <v>171.39050884929401</v>
      </c>
      <c r="H7" s="255"/>
      <c r="I7" s="254">
        <f>AVERAGE(L15:O15)</f>
        <v>83.653638094085636</v>
      </c>
      <c r="J7" s="255"/>
      <c r="K7" s="254">
        <f>AVERAGE(D33:O33)</f>
        <v>652.29515142864034</v>
      </c>
      <c r="L7" s="255"/>
      <c r="M7" s="254">
        <f>AVERAGE(P33:X33)</f>
        <v>684.50407188582051</v>
      </c>
      <c r="N7" s="255"/>
      <c r="O7" s="246"/>
      <c r="P7" s="246"/>
      <c r="Q7" s="246"/>
      <c r="R7" s="246"/>
    </row>
    <row r="8" spans="2:34" ht="28.5" customHeight="1">
      <c r="B8" s="286"/>
      <c r="C8" s="250" t="s">
        <v>24</v>
      </c>
      <c r="D8" s="251"/>
      <c r="E8" s="248">
        <f>AVERAGE(D16:O16,D34:X34)</f>
        <v>0.88917432068066715</v>
      </c>
      <c r="F8" s="249" t="e">
        <f>AVERAGE(D16:K16,#REF!)</f>
        <v>#REF!</v>
      </c>
      <c r="G8" s="238">
        <f>AVERAGE(D16:K16)</f>
        <v>0.8966932162721184</v>
      </c>
      <c r="H8" s="239"/>
      <c r="I8" s="238">
        <f>AVERAGE(L16:O16)</f>
        <v>0.88901349854647194</v>
      </c>
      <c r="J8" s="239"/>
      <c r="K8" s="238">
        <f>AVERAGE(D34:O34)</f>
        <v>0.88660054330047933</v>
      </c>
      <c r="L8" s="239"/>
      <c r="M8" s="238">
        <f>AVERAGE(P34:X34)</f>
        <v>0.88480828679911883</v>
      </c>
      <c r="N8" s="239"/>
      <c r="O8" s="247"/>
      <c r="P8" s="247"/>
      <c r="Q8" s="247"/>
      <c r="R8" s="247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36" t="s">
        <v>26</v>
      </c>
      <c r="C11" s="237"/>
      <c r="D11" s="240" t="s">
        <v>27</v>
      </c>
      <c r="E11" s="241"/>
      <c r="F11" s="241"/>
      <c r="G11" s="241"/>
      <c r="H11" s="241"/>
      <c r="I11" s="241"/>
      <c r="J11" s="241"/>
      <c r="K11" s="241"/>
      <c r="L11" s="242" t="s">
        <v>28</v>
      </c>
      <c r="M11" s="243"/>
      <c r="N11" s="243"/>
      <c r="O11" s="244"/>
    </row>
    <row r="12" spans="2:34" ht="17.25" customHeight="1">
      <c r="B12" s="230" t="s">
        <v>29</v>
      </c>
      <c r="C12" s="231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1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3" t="s">
        <v>40</v>
      </c>
      <c r="C14" s="26" t="s">
        <v>41</v>
      </c>
      <c r="D14" s="27" t="s">
        <v>42</v>
      </c>
      <c r="E14" s="28">
        <v>81.818181818181813</v>
      </c>
      <c r="F14" s="28">
        <v>93.023255813953483</v>
      </c>
      <c r="G14" s="28">
        <v>102.47787610619469</v>
      </c>
      <c r="H14" s="28">
        <v>102.1276595744681</v>
      </c>
      <c r="I14" s="28">
        <v>572.75</v>
      </c>
      <c r="J14" s="28" t="s">
        <v>42</v>
      </c>
      <c r="K14" s="29" t="s">
        <v>42</v>
      </c>
      <c r="L14" s="27" t="s">
        <v>42</v>
      </c>
      <c r="M14" s="30" t="s">
        <v>42</v>
      </c>
      <c r="N14" s="28">
        <v>98.305084745762699</v>
      </c>
      <c r="O14" s="31">
        <v>89.887640449438209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3"/>
      <c r="C15" s="33" t="s">
        <v>43</v>
      </c>
      <c r="D15" s="34" t="s">
        <v>42</v>
      </c>
      <c r="E15" s="35">
        <v>72.914770487644105</v>
      </c>
      <c r="F15" s="35">
        <v>82.640486801901062</v>
      </c>
      <c r="G15" s="35">
        <v>93.261255900291161</v>
      </c>
      <c r="H15" s="35">
        <v>90.987100424556701</v>
      </c>
      <c r="I15" s="35">
        <v>517.14893063207694</v>
      </c>
      <c r="J15" s="35" t="s">
        <v>42</v>
      </c>
      <c r="K15" s="36" t="s">
        <v>42</v>
      </c>
      <c r="L15" s="34" t="s">
        <v>42</v>
      </c>
      <c r="M15" s="37" t="s">
        <v>42</v>
      </c>
      <c r="N15" s="35">
        <v>87.410934462022865</v>
      </c>
      <c r="O15" s="38">
        <v>79.896341726148407</v>
      </c>
      <c r="Q15" s="39"/>
      <c r="R15" s="39"/>
      <c r="S15" s="39"/>
      <c r="T15" s="39"/>
      <c r="U15" s="39"/>
      <c r="V15" s="39"/>
      <c r="W15" s="39"/>
      <c r="X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33"/>
      <c r="C16" s="41" t="s">
        <v>44</v>
      </c>
      <c r="D16" s="42" t="s">
        <v>42</v>
      </c>
      <c r="E16" s="43">
        <f t="shared" ref="E16:I16" si="0">E15/E14</f>
        <v>0.89118052818231686</v>
      </c>
      <c r="F16" s="43">
        <f t="shared" si="0"/>
        <v>0.88838523312043649</v>
      </c>
      <c r="G16" s="43">
        <f t="shared" si="0"/>
        <v>0.91006234168677913</v>
      </c>
      <c r="H16" s="43">
        <f t="shared" si="0"/>
        <v>0.89091535832378421</v>
      </c>
      <c r="I16" s="43">
        <f t="shared" si="0"/>
        <v>0.9029226200472753</v>
      </c>
      <c r="J16" s="43" t="s">
        <v>42</v>
      </c>
      <c r="K16" s="44" t="s">
        <v>42</v>
      </c>
      <c r="L16" s="42" t="s">
        <v>42</v>
      </c>
      <c r="M16" s="45" t="s">
        <v>42</v>
      </c>
      <c r="N16" s="43">
        <f t="shared" ref="N16:O16" si="1">N15/N14</f>
        <v>0.88918019538954307</v>
      </c>
      <c r="O16" s="46">
        <f t="shared" si="1"/>
        <v>0.88884680170340091</v>
      </c>
      <c r="Q16" s="32"/>
      <c r="R16" s="32"/>
      <c r="S16" s="32"/>
      <c r="T16" s="32"/>
      <c r="U16" s="32"/>
      <c r="V16" s="32"/>
      <c r="W16" s="32"/>
      <c r="X16" s="32"/>
      <c r="AB16" s="32"/>
      <c r="AC16" s="32"/>
      <c r="AD16" s="32"/>
      <c r="AE16" s="32"/>
    </row>
    <row r="17" spans="2:44" ht="17.25" customHeight="1">
      <c r="B17" s="232" t="s">
        <v>45</v>
      </c>
      <c r="C17" s="13" t="s">
        <v>46</v>
      </c>
      <c r="D17" s="47" t="s">
        <v>42</v>
      </c>
      <c r="E17" s="48">
        <v>0.20834490740740741</v>
      </c>
      <c r="F17" s="48">
        <v>0.29167824074074072</v>
      </c>
      <c r="G17" s="48">
        <v>0.29184027777777777</v>
      </c>
      <c r="H17" s="48">
        <v>0.29166666666666669</v>
      </c>
      <c r="I17" s="48">
        <v>0.43819444444444444</v>
      </c>
      <c r="J17" s="48" t="s">
        <v>42</v>
      </c>
      <c r="K17" s="48" t="s">
        <v>42</v>
      </c>
      <c r="L17" s="47" t="s">
        <v>42</v>
      </c>
      <c r="M17" s="49" t="s">
        <v>42</v>
      </c>
      <c r="N17" s="48">
        <v>0.70833333333333337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7" t="s">
        <v>42</v>
      </c>
      <c r="E18" s="48">
        <v>0.61736111111111114</v>
      </c>
      <c r="F18" s="48">
        <v>0.56388888888888888</v>
      </c>
      <c r="G18" s="48">
        <v>0.48680555555555555</v>
      </c>
      <c r="H18" s="48">
        <v>0.53749999999999998</v>
      </c>
      <c r="I18" s="48">
        <v>0.46666666666666667</v>
      </c>
      <c r="J18" s="48" t="s">
        <v>42</v>
      </c>
      <c r="K18" s="48" t="s">
        <v>42</v>
      </c>
      <c r="L18" s="47" t="s">
        <v>42</v>
      </c>
      <c r="M18" s="49" t="s">
        <v>42</v>
      </c>
      <c r="N18" s="48">
        <v>0.83125000000000004</v>
      </c>
      <c r="O18" s="50">
        <v>0.8384490740740741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4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2"/>
      <c r="AC19" s="192"/>
      <c r="AD19" s="192"/>
      <c r="AE19" s="192"/>
      <c r="AF19" s="192"/>
      <c r="AG19" s="192"/>
      <c r="AH19" s="192"/>
      <c r="AI19" s="192"/>
      <c r="AJ19" s="192"/>
      <c r="AK19" s="192"/>
      <c r="AL19" s="192"/>
      <c r="AM19" s="192"/>
      <c r="AN19" s="192"/>
      <c r="AO19" s="25"/>
      <c r="AP19" s="25"/>
      <c r="AQ19" s="25"/>
      <c r="AR19" s="25"/>
    </row>
    <row r="20" spans="2:44" ht="17.25" customHeight="1">
      <c r="B20" s="235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2"/>
      <c r="AC20" s="192"/>
      <c r="AD20" s="192"/>
      <c r="AE20" s="192"/>
      <c r="AF20" s="192"/>
      <c r="AG20" s="192"/>
      <c r="AH20" s="192"/>
      <c r="AI20" s="192"/>
      <c r="AJ20" s="192"/>
      <c r="AK20" s="192"/>
      <c r="AL20" s="192"/>
      <c r="AM20" s="192"/>
      <c r="AN20" s="192"/>
      <c r="AO20" s="25"/>
      <c r="AP20" s="25"/>
      <c r="AQ20" s="25"/>
      <c r="AR20" s="25"/>
    </row>
    <row r="21" spans="2:44" ht="17.25" customHeight="1">
      <c r="B21" s="234" t="s">
        <v>51</v>
      </c>
      <c r="C21" s="51" t="s">
        <v>49</v>
      </c>
      <c r="D21" s="54"/>
      <c r="E21" s="52">
        <v>13</v>
      </c>
      <c r="F21" s="52">
        <v>8</v>
      </c>
      <c r="G21" s="52">
        <v>7</v>
      </c>
      <c r="H21" s="52">
        <v>7</v>
      </c>
      <c r="I21" s="52">
        <v>2</v>
      </c>
      <c r="J21" s="52"/>
      <c r="K21" s="53"/>
      <c r="L21" s="54"/>
      <c r="M21" s="55"/>
      <c r="N21" s="52">
        <v>4</v>
      </c>
      <c r="O21" s="56">
        <v>4</v>
      </c>
      <c r="Q21" s="9"/>
      <c r="R21" s="9"/>
      <c r="S21" s="9"/>
      <c r="T21" s="9"/>
      <c r="AB21" s="192"/>
      <c r="AC21" s="192"/>
      <c r="AD21" s="192"/>
      <c r="AE21" s="192"/>
      <c r="AF21" s="192"/>
      <c r="AG21" s="192"/>
      <c r="AH21" s="192"/>
      <c r="AI21" s="192"/>
      <c r="AJ21" s="192"/>
      <c r="AK21" s="192"/>
      <c r="AL21" s="192"/>
      <c r="AM21" s="192"/>
      <c r="AN21" s="192"/>
      <c r="AO21" s="25"/>
      <c r="AP21" s="25"/>
      <c r="AQ21" s="25"/>
      <c r="AR21" s="25"/>
    </row>
    <row r="22" spans="2:44" ht="17.25" customHeight="1">
      <c r="B22" s="235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2"/>
      <c r="AA22" s="192"/>
      <c r="AB22" s="192"/>
      <c r="AC22" s="192"/>
      <c r="AD22" s="192"/>
      <c r="AE22" s="192"/>
      <c r="AF22" s="192"/>
      <c r="AG22" s="192"/>
      <c r="AH22" s="192"/>
      <c r="AI22" s="192"/>
      <c r="AJ22" s="192"/>
      <c r="AK22" s="192"/>
      <c r="AL22" s="192"/>
      <c r="AM22" s="192"/>
      <c r="AN22" s="192"/>
      <c r="AO22" s="25"/>
      <c r="AP22" s="25"/>
      <c r="AQ22" s="25"/>
      <c r="AR22" s="25"/>
    </row>
    <row r="23" spans="2:44" ht="17.25" customHeight="1">
      <c r="B23" s="230" t="s">
        <v>53</v>
      </c>
      <c r="C23" s="231"/>
      <c r="D23" s="57" t="s">
        <v>42</v>
      </c>
      <c r="E23" s="58">
        <v>22</v>
      </c>
      <c r="F23" s="58">
        <v>21.5</v>
      </c>
      <c r="G23" s="58">
        <v>23.4</v>
      </c>
      <c r="H23" s="58">
        <v>20.142857142857142</v>
      </c>
      <c r="I23" s="58">
        <v>6</v>
      </c>
      <c r="J23" s="58" t="s">
        <v>42</v>
      </c>
      <c r="K23" s="59" t="s">
        <v>42</v>
      </c>
      <c r="L23" s="57" t="s">
        <v>42</v>
      </c>
      <c r="M23" s="60" t="s">
        <v>42</v>
      </c>
      <c r="N23" s="58">
        <v>19.666666666666668</v>
      </c>
      <c r="O23" s="61">
        <v>22.25</v>
      </c>
    </row>
    <row r="24" spans="2:44" ht="17.25" customHeight="1">
      <c r="B24" s="220" t="s">
        <v>54</v>
      </c>
      <c r="C24" s="221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20" t="s">
        <v>59</v>
      </c>
      <c r="C25" s="221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22" t="s">
        <v>60</v>
      </c>
      <c r="C26" s="223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36" t="s">
        <v>26</v>
      </c>
      <c r="C29" s="237"/>
      <c r="D29" s="224" t="s">
        <v>64</v>
      </c>
      <c r="E29" s="225"/>
      <c r="F29" s="225"/>
      <c r="G29" s="225"/>
      <c r="H29" s="225"/>
      <c r="I29" s="225"/>
      <c r="J29" s="225"/>
      <c r="K29" s="225"/>
      <c r="L29" s="225"/>
      <c r="M29" s="225"/>
      <c r="N29" s="225"/>
      <c r="O29" s="226"/>
      <c r="P29" s="227" t="s">
        <v>65</v>
      </c>
      <c r="Q29" s="228"/>
      <c r="R29" s="228"/>
      <c r="S29" s="228"/>
      <c r="T29" s="228"/>
      <c r="U29" s="228"/>
      <c r="V29" s="228"/>
      <c r="W29" s="228"/>
      <c r="X29" s="229"/>
    </row>
    <row r="30" spans="2:44" ht="17.25" customHeight="1">
      <c r="B30" s="230" t="s">
        <v>29</v>
      </c>
      <c r="C30" s="231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30"/>
      <c r="C31" s="231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33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318.8679245283019</v>
      </c>
      <c r="H32" s="28">
        <v>433.33333333333331</v>
      </c>
      <c r="I32" s="28" t="s">
        <v>42</v>
      </c>
      <c r="J32" s="28" t="s">
        <v>42</v>
      </c>
      <c r="K32" s="28">
        <v>825</v>
      </c>
      <c r="L32" s="28" t="s">
        <v>42</v>
      </c>
      <c r="M32" s="28">
        <v>761.53846153846155</v>
      </c>
      <c r="N32" s="28">
        <v>1133.3333333333333</v>
      </c>
      <c r="O32" s="28">
        <v>942.85714285714289</v>
      </c>
      <c r="P32" s="27">
        <v>306.38297872340428</v>
      </c>
      <c r="Q32" s="28" t="s">
        <v>42</v>
      </c>
      <c r="R32" s="28" t="s">
        <v>42</v>
      </c>
      <c r="S32" s="28" t="s">
        <v>42</v>
      </c>
      <c r="T32" s="28">
        <v>787.5</v>
      </c>
      <c r="U32" s="28" t="s">
        <v>42</v>
      </c>
      <c r="V32" s="28">
        <v>776.47058823529414</v>
      </c>
      <c r="W32" s="28">
        <v>969.23076923076928</v>
      </c>
      <c r="X32" s="31">
        <v>1023.5294117647059</v>
      </c>
    </row>
    <row r="33" spans="2:24" ht="39.6" customHeight="1">
      <c r="B33" s="233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279.37657372571351</v>
      </c>
      <c r="H33" s="35">
        <v>386.41941591600192</v>
      </c>
      <c r="I33" s="35" t="s">
        <v>42</v>
      </c>
      <c r="J33" s="35" t="s">
        <v>42</v>
      </c>
      <c r="K33" s="35">
        <v>738.47748568652071</v>
      </c>
      <c r="L33" s="35" t="s">
        <v>42</v>
      </c>
      <c r="M33" s="35">
        <v>681.78112527609039</v>
      </c>
      <c r="N33" s="35">
        <v>993.89341487386992</v>
      </c>
      <c r="O33" s="35">
        <v>833.8228930936458</v>
      </c>
      <c r="P33" s="34">
        <v>267.25571970228901</v>
      </c>
      <c r="Q33" s="35" t="s">
        <v>42</v>
      </c>
      <c r="R33" s="35" t="s">
        <v>42</v>
      </c>
      <c r="S33" s="35" t="s">
        <v>42</v>
      </c>
      <c r="T33" s="35">
        <v>702.63415969748087</v>
      </c>
      <c r="U33" s="35" t="s">
        <v>42</v>
      </c>
      <c r="V33" s="35">
        <v>695.26538415936011</v>
      </c>
      <c r="W33" s="35">
        <v>861.08643779215299</v>
      </c>
      <c r="X33" s="38">
        <v>896.27865807781927</v>
      </c>
    </row>
    <row r="34" spans="2:24" ht="40.15" customHeight="1">
      <c r="B34" s="233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0.87615138505697132</v>
      </c>
      <c r="H34" s="43">
        <f>H33/H32</f>
        <v>0.89173711365231212</v>
      </c>
      <c r="I34" s="43" t="s">
        <v>42</v>
      </c>
      <c r="J34" s="43" t="s">
        <v>42</v>
      </c>
      <c r="K34" s="43">
        <f>K33/K32</f>
        <v>0.89512422507457057</v>
      </c>
      <c r="L34" s="43" t="s">
        <v>42</v>
      </c>
      <c r="M34" s="43">
        <f>M33/M32</f>
        <v>0.89526814430193691</v>
      </c>
      <c r="N34" s="43">
        <f>N33/N32</f>
        <v>0.87696477782988524</v>
      </c>
      <c r="O34" s="43">
        <f>O33/O32</f>
        <v>0.88435761388720002</v>
      </c>
      <c r="P34" s="42">
        <f>P33/P32</f>
        <v>0.8722929740283043</v>
      </c>
      <c r="Q34" s="43" t="s">
        <v>42</v>
      </c>
      <c r="R34" s="43" t="s">
        <v>42</v>
      </c>
      <c r="S34" s="43" t="s">
        <v>42</v>
      </c>
      <c r="T34" s="43">
        <f>T33/T32</f>
        <v>0.89223385358410268</v>
      </c>
      <c r="U34" s="43" t="s">
        <v>42</v>
      </c>
      <c r="V34" s="43">
        <f>V33/V32</f>
        <v>0.89541754020523645</v>
      </c>
      <c r="W34" s="43">
        <f>W33/W32</f>
        <v>0.88842251518238002</v>
      </c>
      <c r="X34" s="46">
        <f>X33/X32</f>
        <v>0.87567455099557057</v>
      </c>
    </row>
    <row r="35" spans="2:24" ht="17.25" customHeight="1">
      <c r="B35" s="232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0.31111111111111106</v>
      </c>
      <c r="H35" s="48">
        <v>0.25</v>
      </c>
      <c r="I35" s="48" t="s">
        <v>42</v>
      </c>
      <c r="J35" s="48" t="s">
        <v>42</v>
      </c>
      <c r="K35" s="48">
        <v>0.29166666666666669</v>
      </c>
      <c r="L35" s="48" t="s">
        <v>42</v>
      </c>
      <c r="M35" s="48">
        <v>0.29200231481481481</v>
      </c>
      <c r="N35" s="48">
        <v>0.29166666666666669</v>
      </c>
      <c r="O35" s="48">
        <v>0.29166666666666669</v>
      </c>
      <c r="P35" s="47">
        <v>0.70856481481481481</v>
      </c>
      <c r="Q35" s="48" t="s">
        <v>42</v>
      </c>
      <c r="R35" s="48" t="s">
        <v>42</v>
      </c>
      <c r="S35" s="48" t="s">
        <v>42</v>
      </c>
      <c r="T35" s="48">
        <v>0.70844907407407409</v>
      </c>
      <c r="U35" s="48" t="s">
        <v>42</v>
      </c>
      <c r="V35" s="48">
        <v>0.70861111111111108</v>
      </c>
      <c r="W35" s="48">
        <v>0.70833333333333337</v>
      </c>
      <c r="X35" s="50">
        <v>0.70833333333333337</v>
      </c>
    </row>
    <row r="36" spans="2:24" ht="17.25" customHeight="1">
      <c r="B36" s="230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0.43488425925925928</v>
      </c>
      <c r="H36" s="48">
        <v>0.29100694444444447</v>
      </c>
      <c r="I36" s="48" t="s">
        <v>42</v>
      </c>
      <c r="J36" s="48" t="s">
        <v>42</v>
      </c>
      <c r="K36" s="48">
        <v>0.45928240740740739</v>
      </c>
      <c r="L36" s="48" t="s">
        <v>42</v>
      </c>
      <c r="M36" s="48">
        <v>0.42569444444444443</v>
      </c>
      <c r="N36" s="48">
        <v>0.46666666666666667</v>
      </c>
      <c r="O36" s="48">
        <v>0.44374999999999998</v>
      </c>
      <c r="P36" s="47">
        <v>0.8072569444444444</v>
      </c>
      <c r="Q36" s="48" t="s">
        <v>42</v>
      </c>
      <c r="R36" s="48" t="s">
        <v>42</v>
      </c>
      <c r="S36" s="48" t="s">
        <v>42</v>
      </c>
      <c r="T36" s="48">
        <v>0.86597222222222225</v>
      </c>
      <c r="U36" s="48" t="s">
        <v>42</v>
      </c>
      <c r="V36" s="48">
        <v>0.86534722222222227</v>
      </c>
      <c r="W36" s="48">
        <v>0.9731481481481481</v>
      </c>
      <c r="X36" s="50">
        <v>0.97248842592592588</v>
      </c>
    </row>
    <row r="37" spans="2:24" ht="17.25" customHeight="1">
      <c r="B37" s="230" t="s">
        <v>53</v>
      </c>
      <c r="C37" s="231"/>
      <c r="D37" s="58" t="s">
        <v>42</v>
      </c>
      <c r="E37" s="58" t="s">
        <v>42</v>
      </c>
      <c r="F37" s="58" t="s">
        <v>42</v>
      </c>
      <c r="G37" s="58">
        <v>10.6</v>
      </c>
      <c r="H37" s="58">
        <v>6</v>
      </c>
      <c r="I37" s="58" t="s">
        <v>42</v>
      </c>
      <c r="J37" s="58" t="s">
        <v>42</v>
      </c>
      <c r="K37" s="58">
        <v>4</v>
      </c>
      <c r="L37" s="58" t="s">
        <v>42</v>
      </c>
      <c r="M37" s="58">
        <v>4.333333333333333</v>
      </c>
      <c r="N37" s="58">
        <v>3</v>
      </c>
      <c r="O37" s="58">
        <v>3.5</v>
      </c>
      <c r="P37" s="57">
        <v>11.75</v>
      </c>
      <c r="Q37" s="58" t="s">
        <v>42</v>
      </c>
      <c r="R37" s="58" t="s">
        <v>42</v>
      </c>
      <c r="S37" s="58" t="s">
        <v>42</v>
      </c>
      <c r="T37" s="39">
        <v>4</v>
      </c>
      <c r="U37" s="48" t="s">
        <v>42</v>
      </c>
      <c r="V37" s="58">
        <v>4.25</v>
      </c>
      <c r="W37" s="58">
        <v>3.25</v>
      </c>
      <c r="X37" s="61">
        <v>3.4</v>
      </c>
    </row>
    <row r="38" spans="2:24" ht="17.25" customHeight="1">
      <c r="B38" s="220" t="s">
        <v>54</v>
      </c>
      <c r="C38" s="221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20" t="s">
        <v>59</v>
      </c>
      <c r="C39" s="221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22" t="s">
        <v>60</v>
      </c>
      <c r="C40" s="223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158DB-2474-40C1-B2A4-D1AAECB2E893}">
  <sheetPr>
    <tabColor theme="9" tint="0.59999389629810485"/>
    <pageSetUpPr fitToPage="1"/>
  </sheetPr>
  <dimension ref="A1:AC205"/>
  <sheetViews>
    <sheetView zoomScale="85" zoomScaleNormal="85" workbookViewId="0">
      <pane ySplit="4" topLeftCell="A5" activePane="bottomLeft" state="frozen"/>
      <selection activeCell="O43" sqref="O43"/>
      <selection pane="bottomLeft" activeCell="O43" sqref="O43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SUM(F5:F191)</f>
        <v>102187</v>
      </c>
      <c r="E1" s="88" t="s">
        <v>3</v>
      </c>
      <c r="F1" s="89">
        <f>SUM(G5:G191)</f>
        <v>2033878.9399999995</v>
      </c>
      <c r="G1" s="90" t="s">
        <v>84</v>
      </c>
      <c r="H1" s="91">
        <f>L21+L38+L55+L72+L89+L106+L123+L140+L157+L174+L191</f>
        <v>58.083333333333336</v>
      </c>
      <c r="I1" s="345" t="s">
        <v>85</v>
      </c>
      <c r="J1" s="341"/>
      <c r="K1" s="361"/>
      <c r="L1" s="365" t="s">
        <v>86</v>
      </c>
      <c r="M1" s="366"/>
      <c r="N1" s="367"/>
      <c r="O1" s="341" t="s">
        <v>87</v>
      </c>
      <c r="P1" s="341"/>
      <c r="Q1" s="341"/>
      <c r="R1" s="342"/>
      <c r="S1" s="345" t="s">
        <v>88</v>
      </c>
      <c r="T1" s="341"/>
      <c r="U1" s="341"/>
      <c r="V1" s="341"/>
      <c r="W1" s="341"/>
      <c r="X1" s="342"/>
      <c r="Y1" s="341" t="s">
        <v>89</v>
      </c>
      <c r="Z1" s="341"/>
      <c r="AA1" s="345" t="s">
        <v>90</v>
      </c>
      <c r="AB1" s="347"/>
      <c r="AC1" s="348"/>
    </row>
    <row r="2" spans="1:29" ht="26.25" customHeight="1" thickBot="1">
      <c r="A2" s="354">
        <v>46050</v>
      </c>
      <c r="B2" s="355"/>
      <c r="C2" s="92" t="s">
        <v>40</v>
      </c>
      <c r="D2" s="93">
        <f>AVERAGE(N21,N38,N55,N72,N89,N106,N123,N140,N157,N174,N191)</f>
        <v>666.93556981826771</v>
      </c>
      <c r="E2" s="93" t="s">
        <v>91</v>
      </c>
      <c r="F2" s="94">
        <f>F1/D1</f>
        <v>19.903499858103277</v>
      </c>
      <c r="G2" s="95" t="s">
        <v>92</v>
      </c>
      <c r="H2" s="96">
        <f>COUNT(H5:H191)</f>
        <v>2</v>
      </c>
      <c r="I2" s="362"/>
      <c r="J2" s="363"/>
      <c r="K2" s="364"/>
      <c r="L2" s="368"/>
      <c r="M2" s="343"/>
      <c r="N2" s="369"/>
      <c r="O2" s="343"/>
      <c r="P2" s="343"/>
      <c r="Q2" s="343"/>
      <c r="R2" s="344"/>
      <c r="S2" s="346"/>
      <c r="T2" s="343"/>
      <c r="U2" s="343"/>
      <c r="V2" s="343"/>
      <c r="W2" s="343"/>
      <c r="X2" s="344"/>
      <c r="Y2" s="343"/>
      <c r="Z2" s="343"/>
      <c r="AA2" s="349"/>
      <c r="AB2" s="350"/>
      <c r="AC2" s="351"/>
    </row>
    <row r="3" spans="1:29" ht="23.25" customHeight="1">
      <c r="A3" s="356" t="s">
        <v>93</v>
      </c>
      <c r="B3" s="358" t="s">
        <v>94</v>
      </c>
      <c r="C3" s="315" t="s">
        <v>95</v>
      </c>
      <c r="D3" s="315"/>
      <c r="E3" s="337" t="s">
        <v>96</v>
      </c>
      <c r="F3" s="315" t="s">
        <v>97</v>
      </c>
      <c r="G3" s="337" t="s">
        <v>98</v>
      </c>
      <c r="H3" s="339" t="s">
        <v>99</v>
      </c>
      <c r="I3" s="329" t="s">
        <v>100</v>
      </c>
      <c r="J3" s="325" t="s">
        <v>101</v>
      </c>
      <c r="K3" s="327" t="s">
        <v>40</v>
      </c>
      <c r="L3" s="352" t="s">
        <v>100</v>
      </c>
      <c r="M3" s="325" t="s">
        <v>101</v>
      </c>
      <c r="N3" s="327" t="s">
        <v>40</v>
      </c>
      <c r="O3" s="329" t="s">
        <v>100</v>
      </c>
      <c r="P3" s="331" t="s">
        <v>40</v>
      </c>
      <c r="Q3" s="333" t="s">
        <v>102</v>
      </c>
      <c r="R3" s="335" t="s">
        <v>103</v>
      </c>
      <c r="S3" s="314" t="s">
        <v>104</v>
      </c>
      <c r="T3" s="315"/>
      <c r="U3" s="316" t="s">
        <v>105</v>
      </c>
      <c r="V3" s="316" t="s">
        <v>106</v>
      </c>
      <c r="W3" s="315" t="s">
        <v>107</v>
      </c>
      <c r="X3" s="318"/>
      <c r="Y3" s="319" t="s">
        <v>108</v>
      </c>
      <c r="Z3" s="320"/>
      <c r="AA3" s="323" t="s">
        <v>101</v>
      </c>
      <c r="AB3" s="370" t="s">
        <v>102</v>
      </c>
      <c r="AC3" s="372" t="s">
        <v>109</v>
      </c>
    </row>
    <row r="4" spans="1:29" ht="17.25" customHeight="1" thickBot="1">
      <c r="A4" s="357"/>
      <c r="B4" s="359"/>
      <c r="C4" s="360"/>
      <c r="D4" s="360"/>
      <c r="E4" s="338"/>
      <c r="F4" s="360"/>
      <c r="G4" s="338"/>
      <c r="H4" s="340"/>
      <c r="I4" s="330"/>
      <c r="J4" s="326"/>
      <c r="K4" s="328"/>
      <c r="L4" s="353"/>
      <c r="M4" s="326"/>
      <c r="N4" s="328"/>
      <c r="O4" s="330"/>
      <c r="P4" s="332"/>
      <c r="Q4" s="334"/>
      <c r="R4" s="336"/>
      <c r="S4" s="68" t="s">
        <v>110</v>
      </c>
      <c r="T4" s="99" t="s">
        <v>111</v>
      </c>
      <c r="U4" s="317"/>
      <c r="V4" s="317"/>
      <c r="W4" s="99" t="s">
        <v>112</v>
      </c>
      <c r="X4" s="69" t="s">
        <v>113</v>
      </c>
      <c r="Y4" s="321"/>
      <c r="Z4" s="322"/>
      <c r="AA4" s="324"/>
      <c r="AB4" s="371"/>
      <c r="AC4" s="373"/>
    </row>
    <row r="5" spans="1:29" ht="15.75" customHeight="1">
      <c r="A5" s="311" t="s">
        <v>118</v>
      </c>
      <c r="B5" s="146" t="s">
        <v>114</v>
      </c>
      <c r="C5" s="304" t="s">
        <v>125</v>
      </c>
      <c r="D5" s="305"/>
      <c r="E5" s="147">
        <v>19.7</v>
      </c>
      <c r="F5" s="97">
        <v>464</v>
      </c>
      <c r="G5" s="148">
        <f t="shared" ref="G5:G9" si="0">E5*F5</f>
        <v>9140.7999999999993</v>
      </c>
      <c r="H5" s="149"/>
      <c r="I5" s="150">
        <v>6</v>
      </c>
      <c r="J5" s="151">
        <v>2500</v>
      </c>
      <c r="K5" s="152">
        <f>J5/I5</f>
        <v>416.66666666666669</v>
      </c>
      <c r="L5" s="153">
        <v>6</v>
      </c>
      <c r="M5" s="151">
        <f>F5/V5*60</f>
        <v>2254.2510121457321</v>
      </c>
      <c r="N5" s="152">
        <f>M5/L5</f>
        <v>375.70850202428869</v>
      </c>
      <c r="O5" s="154">
        <f>L5-I5</f>
        <v>0</v>
      </c>
      <c r="P5" s="155">
        <f>N5-K5</f>
        <v>-40.958164642377994</v>
      </c>
      <c r="Q5" s="156">
        <f>N5/K5</f>
        <v>0.90170040485829284</v>
      </c>
      <c r="R5" s="306">
        <f>Q21</f>
        <v>0.87615138505697132</v>
      </c>
      <c r="S5" s="157">
        <v>0.31111111111111106</v>
      </c>
      <c r="T5" s="158">
        <v>0.31968750000000001</v>
      </c>
      <c r="U5" s="159"/>
      <c r="V5" s="160">
        <v>12.350000000000092</v>
      </c>
      <c r="W5" s="161"/>
      <c r="X5" s="162"/>
      <c r="Y5" s="309"/>
      <c r="Z5" s="310"/>
      <c r="AA5" s="115">
        <f>M5-J5</f>
        <v>-245.74898785426785</v>
      </c>
      <c r="AB5" s="156">
        <f>M5/J5</f>
        <v>0.90170040485829284</v>
      </c>
      <c r="AC5" s="290">
        <f>AB21</f>
        <v>0.87615138505697121</v>
      </c>
    </row>
    <row r="6" spans="1:29" ht="15.75" customHeight="1">
      <c r="A6" s="312"/>
      <c r="B6" s="100" t="s">
        <v>120</v>
      </c>
      <c r="C6" s="293" t="s">
        <v>121</v>
      </c>
      <c r="D6" s="294"/>
      <c r="E6" s="101">
        <v>28.57</v>
      </c>
      <c r="F6" s="102">
        <v>2110</v>
      </c>
      <c r="G6" s="103">
        <f t="shared" si="0"/>
        <v>60282.7</v>
      </c>
      <c r="H6" s="26"/>
      <c r="I6" s="104">
        <v>12</v>
      </c>
      <c r="J6" s="105">
        <v>3600</v>
      </c>
      <c r="K6" s="106">
        <f t="shared" ref="K6:K23" si="1">J6/I6</f>
        <v>300</v>
      </c>
      <c r="L6" s="107">
        <v>12</v>
      </c>
      <c r="M6" s="105">
        <f>F6/V6*60</f>
        <v>3122.0715166461205</v>
      </c>
      <c r="N6" s="106">
        <f>M6/L6</f>
        <v>260.17262638717671</v>
      </c>
      <c r="O6" s="108">
        <f>L6-I6</f>
        <v>0</v>
      </c>
      <c r="P6" s="109">
        <f>N6-K6</f>
        <v>-39.827373612823294</v>
      </c>
      <c r="Q6" s="110">
        <f>N6/K6</f>
        <v>0.86724208795725566</v>
      </c>
      <c r="R6" s="307"/>
      <c r="S6" s="47">
        <v>0.32322916666666668</v>
      </c>
      <c r="T6" s="48">
        <v>0.35138888888888886</v>
      </c>
      <c r="U6" s="111">
        <v>5.0999999999999979</v>
      </c>
      <c r="V6" s="112">
        <v>40.54999999999994</v>
      </c>
      <c r="W6" s="113"/>
      <c r="X6" s="116"/>
      <c r="Y6" s="295"/>
      <c r="Z6" s="296"/>
      <c r="AA6" s="117">
        <f>M6-J6</f>
        <v>-477.92848335387953</v>
      </c>
      <c r="AB6" s="110">
        <f>M6/J6</f>
        <v>0.86724208795725566</v>
      </c>
      <c r="AC6" s="291"/>
    </row>
    <row r="7" spans="1:29" ht="15.75" customHeight="1">
      <c r="A7" s="312"/>
      <c r="B7" s="100" t="s">
        <v>114</v>
      </c>
      <c r="C7" s="293" t="s">
        <v>115</v>
      </c>
      <c r="D7" s="294"/>
      <c r="E7" s="101">
        <v>29.85</v>
      </c>
      <c r="F7" s="102">
        <v>2010</v>
      </c>
      <c r="G7" s="103">
        <f t="shared" si="0"/>
        <v>59998.5</v>
      </c>
      <c r="H7" s="26"/>
      <c r="I7" s="104">
        <v>12</v>
      </c>
      <c r="J7" s="105">
        <v>3600</v>
      </c>
      <c r="K7" s="106">
        <f t="shared" si="1"/>
        <v>300</v>
      </c>
      <c r="L7" s="107">
        <v>12</v>
      </c>
      <c r="M7" s="105">
        <f>F7/V7*60</f>
        <v>3131.1120726958047</v>
      </c>
      <c r="N7" s="106">
        <f>M7/L7</f>
        <v>260.92600605798373</v>
      </c>
      <c r="O7" s="108">
        <f>L7-I7</f>
        <v>0</v>
      </c>
      <c r="P7" s="109">
        <f>N7-K7</f>
        <v>-39.073993942016273</v>
      </c>
      <c r="Q7" s="110">
        <f>N7/K7</f>
        <v>0.86975335352661243</v>
      </c>
      <c r="R7" s="307"/>
      <c r="S7" s="47">
        <v>0.35519675925925925</v>
      </c>
      <c r="T7" s="48">
        <v>0.38194444444444442</v>
      </c>
      <c r="U7" s="111">
        <v>5.4833333333333645</v>
      </c>
      <c r="V7" s="112">
        <v>38.516666666666637</v>
      </c>
      <c r="W7" s="113"/>
      <c r="X7" s="116"/>
      <c r="Y7" s="295"/>
      <c r="Z7" s="296"/>
      <c r="AA7" s="117">
        <f>M7-J7</f>
        <v>-468.88792730419527</v>
      </c>
      <c r="AB7" s="110">
        <f>M7/J7</f>
        <v>0.86975335352661243</v>
      </c>
      <c r="AC7" s="291"/>
    </row>
    <row r="8" spans="1:29" ht="15.75" customHeight="1">
      <c r="A8" s="312"/>
      <c r="B8" s="100" t="s">
        <v>114</v>
      </c>
      <c r="C8" s="293" t="s">
        <v>116</v>
      </c>
      <c r="D8" s="294"/>
      <c r="E8" s="101">
        <v>29.52</v>
      </c>
      <c r="F8" s="102">
        <v>1929</v>
      </c>
      <c r="G8" s="103">
        <f t="shared" si="0"/>
        <v>56944.08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3130.9287646528428</v>
      </c>
      <c r="N8" s="106">
        <f>M8/L8</f>
        <v>260.91073038773692</v>
      </c>
      <c r="O8" s="108">
        <f>L8-I8</f>
        <v>0</v>
      </c>
      <c r="P8" s="109">
        <f>N8-K8</f>
        <v>-39.089269612263081</v>
      </c>
      <c r="Q8" s="110">
        <f>N8/K8</f>
        <v>0.86970243462578978</v>
      </c>
      <c r="R8" s="307"/>
      <c r="S8" s="47">
        <v>0.38543981481481482</v>
      </c>
      <c r="T8" s="48">
        <v>0.41111111111111109</v>
      </c>
      <c r="U8" s="111">
        <v>5.0333333333333741</v>
      </c>
      <c r="V8" s="112">
        <v>36.96666666666664</v>
      </c>
      <c r="W8" s="113"/>
      <c r="X8" s="116"/>
      <c r="Y8" s="295"/>
      <c r="Z8" s="296"/>
      <c r="AA8" s="117">
        <f>M8-J8</f>
        <v>-469.0712353471572</v>
      </c>
      <c r="AB8" s="110">
        <f>M8/J8</f>
        <v>0.86970243462578967</v>
      </c>
      <c r="AC8" s="291"/>
    </row>
    <row r="9" spans="1:29" ht="15.75" customHeight="1">
      <c r="A9" s="312"/>
      <c r="B9" s="100" t="s">
        <v>114</v>
      </c>
      <c r="C9" s="293" t="s">
        <v>119</v>
      </c>
      <c r="D9" s="294"/>
      <c r="E9" s="101">
        <v>25.64</v>
      </c>
      <c r="F9" s="102">
        <v>1491</v>
      </c>
      <c r="G9" s="103">
        <f t="shared" si="0"/>
        <v>38229.24</v>
      </c>
      <c r="H9" s="13"/>
      <c r="I9" s="104">
        <v>11</v>
      </c>
      <c r="J9" s="105">
        <v>3600</v>
      </c>
      <c r="K9" s="106">
        <f t="shared" si="1"/>
        <v>327.27272727272725</v>
      </c>
      <c r="L9" s="118">
        <v>11</v>
      </c>
      <c r="M9" s="105">
        <f>F9/V9*60</f>
        <v>3168.595041322315</v>
      </c>
      <c r="N9" s="106">
        <f>M9/L9</f>
        <v>288.05409466566499</v>
      </c>
      <c r="O9" s="108">
        <f>L9-I9</f>
        <v>0</v>
      </c>
      <c r="P9" s="109">
        <f>N9-K9</f>
        <v>-39.218632607062261</v>
      </c>
      <c r="Q9" s="110">
        <f>N9/K9</f>
        <v>0.88016528925619864</v>
      </c>
      <c r="R9" s="307"/>
      <c r="S9" s="47">
        <v>0.4152777777777778</v>
      </c>
      <c r="T9" s="48">
        <v>0.43488425925925928</v>
      </c>
      <c r="U9" s="111">
        <v>6.0000000000000586</v>
      </c>
      <c r="V9" s="112">
        <v>28.233333333333324</v>
      </c>
      <c r="W9" s="113"/>
      <c r="X9" s="116"/>
      <c r="Y9" s="295"/>
      <c r="Z9" s="296"/>
      <c r="AA9" s="117">
        <f>M9-J9</f>
        <v>-431.40495867768504</v>
      </c>
      <c r="AB9" s="110">
        <f>M9/J9</f>
        <v>0.88016528925619864</v>
      </c>
      <c r="AC9" s="291"/>
    </row>
    <row r="10" spans="1:29" ht="15.75" customHeight="1">
      <c r="A10" s="312"/>
      <c r="B10" s="100"/>
      <c r="C10" s="293"/>
      <c r="D10" s="294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07"/>
      <c r="S10" s="47"/>
      <c r="T10" s="48"/>
      <c r="U10" s="111"/>
      <c r="V10" s="112"/>
      <c r="W10" s="113"/>
      <c r="X10" s="116"/>
      <c r="Y10" s="295"/>
      <c r="Z10" s="296"/>
      <c r="AA10" s="117"/>
      <c r="AB10" s="110"/>
      <c r="AC10" s="291"/>
    </row>
    <row r="11" spans="1:29" ht="15.75" customHeight="1">
      <c r="A11" s="312"/>
      <c r="B11" s="100"/>
      <c r="C11" s="293"/>
      <c r="D11" s="294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307"/>
      <c r="S11" s="47"/>
      <c r="T11" s="48"/>
      <c r="U11" s="111"/>
      <c r="V11" s="112"/>
      <c r="W11" s="113"/>
      <c r="X11" s="116"/>
      <c r="Y11" s="295"/>
      <c r="Z11" s="296"/>
      <c r="AA11" s="117"/>
      <c r="AB11" s="110"/>
      <c r="AC11" s="291"/>
    </row>
    <row r="12" spans="1:29" ht="15.75" customHeight="1">
      <c r="A12" s="312"/>
      <c r="B12" s="100"/>
      <c r="C12" s="293"/>
      <c r="D12" s="294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07"/>
      <c r="S12" s="47"/>
      <c r="T12" s="48"/>
      <c r="U12" s="111"/>
      <c r="V12" s="112"/>
      <c r="W12" s="113"/>
      <c r="X12" s="116"/>
      <c r="Y12" s="295"/>
      <c r="Z12" s="296"/>
      <c r="AA12" s="117"/>
      <c r="AB12" s="110"/>
      <c r="AC12" s="291"/>
    </row>
    <row r="13" spans="1:29" ht="15.75" customHeight="1">
      <c r="A13" s="312"/>
      <c r="B13" s="100"/>
      <c r="C13" s="293"/>
      <c r="D13" s="294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07"/>
      <c r="S13" s="47"/>
      <c r="T13" s="48"/>
      <c r="U13" s="111"/>
      <c r="V13" s="112"/>
      <c r="W13" s="113"/>
      <c r="X13" s="127"/>
      <c r="Y13" s="295"/>
      <c r="Z13" s="296"/>
      <c r="AA13" s="117"/>
      <c r="AB13" s="110"/>
      <c r="AC13" s="291"/>
    </row>
    <row r="14" spans="1:29" ht="15.75" customHeight="1">
      <c r="A14" s="312"/>
      <c r="B14" s="100"/>
      <c r="C14" s="293"/>
      <c r="D14" s="294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07"/>
      <c r="S14" s="47"/>
      <c r="T14" s="48"/>
      <c r="U14" s="111"/>
      <c r="V14" s="112"/>
      <c r="W14" s="113"/>
      <c r="X14" s="127"/>
      <c r="Y14" s="295"/>
      <c r="Z14" s="296"/>
      <c r="AA14" s="117"/>
      <c r="AB14" s="110"/>
      <c r="AC14" s="291"/>
    </row>
    <row r="15" spans="1:29" ht="15.75" customHeight="1">
      <c r="A15" s="312"/>
      <c r="B15" s="100"/>
      <c r="C15" s="293"/>
      <c r="D15" s="29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07"/>
      <c r="S15" s="47"/>
      <c r="T15" s="48"/>
      <c r="U15" s="111"/>
      <c r="V15" s="112"/>
      <c r="W15" s="113"/>
      <c r="X15" s="127"/>
      <c r="Y15" s="295"/>
      <c r="Z15" s="296"/>
      <c r="AA15" s="117"/>
      <c r="AB15" s="110"/>
      <c r="AC15" s="291"/>
    </row>
    <row r="16" spans="1:29" ht="15.75" customHeight="1">
      <c r="A16" s="312"/>
      <c r="B16" s="100"/>
      <c r="C16" s="293"/>
      <c r="D16" s="29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07"/>
      <c r="S16" s="47"/>
      <c r="T16" s="48"/>
      <c r="U16" s="111"/>
      <c r="V16" s="112"/>
      <c r="W16" s="113"/>
      <c r="X16" s="127"/>
      <c r="Y16" s="295"/>
      <c r="Z16" s="296"/>
      <c r="AA16" s="117"/>
      <c r="AB16" s="110"/>
      <c r="AC16" s="291"/>
    </row>
    <row r="17" spans="1:29" ht="15.75" customHeight="1">
      <c r="A17" s="312"/>
      <c r="B17" s="100"/>
      <c r="C17" s="293"/>
      <c r="D17" s="29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07"/>
      <c r="S17" s="47"/>
      <c r="T17" s="48"/>
      <c r="U17" s="111"/>
      <c r="V17" s="112"/>
      <c r="W17" s="113"/>
      <c r="X17" s="127"/>
      <c r="Y17" s="295"/>
      <c r="Z17" s="296"/>
      <c r="AA17" s="117"/>
      <c r="AB17" s="110"/>
      <c r="AC17" s="291"/>
    </row>
    <row r="18" spans="1:29" ht="15.75" customHeight="1">
      <c r="A18" s="312"/>
      <c r="B18" s="100"/>
      <c r="C18" s="293"/>
      <c r="D18" s="29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07"/>
      <c r="S18" s="47"/>
      <c r="T18" s="48"/>
      <c r="U18" s="111"/>
      <c r="V18" s="112"/>
      <c r="W18" s="113"/>
      <c r="X18" s="127"/>
      <c r="Y18" s="295"/>
      <c r="Z18" s="296"/>
      <c r="AA18" s="117"/>
      <c r="AB18" s="110"/>
      <c r="AC18" s="291"/>
    </row>
    <row r="19" spans="1:29" ht="15.75" customHeight="1">
      <c r="A19" s="312"/>
      <c r="B19" s="100"/>
      <c r="C19" s="293"/>
      <c r="D19" s="29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07"/>
      <c r="S19" s="47"/>
      <c r="T19" s="48"/>
      <c r="U19" s="111"/>
      <c r="V19" s="112"/>
      <c r="W19" s="113"/>
      <c r="X19" s="127"/>
      <c r="Y19" s="295"/>
      <c r="Z19" s="296"/>
      <c r="AA19" s="117"/>
      <c r="AB19" s="110"/>
      <c r="AC19" s="291"/>
    </row>
    <row r="20" spans="1:29" ht="15.75" customHeight="1">
      <c r="A20" s="312"/>
      <c r="B20" s="163"/>
      <c r="C20" s="293"/>
      <c r="D20" s="294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07"/>
      <c r="S20" s="119"/>
      <c r="T20" s="120"/>
      <c r="U20" s="130"/>
      <c r="V20" s="131"/>
      <c r="W20" s="126"/>
      <c r="X20" s="127"/>
      <c r="Y20" s="295"/>
      <c r="Z20" s="296"/>
      <c r="AA20" s="165"/>
      <c r="AB20" s="125"/>
      <c r="AC20" s="291"/>
    </row>
    <row r="21" spans="1:29" ht="15.75" customHeight="1" thickBot="1">
      <c r="A21" s="313"/>
      <c r="B21" s="133" t="s">
        <v>117</v>
      </c>
      <c r="C21" s="297"/>
      <c r="D21" s="297"/>
      <c r="E21" s="134"/>
      <c r="F21" s="167"/>
      <c r="G21" s="135"/>
      <c r="H21" s="69"/>
      <c r="I21" s="136">
        <f t="shared" ref="I21:J21" si="2">AVERAGE(I5:I20)</f>
        <v>10.6</v>
      </c>
      <c r="J21" s="137">
        <f t="shared" si="2"/>
        <v>3380</v>
      </c>
      <c r="K21" s="138">
        <f t="shared" ref="K21" si="3">J21/I21</f>
        <v>318.8679245283019</v>
      </c>
      <c r="L21" s="136">
        <f t="shared" ref="L21:M21" si="4">AVERAGE(L5:L20)</f>
        <v>10.6</v>
      </c>
      <c r="M21" s="137">
        <f t="shared" si="4"/>
        <v>2961.3916814925628</v>
      </c>
      <c r="N21" s="138">
        <f>M21/L21</f>
        <v>279.37657372571351</v>
      </c>
      <c r="O21" s="139">
        <f>L21-I21</f>
        <v>0</v>
      </c>
      <c r="P21" s="140">
        <f>N21-K21</f>
        <v>-39.491350802588386</v>
      </c>
      <c r="Q21" s="141">
        <f>N21/K21</f>
        <v>0.87615138505697132</v>
      </c>
      <c r="R21" s="308"/>
      <c r="S21" s="142">
        <f>S5</f>
        <v>0.31111111111111106</v>
      </c>
      <c r="T21" s="143">
        <f>INDEX(T5:T20,COUNTA(T5:T20))</f>
        <v>0.43488425925925928</v>
      </c>
      <c r="U21" s="144"/>
      <c r="V21" s="166"/>
      <c r="W21" s="167"/>
      <c r="X21" s="138"/>
      <c r="Y21" s="298"/>
      <c r="Z21" s="299"/>
      <c r="AA21" s="168">
        <f>M21-J21</f>
        <v>-418.60831850743716</v>
      </c>
      <c r="AB21" s="141">
        <f>M21/J21</f>
        <v>0.87615138505697121</v>
      </c>
      <c r="AC21" s="292"/>
    </row>
    <row r="22" spans="1:29" ht="15.75" customHeight="1">
      <c r="A22" s="300" t="s">
        <v>122</v>
      </c>
      <c r="B22" s="114" t="s">
        <v>114</v>
      </c>
      <c r="C22" s="304" t="s">
        <v>123</v>
      </c>
      <c r="D22" s="305"/>
      <c r="E22" s="147">
        <v>14.03</v>
      </c>
      <c r="F22" s="97">
        <v>934</v>
      </c>
      <c r="G22" s="148">
        <f t="shared" ref="G22:G23" si="5">E22*F22</f>
        <v>13104.019999999999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2318.8965517241409</v>
      </c>
      <c r="N22" s="152">
        <f>M22/L22</f>
        <v>386.48275862069016</v>
      </c>
      <c r="O22" s="154">
        <f>L22-I22</f>
        <v>0</v>
      </c>
      <c r="P22" s="155">
        <f>N22-K22</f>
        <v>-46.850574712643152</v>
      </c>
      <c r="Q22" s="156">
        <f>N22/K22</f>
        <v>0.89188328912466963</v>
      </c>
      <c r="R22" s="306">
        <f>Q38</f>
        <v>0.89173711365231212</v>
      </c>
      <c r="S22" s="157">
        <v>0.25</v>
      </c>
      <c r="T22" s="158">
        <v>0.26678240740740738</v>
      </c>
      <c r="U22" s="159"/>
      <c r="V22" s="160">
        <v>24.166666666666636</v>
      </c>
      <c r="W22" s="158"/>
      <c r="X22" s="169"/>
      <c r="Y22" s="309"/>
      <c r="Z22" s="310"/>
      <c r="AA22" s="115">
        <f>M22-J22</f>
        <v>-281.10344827585914</v>
      </c>
      <c r="AB22" s="156">
        <f>M22/J22</f>
        <v>0.89188328912466952</v>
      </c>
      <c r="AC22" s="290">
        <f>AB38</f>
        <v>0.89173711365231212</v>
      </c>
    </row>
    <row r="23" spans="1:29" ht="15.75" customHeight="1">
      <c r="A23" s="301"/>
      <c r="B23" s="100" t="s">
        <v>114</v>
      </c>
      <c r="C23" s="293" t="s">
        <v>124</v>
      </c>
      <c r="D23" s="294"/>
      <c r="E23" s="101">
        <v>14.49</v>
      </c>
      <c r="F23" s="102">
        <v>1161</v>
      </c>
      <c r="G23" s="103">
        <f t="shared" si="5"/>
        <v>16822.89</v>
      </c>
      <c r="H23" s="26"/>
      <c r="I23" s="104">
        <v>6</v>
      </c>
      <c r="J23" s="105">
        <v>2600</v>
      </c>
      <c r="K23" s="106">
        <f t="shared" si="1"/>
        <v>433.33333333333331</v>
      </c>
      <c r="L23" s="107">
        <v>6</v>
      </c>
      <c r="M23" s="105">
        <f>F23/V23*60</f>
        <v>2318.136439267882</v>
      </c>
      <c r="N23" s="106">
        <f>M23/L23</f>
        <v>386.35607321131369</v>
      </c>
      <c r="O23" s="108">
        <f>L23-I23</f>
        <v>0</v>
      </c>
      <c r="P23" s="109">
        <f>N23-K23</f>
        <v>-46.977260122019629</v>
      </c>
      <c r="Q23" s="110">
        <f>N23/K23</f>
        <v>0.89159093817995472</v>
      </c>
      <c r="R23" s="307"/>
      <c r="S23" s="47">
        <v>0.27013888888888887</v>
      </c>
      <c r="T23" s="48">
        <v>0.29100694444444447</v>
      </c>
      <c r="U23" s="111">
        <v>4.8333333333333428</v>
      </c>
      <c r="V23" s="112">
        <v>30.050000000000061</v>
      </c>
      <c r="W23" s="113"/>
      <c r="X23" s="13"/>
      <c r="Y23" s="295"/>
      <c r="Z23" s="296"/>
      <c r="AA23" s="117">
        <f>M23-J23</f>
        <v>-281.863560732118</v>
      </c>
      <c r="AB23" s="110">
        <f>M23/J23</f>
        <v>0.89159093817995461</v>
      </c>
      <c r="AC23" s="291"/>
    </row>
    <row r="24" spans="1:29" ht="15.75" customHeight="1">
      <c r="A24" s="301"/>
      <c r="B24" s="100"/>
      <c r="C24" s="293"/>
      <c r="D24" s="294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307"/>
      <c r="S24" s="47"/>
      <c r="T24" s="48"/>
      <c r="U24" s="111"/>
      <c r="V24" s="112"/>
      <c r="W24" s="113"/>
      <c r="X24" s="13"/>
      <c r="Y24" s="295"/>
      <c r="Z24" s="296"/>
      <c r="AA24" s="117"/>
      <c r="AB24" s="110"/>
      <c r="AC24" s="291"/>
    </row>
    <row r="25" spans="1:29" ht="15.75" customHeight="1">
      <c r="A25" s="301"/>
      <c r="B25" s="100"/>
      <c r="C25" s="293"/>
      <c r="D25" s="294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07"/>
      <c r="S25" s="47"/>
      <c r="T25" s="48"/>
      <c r="U25" s="111"/>
      <c r="V25" s="112"/>
      <c r="W25" s="113"/>
      <c r="X25" s="116"/>
      <c r="Y25" s="295"/>
      <c r="Z25" s="296"/>
      <c r="AA25" s="117"/>
      <c r="AB25" s="110"/>
      <c r="AC25" s="291"/>
    </row>
    <row r="26" spans="1:29" ht="15.75" customHeight="1">
      <c r="A26" s="302"/>
      <c r="B26" s="100"/>
      <c r="C26" s="293"/>
      <c r="D26" s="294"/>
      <c r="E26" s="101"/>
      <c r="F26" s="102"/>
      <c r="G26" s="103"/>
      <c r="H26" s="13"/>
      <c r="I26" s="104"/>
      <c r="J26" s="105"/>
      <c r="K26" s="106"/>
      <c r="L26" s="118"/>
      <c r="M26" s="105"/>
      <c r="N26" s="106"/>
      <c r="O26" s="108"/>
      <c r="P26" s="109"/>
      <c r="Q26" s="110"/>
      <c r="R26" s="307"/>
      <c r="S26" s="47"/>
      <c r="T26" s="48"/>
      <c r="U26" s="111"/>
      <c r="V26" s="112"/>
      <c r="W26" s="113"/>
      <c r="X26" s="13"/>
      <c r="Y26" s="295"/>
      <c r="Z26" s="296"/>
      <c r="AA26" s="117"/>
      <c r="AB26" s="110"/>
      <c r="AC26" s="291"/>
    </row>
    <row r="27" spans="1:29" ht="15.75" customHeight="1">
      <c r="A27" s="302"/>
      <c r="B27" s="100"/>
      <c r="C27" s="293"/>
      <c r="D27" s="294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07"/>
      <c r="S27" s="47"/>
      <c r="T27" s="48"/>
      <c r="U27" s="111"/>
      <c r="V27" s="112"/>
      <c r="W27" s="113"/>
      <c r="X27" s="50"/>
      <c r="Y27" s="295"/>
      <c r="Z27" s="296"/>
      <c r="AA27" s="117"/>
      <c r="AB27" s="110"/>
      <c r="AC27" s="291"/>
    </row>
    <row r="28" spans="1:29" ht="15.75" customHeight="1">
      <c r="A28" s="302"/>
      <c r="B28" s="100"/>
      <c r="C28" s="293"/>
      <c r="D28" s="294"/>
      <c r="E28" s="101"/>
      <c r="F28" s="102"/>
      <c r="G28" s="121"/>
      <c r="H28" s="62"/>
      <c r="I28" s="104"/>
      <c r="J28" s="105"/>
      <c r="K28" s="106"/>
      <c r="L28" s="118"/>
      <c r="M28" s="105"/>
      <c r="N28" s="106"/>
      <c r="O28" s="123"/>
      <c r="P28" s="124"/>
      <c r="Q28" s="125"/>
      <c r="R28" s="307"/>
      <c r="S28" s="47"/>
      <c r="T28" s="48"/>
      <c r="U28" s="111"/>
      <c r="V28" s="112"/>
      <c r="W28" s="113"/>
      <c r="X28" s="116"/>
      <c r="Y28" s="295"/>
      <c r="Z28" s="296"/>
      <c r="AA28" s="117"/>
      <c r="AB28" s="110"/>
      <c r="AC28" s="291"/>
    </row>
    <row r="29" spans="1:29" ht="15.75" customHeight="1">
      <c r="A29" s="302"/>
      <c r="B29" s="100"/>
      <c r="C29" s="293"/>
      <c r="D29" s="294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07"/>
      <c r="S29" s="47"/>
      <c r="T29" s="48"/>
      <c r="U29" s="111"/>
      <c r="V29" s="112"/>
      <c r="W29" s="113"/>
      <c r="X29" s="116"/>
      <c r="Y29" s="295"/>
      <c r="Z29" s="296"/>
      <c r="AA29" s="117"/>
      <c r="AB29" s="110"/>
      <c r="AC29" s="291"/>
    </row>
    <row r="30" spans="1:29" ht="15.75" customHeight="1">
      <c r="A30" s="302"/>
      <c r="B30" s="100"/>
      <c r="C30" s="293"/>
      <c r="D30" s="294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07"/>
      <c r="S30" s="119"/>
      <c r="T30" s="120"/>
      <c r="U30" s="111"/>
      <c r="V30" s="131"/>
      <c r="W30" s="113"/>
      <c r="X30" s="116"/>
      <c r="Y30" s="295"/>
      <c r="Z30" s="296"/>
      <c r="AA30" s="117"/>
      <c r="AB30" s="110"/>
      <c r="AC30" s="291"/>
    </row>
    <row r="31" spans="1:29" ht="15.75" customHeight="1">
      <c r="A31" s="302"/>
      <c r="B31" s="100"/>
      <c r="C31" s="293"/>
      <c r="D31" s="294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07"/>
      <c r="S31" s="119"/>
      <c r="T31" s="120"/>
      <c r="U31" s="111"/>
      <c r="V31" s="131"/>
      <c r="W31" s="126"/>
      <c r="X31" s="127"/>
      <c r="Y31" s="295"/>
      <c r="Z31" s="296"/>
      <c r="AA31" s="117"/>
      <c r="AB31" s="110"/>
      <c r="AC31" s="291"/>
    </row>
    <row r="32" spans="1:29" ht="15.75" customHeight="1">
      <c r="A32" s="302"/>
      <c r="B32" s="100"/>
      <c r="C32" s="293"/>
      <c r="D32" s="294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07"/>
      <c r="S32" s="119"/>
      <c r="T32" s="120"/>
      <c r="U32" s="111"/>
      <c r="V32" s="131"/>
      <c r="W32" s="126"/>
      <c r="X32" s="127"/>
      <c r="Y32" s="295"/>
      <c r="Z32" s="296"/>
      <c r="AA32" s="117"/>
      <c r="AB32" s="110"/>
      <c r="AC32" s="291"/>
    </row>
    <row r="33" spans="1:29" ht="15.75" customHeight="1">
      <c r="A33" s="302"/>
      <c r="B33" s="100"/>
      <c r="C33" s="293"/>
      <c r="D33" s="294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07"/>
      <c r="S33" s="119"/>
      <c r="T33" s="120"/>
      <c r="U33" s="111"/>
      <c r="V33" s="131"/>
      <c r="W33" s="126"/>
      <c r="X33" s="127"/>
      <c r="Y33" s="295"/>
      <c r="Z33" s="296"/>
      <c r="AA33" s="117"/>
      <c r="AB33" s="110"/>
      <c r="AC33" s="291"/>
    </row>
    <row r="34" spans="1:29" ht="15.75" customHeight="1">
      <c r="A34" s="302"/>
      <c r="B34" s="100"/>
      <c r="C34" s="293"/>
      <c r="D34" s="294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07"/>
      <c r="S34" s="119"/>
      <c r="T34" s="120"/>
      <c r="U34" s="111"/>
      <c r="V34" s="131"/>
      <c r="W34" s="126"/>
      <c r="X34" s="127"/>
      <c r="Y34" s="295"/>
      <c r="Z34" s="296"/>
      <c r="AA34" s="117"/>
      <c r="AB34" s="110"/>
      <c r="AC34" s="291"/>
    </row>
    <row r="35" spans="1:29" ht="15.75" customHeight="1">
      <c r="A35" s="302"/>
      <c r="B35" s="100"/>
      <c r="C35" s="293"/>
      <c r="D35" s="294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07"/>
      <c r="S35" s="119"/>
      <c r="T35" s="120"/>
      <c r="U35" s="111"/>
      <c r="V35" s="131"/>
      <c r="W35" s="126"/>
      <c r="X35" s="127"/>
      <c r="Y35" s="295"/>
      <c r="Z35" s="296"/>
      <c r="AA35" s="117"/>
      <c r="AB35" s="110"/>
      <c r="AC35" s="291"/>
    </row>
    <row r="36" spans="1:29" ht="15.75" customHeight="1">
      <c r="A36" s="302"/>
      <c r="B36" s="100"/>
      <c r="C36" s="293"/>
      <c r="D36" s="294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07"/>
      <c r="S36" s="119"/>
      <c r="T36" s="120"/>
      <c r="U36" s="111"/>
      <c r="V36" s="131"/>
      <c r="W36" s="126"/>
      <c r="X36" s="127"/>
      <c r="Y36" s="295"/>
      <c r="Z36" s="296"/>
      <c r="AA36" s="117"/>
      <c r="AB36" s="110"/>
      <c r="AC36" s="291"/>
    </row>
    <row r="37" spans="1:29" ht="15.75" customHeight="1">
      <c r="A37" s="302"/>
      <c r="B37" s="100"/>
      <c r="C37" s="293"/>
      <c r="D37" s="294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07"/>
      <c r="S37" s="119"/>
      <c r="T37" s="120"/>
      <c r="U37" s="130"/>
      <c r="V37" s="131"/>
      <c r="W37" s="126"/>
      <c r="X37" s="127"/>
      <c r="Y37" s="295"/>
      <c r="Z37" s="296"/>
      <c r="AA37" s="165"/>
      <c r="AB37" s="125"/>
      <c r="AC37" s="291"/>
    </row>
    <row r="38" spans="1:29" ht="15.75" customHeight="1" thickBot="1">
      <c r="A38" s="303"/>
      <c r="B38" s="133" t="s">
        <v>117</v>
      </c>
      <c r="C38" s="297"/>
      <c r="D38" s="297"/>
      <c r="E38" s="134"/>
      <c r="F38" s="167"/>
      <c r="G38" s="135"/>
      <c r="H38" s="69"/>
      <c r="I38" s="136">
        <f t="shared" ref="I38:J38" si="6">AVERAGE(I22:I37)</f>
        <v>6</v>
      </c>
      <c r="J38" s="137">
        <f t="shared" si="6"/>
        <v>2600</v>
      </c>
      <c r="K38" s="138">
        <f t="shared" ref="K38" si="7">J38/I38</f>
        <v>433.33333333333331</v>
      </c>
      <c r="L38" s="136">
        <f t="shared" ref="L38:M38" si="8">AVERAGE(L22:L37)</f>
        <v>6</v>
      </c>
      <c r="M38" s="137">
        <f t="shared" si="8"/>
        <v>2318.5164954960114</v>
      </c>
      <c r="N38" s="138">
        <f>M38/L38</f>
        <v>386.41941591600192</v>
      </c>
      <c r="O38" s="139">
        <f>L38-I38</f>
        <v>0</v>
      </c>
      <c r="P38" s="140">
        <f>N38-K38</f>
        <v>-46.91391741733139</v>
      </c>
      <c r="Q38" s="141">
        <f>N38/K38</f>
        <v>0.89173711365231212</v>
      </c>
      <c r="R38" s="308"/>
      <c r="S38" s="142">
        <f>S22</f>
        <v>0.25</v>
      </c>
      <c r="T38" s="143">
        <f>INDEX(T22:T37,COUNTA(T22:T37))</f>
        <v>0.29100694444444447</v>
      </c>
      <c r="U38" s="144"/>
      <c r="V38" s="166"/>
      <c r="W38" s="167"/>
      <c r="X38" s="138"/>
      <c r="Y38" s="298"/>
      <c r="Z38" s="299"/>
      <c r="AA38" s="168">
        <f>M38-J38</f>
        <v>-281.48350450398857</v>
      </c>
      <c r="AB38" s="141">
        <f>M38/J38</f>
        <v>0.89173711365231212</v>
      </c>
      <c r="AC38" s="292"/>
    </row>
    <row r="39" spans="1:29" ht="15.75" customHeight="1">
      <c r="A39" s="311" t="s">
        <v>245</v>
      </c>
      <c r="B39" s="114" t="s">
        <v>120</v>
      </c>
      <c r="C39" s="304" t="s">
        <v>129</v>
      </c>
      <c r="D39" s="305"/>
      <c r="E39" s="147">
        <v>17.89</v>
      </c>
      <c r="F39" s="97">
        <v>2762</v>
      </c>
      <c r="G39" s="148">
        <f t="shared" ref="G39:G42" si="9">E39*F39</f>
        <v>49412.18</v>
      </c>
      <c r="H39" s="149"/>
      <c r="I39" s="150">
        <v>4</v>
      </c>
      <c r="J39" s="151">
        <v>3300</v>
      </c>
      <c r="K39" s="152">
        <f>J39/I39</f>
        <v>825</v>
      </c>
      <c r="L39" s="153">
        <v>4</v>
      </c>
      <c r="M39" s="151">
        <f>F39/V39*60</f>
        <v>2954.0106951871667</v>
      </c>
      <c r="N39" s="152">
        <f>M39/L39</f>
        <v>738.50267379679167</v>
      </c>
      <c r="O39" s="154">
        <f>L39-I39</f>
        <v>0</v>
      </c>
      <c r="P39" s="155">
        <f>N39-K39</f>
        <v>-86.497326203208331</v>
      </c>
      <c r="Q39" s="156">
        <f>N39/K39</f>
        <v>0.8951547561173232</v>
      </c>
      <c r="R39" s="306">
        <f>Q55</f>
        <v>0.89512422507457057</v>
      </c>
      <c r="S39" s="157">
        <v>0.29166666666666669</v>
      </c>
      <c r="T39" s="158">
        <v>0.330625</v>
      </c>
      <c r="U39" s="159"/>
      <c r="V39" s="160">
        <v>56.09999999999998</v>
      </c>
      <c r="W39" s="158"/>
      <c r="X39" s="169"/>
      <c r="Y39" s="309"/>
      <c r="Z39" s="310"/>
      <c r="AA39" s="115">
        <f>M39-J39</f>
        <v>-345.98930481283332</v>
      </c>
      <c r="AB39" s="156">
        <f>M39/J39</f>
        <v>0.8951547561173232</v>
      </c>
      <c r="AC39" s="290">
        <f>AB55</f>
        <v>0.89512422507457057</v>
      </c>
    </row>
    <row r="40" spans="1:29" ht="15.75" customHeight="1">
      <c r="A40" s="312"/>
      <c r="B40" s="100" t="s">
        <v>120</v>
      </c>
      <c r="C40" s="293" t="s">
        <v>127</v>
      </c>
      <c r="D40" s="294"/>
      <c r="E40" s="101">
        <v>21.45</v>
      </c>
      <c r="F40" s="102">
        <v>1528</v>
      </c>
      <c r="G40" s="103">
        <f t="shared" si="9"/>
        <v>32775.599999999999</v>
      </c>
      <c r="H40" s="26"/>
      <c r="I40" s="104">
        <v>4</v>
      </c>
      <c r="J40" s="105">
        <v>3300</v>
      </c>
      <c r="K40" s="106">
        <f t="shared" ref="K40:K58" si="10">J40/I40</f>
        <v>825</v>
      </c>
      <c r="L40" s="107">
        <v>4</v>
      </c>
      <c r="M40" s="105">
        <f>F40/V40*60</f>
        <v>2955.8301988178473</v>
      </c>
      <c r="N40" s="106">
        <f>M40/L40</f>
        <v>738.95754970446183</v>
      </c>
      <c r="O40" s="108">
        <f>L40-I40</f>
        <v>0</v>
      </c>
      <c r="P40" s="109">
        <f>N40-K40</f>
        <v>-86.042450295538174</v>
      </c>
      <c r="Q40" s="110">
        <f>N40/K40</f>
        <v>0.89570612085389312</v>
      </c>
      <c r="R40" s="307"/>
      <c r="S40" s="47">
        <v>0.33402777777777781</v>
      </c>
      <c r="T40" s="48">
        <v>0.35556712962962961</v>
      </c>
      <c r="U40" s="111">
        <v>4.9000000000000465</v>
      </c>
      <c r="V40" s="112">
        <v>31.016666666666588</v>
      </c>
      <c r="W40" s="113"/>
      <c r="X40" s="116"/>
      <c r="Y40" s="295"/>
      <c r="Z40" s="296"/>
      <c r="AA40" s="117">
        <f>M40-J40</f>
        <v>-344.1698011821527</v>
      </c>
      <c r="AB40" s="110">
        <f>M40/J40</f>
        <v>0.89570612085389312</v>
      </c>
      <c r="AC40" s="291"/>
    </row>
    <row r="41" spans="1:29" ht="15.75" customHeight="1">
      <c r="A41" s="312"/>
      <c r="B41" s="100" t="s">
        <v>120</v>
      </c>
      <c r="C41" s="293" t="s">
        <v>235</v>
      </c>
      <c r="D41" s="294"/>
      <c r="E41" s="101">
        <v>18.170000000000002</v>
      </c>
      <c r="F41" s="102">
        <v>2496</v>
      </c>
      <c r="G41" s="103">
        <f t="shared" si="9"/>
        <v>45352.320000000007</v>
      </c>
      <c r="H41" s="26"/>
      <c r="I41" s="104">
        <v>4</v>
      </c>
      <c r="J41" s="105">
        <v>3300</v>
      </c>
      <c r="K41" s="106">
        <f t="shared" si="10"/>
        <v>825</v>
      </c>
      <c r="L41" s="107">
        <v>4</v>
      </c>
      <c r="M41" s="105">
        <f>F41/V41*60</f>
        <v>2952.8754518567225</v>
      </c>
      <c r="N41" s="106">
        <f>M41/L41</f>
        <v>738.21886296418063</v>
      </c>
      <c r="O41" s="108">
        <f>L41-I41</f>
        <v>0</v>
      </c>
      <c r="P41" s="109">
        <f>N41-K41</f>
        <v>-86.78113703581937</v>
      </c>
      <c r="Q41" s="110">
        <f>N41/K41</f>
        <v>0.89481074298688557</v>
      </c>
      <c r="R41" s="307"/>
      <c r="S41" s="47">
        <v>0.35922453703703705</v>
      </c>
      <c r="T41" s="48">
        <v>0.39444444444444443</v>
      </c>
      <c r="U41" s="111">
        <v>5.2666666666667172</v>
      </c>
      <c r="V41" s="112">
        <v>50.716666666666626</v>
      </c>
      <c r="W41" s="113"/>
      <c r="X41" s="13"/>
      <c r="Y41" s="295"/>
      <c r="Z41" s="296"/>
      <c r="AA41" s="117">
        <f>M41-J41</f>
        <v>-347.12454814327748</v>
      </c>
      <c r="AB41" s="110">
        <f>M41/J41</f>
        <v>0.89481074298688557</v>
      </c>
      <c r="AC41" s="291"/>
    </row>
    <row r="42" spans="1:29" ht="15.75" customHeight="1">
      <c r="A42" s="312"/>
      <c r="B42" s="100" t="s">
        <v>120</v>
      </c>
      <c r="C42" s="293" t="s">
        <v>130</v>
      </c>
      <c r="D42" s="294"/>
      <c r="E42" s="101">
        <v>16.66</v>
      </c>
      <c r="F42" s="102">
        <v>4349</v>
      </c>
      <c r="G42" s="103">
        <f t="shared" si="9"/>
        <v>72454.34</v>
      </c>
      <c r="H42" s="26"/>
      <c r="I42" s="104">
        <v>4</v>
      </c>
      <c r="J42" s="105">
        <v>3300</v>
      </c>
      <c r="K42" s="106">
        <f t="shared" si="10"/>
        <v>825</v>
      </c>
      <c r="L42" s="107">
        <v>4</v>
      </c>
      <c r="M42" s="105">
        <f>F42/V42*60</f>
        <v>2952.9234251225948</v>
      </c>
      <c r="N42" s="106">
        <f>M42/L42</f>
        <v>738.23085628064871</v>
      </c>
      <c r="O42" s="108">
        <f>L42-I42</f>
        <v>0</v>
      </c>
      <c r="P42" s="109">
        <f>N42-K42</f>
        <v>-86.769143719351291</v>
      </c>
      <c r="Q42" s="110">
        <f>N42/K42</f>
        <v>0.89482528034018027</v>
      </c>
      <c r="R42" s="307"/>
      <c r="S42" s="47">
        <v>0.39791666666666664</v>
      </c>
      <c r="T42" s="48">
        <v>0.45928240740740739</v>
      </c>
      <c r="U42" s="111">
        <v>4.9999999999999822</v>
      </c>
      <c r="V42" s="112">
        <v>88.366666666666674</v>
      </c>
      <c r="W42" s="113"/>
      <c r="X42" s="13"/>
      <c r="Y42" s="295"/>
      <c r="Z42" s="296"/>
      <c r="AA42" s="117">
        <f>M42-J42</f>
        <v>-347.07657487740516</v>
      </c>
      <c r="AB42" s="110">
        <f>M42/J42</f>
        <v>0.89482528034018027</v>
      </c>
      <c r="AC42" s="291"/>
    </row>
    <row r="43" spans="1:29" ht="15.75" customHeight="1">
      <c r="A43" s="312"/>
      <c r="B43" s="100"/>
      <c r="C43" s="293"/>
      <c r="D43" s="294"/>
      <c r="E43" s="101"/>
      <c r="F43" s="102"/>
      <c r="G43" s="103"/>
      <c r="H43" s="13"/>
      <c r="I43" s="104"/>
      <c r="J43" s="105"/>
      <c r="K43" s="106"/>
      <c r="L43" s="118"/>
      <c r="M43" s="105"/>
      <c r="N43" s="106"/>
      <c r="O43" s="108"/>
      <c r="P43" s="109"/>
      <c r="Q43" s="110"/>
      <c r="R43" s="307"/>
      <c r="S43" s="47"/>
      <c r="T43" s="48"/>
      <c r="U43" s="111"/>
      <c r="V43" s="112"/>
      <c r="W43" s="113"/>
      <c r="X43" s="13"/>
      <c r="Y43" s="295"/>
      <c r="Z43" s="296"/>
      <c r="AA43" s="117"/>
      <c r="AB43" s="110"/>
      <c r="AC43" s="291"/>
    </row>
    <row r="44" spans="1:29" ht="15.75" customHeight="1">
      <c r="A44" s="312"/>
      <c r="B44" s="100"/>
      <c r="C44" s="293"/>
      <c r="D44" s="294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307"/>
      <c r="S44" s="47"/>
      <c r="T44" s="48"/>
      <c r="U44" s="111"/>
      <c r="V44" s="112"/>
      <c r="W44" s="113"/>
      <c r="X44" s="116"/>
      <c r="Y44" s="295"/>
      <c r="Z44" s="296"/>
      <c r="AA44" s="117"/>
      <c r="AB44" s="110"/>
      <c r="AC44" s="291"/>
    </row>
    <row r="45" spans="1:29" ht="15.75" customHeight="1">
      <c r="A45" s="312"/>
      <c r="B45" s="100"/>
      <c r="C45" s="293"/>
      <c r="D45" s="294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307"/>
      <c r="S45" s="47"/>
      <c r="T45" s="48"/>
      <c r="U45" s="111"/>
      <c r="V45" s="112"/>
      <c r="W45" s="113"/>
      <c r="X45" s="116"/>
      <c r="Y45" s="295"/>
      <c r="Z45" s="296"/>
      <c r="AA45" s="117"/>
      <c r="AB45" s="110"/>
      <c r="AC45" s="291"/>
    </row>
    <row r="46" spans="1:29" ht="15.75" customHeight="1">
      <c r="A46" s="312"/>
      <c r="B46" s="100"/>
      <c r="C46" s="293"/>
      <c r="D46" s="294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07"/>
      <c r="S46" s="47"/>
      <c r="T46" s="48"/>
      <c r="U46" s="111"/>
      <c r="V46" s="112"/>
      <c r="W46" s="113"/>
      <c r="X46" s="116"/>
      <c r="Y46" s="295"/>
      <c r="Z46" s="296"/>
      <c r="AA46" s="117"/>
      <c r="AB46" s="110"/>
      <c r="AC46" s="291"/>
    </row>
    <row r="47" spans="1:29" ht="15.75" customHeight="1">
      <c r="A47" s="312"/>
      <c r="B47" s="100"/>
      <c r="C47" s="293"/>
      <c r="D47" s="294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07"/>
      <c r="S47" s="47"/>
      <c r="T47" s="48"/>
      <c r="U47" s="111"/>
      <c r="V47" s="112"/>
      <c r="W47" s="113"/>
      <c r="X47" s="116"/>
      <c r="Y47" s="295"/>
      <c r="Z47" s="296"/>
      <c r="AA47" s="117"/>
      <c r="AB47" s="110"/>
      <c r="AC47" s="291"/>
    </row>
    <row r="48" spans="1:29" ht="15.75" customHeight="1">
      <c r="A48" s="312"/>
      <c r="B48" s="100"/>
      <c r="C48" s="293"/>
      <c r="D48" s="294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07"/>
      <c r="S48" s="47"/>
      <c r="T48" s="48"/>
      <c r="U48" s="111"/>
      <c r="V48" s="112"/>
      <c r="W48" s="113"/>
      <c r="X48" s="116"/>
      <c r="Y48" s="295"/>
      <c r="Z48" s="296"/>
      <c r="AA48" s="117"/>
      <c r="AB48" s="110"/>
      <c r="AC48" s="291"/>
    </row>
    <row r="49" spans="1:29" ht="15.75" customHeight="1">
      <c r="A49" s="312"/>
      <c r="B49" s="100"/>
      <c r="C49" s="293"/>
      <c r="D49" s="294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07"/>
      <c r="S49" s="47"/>
      <c r="T49" s="48"/>
      <c r="U49" s="111"/>
      <c r="V49" s="112"/>
      <c r="W49" s="113"/>
      <c r="X49" s="116"/>
      <c r="Y49" s="295"/>
      <c r="Z49" s="296"/>
      <c r="AA49" s="117"/>
      <c r="AB49" s="110"/>
      <c r="AC49" s="291"/>
    </row>
    <row r="50" spans="1:29" ht="15.75" customHeight="1">
      <c r="A50" s="312"/>
      <c r="B50" s="100"/>
      <c r="C50" s="293"/>
      <c r="D50" s="294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07"/>
      <c r="S50" s="47"/>
      <c r="T50" s="48"/>
      <c r="U50" s="111"/>
      <c r="V50" s="112"/>
      <c r="W50" s="113"/>
      <c r="X50" s="116"/>
      <c r="Y50" s="295"/>
      <c r="Z50" s="296"/>
      <c r="AA50" s="117"/>
      <c r="AB50" s="110"/>
      <c r="AC50" s="291"/>
    </row>
    <row r="51" spans="1:29" ht="15.75" customHeight="1">
      <c r="A51" s="312"/>
      <c r="B51" s="100"/>
      <c r="C51" s="293"/>
      <c r="D51" s="294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07"/>
      <c r="S51" s="47"/>
      <c r="T51" s="48"/>
      <c r="U51" s="111"/>
      <c r="V51" s="112"/>
      <c r="W51" s="113"/>
      <c r="X51" s="116"/>
      <c r="Y51" s="295"/>
      <c r="Z51" s="296"/>
      <c r="AA51" s="117"/>
      <c r="AB51" s="110"/>
      <c r="AC51" s="291"/>
    </row>
    <row r="52" spans="1:29" ht="15.75" customHeight="1">
      <c r="A52" s="312"/>
      <c r="B52" s="100"/>
      <c r="C52" s="293"/>
      <c r="D52" s="294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07"/>
      <c r="S52" s="47"/>
      <c r="T52" s="48"/>
      <c r="U52" s="111"/>
      <c r="V52" s="112"/>
      <c r="W52" s="113"/>
      <c r="X52" s="116"/>
      <c r="Y52" s="295"/>
      <c r="Z52" s="296"/>
      <c r="AA52" s="117"/>
      <c r="AB52" s="110"/>
      <c r="AC52" s="291"/>
    </row>
    <row r="53" spans="1:29" ht="15.75" customHeight="1">
      <c r="A53" s="312"/>
      <c r="B53" s="100"/>
      <c r="C53" s="293"/>
      <c r="D53" s="294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07"/>
      <c r="S53" s="47"/>
      <c r="T53" s="48"/>
      <c r="U53" s="111"/>
      <c r="V53" s="112"/>
      <c r="W53" s="113"/>
      <c r="X53" s="116"/>
      <c r="Y53" s="295"/>
      <c r="Z53" s="296"/>
      <c r="AA53" s="117"/>
      <c r="AB53" s="110"/>
      <c r="AC53" s="291"/>
    </row>
    <row r="54" spans="1:29" ht="15.75" customHeight="1">
      <c r="A54" s="312"/>
      <c r="B54" s="100"/>
      <c r="C54" s="293"/>
      <c r="D54" s="294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07"/>
      <c r="S54" s="119"/>
      <c r="T54" s="120"/>
      <c r="U54" s="130"/>
      <c r="V54" s="131"/>
      <c r="W54" s="126"/>
      <c r="X54" s="127"/>
      <c r="Y54" s="295"/>
      <c r="Z54" s="296"/>
      <c r="AA54" s="165"/>
      <c r="AB54" s="125"/>
      <c r="AC54" s="291"/>
    </row>
    <row r="55" spans="1:29" ht="15.75" customHeight="1" thickBot="1">
      <c r="A55" s="313"/>
      <c r="B55" s="133" t="s">
        <v>117</v>
      </c>
      <c r="C55" s="297"/>
      <c r="D55" s="297"/>
      <c r="E55" s="134"/>
      <c r="F55" s="167"/>
      <c r="G55" s="135"/>
      <c r="H55" s="69"/>
      <c r="I55" s="136">
        <f t="shared" ref="I55:J55" si="11">AVERAGE(I39:I54)</f>
        <v>4</v>
      </c>
      <c r="J55" s="137">
        <f t="shared" si="11"/>
        <v>3300</v>
      </c>
      <c r="K55" s="138">
        <f t="shared" ref="K55" si="12">J55/I55</f>
        <v>825</v>
      </c>
      <c r="L55" s="136">
        <f t="shared" ref="L55:M55" si="13">AVERAGE(L39:L54)</f>
        <v>4</v>
      </c>
      <c r="M55" s="137">
        <f t="shared" si="13"/>
        <v>2953.9099427460828</v>
      </c>
      <c r="N55" s="138">
        <f>M55/L55</f>
        <v>738.47748568652071</v>
      </c>
      <c r="O55" s="139">
        <f>L55-I55</f>
        <v>0</v>
      </c>
      <c r="P55" s="140">
        <f>N55-K55</f>
        <v>-86.522514313479292</v>
      </c>
      <c r="Q55" s="141">
        <f>N55/K55</f>
        <v>0.89512422507457057</v>
      </c>
      <c r="R55" s="308"/>
      <c r="S55" s="142">
        <f>S39</f>
        <v>0.29166666666666669</v>
      </c>
      <c r="T55" s="143">
        <f>INDEX(T39:T54,COUNTA(T39:T54))</f>
        <v>0.45928240740740739</v>
      </c>
      <c r="U55" s="144"/>
      <c r="V55" s="166"/>
      <c r="W55" s="167"/>
      <c r="X55" s="138"/>
      <c r="Y55" s="298"/>
      <c r="Z55" s="299"/>
      <c r="AA55" s="168">
        <f>M55-J55</f>
        <v>-346.09005725391717</v>
      </c>
      <c r="AB55" s="141">
        <f>M55/J55</f>
        <v>0.89512422507457057</v>
      </c>
      <c r="AC55" s="292"/>
    </row>
    <row r="56" spans="1:29" ht="15.75" customHeight="1">
      <c r="A56" s="300" t="s">
        <v>126</v>
      </c>
      <c r="B56" s="114" t="s">
        <v>120</v>
      </c>
      <c r="C56" s="304" t="s">
        <v>128</v>
      </c>
      <c r="D56" s="305"/>
      <c r="E56" s="147">
        <v>22.28</v>
      </c>
      <c r="F56" s="97">
        <v>1159</v>
      </c>
      <c r="G56" s="148">
        <f t="shared" ref="G56:G58" si="14">E56*F56</f>
        <v>25822.52</v>
      </c>
      <c r="H56" s="149"/>
      <c r="I56" s="150">
        <v>5</v>
      </c>
      <c r="J56" s="151">
        <v>3300</v>
      </c>
      <c r="K56" s="152">
        <f>J56/I56</f>
        <v>660</v>
      </c>
      <c r="L56" s="153">
        <v>5</v>
      </c>
      <c r="M56" s="151">
        <f>F56/V56*60</f>
        <v>2957.0517363571898</v>
      </c>
      <c r="N56" s="152">
        <f>M56/L56</f>
        <v>591.41034727143801</v>
      </c>
      <c r="O56" s="154">
        <f>L56-I56</f>
        <v>0</v>
      </c>
      <c r="P56" s="155">
        <f>N56-K56</f>
        <v>-68.589652728561987</v>
      </c>
      <c r="Q56" s="156">
        <f>N56/K56</f>
        <v>0.89607628374460302</v>
      </c>
      <c r="R56" s="306">
        <f>Q72</f>
        <v>0.89526814430193691</v>
      </c>
      <c r="S56" s="157">
        <v>0.29200231481481481</v>
      </c>
      <c r="T56" s="158">
        <v>0.30833333333333335</v>
      </c>
      <c r="U56" s="159"/>
      <c r="V56" s="160">
        <v>23.516666666666694</v>
      </c>
      <c r="W56" s="161"/>
      <c r="X56" s="162"/>
      <c r="Y56" s="309"/>
      <c r="Z56" s="310"/>
      <c r="AA56" s="115">
        <f>M56-J56</f>
        <v>-342.94826364281016</v>
      </c>
      <c r="AB56" s="156">
        <f>M56/J56</f>
        <v>0.89607628374460302</v>
      </c>
      <c r="AC56" s="290">
        <f>AB72</f>
        <v>0.8952681443019368</v>
      </c>
    </row>
    <row r="57" spans="1:29" ht="15.75" customHeight="1">
      <c r="A57" s="301"/>
      <c r="B57" s="100" t="s">
        <v>120</v>
      </c>
      <c r="C57" s="293" t="s">
        <v>256</v>
      </c>
      <c r="D57" s="294"/>
      <c r="E57" s="101">
        <v>27.27</v>
      </c>
      <c r="F57" s="102">
        <v>4127</v>
      </c>
      <c r="G57" s="103">
        <f t="shared" si="14"/>
        <v>112543.29</v>
      </c>
      <c r="H57" s="26"/>
      <c r="I57" s="104">
        <v>5</v>
      </c>
      <c r="J57" s="105">
        <v>3300</v>
      </c>
      <c r="K57" s="106">
        <f t="shared" si="10"/>
        <v>660</v>
      </c>
      <c r="L57" s="107">
        <v>5</v>
      </c>
      <c r="M57" s="105">
        <f>F57/V57*60</f>
        <v>2953.7176938369762</v>
      </c>
      <c r="N57" s="106">
        <f>M57/L57</f>
        <v>590.74353876739519</v>
      </c>
      <c r="O57" s="108">
        <f>L57-I57</f>
        <v>0</v>
      </c>
      <c r="P57" s="109">
        <f>N57-K57</f>
        <v>-69.256461232604806</v>
      </c>
      <c r="Q57" s="110">
        <f>N57/K57</f>
        <v>0.89506596782938663</v>
      </c>
      <c r="R57" s="307"/>
      <c r="S57" s="47">
        <v>0.31192129629629628</v>
      </c>
      <c r="T57" s="48">
        <v>0.37013888888888891</v>
      </c>
      <c r="U57" s="111">
        <v>5.1666666666666217</v>
      </c>
      <c r="V57" s="112">
        <v>83.833333333333385</v>
      </c>
      <c r="W57" s="113"/>
      <c r="X57" s="116"/>
      <c r="Y57" s="295"/>
      <c r="Z57" s="296"/>
      <c r="AA57" s="117">
        <f>M57-J57</f>
        <v>-346.2823061630238</v>
      </c>
      <c r="AB57" s="110">
        <f>M57/J57</f>
        <v>0.89506596782938674</v>
      </c>
      <c r="AC57" s="291"/>
    </row>
    <row r="58" spans="1:29" ht="15.75" customHeight="1">
      <c r="A58" s="301"/>
      <c r="B58" s="100" t="s">
        <v>120</v>
      </c>
      <c r="C58" s="293" t="s">
        <v>220</v>
      </c>
      <c r="D58" s="294"/>
      <c r="E58" s="101">
        <v>18.53</v>
      </c>
      <c r="F58" s="102">
        <v>3679</v>
      </c>
      <c r="G58" s="103">
        <f t="shared" si="14"/>
        <v>68171.87000000001</v>
      </c>
      <c r="H58" s="26"/>
      <c r="I58" s="104">
        <v>3</v>
      </c>
      <c r="J58" s="105">
        <v>3300</v>
      </c>
      <c r="K58" s="106">
        <f t="shared" si="10"/>
        <v>1100</v>
      </c>
      <c r="L58" s="107">
        <v>3</v>
      </c>
      <c r="M58" s="105">
        <f>F58/V58*60</f>
        <v>2952.3851983950085</v>
      </c>
      <c r="N58" s="106">
        <f>M58/L58</f>
        <v>984.12839946500287</v>
      </c>
      <c r="O58" s="108">
        <f>L58-I58</f>
        <v>0</v>
      </c>
      <c r="P58" s="109">
        <f>N58-K58</f>
        <v>-115.87160053499713</v>
      </c>
      <c r="Q58" s="110">
        <f>N58/K58</f>
        <v>0.89466218133182074</v>
      </c>
      <c r="R58" s="307"/>
      <c r="S58" s="47">
        <v>0.37377314814814816</v>
      </c>
      <c r="T58" s="48">
        <v>0.42569444444444443</v>
      </c>
      <c r="U58" s="111">
        <v>5.2333333333333254</v>
      </c>
      <c r="V58" s="112">
        <v>74.766666666666623</v>
      </c>
      <c r="W58" s="113"/>
      <c r="X58" s="116"/>
      <c r="Y58" s="295"/>
      <c r="Z58" s="296"/>
      <c r="AA58" s="117">
        <f>M58-J58</f>
        <v>-347.6148016049915</v>
      </c>
      <c r="AB58" s="110">
        <f>M58/J58</f>
        <v>0.89466218133182074</v>
      </c>
      <c r="AC58" s="291"/>
    </row>
    <row r="59" spans="1:29" ht="15.75" customHeight="1">
      <c r="A59" s="301"/>
      <c r="B59" s="100"/>
      <c r="C59" s="293"/>
      <c r="D59" s="294"/>
      <c r="E59" s="101"/>
      <c r="F59" s="102"/>
      <c r="G59" s="103"/>
      <c r="H59" s="26"/>
      <c r="I59" s="104"/>
      <c r="J59" s="105"/>
      <c r="K59" s="106"/>
      <c r="L59" s="107"/>
      <c r="M59" s="105"/>
      <c r="N59" s="106"/>
      <c r="O59" s="108"/>
      <c r="P59" s="109"/>
      <c r="Q59" s="110"/>
      <c r="R59" s="307"/>
      <c r="S59" s="47"/>
      <c r="T59" s="48"/>
      <c r="U59" s="111"/>
      <c r="V59" s="112"/>
      <c r="W59" s="113"/>
      <c r="X59" s="116"/>
      <c r="Y59" s="295"/>
      <c r="Z59" s="296"/>
      <c r="AA59" s="117"/>
      <c r="AB59" s="110"/>
      <c r="AC59" s="291"/>
    </row>
    <row r="60" spans="1:29" ht="15.75" customHeight="1">
      <c r="A60" s="302"/>
      <c r="B60" s="100"/>
      <c r="C60" s="293"/>
      <c r="D60" s="294"/>
      <c r="E60" s="101"/>
      <c r="F60" s="102"/>
      <c r="G60" s="103"/>
      <c r="H60" s="13"/>
      <c r="I60" s="104"/>
      <c r="J60" s="105"/>
      <c r="K60" s="106"/>
      <c r="L60" s="118"/>
      <c r="M60" s="105"/>
      <c r="N60" s="106"/>
      <c r="O60" s="108"/>
      <c r="P60" s="109"/>
      <c r="Q60" s="110"/>
      <c r="R60" s="307"/>
      <c r="S60" s="47"/>
      <c r="T60" s="48"/>
      <c r="U60" s="111"/>
      <c r="V60" s="112"/>
      <c r="W60" s="113"/>
      <c r="X60" s="116"/>
      <c r="Y60" s="295"/>
      <c r="Z60" s="296"/>
      <c r="AA60" s="117"/>
      <c r="AB60" s="110"/>
      <c r="AC60" s="291"/>
    </row>
    <row r="61" spans="1:29" ht="15.75" customHeight="1">
      <c r="A61" s="302"/>
      <c r="B61" s="100"/>
      <c r="C61" s="293"/>
      <c r="D61" s="294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307"/>
      <c r="S61" s="47"/>
      <c r="T61" s="48"/>
      <c r="U61" s="111"/>
      <c r="V61" s="112"/>
      <c r="W61" s="113"/>
      <c r="X61" s="116"/>
      <c r="Y61" s="295"/>
      <c r="Z61" s="296"/>
      <c r="AA61" s="117"/>
      <c r="AB61" s="110"/>
      <c r="AC61" s="291"/>
    </row>
    <row r="62" spans="1:29" ht="15.75" customHeight="1">
      <c r="A62" s="302"/>
      <c r="B62" s="100"/>
      <c r="C62" s="293"/>
      <c r="D62" s="294"/>
      <c r="E62" s="101"/>
      <c r="F62" s="102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307"/>
      <c r="S62" s="47"/>
      <c r="T62" s="48"/>
      <c r="U62" s="111"/>
      <c r="V62" s="112"/>
      <c r="W62" s="113"/>
      <c r="X62" s="116"/>
      <c r="Y62" s="295"/>
      <c r="Z62" s="296"/>
      <c r="AA62" s="117"/>
      <c r="AB62" s="110"/>
      <c r="AC62" s="291"/>
    </row>
    <row r="63" spans="1:29" ht="15.75" customHeight="1">
      <c r="A63" s="302"/>
      <c r="B63" s="100"/>
      <c r="C63" s="293"/>
      <c r="D63" s="294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07"/>
      <c r="S63" s="47"/>
      <c r="T63" s="48"/>
      <c r="U63" s="111"/>
      <c r="V63" s="112"/>
      <c r="W63" s="113"/>
      <c r="X63" s="116"/>
      <c r="Y63" s="295"/>
      <c r="Z63" s="296"/>
      <c r="AA63" s="117"/>
      <c r="AB63" s="110"/>
      <c r="AC63" s="291"/>
    </row>
    <row r="64" spans="1:29" ht="15.75" customHeight="1">
      <c r="A64" s="302"/>
      <c r="B64" s="100"/>
      <c r="C64" s="293"/>
      <c r="D64" s="294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07"/>
      <c r="S64" s="47"/>
      <c r="T64" s="48"/>
      <c r="U64" s="111"/>
      <c r="V64" s="112"/>
      <c r="W64" s="113"/>
      <c r="X64" s="116"/>
      <c r="Y64" s="295"/>
      <c r="Z64" s="296"/>
      <c r="AA64" s="117"/>
      <c r="AB64" s="110"/>
      <c r="AC64" s="291"/>
    </row>
    <row r="65" spans="1:29" ht="15.75" customHeight="1">
      <c r="A65" s="302"/>
      <c r="B65" s="100"/>
      <c r="C65" s="293"/>
      <c r="D65" s="294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07"/>
      <c r="S65" s="47"/>
      <c r="T65" s="48"/>
      <c r="U65" s="111"/>
      <c r="V65" s="112"/>
      <c r="W65" s="113"/>
      <c r="X65" s="116"/>
      <c r="Y65" s="295"/>
      <c r="Z65" s="296"/>
      <c r="AA65" s="117"/>
      <c r="AB65" s="110"/>
      <c r="AC65" s="291"/>
    </row>
    <row r="66" spans="1:29" ht="15.75" customHeight="1">
      <c r="A66" s="302"/>
      <c r="B66" s="100"/>
      <c r="C66" s="293"/>
      <c r="D66" s="294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07"/>
      <c r="S66" s="47"/>
      <c r="T66" s="48"/>
      <c r="U66" s="111"/>
      <c r="V66" s="112"/>
      <c r="W66" s="113"/>
      <c r="X66" s="116"/>
      <c r="Y66" s="295"/>
      <c r="Z66" s="296"/>
      <c r="AA66" s="117"/>
      <c r="AB66" s="110"/>
      <c r="AC66" s="291"/>
    </row>
    <row r="67" spans="1:29" ht="15.75" customHeight="1">
      <c r="A67" s="302"/>
      <c r="B67" s="100"/>
      <c r="C67" s="293"/>
      <c r="D67" s="294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07"/>
      <c r="S67" s="47"/>
      <c r="T67" s="48"/>
      <c r="U67" s="111"/>
      <c r="V67" s="112"/>
      <c r="W67" s="113"/>
      <c r="X67" s="116"/>
      <c r="Y67" s="295"/>
      <c r="Z67" s="296"/>
      <c r="AA67" s="117"/>
      <c r="AB67" s="110"/>
      <c r="AC67" s="291"/>
    </row>
    <row r="68" spans="1:29" ht="15.75" customHeight="1">
      <c r="A68" s="302"/>
      <c r="B68" s="100"/>
      <c r="C68" s="293"/>
      <c r="D68" s="294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07"/>
      <c r="S68" s="47"/>
      <c r="T68" s="48"/>
      <c r="U68" s="111"/>
      <c r="V68" s="112"/>
      <c r="W68" s="113"/>
      <c r="X68" s="116"/>
      <c r="Y68" s="295"/>
      <c r="Z68" s="296"/>
      <c r="AA68" s="117"/>
      <c r="AB68" s="110"/>
      <c r="AC68" s="291"/>
    </row>
    <row r="69" spans="1:29" ht="15.75" customHeight="1">
      <c r="A69" s="302"/>
      <c r="B69" s="100"/>
      <c r="C69" s="293"/>
      <c r="D69" s="294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07"/>
      <c r="S69" s="47"/>
      <c r="T69" s="48"/>
      <c r="U69" s="111"/>
      <c r="V69" s="112"/>
      <c r="W69" s="113"/>
      <c r="X69" s="116"/>
      <c r="Y69" s="295"/>
      <c r="Z69" s="296"/>
      <c r="AA69" s="117"/>
      <c r="AB69" s="110"/>
      <c r="AC69" s="291"/>
    </row>
    <row r="70" spans="1:29" ht="15.75" customHeight="1">
      <c r="A70" s="302"/>
      <c r="B70" s="100"/>
      <c r="C70" s="293"/>
      <c r="D70" s="294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07"/>
      <c r="S70" s="47"/>
      <c r="T70" s="48"/>
      <c r="U70" s="111"/>
      <c r="V70" s="112"/>
      <c r="W70" s="113"/>
      <c r="X70" s="116"/>
      <c r="Y70" s="295"/>
      <c r="Z70" s="296"/>
      <c r="AA70" s="117"/>
      <c r="AB70" s="110"/>
      <c r="AC70" s="291"/>
    </row>
    <row r="71" spans="1:29" ht="15.75" customHeight="1">
      <c r="A71" s="302"/>
      <c r="B71" s="100"/>
      <c r="C71" s="293"/>
      <c r="D71" s="294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07"/>
      <c r="S71" s="119"/>
      <c r="T71" s="120"/>
      <c r="U71" s="130"/>
      <c r="V71" s="131"/>
      <c r="W71" s="126"/>
      <c r="X71" s="127"/>
      <c r="Y71" s="295"/>
      <c r="Z71" s="296"/>
      <c r="AA71" s="165"/>
      <c r="AB71" s="125"/>
      <c r="AC71" s="291"/>
    </row>
    <row r="72" spans="1:29" ht="15.75" customHeight="1" thickBot="1">
      <c r="A72" s="303"/>
      <c r="B72" s="133" t="s">
        <v>117</v>
      </c>
      <c r="C72" s="297"/>
      <c r="D72" s="297"/>
      <c r="E72" s="134"/>
      <c r="F72" s="99"/>
      <c r="G72" s="135"/>
      <c r="H72" s="69"/>
      <c r="I72" s="136">
        <f t="shared" ref="I72:J72" si="15">AVERAGE(I56:I71)</f>
        <v>4.333333333333333</v>
      </c>
      <c r="J72" s="137">
        <f t="shared" si="15"/>
        <v>3300</v>
      </c>
      <c r="K72" s="138">
        <f t="shared" ref="K72" si="16">J72/I72</f>
        <v>761.53846153846155</v>
      </c>
      <c r="L72" s="136">
        <f t="shared" ref="L72:M72" si="17">AVERAGE(L56:L71)</f>
        <v>4.333333333333333</v>
      </c>
      <c r="M72" s="137">
        <f t="shared" si="17"/>
        <v>2954.3848761963914</v>
      </c>
      <c r="N72" s="138">
        <f>M72/L72</f>
        <v>681.78112527609039</v>
      </c>
      <c r="O72" s="139">
        <f>L72-I72</f>
        <v>0</v>
      </c>
      <c r="P72" s="140">
        <f>N72-K72</f>
        <v>-79.757336262371155</v>
      </c>
      <c r="Q72" s="141">
        <f>N72/K72</f>
        <v>0.89526814430193691</v>
      </c>
      <c r="R72" s="308"/>
      <c r="S72" s="142">
        <f>S56</f>
        <v>0.29200231481481481</v>
      </c>
      <c r="T72" s="143">
        <f>INDEX(T56:T71,COUNTA(T56:T71))</f>
        <v>0.42569444444444443</v>
      </c>
      <c r="U72" s="144"/>
      <c r="V72" s="166"/>
      <c r="W72" s="99"/>
      <c r="X72" s="69"/>
      <c r="Y72" s="298"/>
      <c r="Z72" s="299"/>
      <c r="AA72" s="168">
        <f>M72-J72</f>
        <v>-345.61512380360864</v>
      </c>
      <c r="AB72" s="141">
        <f>M72/J72</f>
        <v>0.8952681443019368</v>
      </c>
      <c r="AC72" s="292"/>
    </row>
    <row r="73" spans="1:29" ht="15.75" customHeight="1">
      <c r="A73" s="311" t="s">
        <v>71</v>
      </c>
      <c r="B73" s="114" t="s">
        <v>120</v>
      </c>
      <c r="C73" s="304" t="s">
        <v>131</v>
      </c>
      <c r="D73" s="305"/>
      <c r="E73" s="147">
        <v>18.18</v>
      </c>
      <c r="F73" s="97">
        <v>1165</v>
      </c>
      <c r="G73" s="148">
        <f t="shared" ref="G73:G75" si="18">E73*F73</f>
        <v>21179.7</v>
      </c>
      <c r="H73" s="149"/>
      <c r="I73" s="150">
        <v>3</v>
      </c>
      <c r="J73" s="151">
        <v>3600</v>
      </c>
      <c r="K73" s="152">
        <f>J73/I73</f>
        <v>1200</v>
      </c>
      <c r="L73" s="153">
        <v>3</v>
      </c>
      <c r="M73" s="151">
        <f>F73/V73*60</f>
        <v>3132.1882001493659</v>
      </c>
      <c r="N73" s="152">
        <f>M73/L73</f>
        <v>1044.0627333831219</v>
      </c>
      <c r="O73" s="154">
        <f>L73-I73</f>
        <v>0</v>
      </c>
      <c r="P73" s="155">
        <f>N73-K73</f>
        <v>-155.93726661687811</v>
      </c>
      <c r="Q73" s="156">
        <f>N73/K73</f>
        <v>0.87005227781926819</v>
      </c>
      <c r="R73" s="306">
        <f>Q89</f>
        <v>0.87696477782988524</v>
      </c>
      <c r="S73" s="157">
        <v>0.29166666666666669</v>
      </c>
      <c r="T73" s="158">
        <v>0.30716435185185187</v>
      </c>
      <c r="U73" s="159"/>
      <c r="V73" s="160">
        <v>22.316666666666663</v>
      </c>
      <c r="W73" s="161"/>
      <c r="X73" s="162"/>
      <c r="Y73" s="309"/>
      <c r="Z73" s="310"/>
      <c r="AA73" s="115">
        <f>M73-J73</f>
        <v>-467.81179985063409</v>
      </c>
      <c r="AB73" s="156">
        <f>M73/J73</f>
        <v>0.8700522778192683</v>
      </c>
      <c r="AC73" s="290">
        <f>AB89</f>
        <v>0.87696477782988524</v>
      </c>
    </row>
    <row r="74" spans="1:29" ht="15.75" customHeight="1">
      <c r="A74" s="312"/>
      <c r="B74" s="100" t="s">
        <v>120</v>
      </c>
      <c r="C74" s="293" t="s">
        <v>132</v>
      </c>
      <c r="D74" s="294"/>
      <c r="E74" s="101">
        <v>14.03</v>
      </c>
      <c r="F74" s="102">
        <v>4205</v>
      </c>
      <c r="G74" s="103">
        <f t="shared" si="18"/>
        <v>58996.149999999994</v>
      </c>
      <c r="H74" s="26"/>
      <c r="I74" s="104">
        <v>3</v>
      </c>
      <c r="J74" s="105">
        <v>3000</v>
      </c>
      <c r="K74" s="106">
        <f t="shared" ref="K74:K110" si="19">J74/I74</f>
        <v>1000</v>
      </c>
      <c r="L74" s="107">
        <v>3</v>
      </c>
      <c r="M74" s="105">
        <f>F74/V74*60</f>
        <v>2688.8099467140337</v>
      </c>
      <c r="N74" s="106">
        <f>M74/L74</f>
        <v>896.26998223801127</v>
      </c>
      <c r="O74" s="108">
        <f>L74-I74</f>
        <v>0</v>
      </c>
      <c r="P74" s="109">
        <f>N74-K74</f>
        <v>-103.73001776198873</v>
      </c>
      <c r="Q74" s="110">
        <f>N74/K74</f>
        <v>0.89626998223801124</v>
      </c>
      <c r="R74" s="307"/>
      <c r="S74" s="47">
        <v>0.31747685185185187</v>
      </c>
      <c r="T74" s="48">
        <v>0.38263888888888886</v>
      </c>
      <c r="U74" s="111">
        <v>14.850000000000003</v>
      </c>
      <c r="V74" s="112">
        <v>93.833333333333272</v>
      </c>
      <c r="W74" s="113"/>
      <c r="X74" s="116"/>
      <c r="Y74" s="295"/>
      <c r="Z74" s="296"/>
      <c r="AA74" s="117">
        <f>M74-J74</f>
        <v>-311.19005328596631</v>
      </c>
      <c r="AB74" s="110">
        <f>M74/J74</f>
        <v>0.89626998223801124</v>
      </c>
      <c r="AC74" s="291"/>
    </row>
    <row r="75" spans="1:29" ht="15.75" customHeight="1">
      <c r="A75" s="312"/>
      <c r="B75" s="100" t="s">
        <v>120</v>
      </c>
      <c r="C75" s="293" t="s">
        <v>134</v>
      </c>
      <c r="D75" s="294"/>
      <c r="E75" s="101">
        <v>14.28</v>
      </c>
      <c r="F75" s="102">
        <v>5461</v>
      </c>
      <c r="G75" s="103">
        <f t="shared" si="18"/>
        <v>77983.08</v>
      </c>
      <c r="H75" s="26"/>
      <c r="I75" s="104">
        <v>3</v>
      </c>
      <c r="J75" s="105">
        <v>3600</v>
      </c>
      <c r="K75" s="106">
        <f t="shared" si="19"/>
        <v>1200</v>
      </c>
      <c r="L75" s="107">
        <v>3</v>
      </c>
      <c r="M75" s="105">
        <f>F75/V75*60</f>
        <v>3124.0425870014305</v>
      </c>
      <c r="N75" s="106">
        <f>M75/L75</f>
        <v>1041.3475290004769</v>
      </c>
      <c r="O75" s="108">
        <f>L75-I75</f>
        <v>0</v>
      </c>
      <c r="P75" s="109">
        <f>N75-K75</f>
        <v>-158.65247099952308</v>
      </c>
      <c r="Q75" s="110">
        <f>N75/K75</f>
        <v>0.86778960750039746</v>
      </c>
      <c r="R75" s="307"/>
      <c r="S75" s="47">
        <v>0.39383101851851854</v>
      </c>
      <c r="T75" s="48">
        <v>0.46666666666666667</v>
      </c>
      <c r="U75" s="111">
        <v>16.116666666666735</v>
      </c>
      <c r="V75" s="112">
        <v>104.88333333333331</v>
      </c>
      <c r="W75" s="113"/>
      <c r="X75" s="116"/>
      <c r="Y75" s="295"/>
      <c r="Z75" s="296"/>
      <c r="AA75" s="117">
        <f>M75-J75</f>
        <v>-475.95741299856945</v>
      </c>
      <c r="AB75" s="110">
        <f>M75/J75</f>
        <v>0.86778960750039735</v>
      </c>
      <c r="AC75" s="291"/>
    </row>
    <row r="76" spans="1:29" ht="15.75" customHeight="1">
      <c r="A76" s="312"/>
      <c r="B76" s="100"/>
      <c r="C76" s="293"/>
      <c r="D76" s="294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07"/>
      <c r="S76" s="47"/>
      <c r="T76" s="48"/>
      <c r="U76" s="111"/>
      <c r="V76" s="112"/>
      <c r="W76" s="113"/>
      <c r="X76" s="116"/>
      <c r="Y76" s="295"/>
      <c r="Z76" s="296"/>
      <c r="AA76" s="117"/>
      <c r="AB76" s="110"/>
      <c r="AC76" s="291"/>
    </row>
    <row r="77" spans="1:29" ht="15.75" customHeight="1">
      <c r="A77" s="312"/>
      <c r="B77" s="100"/>
      <c r="C77" s="293"/>
      <c r="D77" s="294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307"/>
      <c r="S77" s="47"/>
      <c r="T77" s="48"/>
      <c r="U77" s="111"/>
      <c r="V77" s="112"/>
      <c r="W77" s="113"/>
      <c r="X77" s="116"/>
      <c r="Y77" s="295"/>
      <c r="Z77" s="296"/>
      <c r="AA77" s="117"/>
      <c r="AB77" s="110"/>
      <c r="AC77" s="291"/>
    </row>
    <row r="78" spans="1:29" ht="15.75" customHeight="1">
      <c r="A78" s="312"/>
      <c r="B78" s="100"/>
      <c r="C78" s="293"/>
      <c r="D78" s="294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07"/>
      <c r="S78" s="47"/>
      <c r="T78" s="48"/>
      <c r="U78" s="111"/>
      <c r="V78" s="112"/>
      <c r="W78" s="113"/>
      <c r="X78" s="116"/>
      <c r="Y78" s="295"/>
      <c r="Z78" s="296"/>
      <c r="AA78" s="117"/>
      <c r="AB78" s="110"/>
      <c r="AC78" s="291"/>
    </row>
    <row r="79" spans="1:29" ht="15.75" customHeight="1">
      <c r="A79" s="312"/>
      <c r="B79" s="100"/>
      <c r="C79" s="293"/>
      <c r="D79" s="294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307"/>
      <c r="S79" s="47"/>
      <c r="T79" s="48"/>
      <c r="U79" s="111"/>
      <c r="V79" s="112"/>
      <c r="W79" s="113"/>
      <c r="X79" s="116"/>
      <c r="Y79" s="295"/>
      <c r="Z79" s="296"/>
      <c r="AA79" s="117"/>
      <c r="AB79" s="110"/>
      <c r="AC79" s="291"/>
    </row>
    <row r="80" spans="1:29" ht="15.75" customHeight="1">
      <c r="A80" s="312"/>
      <c r="B80" s="100"/>
      <c r="C80" s="293"/>
      <c r="D80" s="294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07"/>
      <c r="S80" s="47"/>
      <c r="T80" s="48"/>
      <c r="U80" s="111"/>
      <c r="V80" s="112"/>
      <c r="W80" s="113"/>
      <c r="X80" s="116"/>
      <c r="Y80" s="295"/>
      <c r="Z80" s="296"/>
      <c r="AA80" s="117"/>
      <c r="AB80" s="110"/>
      <c r="AC80" s="291"/>
    </row>
    <row r="81" spans="1:29" ht="15.75" customHeight="1">
      <c r="A81" s="312"/>
      <c r="B81" s="100"/>
      <c r="C81" s="293"/>
      <c r="D81" s="294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07"/>
      <c r="S81" s="47"/>
      <c r="T81" s="48"/>
      <c r="U81" s="111"/>
      <c r="V81" s="112"/>
      <c r="W81" s="113"/>
      <c r="X81" s="116"/>
      <c r="Y81" s="295"/>
      <c r="Z81" s="296"/>
      <c r="AA81" s="117"/>
      <c r="AB81" s="110"/>
      <c r="AC81" s="291"/>
    </row>
    <row r="82" spans="1:29" ht="15.75" customHeight="1">
      <c r="A82" s="312"/>
      <c r="B82" s="100"/>
      <c r="C82" s="293"/>
      <c r="D82" s="294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07"/>
      <c r="S82" s="47"/>
      <c r="T82" s="48"/>
      <c r="U82" s="111"/>
      <c r="V82" s="112"/>
      <c r="W82" s="113"/>
      <c r="X82" s="116"/>
      <c r="Y82" s="295"/>
      <c r="Z82" s="296"/>
      <c r="AA82" s="117"/>
      <c r="AB82" s="110"/>
      <c r="AC82" s="291"/>
    </row>
    <row r="83" spans="1:29" ht="15.75" customHeight="1">
      <c r="A83" s="312"/>
      <c r="B83" s="100"/>
      <c r="C83" s="293"/>
      <c r="D83" s="294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07"/>
      <c r="S83" s="47"/>
      <c r="T83" s="48"/>
      <c r="U83" s="111"/>
      <c r="V83" s="112"/>
      <c r="W83" s="126"/>
      <c r="X83" s="127"/>
      <c r="Y83" s="295"/>
      <c r="Z83" s="296"/>
      <c r="AA83" s="117"/>
      <c r="AB83" s="110"/>
      <c r="AC83" s="291"/>
    </row>
    <row r="84" spans="1:29" ht="15.75" customHeight="1">
      <c r="A84" s="312"/>
      <c r="B84" s="100"/>
      <c r="C84" s="293"/>
      <c r="D84" s="294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07"/>
      <c r="S84" s="47"/>
      <c r="T84" s="48"/>
      <c r="U84" s="111"/>
      <c r="V84" s="112"/>
      <c r="W84" s="126"/>
      <c r="X84" s="127"/>
      <c r="Y84" s="295"/>
      <c r="Z84" s="296"/>
      <c r="AA84" s="117"/>
      <c r="AB84" s="110"/>
      <c r="AC84" s="291"/>
    </row>
    <row r="85" spans="1:29" ht="15.75" customHeight="1">
      <c r="A85" s="312"/>
      <c r="B85" s="100"/>
      <c r="C85" s="293"/>
      <c r="D85" s="294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07"/>
      <c r="S85" s="47"/>
      <c r="T85" s="48"/>
      <c r="U85" s="111"/>
      <c r="V85" s="112"/>
      <c r="W85" s="126"/>
      <c r="X85" s="127"/>
      <c r="Y85" s="295"/>
      <c r="Z85" s="296"/>
      <c r="AA85" s="117"/>
      <c r="AB85" s="110"/>
      <c r="AC85" s="291"/>
    </row>
    <row r="86" spans="1:29" ht="15.75" customHeight="1">
      <c r="A86" s="312"/>
      <c r="B86" s="100"/>
      <c r="C86" s="293"/>
      <c r="D86" s="294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07"/>
      <c r="S86" s="47"/>
      <c r="T86" s="48"/>
      <c r="U86" s="111"/>
      <c r="V86" s="112"/>
      <c r="W86" s="126"/>
      <c r="X86" s="127"/>
      <c r="Y86" s="295"/>
      <c r="Z86" s="296"/>
      <c r="AA86" s="117"/>
      <c r="AB86" s="110"/>
      <c r="AC86" s="291"/>
    </row>
    <row r="87" spans="1:29" ht="15.75" customHeight="1">
      <c r="A87" s="312"/>
      <c r="B87" s="100"/>
      <c r="C87" s="293"/>
      <c r="D87" s="294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07"/>
      <c r="S87" s="47"/>
      <c r="T87" s="48"/>
      <c r="U87" s="111"/>
      <c r="V87" s="112"/>
      <c r="W87" s="126"/>
      <c r="X87" s="127"/>
      <c r="Y87" s="295"/>
      <c r="Z87" s="296"/>
      <c r="AA87" s="117"/>
      <c r="AB87" s="110"/>
      <c r="AC87" s="291"/>
    </row>
    <row r="88" spans="1:29" ht="15.75" customHeight="1">
      <c r="A88" s="312"/>
      <c r="B88" s="100"/>
      <c r="C88" s="293"/>
      <c r="D88" s="294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07"/>
      <c r="S88" s="119"/>
      <c r="T88" s="120"/>
      <c r="U88" s="130"/>
      <c r="V88" s="131"/>
      <c r="W88" s="126"/>
      <c r="X88" s="127"/>
      <c r="Y88" s="295"/>
      <c r="Z88" s="296"/>
      <c r="AA88" s="165"/>
      <c r="AB88" s="125"/>
      <c r="AC88" s="291"/>
    </row>
    <row r="89" spans="1:29" ht="15.75" customHeight="1" thickBot="1">
      <c r="A89" s="313"/>
      <c r="B89" s="133" t="s">
        <v>117</v>
      </c>
      <c r="C89" s="297"/>
      <c r="D89" s="297"/>
      <c r="E89" s="134"/>
      <c r="F89" s="99"/>
      <c r="G89" s="135"/>
      <c r="H89" s="69"/>
      <c r="I89" s="136">
        <f t="shared" ref="I89:J89" si="20">AVERAGE(I73:I88)</f>
        <v>3</v>
      </c>
      <c r="J89" s="137">
        <f t="shared" si="20"/>
        <v>3400</v>
      </c>
      <c r="K89" s="138">
        <f t="shared" ref="K89" si="21">J89/I89</f>
        <v>1133.3333333333333</v>
      </c>
      <c r="L89" s="136">
        <f t="shared" ref="L89:M89" si="22">AVERAGE(L73:L88)</f>
        <v>3</v>
      </c>
      <c r="M89" s="137">
        <f t="shared" si="22"/>
        <v>2981.6802446216097</v>
      </c>
      <c r="N89" s="138">
        <f>M89/L89</f>
        <v>993.89341487386992</v>
      </c>
      <c r="O89" s="139">
        <f>L89-I89</f>
        <v>0</v>
      </c>
      <c r="P89" s="140">
        <f>N89-K89</f>
        <v>-139.43991845946334</v>
      </c>
      <c r="Q89" s="141">
        <f>N89/K89</f>
        <v>0.87696477782988524</v>
      </c>
      <c r="R89" s="308"/>
      <c r="S89" s="142">
        <f>S73</f>
        <v>0.29166666666666669</v>
      </c>
      <c r="T89" s="143">
        <f>INDEX(T73:T88,COUNTA(T73:T88))</f>
        <v>0.46666666666666667</v>
      </c>
      <c r="U89" s="144"/>
      <c r="V89" s="166"/>
      <c r="W89" s="99"/>
      <c r="X89" s="69"/>
      <c r="Y89" s="298"/>
      <c r="Z89" s="299"/>
      <c r="AA89" s="168">
        <f>M89-J89</f>
        <v>-418.31975537839025</v>
      </c>
      <c r="AB89" s="141">
        <f>M89/J89</f>
        <v>0.87696477782988524</v>
      </c>
      <c r="AC89" s="292"/>
    </row>
    <row r="90" spans="1:29" ht="15.75" customHeight="1">
      <c r="A90" s="300" t="s">
        <v>78</v>
      </c>
      <c r="B90" s="114" t="s">
        <v>120</v>
      </c>
      <c r="C90" s="304" t="s">
        <v>136</v>
      </c>
      <c r="D90" s="305"/>
      <c r="E90" s="147">
        <v>25.03</v>
      </c>
      <c r="F90" s="97">
        <v>1535</v>
      </c>
      <c r="G90" s="148">
        <f t="shared" ref="G90:G93" si="23">E90*F90</f>
        <v>38421.050000000003</v>
      </c>
      <c r="H90" s="149"/>
      <c r="I90" s="150">
        <v>4</v>
      </c>
      <c r="J90" s="151">
        <v>3300</v>
      </c>
      <c r="K90" s="152">
        <f>J90/I90</f>
        <v>825</v>
      </c>
      <c r="L90" s="153">
        <v>4</v>
      </c>
      <c r="M90" s="151">
        <f>F90/V90*60</f>
        <v>2928.4578696343438</v>
      </c>
      <c r="N90" s="152">
        <f>M90/L90</f>
        <v>732.11446740858594</v>
      </c>
      <c r="O90" s="154">
        <f>L90-I90</f>
        <v>0</v>
      </c>
      <c r="P90" s="155">
        <f>N90-K90</f>
        <v>-92.885532591414062</v>
      </c>
      <c r="Q90" s="156">
        <f>N90/K90</f>
        <v>0.88741147564677081</v>
      </c>
      <c r="R90" s="306">
        <f>Q106</f>
        <v>0.88435761388720002</v>
      </c>
      <c r="S90" s="157">
        <v>0.29166666666666669</v>
      </c>
      <c r="T90" s="158">
        <v>0.31350694444444444</v>
      </c>
      <c r="U90" s="159"/>
      <c r="V90" s="160">
        <v>31.44999999999996</v>
      </c>
      <c r="W90" s="158"/>
      <c r="X90" s="169"/>
      <c r="Y90" s="309"/>
      <c r="Z90" s="310"/>
      <c r="AA90" s="115">
        <f>M90-J90</f>
        <v>-371.54213036565625</v>
      </c>
      <c r="AB90" s="156">
        <f>M90/J90</f>
        <v>0.88741147564677081</v>
      </c>
      <c r="AC90" s="290">
        <f>AB106</f>
        <v>0.88435761388720013</v>
      </c>
    </row>
    <row r="91" spans="1:29" ht="15.75" customHeight="1">
      <c r="A91" s="301"/>
      <c r="B91" s="100" t="s">
        <v>120</v>
      </c>
      <c r="C91" s="293" t="s">
        <v>137</v>
      </c>
      <c r="D91" s="294"/>
      <c r="E91" s="101">
        <v>24.82</v>
      </c>
      <c r="F91" s="102">
        <v>1803</v>
      </c>
      <c r="G91" s="103">
        <f t="shared" si="23"/>
        <v>44750.46</v>
      </c>
      <c r="H91" s="26"/>
      <c r="I91" s="104">
        <v>4</v>
      </c>
      <c r="J91" s="105">
        <v>3300</v>
      </c>
      <c r="K91" s="106">
        <f t="shared" si="19"/>
        <v>825</v>
      </c>
      <c r="L91" s="107">
        <v>4</v>
      </c>
      <c r="M91" s="105">
        <f>F91/V91*60</f>
        <v>2927.7401894452014</v>
      </c>
      <c r="N91" s="106">
        <f>M91/L91</f>
        <v>731.93504736130035</v>
      </c>
      <c r="O91" s="108">
        <f>L91-I91</f>
        <v>0</v>
      </c>
      <c r="P91" s="109">
        <f>N91-K91</f>
        <v>-93.064952638699651</v>
      </c>
      <c r="Q91" s="110">
        <f>N91/K91</f>
        <v>0.88719399680157618</v>
      </c>
      <c r="R91" s="307"/>
      <c r="S91" s="47">
        <v>0.32364583333333335</v>
      </c>
      <c r="T91" s="48">
        <v>0.34930555555555554</v>
      </c>
      <c r="U91" s="111">
        <v>14.600000000000044</v>
      </c>
      <c r="V91" s="112">
        <v>36.949999999999939</v>
      </c>
      <c r="W91" s="113"/>
      <c r="X91" s="13"/>
      <c r="Y91" s="295"/>
      <c r="Z91" s="296"/>
      <c r="AA91" s="117">
        <f>M91-J91</f>
        <v>-372.25981055479861</v>
      </c>
      <c r="AB91" s="110">
        <f>M91/J91</f>
        <v>0.88719399680157618</v>
      </c>
      <c r="AC91" s="291"/>
    </row>
    <row r="92" spans="1:29" ht="15.75" customHeight="1">
      <c r="A92" s="301"/>
      <c r="B92" s="100" t="s">
        <v>120</v>
      </c>
      <c r="C92" s="293" t="s">
        <v>138</v>
      </c>
      <c r="D92" s="294"/>
      <c r="E92" s="101">
        <v>30</v>
      </c>
      <c r="F92" s="102">
        <v>2804</v>
      </c>
      <c r="G92" s="103">
        <f t="shared" si="23"/>
        <v>84120</v>
      </c>
      <c r="H92" s="26"/>
      <c r="I92" s="104">
        <v>3</v>
      </c>
      <c r="J92" s="105">
        <v>3000</v>
      </c>
      <c r="K92" s="106">
        <f t="shared" si="19"/>
        <v>1000</v>
      </c>
      <c r="L92" s="107">
        <v>3</v>
      </c>
      <c r="M92" s="105">
        <f>F92/V92*60</f>
        <v>2689.6882494004785</v>
      </c>
      <c r="N92" s="106">
        <f>M92/L92</f>
        <v>896.56274980015951</v>
      </c>
      <c r="O92" s="108">
        <f>L92-I92</f>
        <v>0</v>
      </c>
      <c r="P92" s="109">
        <f>N92-K92</f>
        <v>-103.43725019984049</v>
      </c>
      <c r="Q92" s="110">
        <f>N92/K92</f>
        <v>0.89656274980015949</v>
      </c>
      <c r="R92" s="307"/>
      <c r="S92" s="47">
        <v>0.36072916666666666</v>
      </c>
      <c r="T92" s="48">
        <v>0.40416666666666667</v>
      </c>
      <c r="U92" s="111">
        <v>16.450000000000014</v>
      </c>
      <c r="V92" s="112">
        <v>62.550000000000026</v>
      </c>
      <c r="W92" s="113"/>
      <c r="X92" s="13"/>
      <c r="Y92" s="295"/>
      <c r="Z92" s="296"/>
      <c r="AA92" s="117">
        <f>M92-J92</f>
        <v>-310.31175059952147</v>
      </c>
      <c r="AB92" s="110">
        <f>M92/J92</f>
        <v>0.89656274980015949</v>
      </c>
      <c r="AC92" s="291"/>
    </row>
    <row r="93" spans="1:29" ht="15.75" customHeight="1">
      <c r="A93" s="301"/>
      <c r="B93" s="100" t="s">
        <v>120</v>
      </c>
      <c r="C93" s="293" t="s">
        <v>133</v>
      </c>
      <c r="D93" s="294"/>
      <c r="E93" s="101">
        <v>18.18</v>
      </c>
      <c r="F93" s="102">
        <v>2185</v>
      </c>
      <c r="G93" s="103">
        <f t="shared" si="23"/>
        <v>39723.300000000003</v>
      </c>
      <c r="H93" s="26"/>
      <c r="I93" s="104">
        <v>3</v>
      </c>
      <c r="J93" s="105">
        <v>3600</v>
      </c>
      <c r="K93" s="106">
        <f t="shared" si="19"/>
        <v>1200</v>
      </c>
      <c r="L93" s="107">
        <v>3</v>
      </c>
      <c r="M93" s="105">
        <f>F93/V93*60</f>
        <v>3127.6341948310178</v>
      </c>
      <c r="N93" s="106">
        <f>M93/L93</f>
        <v>1042.5447316103393</v>
      </c>
      <c r="O93" s="108">
        <f>L93-I93</f>
        <v>0</v>
      </c>
      <c r="P93" s="109">
        <f>N93-K93</f>
        <v>-157.45526838966066</v>
      </c>
      <c r="Q93" s="110">
        <f>N93/K93</f>
        <v>0.86878727634194941</v>
      </c>
      <c r="R93" s="307"/>
      <c r="S93" s="47">
        <v>0.41464120370370372</v>
      </c>
      <c r="T93" s="48">
        <v>0.44374999999999998</v>
      </c>
      <c r="U93" s="111">
        <v>15.083333333333346</v>
      </c>
      <c r="V93" s="112">
        <v>41.916666666666615</v>
      </c>
      <c r="W93" s="113"/>
      <c r="X93" s="116"/>
      <c r="Y93" s="295"/>
      <c r="Z93" s="296"/>
      <c r="AA93" s="117">
        <f>M93-J93</f>
        <v>-472.36580516898221</v>
      </c>
      <c r="AB93" s="110">
        <f>M93/J93</f>
        <v>0.86878727634194941</v>
      </c>
      <c r="AC93" s="291"/>
    </row>
    <row r="94" spans="1:29" ht="15.75" customHeight="1">
      <c r="A94" s="302"/>
      <c r="B94" s="100"/>
      <c r="C94" s="293"/>
      <c r="D94" s="294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307"/>
      <c r="S94" s="47"/>
      <c r="T94" s="48"/>
      <c r="U94" s="111"/>
      <c r="V94" s="112"/>
      <c r="W94" s="113"/>
      <c r="X94" s="116"/>
      <c r="Y94" s="295"/>
      <c r="Z94" s="296"/>
      <c r="AA94" s="117"/>
      <c r="AB94" s="110"/>
      <c r="AC94" s="291"/>
    </row>
    <row r="95" spans="1:29" ht="15.75" customHeight="1">
      <c r="A95" s="302"/>
      <c r="B95" s="100"/>
      <c r="C95" s="293"/>
      <c r="D95" s="294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07"/>
      <c r="S95" s="47"/>
      <c r="T95" s="48"/>
      <c r="U95" s="111"/>
      <c r="V95" s="112"/>
      <c r="W95" s="113"/>
      <c r="X95" s="50"/>
      <c r="Y95" s="295"/>
      <c r="Z95" s="296"/>
      <c r="AA95" s="117"/>
      <c r="AB95" s="110"/>
      <c r="AC95" s="291"/>
    </row>
    <row r="96" spans="1:29" ht="15.75" customHeight="1">
      <c r="A96" s="302"/>
      <c r="B96" s="100"/>
      <c r="C96" s="293"/>
      <c r="D96" s="294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307"/>
      <c r="S96" s="47"/>
      <c r="T96" s="48"/>
      <c r="U96" s="111"/>
      <c r="V96" s="112"/>
      <c r="W96" s="113"/>
      <c r="X96" s="116"/>
      <c r="Y96" s="295"/>
      <c r="Z96" s="296"/>
      <c r="AA96" s="117"/>
      <c r="AB96" s="110"/>
      <c r="AC96" s="291"/>
    </row>
    <row r="97" spans="1:29" ht="15.75" customHeight="1">
      <c r="A97" s="302"/>
      <c r="B97" s="100"/>
      <c r="C97" s="293"/>
      <c r="D97" s="294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07"/>
      <c r="S97" s="47"/>
      <c r="T97" s="48"/>
      <c r="U97" s="111"/>
      <c r="V97" s="112"/>
      <c r="W97" s="113"/>
      <c r="X97" s="116"/>
      <c r="Y97" s="295"/>
      <c r="Z97" s="296"/>
      <c r="AA97" s="117"/>
      <c r="AB97" s="110"/>
      <c r="AC97" s="291"/>
    </row>
    <row r="98" spans="1:29" ht="15.75" customHeight="1">
      <c r="A98" s="302"/>
      <c r="B98" s="100"/>
      <c r="C98" s="293"/>
      <c r="D98" s="294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07"/>
      <c r="S98" s="47"/>
      <c r="T98" s="48"/>
      <c r="U98" s="111"/>
      <c r="V98" s="112"/>
      <c r="W98" s="126"/>
      <c r="X98" s="127"/>
      <c r="Y98" s="295"/>
      <c r="Z98" s="296"/>
      <c r="AA98" s="117"/>
      <c r="AB98" s="110"/>
      <c r="AC98" s="291"/>
    </row>
    <row r="99" spans="1:29" ht="15.75" customHeight="1">
      <c r="A99" s="302"/>
      <c r="B99" s="100"/>
      <c r="C99" s="293"/>
      <c r="D99" s="294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07"/>
      <c r="S99" s="47"/>
      <c r="T99" s="48"/>
      <c r="U99" s="111"/>
      <c r="V99" s="112"/>
      <c r="W99" s="126"/>
      <c r="X99" s="127"/>
      <c r="Y99" s="295"/>
      <c r="Z99" s="296"/>
      <c r="AA99" s="117"/>
      <c r="AB99" s="110"/>
      <c r="AC99" s="291"/>
    </row>
    <row r="100" spans="1:29" ht="15.75" customHeight="1">
      <c r="A100" s="302"/>
      <c r="B100" s="100"/>
      <c r="C100" s="293"/>
      <c r="D100" s="294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07"/>
      <c r="S100" s="47"/>
      <c r="T100" s="48"/>
      <c r="U100" s="111"/>
      <c r="V100" s="112"/>
      <c r="W100" s="126"/>
      <c r="X100" s="127"/>
      <c r="Y100" s="295"/>
      <c r="Z100" s="296"/>
      <c r="AA100" s="117"/>
      <c r="AB100" s="110"/>
      <c r="AC100" s="291"/>
    </row>
    <row r="101" spans="1:29" ht="15.75" customHeight="1">
      <c r="A101" s="302"/>
      <c r="B101" s="100"/>
      <c r="C101" s="293"/>
      <c r="D101" s="294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07"/>
      <c r="S101" s="47"/>
      <c r="T101" s="48"/>
      <c r="U101" s="111"/>
      <c r="V101" s="112"/>
      <c r="W101" s="126"/>
      <c r="X101" s="127"/>
      <c r="Y101" s="295"/>
      <c r="Z101" s="296"/>
      <c r="AA101" s="117"/>
      <c r="AB101" s="110"/>
      <c r="AC101" s="291"/>
    </row>
    <row r="102" spans="1:29" ht="15.75" customHeight="1">
      <c r="A102" s="302"/>
      <c r="B102" s="100"/>
      <c r="C102" s="293"/>
      <c r="D102" s="294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07"/>
      <c r="S102" s="47"/>
      <c r="T102" s="48"/>
      <c r="U102" s="111"/>
      <c r="V102" s="112"/>
      <c r="W102" s="126"/>
      <c r="X102" s="127"/>
      <c r="Y102" s="295"/>
      <c r="Z102" s="296"/>
      <c r="AA102" s="117"/>
      <c r="AB102" s="110"/>
      <c r="AC102" s="291"/>
    </row>
    <row r="103" spans="1:29" ht="15.75" customHeight="1">
      <c r="A103" s="302"/>
      <c r="B103" s="100"/>
      <c r="C103" s="293"/>
      <c r="D103" s="294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07"/>
      <c r="S103" s="47"/>
      <c r="T103" s="48"/>
      <c r="U103" s="111"/>
      <c r="V103" s="112"/>
      <c r="W103" s="126"/>
      <c r="X103" s="127"/>
      <c r="Y103" s="295"/>
      <c r="Z103" s="296"/>
      <c r="AA103" s="117"/>
      <c r="AB103" s="110"/>
      <c r="AC103" s="291"/>
    </row>
    <row r="104" spans="1:29" ht="15.75" customHeight="1">
      <c r="A104" s="302"/>
      <c r="B104" s="100"/>
      <c r="C104" s="293"/>
      <c r="D104" s="294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07"/>
      <c r="S104" s="47"/>
      <c r="T104" s="48"/>
      <c r="U104" s="111"/>
      <c r="V104" s="112"/>
      <c r="W104" s="126"/>
      <c r="X104" s="127"/>
      <c r="Y104" s="295"/>
      <c r="Z104" s="296"/>
      <c r="AA104" s="117"/>
      <c r="AB104" s="110"/>
      <c r="AC104" s="291"/>
    </row>
    <row r="105" spans="1:29" ht="15.75" customHeight="1">
      <c r="A105" s="302"/>
      <c r="B105" s="100"/>
      <c r="C105" s="293"/>
      <c r="D105" s="294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07"/>
      <c r="S105" s="119"/>
      <c r="T105" s="120"/>
      <c r="U105" s="130"/>
      <c r="V105" s="131"/>
      <c r="W105" s="126"/>
      <c r="X105" s="127"/>
      <c r="Y105" s="295"/>
      <c r="Z105" s="296"/>
      <c r="AA105" s="165"/>
      <c r="AB105" s="125"/>
      <c r="AC105" s="291"/>
    </row>
    <row r="106" spans="1:29" ht="15.75" customHeight="1" thickBot="1">
      <c r="A106" s="303"/>
      <c r="B106" s="133" t="s">
        <v>117</v>
      </c>
      <c r="C106" s="297"/>
      <c r="D106" s="297"/>
      <c r="E106" s="134"/>
      <c r="F106" s="167"/>
      <c r="G106" s="135"/>
      <c r="H106" s="69"/>
      <c r="I106" s="136">
        <f t="shared" ref="I106:J106" si="24">AVERAGE(I90:I105)</f>
        <v>3.5</v>
      </c>
      <c r="J106" s="137">
        <f t="shared" si="24"/>
        <v>3300</v>
      </c>
      <c r="K106" s="138">
        <f t="shared" ref="K106" si="25">J106/I106</f>
        <v>942.85714285714289</v>
      </c>
      <c r="L106" s="136">
        <f t="shared" ref="L106:M106" si="26">AVERAGE(L90:L105)</f>
        <v>3.5</v>
      </c>
      <c r="M106" s="137">
        <f t="shared" si="26"/>
        <v>2918.3801258277604</v>
      </c>
      <c r="N106" s="138">
        <f>M106/L106</f>
        <v>833.8228930936458</v>
      </c>
      <c r="O106" s="139">
        <f>L106-I106</f>
        <v>0</v>
      </c>
      <c r="P106" s="140">
        <f>N106-K106</f>
        <v>-109.03424976349709</v>
      </c>
      <c r="Q106" s="141">
        <f>N106/K106</f>
        <v>0.88435761388720002</v>
      </c>
      <c r="R106" s="308"/>
      <c r="S106" s="142">
        <f>S90</f>
        <v>0.29166666666666669</v>
      </c>
      <c r="T106" s="143">
        <f>INDEX(T90:T105,COUNTA(T90:T105))</f>
        <v>0.44374999999999998</v>
      </c>
      <c r="U106" s="144"/>
      <c r="V106" s="166"/>
      <c r="W106" s="167"/>
      <c r="X106" s="138"/>
      <c r="Y106" s="298"/>
      <c r="Z106" s="299"/>
      <c r="AA106" s="168">
        <f>M106-J106</f>
        <v>-381.61987417223963</v>
      </c>
      <c r="AB106" s="141">
        <f>M106/J106</f>
        <v>0.88435761388720013</v>
      </c>
      <c r="AC106" s="292"/>
    </row>
    <row r="107" spans="1:29" ht="15.75" customHeight="1">
      <c r="A107" s="311" t="s">
        <v>139</v>
      </c>
      <c r="B107" s="114" t="s">
        <v>114</v>
      </c>
      <c r="C107" s="304" t="s">
        <v>140</v>
      </c>
      <c r="D107" s="305"/>
      <c r="E107" s="147">
        <v>25.64</v>
      </c>
      <c r="F107" s="97">
        <v>1461</v>
      </c>
      <c r="G107" s="148">
        <f t="shared" ref="G107:G110" si="27">E107*F107</f>
        <v>37460.04</v>
      </c>
      <c r="H107" s="149"/>
      <c r="I107" s="150">
        <v>11</v>
      </c>
      <c r="J107" s="151">
        <v>3600</v>
      </c>
      <c r="K107" s="152">
        <f>J107/I107</f>
        <v>327.27272727272725</v>
      </c>
      <c r="L107" s="153">
        <v>11</v>
      </c>
      <c r="M107" s="151">
        <f>F107/V107*60</f>
        <v>3168.4337349397638</v>
      </c>
      <c r="N107" s="152">
        <f>M107/L107</f>
        <v>288.03943044906941</v>
      </c>
      <c r="O107" s="154">
        <f>L107-I107</f>
        <v>0</v>
      </c>
      <c r="P107" s="155">
        <f>N107-K107</f>
        <v>-39.233296823657838</v>
      </c>
      <c r="Q107" s="156">
        <f>N107/K107</f>
        <v>0.88012048192771219</v>
      </c>
      <c r="R107" s="306">
        <f>Q123</f>
        <v>0.8722929740283043</v>
      </c>
      <c r="S107" s="157">
        <v>0.70856481481481481</v>
      </c>
      <c r="T107" s="158">
        <v>0.72777777777777775</v>
      </c>
      <c r="U107" s="159"/>
      <c r="V107" s="160">
        <v>27.666666666666622</v>
      </c>
      <c r="W107" s="158"/>
      <c r="X107" s="169"/>
      <c r="Y107" s="309"/>
      <c r="Z107" s="310"/>
      <c r="AA107" s="115">
        <f>M107-J107</f>
        <v>-431.56626506023622</v>
      </c>
      <c r="AB107" s="156">
        <f>M107/J107</f>
        <v>0.88012048192771219</v>
      </c>
      <c r="AC107" s="290">
        <f>AB123</f>
        <v>0.87229297402830452</v>
      </c>
    </row>
    <row r="108" spans="1:29" ht="15.75" customHeight="1">
      <c r="A108" s="312"/>
      <c r="B108" s="100" t="s">
        <v>114</v>
      </c>
      <c r="C108" s="293" t="s">
        <v>141</v>
      </c>
      <c r="D108" s="294"/>
      <c r="E108" s="101">
        <v>29.52</v>
      </c>
      <c r="F108" s="102">
        <v>1759</v>
      </c>
      <c r="G108" s="103">
        <f t="shared" si="27"/>
        <v>51925.68</v>
      </c>
      <c r="H108" s="26"/>
      <c r="I108" s="104">
        <v>12</v>
      </c>
      <c r="J108" s="105">
        <v>3600</v>
      </c>
      <c r="K108" s="106">
        <f t="shared" si="19"/>
        <v>300</v>
      </c>
      <c r="L108" s="107">
        <v>12</v>
      </c>
      <c r="M108" s="105">
        <f>F108/V108*60</f>
        <v>3134.8514851485211</v>
      </c>
      <c r="N108" s="106">
        <f>M108/L108</f>
        <v>261.23762376237676</v>
      </c>
      <c r="O108" s="108">
        <f>L108-I108</f>
        <v>0</v>
      </c>
      <c r="P108" s="109">
        <f>N108-K108</f>
        <v>-38.762376237623243</v>
      </c>
      <c r="Q108" s="110">
        <f>N108/K108</f>
        <v>0.87079207920792256</v>
      </c>
      <c r="R108" s="307"/>
      <c r="S108" s="47">
        <v>0.73148148148148151</v>
      </c>
      <c r="T108" s="48">
        <v>0.75486111111111109</v>
      </c>
      <c r="U108" s="111">
        <v>5.333333333333421</v>
      </c>
      <c r="V108" s="112">
        <v>33.6666666666666</v>
      </c>
      <c r="W108" s="113"/>
      <c r="X108" s="13"/>
      <c r="Y108" s="295"/>
      <c r="Z108" s="296"/>
      <c r="AA108" s="117">
        <f>M108-J108</f>
        <v>-465.14851485147892</v>
      </c>
      <c r="AB108" s="110">
        <f>M108/J108</f>
        <v>0.87079207920792256</v>
      </c>
      <c r="AC108" s="291"/>
    </row>
    <row r="109" spans="1:29" ht="15.75" customHeight="1">
      <c r="A109" s="312"/>
      <c r="B109" s="100" t="s">
        <v>114</v>
      </c>
      <c r="C109" s="293" t="s">
        <v>142</v>
      </c>
      <c r="D109" s="294"/>
      <c r="E109" s="101">
        <v>29.85</v>
      </c>
      <c r="F109" s="102">
        <v>1864</v>
      </c>
      <c r="G109" s="103">
        <f t="shared" si="27"/>
        <v>55640.4</v>
      </c>
      <c r="H109" s="26"/>
      <c r="I109" s="104">
        <v>12</v>
      </c>
      <c r="J109" s="105">
        <v>3600</v>
      </c>
      <c r="K109" s="106">
        <f t="shared" si="19"/>
        <v>300</v>
      </c>
      <c r="L109" s="107">
        <v>12</v>
      </c>
      <c r="M109" s="105">
        <f>F109/V109*60</f>
        <v>3134.2363381597356</v>
      </c>
      <c r="N109" s="106">
        <f>M109/L109</f>
        <v>261.18636151331128</v>
      </c>
      <c r="O109" s="108">
        <f>L109-I109</f>
        <v>0</v>
      </c>
      <c r="P109" s="109">
        <f>N109-K109</f>
        <v>-38.813638486688717</v>
      </c>
      <c r="Q109" s="110">
        <f>N109/K109</f>
        <v>0.8706212050443709</v>
      </c>
      <c r="R109" s="307"/>
      <c r="S109" s="47">
        <v>0.75924768518518515</v>
      </c>
      <c r="T109" s="48">
        <v>0.78402777777777777</v>
      </c>
      <c r="U109" s="111">
        <v>6.3166666666666416</v>
      </c>
      <c r="V109" s="112">
        <v>35.683333333333366</v>
      </c>
      <c r="W109" s="113"/>
      <c r="X109" s="13"/>
      <c r="Y109" s="295"/>
      <c r="Z109" s="296"/>
      <c r="AA109" s="117">
        <f>M109-J109</f>
        <v>-465.76366184026438</v>
      </c>
      <c r="AB109" s="110">
        <f>M109/J109</f>
        <v>0.87062120504437102</v>
      </c>
      <c r="AC109" s="291"/>
    </row>
    <row r="110" spans="1:29" ht="15.75" customHeight="1">
      <c r="A110" s="312"/>
      <c r="B110" s="100" t="s">
        <v>120</v>
      </c>
      <c r="C110" s="293" t="s">
        <v>143</v>
      </c>
      <c r="D110" s="294"/>
      <c r="E110" s="101">
        <v>28.57</v>
      </c>
      <c r="F110" s="102">
        <v>1429</v>
      </c>
      <c r="G110" s="103">
        <f t="shared" si="27"/>
        <v>40826.53</v>
      </c>
      <c r="H110" s="26"/>
      <c r="I110" s="104">
        <v>12</v>
      </c>
      <c r="J110" s="105">
        <v>3600</v>
      </c>
      <c r="K110" s="106">
        <f t="shared" si="19"/>
        <v>300</v>
      </c>
      <c r="L110" s="107">
        <v>12</v>
      </c>
      <c r="M110" s="105">
        <f>F110/V110*60</f>
        <v>3123.4972677595656</v>
      </c>
      <c r="N110" s="106">
        <f>M110/L110</f>
        <v>260.2914389799638</v>
      </c>
      <c r="O110" s="108">
        <f>L110-I110</f>
        <v>0</v>
      </c>
      <c r="P110" s="109">
        <f>N110-K110</f>
        <v>-39.7085610200362</v>
      </c>
      <c r="Q110" s="110">
        <f>N110/K110</f>
        <v>0.86763812993321265</v>
      </c>
      <c r="R110" s="307"/>
      <c r="S110" s="47">
        <v>0.78819444444444442</v>
      </c>
      <c r="T110" s="48">
        <v>0.8072569444444444</v>
      </c>
      <c r="U110" s="111">
        <v>5.9999999999999787</v>
      </c>
      <c r="V110" s="112">
        <v>27.449999999999974</v>
      </c>
      <c r="W110" s="113"/>
      <c r="X110" s="116"/>
      <c r="Y110" s="295"/>
      <c r="Z110" s="296"/>
      <c r="AA110" s="117">
        <f>M110-J110</f>
        <v>-476.5027322404344</v>
      </c>
      <c r="AB110" s="110">
        <f>M110/J110</f>
        <v>0.86763812993321265</v>
      </c>
      <c r="AC110" s="291"/>
    </row>
    <row r="111" spans="1:29" ht="15.75" customHeight="1">
      <c r="A111" s="312"/>
      <c r="B111" s="100"/>
      <c r="C111" s="293"/>
      <c r="D111" s="294"/>
      <c r="E111" s="101"/>
      <c r="F111" s="102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307"/>
      <c r="S111" s="47"/>
      <c r="T111" s="48"/>
      <c r="U111" s="111"/>
      <c r="V111" s="112"/>
      <c r="W111" s="113"/>
      <c r="X111" s="116"/>
      <c r="Y111" s="295"/>
      <c r="Z111" s="296"/>
      <c r="AA111" s="117"/>
      <c r="AB111" s="110"/>
      <c r="AC111" s="291"/>
    </row>
    <row r="112" spans="1:29" ht="15.75" customHeight="1">
      <c r="A112" s="312"/>
      <c r="B112" s="100"/>
      <c r="C112" s="293"/>
      <c r="D112" s="294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07"/>
      <c r="S112" s="47"/>
      <c r="T112" s="48"/>
      <c r="U112" s="111"/>
      <c r="V112" s="112"/>
      <c r="W112" s="113"/>
      <c r="X112" s="50"/>
      <c r="Y112" s="295"/>
      <c r="Z112" s="296"/>
      <c r="AA112" s="117"/>
      <c r="AB112" s="110"/>
      <c r="AC112" s="291"/>
    </row>
    <row r="113" spans="1:29" ht="15.75" customHeight="1">
      <c r="A113" s="312"/>
      <c r="B113" s="100"/>
      <c r="C113" s="293"/>
      <c r="D113" s="294"/>
      <c r="E113" s="101"/>
      <c r="F113" s="102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307"/>
      <c r="S113" s="47"/>
      <c r="T113" s="48"/>
      <c r="U113" s="111"/>
      <c r="V113" s="112"/>
      <c r="W113" s="113"/>
      <c r="X113" s="116"/>
      <c r="Y113" s="295"/>
      <c r="Z113" s="296"/>
      <c r="AA113" s="117"/>
      <c r="AB113" s="110"/>
      <c r="AC113" s="291"/>
    </row>
    <row r="114" spans="1:29" ht="15.75" customHeight="1">
      <c r="A114" s="312"/>
      <c r="B114" s="100"/>
      <c r="C114" s="293"/>
      <c r="D114" s="294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07"/>
      <c r="S114" s="47"/>
      <c r="T114" s="48"/>
      <c r="U114" s="111"/>
      <c r="V114" s="112"/>
      <c r="W114" s="113"/>
      <c r="X114" s="116"/>
      <c r="Y114" s="295"/>
      <c r="Z114" s="296"/>
      <c r="AA114" s="117"/>
      <c r="AB114" s="110"/>
      <c r="AC114" s="291"/>
    </row>
    <row r="115" spans="1:29" ht="15.75" customHeight="1">
      <c r="A115" s="312"/>
      <c r="B115" s="100"/>
      <c r="C115" s="293"/>
      <c r="D115" s="294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07"/>
      <c r="S115" s="47"/>
      <c r="T115" s="48"/>
      <c r="U115" s="111"/>
      <c r="V115" s="112"/>
      <c r="W115" s="126"/>
      <c r="X115" s="127"/>
      <c r="Y115" s="295"/>
      <c r="Z115" s="296"/>
      <c r="AA115" s="117"/>
      <c r="AB115" s="110"/>
      <c r="AC115" s="291"/>
    </row>
    <row r="116" spans="1:29" ht="15.75" customHeight="1">
      <c r="A116" s="312"/>
      <c r="B116" s="100"/>
      <c r="C116" s="293"/>
      <c r="D116" s="294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07"/>
      <c r="S116" s="47"/>
      <c r="T116" s="48"/>
      <c r="U116" s="111"/>
      <c r="V116" s="112"/>
      <c r="W116" s="126"/>
      <c r="X116" s="127"/>
      <c r="Y116" s="295"/>
      <c r="Z116" s="296"/>
      <c r="AA116" s="117"/>
      <c r="AB116" s="110"/>
      <c r="AC116" s="291"/>
    </row>
    <row r="117" spans="1:29" ht="15.75" customHeight="1">
      <c r="A117" s="312"/>
      <c r="B117" s="100"/>
      <c r="C117" s="293"/>
      <c r="D117" s="294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07"/>
      <c r="S117" s="47"/>
      <c r="T117" s="48"/>
      <c r="U117" s="111"/>
      <c r="V117" s="112"/>
      <c r="W117" s="126"/>
      <c r="X117" s="127"/>
      <c r="Y117" s="295"/>
      <c r="Z117" s="296"/>
      <c r="AA117" s="117"/>
      <c r="AB117" s="110"/>
      <c r="AC117" s="291"/>
    </row>
    <row r="118" spans="1:29" ht="15.75" customHeight="1">
      <c r="A118" s="312"/>
      <c r="B118" s="100"/>
      <c r="C118" s="293"/>
      <c r="D118" s="294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07"/>
      <c r="S118" s="47"/>
      <c r="T118" s="48"/>
      <c r="U118" s="111"/>
      <c r="V118" s="112"/>
      <c r="W118" s="126"/>
      <c r="X118" s="127"/>
      <c r="Y118" s="295"/>
      <c r="Z118" s="296"/>
      <c r="AA118" s="117"/>
      <c r="AB118" s="110"/>
      <c r="AC118" s="291"/>
    </row>
    <row r="119" spans="1:29" ht="15.75" customHeight="1">
      <c r="A119" s="312"/>
      <c r="B119" s="100"/>
      <c r="C119" s="293"/>
      <c r="D119" s="294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07"/>
      <c r="S119" s="47"/>
      <c r="T119" s="48"/>
      <c r="U119" s="111"/>
      <c r="V119" s="112"/>
      <c r="W119" s="126"/>
      <c r="X119" s="127"/>
      <c r="Y119" s="295"/>
      <c r="Z119" s="296"/>
      <c r="AA119" s="117"/>
      <c r="AB119" s="110"/>
      <c r="AC119" s="291"/>
    </row>
    <row r="120" spans="1:29" ht="15.75" customHeight="1">
      <c r="A120" s="312"/>
      <c r="B120" s="100"/>
      <c r="C120" s="293"/>
      <c r="D120" s="294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07"/>
      <c r="S120" s="47"/>
      <c r="T120" s="48"/>
      <c r="U120" s="111"/>
      <c r="V120" s="112"/>
      <c r="W120" s="126"/>
      <c r="X120" s="127"/>
      <c r="Y120" s="295"/>
      <c r="Z120" s="296"/>
      <c r="AA120" s="117"/>
      <c r="AB120" s="110"/>
      <c r="AC120" s="291"/>
    </row>
    <row r="121" spans="1:29" ht="15.75" customHeight="1">
      <c r="A121" s="312"/>
      <c r="B121" s="100"/>
      <c r="C121" s="293"/>
      <c r="D121" s="294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07"/>
      <c r="S121" s="47"/>
      <c r="T121" s="48"/>
      <c r="U121" s="111"/>
      <c r="V121" s="112"/>
      <c r="W121" s="126"/>
      <c r="X121" s="127"/>
      <c r="Y121" s="295"/>
      <c r="Z121" s="296"/>
      <c r="AA121" s="117"/>
      <c r="AB121" s="110"/>
      <c r="AC121" s="291"/>
    </row>
    <row r="122" spans="1:29" ht="15.75" customHeight="1">
      <c r="A122" s="312"/>
      <c r="B122" s="100"/>
      <c r="C122" s="293"/>
      <c r="D122" s="294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07"/>
      <c r="S122" s="119"/>
      <c r="T122" s="120"/>
      <c r="U122" s="130"/>
      <c r="V122" s="131"/>
      <c r="W122" s="126"/>
      <c r="X122" s="127"/>
      <c r="Y122" s="295"/>
      <c r="Z122" s="296"/>
      <c r="AA122" s="165"/>
      <c r="AB122" s="125"/>
      <c r="AC122" s="291"/>
    </row>
    <row r="123" spans="1:29" ht="15.75" customHeight="1" thickBot="1">
      <c r="A123" s="313"/>
      <c r="B123" s="133" t="s">
        <v>117</v>
      </c>
      <c r="C123" s="297"/>
      <c r="D123" s="297"/>
      <c r="E123" s="134"/>
      <c r="F123" s="167"/>
      <c r="G123" s="135"/>
      <c r="H123" s="69"/>
      <c r="I123" s="136">
        <f t="shared" ref="I123:J123" si="28">AVERAGE(I107:I122)</f>
        <v>11.75</v>
      </c>
      <c r="J123" s="137">
        <f t="shared" si="28"/>
        <v>3600</v>
      </c>
      <c r="K123" s="138">
        <f t="shared" ref="K123" si="29">J123/I123</f>
        <v>306.38297872340428</v>
      </c>
      <c r="L123" s="136">
        <f t="shared" ref="L123:M123" si="30">AVERAGE(L107:L122)</f>
        <v>11.75</v>
      </c>
      <c r="M123" s="137">
        <f t="shared" si="30"/>
        <v>3140.2547065018962</v>
      </c>
      <c r="N123" s="138">
        <f>M123/L123</f>
        <v>267.25571970228901</v>
      </c>
      <c r="O123" s="139">
        <f>L123-I123</f>
        <v>0</v>
      </c>
      <c r="P123" s="140">
        <f>N123-K123</f>
        <v>-39.127259021115265</v>
      </c>
      <c r="Q123" s="141">
        <f>N123/K123</f>
        <v>0.8722929740283043</v>
      </c>
      <c r="R123" s="308"/>
      <c r="S123" s="142">
        <f>S107</f>
        <v>0.70856481481481481</v>
      </c>
      <c r="T123" s="143">
        <f>INDEX(T107:T122,COUNTA(T107:T122))</f>
        <v>0.8072569444444444</v>
      </c>
      <c r="U123" s="144"/>
      <c r="V123" s="166"/>
      <c r="W123" s="167"/>
      <c r="X123" s="138"/>
      <c r="Y123" s="298"/>
      <c r="Z123" s="299"/>
      <c r="AA123" s="168">
        <f>M123-J123</f>
        <v>-459.74529349810382</v>
      </c>
      <c r="AB123" s="141">
        <f>M123/J123</f>
        <v>0.87229297402830452</v>
      </c>
      <c r="AC123" s="292"/>
    </row>
    <row r="124" spans="1:29" ht="15.75" customHeight="1">
      <c r="A124" s="300" t="s">
        <v>144</v>
      </c>
      <c r="B124" s="114" t="s">
        <v>120</v>
      </c>
      <c r="C124" s="304" t="s">
        <v>217</v>
      </c>
      <c r="D124" s="305"/>
      <c r="E124" s="147">
        <v>22.48</v>
      </c>
      <c r="F124" s="97">
        <v>1812</v>
      </c>
      <c r="G124" s="148">
        <f t="shared" ref="G124:G127" si="31">E124*F124</f>
        <v>40733.760000000002</v>
      </c>
      <c r="H124" s="149"/>
      <c r="I124" s="150">
        <v>5</v>
      </c>
      <c r="J124" s="151">
        <v>3000</v>
      </c>
      <c r="K124" s="152">
        <f>J124/I124</f>
        <v>600</v>
      </c>
      <c r="L124" s="153">
        <v>5</v>
      </c>
      <c r="M124" s="151">
        <f>F124/V124*60</f>
        <v>2662.5306122448956</v>
      </c>
      <c r="N124" s="152">
        <f>M124/L124</f>
        <v>532.50612244897911</v>
      </c>
      <c r="O124" s="154">
        <f>L124-I124</f>
        <v>0</v>
      </c>
      <c r="P124" s="155">
        <f>N124-K124</f>
        <v>-67.493877551020887</v>
      </c>
      <c r="Q124" s="156">
        <f>N124/K124</f>
        <v>0.88751020408163184</v>
      </c>
      <c r="R124" s="306">
        <f>Q140</f>
        <v>0.89223385358410268</v>
      </c>
      <c r="S124" s="157">
        <v>0.70844907407407409</v>
      </c>
      <c r="T124" s="158">
        <v>0.7368055555555556</v>
      </c>
      <c r="U124" s="159"/>
      <c r="V124" s="160">
        <v>40.833333333333371</v>
      </c>
      <c r="W124" s="161"/>
      <c r="X124" s="162"/>
      <c r="Y124" s="309"/>
      <c r="Z124" s="310"/>
      <c r="AA124" s="115">
        <f>M124-J124</f>
        <v>-337.46938775510444</v>
      </c>
      <c r="AB124" s="156">
        <f>M124/J124</f>
        <v>0.88751020408163184</v>
      </c>
      <c r="AC124" s="290">
        <f>AB140</f>
        <v>0.89223385358410268</v>
      </c>
    </row>
    <row r="125" spans="1:29" ht="15.75" customHeight="1">
      <c r="A125" s="301"/>
      <c r="B125" s="100" t="s">
        <v>120</v>
      </c>
      <c r="C125" s="293" t="s">
        <v>148</v>
      </c>
      <c r="D125" s="294"/>
      <c r="E125" s="101">
        <v>24.54</v>
      </c>
      <c r="F125" s="102">
        <v>2174</v>
      </c>
      <c r="G125" s="103">
        <f t="shared" si="31"/>
        <v>53349.96</v>
      </c>
      <c r="H125" s="26"/>
      <c r="I125" s="104">
        <v>4</v>
      </c>
      <c r="J125" s="105">
        <v>3000</v>
      </c>
      <c r="K125" s="106">
        <f t="shared" ref="K125:K127" si="32">J125/I125</f>
        <v>750</v>
      </c>
      <c r="L125" s="107">
        <v>4</v>
      </c>
      <c r="M125" s="105">
        <f>F125/V125*60</f>
        <v>2664.759959141983</v>
      </c>
      <c r="N125" s="106">
        <f>M125/L125</f>
        <v>666.18998978549575</v>
      </c>
      <c r="O125" s="108">
        <f>L125-I125</f>
        <v>0</v>
      </c>
      <c r="P125" s="109">
        <f>N125-K125</f>
        <v>-83.810010214504246</v>
      </c>
      <c r="Q125" s="110">
        <f>N125/K125</f>
        <v>0.88825331971399435</v>
      </c>
      <c r="R125" s="307"/>
      <c r="S125" s="47">
        <v>0.74031250000000004</v>
      </c>
      <c r="T125" s="48">
        <v>0.77430555555555558</v>
      </c>
      <c r="U125" s="111">
        <v>5.0499999999999901</v>
      </c>
      <c r="V125" s="112">
        <v>48.949999999999974</v>
      </c>
      <c r="W125" s="113"/>
      <c r="X125" s="116"/>
      <c r="Y125" s="295"/>
      <c r="Z125" s="296"/>
      <c r="AA125" s="117">
        <f>M125-J125</f>
        <v>-335.24004085801698</v>
      </c>
      <c r="AB125" s="110">
        <f>M125/J125</f>
        <v>0.88825331971399435</v>
      </c>
      <c r="AC125" s="291"/>
    </row>
    <row r="126" spans="1:29" ht="15.75" customHeight="1">
      <c r="A126" s="301"/>
      <c r="B126" s="100" t="s">
        <v>120</v>
      </c>
      <c r="C126" s="293" t="s">
        <v>145</v>
      </c>
      <c r="D126" s="294"/>
      <c r="E126" s="101">
        <v>16.7</v>
      </c>
      <c r="F126" s="102">
        <v>1396</v>
      </c>
      <c r="G126" s="103">
        <f t="shared" si="31"/>
        <v>23313.200000000001</v>
      </c>
      <c r="H126" s="26"/>
      <c r="I126" s="104">
        <v>3</v>
      </c>
      <c r="J126" s="105">
        <v>3300</v>
      </c>
      <c r="K126" s="106">
        <f t="shared" si="32"/>
        <v>1100</v>
      </c>
      <c r="L126" s="107">
        <v>3</v>
      </c>
      <c r="M126" s="105">
        <f>F126/V126*60</f>
        <v>2956.2352941176464</v>
      </c>
      <c r="N126" s="106">
        <f>M126/L126</f>
        <v>985.41176470588209</v>
      </c>
      <c r="O126" s="108">
        <f>L126-I126</f>
        <v>0</v>
      </c>
      <c r="P126" s="109">
        <f>N126-K126</f>
        <v>-114.58823529411791</v>
      </c>
      <c r="Q126" s="110">
        <f>N126/K126</f>
        <v>0.8958288770053473</v>
      </c>
      <c r="R126" s="307"/>
      <c r="S126" s="47">
        <v>0.77777777777777779</v>
      </c>
      <c r="T126" s="48">
        <v>0.79745370370370372</v>
      </c>
      <c r="U126" s="111">
        <v>4.9999999999999822</v>
      </c>
      <c r="V126" s="112">
        <v>28.333333333333339</v>
      </c>
      <c r="W126" s="113"/>
      <c r="X126" s="116"/>
      <c r="Y126" s="295"/>
      <c r="Z126" s="296"/>
      <c r="AA126" s="117">
        <f>M126-J126</f>
        <v>-343.76470588235361</v>
      </c>
      <c r="AB126" s="110">
        <f>M126/J126</f>
        <v>0.89582887700534741</v>
      </c>
      <c r="AC126" s="291"/>
    </row>
    <row r="127" spans="1:29" ht="15.75" customHeight="1">
      <c r="A127" s="301"/>
      <c r="B127" s="100" t="s">
        <v>120</v>
      </c>
      <c r="C127" s="293" t="s">
        <v>150</v>
      </c>
      <c r="D127" s="294"/>
      <c r="E127" s="101">
        <v>17.89</v>
      </c>
      <c r="F127" s="102">
        <v>4576</v>
      </c>
      <c r="G127" s="103">
        <f t="shared" si="31"/>
        <v>81864.639999999999</v>
      </c>
      <c r="H127" s="26"/>
      <c r="I127" s="104">
        <v>4</v>
      </c>
      <c r="J127" s="105">
        <v>3300</v>
      </c>
      <c r="K127" s="106">
        <f t="shared" si="32"/>
        <v>825</v>
      </c>
      <c r="L127" s="107">
        <v>4</v>
      </c>
      <c r="M127" s="105">
        <f>F127/V127*60</f>
        <v>2958.6206896551685</v>
      </c>
      <c r="N127" s="106">
        <f>M127/L127</f>
        <v>739.65517241379212</v>
      </c>
      <c r="O127" s="108">
        <f>L127-I127</f>
        <v>0</v>
      </c>
      <c r="P127" s="109">
        <f>N127-K127</f>
        <v>-85.344827586207884</v>
      </c>
      <c r="Q127" s="110">
        <f>N127/K127</f>
        <v>0.89655172413792983</v>
      </c>
      <c r="R127" s="307"/>
      <c r="S127" s="47">
        <v>0.80152777777777773</v>
      </c>
      <c r="T127" s="48">
        <v>0.86597222222222225</v>
      </c>
      <c r="U127" s="111">
        <v>5.8666666666665712</v>
      </c>
      <c r="V127" s="112">
        <v>92.800000000000125</v>
      </c>
      <c r="W127" s="113"/>
      <c r="X127" s="116"/>
      <c r="Y127" s="295"/>
      <c r="Z127" s="296"/>
      <c r="AA127" s="117">
        <f>M127-J127</f>
        <v>-341.37931034483154</v>
      </c>
      <c r="AB127" s="110">
        <f>M127/J127</f>
        <v>0.89655172413792983</v>
      </c>
      <c r="AC127" s="291"/>
    </row>
    <row r="128" spans="1:29" ht="15.75" customHeight="1">
      <c r="A128" s="302"/>
      <c r="B128" s="100"/>
      <c r="C128" s="293"/>
      <c r="D128" s="294"/>
      <c r="E128" s="101"/>
      <c r="F128" s="102"/>
      <c r="G128" s="103"/>
      <c r="H128" s="13"/>
      <c r="I128" s="104"/>
      <c r="J128" s="105"/>
      <c r="K128" s="106"/>
      <c r="L128" s="118"/>
      <c r="M128" s="105"/>
      <c r="N128" s="106"/>
      <c r="O128" s="108"/>
      <c r="P128" s="109"/>
      <c r="Q128" s="110"/>
      <c r="R128" s="307"/>
      <c r="S128" s="47"/>
      <c r="T128" s="48"/>
      <c r="U128" s="111"/>
      <c r="V128" s="112"/>
      <c r="W128" s="113"/>
      <c r="X128" s="116"/>
      <c r="Y128" s="295"/>
      <c r="Z128" s="296"/>
      <c r="AA128" s="117"/>
      <c r="AB128" s="110"/>
      <c r="AC128" s="291"/>
    </row>
    <row r="129" spans="1:29" ht="15.75" customHeight="1">
      <c r="A129" s="302"/>
      <c r="B129" s="100"/>
      <c r="C129" s="293"/>
      <c r="D129" s="294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07"/>
      <c r="S129" s="47"/>
      <c r="T129" s="48"/>
      <c r="U129" s="111"/>
      <c r="V129" s="112"/>
      <c r="W129" s="113"/>
      <c r="X129" s="116"/>
      <c r="Y129" s="295"/>
      <c r="Z129" s="296"/>
      <c r="AA129" s="117"/>
      <c r="AB129" s="110"/>
      <c r="AC129" s="291"/>
    </row>
    <row r="130" spans="1:29" ht="15.75" customHeight="1">
      <c r="A130" s="302"/>
      <c r="B130" s="100"/>
      <c r="C130" s="293"/>
      <c r="D130" s="294"/>
      <c r="E130" s="101"/>
      <c r="F130" s="102"/>
      <c r="G130" s="121"/>
      <c r="H130" s="62"/>
      <c r="I130" s="104"/>
      <c r="J130" s="105"/>
      <c r="K130" s="106"/>
      <c r="L130" s="118"/>
      <c r="M130" s="105"/>
      <c r="N130" s="106"/>
      <c r="O130" s="123"/>
      <c r="P130" s="124"/>
      <c r="Q130" s="125"/>
      <c r="R130" s="307"/>
      <c r="S130" s="47"/>
      <c r="T130" s="48"/>
      <c r="U130" s="111"/>
      <c r="V130" s="112"/>
      <c r="W130" s="113"/>
      <c r="X130" s="116"/>
      <c r="Y130" s="295"/>
      <c r="Z130" s="296"/>
      <c r="AA130" s="117"/>
      <c r="AB130" s="110"/>
      <c r="AC130" s="291"/>
    </row>
    <row r="131" spans="1:29" ht="15.75" customHeight="1">
      <c r="A131" s="302"/>
      <c r="B131" s="100"/>
      <c r="C131" s="293"/>
      <c r="D131" s="294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07"/>
      <c r="S131" s="47"/>
      <c r="T131" s="48"/>
      <c r="U131" s="111"/>
      <c r="V131" s="112"/>
      <c r="W131" s="113"/>
      <c r="X131" s="116"/>
      <c r="Y131" s="295"/>
      <c r="Z131" s="296"/>
      <c r="AA131" s="117"/>
      <c r="AB131" s="110"/>
      <c r="AC131" s="291"/>
    </row>
    <row r="132" spans="1:29" ht="15.75" customHeight="1">
      <c r="A132" s="302"/>
      <c r="B132" s="100"/>
      <c r="C132" s="293"/>
      <c r="D132" s="294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07"/>
      <c r="S132" s="47"/>
      <c r="T132" s="48"/>
      <c r="U132" s="111"/>
      <c r="V132" s="112"/>
      <c r="W132" s="113"/>
      <c r="X132" s="116"/>
      <c r="Y132" s="295"/>
      <c r="Z132" s="296"/>
      <c r="AA132" s="117"/>
      <c r="AB132" s="110"/>
      <c r="AC132" s="291"/>
    </row>
    <row r="133" spans="1:29" ht="15.75" customHeight="1">
      <c r="A133" s="302"/>
      <c r="B133" s="100"/>
      <c r="C133" s="293"/>
      <c r="D133" s="294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07"/>
      <c r="S133" s="47"/>
      <c r="T133" s="48"/>
      <c r="U133" s="111"/>
      <c r="V133" s="112"/>
      <c r="W133" s="113"/>
      <c r="X133" s="116"/>
      <c r="Y133" s="295"/>
      <c r="Z133" s="296"/>
      <c r="AA133" s="117"/>
      <c r="AB133" s="110"/>
      <c r="AC133" s="291"/>
    </row>
    <row r="134" spans="1:29" ht="15.75" customHeight="1">
      <c r="A134" s="302"/>
      <c r="B134" s="100"/>
      <c r="C134" s="293"/>
      <c r="D134" s="294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07"/>
      <c r="S134" s="47"/>
      <c r="T134" s="48"/>
      <c r="U134" s="111"/>
      <c r="V134" s="112"/>
      <c r="W134" s="113"/>
      <c r="X134" s="116"/>
      <c r="Y134" s="295"/>
      <c r="Z134" s="296"/>
      <c r="AA134" s="117"/>
      <c r="AB134" s="110"/>
      <c r="AC134" s="291"/>
    </row>
    <row r="135" spans="1:29" ht="15.75" customHeight="1">
      <c r="A135" s="302"/>
      <c r="B135" s="100"/>
      <c r="C135" s="293"/>
      <c r="D135" s="294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07"/>
      <c r="S135" s="47"/>
      <c r="T135" s="48"/>
      <c r="U135" s="111"/>
      <c r="V135" s="112"/>
      <c r="W135" s="113"/>
      <c r="X135" s="116"/>
      <c r="Y135" s="295"/>
      <c r="Z135" s="296"/>
      <c r="AA135" s="117"/>
      <c r="AB135" s="110"/>
      <c r="AC135" s="291"/>
    </row>
    <row r="136" spans="1:29" ht="15.75" customHeight="1">
      <c r="A136" s="302"/>
      <c r="B136" s="100"/>
      <c r="C136" s="293"/>
      <c r="D136" s="294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07"/>
      <c r="S136" s="47"/>
      <c r="T136" s="48"/>
      <c r="U136" s="111"/>
      <c r="V136" s="112"/>
      <c r="W136" s="113"/>
      <c r="X136" s="116"/>
      <c r="Y136" s="295"/>
      <c r="Z136" s="296"/>
      <c r="AA136" s="117"/>
      <c r="AB136" s="110"/>
      <c r="AC136" s="291"/>
    </row>
    <row r="137" spans="1:29" ht="15.75" customHeight="1">
      <c r="A137" s="302"/>
      <c r="B137" s="100"/>
      <c r="C137" s="293"/>
      <c r="D137" s="294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07"/>
      <c r="S137" s="47"/>
      <c r="T137" s="48"/>
      <c r="U137" s="111"/>
      <c r="V137" s="112"/>
      <c r="W137" s="113"/>
      <c r="X137" s="116"/>
      <c r="Y137" s="295"/>
      <c r="Z137" s="296"/>
      <c r="AA137" s="117"/>
      <c r="AB137" s="110"/>
      <c r="AC137" s="291"/>
    </row>
    <row r="138" spans="1:29" ht="15.75" customHeight="1">
      <c r="A138" s="302"/>
      <c r="B138" s="100"/>
      <c r="C138" s="293"/>
      <c r="D138" s="294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07"/>
      <c r="S138" s="47"/>
      <c r="T138" s="48"/>
      <c r="U138" s="111"/>
      <c r="V138" s="112"/>
      <c r="W138" s="113"/>
      <c r="X138" s="116"/>
      <c r="Y138" s="295"/>
      <c r="Z138" s="296"/>
      <c r="AA138" s="117"/>
      <c r="AB138" s="110"/>
      <c r="AC138" s="291"/>
    </row>
    <row r="139" spans="1:29" ht="15.75" customHeight="1">
      <c r="A139" s="302"/>
      <c r="B139" s="100"/>
      <c r="C139" s="293"/>
      <c r="D139" s="294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07"/>
      <c r="S139" s="119"/>
      <c r="T139" s="120"/>
      <c r="U139" s="130"/>
      <c r="V139" s="131"/>
      <c r="W139" s="126"/>
      <c r="X139" s="127"/>
      <c r="Y139" s="295"/>
      <c r="Z139" s="296"/>
      <c r="AA139" s="165"/>
      <c r="AB139" s="125"/>
      <c r="AC139" s="291"/>
    </row>
    <row r="140" spans="1:29" ht="15.75" customHeight="1" thickBot="1">
      <c r="A140" s="303"/>
      <c r="B140" s="133" t="s">
        <v>117</v>
      </c>
      <c r="C140" s="297"/>
      <c r="D140" s="297"/>
      <c r="E140" s="134"/>
      <c r="F140" s="99"/>
      <c r="G140" s="135"/>
      <c r="H140" s="69"/>
      <c r="I140" s="136">
        <f t="shared" ref="I140:J140" si="33">AVERAGE(I124:I139)</f>
        <v>4</v>
      </c>
      <c r="J140" s="137">
        <f t="shared" si="33"/>
        <v>3150</v>
      </c>
      <c r="K140" s="138">
        <f t="shared" ref="K140" si="34">J140/I140</f>
        <v>787.5</v>
      </c>
      <c r="L140" s="136">
        <f t="shared" ref="L140:M140" si="35">AVERAGE(L124:L139)</f>
        <v>4</v>
      </c>
      <c r="M140" s="137">
        <f t="shared" si="35"/>
        <v>2810.5366387899235</v>
      </c>
      <c r="N140" s="138">
        <f>M140/L140</f>
        <v>702.63415969748087</v>
      </c>
      <c r="O140" s="139">
        <f>L140-I140</f>
        <v>0</v>
      </c>
      <c r="P140" s="140">
        <f>N140-K140</f>
        <v>-84.865840302519132</v>
      </c>
      <c r="Q140" s="141">
        <f>N140/K140</f>
        <v>0.89223385358410268</v>
      </c>
      <c r="R140" s="308"/>
      <c r="S140" s="142">
        <f>S124</f>
        <v>0.70844907407407409</v>
      </c>
      <c r="T140" s="143">
        <f>INDEX(T124:T139,COUNTA(T124:T139))</f>
        <v>0.86597222222222225</v>
      </c>
      <c r="U140" s="144"/>
      <c r="V140" s="166"/>
      <c r="W140" s="99"/>
      <c r="X140" s="69"/>
      <c r="Y140" s="298"/>
      <c r="Z140" s="299"/>
      <c r="AA140" s="168">
        <f>M140-J140</f>
        <v>-339.46336121007653</v>
      </c>
      <c r="AB140" s="141">
        <f>M140/J140</f>
        <v>0.89223385358410268</v>
      </c>
      <c r="AC140" s="292"/>
    </row>
    <row r="141" spans="1:29" ht="15.75" customHeight="1">
      <c r="A141" s="311" t="s">
        <v>149</v>
      </c>
      <c r="B141" s="114" t="s">
        <v>120</v>
      </c>
      <c r="C141" s="304" t="s">
        <v>147</v>
      </c>
      <c r="D141" s="305"/>
      <c r="E141" s="147">
        <v>22.28</v>
      </c>
      <c r="F141" s="97">
        <v>1507</v>
      </c>
      <c r="G141" s="148">
        <f t="shared" ref="G141:G144" si="36">E141*F141</f>
        <v>33575.96</v>
      </c>
      <c r="H141" s="149"/>
      <c r="I141" s="150">
        <v>5</v>
      </c>
      <c r="J141" s="151">
        <v>3300</v>
      </c>
      <c r="K141" s="152">
        <f>J141/I141</f>
        <v>660</v>
      </c>
      <c r="L141" s="153">
        <v>5</v>
      </c>
      <c r="M141" s="151">
        <f>F141/V141*60</f>
        <v>2954.9019607843147</v>
      </c>
      <c r="N141" s="152">
        <f>M141/L141</f>
        <v>590.98039215686299</v>
      </c>
      <c r="O141" s="154">
        <f>L141-I141</f>
        <v>0</v>
      </c>
      <c r="P141" s="155">
        <f>N141-K141</f>
        <v>-69.01960784313701</v>
      </c>
      <c r="Q141" s="156">
        <f>N141/K141</f>
        <v>0.89542483660130756</v>
      </c>
      <c r="R141" s="306">
        <f>Q157</f>
        <v>0.89541754020523645</v>
      </c>
      <c r="S141" s="157">
        <v>0.70861111111111108</v>
      </c>
      <c r="T141" s="158">
        <v>0.72986111111111107</v>
      </c>
      <c r="U141" s="159"/>
      <c r="V141" s="160">
        <v>30.599999999999987</v>
      </c>
      <c r="W141" s="161"/>
      <c r="X141" s="162"/>
      <c r="Y141" s="309"/>
      <c r="Z141" s="310"/>
      <c r="AA141" s="115">
        <f>M141-J141</f>
        <v>-345.09803921568528</v>
      </c>
      <c r="AB141" s="156">
        <f>M141/J141</f>
        <v>0.89542483660130745</v>
      </c>
      <c r="AC141" s="290">
        <f>AB157</f>
        <v>0.89541754020523645</v>
      </c>
    </row>
    <row r="142" spans="1:29" ht="15.75" customHeight="1">
      <c r="A142" s="312"/>
      <c r="B142" s="100" t="s">
        <v>120</v>
      </c>
      <c r="C142" s="293" t="s">
        <v>146</v>
      </c>
      <c r="D142" s="294"/>
      <c r="E142" s="101">
        <v>18.18</v>
      </c>
      <c r="F142" s="102">
        <v>681</v>
      </c>
      <c r="G142" s="103">
        <f t="shared" si="36"/>
        <v>12380.58</v>
      </c>
      <c r="H142" s="26"/>
      <c r="I142" s="104">
        <v>4</v>
      </c>
      <c r="J142" s="105">
        <v>3300</v>
      </c>
      <c r="K142" s="106">
        <f t="shared" ref="K142:K179" si="37">J142/I142</f>
        <v>825</v>
      </c>
      <c r="L142" s="107">
        <v>4</v>
      </c>
      <c r="M142" s="105">
        <f>F142/V142*60</f>
        <v>2957.2979493365442</v>
      </c>
      <c r="N142" s="106">
        <f>M142/L142</f>
        <v>739.32448733413605</v>
      </c>
      <c r="O142" s="108">
        <f>L142-I142</f>
        <v>0</v>
      </c>
      <c r="P142" s="109">
        <f>N142-K142</f>
        <v>-85.675512665863948</v>
      </c>
      <c r="Q142" s="110">
        <f>N142/K142</f>
        <v>0.89615089373834678</v>
      </c>
      <c r="R142" s="307"/>
      <c r="S142" s="47">
        <v>0.73346064814814815</v>
      </c>
      <c r="T142" s="48">
        <v>0.74305555555555558</v>
      </c>
      <c r="U142" s="111">
        <v>5.1833333333333975</v>
      </c>
      <c r="V142" s="112">
        <v>13.816666666666695</v>
      </c>
      <c r="W142" s="113"/>
      <c r="X142" s="116"/>
      <c r="Y142" s="295"/>
      <c r="Z142" s="296"/>
      <c r="AA142" s="117">
        <f>M142-J142</f>
        <v>-342.70205066345579</v>
      </c>
      <c r="AB142" s="110">
        <f>M142/J142</f>
        <v>0.89615089373834678</v>
      </c>
      <c r="AC142" s="291"/>
    </row>
    <row r="143" spans="1:29" ht="15.75" customHeight="1">
      <c r="A143" s="312"/>
      <c r="B143" s="100" t="s">
        <v>120</v>
      </c>
      <c r="C143" s="293" t="s">
        <v>233</v>
      </c>
      <c r="D143" s="294"/>
      <c r="E143" s="101">
        <v>18.170000000000002</v>
      </c>
      <c r="F143" s="102">
        <v>1076</v>
      </c>
      <c r="G143" s="103">
        <f t="shared" si="36"/>
        <v>19550.920000000002</v>
      </c>
      <c r="H143" s="26"/>
      <c r="I143" s="104">
        <v>4</v>
      </c>
      <c r="J143" s="105">
        <v>3300</v>
      </c>
      <c r="K143" s="106">
        <f t="shared" si="37"/>
        <v>825</v>
      </c>
      <c r="L143" s="107">
        <v>4</v>
      </c>
      <c r="M143" s="105">
        <f>F143/V143*60</f>
        <v>2954.6910755148879</v>
      </c>
      <c r="N143" s="106">
        <f>M143/L143</f>
        <v>738.67276887872197</v>
      </c>
      <c r="O143" s="108">
        <f>L143-I143</f>
        <v>0</v>
      </c>
      <c r="P143" s="109">
        <f>N143-K143</f>
        <v>-86.327231121278032</v>
      </c>
      <c r="Q143" s="110">
        <f>N143/K143</f>
        <v>0.89536093197420841</v>
      </c>
      <c r="R143" s="307"/>
      <c r="S143" s="47">
        <v>0.74663194444444447</v>
      </c>
      <c r="T143" s="48">
        <v>0.76180555555555551</v>
      </c>
      <c r="U143" s="111">
        <v>5.1500000000000057</v>
      </c>
      <c r="V143" s="112">
        <v>21.849999999999898</v>
      </c>
      <c r="W143" s="113"/>
      <c r="X143" s="116"/>
      <c r="Y143" s="295"/>
      <c r="Z143" s="296"/>
      <c r="AA143" s="117">
        <f>M143-J143</f>
        <v>-345.30892448511213</v>
      </c>
      <c r="AB143" s="110">
        <f>M143/J143</f>
        <v>0.89536093197420841</v>
      </c>
      <c r="AC143" s="291"/>
    </row>
    <row r="144" spans="1:29" ht="15.75" customHeight="1">
      <c r="A144" s="312"/>
      <c r="B144" s="100" t="s">
        <v>120</v>
      </c>
      <c r="C144" s="293" t="s">
        <v>151</v>
      </c>
      <c r="D144" s="294"/>
      <c r="E144" s="101">
        <v>16.66</v>
      </c>
      <c r="F144" s="102">
        <v>7042</v>
      </c>
      <c r="G144" s="103">
        <f t="shared" si="36"/>
        <v>117319.72</v>
      </c>
      <c r="H144" s="26"/>
      <c r="I144" s="104">
        <v>4</v>
      </c>
      <c r="J144" s="105">
        <v>3300</v>
      </c>
      <c r="K144" s="106">
        <f t="shared" si="37"/>
        <v>825</v>
      </c>
      <c r="L144" s="107">
        <v>4</v>
      </c>
      <c r="M144" s="105">
        <f>F144/V144*60</f>
        <v>2952.6205450733755</v>
      </c>
      <c r="N144" s="106">
        <f>M144/L144</f>
        <v>738.15513626834388</v>
      </c>
      <c r="O144" s="108">
        <f>L144-I144</f>
        <v>0</v>
      </c>
      <c r="P144" s="109">
        <f>N144-K144</f>
        <v>-86.844863731656119</v>
      </c>
      <c r="Q144" s="110">
        <f>N144/K144</f>
        <v>0.8947334985070835</v>
      </c>
      <c r="R144" s="307"/>
      <c r="S144" s="47">
        <v>0.76597222222222228</v>
      </c>
      <c r="T144" s="48">
        <v>0.86534722222222227</v>
      </c>
      <c r="U144" s="111">
        <v>6.0000000000001386</v>
      </c>
      <c r="V144" s="112">
        <v>143.1</v>
      </c>
      <c r="W144" s="113"/>
      <c r="X144" s="116"/>
      <c r="Y144" s="295"/>
      <c r="Z144" s="296"/>
      <c r="AA144" s="117">
        <f>M144-J144</f>
        <v>-347.37945492662448</v>
      </c>
      <c r="AB144" s="110">
        <f>M144/J144</f>
        <v>0.8947334985070835</v>
      </c>
      <c r="AC144" s="291"/>
    </row>
    <row r="145" spans="1:29" ht="15.75" customHeight="1">
      <c r="A145" s="312"/>
      <c r="B145" s="100"/>
      <c r="C145" s="293"/>
      <c r="D145" s="294"/>
      <c r="E145" s="101"/>
      <c r="F145" s="102"/>
      <c r="G145" s="103"/>
      <c r="H145" s="13"/>
      <c r="I145" s="104"/>
      <c r="J145" s="105"/>
      <c r="K145" s="106"/>
      <c r="L145" s="118"/>
      <c r="M145" s="105"/>
      <c r="N145" s="106"/>
      <c r="O145" s="108"/>
      <c r="P145" s="109"/>
      <c r="Q145" s="110"/>
      <c r="R145" s="307"/>
      <c r="S145" s="47"/>
      <c r="T145" s="48"/>
      <c r="U145" s="111"/>
      <c r="V145" s="112"/>
      <c r="W145" s="113"/>
      <c r="X145" s="116"/>
      <c r="Y145" s="295"/>
      <c r="Z145" s="296"/>
      <c r="AA145" s="117"/>
      <c r="AB145" s="110"/>
      <c r="AC145" s="291"/>
    </row>
    <row r="146" spans="1:29" ht="15.75" customHeight="1">
      <c r="A146" s="312"/>
      <c r="B146" s="100"/>
      <c r="C146" s="293"/>
      <c r="D146" s="294"/>
      <c r="E146" s="101"/>
      <c r="F146" s="102"/>
      <c r="G146" s="121"/>
      <c r="H146" s="122"/>
      <c r="I146" s="104"/>
      <c r="J146" s="105"/>
      <c r="K146" s="106"/>
      <c r="L146" s="107"/>
      <c r="M146" s="105"/>
      <c r="N146" s="106"/>
      <c r="O146" s="108"/>
      <c r="P146" s="109"/>
      <c r="Q146" s="110"/>
      <c r="R146" s="307"/>
      <c r="S146" s="47"/>
      <c r="T146" s="48"/>
      <c r="U146" s="111"/>
      <c r="V146" s="112"/>
      <c r="W146" s="113"/>
      <c r="X146" s="116"/>
      <c r="Y146" s="295"/>
      <c r="Z146" s="296"/>
      <c r="AA146" s="117"/>
      <c r="AB146" s="110"/>
      <c r="AC146" s="291"/>
    </row>
    <row r="147" spans="1:29" ht="15.75" customHeight="1">
      <c r="A147" s="312"/>
      <c r="B147" s="100"/>
      <c r="C147" s="293"/>
      <c r="D147" s="294"/>
      <c r="E147" s="101"/>
      <c r="F147" s="102"/>
      <c r="G147" s="121"/>
      <c r="H147" s="62"/>
      <c r="I147" s="104"/>
      <c r="J147" s="105"/>
      <c r="K147" s="106"/>
      <c r="L147" s="118"/>
      <c r="M147" s="105"/>
      <c r="N147" s="106"/>
      <c r="O147" s="123"/>
      <c r="P147" s="124"/>
      <c r="Q147" s="125"/>
      <c r="R147" s="307"/>
      <c r="S147" s="47"/>
      <c r="T147" s="48"/>
      <c r="U147" s="111"/>
      <c r="V147" s="112"/>
      <c r="W147" s="113"/>
      <c r="X147" s="116"/>
      <c r="Y147" s="295"/>
      <c r="Z147" s="296"/>
      <c r="AA147" s="117"/>
      <c r="AB147" s="110"/>
      <c r="AC147" s="291"/>
    </row>
    <row r="148" spans="1:29" ht="15.75" customHeight="1">
      <c r="A148" s="312"/>
      <c r="B148" s="100"/>
      <c r="C148" s="293"/>
      <c r="D148" s="294"/>
      <c r="E148" s="101"/>
      <c r="F148" s="102"/>
      <c r="G148" s="121"/>
      <c r="H148" s="62"/>
      <c r="I148" s="104"/>
      <c r="J148" s="105"/>
      <c r="K148" s="106"/>
      <c r="L148" s="118"/>
      <c r="M148" s="105"/>
      <c r="N148" s="106"/>
      <c r="O148" s="123"/>
      <c r="P148" s="124"/>
      <c r="Q148" s="125"/>
      <c r="R148" s="307"/>
      <c r="S148" s="47"/>
      <c r="T148" s="48"/>
      <c r="U148" s="111"/>
      <c r="V148" s="112"/>
      <c r="W148" s="113"/>
      <c r="X148" s="116"/>
      <c r="Y148" s="295"/>
      <c r="Z148" s="296"/>
      <c r="AA148" s="117"/>
      <c r="AB148" s="110"/>
      <c r="AC148" s="291"/>
    </row>
    <row r="149" spans="1:29" ht="15.75" customHeight="1">
      <c r="A149" s="312"/>
      <c r="B149" s="100"/>
      <c r="C149" s="293"/>
      <c r="D149" s="294"/>
      <c r="E149" s="101"/>
      <c r="F149" s="102"/>
      <c r="G149" s="121"/>
      <c r="H149" s="62"/>
      <c r="I149" s="104"/>
      <c r="J149" s="105"/>
      <c r="K149" s="106"/>
      <c r="L149" s="118"/>
      <c r="M149" s="105"/>
      <c r="N149" s="106"/>
      <c r="O149" s="123"/>
      <c r="P149" s="124"/>
      <c r="Q149" s="125"/>
      <c r="R149" s="307"/>
      <c r="S149" s="47"/>
      <c r="T149" s="48"/>
      <c r="U149" s="111"/>
      <c r="V149" s="112"/>
      <c r="W149" s="113"/>
      <c r="X149" s="116"/>
      <c r="Y149" s="295"/>
      <c r="Z149" s="296"/>
      <c r="AA149" s="117"/>
      <c r="AB149" s="110"/>
      <c r="AC149" s="291"/>
    </row>
    <row r="150" spans="1:29" ht="15.75" customHeight="1">
      <c r="A150" s="312"/>
      <c r="B150" s="100"/>
      <c r="C150" s="293"/>
      <c r="D150" s="294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307"/>
      <c r="S150" s="47"/>
      <c r="T150" s="48"/>
      <c r="U150" s="111"/>
      <c r="V150" s="112"/>
      <c r="W150" s="113"/>
      <c r="X150" s="116"/>
      <c r="Y150" s="295"/>
      <c r="Z150" s="296"/>
      <c r="AA150" s="117"/>
      <c r="AB150" s="110"/>
      <c r="AC150" s="291"/>
    </row>
    <row r="151" spans="1:29" ht="15.75" customHeight="1">
      <c r="A151" s="312"/>
      <c r="B151" s="100"/>
      <c r="C151" s="293"/>
      <c r="D151" s="294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307"/>
      <c r="S151" s="47"/>
      <c r="T151" s="48"/>
      <c r="U151" s="111"/>
      <c r="V151" s="112"/>
      <c r="W151" s="126"/>
      <c r="X151" s="127"/>
      <c r="Y151" s="295"/>
      <c r="Z151" s="296"/>
      <c r="AA151" s="117"/>
      <c r="AB151" s="110"/>
      <c r="AC151" s="291"/>
    </row>
    <row r="152" spans="1:29" ht="15.75" customHeight="1">
      <c r="A152" s="312"/>
      <c r="B152" s="100"/>
      <c r="C152" s="293"/>
      <c r="D152" s="294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307"/>
      <c r="S152" s="47"/>
      <c r="T152" s="48"/>
      <c r="U152" s="111"/>
      <c r="V152" s="112"/>
      <c r="W152" s="126"/>
      <c r="X152" s="127"/>
      <c r="Y152" s="295"/>
      <c r="Z152" s="296"/>
      <c r="AA152" s="117"/>
      <c r="AB152" s="110"/>
      <c r="AC152" s="291"/>
    </row>
    <row r="153" spans="1:29" ht="15.75" customHeight="1">
      <c r="A153" s="312"/>
      <c r="B153" s="100"/>
      <c r="C153" s="293"/>
      <c r="D153" s="294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307"/>
      <c r="S153" s="47"/>
      <c r="T153" s="48"/>
      <c r="U153" s="111"/>
      <c r="V153" s="112"/>
      <c r="W153" s="126"/>
      <c r="X153" s="127"/>
      <c r="Y153" s="295"/>
      <c r="Z153" s="296"/>
      <c r="AA153" s="117"/>
      <c r="AB153" s="110"/>
      <c r="AC153" s="291"/>
    </row>
    <row r="154" spans="1:29" ht="15.75" customHeight="1">
      <c r="A154" s="312"/>
      <c r="B154" s="100"/>
      <c r="C154" s="293"/>
      <c r="D154" s="294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307"/>
      <c r="S154" s="47"/>
      <c r="T154" s="48"/>
      <c r="U154" s="111"/>
      <c r="V154" s="112"/>
      <c r="W154" s="126"/>
      <c r="X154" s="127"/>
      <c r="Y154" s="295"/>
      <c r="Z154" s="296"/>
      <c r="AA154" s="117"/>
      <c r="AB154" s="110"/>
      <c r="AC154" s="291"/>
    </row>
    <row r="155" spans="1:29" ht="15.75" customHeight="1">
      <c r="A155" s="312"/>
      <c r="B155" s="100"/>
      <c r="C155" s="293"/>
      <c r="D155" s="294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307"/>
      <c r="S155" s="47"/>
      <c r="T155" s="48"/>
      <c r="U155" s="111"/>
      <c r="V155" s="112"/>
      <c r="W155" s="126"/>
      <c r="X155" s="127"/>
      <c r="Y155" s="295"/>
      <c r="Z155" s="296"/>
      <c r="AA155" s="117"/>
      <c r="AB155" s="110"/>
      <c r="AC155" s="291"/>
    </row>
    <row r="156" spans="1:29" ht="15.75" customHeight="1">
      <c r="A156" s="312"/>
      <c r="B156" s="100"/>
      <c r="C156" s="293"/>
      <c r="D156" s="294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307"/>
      <c r="S156" s="119"/>
      <c r="T156" s="120"/>
      <c r="U156" s="130"/>
      <c r="V156" s="131"/>
      <c r="W156" s="126"/>
      <c r="X156" s="127"/>
      <c r="Y156" s="295"/>
      <c r="Z156" s="296"/>
      <c r="AA156" s="165"/>
      <c r="AB156" s="125"/>
      <c r="AC156" s="291"/>
    </row>
    <row r="157" spans="1:29" ht="15.75" customHeight="1" thickBot="1">
      <c r="A157" s="313"/>
      <c r="B157" s="133" t="s">
        <v>117</v>
      </c>
      <c r="C157" s="297"/>
      <c r="D157" s="297"/>
      <c r="E157" s="134"/>
      <c r="F157" s="99"/>
      <c r="G157" s="135"/>
      <c r="H157" s="69"/>
      <c r="I157" s="136">
        <f t="shared" ref="I157:J157" si="38">AVERAGE(I141:I156)</f>
        <v>4.25</v>
      </c>
      <c r="J157" s="137">
        <f t="shared" si="38"/>
        <v>3300</v>
      </c>
      <c r="K157" s="138">
        <f t="shared" ref="K157" si="39">J157/I157</f>
        <v>776.47058823529414</v>
      </c>
      <c r="L157" s="136">
        <f t="shared" ref="L157:M157" si="40">AVERAGE(L141:L156)</f>
        <v>4.25</v>
      </c>
      <c r="M157" s="137">
        <f t="shared" si="40"/>
        <v>2954.8778826772805</v>
      </c>
      <c r="N157" s="138">
        <f>M157/L157</f>
        <v>695.26538415936011</v>
      </c>
      <c r="O157" s="139">
        <f>L157-I157</f>
        <v>0</v>
      </c>
      <c r="P157" s="140">
        <f>N157-K157</f>
        <v>-81.205204075934034</v>
      </c>
      <c r="Q157" s="141">
        <f>N157/K157</f>
        <v>0.89541754020523645</v>
      </c>
      <c r="R157" s="308"/>
      <c r="S157" s="142">
        <f>S141</f>
        <v>0.70861111111111108</v>
      </c>
      <c r="T157" s="143">
        <f>INDEX(T141:T156,COUNTA(T141:T156))</f>
        <v>0.86534722222222227</v>
      </c>
      <c r="U157" s="144"/>
      <c r="V157" s="166"/>
      <c r="W157" s="99"/>
      <c r="X157" s="69"/>
      <c r="Y157" s="298"/>
      <c r="Z157" s="299"/>
      <c r="AA157" s="168">
        <f>M157-J157</f>
        <v>-345.12211732271953</v>
      </c>
      <c r="AB157" s="141">
        <f>M157/J157</f>
        <v>0.89541754020523645</v>
      </c>
      <c r="AC157" s="292"/>
    </row>
    <row r="158" spans="1:29" ht="15.75" customHeight="1">
      <c r="A158" s="300" t="s">
        <v>152</v>
      </c>
      <c r="B158" s="114" t="s">
        <v>120</v>
      </c>
      <c r="C158" s="304" t="s">
        <v>153</v>
      </c>
      <c r="D158" s="305"/>
      <c r="E158" s="147">
        <v>14.03</v>
      </c>
      <c r="F158" s="97">
        <v>2880</v>
      </c>
      <c r="G158" s="148">
        <f t="shared" ref="G158:G161" si="41">E158*F158</f>
        <v>40406.400000000001</v>
      </c>
      <c r="H158" s="149">
        <v>2</v>
      </c>
      <c r="I158" s="150">
        <v>3</v>
      </c>
      <c r="J158" s="151">
        <v>3000</v>
      </c>
      <c r="K158" s="152">
        <f>J158/I158</f>
        <v>1000</v>
      </c>
      <c r="L158" s="153">
        <v>3</v>
      </c>
      <c r="M158" s="151">
        <f>F158/V158*60</f>
        <v>2688.7966804979283</v>
      </c>
      <c r="N158" s="152">
        <f>M158/L158</f>
        <v>896.26556016597613</v>
      </c>
      <c r="O158" s="154">
        <f>L158-I158</f>
        <v>0</v>
      </c>
      <c r="P158" s="155">
        <f>N158-K158</f>
        <v>-103.73443983402387</v>
      </c>
      <c r="Q158" s="156">
        <f>N158/K158</f>
        <v>0.89626556016597614</v>
      </c>
      <c r="R158" s="306">
        <f>Q174</f>
        <v>0.88842251518238002</v>
      </c>
      <c r="S158" s="157">
        <v>0.70833333333333337</v>
      </c>
      <c r="T158" s="158">
        <v>0.75296296296296295</v>
      </c>
      <c r="U158" s="159"/>
      <c r="V158" s="160">
        <v>64.266666666666595</v>
      </c>
      <c r="W158" s="161"/>
      <c r="X158" s="162"/>
      <c r="Y158" s="309"/>
      <c r="Z158" s="310"/>
      <c r="AA158" s="115">
        <f>M158-J158</f>
        <v>-311.20331950207174</v>
      </c>
      <c r="AB158" s="156">
        <f>M158/J158</f>
        <v>0.89626556016597614</v>
      </c>
      <c r="AC158" s="290">
        <f>AB174</f>
        <v>0.88842251518238013</v>
      </c>
    </row>
    <row r="159" spans="1:29" ht="15.75" customHeight="1">
      <c r="A159" s="301"/>
      <c r="B159" s="100" t="s">
        <v>120</v>
      </c>
      <c r="C159" s="293" t="s">
        <v>154</v>
      </c>
      <c r="D159" s="294"/>
      <c r="E159" s="101">
        <v>18.18</v>
      </c>
      <c r="F159" s="102">
        <v>1690</v>
      </c>
      <c r="G159" s="103">
        <f t="shared" si="41"/>
        <v>30724.2</v>
      </c>
      <c r="H159" s="26"/>
      <c r="I159" s="104">
        <v>4</v>
      </c>
      <c r="J159" s="105">
        <v>3000</v>
      </c>
      <c r="K159" s="106">
        <f t="shared" si="37"/>
        <v>750</v>
      </c>
      <c r="L159" s="107">
        <v>4</v>
      </c>
      <c r="M159" s="105">
        <f>F159/V159*60</f>
        <v>2688.466637207252</v>
      </c>
      <c r="N159" s="106">
        <f>M159/L159</f>
        <v>672.116659301813</v>
      </c>
      <c r="O159" s="108">
        <f>L159-I159</f>
        <v>0</v>
      </c>
      <c r="P159" s="109">
        <f>N159-K159</f>
        <v>-77.883340698186998</v>
      </c>
      <c r="Q159" s="110">
        <f>N159/K159</f>
        <v>0.89615554573575062</v>
      </c>
      <c r="R159" s="307"/>
      <c r="S159" s="47">
        <v>0.76408564814814817</v>
      </c>
      <c r="T159" s="48">
        <v>0.79027777777777775</v>
      </c>
      <c r="U159" s="111">
        <v>16.016666666666719</v>
      </c>
      <c r="V159" s="112">
        <v>37.716666666666598</v>
      </c>
      <c r="W159" s="113"/>
      <c r="X159" s="116"/>
      <c r="Y159" s="295"/>
      <c r="Z159" s="296"/>
      <c r="AA159" s="117">
        <f>M159-J159</f>
        <v>-311.53336279274799</v>
      </c>
      <c r="AB159" s="110">
        <f>M159/J159</f>
        <v>0.89615554573575062</v>
      </c>
      <c r="AC159" s="291"/>
    </row>
    <row r="160" spans="1:29" ht="15.75" customHeight="1">
      <c r="A160" s="301"/>
      <c r="B160" s="100" t="s">
        <v>120</v>
      </c>
      <c r="C160" s="293" t="s">
        <v>155</v>
      </c>
      <c r="D160" s="294"/>
      <c r="E160" s="101">
        <v>14.28</v>
      </c>
      <c r="F160" s="102">
        <v>4182</v>
      </c>
      <c r="G160" s="103">
        <f t="shared" si="41"/>
        <v>59718.96</v>
      </c>
      <c r="H160" s="26">
        <v>2</v>
      </c>
      <c r="I160" s="104">
        <v>3</v>
      </c>
      <c r="J160" s="105">
        <v>3600</v>
      </c>
      <c r="K160" s="106">
        <f t="shared" si="37"/>
        <v>1200</v>
      </c>
      <c r="L160" s="107">
        <v>3</v>
      </c>
      <c r="M160" s="105">
        <f>F160/V160*60</f>
        <v>3128.0282568044872</v>
      </c>
      <c r="N160" s="106">
        <f>M160/L160</f>
        <v>1042.6760856014957</v>
      </c>
      <c r="O160" s="108">
        <f>L160-I160</f>
        <v>0</v>
      </c>
      <c r="P160" s="109">
        <f>N160-K160</f>
        <v>-157.32391439850426</v>
      </c>
      <c r="Q160" s="110">
        <f>N160/K160</f>
        <v>0.86889673800124645</v>
      </c>
      <c r="R160" s="307"/>
      <c r="S160" s="47">
        <v>0.80069444444444449</v>
      </c>
      <c r="T160" s="48">
        <v>0.85640046296296302</v>
      </c>
      <c r="U160" s="111">
        <v>15.000000000000107</v>
      </c>
      <c r="V160" s="112">
        <v>80.216666666666683</v>
      </c>
      <c r="W160" s="113">
        <v>0.85640046296296302</v>
      </c>
      <c r="X160" s="116">
        <v>0.90972222222222221</v>
      </c>
      <c r="Y160" s="295"/>
      <c r="Z160" s="296"/>
      <c r="AA160" s="117">
        <f>M160-J160</f>
        <v>-471.97174319551277</v>
      </c>
      <c r="AB160" s="110">
        <f>M160/J160</f>
        <v>0.86889673800124645</v>
      </c>
      <c r="AC160" s="291"/>
    </row>
    <row r="161" spans="1:29" ht="15.75" customHeight="1">
      <c r="A161" s="301"/>
      <c r="B161" s="100" t="s">
        <v>120</v>
      </c>
      <c r="C161" s="293" t="s">
        <v>153</v>
      </c>
      <c r="D161" s="294"/>
      <c r="E161" s="101">
        <v>14.03</v>
      </c>
      <c r="F161" s="102">
        <v>4093</v>
      </c>
      <c r="G161" s="103">
        <f t="shared" si="41"/>
        <v>57424.79</v>
      </c>
      <c r="H161" s="26"/>
      <c r="I161" s="104">
        <v>3</v>
      </c>
      <c r="J161" s="105">
        <v>3000</v>
      </c>
      <c r="K161" s="106">
        <f t="shared" si="37"/>
        <v>1000</v>
      </c>
      <c r="L161" s="107">
        <v>3</v>
      </c>
      <c r="M161" s="105">
        <f>F161/V161*60</f>
        <v>2688.8321167883228</v>
      </c>
      <c r="N161" s="106">
        <f>M161/L161</f>
        <v>896.27737226277429</v>
      </c>
      <c r="O161" s="108">
        <f>L161-I161</f>
        <v>0</v>
      </c>
      <c r="P161" s="109">
        <f>N161-K161</f>
        <v>-103.72262773722571</v>
      </c>
      <c r="Q161" s="110">
        <f>N161/K161</f>
        <v>0.89627737226277426</v>
      </c>
      <c r="R161" s="307"/>
      <c r="S161" s="47">
        <v>0.90972222222222221</v>
      </c>
      <c r="T161" s="48">
        <v>0.9731481481481481</v>
      </c>
      <c r="U161" s="111">
        <v>76.783333333333246</v>
      </c>
      <c r="V161" s="112">
        <v>91.333333333333272</v>
      </c>
      <c r="W161" s="113"/>
      <c r="X161" s="116"/>
      <c r="Y161" s="295"/>
      <c r="Z161" s="296"/>
      <c r="AA161" s="117">
        <f>M161-J161</f>
        <v>-311.16788321167724</v>
      </c>
      <c r="AB161" s="110">
        <f>M161/J161</f>
        <v>0.89627737226277426</v>
      </c>
      <c r="AC161" s="291"/>
    </row>
    <row r="162" spans="1:29" ht="15.75" customHeight="1">
      <c r="A162" s="302"/>
      <c r="B162" s="100"/>
      <c r="C162" s="293"/>
      <c r="D162" s="294"/>
      <c r="E162" s="101"/>
      <c r="F162" s="102"/>
      <c r="G162" s="103"/>
      <c r="H162" s="13"/>
      <c r="I162" s="104"/>
      <c r="J162" s="105"/>
      <c r="K162" s="106"/>
      <c r="L162" s="118"/>
      <c r="M162" s="105"/>
      <c r="N162" s="106"/>
      <c r="O162" s="108"/>
      <c r="P162" s="109"/>
      <c r="Q162" s="110"/>
      <c r="R162" s="307"/>
      <c r="S162" s="47"/>
      <c r="T162" s="48"/>
      <c r="U162" s="111"/>
      <c r="V162" s="112"/>
      <c r="W162" s="113"/>
      <c r="X162" s="116"/>
      <c r="Y162" s="295"/>
      <c r="Z162" s="296"/>
      <c r="AA162" s="117"/>
      <c r="AB162" s="110"/>
      <c r="AC162" s="291"/>
    </row>
    <row r="163" spans="1:29" ht="15.75" customHeight="1">
      <c r="A163" s="302"/>
      <c r="B163" s="100"/>
      <c r="C163" s="293"/>
      <c r="D163" s="294"/>
      <c r="E163" s="101"/>
      <c r="F163" s="102"/>
      <c r="G163" s="121"/>
      <c r="H163" s="122"/>
      <c r="I163" s="104"/>
      <c r="J163" s="105"/>
      <c r="K163" s="106"/>
      <c r="L163" s="107"/>
      <c r="M163" s="105"/>
      <c r="N163" s="106"/>
      <c r="O163" s="108"/>
      <c r="P163" s="109"/>
      <c r="Q163" s="110"/>
      <c r="R163" s="307"/>
      <c r="S163" s="47"/>
      <c r="T163" s="48"/>
      <c r="U163" s="111"/>
      <c r="V163" s="112"/>
      <c r="W163" s="113"/>
      <c r="X163" s="116"/>
      <c r="Y163" s="295"/>
      <c r="Z163" s="296"/>
      <c r="AA163" s="117"/>
      <c r="AB163" s="110"/>
      <c r="AC163" s="291"/>
    </row>
    <row r="164" spans="1:29" ht="15.75" customHeight="1">
      <c r="A164" s="302"/>
      <c r="B164" s="100"/>
      <c r="C164" s="293"/>
      <c r="D164" s="294"/>
      <c r="E164" s="101"/>
      <c r="F164" s="102"/>
      <c r="G164" s="121"/>
      <c r="H164" s="62"/>
      <c r="I164" s="104"/>
      <c r="J164" s="105"/>
      <c r="K164" s="106"/>
      <c r="L164" s="118"/>
      <c r="M164" s="105"/>
      <c r="N164" s="106"/>
      <c r="O164" s="123"/>
      <c r="P164" s="124"/>
      <c r="Q164" s="125"/>
      <c r="R164" s="307"/>
      <c r="S164" s="47"/>
      <c r="T164" s="48"/>
      <c r="U164" s="111"/>
      <c r="V164" s="112"/>
      <c r="W164" s="113"/>
      <c r="X164" s="116"/>
      <c r="Y164" s="295"/>
      <c r="Z164" s="296"/>
      <c r="AA164" s="117"/>
      <c r="AB164" s="110"/>
      <c r="AC164" s="291"/>
    </row>
    <row r="165" spans="1:29" ht="15.75" customHeight="1">
      <c r="A165" s="302"/>
      <c r="B165" s="100"/>
      <c r="C165" s="293"/>
      <c r="D165" s="294"/>
      <c r="E165" s="101"/>
      <c r="F165" s="102"/>
      <c r="G165" s="121"/>
      <c r="H165" s="62"/>
      <c r="I165" s="104"/>
      <c r="J165" s="105"/>
      <c r="K165" s="106"/>
      <c r="L165" s="118"/>
      <c r="M165" s="105"/>
      <c r="N165" s="106"/>
      <c r="O165" s="123"/>
      <c r="P165" s="124"/>
      <c r="Q165" s="125"/>
      <c r="R165" s="307"/>
      <c r="S165" s="47"/>
      <c r="T165" s="48"/>
      <c r="U165" s="111"/>
      <c r="V165" s="112"/>
      <c r="W165" s="113"/>
      <c r="X165" s="116"/>
      <c r="Y165" s="295"/>
      <c r="Z165" s="296"/>
      <c r="AA165" s="117"/>
      <c r="AB165" s="110"/>
      <c r="AC165" s="291"/>
    </row>
    <row r="166" spans="1:29" ht="15.75" customHeight="1">
      <c r="A166" s="302"/>
      <c r="B166" s="100"/>
      <c r="C166" s="293"/>
      <c r="D166" s="294"/>
      <c r="E166" s="101"/>
      <c r="F166" s="102"/>
      <c r="G166" s="121"/>
      <c r="H166" s="62"/>
      <c r="I166" s="104"/>
      <c r="J166" s="105"/>
      <c r="K166" s="106"/>
      <c r="L166" s="118"/>
      <c r="M166" s="105"/>
      <c r="N166" s="106"/>
      <c r="O166" s="123"/>
      <c r="P166" s="124"/>
      <c r="Q166" s="125"/>
      <c r="R166" s="307"/>
      <c r="S166" s="47"/>
      <c r="T166" s="48"/>
      <c r="U166" s="111"/>
      <c r="V166" s="112"/>
      <c r="W166" s="113"/>
      <c r="X166" s="116"/>
      <c r="Y166" s="295"/>
      <c r="Z166" s="296"/>
      <c r="AA166" s="117"/>
      <c r="AB166" s="110"/>
      <c r="AC166" s="291"/>
    </row>
    <row r="167" spans="1:29" ht="15.75" customHeight="1">
      <c r="A167" s="302"/>
      <c r="B167" s="100"/>
      <c r="C167" s="293"/>
      <c r="D167" s="294"/>
      <c r="E167" s="101"/>
      <c r="F167" s="102"/>
      <c r="G167" s="121"/>
      <c r="H167" s="62"/>
      <c r="I167" s="104"/>
      <c r="J167" s="105"/>
      <c r="K167" s="106"/>
      <c r="L167" s="118"/>
      <c r="M167" s="105"/>
      <c r="N167" s="106"/>
      <c r="O167" s="123"/>
      <c r="P167" s="124"/>
      <c r="Q167" s="125"/>
      <c r="R167" s="307"/>
      <c r="S167" s="47"/>
      <c r="T167" s="48"/>
      <c r="U167" s="111"/>
      <c r="V167" s="112"/>
      <c r="W167" s="113"/>
      <c r="X167" s="116"/>
      <c r="Y167" s="295"/>
      <c r="Z167" s="296"/>
      <c r="AA167" s="117"/>
      <c r="AB167" s="110"/>
      <c r="AC167" s="291"/>
    </row>
    <row r="168" spans="1:29" ht="15.75" customHeight="1">
      <c r="A168" s="302"/>
      <c r="B168" s="100"/>
      <c r="C168" s="293"/>
      <c r="D168" s="294"/>
      <c r="E168" s="101"/>
      <c r="F168" s="102"/>
      <c r="G168" s="121"/>
      <c r="H168" s="62"/>
      <c r="I168" s="104"/>
      <c r="J168" s="105"/>
      <c r="K168" s="106"/>
      <c r="L168" s="118"/>
      <c r="M168" s="105"/>
      <c r="N168" s="106"/>
      <c r="O168" s="123"/>
      <c r="P168" s="124"/>
      <c r="Q168" s="125"/>
      <c r="R168" s="307"/>
      <c r="S168" s="47"/>
      <c r="T168" s="48"/>
      <c r="U168" s="111"/>
      <c r="V168" s="112"/>
      <c r="W168" s="126"/>
      <c r="X168" s="127"/>
      <c r="Y168" s="295"/>
      <c r="Z168" s="296"/>
      <c r="AA168" s="117"/>
      <c r="AB168" s="110"/>
      <c r="AC168" s="291"/>
    </row>
    <row r="169" spans="1:29" ht="15.75" customHeight="1">
      <c r="A169" s="302"/>
      <c r="B169" s="100"/>
      <c r="C169" s="293"/>
      <c r="D169" s="294"/>
      <c r="E169" s="101"/>
      <c r="F169" s="102"/>
      <c r="G169" s="121"/>
      <c r="H169" s="62"/>
      <c r="I169" s="104"/>
      <c r="J169" s="105"/>
      <c r="K169" s="106"/>
      <c r="L169" s="118"/>
      <c r="M169" s="105"/>
      <c r="N169" s="106"/>
      <c r="O169" s="123"/>
      <c r="P169" s="124"/>
      <c r="Q169" s="125"/>
      <c r="R169" s="307"/>
      <c r="S169" s="47"/>
      <c r="T169" s="48"/>
      <c r="U169" s="111"/>
      <c r="V169" s="112"/>
      <c r="W169" s="126"/>
      <c r="X169" s="127"/>
      <c r="Y169" s="295"/>
      <c r="Z169" s="296"/>
      <c r="AA169" s="117"/>
      <c r="AB169" s="110"/>
      <c r="AC169" s="291"/>
    </row>
    <row r="170" spans="1:29" ht="15.75" customHeight="1">
      <c r="A170" s="302"/>
      <c r="B170" s="100"/>
      <c r="C170" s="293"/>
      <c r="D170" s="294"/>
      <c r="E170" s="101"/>
      <c r="F170" s="102"/>
      <c r="G170" s="121"/>
      <c r="H170" s="62"/>
      <c r="I170" s="104"/>
      <c r="J170" s="105"/>
      <c r="K170" s="106"/>
      <c r="L170" s="118"/>
      <c r="M170" s="105"/>
      <c r="N170" s="106"/>
      <c r="O170" s="123"/>
      <c r="P170" s="124"/>
      <c r="Q170" s="125"/>
      <c r="R170" s="307"/>
      <c r="S170" s="47"/>
      <c r="T170" s="48"/>
      <c r="U170" s="111"/>
      <c r="V170" s="112"/>
      <c r="W170" s="126"/>
      <c r="X170" s="127"/>
      <c r="Y170" s="295"/>
      <c r="Z170" s="296"/>
      <c r="AA170" s="117"/>
      <c r="AB170" s="110"/>
      <c r="AC170" s="291"/>
    </row>
    <row r="171" spans="1:29" ht="15.75" customHeight="1">
      <c r="A171" s="302"/>
      <c r="B171" s="100"/>
      <c r="C171" s="293"/>
      <c r="D171" s="294"/>
      <c r="E171" s="101"/>
      <c r="F171" s="102"/>
      <c r="G171" s="121"/>
      <c r="H171" s="62"/>
      <c r="I171" s="104"/>
      <c r="J171" s="105"/>
      <c r="K171" s="106"/>
      <c r="L171" s="118"/>
      <c r="M171" s="105"/>
      <c r="N171" s="106"/>
      <c r="O171" s="123"/>
      <c r="P171" s="124"/>
      <c r="Q171" s="125"/>
      <c r="R171" s="307"/>
      <c r="S171" s="47"/>
      <c r="T171" s="48"/>
      <c r="U171" s="111"/>
      <c r="V171" s="112"/>
      <c r="W171" s="126"/>
      <c r="X171" s="127"/>
      <c r="Y171" s="295"/>
      <c r="Z171" s="296"/>
      <c r="AA171" s="117"/>
      <c r="AB171" s="110"/>
      <c r="AC171" s="291"/>
    </row>
    <row r="172" spans="1:29" ht="15.75" customHeight="1">
      <c r="A172" s="302"/>
      <c r="B172" s="100"/>
      <c r="C172" s="293"/>
      <c r="D172" s="294"/>
      <c r="E172" s="101"/>
      <c r="F172" s="102"/>
      <c r="G172" s="121"/>
      <c r="H172" s="62"/>
      <c r="I172" s="104"/>
      <c r="J172" s="105"/>
      <c r="K172" s="106"/>
      <c r="L172" s="118"/>
      <c r="M172" s="105"/>
      <c r="N172" s="106"/>
      <c r="O172" s="123"/>
      <c r="P172" s="124"/>
      <c r="Q172" s="125"/>
      <c r="R172" s="307"/>
      <c r="S172" s="47"/>
      <c r="T172" s="48"/>
      <c r="U172" s="111"/>
      <c r="V172" s="112"/>
      <c r="W172" s="126"/>
      <c r="X172" s="127"/>
      <c r="Y172" s="295"/>
      <c r="Z172" s="296"/>
      <c r="AA172" s="117"/>
      <c r="AB172" s="110"/>
      <c r="AC172" s="291"/>
    </row>
    <row r="173" spans="1:29" ht="15.75" customHeight="1">
      <c r="A173" s="302"/>
      <c r="B173" s="100"/>
      <c r="C173" s="293"/>
      <c r="D173" s="294"/>
      <c r="E173" s="170"/>
      <c r="F173" s="102"/>
      <c r="G173" s="129"/>
      <c r="H173" s="62"/>
      <c r="I173" s="104"/>
      <c r="J173" s="105"/>
      <c r="K173" s="106"/>
      <c r="L173" s="118"/>
      <c r="M173" s="105"/>
      <c r="N173" s="106"/>
      <c r="O173" s="123"/>
      <c r="P173" s="124"/>
      <c r="Q173" s="125"/>
      <c r="R173" s="307"/>
      <c r="S173" s="119"/>
      <c r="T173" s="120"/>
      <c r="U173" s="130"/>
      <c r="V173" s="131"/>
      <c r="W173" s="126"/>
      <c r="X173" s="127"/>
      <c r="Y173" s="295"/>
      <c r="Z173" s="296"/>
      <c r="AA173" s="165"/>
      <c r="AB173" s="125"/>
      <c r="AC173" s="291"/>
    </row>
    <row r="174" spans="1:29" ht="15.75" customHeight="1" thickBot="1">
      <c r="A174" s="303"/>
      <c r="B174" s="133" t="s">
        <v>117</v>
      </c>
      <c r="C174" s="297"/>
      <c r="D174" s="297"/>
      <c r="E174" s="134"/>
      <c r="F174" s="99"/>
      <c r="G174" s="135"/>
      <c r="H174" s="69"/>
      <c r="I174" s="136">
        <f t="shared" ref="I174:J174" si="42">AVERAGE(I158:I173)</f>
        <v>3.25</v>
      </c>
      <c r="J174" s="137">
        <f t="shared" si="42"/>
        <v>3150</v>
      </c>
      <c r="K174" s="138">
        <f t="shared" ref="K174" si="43">J174/I174</f>
        <v>969.23076923076928</v>
      </c>
      <c r="L174" s="136">
        <f t="shared" ref="L174:M174" si="44">AVERAGE(L158:L173)</f>
        <v>3.25</v>
      </c>
      <c r="M174" s="137">
        <f t="shared" si="44"/>
        <v>2798.5309228244973</v>
      </c>
      <c r="N174" s="138">
        <f t="shared" ref="N174:N179" si="45">M174/L174</f>
        <v>861.08643779215299</v>
      </c>
      <c r="O174" s="139">
        <f t="shared" ref="O174:O179" si="46">L174-I174</f>
        <v>0</v>
      </c>
      <c r="P174" s="140">
        <f t="shared" ref="P174:P179" si="47">N174-K174</f>
        <v>-108.14433143861629</v>
      </c>
      <c r="Q174" s="141">
        <f t="shared" ref="Q174:Q179" si="48">N174/K174</f>
        <v>0.88842251518238002</v>
      </c>
      <c r="R174" s="308"/>
      <c r="S174" s="142">
        <f>S158</f>
        <v>0.70833333333333337</v>
      </c>
      <c r="T174" s="143">
        <f>INDEX(T158:T173,COUNTA(T158:T173))</f>
        <v>0.9731481481481481</v>
      </c>
      <c r="U174" s="144"/>
      <c r="V174" s="166"/>
      <c r="W174" s="99"/>
      <c r="X174" s="69"/>
      <c r="Y174" s="298"/>
      <c r="Z174" s="299"/>
      <c r="AA174" s="168">
        <f t="shared" ref="AA174:AA179" si="49">M174-J174</f>
        <v>-351.46907717550266</v>
      </c>
      <c r="AB174" s="141">
        <f t="shared" ref="AB174:AB179" si="50">M174/J174</f>
        <v>0.88842251518238013</v>
      </c>
      <c r="AC174" s="292"/>
    </row>
    <row r="175" spans="1:29" ht="15.75" customHeight="1">
      <c r="A175" s="311" t="s">
        <v>156</v>
      </c>
      <c r="B175" s="114" t="s">
        <v>120</v>
      </c>
      <c r="C175" s="304" t="s">
        <v>158</v>
      </c>
      <c r="D175" s="305"/>
      <c r="E175" s="147">
        <v>18.18</v>
      </c>
      <c r="F175" s="97">
        <v>1148</v>
      </c>
      <c r="G175" s="148">
        <f t="shared" ref="G175:G179" si="51">E175*F175</f>
        <v>20870.64</v>
      </c>
      <c r="H175" s="149"/>
      <c r="I175" s="150">
        <v>3</v>
      </c>
      <c r="J175" s="151">
        <v>3600</v>
      </c>
      <c r="K175" s="152">
        <f>J175/I175</f>
        <v>1200</v>
      </c>
      <c r="L175" s="153">
        <v>3</v>
      </c>
      <c r="M175" s="151">
        <f>F175/V175*60</f>
        <v>3130.9090909091019</v>
      </c>
      <c r="N175" s="152">
        <f t="shared" si="45"/>
        <v>1043.6363636363674</v>
      </c>
      <c r="O175" s="154">
        <f t="shared" si="46"/>
        <v>0</v>
      </c>
      <c r="P175" s="155">
        <f t="shared" si="47"/>
        <v>-156.36363636363262</v>
      </c>
      <c r="Q175" s="156">
        <f t="shared" si="48"/>
        <v>0.86969696969697285</v>
      </c>
      <c r="R175" s="306">
        <f>Q191</f>
        <v>0.87567455099557057</v>
      </c>
      <c r="S175" s="157">
        <v>0.70833333333333337</v>
      </c>
      <c r="T175" s="158">
        <v>0.72361111111111109</v>
      </c>
      <c r="U175" s="159"/>
      <c r="V175" s="160">
        <v>21.999999999999922</v>
      </c>
      <c r="W175" s="158"/>
      <c r="X175" s="169"/>
      <c r="Y175" s="309"/>
      <c r="Z175" s="310"/>
      <c r="AA175" s="171">
        <f t="shared" si="49"/>
        <v>-469.09090909089809</v>
      </c>
      <c r="AB175" s="156">
        <f t="shared" si="50"/>
        <v>0.86969696969697274</v>
      </c>
      <c r="AC175" s="290">
        <f>AB191</f>
        <v>0.87567455099557046</v>
      </c>
    </row>
    <row r="176" spans="1:29" ht="15.75" customHeight="1">
      <c r="A176" s="312"/>
      <c r="B176" s="100" t="s">
        <v>120</v>
      </c>
      <c r="C176" s="293" t="s">
        <v>159</v>
      </c>
      <c r="D176" s="294"/>
      <c r="E176" s="101">
        <v>24.82</v>
      </c>
      <c r="F176" s="102">
        <v>2448</v>
      </c>
      <c r="G176" s="103">
        <f t="shared" si="51"/>
        <v>60759.360000000001</v>
      </c>
      <c r="H176" s="26"/>
      <c r="I176" s="104">
        <v>4</v>
      </c>
      <c r="J176" s="105">
        <v>3300</v>
      </c>
      <c r="K176" s="106">
        <f t="shared" si="37"/>
        <v>825</v>
      </c>
      <c r="L176" s="107">
        <v>4</v>
      </c>
      <c r="M176" s="105">
        <f>F176/V176*60</f>
        <v>2925.8964143426379</v>
      </c>
      <c r="N176" s="106">
        <f t="shared" si="45"/>
        <v>731.47410358565946</v>
      </c>
      <c r="O176" s="108">
        <f t="shared" si="46"/>
        <v>0</v>
      </c>
      <c r="P176" s="109">
        <f t="shared" si="47"/>
        <v>-93.525896414340536</v>
      </c>
      <c r="Q176" s="110">
        <f t="shared" si="48"/>
        <v>0.88663527707352663</v>
      </c>
      <c r="R176" s="307"/>
      <c r="S176" s="47">
        <v>0.73472222222222228</v>
      </c>
      <c r="T176" s="48">
        <v>0.76958333333333329</v>
      </c>
      <c r="U176" s="111">
        <v>16.000000000000103</v>
      </c>
      <c r="V176" s="112">
        <v>50.199999999999854</v>
      </c>
      <c r="W176" s="113"/>
      <c r="X176" s="13"/>
      <c r="Y176" s="295"/>
      <c r="Z176" s="296"/>
      <c r="AA176" s="172">
        <f t="shared" si="49"/>
        <v>-374.10358565736215</v>
      </c>
      <c r="AB176" s="110">
        <f t="shared" si="50"/>
        <v>0.88663527707352663</v>
      </c>
      <c r="AC176" s="291"/>
    </row>
    <row r="177" spans="1:29" ht="15.75" customHeight="1">
      <c r="A177" s="312"/>
      <c r="B177" s="100" t="s">
        <v>120</v>
      </c>
      <c r="C177" s="293" t="s">
        <v>160</v>
      </c>
      <c r="D177" s="294"/>
      <c r="E177" s="101">
        <v>25.03</v>
      </c>
      <c r="F177" s="102">
        <v>1843</v>
      </c>
      <c r="G177" s="103">
        <f t="shared" si="51"/>
        <v>46130.29</v>
      </c>
      <c r="H177" s="26"/>
      <c r="I177" s="104">
        <v>4</v>
      </c>
      <c r="J177" s="105">
        <v>3300</v>
      </c>
      <c r="K177" s="106">
        <f t="shared" si="37"/>
        <v>825</v>
      </c>
      <c r="L177" s="107">
        <v>4</v>
      </c>
      <c r="M177" s="105">
        <f>F177/V177*60</f>
        <v>2927.978817299198</v>
      </c>
      <c r="N177" s="106">
        <f t="shared" si="45"/>
        <v>731.9947043247995</v>
      </c>
      <c r="O177" s="108">
        <f t="shared" si="46"/>
        <v>0</v>
      </c>
      <c r="P177" s="109">
        <f t="shared" si="47"/>
        <v>-93.0052956752005</v>
      </c>
      <c r="Q177" s="110">
        <f t="shared" si="48"/>
        <v>0.88726630827248421</v>
      </c>
      <c r="R177" s="307"/>
      <c r="S177" s="47">
        <v>0.7800231481481481</v>
      </c>
      <c r="T177" s="48">
        <v>0.80625000000000002</v>
      </c>
      <c r="U177" s="111">
        <v>15.033333333333339</v>
      </c>
      <c r="V177" s="112">
        <v>37.766666666666765</v>
      </c>
      <c r="W177" s="113"/>
      <c r="X177" s="13"/>
      <c r="Y177" s="295"/>
      <c r="Z177" s="296"/>
      <c r="AA177" s="172">
        <f t="shared" si="49"/>
        <v>-372.021182700802</v>
      </c>
      <c r="AB177" s="110">
        <f t="shared" si="50"/>
        <v>0.88726630827248421</v>
      </c>
      <c r="AC177" s="291"/>
    </row>
    <row r="178" spans="1:29" ht="15.75" customHeight="1">
      <c r="A178" s="312"/>
      <c r="B178" s="100" t="s">
        <v>120</v>
      </c>
      <c r="C178" s="293" t="s">
        <v>157</v>
      </c>
      <c r="D178" s="294"/>
      <c r="E178" s="101">
        <v>18.18</v>
      </c>
      <c r="F178" s="102">
        <v>3265</v>
      </c>
      <c r="G178" s="103">
        <f t="shared" si="51"/>
        <v>59357.7</v>
      </c>
      <c r="H178" s="26"/>
      <c r="I178" s="104">
        <v>3</v>
      </c>
      <c r="J178" s="105">
        <v>3600</v>
      </c>
      <c r="K178" s="106">
        <f t="shared" si="37"/>
        <v>1200</v>
      </c>
      <c r="L178" s="107">
        <v>3</v>
      </c>
      <c r="M178" s="105">
        <f>F178/V178*60</f>
        <v>3123.5716183895829</v>
      </c>
      <c r="N178" s="106">
        <f t="shared" si="45"/>
        <v>1041.1905394631942</v>
      </c>
      <c r="O178" s="108">
        <f t="shared" si="46"/>
        <v>0</v>
      </c>
      <c r="P178" s="109">
        <f t="shared" si="47"/>
        <v>-158.80946053680577</v>
      </c>
      <c r="Q178" s="110">
        <f t="shared" si="48"/>
        <v>0.86765878288599518</v>
      </c>
      <c r="R178" s="307"/>
      <c r="S178" s="47">
        <v>0.81686342592592598</v>
      </c>
      <c r="T178" s="48">
        <v>0.86041666666666672</v>
      </c>
      <c r="U178" s="111">
        <v>15.283333333333378</v>
      </c>
      <c r="V178" s="112">
        <v>62.716666666666669</v>
      </c>
      <c r="W178" s="113">
        <v>0.86041666666666672</v>
      </c>
      <c r="X178" s="116">
        <v>0.91249999999999998</v>
      </c>
      <c r="Y178" s="295"/>
      <c r="Z178" s="296"/>
      <c r="AA178" s="172">
        <f t="shared" si="49"/>
        <v>-476.42838161041709</v>
      </c>
      <c r="AB178" s="110">
        <f t="shared" si="50"/>
        <v>0.86765878288599529</v>
      </c>
      <c r="AC178" s="291"/>
    </row>
    <row r="179" spans="1:29" ht="15.75" customHeight="1">
      <c r="A179" s="312"/>
      <c r="B179" s="100" t="s">
        <v>120</v>
      </c>
      <c r="C179" s="293" t="s">
        <v>155</v>
      </c>
      <c r="D179" s="294"/>
      <c r="E179" s="101">
        <v>14.28</v>
      </c>
      <c r="F179" s="102">
        <v>4504</v>
      </c>
      <c r="G179" s="103">
        <f t="shared" si="51"/>
        <v>64317.119999999995</v>
      </c>
      <c r="H179" s="13"/>
      <c r="I179" s="104">
        <v>3</v>
      </c>
      <c r="J179" s="105">
        <v>3600</v>
      </c>
      <c r="K179" s="106">
        <f t="shared" si="37"/>
        <v>1200</v>
      </c>
      <c r="L179" s="118">
        <v>3</v>
      </c>
      <c r="M179" s="105">
        <f>F179/V179*60</f>
        <v>3128.3812463824052</v>
      </c>
      <c r="N179" s="106">
        <f t="shared" si="45"/>
        <v>1042.7937487941351</v>
      </c>
      <c r="O179" s="108">
        <f t="shared" si="46"/>
        <v>0</v>
      </c>
      <c r="P179" s="109">
        <f t="shared" si="47"/>
        <v>-157.20625120586487</v>
      </c>
      <c r="Q179" s="110">
        <f t="shared" si="48"/>
        <v>0.86899479066177931</v>
      </c>
      <c r="R179" s="307"/>
      <c r="S179" s="47">
        <v>0.91249999999999998</v>
      </c>
      <c r="T179" s="48">
        <v>0.97248842592592588</v>
      </c>
      <c r="U179" s="111">
        <v>74.999999999999886</v>
      </c>
      <c r="V179" s="112">
        <v>86.383333333333297</v>
      </c>
      <c r="W179" s="113"/>
      <c r="X179" s="116"/>
      <c r="Y179" s="295"/>
      <c r="Z179" s="296"/>
      <c r="AA179" s="172">
        <f t="shared" si="49"/>
        <v>-471.61875361759485</v>
      </c>
      <c r="AB179" s="110">
        <f t="shared" si="50"/>
        <v>0.8689947906617792</v>
      </c>
      <c r="AC179" s="291"/>
    </row>
    <row r="180" spans="1:29" ht="15.75" customHeight="1">
      <c r="A180" s="312"/>
      <c r="B180" s="100"/>
      <c r="C180" s="293"/>
      <c r="D180" s="294"/>
      <c r="E180" s="101"/>
      <c r="F180" s="102"/>
      <c r="G180" s="121"/>
      <c r="H180" s="122"/>
      <c r="I180" s="104"/>
      <c r="J180" s="105"/>
      <c r="K180" s="106"/>
      <c r="L180" s="107"/>
      <c r="M180" s="105"/>
      <c r="N180" s="106"/>
      <c r="O180" s="108"/>
      <c r="P180" s="109"/>
      <c r="Q180" s="110"/>
      <c r="R180" s="307"/>
      <c r="S180" s="47"/>
      <c r="T180" s="48"/>
      <c r="U180" s="111"/>
      <c r="V180" s="112"/>
      <c r="W180" s="113"/>
      <c r="X180" s="50"/>
      <c r="Y180" s="295"/>
      <c r="Z180" s="296"/>
      <c r="AA180" s="172"/>
      <c r="AB180" s="110"/>
      <c r="AC180" s="291"/>
    </row>
    <row r="181" spans="1:29" ht="15.75" customHeight="1">
      <c r="A181" s="312"/>
      <c r="B181" s="100"/>
      <c r="C181" s="293"/>
      <c r="D181" s="294"/>
      <c r="E181" s="101"/>
      <c r="F181" s="102"/>
      <c r="G181" s="121"/>
      <c r="H181" s="62"/>
      <c r="I181" s="104"/>
      <c r="J181" s="105"/>
      <c r="K181" s="106"/>
      <c r="L181" s="118"/>
      <c r="M181" s="105"/>
      <c r="N181" s="106"/>
      <c r="O181" s="123"/>
      <c r="P181" s="124"/>
      <c r="Q181" s="125"/>
      <c r="R181" s="307"/>
      <c r="S181" s="47"/>
      <c r="T181" s="48"/>
      <c r="U181" s="111"/>
      <c r="V181" s="112"/>
      <c r="W181" s="113"/>
      <c r="X181" s="116"/>
      <c r="Y181" s="295"/>
      <c r="Z181" s="296"/>
      <c r="AA181" s="172"/>
      <c r="AB181" s="110"/>
      <c r="AC181" s="291"/>
    </row>
    <row r="182" spans="1:29" ht="15.75" customHeight="1">
      <c r="A182" s="312"/>
      <c r="B182" s="100"/>
      <c r="C182" s="293"/>
      <c r="D182" s="294"/>
      <c r="E182" s="101"/>
      <c r="F182" s="102"/>
      <c r="G182" s="121"/>
      <c r="H182" s="62"/>
      <c r="I182" s="104"/>
      <c r="J182" s="105"/>
      <c r="K182" s="106"/>
      <c r="L182" s="118"/>
      <c r="M182" s="105"/>
      <c r="N182" s="106"/>
      <c r="O182" s="123"/>
      <c r="P182" s="124"/>
      <c r="Q182" s="125"/>
      <c r="R182" s="307"/>
      <c r="S182" s="47"/>
      <c r="T182" s="48"/>
      <c r="U182" s="111"/>
      <c r="V182" s="112"/>
      <c r="W182" s="113"/>
      <c r="X182" s="116"/>
      <c r="Y182" s="295"/>
      <c r="Z182" s="296"/>
      <c r="AA182" s="172"/>
      <c r="AB182" s="110"/>
      <c r="AC182" s="291"/>
    </row>
    <row r="183" spans="1:29" ht="15.75" customHeight="1">
      <c r="A183" s="312"/>
      <c r="B183" s="100"/>
      <c r="C183" s="293"/>
      <c r="D183" s="294"/>
      <c r="E183" s="101"/>
      <c r="F183" s="102"/>
      <c r="G183" s="121"/>
      <c r="H183" s="62"/>
      <c r="I183" s="104"/>
      <c r="J183" s="105"/>
      <c r="K183" s="106"/>
      <c r="L183" s="118"/>
      <c r="M183" s="105"/>
      <c r="N183" s="106"/>
      <c r="O183" s="123"/>
      <c r="P183" s="124"/>
      <c r="Q183" s="125"/>
      <c r="R183" s="307"/>
      <c r="S183" s="47"/>
      <c r="T183" s="48"/>
      <c r="U183" s="111"/>
      <c r="V183" s="112"/>
      <c r="W183" s="126"/>
      <c r="X183" s="127"/>
      <c r="Y183" s="295"/>
      <c r="Z183" s="296"/>
      <c r="AA183" s="172"/>
      <c r="AB183" s="110"/>
      <c r="AC183" s="291"/>
    </row>
    <row r="184" spans="1:29" ht="15.75" customHeight="1">
      <c r="A184" s="312"/>
      <c r="B184" s="100"/>
      <c r="C184" s="293"/>
      <c r="D184" s="294"/>
      <c r="E184" s="101"/>
      <c r="F184" s="102"/>
      <c r="G184" s="121"/>
      <c r="H184" s="62"/>
      <c r="I184" s="104"/>
      <c r="J184" s="105"/>
      <c r="K184" s="106"/>
      <c r="L184" s="118"/>
      <c r="M184" s="105"/>
      <c r="N184" s="106"/>
      <c r="O184" s="123"/>
      <c r="P184" s="124"/>
      <c r="Q184" s="125"/>
      <c r="R184" s="307"/>
      <c r="S184" s="47"/>
      <c r="T184" s="48"/>
      <c r="U184" s="111"/>
      <c r="V184" s="112"/>
      <c r="W184" s="126"/>
      <c r="X184" s="127"/>
      <c r="Y184" s="295"/>
      <c r="Z184" s="296"/>
      <c r="AA184" s="172"/>
      <c r="AB184" s="110"/>
      <c r="AC184" s="291"/>
    </row>
    <row r="185" spans="1:29" ht="15.75" customHeight="1">
      <c r="A185" s="312"/>
      <c r="B185" s="100"/>
      <c r="C185" s="293"/>
      <c r="D185" s="294"/>
      <c r="E185" s="101"/>
      <c r="F185" s="102"/>
      <c r="G185" s="121"/>
      <c r="H185" s="62"/>
      <c r="I185" s="104"/>
      <c r="J185" s="105"/>
      <c r="K185" s="106"/>
      <c r="L185" s="118"/>
      <c r="M185" s="105"/>
      <c r="N185" s="106"/>
      <c r="O185" s="123"/>
      <c r="P185" s="124"/>
      <c r="Q185" s="125"/>
      <c r="R185" s="307"/>
      <c r="S185" s="47"/>
      <c r="T185" s="48"/>
      <c r="U185" s="111"/>
      <c r="V185" s="112"/>
      <c r="W185" s="126"/>
      <c r="X185" s="127"/>
      <c r="Y185" s="295"/>
      <c r="Z185" s="296"/>
      <c r="AA185" s="172"/>
      <c r="AB185" s="110"/>
      <c r="AC185" s="291"/>
    </row>
    <row r="186" spans="1:29" ht="15.75" customHeight="1">
      <c r="A186" s="312"/>
      <c r="B186" s="100"/>
      <c r="C186" s="293"/>
      <c r="D186" s="294"/>
      <c r="E186" s="101"/>
      <c r="F186" s="102"/>
      <c r="G186" s="121"/>
      <c r="H186" s="62"/>
      <c r="I186" s="104"/>
      <c r="J186" s="105"/>
      <c r="K186" s="106"/>
      <c r="L186" s="118"/>
      <c r="M186" s="105"/>
      <c r="N186" s="106"/>
      <c r="O186" s="123"/>
      <c r="P186" s="124"/>
      <c r="Q186" s="125"/>
      <c r="R186" s="307"/>
      <c r="S186" s="47"/>
      <c r="T186" s="48"/>
      <c r="U186" s="111"/>
      <c r="V186" s="112"/>
      <c r="W186" s="126"/>
      <c r="X186" s="127"/>
      <c r="Y186" s="295"/>
      <c r="Z186" s="296"/>
      <c r="AA186" s="172"/>
      <c r="AB186" s="110"/>
      <c r="AC186" s="291"/>
    </row>
    <row r="187" spans="1:29" ht="15.75" customHeight="1">
      <c r="A187" s="312"/>
      <c r="B187" s="100"/>
      <c r="C187" s="293"/>
      <c r="D187" s="294"/>
      <c r="E187" s="101"/>
      <c r="F187" s="102"/>
      <c r="G187" s="121"/>
      <c r="H187" s="62"/>
      <c r="I187" s="104"/>
      <c r="J187" s="105"/>
      <c r="K187" s="106"/>
      <c r="L187" s="118"/>
      <c r="M187" s="105"/>
      <c r="N187" s="106"/>
      <c r="O187" s="123"/>
      <c r="P187" s="124"/>
      <c r="Q187" s="125"/>
      <c r="R187" s="307"/>
      <c r="S187" s="47"/>
      <c r="T187" s="48"/>
      <c r="U187" s="111"/>
      <c r="V187" s="112"/>
      <c r="W187" s="126"/>
      <c r="X187" s="127"/>
      <c r="Y187" s="295"/>
      <c r="Z187" s="296"/>
      <c r="AA187" s="172"/>
      <c r="AB187" s="110"/>
      <c r="AC187" s="291"/>
    </row>
    <row r="188" spans="1:29" ht="15.75" customHeight="1">
      <c r="A188" s="312"/>
      <c r="B188" s="100"/>
      <c r="C188" s="293"/>
      <c r="D188" s="294"/>
      <c r="E188" s="101"/>
      <c r="F188" s="102"/>
      <c r="G188" s="121"/>
      <c r="H188" s="62"/>
      <c r="I188" s="104"/>
      <c r="J188" s="105"/>
      <c r="K188" s="106"/>
      <c r="L188" s="118"/>
      <c r="M188" s="105"/>
      <c r="N188" s="106"/>
      <c r="O188" s="123"/>
      <c r="P188" s="124"/>
      <c r="Q188" s="125"/>
      <c r="R188" s="307"/>
      <c r="S188" s="47"/>
      <c r="T188" s="48"/>
      <c r="U188" s="111"/>
      <c r="V188" s="112"/>
      <c r="W188" s="113"/>
      <c r="X188" s="116"/>
      <c r="Y188" s="295"/>
      <c r="Z188" s="296"/>
      <c r="AA188" s="172"/>
      <c r="AB188" s="110"/>
      <c r="AC188" s="291"/>
    </row>
    <row r="189" spans="1:29" ht="15.75" customHeight="1">
      <c r="A189" s="312"/>
      <c r="B189" s="100"/>
      <c r="C189" s="293"/>
      <c r="D189" s="294"/>
      <c r="E189" s="101"/>
      <c r="F189" s="102"/>
      <c r="G189" s="121"/>
      <c r="H189" s="62"/>
      <c r="I189" s="104"/>
      <c r="J189" s="105"/>
      <c r="K189" s="106"/>
      <c r="L189" s="118"/>
      <c r="M189" s="105"/>
      <c r="N189" s="106"/>
      <c r="O189" s="123"/>
      <c r="P189" s="124"/>
      <c r="Q189" s="125"/>
      <c r="R189" s="307"/>
      <c r="S189" s="47"/>
      <c r="T189" s="48"/>
      <c r="U189" s="111"/>
      <c r="V189" s="112"/>
      <c r="W189" s="126"/>
      <c r="X189" s="127"/>
      <c r="Y189" s="295"/>
      <c r="Z189" s="296"/>
      <c r="AA189" s="172"/>
      <c r="AB189" s="110"/>
      <c r="AC189" s="291"/>
    </row>
    <row r="190" spans="1:29" ht="15.75" customHeight="1">
      <c r="A190" s="312"/>
      <c r="B190" s="100"/>
      <c r="C190" s="293"/>
      <c r="D190" s="294"/>
      <c r="E190" s="170"/>
      <c r="F190" s="102"/>
      <c r="G190" s="129"/>
      <c r="H190" s="62"/>
      <c r="I190" s="104"/>
      <c r="J190" s="105"/>
      <c r="K190" s="106"/>
      <c r="L190" s="118"/>
      <c r="M190" s="105"/>
      <c r="N190" s="106"/>
      <c r="O190" s="123"/>
      <c r="P190" s="124"/>
      <c r="Q190" s="125"/>
      <c r="R190" s="307"/>
      <c r="S190" s="119"/>
      <c r="T190" s="120"/>
      <c r="U190" s="130"/>
      <c r="V190" s="131"/>
      <c r="W190" s="126"/>
      <c r="X190" s="127"/>
      <c r="Y190" s="295"/>
      <c r="Z190" s="296"/>
      <c r="AA190" s="173"/>
      <c r="AB190" s="125"/>
      <c r="AC190" s="291"/>
    </row>
    <row r="191" spans="1:29" ht="15.75" customHeight="1" thickBot="1">
      <c r="A191" s="313"/>
      <c r="B191" s="133" t="s">
        <v>117</v>
      </c>
      <c r="C191" s="297"/>
      <c r="D191" s="297"/>
      <c r="E191" s="134"/>
      <c r="F191" s="167"/>
      <c r="G191" s="135"/>
      <c r="H191" s="69"/>
      <c r="I191" s="136">
        <f t="shared" ref="I191:J191" si="52">AVERAGE(I175:I190)</f>
        <v>3.4</v>
      </c>
      <c r="J191" s="137">
        <f t="shared" si="52"/>
        <v>3480</v>
      </c>
      <c r="K191" s="138">
        <f t="shared" ref="K191" si="53">J191/I191</f>
        <v>1023.5294117647059</v>
      </c>
      <c r="L191" s="136">
        <f t="shared" ref="L191:M191" si="54">AVERAGE(L175:L190)</f>
        <v>3.4</v>
      </c>
      <c r="M191" s="137">
        <f t="shared" si="54"/>
        <v>3047.3474374645853</v>
      </c>
      <c r="N191" s="138">
        <f>M191/L191</f>
        <v>896.27865807781927</v>
      </c>
      <c r="O191" s="139">
        <f>L191-I191</f>
        <v>0</v>
      </c>
      <c r="P191" s="140">
        <f>N191-K191</f>
        <v>-127.25075368688658</v>
      </c>
      <c r="Q191" s="141">
        <f>N191/K191</f>
        <v>0.87567455099557057</v>
      </c>
      <c r="R191" s="308"/>
      <c r="S191" s="142">
        <f>S175</f>
        <v>0.70833333333333337</v>
      </c>
      <c r="T191" s="143">
        <f>INDEX(T175:T190,COUNTA(T175:T190))</f>
        <v>0.97248842592592588</v>
      </c>
      <c r="U191" s="144"/>
      <c r="V191" s="166"/>
      <c r="W191" s="167"/>
      <c r="X191" s="138"/>
      <c r="Y191" s="298"/>
      <c r="Z191" s="299"/>
      <c r="AA191" s="174">
        <f>M191-J191</f>
        <v>-432.65256253541475</v>
      </c>
      <c r="AB191" s="141">
        <f>M191/J191</f>
        <v>0.87567455099557046</v>
      </c>
      <c r="AC191" s="292"/>
    </row>
    <row r="193" spans="25:26">
      <c r="Y193" s="289" t="s">
        <v>161</v>
      </c>
      <c r="Z193" s="289"/>
    </row>
    <row r="194" spans="25:26">
      <c r="Y194" s="289" t="s">
        <v>162</v>
      </c>
      <c r="Z194" s="289"/>
    </row>
    <row r="195" spans="25:26">
      <c r="Y195" s="289" t="s">
        <v>163</v>
      </c>
      <c r="Z195" s="289"/>
    </row>
    <row r="196" spans="25:26">
      <c r="Y196" s="289" t="s">
        <v>164</v>
      </c>
      <c r="Z196" s="289"/>
    </row>
    <row r="197" spans="25:26">
      <c r="Y197" s="289" t="s">
        <v>165</v>
      </c>
      <c r="Z197" s="289"/>
    </row>
    <row r="198" spans="25:26">
      <c r="Y198" s="289" t="s">
        <v>166</v>
      </c>
      <c r="Z198" s="289"/>
    </row>
    <row r="199" spans="25:26">
      <c r="Y199" s="289" t="s">
        <v>167</v>
      </c>
      <c r="Z199" s="289"/>
    </row>
    <row r="200" spans="25:26">
      <c r="Y200" s="289" t="s">
        <v>168</v>
      </c>
      <c r="Z200" s="289"/>
    </row>
    <row r="201" spans="25:26">
      <c r="Y201" s="289" t="s">
        <v>169</v>
      </c>
      <c r="Z201" s="289"/>
    </row>
    <row r="202" spans="25:26">
      <c r="Y202" s="289" t="s">
        <v>170</v>
      </c>
      <c r="Z202" s="289"/>
    </row>
    <row r="203" spans="25:26">
      <c r="Y203" s="289" t="s">
        <v>171</v>
      </c>
      <c r="Z203" s="289"/>
    </row>
    <row r="204" spans="25:26">
      <c r="Y204" s="289" t="s">
        <v>172</v>
      </c>
      <c r="Z204" s="289"/>
    </row>
    <row r="205" spans="25:26">
      <c r="Y205" s="289" t="s">
        <v>173</v>
      </c>
      <c r="Z205" s="289"/>
    </row>
  </sheetData>
  <mergeCells count="452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Y134:Z134"/>
    <mergeCell ref="C135:D135"/>
    <mergeCell ref="Y135:Z135"/>
    <mergeCell ref="C136:D136"/>
    <mergeCell ref="Y136:Z136"/>
    <mergeCell ref="C140:D140"/>
    <mergeCell ref="Y140:Z140"/>
    <mergeCell ref="Y172:Z172"/>
    <mergeCell ref="C173:D173"/>
    <mergeCell ref="C149:D149"/>
    <mergeCell ref="Y149:Z149"/>
    <mergeCell ref="C150:D150"/>
    <mergeCell ref="Y150:Z150"/>
    <mergeCell ref="C151:D151"/>
    <mergeCell ref="Y151:Z151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Y164:Z164"/>
    <mergeCell ref="R158:R174"/>
    <mergeCell ref="Y158:Z158"/>
    <mergeCell ref="C171:D171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Y171:Z171"/>
    <mergeCell ref="C172:D172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C168:D168"/>
    <mergeCell ref="Y168:Z168"/>
    <mergeCell ref="C169:D169"/>
    <mergeCell ref="Y169:Z169"/>
    <mergeCell ref="C170:D170"/>
    <mergeCell ref="Y170:Z170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89:D189"/>
    <mergeCell ref="Y189:Z189"/>
    <mergeCell ref="C190:D190"/>
    <mergeCell ref="Y190:Z190"/>
    <mergeCell ref="C191:D191"/>
    <mergeCell ref="Y191:Z191"/>
    <mergeCell ref="C186:D186"/>
    <mergeCell ref="Y186:Z186"/>
    <mergeCell ref="C187:D187"/>
    <mergeCell ref="Y187:Z187"/>
    <mergeCell ref="C188:D188"/>
    <mergeCell ref="Y188:Z188"/>
    <mergeCell ref="Y205:Z205"/>
    <mergeCell ref="Y199:Z199"/>
    <mergeCell ref="Y200:Z200"/>
    <mergeCell ref="Y201:Z201"/>
    <mergeCell ref="Y202:Z202"/>
    <mergeCell ref="Y203:Z203"/>
    <mergeCell ref="Y204:Z204"/>
    <mergeCell ref="Y193:Z193"/>
    <mergeCell ref="Y194:Z194"/>
    <mergeCell ref="Y195:Z195"/>
    <mergeCell ref="Y196:Z196"/>
    <mergeCell ref="Y197:Z197"/>
    <mergeCell ref="Y198:Z198"/>
  </mergeCells>
  <phoneticPr fontId="5" type="noConversion"/>
  <conditionalFormatting sqref="O5:O191">
    <cfRule type="cellIs" dxfId="691" priority="1" operator="greaterThan">
      <formula>0</formula>
    </cfRule>
  </conditionalFormatting>
  <conditionalFormatting sqref="P5:P191 AA5:AA191">
    <cfRule type="cellIs" dxfId="690" priority="4" operator="lessThan">
      <formula>0</formula>
    </cfRule>
  </conditionalFormatting>
  <conditionalFormatting sqref="Q5:Q191 AB5:AB191">
    <cfRule type="cellIs" dxfId="689" priority="2" operator="greaterThan">
      <formula>1</formula>
    </cfRule>
    <cfRule type="cellIs" dxfId="688" priority="3" operator="lessThan">
      <formula>0.8</formula>
    </cfRule>
  </conditionalFormatting>
  <conditionalFormatting sqref="AC5:AC6 R5:R191 AC107:AC112">
    <cfRule type="cellIs" dxfId="687" priority="5" operator="lessThan">
      <formula>0.8</formula>
    </cfRule>
  </conditionalFormatting>
  <conditionalFormatting sqref="AC12:AC20">
    <cfRule type="cellIs" dxfId="686" priority="15" operator="lessThan">
      <formula>0.8</formula>
    </cfRule>
  </conditionalFormatting>
  <conditionalFormatting sqref="AC22:AC27">
    <cfRule type="cellIs" dxfId="685" priority="14" operator="lessThan">
      <formula>0.8</formula>
    </cfRule>
  </conditionalFormatting>
  <conditionalFormatting sqref="AC39:AC44">
    <cfRule type="cellIs" dxfId="684" priority="12" operator="lessThan">
      <formula>0.8</formula>
    </cfRule>
  </conditionalFormatting>
  <conditionalFormatting sqref="AC56">
    <cfRule type="cellIs" dxfId="683" priority="13" operator="lessThan">
      <formula>0.8</formula>
    </cfRule>
  </conditionalFormatting>
  <conditionalFormatting sqref="AC73">
    <cfRule type="cellIs" dxfId="682" priority="7" operator="lessThan">
      <formula>0.8</formula>
    </cfRule>
  </conditionalFormatting>
  <conditionalFormatting sqref="AC90:AC95">
    <cfRule type="cellIs" dxfId="681" priority="6" operator="lessThan">
      <formula>0.8</formula>
    </cfRule>
  </conditionalFormatting>
  <conditionalFormatting sqref="AC124">
    <cfRule type="cellIs" dxfId="680" priority="11" operator="lessThan">
      <formula>0.8</formula>
    </cfRule>
  </conditionalFormatting>
  <conditionalFormatting sqref="AC141">
    <cfRule type="cellIs" dxfId="679" priority="10" operator="lessThan">
      <formula>0.8</formula>
    </cfRule>
  </conditionalFormatting>
  <conditionalFormatting sqref="AC158">
    <cfRule type="cellIs" dxfId="678" priority="9" operator="lessThan">
      <formula>0.8</formula>
    </cfRule>
  </conditionalFormatting>
  <conditionalFormatting sqref="AC175:AC180">
    <cfRule type="cellIs" dxfId="677" priority="8" operator="lessThan">
      <formula>0.8</formula>
    </cfRule>
  </conditionalFormatting>
  <dataValidations count="1">
    <dataValidation type="list" allowBlank="1" showInputMessage="1" showErrorMessage="1" sqref="Y5:Z191" xr:uid="{B48244B6-3ADF-49B7-8807-A3B0850F8BF4}">
      <formula1>$Y$193:$Y$205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285A0-8CF9-4727-8EBE-877292E0461D}">
  <sheetPr>
    <tabColor theme="9" tint="0.59999389629810485"/>
    <pageSetUpPr fitToPage="1"/>
  </sheetPr>
  <dimension ref="A1:AG137"/>
  <sheetViews>
    <sheetView zoomScale="85" zoomScaleNormal="85" workbookViewId="0">
      <pane ySplit="4" topLeftCell="A5" activePane="bottomLeft" state="frozen"/>
      <selection activeCell="O43" sqref="O43"/>
      <selection pane="bottomLeft" activeCell="Y34" sqref="Y34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SUM(F5:F123)</f>
        <v>51187</v>
      </c>
      <c r="E1" s="88" t="s">
        <v>3</v>
      </c>
      <c r="F1" s="89">
        <f>SUM(G5:G123)</f>
        <v>2700196.24</v>
      </c>
      <c r="G1" s="90" t="s">
        <v>84</v>
      </c>
      <c r="H1" s="91">
        <f>L21+L38+L55+L72+L89+L106+L123</f>
        <v>134.95952380952383</v>
      </c>
      <c r="I1" s="345" t="s">
        <v>85</v>
      </c>
      <c r="J1" s="341"/>
      <c r="K1" s="361"/>
      <c r="L1" s="365" t="s">
        <v>86</v>
      </c>
      <c r="M1" s="366"/>
      <c r="N1" s="367"/>
      <c r="O1" s="341" t="s">
        <v>87</v>
      </c>
      <c r="P1" s="341"/>
      <c r="Q1" s="341"/>
      <c r="R1" s="342"/>
      <c r="S1" s="345" t="s">
        <v>88</v>
      </c>
      <c r="T1" s="341"/>
      <c r="U1" s="341"/>
      <c r="V1" s="341"/>
      <c r="W1" s="341"/>
      <c r="X1" s="342"/>
      <c r="Y1" s="200" t="s">
        <v>222</v>
      </c>
      <c r="Z1" s="200" t="s">
        <v>223</v>
      </c>
      <c r="AA1" s="385" t="s">
        <v>175</v>
      </c>
      <c r="AB1" s="386"/>
      <c r="AC1" s="176" t="s">
        <v>19</v>
      </c>
      <c r="AD1" s="177" t="s">
        <v>174</v>
      </c>
      <c r="AE1" s="345" t="s">
        <v>90</v>
      </c>
      <c r="AF1" s="347"/>
      <c r="AG1" s="348"/>
    </row>
    <row r="2" spans="1:33" ht="26.25" customHeight="1" thickBot="1">
      <c r="A2" s="354">
        <v>46050</v>
      </c>
      <c r="B2" s="355"/>
      <c r="C2" s="92" t="s">
        <v>40</v>
      </c>
      <c r="D2" s="93">
        <f>AVERAGE(N21,N38,N55,N72,N89,N106,N123)</f>
        <v>146.32283149066302</v>
      </c>
      <c r="E2" s="93" t="s">
        <v>91</v>
      </c>
      <c r="F2" s="94">
        <f>F1/D1</f>
        <v>52.751601773887906</v>
      </c>
      <c r="G2" s="95" t="s">
        <v>92</v>
      </c>
      <c r="H2" s="96">
        <f>COUNT(H5:H123)</f>
        <v>0</v>
      </c>
      <c r="I2" s="362"/>
      <c r="J2" s="363"/>
      <c r="K2" s="364"/>
      <c r="L2" s="368"/>
      <c r="M2" s="343"/>
      <c r="N2" s="369"/>
      <c r="O2" s="343"/>
      <c r="P2" s="343"/>
      <c r="Q2" s="343"/>
      <c r="R2" s="344"/>
      <c r="S2" s="346"/>
      <c r="T2" s="343"/>
      <c r="U2" s="343"/>
      <c r="V2" s="343"/>
      <c r="W2" s="343"/>
      <c r="X2" s="344"/>
      <c r="Y2" s="201">
        <f>SUM(Y21,Y38,Y55,Y72,Y89,Y106,Y123)</f>
        <v>0</v>
      </c>
      <c r="Z2" s="201">
        <f>SUM(Z21,Z38,Z55,Z72,Z89,Z106,Z123)</f>
        <v>0</v>
      </c>
      <c r="AA2" s="387"/>
      <c r="AB2" s="388"/>
      <c r="AC2" s="217">
        <f>SUM(AC21,AC38,AC55,AC72,AC89,AC106,AC123)</f>
        <v>45</v>
      </c>
      <c r="AD2" s="218">
        <f>SUM(AD21,AD38,AD55,AD72,AD89,AD106,AD123)</f>
        <v>0</v>
      </c>
      <c r="AE2" s="349"/>
      <c r="AF2" s="350"/>
      <c r="AG2" s="351"/>
    </row>
    <row r="3" spans="1:33" ht="23.25" customHeight="1">
      <c r="A3" s="356" t="s">
        <v>93</v>
      </c>
      <c r="B3" s="358" t="s">
        <v>94</v>
      </c>
      <c r="C3" s="315" t="s">
        <v>95</v>
      </c>
      <c r="D3" s="315"/>
      <c r="E3" s="337" t="s">
        <v>96</v>
      </c>
      <c r="F3" s="315" t="s">
        <v>97</v>
      </c>
      <c r="G3" s="337" t="s">
        <v>98</v>
      </c>
      <c r="H3" s="339" t="s">
        <v>99</v>
      </c>
      <c r="I3" s="329" t="s">
        <v>100</v>
      </c>
      <c r="J3" s="325" t="s">
        <v>101</v>
      </c>
      <c r="K3" s="327" t="s">
        <v>40</v>
      </c>
      <c r="L3" s="352" t="s">
        <v>100</v>
      </c>
      <c r="M3" s="325" t="s">
        <v>101</v>
      </c>
      <c r="N3" s="327" t="s">
        <v>40</v>
      </c>
      <c r="O3" s="329" t="s">
        <v>100</v>
      </c>
      <c r="P3" s="331" t="s">
        <v>40</v>
      </c>
      <c r="Q3" s="333" t="s">
        <v>102</v>
      </c>
      <c r="R3" s="335" t="s">
        <v>103</v>
      </c>
      <c r="S3" s="314" t="s">
        <v>104</v>
      </c>
      <c r="T3" s="315"/>
      <c r="U3" s="316" t="s">
        <v>105</v>
      </c>
      <c r="V3" s="316" t="s">
        <v>106</v>
      </c>
      <c r="W3" s="315" t="s">
        <v>107</v>
      </c>
      <c r="X3" s="318"/>
      <c r="Y3" s="379" t="s">
        <v>224</v>
      </c>
      <c r="Z3" s="380"/>
      <c r="AA3" s="381" t="s">
        <v>108</v>
      </c>
      <c r="AB3" s="382"/>
      <c r="AC3" s="379" t="s">
        <v>225</v>
      </c>
      <c r="AD3" s="380"/>
      <c r="AE3" s="323" t="s">
        <v>101</v>
      </c>
      <c r="AF3" s="370" t="s">
        <v>102</v>
      </c>
      <c r="AG3" s="372" t="s">
        <v>109</v>
      </c>
    </row>
    <row r="4" spans="1:33" ht="17.25" customHeight="1" thickBot="1">
      <c r="A4" s="357"/>
      <c r="B4" s="359"/>
      <c r="C4" s="360"/>
      <c r="D4" s="360"/>
      <c r="E4" s="338"/>
      <c r="F4" s="360"/>
      <c r="G4" s="338"/>
      <c r="H4" s="340"/>
      <c r="I4" s="330"/>
      <c r="J4" s="326"/>
      <c r="K4" s="328"/>
      <c r="L4" s="353"/>
      <c r="M4" s="326"/>
      <c r="N4" s="328"/>
      <c r="O4" s="330"/>
      <c r="P4" s="332"/>
      <c r="Q4" s="334"/>
      <c r="R4" s="336"/>
      <c r="S4" s="68" t="s">
        <v>110</v>
      </c>
      <c r="T4" s="99" t="s">
        <v>111</v>
      </c>
      <c r="U4" s="317"/>
      <c r="V4" s="317"/>
      <c r="W4" s="99" t="s">
        <v>112</v>
      </c>
      <c r="X4" s="69" t="s">
        <v>113</v>
      </c>
      <c r="Y4" s="202" t="s">
        <v>49</v>
      </c>
      <c r="Z4" s="203" t="s">
        <v>50</v>
      </c>
      <c r="AA4" s="383"/>
      <c r="AB4" s="384"/>
      <c r="AC4" s="202" t="s">
        <v>176</v>
      </c>
      <c r="AD4" s="203" t="s">
        <v>177</v>
      </c>
      <c r="AE4" s="324"/>
      <c r="AF4" s="371"/>
      <c r="AG4" s="373"/>
    </row>
    <row r="5" spans="1:33" ht="15.75" customHeight="1">
      <c r="A5" s="311" t="s">
        <v>183</v>
      </c>
      <c r="B5" s="114" t="s">
        <v>178</v>
      </c>
      <c r="C5" s="375" t="s">
        <v>179</v>
      </c>
      <c r="D5" s="375"/>
      <c r="E5" s="147">
        <v>19.7</v>
      </c>
      <c r="F5" s="151">
        <v>3522</v>
      </c>
      <c r="G5" s="148">
        <f t="shared" ref="G5:G8" si="0">E5*F5</f>
        <v>69383.399999999994</v>
      </c>
      <c r="H5" s="149"/>
      <c r="I5" s="150">
        <v>13</v>
      </c>
      <c r="J5" s="151">
        <v>1200</v>
      </c>
      <c r="K5" s="152">
        <f>J5/I5</f>
        <v>92.307692307692307</v>
      </c>
      <c r="L5" s="153">
        <v>13</v>
      </c>
      <c r="M5" s="151">
        <f>F5/V5*60</f>
        <v>1078.2549536525214</v>
      </c>
      <c r="N5" s="152">
        <f>M5/L5</f>
        <v>82.942688742501645</v>
      </c>
      <c r="O5" s="154">
        <f>L5-I5</f>
        <v>0</v>
      </c>
      <c r="P5" s="155">
        <f>N5-K5</f>
        <v>-9.365003565190662</v>
      </c>
      <c r="Q5" s="156">
        <f>N5/K5</f>
        <v>0.8985457947104345</v>
      </c>
      <c r="R5" s="306">
        <f>Q21</f>
        <v>0.89118052818231686</v>
      </c>
      <c r="S5" s="157">
        <v>0.20834490740740741</v>
      </c>
      <c r="T5" s="158">
        <v>0.34444444444444444</v>
      </c>
      <c r="U5" s="159"/>
      <c r="V5" s="160">
        <v>195.98333333333332</v>
      </c>
      <c r="W5" s="183"/>
      <c r="X5" s="152"/>
      <c r="Y5" s="12"/>
      <c r="Z5" s="208"/>
      <c r="AA5" s="309"/>
      <c r="AB5" s="310"/>
      <c r="AC5" s="12">
        <v>6</v>
      </c>
      <c r="AD5" s="208"/>
      <c r="AE5" s="180">
        <f>M5-J5</f>
        <v>-121.74504634747859</v>
      </c>
      <c r="AF5" s="132">
        <f>M5/J5</f>
        <v>0.8985457947104345</v>
      </c>
      <c r="AG5" s="376">
        <f>AF21</f>
        <v>0.89118052818231697</v>
      </c>
    </row>
    <row r="6" spans="1:33" ht="15.75" customHeight="1">
      <c r="A6" s="312"/>
      <c r="B6" s="100" t="s">
        <v>184</v>
      </c>
      <c r="C6" s="374" t="s">
        <v>185</v>
      </c>
      <c r="D6" s="374"/>
      <c r="E6" s="101">
        <v>56.77</v>
      </c>
      <c r="F6" s="102">
        <v>3357</v>
      </c>
      <c r="G6" s="103">
        <f t="shared" si="0"/>
        <v>190576.89</v>
      </c>
      <c r="H6" s="26"/>
      <c r="I6" s="104">
        <v>25</v>
      </c>
      <c r="J6" s="105">
        <v>2000</v>
      </c>
      <c r="K6" s="106">
        <f t="shared" ref="K6:K43" si="1">J6/I6</f>
        <v>80</v>
      </c>
      <c r="L6" s="107">
        <v>25</v>
      </c>
      <c r="M6" s="105">
        <f>F6/V6*60</f>
        <v>1776.9739744155263</v>
      </c>
      <c r="N6" s="106">
        <f>M6/L6</f>
        <v>71.078958976621053</v>
      </c>
      <c r="O6" s="108">
        <f>L6-I6</f>
        <v>0</v>
      </c>
      <c r="P6" s="109">
        <f>N6-K6</f>
        <v>-8.9210410233789474</v>
      </c>
      <c r="Q6" s="110">
        <f>N6/K6</f>
        <v>0.8884869872077632</v>
      </c>
      <c r="R6" s="307"/>
      <c r="S6" s="47">
        <v>0.34791666666666665</v>
      </c>
      <c r="T6" s="48">
        <v>0.42663194444444447</v>
      </c>
      <c r="U6" s="111">
        <v>4.9999999999999822</v>
      </c>
      <c r="V6" s="112">
        <v>113.35000000000005</v>
      </c>
      <c r="W6" s="113"/>
      <c r="X6" s="116"/>
      <c r="Y6" s="12"/>
      <c r="Z6" s="208"/>
      <c r="AA6" s="295"/>
      <c r="AB6" s="296"/>
      <c r="AC6" s="12">
        <v>2</v>
      </c>
      <c r="AD6" s="208"/>
      <c r="AE6" s="117">
        <f>M6-J6</f>
        <v>-223.0260255844737</v>
      </c>
      <c r="AF6" s="110">
        <f>M6/J6</f>
        <v>0.8884869872077632</v>
      </c>
      <c r="AG6" s="377"/>
    </row>
    <row r="7" spans="1:33" ht="15.75" customHeight="1">
      <c r="A7" s="312"/>
      <c r="B7" s="100" t="s">
        <v>186</v>
      </c>
      <c r="C7" s="374" t="s">
        <v>187</v>
      </c>
      <c r="D7" s="374"/>
      <c r="E7" s="101">
        <v>77.34</v>
      </c>
      <c r="F7" s="102">
        <v>2031</v>
      </c>
      <c r="G7" s="103">
        <f t="shared" si="0"/>
        <v>157077.54</v>
      </c>
      <c r="H7" s="26"/>
      <c r="I7" s="104">
        <v>25</v>
      </c>
      <c r="J7" s="105">
        <v>2000</v>
      </c>
      <c r="K7" s="106">
        <f t="shared" si="1"/>
        <v>80</v>
      </c>
      <c r="L7" s="107">
        <v>25</v>
      </c>
      <c r="M7" s="105">
        <f>F7/V7*60</f>
        <v>1779.4110489170123</v>
      </c>
      <c r="N7" s="106">
        <f>M7/L7</f>
        <v>71.176441956680492</v>
      </c>
      <c r="O7" s="108">
        <f>L7-I7</f>
        <v>0</v>
      </c>
      <c r="P7" s="109">
        <f>N7-K7</f>
        <v>-8.8235580433195082</v>
      </c>
      <c r="Q7" s="110">
        <f>N7/K7</f>
        <v>0.88970552445850615</v>
      </c>
      <c r="R7" s="307"/>
      <c r="S7" s="47">
        <v>0.42986111111111114</v>
      </c>
      <c r="T7" s="48">
        <v>0.47741898148148149</v>
      </c>
      <c r="U7" s="111">
        <v>4.6500000000000075</v>
      </c>
      <c r="V7" s="112">
        <v>68.483333333333306</v>
      </c>
      <c r="W7" s="113">
        <v>0.47741898148148149</v>
      </c>
      <c r="X7" s="116">
        <v>0.51629629629629625</v>
      </c>
      <c r="Y7" s="12"/>
      <c r="Z7" s="208"/>
      <c r="AA7" s="295"/>
      <c r="AB7" s="296"/>
      <c r="AC7" s="12">
        <v>1</v>
      </c>
      <c r="AD7" s="208"/>
      <c r="AE7" s="117">
        <f>M7-J7</f>
        <v>-220.58895108298771</v>
      </c>
      <c r="AF7" s="110">
        <f>M7/J7</f>
        <v>0.88970552445850615</v>
      </c>
      <c r="AG7" s="377"/>
    </row>
    <row r="8" spans="1:33" ht="15.75" customHeight="1">
      <c r="A8" s="312"/>
      <c r="B8" s="100" t="s">
        <v>186</v>
      </c>
      <c r="C8" s="374" t="s">
        <v>189</v>
      </c>
      <c r="D8" s="374"/>
      <c r="E8" s="101">
        <v>59.52</v>
      </c>
      <c r="F8" s="102">
        <v>4322</v>
      </c>
      <c r="G8" s="103">
        <f t="shared" si="0"/>
        <v>257245.44</v>
      </c>
      <c r="H8" s="26"/>
      <c r="I8" s="104">
        <v>25</v>
      </c>
      <c r="J8" s="105">
        <v>2000</v>
      </c>
      <c r="K8" s="106">
        <f t="shared" si="1"/>
        <v>80</v>
      </c>
      <c r="L8" s="107">
        <v>25</v>
      </c>
      <c r="M8" s="105">
        <f>F8/V8*60</f>
        <v>1781.8598259276212</v>
      </c>
      <c r="N8" s="106">
        <f>M8/L8</f>
        <v>71.274393037104844</v>
      </c>
      <c r="O8" s="108">
        <f>L8-I8</f>
        <v>0</v>
      </c>
      <c r="P8" s="109">
        <f>N8-K8</f>
        <v>-8.7256069628951565</v>
      </c>
      <c r="Q8" s="110">
        <f>N8/K8</f>
        <v>0.89092991296381052</v>
      </c>
      <c r="R8" s="307"/>
      <c r="S8" s="47">
        <v>0.51629629629629625</v>
      </c>
      <c r="T8" s="48">
        <v>0.61736111111111114</v>
      </c>
      <c r="U8" s="111">
        <v>55.983333333333263</v>
      </c>
      <c r="V8" s="112">
        <v>145.53333333333345</v>
      </c>
      <c r="W8" s="113"/>
      <c r="X8" s="116"/>
      <c r="Y8" s="12"/>
      <c r="Z8" s="208"/>
      <c r="AA8" s="295"/>
      <c r="AB8" s="296"/>
      <c r="AC8" s="12">
        <v>4</v>
      </c>
      <c r="AD8" s="208"/>
      <c r="AE8" s="117">
        <f>M8-J8</f>
        <v>-218.14017407237884</v>
      </c>
      <c r="AF8" s="110">
        <f>M8/J8</f>
        <v>0.89092991296381063</v>
      </c>
      <c r="AG8" s="377"/>
    </row>
    <row r="9" spans="1:33" ht="15.75" customHeight="1">
      <c r="A9" s="312"/>
      <c r="B9" s="100"/>
      <c r="C9" s="374"/>
      <c r="D9" s="374"/>
      <c r="E9" s="101"/>
      <c r="F9" s="102"/>
      <c r="G9" s="103"/>
      <c r="H9" s="13"/>
      <c r="I9" s="104"/>
      <c r="J9" s="105"/>
      <c r="K9" s="106"/>
      <c r="L9" s="118"/>
      <c r="M9" s="105"/>
      <c r="N9" s="106"/>
      <c r="O9" s="108"/>
      <c r="P9" s="109"/>
      <c r="Q9" s="110"/>
      <c r="R9" s="307"/>
      <c r="S9" s="47"/>
      <c r="T9" s="48"/>
      <c r="U9" s="111"/>
      <c r="V9" s="112"/>
      <c r="W9" s="113"/>
      <c r="X9" s="116"/>
      <c r="Y9" s="12"/>
      <c r="Z9" s="208"/>
      <c r="AA9" s="295"/>
      <c r="AB9" s="296"/>
      <c r="AC9" s="12"/>
      <c r="AD9" s="208"/>
      <c r="AE9" s="117"/>
      <c r="AF9" s="110"/>
      <c r="AG9" s="377"/>
    </row>
    <row r="10" spans="1:33" ht="15.75" customHeight="1">
      <c r="A10" s="312"/>
      <c r="B10" s="100"/>
      <c r="C10" s="374"/>
      <c r="D10" s="374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07"/>
      <c r="S10" s="47"/>
      <c r="T10" s="48"/>
      <c r="U10" s="111"/>
      <c r="V10" s="112"/>
      <c r="W10" s="113"/>
      <c r="X10" s="116"/>
      <c r="Y10" s="12"/>
      <c r="Z10" s="208"/>
      <c r="AA10" s="295"/>
      <c r="AB10" s="296"/>
      <c r="AC10" s="12"/>
      <c r="AD10" s="208"/>
      <c r="AE10" s="117"/>
      <c r="AF10" s="110"/>
      <c r="AG10" s="377"/>
    </row>
    <row r="11" spans="1:33" ht="15.75" customHeight="1">
      <c r="A11" s="312"/>
      <c r="B11" s="100"/>
      <c r="C11" s="374"/>
      <c r="D11" s="374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307"/>
      <c r="S11" s="47"/>
      <c r="T11" s="48"/>
      <c r="U11" s="111"/>
      <c r="V11" s="112"/>
      <c r="W11" s="113"/>
      <c r="X11" s="116"/>
      <c r="Y11" s="12"/>
      <c r="Z11" s="208"/>
      <c r="AA11" s="295"/>
      <c r="AB11" s="296"/>
      <c r="AC11" s="12"/>
      <c r="AD11" s="208"/>
      <c r="AE11" s="117"/>
      <c r="AF11" s="110"/>
      <c r="AG11" s="377"/>
    </row>
    <row r="12" spans="1:33" ht="15.75" customHeight="1">
      <c r="A12" s="312"/>
      <c r="B12" s="100"/>
      <c r="C12" s="374"/>
      <c r="D12" s="374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07"/>
      <c r="S12" s="47"/>
      <c r="T12" s="48"/>
      <c r="U12" s="111"/>
      <c r="V12" s="112"/>
      <c r="W12" s="113"/>
      <c r="X12" s="116"/>
      <c r="Y12" s="12"/>
      <c r="Z12" s="208"/>
      <c r="AA12" s="295"/>
      <c r="AB12" s="296"/>
      <c r="AC12" s="12"/>
      <c r="AD12" s="208"/>
      <c r="AE12" s="117"/>
      <c r="AF12" s="110"/>
      <c r="AG12" s="377"/>
    </row>
    <row r="13" spans="1:33" ht="15.75" customHeight="1">
      <c r="A13" s="312"/>
      <c r="B13" s="100"/>
      <c r="C13" s="374"/>
      <c r="D13" s="374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07"/>
      <c r="S13" s="47"/>
      <c r="T13" s="48"/>
      <c r="U13" s="111"/>
      <c r="V13" s="112"/>
      <c r="W13" s="113"/>
      <c r="X13" s="116"/>
      <c r="Y13" s="12"/>
      <c r="Z13" s="208"/>
      <c r="AA13" s="295"/>
      <c r="AB13" s="296"/>
      <c r="AC13" s="12"/>
      <c r="AD13" s="208"/>
      <c r="AE13" s="117"/>
      <c r="AF13" s="110"/>
      <c r="AG13" s="377"/>
    </row>
    <row r="14" spans="1:33" ht="15.75" customHeight="1">
      <c r="A14" s="312"/>
      <c r="B14" s="100"/>
      <c r="C14" s="374"/>
      <c r="D14" s="374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07"/>
      <c r="S14" s="47"/>
      <c r="T14" s="48"/>
      <c r="U14" s="111"/>
      <c r="V14" s="112"/>
      <c r="W14" s="113"/>
      <c r="X14" s="116"/>
      <c r="Y14" s="12"/>
      <c r="Z14" s="208"/>
      <c r="AA14" s="295"/>
      <c r="AB14" s="296"/>
      <c r="AC14" s="12"/>
      <c r="AD14" s="208"/>
      <c r="AE14" s="117"/>
      <c r="AF14" s="110"/>
      <c r="AG14" s="377"/>
    </row>
    <row r="15" spans="1:33" ht="15.75" customHeight="1">
      <c r="A15" s="312"/>
      <c r="B15" s="100"/>
      <c r="C15" s="374"/>
      <c r="D15" s="37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07"/>
      <c r="S15" s="47"/>
      <c r="T15" s="48"/>
      <c r="U15" s="111"/>
      <c r="V15" s="112"/>
      <c r="W15" s="113"/>
      <c r="X15" s="116"/>
      <c r="Y15" s="12"/>
      <c r="Z15" s="208"/>
      <c r="AA15" s="295"/>
      <c r="AB15" s="296"/>
      <c r="AC15" s="12"/>
      <c r="AD15" s="208"/>
      <c r="AE15" s="117"/>
      <c r="AF15" s="110"/>
      <c r="AG15" s="377"/>
    </row>
    <row r="16" spans="1:33" ht="15.75" customHeight="1">
      <c r="A16" s="312"/>
      <c r="B16" s="100"/>
      <c r="C16" s="374"/>
      <c r="D16" s="37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07"/>
      <c r="S16" s="47"/>
      <c r="T16" s="48"/>
      <c r="U16" s="111"/>
      <c r="V16" s="112"/>
      <c r="W16" s="113"/>
      <c r="X16" s="116"/>
      <c r="Y16" s="12"/>
      <c r="Z16" s="208"/>
      <c r="AA16" s="295"/>
      <c r="AB16" s="296"/>
      <c r="AC16" s="12"/>
      <c r="AD16" s="208"/>
      <c r="AE16" s="117"/>
      <c r="AF16" s="110"/>
      <c r="AG16" s="377"/>
    </row>
    <row r="17" spans="1:33" ht="15.75" customHeight="1">
      <c r="A17" s="312"/>
      <c r="B17" s="100"/>
      <c r="C17" s="374"/>
      <c r="D17" s="37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07"/>
      <c r="S17" s="47"/>
      <c r="T17" s="48"/>
      <c r="U17" s="111"/>
      <c r="V17" s="112"/>
      <c r="W17" s="113"/>
      <c r="X17" s="116"/>
      <c r="Y17" s="12"/>
      <c r="Z17" s="208"/>
      <c r="AA17" s="295"/>
      <c r="AB17" s="296"/>
      <c r="AC17" s="12"/>
      <c r="AD17" s="208"/>
      <c r="AE17" s="117"/>
      <c r="AF17" s="110"/>
      <c r="AG17" s="377"/>
    </row>
    <row r="18" spans="1:33" ht="15.75" customHeight="1">
      <c r="A18" s="312"/>
      <c r="B18" s="100"/>
      <c r="C18" s="374"/>
      <c r="D18" s="37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07"/>
      <c r="S18" s="47"/>
      <c r="T18" s="48"/>
      <c r="U18" s="111"/>
      <c r="V18" s="112"/>
      <c r="W18" s="113"/>
      <c r="X18" s="116"/>
      <c r="Y18" s="12"/>
      <c r="Z18" s="208"/>
      <c r="AA18" s="295"/>
      <c r="AB18" s="296"/>
      <c r="AC18" s="12"/>
      <c r="AD18" s="208"/>
      <c r="AE18" s="117"/>
      <c r="AF18" s="110"/>
      <c r="AG18" s="377"/>
    </row>
    <row r="19" spans="1:33" ht="15.75" customHeight="1">
      <c r="A19" s="312"/>
      <c r="B19" s="100"/>
      <c r="C19" s="374"/>
      <c r="D19" s="37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07"/>
      <c r="S19" s="47"/>
      <c r="T19" s="48"/>
      <c r="U19" s="111"/>
      <c r="V19" s="112"/>
      <c r="W19" s="113"/>
      <c r="X19" s="116"/>
      <c r="Y19" s="12"/>
      <c r="Z19" s="208"/>
      <c r="AA19" s="295"/>
      <c r="AB19" s="296"/>
      <c r="AC19" s="12"/>
      <c r="AD19" s="208"/>
      <c r="AE19" s="117"/>
      <c r="AF19" s="110"/>
      <c r="AG19" s="377"/>
    </row>
    <row r="20" spans="1:33" ht="15.75" customHeight="1">
      <c r="A20" s="312"/>
      <c r="B20" s="100"/>
      <c r="C20" s="374"/>
      <c r="D20" s="374"/>
      <c r="E20" s="184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07"/>
      <c r="S20" s="47"/>
      <c r="T20" s="48"/>
      <c r="U20" s="130"/>
      <c r="V20" s="112"/>
      <c r="W20" s="113"/>
      <c r="X20" s="116"/>
      <c r="Y20" s="12"/>
      <c r="Z20" s="208"/>
      <c r="AA20" s="295"/>
      <c r="AB20" s="296"/>
      <c r="AC20" s="12"/>
      <c r="AD20" s="208"/>
      <c r="AE20" s="117"/>
      <c r="AF20" s="110"/>
      <c r="AG20" s="377"/>
    </row>
    <row r="21" spans="1:33" ht="15.75" customHeight="1" thickBot="1">
      <c r="A21" s="313"/>
      <c r="B21" s="133" t="s">
        <v>117</v>
      </c>
      <c r="C21" s="297"/>
      <c r="D21" s="297"/>
      <c r="E21" s="134"/>
      <c r="F21" s="167"/>
      <c r="G21" s="135"/>
      <c r="H21" s="69"/>
      <c r="I21" s="136">
        <f t="shared" ref="I21:J21" si="2">AVERAGE(I5:I20)</f>
        <v>22</v>
      </c>
      <c r="J21" s="137">
        <f t="shared" si="2"/>
        <v>1800</v>
      </c>
      <c r="K21" s="138">
        <f t="shared" ref="K21" si="3">J21/I21</f>
        <v>81.818181818181813</v>
      </c>
      <c r="L21" s="136">
        <f t="shared" ref="L21:M21" si="4">AVERAGE(L5:L20)</f>
        <v>22</v>
      </c>
      <c r="M21" s="137">
        <f t="shared" si="4"/>
        <v>1604.1249507281705</v>
      </c>
      <c r="N21" s="138">
        <f>M21/L21</f>
        <v>72.914770487644105</v>
      </c>
      <c r="O21" s="139">
        <f>L21-I21</f>
        <v>0</v>
      </c>
      <c r="P21" s="140">
        <f>N21-K21</f>
        <v>-8.9034113305377076</v>
      </c>
      <c r="Q21" s="141">
        <f>N21/K21</f>
        <v>0.89118052818231686</v>
      </c>
      <c r="R21" s="308"/>
      <c r="S21" s="142">
        <f>S5</f>
        <v>0.20834490740740741</v>
      </c>
      <c r="T21" s="143">
        <f>INDEX(T5:T20,COUNTA(T5:T20))</f>
        <v>0.61736111111111114</v>
      </c>
      <c r="U21" s="144"/>
      <c r="V21" s="166"/>
      <c r="W21" s="167"/>
      <c r="X21" s="138"/>
      <c r="Y21" s="181">
        <f>SUM(Y5:Y20)</f>
        <v>0</v>
      </c>
      <c r="Z21" s="182">
        <f>SUM(Z5:Z20)</f>
        <v>0</v>
      </c>
      <c r="AA21" s="298"/>
      <c r="AB21" s="299"/>
      <c r="AC21" s="181">
        <f>SUM(AC5:AC20)</f>
        <v>13</v>
      </c>
      <c r="AD21" s="182">
        <f>SUM(AD5:AD20)</f>
        <v>0</v>
      </c>
      <c r="AE21" s="168">
        <f>M21-J21</f>
        <v>-195.87504927182954</v>
      </c>
      <c r="AF21" s="141">
        <f>M21/J21</f>
        <v>0.89118052818231697</v>
      </c>
      <c r="AG21" s="378"/>
    </row>
    <row r="22" spans="1:33" ht="15.75" customHeight="1">
      <c r="A22" s="300" t="s">
        <v>190</v>
      </c>
      <c r="B22" s="146" t="s">
        <v>186</v>
      </c>
      <c r="C22" s="304" t="s">
        <v>199</v>
      </c>
      <c r="D22" s="305"/>
      <c r="E22" s="147">
        <v>53.76</v>
      </c>
      <c r="F22" s="159">
        <v>2991</v>
      </c>
      <c r="G22" s="148">
        <f t="shared" ref="G22:G25" si="5">E22*F22</f>
        <v>160796.16</v>
      </c>
      <c r="H22" s="149"/>
      <c r="I22" s="153">
        <v>20</v>
      </c>
      <c r="J22" s="151">
        <v>2000</v>
      </c>
      <c r="K22" s="152">
        <f>J22/I22</f>
        <v>100</v>
      </c>
      <c r="L22" s="153">
        <v>20</v>
      </c>
      <c r="M22" s="151">
        <f>F22/V22*60</f>
        <v>1777.1249381085984</v>
      </c>
      <c r="N22" s="152">
        <f>M22/L22</f>
        <v>88.856246905429913</v>
      </c>
      <c r="O22" s="154">
        <f>L22-I22</f>
        <v>0</v>
      </c>
      <c r="P22" s="155">
        <f>N22-K22</f>
        <v>-11.143753094570087</v>
      </c>
      <c r="Q22" s="156">
        <f>N22/K22</f>
        <v>0.88856246905429914</v>
      </c>
      <c r="R22" s="306">
        <f>Q38</f>
        <v>0.88838523312043649</v>
      </c>
      <c r="S22" s="157">
        <v>0.29167824074074072</v>
      </c>
      <c r="T22" s="158">
        <v>0.36180555555555555</v>
      </c>
      <c r="U22" s="159"/>
      <c r="V22" s="160">
        <v>100.98333333333335</v>
      </c>
      <c r="W22" s="97"/>
      <c r="X22" s="98"/>
      <c r="Y22" s="12"/>
      <c r="Z22" s="208"/>
      <c r="AA22" s="309"/>
      <c r="AB22" s="310"/>
      <c r="AC22" s="12">
        <v>4</v>
      </c>
      <c r="AD22" s="208"/>
      <c r="AE22" s="115">
        <f>M22-J22</f>
        <v>-222.87506189140163</v>
      </c>
      <c r="AF22" s="156">
        <f>M22/J22</f>
        <v>0.88856246905429914</v>
      </c>
      <c r="AG22" s="389">
        <f>AF38</f>
        <v>0.88838523312043638</v>
      </c>
    </row>
    <row r="23" spans="1:33" ht="15.75" customHeight="1">
      <c r="A23" s="301"/>
      <c r="B23" s="163" t="s">
        <v>186</v>
      </c>
      <c r="C23" s="293" t="s">
        <v>197</v>
      </c>
      <c r="D23" s="294"/>
      <c r="E23" s="101">
        <v>47.37</v>
      </c>
      <c r="F23" s="111">
        <v>1943</v>
      </c>
      <c r="G23" s="103">
        <f t="shared" si="5"/>
        <v>92039.909999999989</v>
      </c>
      <c r="H23" s="26"/>
      <c r="I23" s="107">
        <v>21</v>
      </c>
      <c r="J23" s="105">
        <v>2000</v>
      </c>
      <c r="K23" s="106">
        <f t="shared" si="1"/>
        <v>95.238095238095241</v>
      </c>
      <c r="L23" s="107">
        <v>21</v>
      </c>
      <c r="M23" s="105">
        <f>F23/V23*60</f>
        <v>1775.3299492385793</v>
      </c>
      <c r="N23" s="106">
        <f>M23/L23</f>
        <v>84.539521392313304</v>
      </c>
      <c r="O23" s="108">
        <f>L23-I23</f>
        <v>0</v>
      </c>
      <c r="P23" s="109">
        <f>N23-K23</f>
        <v>-10.698573845781937</v>
      </c>
      <c r="Q23" s="110">
        <f>N23/K23</f>
        <v>0.88766497461928962</v>
      </c>
      <c r="R23" s="307"/>
      <c r="S23" s="47">
        <v>0.36550925925925926</v>
      </c>
      <c r="T23" s="48">
        <v>0.41111111111111109</v>
      </c>
      <c r="U23" s="111">
        <v>5.333333333333341</v>
      </c>
      <c r="V23" s="112">
        <v>65.666666666666643</v>
      </c>
      <c r="W23" s="113"/>
      <c r="X23" s="116"/>
      <c r="Y23" s="12"/>
      <c r="Z23" s="208"/>
      <c r="AA23" s="295"/>
      <c r="AB23" s="296"/>
      <c r="AC23" s="12">
        <v>1</v>
      </c>
      <c r="AD23" s="208"/>
      <c r="AE23" s="117">
        <f>M23-J23</f>
        <v>-224.67005076142073</v>
      </c>
      <c r="AF23" s="110">
        <f>M23/J23</f>
        <v>0.88766497461928962</v>
      </c>
      <c r="AG23" s="377"/>
    </row>
    <row r="24" spans="1:33" ht="15.75" customHeight="1">
      <c r="A24" s="301"/>
      <c r="B24" s="163" t="s">
        <v>186</v>
      </c>
      <c r="C24" s="293" t="s">
        <v>200</v>
      </c>
      <c r="D24" s="294"/>
      <c r="E24" s="101">
        <v>71.55</v>
      </c>
      <c r="F24" s="111">
        <v>1986</v>
      </c>
      <c r="G24" s="103">
        <f t="shared" si="5"/>
        <v>142098.29999999999</v>
      </c>
      <c r="H24" s="26"/>
      <c r="I24" s="107">
        <v>22</v>
      </c>
      <c r="J24" s="105">
        <v>2000</v>
      </c>
      <c r="K24" s="106">
        <f t="shared" si="1"/>
        <v>90.909090909090907</v>
      </c>
      <c r="L24" s="107">
        <v>22</v>
      </c>
      <c r="M24" s="105">
        <f>F24/V24*60</f>
        <v>1776.2981366459633</v>
      </c>
      <c r="N24" s="106">
        <f>M24/L24</f>
        <v>80.740824392998334</v>
      </c>
      <c r="O24" s="108">
        <f>L24-I24</f>
        <v>0</v>
      </c>
      <c r="P24" s="109">
        <f>N24-K24</f>
        <v>-10.168266516092572</v>
      </c>
      <c r="Q24" s="110">
        <f>N24/K24</f>
        <v>0.88814906832298168</v>
      </c>
      <c r="R24" s="307"/>
      <c r="S24" s="47">
        <v>0.41458333333333336</v>
      </c>
      <c r="T24" s="48">
        <v>0.4611689814814815</v>
      </c>
      <c r="U24" s="111">
        <v>5.0000000000000622</v>
      </c>
      <c r="V24" s="112">
        <v>67.083333333333314</v>
      </c>
      <c r="W24" s="113">
        <v>0.4611689814814815</v>
      </c>
      <c r="X24" s="116">
        <v>0.49947916666666664</v>
      </c>
      <c r="Y24" s="12"/>
      <c r="Z24" s="208"/>
      <c r="AA24" s="295"/>
      <c r="AB24" s="296"/>
      <c r="AC24" s="12">
        <v>1</v>
      </c>
      <c r="AD24" s="208"/>
      <c r="AE24" s="117">
        <f>M24-J24</f>
        <v>-223.70186335403673</v>
      </c>
      <c r="AF24" s="110">
        <f>M24/J24</f>
        <v>0.88814906832298168</v>
      </c>
      <c r="AG24" s="377"/>
    </row>
    <row r="25" spans="1:33" ht="15.75" customHeight="1">
      <c r="A25" s="301"/>
      <c r="B25" s="163" t="s">
        <v>186</v>
      </c>
      <c r="C25" s="293" t="s">
        <v>198</v>
      </c>
      <c r="D25" s="294"/>
      <c r="E25" s="101">
        <v>59.54</v>
      </c>
      <c r="F25" s="111">
        <v>2749</v>
      </c>
      <c r="G25" s="103">
        <f t="shared" si="5"/>
        <v>163675.46</v>
      </c>
      <c r="H25" s="26"/>
      <c r="I25" s="107">
        <v>23</v>
      </c>
      <c r="J25" s="105">
        <v>2000</v>
      </c>
      <c r="K25" s="106">
        <f t="shared" si="1"/>
        <v>86.956521739130437</v>
      </c>
      <c r="L25" s="107">
        <v>23</v>
      </c>
      <c r="M25" s="105">
        <f>F25/V25*60</f>
        <v>1778.3288409703498</v>
      </c>
      <c r="N25" s="106">
        <f>M25/L25</f>
        <v>77.318645259580421</v>
      </c>
      <c r="O25" s="108">
        <f>L25-I25</f>
        <v>0</v>
      </c>
      <c r="P25" s="109">
        <f>N25-K25</f>
        <v>-9.637876479550016</v>
      </c>
      <c r="Q25" s="110">
        <f>N25/K25</f>
        <v>0.88916442048517486</v>
      </c>
      <c r="R25" s="307"/>
      <c r="S25" s="47">
        <v>0.49947916666666664</v>
      </c>
      <c r="T25" s="48">
        <v>0.56388888888888888</v>
      </c>
      <c r="U25" s="111">
        <v>55.1666666666666</v>
      </c>
      <c r="V25" s="112">
        <v>92.750000000000028</v>
      </c>
      <c r="W25" s="113"/>
      <c r="X25" s="116"/>
      <c r="Y25" s="12"/>
      <c r="Z25" s="208"/>
      <c r="AA25" s="295"/>
      <c r="AB25" s="296"/>
      <c r="AC25" s="12">
        <v>2</v>
      </c>
      <c r="AD25" s="208"/>
      <c r="AE25" s="117">
        <f>M25-J25</f>
        <v>-221.6711590296502</v>
      </c>
      <c r="AF25" s="110">
        <f>M25/J25</f>
        <v>0.88916442048517486</v>
      </c>
      <c r="AG25" s="377"/>
    </row>
    <row r="26" spans="1:33" ht="15.75" customHeight="1">
      <c r="A26" s="302"/>
      <c r="B26" s="163"/>
      <c r="C26" s="293"/>
      <c r="D26" s="294"/>
      <c r="E26" s="101"/>
      <c r="F26" s="111"/>
      <c r="G26" s="103"/>
      <c r="H26" s="13"/>
      <c r="I26" s="118"/>
      <c r="J26" s="105"/>
      <c r="K26" s="106"/>
      <c r="L26" s="118"/>
      <c r="M26" s="105"/>
      <c r="N26" s="106"/>
      <c r="O26" s="108"/>
      <c r="P26" s="109"/>
      <c r="Q26" s="110"/>
      <c r="R26" s="307"/>
      <c r="S26" s="47"/>
      <c r="T26" s="48"/>
      <c r="U26" s="111"/>
      <c r="V26" s="112"/>
      <c r="W26" s="113"/>
      <c r="X26" s="116"/>
      <c r="Y26" s="12"/>
      <c r="Z26" s="208"/>
      <c r="AA26" s="295"/>
      <c r="AB26" s="296"/>
      <c r="AC26" s="12"/>
      <c r="AD26" s="208"/>
      <c r="AE26" s="117"/>
      <c r="AF26" s="110"/>
      <c r="AG26" s="377"/>
    </row>
    <row r="27" spans="1:33" ht="15.75" customHeight="1">
      <c r="A27" s="302"/>
      <c r="B27" s="163"/>
      <c r="C27" s="293"/>
      <c r="D27" s="294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307"/>
      <c r="S27" s="47"/>
      <c r="T27" s="48"/>
      <c r="U27" s="111"/>
      <c r="V27" s="112"/>
      <c r="W27" s="113"/>
      <c r="X27" s="116"/>
      <c r="Y27" s="12"/>
      <c r="Z27" s="208"/>
      <c r="AA27" s="295"/>
      <c r="AB27" s="296"/>
      <c r="AC27" s="12"/>
      <c r="AD27" s="208"/>
      <c r="AE27" s="117"/>
      <c r="AF27" s="110"/>
      <c r="AG27" s="377"/>
    </row>
    <row r="28" spans="1:33" ht="15.75" customHeight="1">
      <c r="A28" s="302"/>
      <c r="B28" s="163"/>
      <c r="C28" s="293"/>
      <c r="D28" s="294"/>
      <c r="E28" s="101"/>
      <c r="F28" s="111"/>
      <c r="G28" s="121"/>
      <c r="H28" s="62"/>
      <c r="I28" s="118"/>
      <c r="J28" s="105"/>
      <c r="K28" s="106"/>
      <c r="L28" s="118"/>
      <c r="M28" s="105"/>
      <c r="N28" s="106"/>
      <c r="O28" s="123"/>
      <c r="P28" s="124"/>
      <c r="Q28" s="125"/>
      <c r="R28" s="307"/>
      <c r="S28" s="47"/>
      <c r="T28" s="48"/>
      <c r="U28" s="111"/>
      <c r="V28" s="112"/>
      <c r="W28" s="113"/>
      <c r="X28" s="116"/>
      <c r="Y28" s="12"/>
      <c r="Z28" s="208"/>
      <c r="AA28" s="295"/>
      <c r="AB28" s="296"/>
      <c r="AC28" s="12"/>
      <c r="AD28" s="208"/>
      <c r="AE28" s="117"/>
      <c r="AF28" s="110"/>
      <c r="AG28" s="377"/>
    </row>
    <row r="29" spans="1:33" ht="15.75" customHeight="1">
      <c r="A29" s="302"/>
      <c r="B29" s="163"/>
      <c r="C29" s="293"/>
      <c r="D29" s="294"/>
      <c r="E29" s="101"/>
      <c r="F29" s="111"/>
      <c r="G29" s="121"/>
      <c r="H29" s="62"/>
      <c r="I29" s="118"/>
      <c r="J29" s="105"/>
      <c r="K29" s="106"/>
      <c r="L29" s="118"/>
      <c r="M29" s="105"/>
      <c r="N29" s="106"/>
      <c r="O29" s="123"/>
      <c r="P29" s="124"/>
      <c r="Q29" s="125"/>
      <c r="R29" s="307"/>
      <c r="S29" s="47"/>
      <c r="T29" s="48"/>
      <c r="U29" s="111"/>
      <c r="V29" s="112"/>
      <c r="W29" s="113"/>
      <c r="X29" s="116"/>
      <c r="Y29" s="12"/>
      <c r="Z29" s="208"/>
      <c r="AA29" s="295"/>
      <c r="AB29" s="296"/>
      <c r="AC29" s="12"/>
      <c r="AD29" s="208"/>
      <c r="AE29" s="117"/>
      <c r="AF29" s="110"/>
      <c r="AG29" s="377"/>
    </row>
    <row r="30" spans="1:33" ht="15.75" customHeight="1">
      <c r="A30" s="302"/>
      <c r="B30" s="163"/>
      <c r="C30" s="293"/>
      <c r="D30" s="294"/>
      <c r="E30" s="101"/>
      <c r="F30" s="111"/>
      <c r="G30" s="121"/>
      <c r="H30" s="62"/>
      <c r="I30" s="118"/>
      <c r="J30" s="105"/>
      <c r="K30" s="106"/>
      <c r="L30" s="118"/>
      <c r="M30" s="105"/>
      <c r="N30" s="106"/>
      <c r="O30" s="123"/>
      <c r="P30" s="124"/>
      <c r="Q30" s="125"/>
      <c r="R30" s="307"/>
      <c r="S30" s="47"/>
      <c r="T30" s="48"/>
      <c r="U30" s="111"/>
      <c r="V30" s="112"/>
      <c r="W30" s="113"/>
      <c r="X30" s="116"/>
      <c r="Y30" s="12"/>
      <c r="Z30" s="208"/>
      <c r="AA30" s="295"/>
      <c r="AB30" s="296"/>
      <c r="AC30" s="12"/>
      <c r="AD30" s="208"/>
      <c r="AE30" s="117"/>
      <c r="AF30" s="110"/>
      <c r="AG30" s="377"/>
    </row>
    <row r="31" spans="1:33" ht="15.75" customHeight="1">
      <c r="A31" s="302"/>
      <c r="B31" s="163"/>
      <c r="C31" s="293"/>
      <c r="D31" s="294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307"/>
      <c r="S31" s="47"/>
      <c r="T31" s="48"/>
      <c r="U31" s="111"/>
      <c r="V31" s="112"/>
      <c r="W31" s="113"/>
      <c r="X31" s="116"/>
      <c r="Y31" s="12"/>
      <c r="Z31" s="208"/>
      <c r="AA31" s="295"/>
      <c r="AB31" s="296"/>
      <c r="AC31" s="12"/>
      <c r="AD31" s="208"/>
      <c r="AE31" s="117"/>
      <c r="AF31" s="110"/>
      <c r="AG31" s="377"/>
    </row>
    <row r="32" spans="1:33" ht="15.75" customHeight="1">
      <c r="A32" s="302"/>
      <c r="B32" s="163"/>
      <c r="C32" s="293"/>
      <c r="D32" s="294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307"/>
      <c r="S32" s="47"/>
      <c r="T32" s="48"/>
      <c r="U32" s="111"/>
      <c r="V32" s="112"/>
      <c r="W32" s="113"/>
      <c r="X32" s="116"/>
      <c r="Y32" s="12"/>
      <c r="Z32" s="208"/>
      <c r="AA32" s="295"/>
      <c r="AB32" s="296"/>
      <c r="AC32" s="12"/>
      <c r="AD32" s="208"/>
      <c r="AE32" s="117"/>
      <c r="AF32" s="110"/>
      <c r="AG32" s="377"/>
    </row>
    <row r="33" spans="1:33" ht="15.75" customHeight="1">
      <c r="A33" s="302"/>
      <c r="B33" s="163"/>
      <c r="C33" s="293"/>
      <c r="D33" s="294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307"/>
      <c r="S33" s="47"/>
      <c r="T33" s="48"/>
      <c r="U33" s="111"/>
      <c r="V33" s="112"/>
      <c r="W33" s="113"/>
      <c r="X33" s="116"/>
      <c r="Y33" s="12"/>
      <c r="Z33" s="208"/>
      <c r="AA33" s="295"/>
      <c r="AB33" s="296"/>
      <c r="AC33" s="12"/>
      <c r="AD33" s="208"/>
      <c r="AE33" s="117"/>
      <c r="AF33" s="110"/>
      <c r="AG33" s="377"/>
    </row>
    <row r="34" spans="1:33" ht="15.75" customHeight="1">
      <c r="A34" s="302"/>
      <c r="B34" s="163"/>
      <c r="C34" s="293"/>
      <c r="D34" s="294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307"/>
      <c r="S34" s="47"/>
      <c r="T34" s="48"/>
      <c r="U34" s="111"/>
      <c r="V34" s="112"/>
      <c r="W34" s="113"/>
      <c r="X34" s="116"/>
      <c r="Y34" s="12"/>
      <c r="Z34" s="208"/>
      <c r="AA34" s="295"/>
      <c r="AB34" s="296"/>
      <c r="AC34" s="12"/>
      <c r="AD34" s="208"/>
      <c r="AE34" s="117"/>
      <c r="AF34" s="110"/>
      <c r="AG34" s="377"/>
    </row>
    <row r="35" spans="1:33" ht="15.75" customHeight="1">
      <c r="A35" s="302"/>
      <c r="B35" s="163"/>
      <c r="C35" s="293"/>
      <c r="D35" s="294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307"/>
      <c r="S35" s="47"/>
      <c r="T35" s="48"/>
      <c r="U35" s="111"/>
      <c r="V35" s="112"/>
      <c r="W35" s="185"/>
      <c r="X35" s="186"/>
      <c r="Y35" s="12"/>
      <c r="Z35" s="208"/>
      <c r="AA35" s="295"/>
      <c r="AB35" s="296"/>
      <c r="AC35" s="12"/>
      <c r="AD35" s="208"/>
      <c r="AE35" s="117"/>
      <c r="AF35" s="110"/>
      <c r="AG35" s="377"/>
    </row>
    <row r="36" spans="1:33" ht="15.75" customHeight="1">
      <c r="A36" s="302"/>
      <c r="B36" s="163"/>
      <c r="C36" s="293"/>
      <c r="D36" s="294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307"/>
      <c r="S36" s="47"/>
      <c r="T36" s="48"/>
      <c r="U36" s="111"/>
      <c r="V36" s="112"/>
      <c r="W36" s="187"/>
      <c r="X36" s="188"/>
      <c r="Y36" s="12"/>
      <c r="Z36" s="208"/>
      <c r="AA36" s="295"/>
      <c r="AB36" s="296"/>
      <c r="AC36" s="12"/>
      <c r="AD36" s="208"/>
      <c r="AE36" s="117"/>
      <c r="AF36" s="110"/>
      <c r="AG36" s="377"/>
    </row>
    <row r="37" spans="1:33" ht="15.75" customHeight="1">
      <c r="A37" s="302"/>
      <c r="B37" s="100"/>
      <c r="C37" s="293"/>
      <c r="D37" s="294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307"/>
      <c r="S37" s="47"/>
      <c r="T37" s="48"/>
      <c r="U37" s="130"/>
      <c r="V37" s="112"/>
      <c r="W37" s="187"/>
      <c r="X37" s="188"/>
      <c r="Y37" s="12"/>
      <c r="Z37" s="208"/>
      <c r="AA37" s="295"/>
      <c r="AB37" s="296"/>
      <c r="AC37" s="12"/>
      <c r="AD37" s="208"/>
      <c r="AE37" s="117"/>
      <c r="AF37" s="110"/>
      <c r="AG37" s="377"/>
    </row>
    <row r="38" spans="1:33" ht="15.75" customHeight="1" thickBot="1">
      <c r="A38" s="303"/>
      <c r="B38" s="133" t="s">
        <v>117</v>
      </c>
      <c r="C38" s="297"/>
      <c r="D38" s="297"/>
      <c r="E38" s="134"/>
      <c r="F38" s="167"/>
      <c r="G38" s="135"/>
      <c r="H38" s="69"/>
      <c r="I38" s="136">
        <f t="shared" ref="I38:J38" si="6">AVERAGE(I22:I37)</f>
        <v>21.5</v>
      </c>
      <c r="J38" s="137">
        <f t="shared" si="6"/>
        <v>2000</v>
      </c>
      <c r="K38" s="138">
        <f t="shared" ref="K38" si="7">J38/I38</f>
        <v>93.023255813953483</v>
      </c>
      <c r="L38" s="136">
        <f t="shared" ref="L38:M38" si="8">AVERAGE(L22:L37)</f>
        <v>21.5</v>
      </c>
      <c r="M38" s="137">
        <f t="shared" si="8"/>
        <v>1776.7704662408728</v>
      </c>
      <c r="N38" s="138">
        <f t="shared" ref="N38:N43" si="9">M38/L38</f>
        <v>82.640486801901062</v>
      </c>
      <c r="O38" s="139">
        <f t="shared" ref="O38:O43" si="10">L38-I38</f>
        <v>0</v>
      </c>
      <c r="P38" s="140">
        <f t="shared" ref="P38:P43" si="11">N38-K38</f>
        <v>-10.382769012052421</v>
      </c>
      <c r="Q38" s="141">
        <f t="shared" ref="Q38:Q43" si="12">N38/K38</f>
        <v>0.88838523312043649</v>
      </c>
      <c r="R38" s="308"/>
      <c r="S38" s="142">
        <f>S22</f>
        <v>0.29167824074074072</v>
      </c>
      <c r="T38" s="143">
        <f>INDEX(T22:T37,COUNTA(T22:T37))</f>
        <v>0.56388888888888888</v>
      </c>
      <c r="U38" s="144"/>
      <c r="V38" s="166"/>
      <c r="W38" s="189"/>
      <c r="X38" s="190"/>
      <c r="Y38" s="181">
        <f>SUM(Y22:Y37)</f>
        <v>0</v>
      </c>
      <c r="Z38" s="182">
        <f>SUM(Z22:Z37)</f>
        <v>0</v>
      </c>
      <c r="AA38" s="298"/>
      <c r="AB38" s="299"/>
      <c r="AC38" s="181">
        <f>SUM(AC22:AC37)</f>
        <v>8</v>
      </c>
      <c r="AD38" s="182">
        <f>SUM(AD22:AD37)</f>
        <v>0</v>
      </c>
      <c r="AE38" s="168">
        <f t="shared" ref="AE38:AE43" si="13">M38-J38</f>
        <v>-223.22953375912721</v>
      </c>
      <c r="AF38" s="141">
        <f t="shared" ref="AF38:AF43" si="14">M38/J38</f>
        <v>0.88838523312043638</v>
      </c>
      <c r="AG38" s="378"/>
    </row>
    <row r="39" spans="1:33" ht="15.75" customHeight="1">
      <c r="A39" s="311" t="s">
        <v>196</v>
      </c>
      <c r="B39" s="146" t="s">
        <v>186</v>
      </c>
      <c r="C39" s="304" t="s">
        <v>257</v>
      </c>
      <c r="D39" s="305"/>
      <c r="E39" s="147">
        <v>65.400000000000006</v>
      </c>
      <c r="F39" s="97">
        <v>912</v>
      </c>
      <c r="G39" s="148">
        <f t="shared" ref="G39:G43" si="15">E39*F39</f>
        <v>59644.800000000003</v>
      </c>
      <c r="H39" s="149"/>
      <c r="I39" s="150">
        <v>24</v>
      </c>
      <c r="J39" s="151">
        <v>2000</v>
      </c>
      <c r="K39" s="152">
        <f>J39/I39</f>
        <v>83.333333333333329</v>
      </c>
      <c r="L39" s="153">
        <v>24</v>
      </c>
      <c r="M39" s="151">
        <f>F39/V39*60</f>
        <v>1779.5121951219508</v>
      </c>
      <c r="N39" s="152">
        <f t="shared" si="9"/>
        <v>74.146341463414615</v>
      </c>
      <c r="O39" s="154">
        <f t="shared" si="10"/>
        <v>0</v>
      </c>
      <c r="P39" s="155">
        <f t="shared" si="11"/>
        <v>-9.1869918699187139</v>
      </c>
      <c r="Q39" s="156">
        <f t="shared" si="12"/>
        <v>0.8897560975609754</v>
      </c>
      <c r="R39" s="306">
        <f>Q55</f>
        <v>0.91006234168677913</v>
      </c>
      <c r="S39" s="157">
        <v>0.29184027777777777</v>
      </c>
      <c r="T39" s="158">
        <v>0.31319444444444444</v>
      </c>
      <c r="U39" s="159"/>
      <c r="V39" s="160">
        <v>30.750000000000011</v>
      </c>
      <c r="W39" s="158"/>
      <c r="X39" s="169"/>
      <c r="Y39" s="12"/>
      <c r="Z39" s="208"/>
      <c r="AA39" s="309"/>
      <c r="AB39" s="310"/>
      <c r="AC39" s="12">
        <v>1</v>
      </c>
      <c r="AD39" s="208"/>
      <c r="AE39" s="115">
        <f t="shared" si="13"/>
        <v>-220.48780487804925</v>
      </c>
      <c r="AF39" s="156">
        <f t="shared" si="14"/>
        <v>0.8897560975609754</v>
      </c>
      <c r="AG39" s="290">
        <f>AF55</f>
        <v>0.94227693785268263</v>
      </c>
    </row>
    <row r="40" spans="1:33" ht="15.75" customHeight="1">
      <c r="A40" s="312"/>
      <c r="B40" s="163" t="s">
        <v>186</v>
      </c>
      <c r="C40" s="293" t="s">
        <v>194</v>
      </c>
      <c r="D40" s="294"/>
      <c r="E40" s="101">
        <v>59.34</v>
      </c>
      <c r="F40" s="102">
        <v>1414</v>
      </c>
      <c r="G40" s="103">
        <f t="shared" si="15"/>
        <v>83906.760000000009</v>
      </c>
      <c r="H40" s="26"/>
      <c r="I40" s="104">
        <v>24</v>
      </c>
      <c r="J40" s="105">
        <v>2000</v>
      </c>
      <c r="K40" s="106">
        <f t="shared" si="1"/>
        <v>83.333333333333329</v>
      </c>
      <c r="L40" s="107">
        <v>24</v>
      </c>
      <c r="M40" s="105">
        <f>F40/V40*60</f>
        <v>1776.7539267015725</v>
      </c>
      <c r="N40" s="106">
        <f t="shared" si="9"/>
        <v>74.031413612565515</v>
      </c>
      <c r="O40" s="108">
        <f t="shared" si="10"/>
        <v>0</v>
      </c>
      <c r="P40" s="109">
        <f t="shared" si="11"/>
        <v>-9.3019197207678133</v>
      </c>
      <c r="Q40" s="110">
        <f t="shared" si="12"/>
        <v>0.8883769633507862</v>
      </c>
      <c r="R40" s="307"/>
      <c r="S40" s="47">
        <v>0.31684027777777779</v>
      </c>
      <c r="T40" s="48">
        <v>0.35</v>
      </c>
      <c r="U40" s="111">
        <v>5.2500000000000213</v>
      </c>
      <c r="V40" s="112">
        <v>47.74999999999995</v>
      </c>
      <c r="W40" s="113"/>
      <c r="X40" s="116"/>
      <c r="Y40" s="12"/>
      <c r="Z40" s="208"/>
      <c r="AA40" s="295"/>
      <c r="AB40" s="296"/>
      <c r="AC40" s="12">
        <v>1</v>
      </c>
      <c r="AD40" s="208"/>
      <c r="AE40" s="117">
        <f t="shared" si="13"/>
        <v>-223.24607329842752</v>
      </c>
      <c r="AF40" s="110">
        <f t="shared" si="14"/>
        <v>0.8883769633507862</v>
      </c>
      <c r="AG40" s="291"/>
    </row>
    <row r="41" spans="1:33" ht="15.75" customHeight="1">
      <c r="A41" s="312"/>
      <c r="B41" s="163" t="s">
        <v>186</v>
      </c>
      <c r="C41" s="293" t="s">
        <v>188</v>
      </c>
      <c r="D41" s="294"/>
      <c r="E41" s="101">
        <v>58.67</v>
      </c>
      <c r="F41" s="102">
        <v>3401</v>
      </c>
      <c r="G41" s="103">
        <f t="shared" si="15"/>
        <v>199536.67</v>
      </c>
      <c r="H41" s="26"/>
      <c r="I41" s="104">
        <v>23</v>
      </c>
      <c r="J41" s="105">
        <v>2000</v>
      </c>
      <c r="K41" s="106">
        <f t="shared" si="1"/>
        <v>86.956521739130437</v>
      </c>
      <c r="L41" s="107">
        <v>23</v>
      </c>
      <c r="M41" s="105">
        <f>F41/V41*60</f>
        <v>1778.5589773387564</v>
      </c>
      <c r="N41" s="106">
        <f t="shared" si="9"/>
        <v>77.328651188641587</v>
      </c>
      <c r="O41" s="108">
        <f t="shared" si="10"/>
        <v>0</v>
      </c>
      <c r="P41" s="109">
        <f t="shared" si="11"/>
        <v>-9.6278705504888507</v>
      </c>
      <c r="Q41" s="110">
        <f t="shared" si="12"/>
        <v>0.88927948866937823</v>
      </c>
      <c r="R41" s="307"/>
      <c r="S41" s="47">
        <v>0.35365740740740742</v>
      </c>
      <c r="T41" s="48">
        <v>0.43333333333333335</v>
      </c>
      <c r="U41" s="111">
        <v>5.2666666666667172</v>
      </c>
      <c r="V41" s="112">
        <v>114.73333333333333</v>
      </c>
      <c r="W41" s="113"/>
      <c r="X41" s="116"/>
      <c r="Y41" s="12"/>
      <c r="Z41" s="208"/>
      <c r="AA41" s="295"/>
      <c r="AB41" s="296"/>
      <c r="AC41" s="12">
        <v>3</v>
      </c>
      <c r="AD41" s="208"/>
      <c r="AE41" s="117">
        <f t="shared" si="13"/>
        <v>-221.44102266124355</v>
      </c>
      <c r="AF41" s="110">
        <f t="shared" si="14"/>
        <v>0.88927948866937823</v>
      </c>
      <c r="AG41" s="291"/>
    </row>
    <row r="42" spans="1:33" ht="15.75" customHeight="1">
      <c r="A42" s="312"/>
      <c r="B42" s="163" t="s">
        <v>180</v>
      </c>
      <c r="C42" s="293" t="s">
        <v>181</v>
      </c>
      <c r="D42" s="294"/>
      <c r="E42" s="101">
        <v>24.07</v>
      </c>
      <c r="F42" s="102">
        <v>492</v>
      </c>
      <c r="G42" s="103">
        <f t="shared" si="15"/>
        <v>11842.44</v>
      </c>
      <c r="H42" s="26"/>
      <c r="I42" s="104">
        <v>21</v>
      </c>
      <c r="J42" s="105">
        <v>2790</v>
      </c>
      <c r="K42" s="106">
        <f t="shared" si="1"/>
        <v>132.85714285714286</v>
      </c>
      <c r="L42" s="107">
        <v>23</v>
      </c>
      <c r="M42" s="105">
        <f>F42/V42*60</f>
        <v>2789.2913385826905</v>
      </c>
      <c r="N42" s="106">
        <f t="shared" si="9"/>
        <v>121.27353646011697</v>
      </c>
      <c r="O42" s="108">
        <f t="shared" si="10"/>
        <v>2</v>
      </c>
      <c r="P42" s="109">
        <f t="shared" si="11"/>
        <v>-11.583606397025889</v>
      </c>
      <c r="Q42" s="110">
        <f t="shared" si="12"/>
        <v>0.91281156475356862</v>
      </c>
      <c r="R42" s="307"/>
      <c r="S42" s="47">
        <v>0.43778935185185186</v>
      </c>
      <c r="T42" s="48">
        <v>0.44513888888888886</v>
      </c>
      <c r="U42" s="111">
        <v>6.4166666666666572</v>
      </c>
      <c r="V42" s="112">
        <v>10.583333333333282</v>
      </c>
      <c r="W42" s="113"/>
      <c r="X42" s="116"/>
      <c r="Y42" s="12"/>
      <c r="Z42" s="208"/>
      <c r="AA42" s="295"/>
      <c r="AB42" s="296"/>
      <c r="AC42" s="12">
        <v>1</v>
      </c>
      <c r="AD42" s="208"/>
      <c r="AE42" s="117">
        <f t="shared" si="13"/>
        <v>-0.70866141730948584</v>
      </c>
      <c r="AF42" s="110">
        <f t="shared" si="14"/>
        <v>0.99974599949200382</v>
      </c>
      <c r="AG42" s="291"/>
    </row>
    <row r="43" spans="1:33" ht="15.75" customHeight="1">
      <c r="A43" s="312"/>
      <c r="B43" s="163" t="s">
        <v>180</v>
      </c>
      <c r="C43" s="293" t="s">
        <v>182</v>
      </c>
      <c r="D43" s="294"/>
      <c r="E43" s="101">
        <v>29.97</v>
      </c>
      <c r="F43" s="102">
        <v>2542</v>
      </c>
      <c r="G43" s="103">
        <f t="shared" si="15"/>
        <v>76183.739999999991</v>
      </c>
      <c r="H43" s="13"/>
      <c r="I43" s="104">
        <v>21</v>
      </c>
      <c r="J43" s="105">
        <v>2790</v>
      </c>
      <c r="K43" s="106">
        <f t="shared" si="1"/>
        <v>132.85714285714286</v>
      </c>
      <c r="L43" s="107">
        <v>23</v>
      </c>
      <c r="M43" s="105">
        <f>F43/V43*60</f>
        <v>2787.450502589094</v>
      </c>
      <c r="N43" s="106">
        <f t="shared" si="9"/>
        <v>121.1935001125693</v>
      </c>
      <c r="O43" s="108">
        <f t="shared" si="10"/>
        <v>2</v>
      </c>
      <c r="P43" s="109">
        <f t="shared" si="11"/>
        <v>-11.663642744573565</v>
      </c>
      <c r="Q43" s="110">
        <f t="shared" si="12"/>
        <v>0.91220914063224201</v>
      </c>
      <c r="R43" s="307"/>
      <c r="S43" s="47">
        <v>0.44880787037037034</v>
      </c>
      <c r="T43" s="48">
        <v>0.48680555555555555</v>
      </c>
      <c r="U43" s="111">
        <v>5.2833333333333332</v>
      </c>
      <c r="V43" s="112">
        <v>54.716666666666697</v>
      </c>
      <c r="W43" s="113"/>
      <c r="X43" s="116"/>
      <c r="Y43" s="12"/>
      <c r="Z43" s="208"/>
      <c r="AA43" s="295"/>
      <c r="AB43" s="296"/>
      <c r="AC43" s="12">
        <v>1</v>
      </c>
      <c r="AD43" s="208"/>
      <c r="AE43" s="117">
        <f t="shared" si="13"/>
        <v>-2.5494974109060422</v>
      </c>
      <c r="AF43" s="110">
        <f t="shared" si="14"/>
        <v>0.99908620164483652</v>
      </c>
      <c r="AG43" s="291"/>
    </row>
    <row r="44" spans="1:33" ht="15.75" customHeight="1">
      <c r="A44" s="312"/>
      <c r="B44" s="163"/>
      <c r="C44" s="293"/>
      <c r="D44" s="294"/>
      <c r="E44" s="101"/>
      <c r="F44" s="102"/>
      <c r="G44" s="121"/>
      <c r="H44" s="122"/>
      <c r="I44" s="104"/>
      <c r="J44" s="105"/>
      <c r="K44" s="106"/>
      <c r="L44" s="118"/>
      <c r="M44" s="105"/>
      <c r="N44" s="106"/>
      <c r="O44" s="108"/>
      <c r="P44" s="109"/>
      <c r="Q44" s="110"/>
      <c r="R44" s="307"/>
      <c r="S44" s="47"/>
      <c r="T44" s="48"/>
      <c r="U44" s="111"/>
      <c r="V44" s="112"/>
      <c r="W44" s="113"/>
      <c r="X44" s="116"/>
      <c r="Y44" s="12"/>
      <c r="Z44" s="208"/>
      <c r="AA44" s="295"/>
      <c r="AB44" s="296"/>
      <c r="AC44" s="12"/>
      <c r="AD44" s="208"/>
      <c r="AE44" s="117"/>
      <c r="AF44" s="110"/>
      <c r="AG44" s="291"/>
    </row>
    <row r="45" spans="1:33" ht="15.75" customHeight="1">
      <c r="A45" s="312"/>
      <c r="B45" s="163"/>
      <c r="C45" s="293"/>
      <c r="D45" s="294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307"/>
      <c r="S45" s="119"/>
      <c r="T45" s="120"/>
      <c r="U45" s="111"/>
      <c r="V45" s="112"/>
      <c r="W45" s="120"/>
      <c r="X45" s="191"/>
      <c r="Y45" s="12"/>
      <c r="Z45" s="208"/>
      <c r="AA45" s="295"/>
      <c r="AB45" s="296"/>
      <c r="AC45" s="12"/>
      <c r="AD45" s="208"/>
      <c r="AE45" s="117"/>
      <c r="AF45" s="110"/>
      <c r="AG45" s="291"/>
    </row>
    <row r="46" spans="1:33" ht="15.75" customHeight="1">
      <c r="A46" s="312"/>
      <c r="B46" s="163"/>
      <c r="C46" s="293"/>
      <c r="D46" s="294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07"/>
      <c r="S46" s="119"/>
      <c r="T46" s="120"/>
      <c r="U46" s="111"/>
      <c r="V46" s="112"/>
      <c r="W46" s="120"/>
      <c r="X46" s="191"/>
      <c r="Y46" s="12"/>
      <c r="Z46" s="208"/>
      <c r="AA46" s="295"/>
      <c r="AB46" s="296"/>
      <c r="AC46" s="12"/>
      <c r="AD46" s="208"/>
      <c r="AE46" s="117"/>
      <c r="AF46" s="110"/>
      <c r="AG46" s="291"/>
    </row>
    <row r="47" spans="1:33" ht="15.75" customHeight="1">
      <c r="A47" s="312"/>
      <c r="B47" s="163"/>
      <c r="C47" s="293"/>
      <c r="D47" s="294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07"/>
      <c r="S47" s="119"/>
      <c r="T47" s="120"/>
      <c r="U47" s="111"/>
      <c r="V47" s="112"/>
      <c r="W47" s="120"/>
      <c r="X47" s="191"/>
      <c r="Y47" s="12"/>
      <c r="Z47" s="208"/>
      <c r="AA47" s="295"/>
      <c r="AB47" s="296"/>
      <c r="AC47" s="12"/>
      <c r="AD47" s="208"/>
      <c r="AE47" s="117"/>
      <c r="AF47" s="110"/>
      <c r="AG47" s="291"/>
    </row>
    <row r="48" spans="1:33" ht="15.75" customHeight="1">
      <c r="A48" s="312"/>
      <c r="B48" s="163"/>
      <c r="C48" s="293"/>
      <c r="D48" s="294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07"/>
      <c r="S48" s="119"/>
      <c r="T48" s="120"/>
      <c r="U48" s="111"/>
      <c r="V48" s="112"/>
      <c r="W48" s="120"/>
      <c r="X48" s="191"/>
      <c r="Y48" s="12"/>
      <c r="Z48" s="208"/>
      <c r="AA48" s="295"/>
      <c r="AB48" s="296"/>
      <c r="AC48" s="12"/>
      <c r="AD48" s="208"/>
      <c r="AE48" s="117"/>
      <c r="AF48" s="110"/>
      <c r="AG48" s="291"/>
    </row>
    <row r="49" spans="1:33" ht="15.75" customHeight="1">
      <c r="A49" s="312"/>
      <c r="B49" s="163"/>
      <c r="C49" s="293"/>
      <c r="D49" s="294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07"/>
      <c r="S49" s="119"/>
      <c r="T49" s="120"/>
      <c r="U49" s="111"/>
      <c r="V49" s="112"/>
      <c r="W49" s="120"/>
      <c r="X49" s="191"/>
      <c r="Y49" s="12"/>
      <c r="Z49" s="208"/>
      <c r="AA49" s="295"/>
      <c r="AB49" s="296"/>
      <c r="AC49" s="12"/>
      <c r="AD49" s="208"/>
      <c r="AE49" s="117"/>
      <c r="AF49" s="110"/>
      <c r="AG49" s="291"/>
    </row>
    <row r="50" spans="1:33" ht="15.75" customHeight="1">
      <c r="A50" s="312"/>
      <c r="B50" s="163"/>
      <c r="C50" s="293"/>
      <c r="D50" s="294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07"/>
      <c r="S50" s="119"/>
      <c r="T50" s="120"/>
      <c r="U50" s="111"/>
      <c r="V50" s="112"/>
      <c r="W50" s="120"/>
      <c r="X50" s="191"/>
      <c r="Y50" s="12"/>
      <c r="Z50" s="208"/>
      <c r="AA50" s="295"/>
      <c r="AB50" s="296"/>
      <c r="AC50" s="12"/>
      <c r="AD50" s="208"/>
      <c r="AE50" s="117"/>
      <c r="AF50" s="110"/>
      <c r="AG50" s="291"/>
    </row>
    <row r="51" spans="1:33" ht="15.75" customHeight="1">
      <c r="A51" s="312"/>
      <c r="B51" s="163"/>
      <c r="C51" s="293"/>
      <c r="D51" s="294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07"/>
      <c r="S51" s="119"/>
      <c r="T51" s="120"/>
      <c r="U51" s="111"/>
      <c r="V51" s="112"/>
      <c r="W51" s="120"/>
      <c r="X51" s="191"/>
      <c r="Y51" s="12"/>
      <c r="Z51" s="208"/>
      <c r="AA51" s="295"/>
      <c r="AB51" s="296"/>
      <c r="AC51" s="12"/>
      <c r="AD51" s="208"/>
      <c r="AE51" s="117"/>
      <c r="AF51" s="110"/>
      <c r="AG51" s="291"/>
    </row>
    <row r="52" spans="1:33" ht="15.75" customHeight="1">
      <c r="A52" s="312"/>
      <c r="B52" s="163"/>
      <c r="C52" s="293"/>
      <c r="D52" s="294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07"/>
      <c r="S52" s="119"/>
      <c r="T52" s="120"/>
      <c r="U52" s="111"/>
      <c r="V52" s="112"/>
      <c r="W52" s="120"/>
      <c r="X52" s="191"/>
      <c r="Y52" s="12"/>
      <c r="Z52" s="208"/>
      <c r="AA52" s="295"/>
      <c r="AB52" s="296"/>
      <c r="AC52" s="12"/>
      <c r="AD52" s="208"/>
      <c r="AE52" s="117"/>
      <c r="AF52" s="110"/>
      <c r="AG52" s="291"/>
    </row>
    <row r="53" spans="1:33" ht="15.75" customHeight="1">
      <c r="A53" s="312"/>
      <c r="B53" s="163"/>
      <c r="C53" s="293"/>
      <c r="D53" s="294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07"/>
      <c r="S53" s="119"/>
      <c r="T53" s="120"/>
      <c r="U53" s="111"/>
      <c r="V53" s="112"/>
      <c r="W53" s="120"/>
      <c r="X53" s="191"/>
      <c r="Y53" s="12"/>
      <c r="Z53" s="208"/>
      <c r="AA53" s="295"/>
      <c r="AB53" s="296"/>
      <c r="AC53" s="12"/>
      <c r="AD53" s="208"/>
      <c r="AE53" s="117"/>
      <c r="AF53" s="110"/>
      <c r="AG53" s="291"/>
    </row>
    <row r="54" spans="1:33" ht="15.75" customHeight="1">
      <c r="A54" s="312"/>
      <c r="B54" s="163"/>
      <c r="C54" s="293"/>
      <c r="D54" s="294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07"/>
      <c r="S54" s="119"/>
      <c r="T54" s="120"/>
      <c r="U54" s="130"/>
      <c r="V54" s="131"/>
      <c r="W54" s="126"/>
      <c r="X54" s="127"/>
      <c r="Y54" s="12"/>
      <c r="Z54" s="208"/>
      <c r="AA54" s="295"/>
      <c r="AB54" s="296"/>
      <c r="AC54" s="12"/>
      <c r="AD54" s="208"/>
      <c r="AE54" s="165"/>
      <c r="AF54" s="125"/>
      <c r="AG54" s="291"/>
    </row>
    <row r="55" spans="1:33" ht="15.75" customHeight="1" thickBot="1">
      <c r="A55" s="313"/>
      <c r="B55" s="133" t="s">
        <v>117</v>
      </c>
      <c r="C55" s="297"/>
      <c r="D55" s="297"/>
      <c r="E55" s="134"/>
      <c r="F55" s="167"/>
      <c r="G55" s="135"/>
      <c r="H55" s="69"/>
      <c r="I55" s="136">
        <f t="shared" ref="I55:J55" si="16">AVERAGE(I39:I54)</f>
        <v>22.6</v>
      </c>
      <c r="J55" s="137">
        <f t="shared" si="16"/>
        <v>2316</v>
      </c>
      <c r="K55" s="138">
        <f t="shared" ref="K55" si="17">J55/I55</f>
        <v>102.47787610619469</v>
      </c>
      <c r="L55" s="136">
        <f t="shared" ref="L55:M55" si="18">AVERAGE(L39:L54)</f>
        <v>23.4</v>
      </c>
      <c r="M55" s="137">
        <f t="shared" si="18"/>
        <v>2182.3133880668129</v>
      </c>
      <c r="N55" s="138">
        <f t="shared" ref="N55:N62" si="19">M55/L55</f>
        <v>93.261255900291161</v>
      </c>
      <c r="O55" s="139">
        <f t="shared" ref="O55:O62" si="20">L55-I55</f>
        <v>0.79999999999999716</v>
      </c>
      <c r="P55" s="140">
        <f t="shared" ref="P55:P62" si="21">N55-K55</f>
        <v>-9.2166202059035243</v>
      </c>
      <c r="Q55" s="141">
        <f t="shared" ref="Q55:Q62" si="22">N55/K55</f>
        <v>0.91006234168677913</v>
      </c>
      <c r="R55" s="308"/>
      <c r="S55" s="142">
        <f>S39</f>
        <v>0.29184027777777777</v>
      </c>
      <c r="T55" s="143">
        <f>INDEX(T39:T54,COUNTA(T39:T54))</f>
        <v>0.48680555555555555</v>
      </c>
      <c r="U55" s="144"/>
      <c r="V55" s="166"/>
      <c r="W55" s="167"/>
      <c r="X55" s="138"/>
      <c r="Y55" s="181">
        <f>SUM(Y39:Y54)</f>
        <v>0</v>
      </c>
      <c r="Z55" s="182">
        <f>SUM(Z39:Z54)</f>
        <v>0</v>
      </c>
      <c r="AA55" s="298"/>
      <c r="AB55" s="299"/>
      <c r="AC55" s="181">
        <f>SUM(AC39:AC54)</f>
        <v>7</v>
      </c>
      <c r="AD55" s="194">
        <f>SUM(AD39:AD54)</f>
        <v>0</v>
      </c>
      <c r="AE55" s="168">
        <f t="shared" ref="AE55:AE62" si="23">M55-J55</f>
        <v>-133.68661193318712</v>
      </c>
      <c r="AF55" s="141">
        <f t="shared" ref="AF55:AF62" si="24">M55/J55</f>
        <v>0.94227693785268263</v>
      </c>
      <c r="AG55" s="292"/>
    </row>
    <row r="56" spans="1:33" ht="15.75" customHeight="1">
      <c r="A56" s="300" t="s">
        <v>231</v>
      </c>
      <c r="B56" s="114" t="s">
        <v>191</v>
      </c>
      <c r="C56" s="375" t="s">
        <v>192</v>
      </c>
      <c r="D56" s="375"/>
      <c r="E56" s="147">
        <v>57.3</v>
      </c>
      <c r="F56" s="97">
        <v>1588</v>
      </c>
      <c r="G56" s="148">
        <f t="shared" ref="G56:G62" si="25">E56*F56</f>
        <v>90992.4</v>
      </c>
      <c r="H56" s="149"/>
      <c r="I56" s="150">
        <v>22</v>
      </c>
      <c r="J56" s="151">
        <v>1800</v>
      </c>
      <c r="K56" s="152">
        <f>J56/I56</f>
        <v>81.818181818181813</v>
      </c>
      <c r="L56" s="153">
        <v>22</v>
      </c>
      <c r="M56" s="151">
        <f t="shared" ref="M56:M62" si="26">F56/V56*60</f>
        <v>1604.0404040404037</v>
      </c>
      <c r="N56" s="152">
        <f t="shared" si="19"/>
        <v>72.910927456381984</v>
      </c>
      <c r="O56" s="154">
        <f t="shared" si="20"/>
        <v>0</v>
      </c>
      <c r="P56" s="155">
        <f t="shared" si="21"/>
        <v>-8.9072543617998292</v>
      </c>
      <c r="Q56" s="156">
        <f t="shared" si="22"/>
        <v>0.8911335578002243</v>
      </c>
      <c r="R56" s="306">
        <f>Q72</f>
        <v>0.89091535832378421</v>
      </c>
      <c r="S56" s="157">
        <v>0.29166666666666669</v>
      </c>
      <c r="T56" s="158">
        <v>0.33291666666666669</v>
      </c>
      <c r="U56" s="159"/>
      <c r="V56" s="160">
        <v>59.400000000000013</v>
      </c>
      <c r="W56" s="158"/>
      <c r="X56" s="169"/>
      <c r="Y56" s="12"/>
      <c r="Z56" s="208"/>
      <c r="AA56" s="309"/>
      <c r="AB56" s="310"/>
      <c r="AC56" s="12">
        <v>1</v>
      </c>
      <c r="AD56" s="208"/>
      <c r="AE56" s="115">
        <f t="shared" si="23"/>
        <v>-195.9595959595963</v>
      </c>
      <c r="AF56" s="156">
        <f t="shared" si="24"/>
        <v>0.8911335578002243</v>
      </c>
      <c r="AG56" s="290">
        <f>AF72</f>
        <v>0.89091535832378432</v>
      </c>
    </row>
    <row r="57" spans="1:33" ht="15.75" customHeight="1">
      <c r="A57" s="301"/>
      <c r="B57" s="100" t="s">
        <v>178</v>
      </c>
      <c r="C57" s="374" t="s">
        <v>204</v>
      </c>
      <c r="D57" s="374"/>
      <c r="E57" s="101">
        <v>57.73</v>
      </c>
      <c r="F57" s="102">
        <v>978</v>
      </c>
      <c r="G57" s="103">
        <f t="shared" si="25"/>
        <v>56459.939999999995</v>
      </c>
      <c r="H57" s="26"/>
      <c r="I57" s="104">
        <v>22</v>
      </c>
      <c r="J57" s="105">
        <v>1800</v>
      </c>
      <c r="K57" s="106">
        <f t="shared" ref="K57:K62" si="27">J57/I57</f>
        <v>81.818181818181813</v>
      </c>
      <c r="L57" s="107">
        <v>22</v>
      </c>
      <c r="M57" s="105">
        <f t="shared" si="26"/>
        <v>1603.2786885245919</v>
      </c>
      <c r="N57" s="106">
        <f t="shared" si="19"/>
        <v>72.87630402384508</v>
      </c>
      <c r="O57" s="108">
        <f t="shared" si="20"/>
        <v>0</v>
      </c>
      <c r="P57" s="109">
        <f t="shared" si="21"/>
        <v>-8.9418777943367331</v>
      </c>
      <c r="Q57" s="110">
        <f t="shared" si="22"/>
        <v>0.89071038251366219</v>
      </c>
      <c r="R57" s="307"/>
      <c r="S57" s="47">
        <v>0.3363888888888889</v>
      </c>
      <c r="T57" s="48">
        <v>0.36180555555555555</v>
      </c>
      <c r="U57" s="111">
        <v>4.9999999999999822</v>
      </c>
      <c r="V57" s="112">
        <v>36.599999999999966</v>
      </c>
      <c r="W57" s="113"/>
      <c r="X57" s="116"/>
      <c r="Y57" s="12"/>
      <c r="Z57" s="208"/>
      <c r="AA57" s="295"/>
      <c r="AB57" s="296"/>
      <c r="AC57" s="12">
        <v>1</v>
      </c>
      <c r="AD57" s="208"/>
      <c r="AE57" s="117">
        <f t="shared" si="23"/>
        <v>-196.72131147540813</v>
      </c>
      <c r="AF57" s="110">
        <f t="shared" si="24"/>
        <v>0.89071038251366219</v>
      </c>
      <c r="AG57" s="291"/>
    </row>
    <row r="58" spans="1:33" ht="15.75" customHeight="1">
      <c r="A58" s="301"/>
      <c r="B58" s="100" t="s">
        <v>178</v>
      </c>
      <c r="C58" s="374" t="s">
        <v>203</v>
      </c>
      <c r="D58" s="374"/>
      <c r="E58" s="101">
        <v>57.73</v>
      </c>
      <c r="F58" s="102">
        <v>829</v>
      </c>
      <c r="G58" s="103">
        <f t="shared" si="25"/>
        <v>47858.17</v>
      </c>
      <c r="H58" s="26"/>
      <c r="I58" s="104">
        <v>22</v>
      </c>
      <c r="J58" s="105">
        <v>1800</v>
      </c>
      <c r="K58" s="106">
        <f t="shared" si="27"/>
        <v>81.818181818181813</v>
      </c>
      <c r="L58" s="107">
        <v>22</v>
      </c>
      <c r="M58" s="105">
        <f t="shared" si="26"/>
        <v>1603.6539494895217</v>
      </c>
      <c r="N58" s="106">
        <f t="shared" si="19"/>
        <v>72.893361340432804</v>
      </c>
      <c r="O58" s="108">
        <f t="shared" si="20"/>
        <v>0</v>
      </c>
      <c r="P58" s="109">
        <f t="shared" si="21"/>
        <v>-8.9248204777490088</v>
      </c>
      <c r="Q58" s="110">
        <f t="shared" si="22"/>
        <v>0.89091886082751215</v>
      </c>
      <c r="R58" s="307"/>
      <c r="S58" s="47">
        <v>0.36527777777777776</v>
      </c>
      <c r="T58" s="48">
        <v>0.38681712962962961</v>
      </c>
      <c r="U58" s="111">
        <v>4.9999999999999822</v>
      </c>
      <c r="V58" s="112">
        <v>31.016666666666666</v>
      </c>
      <c r="W58" s="113"/>
      <c r="X58" s="116"/>
      <c r="Y58" s="12"/>
      <c r="Z58" s="208"/>
      <c r="AA58" s="295"/>
      <c r="AB58" s="296"/>
      <c r="AC58" s="12">
        <v>1</v>
      </c>
      <c r="AD58" s="208"/>
      <c r="AE58" s="117">
        <f t="shared" si="23"/>
        <v>-196.34605051047834</v>
      </c>
      <c r="AF58" s="110">
        <f t="shared" si="24"/>
        <v>0.89091886082751204</v>
      </c>
      <c r="AG58" s="291"/>
    </row>
    <row r="59" spans="1:33" ht="15.75" customHeight="1">
      <c r="A59" s="301"/>
      <c r="B59" s="100" t="s">
        <v>201</v>
      </c>
      <c r="C59" s="374" t="s">
        <v>205</v>
      </c>
      <c r="D59" s="374"/>
      <c r="E59" s="101">
        <v>71.84</v>
      </c>
      <c r="F59" s="102">
        <v>1229</v>
      </c>
      <c r="G59" s="103">
        <f t="shared" si="25"/>
        <v>88291.36</v>
      </c>
      <c r="H59" s="26"/>
      <c r="I59" s="104">
        <v>19</v>
      </c>
      <c r="J59" s="105">
        <v>1800</v>
      </c>
      <c r="K59" s="106">
        <f t="shared" si="27"/>
        <v>94.736842105263165</v>
      </c>
      <c r="L59" s="107">
        <v>19</v>
      </c>
      <c r="M59" s="105">
        <f t="shared" si="26"/>
        <v>1605.9528130671504</v>
      </c>
      <c r="N59" s="106">
        <f t="shared" si="19"/>
        <v>84.523832266692125</v>
      </c>
      <c r="O59" s="108">
        <f t="shared" si="20"/>
        <v>0</v>
      </c>
      <c r="P59" s="109">
        <f t="shared" si="21"/>
        <v>-10.21300983857104</v>
      </c>
      <c r="Q59" s="110">
        <f t="shared" si="22"/>
        <v>0.89219600725952797</v>
      </c>
      <c r="R59" s="307"/>
      <c r="S59" s="47">
        <v>0.39033564814814814</v>
      </c>
      <c r="T59" s="48">
        <v>0.42222222222222222</v>
      </c>
      <c r="U59" s="111">
        <v>5.066666666666686</v>
      </c>
      <c r="V59" s="112">
        <v>45.916666666666679</v>
      </c>
      <c r="W59" s="113"/>
      <c r="X59" s="116"/>
      <c r="Y59" s="12"/>
      <c r="Z59" s="208"/>
      <c r="AA59" s="295"/>
      <c r="AB59" s="296"/>
      <c r="AC59" s="12">
        <v>1</v>
      </c>
      <c r="AD59" s="208"/>
      <c r="AE59" s="215">
        <f t="shared" si="23"/>
        <v>-194.04718693284963</v>
      </c>
      <c r="AF59" s="216">
        <f t="shared" si="24"/>
        <v>0.89219600725952797</v>
      </c>
      <c r="AG59" s="291"/>
    </row>
    <row r="60" spans="1:33" ht="15.75" customHeight="1">
      <c r="A60" s="302"/>
      <c r="B60" s="100" t="s">
        <v>201</v>
      </c>
      <c r="C60" s="374" t="s">
        <v>206</v>
      </c>
      <c r="D60" s="374"/>
      <c r="E60" s="101">
        <v>72.400000000000006</v>
      </c>
      <c r="F60" s="105">
        <v>607</v>
      </c>
      <c r="G60" s="103">
        <f t="shared" si="25"/>
        <v>43946.8</v>
      </c>
      <c r="H60" s="13"/>
      <c r="I60" s="104">
        <v>18</v>
      </c>
      <c r="J60" s="105">
        <v>1800</v>
      </c>
      <c r="K60" s="106">
        <f t="shared" si="27"/>
        <v>100</v>
      </c>
      <c r="L60" s="118">
        <v>18</v>
      </c>
      <c r="M60" s="105">
        <f t="shared" si="26"/>
        <v>1605.5841293166786</v>
      </c>
      <c r="N60" s="106">
        <f t="shared" si="19"/>
        <v>89.199118295371036</v>
      </c>
      <c r="O60" s="108">
        <f t="shared" si="20"/>
        <v>0</v>
      </c>
      <c r="P60" s="109">
        <f t="shared" si="21"/>
        <v>-10.800881704628964</v>
      </c>
      <c r="Q60" s="110">
        <f t="shared" si="22"/>
        <v>0.89199118295371038</v>
      </c>
      <c r="R60" s="307"/>
      <c r="S60" s="47">
        <v>0.42591435185185184</v>
      </c>
      <c r="T60" s="48">
        <v>0.44166666666666665</v>
      </c>
      <c r="U60" s="111">
        <v>5.3166666666666451</v>
      </c>
      <c r="V60" s="112">
        <v>22.683333333333337</v>
      </c>
      <c r="W60" s="113"/>
      <c r="X60" s="116"/>
      <c r="Y60" s="12"/>
      <c r="Z60" s="208"/>
      <c r="AA60" s="295"/>
      <c r="AB60" s="296"/>
      <c r="AC60" s="12">
        <v>1</v>
      </c>
      <c r="AD60" s="208"/>
      <c r="AE60" s="215">
        <f t="shared" si="23"/>
        <v>-194.41587068332137</v>
      </c>
      <c r="AF60" s="216">
        <f t="shared" si="24"/>
        <v>0.89199118295371038</v>
      </c>
      <c r="AG60" s="291"/>
    </row>
    <row r="61" spans="1:33" ht="15.75" customHeight="1">
      <c r="A61" s="302"/>
      <c r="B61" s="100" t="s">
        <v>201</v>
      </c>
      <c r="C61" s="374" t="s">
        <v>202</v>
      </c>
      <c r="D61" s="374"/>
      <c r="E61" s="101">
        <v>32.06</v>
      </c>
      <c r="F61" s="105">
        <v>1033</v>
      </c>
      <c r="G61" s="121">
        <f t="shared" si="25"/>
        <v>33117.980000000003</v>
      </c>
      <c r="H61" s="122"/>
      <c r="I61" s="104">
        <v>19</v>
      </c>
      <c r="J61" s="105">
        <v>3600</v>
      </c>
      <c r="K61" s="106">
        <f t="shared" si="27"/>
        <v>189.47368421052633</v>
      </c>
      <c r="L61" s="107">
        <v>19</v>
      </c>
      <c r="M61" s="105">
        <f t="shared" si="26"/>
        <v>3203.1007751938005</v>
      </c>
      <c r="N61" s="106">
        <f t="shared" si="19"/>
        <v>168.5842513259895</v>
      </c>
      <c r="O61" s="108">
        <f t="shared" si="20"/>
        <v>0</v>
      </c>
      <c r="P61" s="109">
        <f t="shared" si="21"/>
        <v>-20.889432884536831</v>
      </c>
      <c r="Q61" s="110">
        <f t="shared" si="22"/>
        <v>0.88975021533161114</v>
      </c>
      <c r="R61" s="307"/>
      <c r="S61" s="47">
        <v>0.44583333333333336</v>
      </c>
      <c r="T61" s="48">
        <v>0.45927083333333335</v>
      </c>
      <c r="U61" s="111">
        <v>6.0000000000000586</v>
      </c>
      <c r="V61" s="112">
        <v>19.349999999999987</v>
      </c>
      <c r="W61" s="113">
        <v>0.45927083333333335</v>
      </c>
      <c r="X61" s="116">
        <v>0.49730324074074073</v>
      </c>
      <c r="Y61" s="12"/>
      <c r="Z61" s="208"/>
      <c r="AA61" s="295"/>
      <c r="AB61" s="296"/>
      <c r="AC61" s="12">
        <v>1</v>
      </c>
      <c r="AD61" s="208"/>
      <c r="AE61" s="215">
        <f t="shared" si="23"/>
        <v>-396.89922480619953</v>
      </c>
      <c r="AF61" s="216">
        <f t="shared" si="24"/>
        <v>0.88975021533161125</v>
      </c>
      <c r="AG61" s="291"/>
    </row>
    <row r="62" spans="1:33" ht="15.75" customHeight="1">
      <c r="A62" s="302"/>
      <c r="B62" s="100" t="s">
        <v>201</v>
      </c>
      <c r="C62" s="374" t="s">
        <v>258</v>
      </c>
      <c r="D62" s="374"/>
      <c r="E62" s="101">
        <v>56.43</v>
      </c>
      <c r="F62" s="105">
        <v>1547</v>
      </c>
      <c r="G62" s="121">
        <f t="shared" si="25"/>
        <v>87297.21</v>
      </c>
      <c r="H62" s="62"/>
      <c r="I62" s="104">
        <v>19</v>
      </c>
      <c r="J62" s="105">
        <v>1800</v>
      </c>
      <c r="K62" s="106">
        <f t="shared" si="27"/>
        <v>94.736842105263165</v>
      </c>
      <c r="L62" s="118">
        <v>19</v>
      </c>
      <c r="M62" s="105">
        <f t="shared" si="26"/>
        <v>1603.5704002303485</v>
      </c>
      <c r="N62" s="106">
        <f t="shared" si="19"/>
        <v>84.398442117386764</v>
      </c>
      <c r="O62" s="123">
        <f t="shared" si="20"/>
        <v>0</v>
      </c>
      <c r="P62" s="124">
        <f t="shared" si="21"/>
        <v>-10.3383999878764</v>
      </c>
      <c r="Q62" s="125">
        <f t="shared" si="22"/>
        <v>0.89087244457241577</v>
      </c>
      <c r="R62" s="307"/>
      <c r="S62" s="47">
        <v>0.49730324074074073</v>
      </c>
      <c r="T62" s="48">
        <v>0.53749999999999998</v>
      </c>
      <c r="U62" s="111">
        <v>54.766666666666623</v>
      </c>
      <c r="V62" s="112">
        <v>57.883333333333326</v>
      </c>
      <c r="W62" s="113"/>
      <c r="X62" s="116"/>
      <c r="Y62" s="12"/>
      <c r="Z62" s="208"/>
      <c r="AA62" s="295"/>
      <c r="AB62" s="296"/>
      <c r="AC62" s="12">
        <v>1</v>
      </c>
      <c r="AD62" s="208"/>
      <c r="AE62" s="215">
        <f t="shared" si="23"/>
        <v>-196.42959976965153</v>
      </c>
      <c r="AF62" s="216">
        <f t="shared" si="24"/>
        <v>0.89087244457241577</v>
      </c>
      <c r="AG62" s="291"/>
    </row>
    <row r="63" spans="1:33" ht="15.75" customHeight="1">
      <c r="A63" s="302"/>
      <c r="B63" s="100"/>
      <c r="C63" s="374"/>
      <c r="D63" s="374"/>
      <c r="E63" s="101"/>
      <c r="F63" s="105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07"/>
      <c r="S63" s="47"/>
      <c r="T63" s="48"/>
      <c r="U63" s="111"/>
      <c r="V63" s="112"/>
      <c r="W63" s="113"/>
      <c r="X63" s="116"/>
      <c r="Y63" s="12"/>
      <c r="Z63" s="208"/>
      <c r="AA63" s="295"/>
      <c r="AB63" s="296"/>
      <c r="AC63" s="12"/>
      <c r="AD63" s="208"/>
      <c r="AE63" s="215"/>
      <c r="AF63" s="216"/>
      <c r="AG63" s="291"/>
    </row>
    <row r="64" spans="1:33" ht="15.75" customHeight="1">
      <c r="A64" s="302"/>
      <c r="B64" s="100"/>
      <c r="C64" s="374"/>
      <c r="D64" s="374"/>
      <c r="E64" s="101"/>
      <c r="F64" s="105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07"/>
      <c r="S64" s="47"/>
      <c r="T64" s="48"/>
      <c r="U64" s="111"/>
      <c r="V64" s="112"/>
      <c r="W64" s="113"/>
      <c r="X64" s="116"/>
      <c r="Y64" s="12"/>
      <c r="Z64" s="208"/>
      <c r="AA64" s="295"/>
      <c r="AB64" s="296"/>
      <c r="AC64" s="12"/>
      <c r="AD64" s="208"/>
      <c r="AE64" s="215"/>
      <c r="AF64" s="216"/>
      <c r="AG64" s="291"/>
    </row>
    <row r="65" spans="1:33" ht="15.75" customHeight="1">
      <c r="A65" s="302"/>
      <c r="B65" s="100"/>
      <c r="C65" s="374"/>
      <c r="D65" s="374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07"/>
      <c r="S65" s="47"/>
      <c r="T65" s="48"/>
      <c r="U65" s="111"/>
      <c r="V65" s="112"/>
      <c r="W65" s="113"/>
      <c r="X65" s="116"/>
      <c r="Y65" s="12"/>
      <c r="Z65" s="208"/>
      <c r="AA65" s="295"/>
      <c r="AB65" s="296"/>
      <c r="AC65" s="12"/>
      <c r="AD65" s="208"/>
      <c r="AE65" s="215"/>
      <c r="AF65" s="216"/>
      <c r="AG65" s="291"/>
    </row>
    <row r="66" spans="1:33" ht="15.75" customHeight="1">
      <c r="A66" s="302"/>
      <c r="B66" s="100"/>
      <c r="C66" s="374"/>
      <c r="D66" s="374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07"/>
      <c r="S66" s="47"/>
      <c r="T66" s="48"/>
      <c r="U66" s="111"/>
      <c r="V66" s="112"/>
      <c r="W66" s="113"/>
      <c r="X66" s="116"/>
      <c r="Y66" s="12"/>
      <c r="Z66" s="208"/>
      <c r="AA66" s="295"/>
      <c r="AB66" s="296"/>
      <c r="AC66" s="12"/>
      <c r="AD66" s="208"/>
      <c r="AE66" s="215"/>
      <c r="AF66" s="216"/>
      <c r="AG66" s="291"/>
    </row>
    <row r="67" spans="1:33" ht="15.75" customHeight="1">
      <c r="A67" s="302"/>
      <c r="B67" s="100"/>
      <c r="C67" s="374"/>
      <c r="D67" s="374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07"/>
      <c r="S67" s="47"/>
      <c r="T67" s="48"/>
      <c r="U67" s="111"/>
      <c r="V67" s="112"/>
      <c r="W67" s="113"/>
      <c r="X67" s="116"/>
      <c r="Y67" s="12"/>
      <c r="Z67" s="208"/>
      <c r="AA67" s="295"/>
      <c r="AB67" s="296"/>
      <c r="AC67" s="12"/>
      <c r="AD67" s="208"/>
      <c r="AE67" s="215"/>
      <c r="AF67" s="216"/>
      <c r="AG67" s="291"/>
    </row>
    <row r="68" spans="1:33" ht="15.75" customHeight="1">
      <c r="A68" s="302"/>
      <c r="B68" s="100"/>
      <c r="C68" s="374"/>
      <c r="D68" s="374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07"/>
      <c r="S68" s="47"/>
      <c r="T68" s="48"/>
      <c r="U68" s="111"/>
      <c r="V68" s="112"/>
      <c r="W68" s="113"/>
      <c r="X68" s="116"/>
      <c r="Y68" s="12"/>
      <c r="Z68" s="208"/>
      <c r="AA68" s="295"/>
      <c r="AB68" s="296"/>
      <c r="AC68" s="12"/>
      <c r="AD68" s="208"/>
      <c r="AE68" s="215"/>
      <c r="AF68" s="216"/>
      <c r="AG68" s="291"/>
    </row>
    <row r="69" spans="1:33" ht="15.75" customHeight="1">
      <c r="A69" s="302"/>
      <c r="B69" s="100"/>
      <c r="C69" s="374"/>
      <c r="D69" s="374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07"/>
      <c r="S69" s="47"/>
      <c r="T69" s="48"/>
      <c r="U69" s="111"/>
      <c r="V69" s="112"/>
      <c r="W69" s="113"/>
      <c r="X69" s="116"/>
      <c r="Y69" s="12"/>
      <c r="Z69" s="208"/>
      <c r="AA69" s="295"/>
      <c r="AB69" s="296"/>
      <c r="AC69" s="12"/>
      <c r="AD69" s="208"/>
      <c r="AE69" s="215"/>
      <c r="AF69" s="216"/>
      <c r="AG69" s="291"/>
    </row>
    <row r="70" spans="1:33" ht="15.75" customHeight="1">
      <c r="A70" s="302"/>
      <c r="B70" s="100"/>
      <c r="C70" s="374"/>
      <c r="D70" s="374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07"/>
      <c r="S70" s="47"/>
      <c r="T70" s="48"/>
      <c r="U70" s="111"/>
      <c r="V70" s="112"/>
      <c r="W70" s="113"/>
      <c r="X70" s="116"/>
      <c r="Y70" s="12"/>
      <c r="Z70" s="208"/>
      <c r="AA70" s="295"/>
      <c r="AB70" s="296"/>
      <c r="AC70" s="12"/>
      <c r="AD70" s="208"/>
      <c r="AE70" s="215"/>
      <c r="AF70" s="216"/>
      <c r="AG70" s="291"/>
    </row>
    <row r="71" spans="1:33" ht="15.75" customHeight="1">
      <c r="A71" s="302"/>
      <c r="B71" s="100"/>
      <c r="C71" s="374"/>
      <c r="D71" s="374"/>
      <c r="E71" s="184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07"/>
      <c r="S71" s="119"/>
      <c r="T71" s="120"/>
      <c r="U71" s="130"/>
      <c r="V71" s="131"/>
      <c r="W71" s="126"/>
      <c r="X71" s="127"/>
      <c r="Y71" s="12"/>
      <c r="Z71" s="208"/>
      <c r="AA71" s="295"/>
      <c r="AB71" s="296"/>
      <c r="AC71" s="12"/>
      <c r="AD71" s="208"/>
      <c r="AE71" s="165"/>
      <c r="AF71" s="125"/>
      <c r="AG71" s="291"/>
    </row>
    <row r="72" spans="1:33" ht="15.75" customHeight="1" thickBot="1">
      <c r="A72" s="303"/>
      <c r="B72" s="133" t="s">
        <v>117</v>
      </c>
      <c r="C72" s="297"/>
      <c r="D72" s="297"/>
      <c r="E72" s="134"/>
      <c r="F72" s="167"/>
      <c r="G72" s="135"/>
      <c r="H72" s="69"/>
      <c r="I72" s="136">
        <f t="shared" ref="I72:J72" si="28">AVERAGE(I56:I71)</f>
        <v>20.142857142857142</v>
      </c>
      <c r="J72" s="137">
        <f t="shared" si="28"/>
        <v>2057.1428571428573</v>
      </c>
      <c r="K72" s="138">
        <f t="shared" ref="K72:K74" si="29">J72/I72</f>
        <v>102.1276595744681</v>
      </c>
      <c r="L72" s="136">
        <f t="shared" ref="L72:M72" si="30">AVERAGE(L56:L71)</f>
        <v>20.142857142857142</v>
      </c>
      <c r="M72" s="137">
        <f t="shared" si="30"/>
        <v>1832.7401656946422</v>
      </c>
      <c r="N72" s="138">
        <f>M72/L72</f>
        <v>90.987100424556701</v>
      </c>
      <c r="O72" s="139">
        <f>L72-I72</f>
        <v>0</v>
      </c>
      <c r="P72" s="140">
        <f>N72-K72</f>
        <v>-11.140559149911397</v>
      </c>
      <c r="Q72" s="141">
        <f>N72/K72</f>
        <v>0.89091535832378421</v>
      </c>
      <c r="R72" s="308"/>
      <c r="S72" s="142">
        <f>S56</f>
        <v>0.29166666666666669</v>
      </c>
      <c r="T72" s="143">
        <f>INDEX(T56:T71,COUNTA(T56:T71))</f>
        <v>0.53749999999999998</v>
      </c>
      <c r="U72" s="144"/>
      <c r="V72" s="166"/>
      <c r="W72" s="167"/>
      <c r="X72" s="138"/>
      <c r="Y72" s="181">
        <f>SUM(Y56:Y71)</f>
        <v>0</v>
      </c>
      <c r="Z72" s="182">
        <f>SUM(Z56:Z71)</f>
        <v>0</v>
      </c>
      <c r="AA72" s="298"/>
      <c r="AB72" s="299"/>
      <c r="AC72" s="181">
        <f>SUM(AC56:AC71)</f>
        <v>7</v>
      </c>
      <c r="AD72" s="194">
        <f>SUM(AD56:AD71)</f>
        <v>0</v>
      </c>
      <c r="AE72" s="168">
        <f>M72-J72</f>
        <v>-224.40269144821514</v>
      </c>
      <c r="AF72" s="141">
        <f>M72/J72</f>
        <v>0.89091535832378432</v>
      </c>
      <c r="AG72" s="292"/>
    </row>
    <row r="73" spans="1:33" ht="15.75" customHeight="1">
      <c r="A73" s="311" t="s">
        <v>118</v>
      </c>
      <c r="B73" s="100" t="s">
        <v>180</v>
      </c>
      <c r="C73" s="293" t="s">
        <v>207</v>
      </c>
      <c r="D73" s="294"/>
      <c r="E73" s="101">
        <v>21.74</v>
      </c>
      <c r="F73" s="102">
        <v>564</v>
      </c>
      <c r="G73" s="121">
        <f t="shared" ref="G73:G74" si="31">E73*F73</f>
        <v>12261.359999999999</v>
      </c>
      <c r="H73" s="122"/>
      <c r="I73" s="104">
        <v>6</v>
      </c>
      <c r="J73" s="105">
        <v>3600</v>
      </c>
      <c r="K73" s="106">
        <f t="shared" si="29"/>
        <v>600</v>
      </c>
      <c r="L73" s="107">
        <v>6</v>
      </c>
      <c r="M73" s="105">
        <f>F73/V73*60</f>
        <v>3259.0690208667743</v>
      </c>
      <c r="N73" s="106">
        <f>M73/L73</f>
        <v>543.17817014446234</v>
      </c>
      <c r="O73" s="108">
        <f>L73-I73</f>
        <v>0</v>
      </c>
      <c r="P73" s="109">
        <f>N73-K73</f>
        <v>-56.821829855537658</v>
      </c>
      <c r="Q73" s="110">
        <f>N73/K73</f>
        <v>0.90529695024077061</v>
      </c>
      <c r="R73" s="306">
        <f>Q89</f>
        <v>0.9029226200472753</v>
      </c>
      <c r="S73" s="47">
        <v>0.43819444444444444</v>
      </c>
      <c r="T73" s="48">
        <v>0.44540509259259259</v>
      </c>
      <c r="U73" s="111">
        <v>4.7666666666666391</v>
      </c>
      <c r="V73" s="112">
        <v>10.383333333333331</v>
      </c>
      <c r="W73" s="113"/>
      <c r="X73" s="162"/>
      <c r="Y73" s="12"/>
      <c r="Z73" s="208"/>
      <c r="AA73" s="309"/>
      <c r="AB73" s="310"/>
      <c r="AC73" s="12">
        <v>1</v>
      </c>
      <c r="AD73" s="208"/>
      <c r="AE73" s="115">
        <f>M73-J73</f>
        <v>-340.93097913322572</v>
      </c>
      <c r="AF73" s="156">
        <f>M73/J73</f>
        <v>0.90529695024077061</v>
      </c>
      <c r="AG73" s="290">
        <f>AF89</f>
        <v>0.90292262004727541</v>
      </c>
    </row>
    <row r="74" spans="1:33" ht="15.75" customHeight="1">
      <c r="A74" s="312"/>
      <c r="B74" s="100" t="s">
        <v>236</v>
      </c>
      <c r="C74" s="293" t="s">
        <v>237</v>
      </c>
      <c r="D74" s="294"/>
      <c r="E74" s="101">
        <v>27.05</v>
      </c>
      <c r="F74" s="102">
        <v>1272</v>
      </c>
      <c r="G74" s="121">
        <f t="shared" si="31"/>
        <v>34407.599999999999</v>
      </c>
      <c r="H74" s="62"/>
      <c r="I74" s="104">
        <v>6</v>
      </c>
      <c r="J74" s="105">
        <v>3273</v>
      </c>
      <c r="K74" s="106">
        <f t="shared" si="29"/>
        <v>545.5</v>
      </c>
      <c r="L74" s="118">
        <v>6</v>
      </c>
      <c r="M74" s="105">
        <f>F74/V74*60</f>
        <v>2946.7181467181499</v>
      </c>
      <c r="N74" s="106">
        <f>M74/L74</f>
        <v>491.11969111969165</v>
      </c>
      <c r="O74" s="123">
        <f>L74-I74</f>
        <v>0</v>
      </c>
      <c r="P74" s="124">
        <f>N74-K74</f>
        <v>-54.380308880308348</v>
      </c>
      <c r="Q74" s="125">
        <f>N74/K74</f>
        <v>0.90031107446322944</v>
      </c>
      <c r="R74" s="307"/>
      <c r="S74" s="47">
        <v>0.44868055555555558</v>
      </c>
      <c r="T74" s="48">
        <v>0.46666666666666667</v>
      </c>
      <c r="U74" s="111">
        <v>4.7166666666667112</v>
      </c>
      <c r="V74" s="112">
        <v>25.89999999999997</v>
      </c>
      <c r="W74" s="113"/>
      <c r="X74" s="116"/>
      <c r="Y74" s="12"/>
      <c r="Z74" s="208"/>
      <c r="AA74" s="295"/>
      <c r="AB74" s="296"/>
      <c r="AC74" s="12">
        <v>1</v>
      </c>
      <c r="AD74" s="208"/>
      <c r="AE74" s="117">
        <f>M74-J74</f>
        <v>-326.28185328185009</v>
      </c>
      <c r="AF74" s="110">
        <f>M74/J74</f>
        <v>0.90031107446322944</v>
      </c>
      <c r="AG74" s="291"/>
    </row>
    <row r="75" spans="1:33" ht="15.75" customHeight="1">
      <c r="A75" s="312"/>
      <c r="B75" s="100"/>
      <c r="C75" s="293"/>
      <c r="D75" s="294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07"/>
      <c r="S75" s="47"/>
      <c r="T75" s="48"/>
      <c r="U75" s="111"/>
      <c r="V75" s="112"/>
      <c r="W75" s="113"/>
      <c r="X75" s="116"/>
      <c r="Y75" s="12"/>
      <c r="Z75" s="208"/>
      <c r="AA75" s="295"/>
      <c r="AB75" s="296"/>
      <c r="AC75" s="12"/>
      <c r="AD75" s="208"/>
      <c r="AE75" s="117"/>
      <c r="AF75" s="110"/>
      <c r="AG75" s="291"/>
    </row>
    <row r="76" spans="1:33" ht="15.75" customHeight="1">
      <c r="A76" s="312"/>
      <c r="B76" s="100"/>
      <c r="C76" s="293"/>
      <c r="D76" s="294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07"/>
      <c r="S76" s="47"/>
      <c r="T76" s="48"/>
      <c r="U76" s="111"/>
      <c r="V76" s="112"/>
      <c r="W76" s="113"/>
      <c r="X76" s="116"/>
      <c r="Y76" s="12"/>
      <c r="Z76" s="208"/>
      <c r="AA76" s="295"/>
      <c r="AB76" s="296"/>
      <c r="AC76" s="12"/>
      <c r="AD76" s="208"/>
      <c r="AE76" s="117"/>
      <c r="AF76" s="110"/>
      <c r="AG76" s="291"/>
    </row>
    <row r="77" spans="1:33" ht="15.75" customHeight="1">
      <c r="A77" s="312"/>
      <c r="B77" s="100"/>
      <c r="C77" s="293"/>
      <c r="D77" s="294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307"/>
      <c r="S77" s="47"/>
      <c r="T77" s="48"/>
      <c r="U77" s="111"/>
      <c r="V77" s="112"/>
      <c r="W77" s="113"/>
      <c r="X77" s="116"/>
      <c r="Y77" s="12"/>
      <c r="Z77" s="208"/>
      <c r="AA77" s="295"/>
      <c r="AB77" s="296"/>
      <c r="AC77" s="12"/>
      <c r="AD77" s="208"/>
      <c r="AE77" s="117"/>
      <c r="AF77" s="110"/>
      <c r="AG77" s="291"/>
    </row>
    <row r="78" spans="1:33" ht="15.75" customHeight="1">
      <c r="A78" s="312"/>
      <c r="B78" s="100"/>
      <c r="C78" s="293"/>
      <c r="D78" s="294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07"/>
      <c r="S78" s="47"/>
      <c r="T78" s="48"/>
      <c r="U78" s="111"/>
      <c r="V78" s="112"/>
      <c r="W78" s="113"/>
      <c r="X78" s="116"/>
      <c r="Y78" s="12"/>
      <c r="Z78" s="208"/>
      <c r="AA78" s="295"/>
      <c r="AB78" s="296"/>
      <c r="AC78" s="12"/>
      <c r="AD78" s="208"/>
      <c r="AE78" s="117"/>
      <c r="AF78" s="110"/>
      <c r="AG78" s="291"/>
    </row>
    <row r="79" spans="1:33" ht="15.75" customHeight="1">
      <c r="A79" s="312"/>
      <c r="B79" s="100"/>
      <c r="C79" s="293"/>
      <c r="D79" s="294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307"/>
      <c r="S79" s="47"/>
      <c r="T79" s="48"/>
      <c r="U79" s="111"/>
      <c r="V79" s="112"/>
      <c r="W79" s="113"/>
      <c r="X79" s="116"/>
      <c r="Y79" s="12"/>
      <c r="Z79" s="208"/>
      <c r="AA79" s="295"/>
      <c r="AB79" s="296"/>
      <c r="AC79" s="12"/>
      <c r="AD79" s="208"/>
      <c r="AE79" s="117"/>
      <c r="AF79" s="110"/>
      <c r="AG79" s="291"/>
    </row>
    <row r="80" spans="1:33" ht="15.75" customHeight="1">
      <c r="A80" s="312"/>
      <c r="B80" s="100"/>
      <c r="C80" s="293"/>
      <c r="D80" s="294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07"/>
      <c r="S80" s="47"/>
      <c r="T80" s="48"/>
      <c r="U80" s="111"/>
      <c r="V80" s="112"/>
      <c r="W80" s="113"/>
      <c r="X80" s="116"/>
      <c r="Y80" s="12"/>
      <c r="Z80" s="208"/>
      <c r="AA80" s="295"/>
      <c r="AB80" s="296"/>
      <c r="AC80" s="12"/>
      <c r="AD80" s="208"/>
      <c r="AE80" s="117"/>
      <c r="AF80" s="110"/>
      <c r="AG80" s="291"/>
    </row>
    <row r="81" spans="1:33" ht="15.75" customHeight="1">
      <c r="A81" s="312"/>
      <c r="B81" s="100"/>
      <c r="C81" s="293"/>
      <c r="D81" s="294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07"/>
      <c r="S81" s="47"/>
      <c r="T81" s="48"/>
      <c r="U81" s="111"/>
      <c r="V81" s="112"/>
      <c r="W81" s="113"/>
      <c r="X81" s="127"/>
      <c r="Y81" s="12"/>
      <c r="Z81" s="208"/>
      <c r="AA81" s="295"/>
      <c r="AB81" s="296"/>
      <c r="AC81" s="12"/>
      <c r="AD81" s="208"/>
      <c r="AE81" s="117"/>
      <c r="AF81" s="110"/>
      <c r="AG81" s="291"/>
    </row>
    <row r="82" spans="1:33" ht="15.75" customHeight="1">
      <c r="A82" s="312"/>
      <c r="B82" s="100"/>
      <c r="C82" s="293"/>
      <c r="D82" s="294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07"/>
      <c r="S82" s="47"/>
      <c r="T82" s="48"/>
      <c r="U82" s="111"/>
      <c r="V82" s="112"/>
      <c r="W82" s="113"/>
      <c r="X82" s="127"/>
      <c r="Y82" s="12"/>
      <c r="Z82" s="208"/>
      <c r="AA82" s="295"/>
      <c r="AB82" s="296"/>
      <c r="AC82" s="12"/>
      <c r="AD82" s="208"/>
      <c r="AE82" s="117"/>
      <c r="AF82" s="110"/>
      <c r="AG82" s="291"/>
    </row>
    <row r="83" spans="1:33" ht="15.75" customHeight="1">
      <c r="A83" s="312"/>
      <c r="B83" s="100"/>
      <c r="C83" s="293"/>
      <c r="D83" s="294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07"/>
      <c r="S83" s="47"/>
      <c r="T83" s="48"/>
      <c r="U83" s="111"/>
      <c r="V83" s="112"/>
      <c r="W83" s="113"/>
      <c r="X83" s="127"/>
      <c r="Y83" s="12"/>
      <c r="Z83" s="208"/>
      <c r="AA83" s="295"/>
      <c r="AB83" s="296"/>
      <c r="AC83" s="12"/>
      <c r="AD83" s="208"/>
      <c r="AE83" s="117"/>
      <c r="AF83" s="110"/>
      <c r="AG83" s="291"/>
    </row>
    <row r="84" spans="1:33" ht="15.75" customHeight="1">
      <c r="A84" s="312"/>
      <c r="B84" s="100"/>
      <c r="C84" s="293"/>
      <c r="D84" s="294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07"/>
      <c r="S84" s="47"/>
      <c r="T84" s="48"/>
      <c r="U84" s="111"/>
      <c r="V84" s="112"/>
      <c r="W84" s="113"/>
      <c r="X84" s="127"/>
      <c r="Y84" s="12"/>
      <c r="Z84" s="208"/>
      <c r="AA84" s="295"/>
      <c r="AB84" s="296"/>
      <c r="AC84" s="12"/>
      <c r="AD84" s="208"/>
      <c r="AE84" s="117"/>
      <c r="AF84" s="110"/>
      <c r="AG84" s="291"/>
    </row>
    <row r="85" spans="1:33" ht="15.75" customHeight="1">
      <c r="A85" s="312"/>
      <c r="B85" s="100"/>
      <c r="C85" s="293"/>
      <c r="D85" s="294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07"/>
      <c r="S85" s="47"/>
      <c r="T85" s="48"/>
      <c r="U85" s="111"/>
      <c r="V85" s="112"/>
      <c r="W85" s="113"/>
      <c r="X85" s="127"/>
      <c r="Y85" s="12"/>
      <c r="Z85" s="208"/>
      <c r="AA85" s="295"/>
      <c r="AB85" s="296"/>
      <c r="AC85" s="12"/>
      <c r="AD85" s="208"/>
      <c r="AE85" s="117"/>
      <c r="AF85" s="110"/>
      <c r="AG85" s="291"/>
    </row>
    <row r="86" spans="1:33" ht="15.75" customHeight="1">
      <c r="A86" s="312"/>
      <c r="B86" s="100"/>
      <c r="C86" s="293"/>
      <c r="D86" s="294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07"/>
      <c r="S86" s="47"/>
      <c r="T86" s="48"/>
      <c r="U86" s="111"/>
      <c r="V86" s="112"/>
      <c r="W86" s="113"/>
      <c r="X86" s="127"/>
      <c r="Y86" s="12"/>
      <c r="Z86" s="208"/>
      <c r="AA86" s="295"/>
      <c r="AB86" s="296"/>
      <c r="AC86" s="12"/>
      <c r="AD86" s="208"/>
      <c r="AE86" s="117"/>
      <c r="AF86" s="110"/>
      <c r="AG86" s="291"/>
    </row>
    <row r="87" spans="1:33" ht="15.75" customHeight="1">
      <c r="A87" s="312"/>
      <c r="B87" s="100"/>
      <c r="C87" s="293"/>
      <c r="D87" s="294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07"/>
      <c r="S87" s="47"/>
      <c r="T87" s="48"/>
      <c r="U87" s="111"/>
      <c r="V87" s="112"/>
      <c r="W87" s="113"/>
      <c r="X87" s="127"/>
      <c r="Y87" s="12"/>
      <c r="Z87" s="208"/>
      <c r="AA87" s="295"/>
      <c r="AB87" s="296"/>
      <c r="AC87" s="12"/>
      <c r="AD87" s="208"/>
      <c r="AE87" s="117"/>
      <c r="AF87" s="110"/>
      <c r="AG87" s="291"/>
    </row>
    <row r="88" spans="1:33" ht="15.75" customHeight="1">
      <c r="A88" s="312"/>
      <c r="B88" s="163"/>
      <c r="C88" s="293"/>
      <c r="D88" s="294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07"/>
      <c r="S88" s="119"/>
      <c r="T88" s="120"/>
      <c r="U88" s="130"/>
      <c r="V88" s="131"/>
      <c r="W88" s="126"/>
      <c r="X88" s="127"/>
      <c r="Y88" s="12"/>
      <c r="Z88" s="208"/>
      <c r="AA88" s="295"/>
      <c r="AB88" s="296"/>
      <c r="AC88" s="12"/>
      <c r="AD88" s="208"/>
      <c r="AE88" s="165"/>
      <c r="AF88" s="125"/>
      <c r="AG88" s="291"/>
    </row>
    <row r="89" spans="1:33" ht="15.75" customHeight="1" thickBot="1">
      <c r="A89" s="313"/>
      <c r="B89" s="133" t="s">
        <v>117</v>
      </c>
      <c r="C89" s="297"/>
      <c r="D89" s="297"/>
      <c r="E89" s="134"/>
      <c r="F89" s="167"/>
      <c r="G89" s="135"/>
      <c r="H89" s="69"/>
      <c r="I89" s="136">
        <f t="shared" ref="I89:J89" si="32">AVERAGE(I73:I88)</f>
        <v>6</v>
      </c>
      <c r="J89" s="137">
        <f t="shared" si="32"/>
        <v>3436.5</v>
      </c>
      <c r="K89" s="138">
        <f t="shared" ref="K89" si="33">J89/I89</f>
        <v>572.75</v>
      </c>
      <c r="L89" s="136">
        <f t="shared" ref="L89:M89" si="34">AVERAGE(L73:L88)</f>
        <v>6</v>
      </c>
      <c r="M89" s="137">
        <f t="shared" si="34"/>
        <v>3102.8935837924619</v>
      </c>
      <c r="N89" s="138">
        <f>M89/L89</f>
        <v>517.14893063207694</v>
      </c>
      <c r="O89" s="139">
        <f>L89-I89</f>
        <v>0</v>
      </c>
      <c r="P89" s="140">
        <f>N89-K89</f>
        <v>-55.60106936792306</v>
      </c>
      <c r="Q89" s="141">
        <f>N89/K89</f>
        <v>0.9029226200472753</v>
      </c>
      <c r="R89" s="308"/>
      <c r="S89" s="142">
        <f>S73</f>
        <v>0.43819444444444444</v>
      </c>
      <c r="T89" s="143">
        <f>INDEX(T73:T88,COUNTA(T73:T88))</f>
        <v>0.46666666666666667</v>
      </c>
      <c r="U89" s="144"/>
      <c r="V89" s="166"/>
      <c r="W89" s="167"/>
      <c r="X89" s="138"/>
      <c r="Y89" s="181">
        <f>SUM(Y73:Y88)</f>
        <v>0</v>
      </c>
      <c r="Z89" s="182">
        <f>SUM(Z73:Z88)</f>
        <v>0</v>
      </c>
      <c r="AA89" s="298"/>
      <c r="AB89" s="299"/>
      <c r="AC89" s="181">
        <f>SUM(AC73:AC88)</f>
        <v>2</v>
      </c>
      <c r="AD89" s="194">
        <f>SUM(AD73:AD88)</f>
        <v>0</v>
      </c>
      <c r="AE89" s="168">
        <f>M89-J89</f>
        <v>-333.60641620753813</v>
      </c>
      <c r="AF89" s="141">
        <f>M89/J89</f>
        <v>0.90292262004727541</v>
      </c>
      <c r="AG89" s="292"/>
    </row>
    <row r="90" spans="1:33" ht="15.75" customHeight="1">
      <c r="A90" s="300" t="s">
        <v>208</v>
      </c>
      <c r="B90" s="146" t="s">
        <v>184</v>
      </c>
      <c r="C90" s="304" t="s">
        <v>211</v>
      </c>
      <c r="D90" s="305"/>
      <c r="E90" s="147">
        <v>57.3</v>
      </c>
      <c r="F90" s="159">
        <v>1335</v>
      </c>
      <c r="G90" s="148">
        <f t="shared" ref="G90:G92" si="35">E90*F90</f>
        <v>76495.5</v>
      </c>
      <c r="H90" s="149"/>
      <c r="I90" s="150">
        <v>21</v>
      </c>
      <c r="J90" s="151">
        <v>2000</v>
      </c>
      <c r="K90" s="152">
        <f>J90/I90</f>
        <v>95.238095238095241</v>
      </c>
      <c r="L90" s="153">
        <v>21</v>
      </c>
      <c r="M90" s="151">
        <f>F90/V90*60</f>
        <v>1780</v>
      </c>
      <c r="N90" s="152">
        <f>M90/L90</f>
        <v>84.761904761904759</v>
      </c>
      <c r="O90" s="154">
        <f>L90-I90</f>
        <v>0</v>
      </c>
      <c r="P90" s="155">
        <f>N90-K90</f>
        <v>-10.476190476190482</v>
      </c>
      <c r="Q90" s="156">
        <f>N90/K90</f>
        <v>0.8899999999999999</v>
      </c>
      <c r="R90" s="306">
        <f>Q106</f>
        <v>0.88918019538954307</v>
      </c>
      <c r="S90" s="157">
        <v>0.70833333333333337</v>
      </c>
      <c r="T90" s="158">
        <v>0.73958333333333337</v>
      </c>
      <c r="U90" s="159"/>
      <c r="V90" s="160">
        <v>45</v>
      </c>
      <c r="W90" s="97"/>
      <c r="X90" s="98"/>
      <c r="Y90" s="206"/>
      <c r="Z90" s="207"/>
      <c r="AA90" s="309"/>
      <c r="AB90" s="310"/>
      <c r="AC90" s="206">
        <v>1</v>
      </c>
      <c r="AD90" s="207"/>
      <c r="AE90" s="115">
        <f>M90-J90</f>
        <v>-220</v>
      </c>
      <c r="AF90" s="156">
        <f>M90/J90</f>
        <v>0.89</v>
      </c>
      <c r="AG90" s="389">
        <f>AF106</f>
        <v>0.88918019538954307</v>
      </c>
    </row>
    <row r="91" spans="1:33" ht="15.75" customHeight="1">
      <c r="A91" s="301"/>
      <c r="B91" s="163" t="s">
        <v>184</v>
      </c>
      <c r="C91" s="293" t="s">
        <v>216</v>
      </c>
      <c r="D91" s="294"/>
      <c r="E91" s="101">
        <v>54.09</v>
      </c>
      <c r="F91" s="111">
        <v>1660</v>
      </c>
      <c r="G91" s="103">
        <f t="shared" si="35"/>
        <v>89789.400000000009</v>
      </c>
      <c r="H91" s="26"/>
      <c r="I91" s="104">
        <v>19</v>
      </c>
      <c r="J91" s="105">
        <v>2000</v>
      </c>
      <c r="K91" s="106">
        <f t="shared" ref="K91:K92" si="36">J91/I91</f>
        <v>105.26315789473684</v>
      </c>
      <c r="L91" s="107">
        <v>19</v>
      </c>
      <c r="M91" s="105">
        <f>F91/V91*60</f>
        <v>1775.9286775631492</v>
      </c>
      <c r="N91" s="106">
        <f>M91/L91</f>
        <v>93.469930398060484</v>
      </c>
      <c r="O91" s="108">
        <f>L91-I91</f>
        <v>0</v>
      </c>
      <c r="P91" s="109">
        <f>N91-K91</f>
        <v>-11.793227496676352</v>
      </c>
      <c r="Q91" s="110">
        <f>N91/K91</f>
        <v>0.88796433878157466</v>
      </c>
      <c r="R91" s="307"/>
      <c r="S91" s="47">
        <v>0.74305555555555558</v>
      </c>
      <c r="T91" s="48">
        <v>0.78200231481481486</v>
      </c>
      <c r="U91" s="111">
        <v>4.9999999999999822</v>
      </c>
      <c r="V91" s="112">
        <v>56.083333333333357</v>
      </c>
      <c r="W91" s="113"/>
      <c r="X91" s="116"/>
      <c r="Y91" s="12"/>
      <c r="Z91" s="208"/>
      <c r="AA91" s="295"/>
      <c r="AB91" s="296"/>
      <c r="AC91" s="12">
        <v>1</v>
      </c>
      <c r="AD91" s="208"/>
      <c r="AE91" s="117">
        <f>M91-J91</f>
        <v>-224.07132243685078</v>
      </c>
      <c r="AF91" s="110">
        <f>M91/J91</f>
        <v>0.88796433878157466</v>
      </c>
      <c r="AG91" s="377"/>
    </row>
    <row r="92" spans="1:33" ht="15.75" customHeight="1">
      <c r="A92" s="301"/>
      <c r="B92" s="163" t="s">
        <v>184</v>
      </c>
      <c r="C92" s="293" t="s">
        <v>218</v>
      </c>
      <c r="D92" s="294"/>
      <c r="E92" s="101">
        <v>58.17</v>
      </c>
      <c r="F92" s="111">
        <v>1757</v>
      </c>
      <c r="G92" s="103">
        <f t="shared" si="35"/>
        <v>102204.69</v>
      </c>
      <c r="H92" s="26"/>
      <c r="I92" s="104">
        <v>19</v>
      </c>
      <c r="J92" s="105">
        <v>1800</v>
      </c>
      <c r="K92" s="106">
        <f t="shared" si="36"/>
        <v>94.736842105263165</v>
      </c>
      <c r="L92" s="107">
        <v>19</v>
      </c>
      <c r="M92" s="105">
        <f>F92/V92*60</f>
        <v>1601.3164556961999</v>
      </c>
      <c r="N92" s="106">
        <f>M92/L92</f>
        <v>84.279813457694729</v>
      </c>
      <c r="O92" s="108">
        <f>L92-I92</f>
        <v>0</v>
      </c>
      <c r="P92" s="109">
        <f>N92-K92</f>
        <v>-10.457028647568436</v>
      </c>
      <c r="Q92" s="110">
        <f>N92/K92</f>
        <v>0.8896202531645554</v>
      </c>
      <c r="R92" s="307"/>
      <c r="S92" s="47">
        <v>0.78553240740740737</v>
      </c>
      <c r="T92" s="48">
        <v>0.83125000000000004</v>
      </c>
      <c r="U92" s="111">
        <v>5.083333333333222</v>
      </c>
      <c r="V92" s="112">
        <v>65.833333333333442</v>
      </c>
      <c r="W92" s="113"/>
      <c r="X92" s="116"/>
      <c r="Y92" s="12"/>
      <c r="Z92" s="208"/>
      <c r="AA92" s="295"/>
      <c r="AB92" s="296"/>
      <c r="AC92" s="12">
        <v>2</v>
      </c>
      <c r="AD92" s="208"/>
      <c r="AE92" s="117">
        <f>M92-J92</f>
        <v>-198.68354430380009</v>
      </c>
      <c r="AF92" s="110">
        <f>M92/J92</f>
        <v>0.88962025316455551</v>
      </c>
      <c r="AG92" s="377"/>
    </row>
    <row r="93" spans="1:33" ht="15.75" customHeight="1">
      <c r="A93" s="301"/>
      <c r="B93" s="163"/>
      <c r="C93" s="293"/>
      <c r="D93" s="294"/>
      <c r="E93" s="101"/>
      <c r="F93" s="111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07"/>
      <c r="S93" s="47"/>
      <c r="T93" s="48"/>
      <c r="U93" s="111"/>
      <c r="V93" s="112"/>
      <c r="W93" s="113"/>
      <c r="X93" s="116"/>
      <c r="Y93" s="12"/>
      <c r="Z93" s="208"/>
      <c r="AA93" s="295"/>
      <c r="AB93" s="296"/>
      <c r="AC93" s="12"/>
      <c r="AD93" s="208"/>
      <c r="AE93" s="117"/>
      <c r="AF93" s="110"/>
      <c r="AG93" s="377"/>
    </row>
    <row r="94" spans="1:33" ht="15.75" customHeight="1">
      <c r="A94" s="302"/>
      <c r="B94" s="163"/>
      <c r="C94" s="293"/>
      <c r="D94" s="294"/>
      <c r="E94" s="101"/>
      <c r="F94" s="111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307"/>
      <c r="S94" s="47"/>
      <c r="T94" s="48"/>
      <c r="U94" s="111"/>
      <c r="V94" s="112"/>
      <c r="W94" s="113"/>
      <c r="X94" s="116"/>
      <c r="Y94" s="12"/>
      <c r="Z94" s="208"/>
      <c r="AA94" s="295"/>
      <c r="AB94" s="296"/>
      <c r="AC94" s="12"/>
      <c r="AD94" s="208"/>
      <c r="AE94" s="117"/>
      <c r="AF94" s="110"/>
      <c r="AG94" s="377"/>
    </row>
    <row r="95" spans="1:33" ht="15.75" customHeight="1">
      <c r="A95" s="302"/>
      <c r="B95" s="163"/>
      <c r="C95" s="293"/>
      <c r="D95" s="294"/>
      <c r="E95" s="101"/>
      <c r="F95" s="111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07"/>
      <c r="S95" s="47"/>
      <c r="T95" s="48"/>
      <c r="U95" s="111"/>
      <c r="V95" s="112"/>
      <c r="W95" s="113"/>
      <c r="X95" s="116"/>
      <c r="Y95" s="12"/>
      <c r="Z95" s="208"/>
      <c r="AA95" s="295"/>
      <c r="AB95" s="296"/>
      <c r="AC95" s="12"/>
      <c r="AD95" s="208"/>
      <c r="AE95" s="117"/>
      <c r="AF95" s="110"/>
      <c r="AG95" s="377"/>
    </row>
    <row r="96" spans="1:33" ht="15.75" customHeight="1">
      <c r="A96" s="302"/>
      <c r="B96" s="163"/>
      <c r="C96" s="293"/>
      <c r="D96" s="294"/>
      <c r="E96" s="101"/>
      <c r="F96" s="111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307"/>
      <c r="S96" s="47"/>
      <c r="T96" s="48"/>
      <c r="U96" s="111"/>
      <c r="V96" s="112"/>
      <c r="W96" s="113"/>
      <c r="X96" s="116"/>
      <c r="Y96" s="12"/>
      <c r="Z96" s="208"/>
      <c r="AA96" s="295"/>
      <c r="AB96" s="296"/>
      <c r="AC96" s="12"/>
      <c r="AD96" s="208"/>
      <c r="AE96" s="117"/>
      <c r="AF96" s="110"/>
      <c r="AG96" s="377"/>
    </row>
    <row r="97" spans="1:33" ht="15.75" customHeight="1">
      <c r="A97" s="302"/>
      <c r="B97" s="163"/>
      <c r="C97" s="293"/>
      <c r="D97" s="294"/>
      <c r="E97" s="101"/>
      <c r="F97" s="111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07"/>
      <c r="S97" s="47"/>
      <c r="T97" s="48"/>
      <c r="U97" s="111"/>
      <c r="V97" s="112"/>
      <c r="W97" s="113"/>
      <c r="X97" s="116"/>
      <c r="Y97" s="12"/>
      <c r="Z97" s="208"/>
      <c r="AA97" s="295"/>
      <c r="AB97" s="296"/>
      <c r="AC97" s="12"/>
      <c r="AD97" s="208"/>
      <c r="AE97" s="117"/>
      <c r="AF97" s="110"/>
      <c r="AG97" s="377"/>
    </row>
    <row r="98" spans="1:33" ht="15.75" customHeight="1">
      <c r="A98" s="302"/>
      <c r="B98" s="163"/>
      <c r="C98" s="293"/>
      <c r="D98" s="294"/>
      <c r="E98" s="101"/>
      <c r="F98" s="111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07"/>
      <c r="S98" s="47"/>
      <c r="T98" s="48"/>
      <c r="U98" s="111"/>
      <c r="V98" s="112"/>
      <c r="W98" s="113"/>
      <c r="X98" s="116"/>
      <c r="Y98" s="12"/>
      <c r="Z98" s="208"/>
      <c r="AA98" s="295"/>
      <c r="AB98" s="296"/>
      <c r="AC98" s="12"/>
      <c r="AD98" s="208"/>
      <c r="AE98" s="117"/>
      <c r="AF98" s="110"/>
      <c r="AG98" s="377"/>
    </row>
    <row r="99" spans="1:33" ht="15.75" customHeight="1">
      <c r="A99" s="302"/>
      <c r="B99" s="163"/>
      <c r="C99" s="293"/>
      <c r="D99" s="294"/>
      <c r="E99" s="101"/>
      <c r="F99" s="111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07"/>
      <c r="S99" s="47"/>
      <c r="T99" s="48"/>
      <c r="U99" s="111"/>
      <c r="V99" s="112"/>
      <c r="W99" s="113"/>
      <c r="X99" s="116"/>
      <c r="Y99" s="12"/>
      <c r="Z99" s="208"/>
      <c r="AA99" s="295"/>
      <c r="AB99" s="296"/>
      <c r="AC99" s="12"/>
      <c r="AD99" s="208"/>
      <c r="AE99" s="117"/>
      <c r="AF99" s="110"/>
      <c r="AG99" s="377"/>
    </row>
    <row r="100" spans="1:33" ht="15.75" customHeight="1">
      <c r="A100" s="302"/>
      <c r="B100" s="163"/>
      <c r="C100" s="293"/>
      <c r="D100" s="294"/>
      <c r="E100" s="101"/>
      <c r="F100" s="111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07"/>
      <c r="S100" s="47"/>
      <c r="T100" s="48"/>
      <c r="U100" s="111"/>
      <c r="V100" s="112"/>
      <c r="W100" s="113"/>
      <c r="X100" s="116"/>
      <c r="Y100" s="12"/>
      <c r="Z100" s="208"/>
      <c r="AA100" s="295"/>
      <c r="AB100" s="296"/>
      <c r="AC100" s="12"/>
      <c r="AD100" s="208"/>
      <c r="AE100" s="117"/>
      <c r="AF100" s="110"/>
      <c r="AG100" s="377"/>
    </row>
    <row r="101" spans="1:33" ht="15.75" customHeight="1">
      <c r="A101" s="302"/>
      <c r="B101" s="163"/>
      <c r="C101" s="293"/>
      <c r="D101" s="294"/>
      <c r="E101" s="101"/>
      <c r="F101" s="111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07"/>
      <c r="S101" s="47"/>
      <c r="T101" s="48"/>
      <c r="U101" s="111"/>
      <c r="V101" s="112"/>
      <c r="W101" s="113"/>
      <c r="X101" s="116"/>
      <c r="Y101" s="12"/>
      <c r="Z101" s="208"/>
      <c r="AA101" s="295"/>
      <c r="AB101" s="296"/>
      <c r="AC101" s="12"/>
      <c r="AD101" s="208"/>
      <c r="AE101" s="117"/>
      <c r="AF101" s="110"/>
      <c r="AG101" s="377"/>
    </row>
    <row r="102" spans="1:33" ht="15.75" customHeight="1">
      <c r="A102" s="302"/>
      <c r="B102" s="163"/>
      <c r="C102" s="293"/>
      <c r="D102" s="294"/>
      <c r="E102" s="101"/>
      <c r="F102" s="111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07"/>
      <c r="S102" s="47"/>
      <c r="T102" s="48"/>
      <c r="U102" s="111"/>
      <c r="V102" s="112"/>
      <c r="W102" s="113"/>
      <c r="X102" s="116"/>
      <c r="Y102" s="12"/>
      <c r="Z102" s="208"/>
      <c r="AA102" s="295"/>
      <c r="AB102" s="296"/>
      <c r="AC102" s="12"/>
      <c r="AD102" s="208"/>
      <c r="AE102" s="117"/>
      <c r="AF102" s="110"/>
      <c r="AG102" s="377"/>
    </row>
    <row r="103" spans="1:33" ht="15.75" customHeight="1">
      <c r="A103" s="302"/>
      <c r="B103" s="163"/>
      <c r="C103" s="293"/>
      <c r="D103" s="294"/>
      <c r="E103" s="101"/>
      <c r="F103" s="111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07"/>
      <c r="S103" s="47"/>
      <c r="T103" s="48"/>
      <c r="U103" s="111"/>
      <c r="V103" s="112"/>
      <c r="W103" s="185"/>
      <c r="X103" s="186"/>
      <c r="Y103" s="12"/>
      <c r="Z103" s="208"/>
      <c r="AA103" s="295"/>
      <c r="AB103" s="296"/>
      <c r="AC103" s="12"/>
      <c r="AD103" s="208"/>
      <c r="AE103" s="117"/>
      <c r="AF103" s="110"/>
      <c r="AG103" s="377"/>
    </row>
    <row r="104" spans="1:33" ht="15.75" customHeight="1">
      <c r="A104" s="302"/>
      <c r="B104" s="163"/>
      <c r="C104" s="293"/>
      <c r="D104" s="294"/>
      <c r="E104" s="101"/>
      <c r="F104" s="111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07"/>
      <c r="S104" s="47"/>
      <c r="T104" s="48"/>
      <c r="U104" s="111"/>
      <c r="V104" s="112"/>
      <c r="W104" s="187"/>
      <c r="X104" s="188"/>
      <c r="Y104" s="12"/>
      <c r="Z104" s="208"/>
      <c r="AA104" s="295"/>
      <c r="AB104" s="296"/>
      <c r="AC104" s="12"/>
      <c r="AD104" s="208"/>
      <c r="AE104" s="117"/>
      <c r="AF104" s="110"/>
      <c r="AG104" s="377"/>
    </row>
    <row r="105" spans="1:33" ht="15.75" customHeight="1">
      <c r="A105" s="302"/>
      <c r="B105" s="100"/>
      <c r="C105" s="293"/>
      <c r="D105" s="294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07"/>
      <c r="S105" s="47"/>
      <c r="T105" s="48"/>
      <c r="U105" s="130"/>
      <c r="V105" s="112"/>
      <c r="W105" s="187"/>
      <c r="X105" s="188"/>
      <c r="Y105" s="12"/>
      <c r="Z105" s="208"/>
      <c r="AA105" s="295"/>
      <c r="AB105" s="296"/>
      <c r="AC105" s="12"/>
      <c r="AD105" s="208"/>
      <c r="AE105" s="117"/>
      <c r="AF105" s="110"/>
      <c r="AG105" s="377"/>
    </row>
    <row r="106" spans="1:33" ht="15.75" customHeight="1" thickBot="1">
      <c r="A106" s="303"/>
      <c r="B106" s="133" t="s">
        <v>117</v>
      </c>
      <c r="C106" s="297"/>
      <c r="D106" s="297"/>
      <c r="E106" s="134"/>
      <c r="F106" s="167"/>
      <c r="G106" s="135"/>
      <c r="H106" s="69"/>
      <c r="I106" s="136">
        <f t="shared" ref="I106:J106" si="37">AVERAGE(I90:I105)</f>
        <v>19.666666666666668</v>
      </c>
      <c r="J106" s="137">
        <f t="shared" si="37"/>
        <v>1933.3333333333333</v>
      </c>
      <c r="K106" s="138">
        <f t="shared" ref="K106" si="38">J106/I106</f>
        <v>98.305084745762699</v>
      </c>
      <c r="L106" s="136">
        <f t="shared" ref="L106:M106" si="39">AVERAGE(L90:L105)</f>
        <v>19.666666666666668</v>
      </c>
      <c r="M106" s="137">
        <f t="shared" si="39"/>
        <v>1719.0817110864498</v>
      </c>
      <c r="N106" s="138">
        <f>M106/L106</f>
        <v>87.410934462022865</v>
      </c>
      <c r="O106" s="139">
        <f>L106-I106</f>
        <v>0</v>
      </c>
      <c r="P106" s="140">
        <f>N106-K106</f>
        <v>-10.894150283739833</v>
      </c>
      <c r="Q106" s="141">
        <f>N106/K106</f>
        <v>0.88918019538954307</v>
      </c>
      <c r="R106" s="308"/>
      <c r="S106" s="142">
        <f>S90</f>
        <v>0.70833333333333337</v>
      </c>
      <c r="T106" s="143">
        <f>INDEX(T90:T105,COUNTA(T90:T105))</f>
        <v>0.83125000000000004</v>
      </c>
      <c r="U106" s="144"/>
      <c r="V106" s="166"/>
      <c r="W106" s="189"/>
      <c r="X106" s="190"/>
      <c r="Y106" s="181">
        <f t="shared" ref="Y106:Z106" si="40">SUM(Y90:Y105)</f>
        <v>0</v>
      </c>
      <c r="Z106" s="182">
        <f t="shared" si="40"/>
        <v>0</v>
      </c>
      <c r="AA106" s="298"/>
      <c r="AB106" s="299"/>
      <c r="AC106" s="181">
        <f t="shared" ref="AC106:AD106" si="41">SUM(AC90:AC105)</f>
        <v>4</v>
      </c>
      <c r="AD106" s="182">
        <f t="shared" si="41"/>
        <v>0</v>
      </c>
      <c r="AE106" s="168">
        <f>M106-J106</f>
        <v>-214.25162224688347</v>
      </c>
      <c r="AF106" s="141">
        <f>M106/J106</f>
        <v>0.88918019538954307</v>
      </c>
      <c r="AG106" s="378"/>
    </row>
    <row r="107" spans="1:33" ht="15.75" customHeight="1">
      <c r="A107" s="311" t="s">
        <v>229</v>
      </c>
      <c r="B107" s="146" t="s">
        <v>184</v>
      </c>
      <c r="C107" s="304" t="s">
        <v>210</v>
      </c>
      <c r="D107" s="305"/>
      <c r="E107" s="147">
        <v>50.67</v>
      </c>
      <c r="F107" s="97">
        <v>547</v>
      </c>
      <c r="G107" s="148">
        <f t="shared" ref="G107:G110" si="42">E107*F107</f>
        <v>27716.49</v>
      </c>
      <c r="H107" s="149"/>
      <c r="I107" s="150">
        <v>20</v>
      </c>
      <c r="J107" s="151">
        <v>2000</v>
      </c>
      <c r="K107" s="152">
        <f>J107/I107</f>
        <v>100</v>
      </c>
      <c r="L107" s="153">
        <v>20</v>
      </c>
      <c r="M107" s="151">
        <f>F107/V107*60</f>
        <v>1778.8617886178856</v>
      </c>
      <c r="N107" s="152">
        <f>M107/L107</f>
        <v>88.943089430894275</v>
      </c>
      <c r="O107" s="154">
        <f>L107-I107</f>
        <v>0</v>
      </c>
      <c r="P107" s="155">
        <f>N107-K107</f>
        <v>-11.056910569105725</v>
      </c>
      <c r="Q107" s="156">
        <f>N107/K107</f>
        <v>0.88943089430894273</v>
      </c>
      <c r="R107" s="306">
        <f>Q123</f>
        <v>0.88884680170340091</v>
      </c>
      <c r="S107" s="157">
        <v>0.70833333333333337</v>
      </c>
      <c r="T107" s="158">
        <v>0.72114583333333337</v>
      </c>
      <c r="U107" s="159"/>
      <c r="V107" s="160">
        <v>18.450000000000006</v>
      </c>
      <c r="W107" s="158"/>
      <c r="X107" s="169"/>
      <c r="Y107" s="206"/>
      <c r="Z107" s="207"/>
      <c r="AA107" s="309"/>
      <c r="AB107" s="310"/>
      <c r="AC107" s="206">
        <v>1</v>
      </c>
      <c r="AD107" s="207"/>
      <c r="AE107" s="115">
        <f>M107-J107</f>
        <v>-221.13821138211438</v>
      </c>
      <c r="AF107" s="156">
        <f>M107/J107</f>
        <v>0.88943089430894284</v>
      </c>
      <c r="AG107" s="290">
        <f>AF123</f>
        <v>0.88884680170340091</v>
      </c>
    </row>
    <row r="108" spans="1:33" ht="15.75" customHeight="1">
      <c r="A108" s="312"/>
      <c r="B108" s="163" t="s">
        <v>184</v>
      </c>
      <c r="C108" s="293" t="s">
        <v>212</v>
      </c>
      <c r="D108" s="294"/>
      <c r="E108" s="101">
        <v>56.79</v>
      </c>
      <c r="F108" s="102">
        <v>1665</v>
      </c>
      <c r="G108" s="103">
        <f t="shared" si="42"/>
        <v>94555.35</v>
      </c>
      <c r="H108" s="26"/>
      <c r="I108" s="104">
        <v>23</v>
      </c>
      <c r="J108" s="105">
        <v>2000</v>
      </c>
      <c r="K108" s="106">
        <f t="shared" ref="K108:K110" si="43">J108/I108</f>
        <v>86.956521739130437</v>
      </c>
      <c r="L108" s="107">
        <v>23</v>
      </c>
      <c r="M108" s="105">
        <f>F108/V108*60</f>
        <v>1777.5800711743777</v>
      </c>
      <c r="N108" s="106">
        <f>M108/L108</f>
        <v>77.286090051059901</v>
      </c>
      <c r="O108" s="108">
        <f>L108-I108</f>
        <v>0</v>
      </c>
      <c r="P108" s="109">
        <f>N108-K108</f>
        <v>-9.6704316880705363</v>
      </c>
      <c r="Q108" s="110">
        <f>N108/K108</f>
        <v>0.88879003558718883</v>
      </c>
      <c r="R108" s="307"/>
      <c r="S108" s="47">
        <v>0.72430555555555554</v>
      </c>
      <c r="T108" s="48">
        <v>0.76333333333333331</v>
      </c>
      <c r="U108" s="111">
        <v>4.5499999999999119</v>
      </c>
      <c r="V108" s="112">
        <v>56.199999999999989</v>
      </c>
      <c r="W108" s="113"/>
      <c r="X108" s="116"/>
      <c r="Y108" s="12"/>
      <c r="Z108" s="208"/>
      <c r="AA108" s="295"/>
      <c r="AB108" s="296"/>
      <c r="AC108" s="12">
        <v>1</v>
      </c>
      <c r="AD108" s="208"/>
      <c r="AE108" s="117">
        <f>M108-J108</f>
        <v>-222.41992882562226</v>
      </c>
      <c r="AF108" s="110">
        <f>M108/J108</f>
        <v>0.88879003558718883</v>
      </c>
      <c r="AG108" s="291"/>
    </row>
    <row r="109" spans="1:33" ht="15.75" customHeight="1">
      <c r="A109" s="312"/>
      <c r="B109" s="163" t="s">
        <v>184</v>
      </c>
      <c r="C109" s="293" t="s">
        <v>213</v>
      </c>
      <c r="D109" s="294"/>
      <c r="E109" s="101">
        <v>56.87</v>
      </c>
      <c r="F109" s="102">
        <v>1304</v>
      </c>
      <c r="G109" s="103">
        <f t="shared" si="42"/>
        <v>74158.48</v>
      </c>
      <c r="H109" s="26"/>
      <c r="I109" s="104">
        <v>23</v>
      </c>
      <c r="J109" s="105">
        <v>2000</v>
      </c>
      <c r="K109" s="106">
        <f t="shared" si="43"/>
        <v>86.956521739130437</v>
      </c>
      <c r="L109" s="107">
        <v>23</v>
      </c>
      <c r="M109" s="105">
        <f>F109/V109*60</f>
        <v>1777.5085195001848</v>
      </c>
      <c r="N109" s="106">
        <f>M109/L109</f>
        <v>77.282979108703685</v>
      </c>
      <c r="O109" s="108">
        <f>L109-I109</f>
        <v>0</v>
      </c>
      <c r="P109" s="109">
        <f>N109-K109</f>
        <v>-9.673542630426752</v>
      </c>
      <c r="Q109" s="110">
        <f>N109/K109</f>
        <v>0.88875425975009237</v>
      </c>
      <c r="R109" s="307"/>
      <c r="S109" s="47">
        <v>0.76666666666666661</v>
      </c>
      <c r="T109" s="48">
        <v>0.79723379629629632</v>
      </c>
      <c r="U109" s="111">
        <v>4.799999999999951</v>
      </c>
      <c r="V109" s="112">
        <v>44.016666666666779</v>
      </c>
      <c r="W109" s="113"/>
      <c r="X109" s="116"/>
      <c r="Y109" s="12"/>
      <c r="Z109" s="208"/>
      <c r="AA109" s="295"/>
      <c r="AB109" s="296"/>
      <c r="AC109" s="12">
        <v>1</v>
      </c>
      <c r="AD109" s="208"/>
      <c r="AE109" s="117">
        <f>M109-J109</f>
        <v>-222.49148049981522</v>
      </c>
      <c r="AF109" s="110">
        <f>M109/J109</f>
        <v>0.88875425975009237</v>
      </c>
      <c r="AG109" s="291"/>
    </row>
    <row r="110" spans="1:33" ht="15.75" customHeight="1">
      <c r="A110" s="312"/>
      <c r="B110" s="163" t="s">
        <v>184</v>
      </c>
      <c r="C110" s="293" t="s">
        <v>214</v>
      </c>
      <c r="D110" s="294"/>
      <c r="E110" s="101">
        <v>47.6</v>
      </c>
      <c r="F110" s="102">
        <v>1610</v>
      </c>
      <c r="G110" s="103">
        <f t="shared" si="42"/>
        <v>76636</v>
      </c>
      <c r="H110" s="26"/>
      <c r="I110" s="104">
        <v>23</v>
      </c>
      <c r="J110" s="105">
        <v>2000</v>
      </c>
      <c r="K110" s="106">
        <f t="shared" si="43"/>
        <v>86.956521739130437</v>
      </c>
      <c r="L110" s="107">
        <v>23</v>
      </c>
      <c r="M110" s="105">
        <f>F110/V110*60</f>
        <v>1776.8240343347595</v>
      </c>
      <c r="N110" s="106">
        <f>M110/L110</f>
        <v>77.253218884119974</v>
      </c>
      <c r="O110" s="108">
        <f>L110-I110</f>
        <v>0</v>
      </c>
      <c r="P110" s="109">
        <f>N110-K110</f>
        <v>-9.7033028550104632</v>
      </c>
      <c r="Q110" s="110">
        <f>N110/K110</f>
        <v>0.88841201716737972</v>
      </c>
      <c r="R110" s="307"/>
      <c r="S110" s="47">
        <v>0.80069444444444438</v>
      </c>
      <c r="T110" s="48">
        <v>0.8384490740740741</v>
      </c>
      <c r="U110" s="111">
        <v>4.9833333333332064</v>
      </c>
      <c r="V110" s="112">
        <v>54.366666666666802</v>
      </c>
      <c r="W110" s="113"/>
      <c r="X110" s="116"/>
      <c r="Y110" s="12"/>
      <c r="Z110" s="208"/>
      <c r="AA110" s="295"/>
      <c r="AB110" s="296"/>
      <c r="AC110" s="12">
        <v>1</v>
      </c>
      <c r="AD110" s="208"/>
      <c r="AE110" s="117">
        <f>M110-J110</f>
        <v>-223.17596566524048</v>
      </c>
      <c r="AF110" s="110">
        <f>M110/J110</f>
        <v>0.88841201716737972</v>
      </c>
      <c r="AG110" s="291"/>
    </row>
    <row r="111" spans="1:33" ht="15.75" customHeight="1">
      <c r="A111" s="312"/>
      <c r="B111" s="163"/>
      <c r="C111" s="293"/>
      <c r="D111" s="294"/>
      <c r="E111" s="101"/>
      <c r="F111" s="102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307"/>
      <c r="S111" s="47"/>
      <c r="T111" s="48"/>
      <c r="U111" s="111"/>
      <c r="V111" s="112"/>
      <c r="W111" s="113"/>
      <c r="X111" s="116"/>
      <c r="Y111" s="12"/>
      <c r="Z111" s="208"/>
      <c r="AA111" s="295"/>
      <c r="AB111" s="296"/>
      <c r="AC111" s="12"/>
      <c r="AD111" s="208"/>
      <c r="AE111" s="117"/>
      <c r="AF111" s="110"/>
      <c r="AG111" s="291"/>
    </row>
    <row r="112" spans="1:33" ht="15.75" customHeight="1">
      <c r="A112" s="312"/>
      <c r="B112" s="163"/>
      <c r="C112" s="293"/>
      <c r="D112" s="294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07"/>
      <c r="S112" s="47"/>
      <c r="T112" s="48"/>
      <c r="U112" s="111"/>
      <c r="V112" s="112"/>
      <c r="W112" s="113"/>
      <c r="X112" s="116"/>
      <c r="Y112" s="12"/>
      <c r="Z112" s="208"/>
      <c r="AA112" s="295"/>
      <c r="AB112" s="296"/>
      <c r="AC112" s="12"/>
      <c r="AD112" s="208"/>
      <c r="AE112" s="117"/>
      <c r="AF112" s="110"/>
      <c r="AG112" s="291"/>
    </row>
    <row r="113" spans="1:33" ht="15.75" customHeight="1">
      <c r="A113" s="312"/>
      <c r="B113" s="163"/>
      <c r="C113" s="293"/>
      <c r="D113" s="294"/>
      <c r="E113" s="101"/>
      <c r="F113" s="102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307"/>
      <c r="S113" s="119"/>
      <c r="T113" s="120"/>
      <c r="U113" s="111"/>
      <c r="V113" s="112"/>
      <c r="W113" s="120"/>
      <c r="X113" s="191"/>
      <c r="Y113" s="12"/>
      <c r="Z113" s="208"/>
      <c r="AA113" s="295"/>
      <c r="AB113" s="296"/>
      <c r="AC113" s="12"/>
      <c r="AD113" s="208"/>
      <c r="AE113" s="117"/>
      <c r="AF113" s="110"/>
      <c r="AG113" s="291"/>
    </row>
    <row r="114" spans="1:33" ht="15.75" customHeight="1">
      <c r="A114" s="312"/>
      <c r="B114" s="163"/>
      <c r="C114" s="293"/>
      <c r="D114" s="294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07"/>
      <c r="S114" s="119"/>
      <c r="T114" s="120"/>
      <c r="U114" s="111"/>
      <c r="V114" s="112"/>
      <c r="W114" s="120"/>
      <c r="X114" s="191"/>
      <c r="Y114" s="12"/>
      <c r="Z114" s="208"/>
      <c r="AA114" s="295"/>
      <c r="AB114" s="296"/>
      <c r="AC114" s="12"/>
      <c r="AD114" s="208"/>
      <c r="AE114" s="117"/>
      <c r="AF114" s="110"/>
      <c r="AG114" s="291"/>
    </row>
    <row r="115" spans="1:33" ht="15.75" customHeight="1">
      <c r="A115" s="312"/>
      <c r="B115" s="163"/>
      <c r="C115" s="293"/>
      <c r="D115" s="294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07"/>
      <c r="S115" s="119"/>
      <c r="T115" s="120"/>
      <c r="U115" s="111"/>
      <c r="V115" s="112"/>
      <c r="W115" s="120"/>
      <c r="X115" s="191"/>
      <c r="Y115" s="12"/>
      <c r="Z115" s="208"/>
      <c r="AA115" s="295"/>
      <c r="AB115" s="296"/>
      <c r="AC115" s="12"/>
      <c r="AD115" s="208"/>
      <c r="AE115" s="117"/>
      <c r="AF115" s="110"/>
      <c r="AG115" s="291"/>
    </row>
    <row r="116" spans="1:33" ht="15.75" customHeight="1">
      <c r="A116" s="312"/>
      <c r="B116" s="163"/>
      <c r="C116" s="293"/>
      <c r="D116" s="294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07"/>
      <c r="S116" s="119"/>
      <c r="T116" s="120"/>
      <c r="U116" s="111"/>
      <c r="V116" s="112"/>
      <c r="W116" s="120"/>
      <c r="X116" s="191"/>
      <c r="Y116" s="12"/>
      <c r="Z116" s="208"/>
      <c r="AA116" s="295"/>
      <c r="AB116" s="296"/>
      <c r="AC116" s="12"/>
      <c r="AD116" s="208"/>
      <c r="AE116" s="117"/>
      <c r="AF116" s="110"/>
      <c r="AG116" s="291"/>
    </row>
    <row r="117" spans="1:33" ht="15.75" customHeight="1">
      <c r="A117" s="312"/>
      <c r="B117" s="163"/>
      <c r="C117" s="293"/>
      <c r="D117" s="294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07"/>
      <c r="S117" s="119"/>
      <c r="T117" s="120"/>
      <c r="U117" s="111"/>
      <c r="V117" s="112"/>
      <c r="W117" s="120"/>
      <c r="X117" s="191"/>
      <c r="Y117" s="12"/>
      <c r="Z117" s="208"/>
      <c r="AA117" s="295"/>
      <c r="AB117" s="296"/>
      <c r="AC117" s="12"/>
      <c r="AD117" s="208"/>
      <c r="AE117" s="117"/>
      <c r="AF117" s="110"/>
      <c r="AG117" s="291"/>
    </row>
    <row r="118" spans="1:33" ht="15.75" customHeight="1">
      <c r="A118" s="312"/>
      <c r="B118" s="163"/>
      <c r="C118" s="293"/>
      <c r="D118" s="294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07"/>
      <c r="S118" s="119"/>
      <c r="T118" s="120"/>
      <c r="U118" s="111"/>
      <c r="V118" s="112"/>
      <c r="W118" s="120"/>
      <c r="X118" s="191"/>
      <c r="Y118" s="12"/>
      <c r="Z118" s="208"/>
      <c r="AA118" s="295"/>
      <c r="AB118" s="296"/>
      <c r="AC118" s="12"/>
      <c r="AD118" s="208"/>
      <c r="AE118" s="117"/>
      <c r="AF118" s="110"/>
      <c r="AG118" s="291"/>
    </row>
    <row r="119" spans="1:33" ht="15.75" customHeight="1">
      <c r="A119" s="312"/>
      <c r="B119" s="163"/>
      <c r="C119" s="293"/>
      <c r="D119" s="294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07"/>
      <c r="S119" s="119"/>
      <c r="T119" s="120"/>
      <c r="U119" s="111"/>
      <c r="V119" s="112"/>
      <c r="W119" s="120"/>
      <c r="X119" s="191"/>
      <c r="Y119" s="12"/>
      <c r="Z119" s="208"/>
      <c r="AA119" s="295"/>
      <c r="AB119" s="296"/>
      <c r="AC119" s="12"/>
      <c r="AD119" s="208"/>
      <c r="AE119" s="117"/>
      <c r="AF119" s="110"/>
      <c r="AG119" s="291"/>
    </row>
    <row r="120" spans="1:33" ht="15.75" customHeight="1">
      <c r="A120" s="312"/>
      <c r="B120" s="163"/>
      <c r="C120" s="293"/>
      <c r="D120" s="294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07"/>
      <c r="S120" s="119"/>
      <c r="T120" s="120"/>
      <c r="U120" s="111"/>
      <c r="V120" s="112"/>
      <c r="W120" s="120"/>
      <c r="X120" s="191"/>
      <c r="Y120" s="12"/>
      <c r="Z120" s="208"/>
      <c r="AA120" s="295"/>
      <c r="AB120" s="296"/>
      <c r="AC120" s="12"/>
      <c r="AD120" s="208"/>
      <c r="AE120" s="117"/>
      <c r="AF120" s="110"/>
      <c r="AG120" s="291"/>
    </row>
    <row r="121" spans="1:33" ht="15.75" customHeight="1">
      <c r="A121" s="312"/>
      <c r="B121" s="163"/>
      <c r="C121" s="293"/>
      <c r="D121" s="294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07"/>
      <c r="S121" s="119"/>
      <c r="T121" s="120"/>
      <c r="U121" s="111"/>
      <c r="V121" s="112"/>
      <c r="W121" s="120"/>
      <c r="X121" s="191"/>
      <c r="Y121" s="12"/>
      <c r="Z121" s="208"/>
      <c r="AA121" s="295"/>
      <c r="AB121" s="296"/>
      <c r="AC121" s="12"/>
      <c r="AD121" s="208"/>
      <c r="AE121" s="117"/>
      <c r="AF121" s="110"/>
      <c r="AG121" s="291"/>
    </row>
    <row r="122" spans="1:33" ht="15.75" customHeight="1">
      <c r="A122" s="312"/>
      <c r="B122" s="163"/>
      <c r="C122" s="293"/>
      <c r="D122" s="294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07"/>
      <c r="S122" s="119"/>
      <c r="T122" s="120"/>
      <c r="U122" s="130"/>
      <c r="V122" s="131"/>
      <c r="W122" s="126"/>
      <c r="X122" s="127"/>
      <c r="Y122" s="12"/>
      <c r="Z122" s="208"/>
      <c r="AA122" s="295"/>
      <c r="AB122" s="296"/>
      <c r="AC122" s="12"/>
      <c r="AD122" s="208"/>
      <c r="AE122" s="165"/>
      <c r="AF122" s="125"/>
      <c r="AG122" s="291"/>
    </row>
    <row r="123" spans="1:33" ht="15.75" customHeight="1" thickBot="1">
      <c r="A123" s="313"/>
      <c r="B123" s="133" t="s">
        <v>117</v>
      </c>
      <c r="C123" s="297"/>
      <c r="D123" s="297"/>
      <c r="E123" s="134"/>
      <c r="F123" s="167"/>
      <c r="G123" s="135"/>
      <c r="H123" s="69"/>
      <c r="I123" s="136">
        <f t="shared" ref="I123:J123" si="44">AVERAGE(I107:I122)</f>
        <v>22.25</v>
      </c>
      <c r="J123" s="137">
        <f t="shared" si="44"/>
        <v>2000</v>
      </c>
      <c r="K123" s="138">
        <f t="shared" ref="K123" si="45">J123/I123</f>
        <v>89.887640449438209</v>
      </c>
      <c r="L123" s="136">
        <f t="shared" ref="L123:M123" si="46">AVERAGE(L107:L122)</f>
        <v>22.25</v>
      </c>
      <c r="M123" s="137">
        <f t="shared" si="46"/>
        <v>1777.6936034068019</v>
      </c>
      <c r="N123" s="138">
        <f>M123/L123</f>
        <v>79.896341726148407</v>
      </c>
      <c r="O123" s="139">
        <f>L123-I123</f>
        <v>0</v>
      </c>
      <c r="P123" s="140">
        <f>N123-K123</f>
        <v>-9.9912987232898018</v>
      </c>
      <c r="Q123" s="141">
        <f>N123/K123</f>
        <v>0.88884680170340091</v>
      </c>
      <c r="R123" s="308"/>
      <c r="S123" s="142">
        <f>S107</f>
        <v>0.70833333333333337</v>
      </c>
      <c r="T123" s="143">
        <f>INDEX(T107:T122,COUNTA(T107:T122))</f>
        <v>0.8384490740740741</v>
      </c>
      <c r="U123" s="144"/>
      <c r="V123" s="166"/>
      <c r="W123" s="167"/>
      <c r="X123" s="138"/>
      <c r="Y123" s="181">
        <f t="shared" ref="Y123:Z123" si="47">SUM(Y107:Y122)</f>
        <v>0</v>
      </c>
      <c r="Z123" s="182">
        <f t="shared" si="47"/>
        <v>0</v>
      </c>
      <c r="AA123" s="298"/>
      <c r="AB123" s="299"/>
      <c r="AC123" s="181">
        <f t="shared" ref="AC123:AD123" si="48">SUM(AC107:AC122)</f>
        <v>4</v>
      </c>
      <c r="AD123" s="182">
        <f t="shared" si="48"/>
        <v>0</v>
      </c>
      <c r="AE123" s="168">
        <f>M123-J123</f>
        <v>-222.30639659319809</v>
      </c>
      <c r="AF123" s="141">
        <f>M123/J123</f>
        <v>0.88884680170340091</v>
      </c>
      <c r="AG123" s="292"/>
    </row>
    <row r="125" spans="1:33">
      <c r="AA125" s="289" t="s">
        <v>161</v>
      </c>
      <c r="AB125" s="289"/>
    </row>
    <row r="126" spans="1:33">
      <c r="AA126" s="289" t="s">
        <v>162</v>
      </c>
      <c r="AB126" s="289"/>
    </row>
    <row r="127" spans="1:33">
      <c r="AA127" s="289" t="s">
        <v>163</v>
      </c>
      <c r="AB127" s="289"/>
    </row>
    <row r="128" spans="1:33">
      <c r="AA128" s="289" t="s">
        <v>164</v>
      </c>
      <c r="AB128" s="289"/>
    </row>
    <row r="129" spans="27:28">
      <c r="AA129" s="289" t="s">
        <v>165</v>
      </c>
      <c r="AB129" s="289"/>
    </row>
    <row r="130" spans="27:28">
      <c r="AA130" s="289" t="s">
        <v>166</v>
      </c>
      <c r="AB130" s="289"/>
    </row>
    <row r="131" spans="27:28">
      <c r="AA131" s="289" t="s">
        <v>167</v>
      </c>
      <c r="AB131" s="289"/>
    </row>
    <row r="132" spans="27:28">
      <c r="AA132" s="289" t="s">
        <v>168</v>
      </c>
      <c r="AB132" s="289"/>
    </row>
    <row r="133" spans="27:28">
      <c r="AA133" s="289" t="s">
        <v>169</v>
      </c>
      <c r="AB133" s="289"/>
    </row>
    <row r="134" spans="27:28">
      <c r="AA134" s="289" t="s">
        <v>170</v>
      </c>
      <c r="AB134" s="289"/>
    </row>
    <row r="135" spans="27:28">
      <c r="AA135" s="289" t="s">
        <v>171</v>
      </c>
      <c r="AB135" s="289"/>
    </row>
    <row r="136" spans="27:28">
      <c r="AA136" s="289" t="s">
        <v>172</v>
      </c>
      <c r="AB136" s="289"/>
    </row>
    <row r="137" spans="27:28">
      <c r="AA137" s="289" t="s">
        <v>173</v>
      </c>
      <c r="AB137" s="289"/>
    </row>
  </sheetData>
  <mergeCells count="306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AA114:AB114"/>
    <mergeCell ref="C115:D115"/>
    <mergeCell ref="AA115:AB115"/>
    <mergeCell ref="C116:D116"/>
    <mergeCell ref="AA116:AB116"/>
    <mergeCell ref="C117:D117"/>
    <mergeCell ref="AA117:AB117"/>
    <mergeCell ref="C97:D97"/>
    <mergeCell ref="AA97:AB97"/>
    <mergeCell ref="C98:D98"/>
    <mergeCell ref="AA98:AB98"/>
    <mergeCell ref="C99:D99"/>
    <mergeCell ref="AA99:AB99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21:D121"/>
    <mergeCell ref="AA121:AB121"/>
    <mergeCell ref="C122:D122"/>
    <mergeCell ref="AA122:AB122"/>
    <mergeCell ref="C123:D123"/>
    <mergeCell ref="AA123:AB123"/>
    <mergeCell ref="C118:D118"/>
    <mergeCell ref="AA118:AB118"/>
    <mergeCell ref="C119:D119"/>
    <mergeCell ref="AA119:AB119"/>
    <mergeCell ref="C120:D120"/>
    <mergeCell ref="AA120:AB120"/>
    <mergeCell ref="AA137:AB137"/>
    <mergeCell ref="AA131:AB131"/>
    <mergeCell ref="AA132:AB132"/>
    <mergeCell ref="AA133:AB133"/>
    <mergeCell ref="AA134:AB134"/>
    <mergeCell ref="AA135:AB135"/>
    <mergeCell ref="AA136:AB136"/>
    <mergeCell ref="AA125:AB125"/>
    <mergeCell ref="AA126:AB126"/>
    <mergeCell ref="AA127:AB127"/>
    <mergeCell ref="AA128:AB128"/>
    <mergeCell ref="AA129:AB129"/>
    <mergeCell ref="AA130:AB130"/>
  </mergeCells>
  <phoneticPr fontId="5" type="noConversion"/>
  <conditionalFormatting sqref="O5:O123">
    <cfRule type="cellIs" dxfId="676" priority="3" operator="greaterThan">
      <formula>0</formula>
    </cfRule>
  </conditionalFormatting>
  <conditionalFormatting sqref="P5:P123 AE5:AE123">
    <cfRule type="cellIs" dxfId="675" priority="6" operator="lessThan">
      <formula>0</formula>
    </cfRule>
  </conditionalFormatting>
  <conditionalFormatting sqref="Q5:Q123 AF5:AF123">
    <cfRule type="cellIs" dxfId="674" priority="4" operator="greaterThan">
      <formula>1</formula>
    </cfRule>
    <cfRule type="cellIs" dxfId="673" priority="5" operator="lessThan">
      <formula>0.8</formula>
    </cfRule>
  </conditionalFormatting>
  <conditionalFormatting sqref="AG5 R5:R123 AG90">
    <cfRule type="cellIs" dxfId="672" priority="7" operator="lessThan">
      <formula>0.8</formula>
    </cfRule>
  </conditionalFormatting>
  <conditionalFormatting sqref="AG22">
    <cfRule type="cellIs" dxfId="671" priority="11" operator="lessThan">
      <formula>0.8</formula>
    </cfRule>
  </conditionalFormatting>
  <conditionalFormatting sqref="AG37">
    <cfRule type="cellIs" dxfId="670" priority="10" operator="lessThan">
      <formula>0.8</formula>
    </cfRule>
  </conditionalFormatting>
  <conditionalFormatting sqref="AG39:AG74">
    <cfRule type="cellIs" dxfId="669" priority="8" operator="lessThan">
      <formula>0.8</formula>
    </cfRule>
  </conditionalFormatting>
  <conditionalFormatting sqref="AG80:AG88">
    <cfRule type="cellIs" dxfId="668" priority="9" operator="lessThan">
      <formula>0.8</formula>
    </cfRule>
  </conditionalFormatting>
  <conditionalFormatting sqref="AG105">
    <cfRule type="cellIs" dxfId="667" priority="2" operator="lessThan">
      <formula>0.8</formula>
    </cfRule>
  </conditionalFormatting>
  <conditionalFormatting sqref="AG107:AG123">
    <cfRule type="cellIs" dxfId="666" priority="1" operator="lessThan">
      <formula>0.8</formula>
    </cfRule>
  </conditionalFormatting>
  <dataValidations count="1">
    <dataValidation type="list" allowBlank="1" showInputMessage="1" showErrorMessage="1" sqref="AA5:AB123" xr:uid="{C8DE4140-C388-4D14-B788-A2CFDC08A45A}">
      <formula1>$AA$125:$AA$137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AA0AE-768D-4245-B811-3EAAF9668741}">
  <sheetPr>
    <tabColor theme="8" tint="0.59999389629810485"/>
  </sheetPr>
  <dimension ref="B1:AR42"/>
  <sheetViews>
    <sheetView zoomScale="70" zoomScaleNormal="70" workbookViewId="0">
      <selection activeCell="S22" sqref="S22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6" t="s">
        <v>0</v>
      </c>
      <c r="C1" s="276"/>
      <c r="D1" s="276"/>
      <c r="E1" s="276"/>
      <c r="F1" s="276"/>
      <c r="G1" s="276"/>
      <c r="H1" s="276"/>
      <c r="I1" s="276"/>
      <c r="J1" s="276"/>
      <c r="K1" s="1"/>
      <c r="L1" s="1"/>
      <c r="M1" s="1"/>
      <c r="N1" s="1"/>
      <c r="O1" s="1"/>
      <c r="P1" s="1"/>
    </row>
    <row r="2" spans="2:34" ht="27.75" customHeight="1">
      <c r="B2" s="277"/>
      <c r="C2" s="277"/>
      <c r="D2" s="277"/>
      <c r="E2" s="277"/>
      <c r="F2" s="277"/>
      <c r="G2" s="277"/>
      <c r="H2" s="277"/>
      <c r="I2" s="277"/>
      <c r="J2" s="277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8" t="s">
        <v>265</v>
      </c>
      <c r="D3" s="279"/>
      <c r="E3" s="3" t="s">
        <v>2</v>
      </c>
      <c r="F3" s="280">
        <f>'0127(18度C)'!D1+'0127(4度C)'!D1</f>
        <v>158031</v>
      </c>
      <c r="G3" s="281"/>
      <c r="H3" s="3" t="s">
        <v>3</v>
      </c>
      <c r="I3" s="282">
        <f>'0127(18度C)'!F1+'0127(4度C)'!F1</f>
        <v>4884312.0300000012</v>
      </c>
      <c r="J3" s="283"/>
      <c r="K3" s="4"/>
      <c r="L3" s="5"/>
      <c r="M3" s="1"/>
      <c r="N3" s="1"/>
      <c r="O3" s="1"/>
      <c r="P3" s="1"/>
    </row>
    <row r="4" spans="2:34" ht="28.5" customHeight="1">
      <c r="B4" s="284" t="s">
        <v>4</v>
      </c>
      <c r="C4" s="264" t="s">
        <v>5</v>
      </c>
      <c r="D4" s="265"/>
      <c r="E4" s="287" t="s">
        <v>6</v>
      </c>
      <c r="F4" s="288"/>
      <c r="G4" s="287" t="s">
        <v>7</v>
      </c>
      <c r="H4" s="288"/>
      <c r="I4" s="287" t="s">
        <v>8</v>
      </c>
      <c r="J4" s="288"/>
      <c r="K4" s="260" t="s">
        <v>9</v>
      </c>
      <c r="L4" s="261"/>
      <c r="M4" s="260" t="s">
        <v>10</v>
      </c>
      <c r="N4" s="261"/>
      <c r="O4" s="262" t="s">
        <v>11</v>
      </c>
      <c r="P4" s="263"/>
      <c r="Q4" s="263" t="s">
        <v>12</v>
      </c>
      <c r="R4" s="263"/>
    </row>
    <row r="5" spans="2:34" ht="28.5" customHeight="1">
      <c r="B5" s="285"/>
      <c r="C5" s="264" t="s">
        <v>13</v>
      </c>
      <c r="D5" s="265"/>
      <c r="E5" s="266" t="s">
        <v>14</v>
      </c>
      <c r="F5" s="267"/>
      <c r="G5" s="268" t="s">
        <v>15</v>
      </c>
      <c r="H5" s="269"/>
      <c r="I5" s="270" t="s">
        <v>16</v>
      </c>
      <c r="J5" s="271"/>
      <c r="K5" s="272" t="s">
        <v>17</v>
      </c>
      <c r="L5" s="273"/>
      <c r="M5" s="274" t="s">
        <v>18</v>
      </c>
      <c r="N5" s="275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5"/>
      <c r="C6" s="264" t="s">
        <v>22</v>
      </c>
      <c r="D6" s="265"/>
      <c r="E6" s="256">
        <f>AVERAGE(D14:O14,D32:X32)</f>
        <v>523.27989098095225</v>
      </c>
      <c r="F6" s="257" t="e">
        <f>AVERAGE(#REF!,D14:K14)</f>
        <v>#REF!</v>
      </c>
      <c r="G6" s="258">
        <f>AVERAGE(D14:K14)</f>
        <v>190.43939466255961</v>
      </c>
      <c r="H6" s="259"/>
      <c r="I6" s="258">
        <f>AVERAGE(L14:O14)</f>
        <v>94.096362597600461</v>
      </c>
      <c r="J6" s="259"/>
      <c r="K6" s="258">
        <f>AVERAGE(D32:O32)</f>
        <v>735.92243186582812</v>
      </c>
      <c r="L6" s="259"/>
      <c r="M6" s="258">
        <f>AVERAGE(P32:X32)</f>
        <v>772.6227495908347</v>
      </c>
      <c r="N6" s="259"/>
      <c r="O6" s="390">
        <f>'0127(4度C)'!Y2</f>
        <v>0</v>
      </c>
      <c r="P6" s="390">
        <f>'0127(4度C)'!Z2</f>
        <v>0</v>
      </c>
      <c r="Q6" s="245">
        <f>'0127(4度C)'!AC2</f>
        <v>39</v>
      </c>
      <c r="R6" s="245">
        <f>'0127(4度C)'!AD2</f>
        <v>0</v>
      </c>
    </row>
    <row r="7" spans="2:34" ht="28.5" customHeight="1">
      <c r="B7" s="285"/>
      <c r="C7" s="250" t="s">
        <v>23</v>
      </c>
      <c r="D7" s="251"/>
      <c r="E7" s="252">
        <f>AVERAGE(D15:O15,D33:X33)</f>
        <v>464.4470509433886</v>
      </c>
      <c r="F7" s="253" t="e">
        <f>AVERAGE(#REF!,D15:K15)</f>
        <v>#REF!</v>
      </c>
      <c r="G7" s="254">
        <f>AVERAGE(D15:K15)</f>
        <v>171.32346853410846</v>
      </c>
      <c r="H7" s="255"/>
      <c r="I7" s="254">
        <f>AVERAGE(L15:O15)</f>
        <v>83.638822656087541</v>
      </c>
      <c r="J7" s="255"/>
      <c r="K7" s="254">
        <f>AVERAGE(D33:O33)</f>
        <v>652.33491890790594</v>
      </c>
      <c r="L7" s="255"/>
      <c r="M7" s="254">
        <f>AVERAGE(P33:X33)</f>
        <v>684.42848311016826</v>
      </c>
      <c r="N7" s="255"/>
      <c r="O7" s="390"/>
      <c r="P7" s="390"/>
      <c r="Q7" s="246"/>
      <c r="R7" s="246"/>
    </row>
    <row r="8" spans="2:34" ht="28.5" customHeight="1">
      <c r="B8" s="286"/>
      <c r="C8" s="250" t="s">
        <v>24</v>
      </c>
      <c r="D8" s="251"/>
      <c r="E8" s="248">
        <f>AVERAGE(D16:O16,D34:X34)</f>
        <v>0.88905260821479415</v>
      </c>
      <c r="F8" s="249" t="e">
        <f>AVERAGE(D16:K16,#REF!)</f>
        <v>#REF!</v>
      </c>
      <c r="G8" s="238">
        <f>AVERAGE(D16:K16)</f>
        <v>0.89648494397390388</v>
      </c>
      <c r="H8" s="239"/>
      <c r="I8" s="238">
        <f>AVERAGE(L16:O16)</f>
        <v>0.88885508454960727</v>
      </c>
      <c r="J8" s="239"/>
      <c r="K8" s="238">
        <f>AVERAGE(D34:O34)</f>
        <v>0.8865526538588373</v>
      </c>
      <c r="L8" s="239"/>
      <c r="M8" s="238">
        <f>AVERAGE(P34:X34)</f>
        <v>0.88469922714890747</v>
      </c>
      <c r="N8" s="239"/>
      <c r="O8" s="390"/>
      <c r="P8" s="390"/>
      <c r="Q8" s="247"/>
      <c r="R8" s="247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36" t="s">
        <v>26</v>
      </c>
      <c r="C11" s="237"/>
      <c r="D11" s="240" t="s">
        <v>27</v>
      </c>
      <c r="E11" s="241"/>
      <c r="F11" s="241"/>
      <c r="G11" s="241"/>
      <c r="H11" s="241"/>
      <c r="I11" s="241"/>
      <c r="J11" s="241"/>
      <c r="K11" s="241"/>
      <c r="L11" s="242" t="s">
        <v>28</v>
      </c>
      <c r="M11" s="243"/>
      <c r="N11" s="243"/>
      <c r="O11" s="244"/>
    </row>
    <row r="12" spans="2:34" ht="17.25" customHeight="1">
      <c r="B12" s="230" t="s">
        <v>29</v>
      </c>
      <c r="C12" s="231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1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3" t="s">
        <v>40</v>
      </c>
      <c r="C14" s="26" t="s">
        <v>41</v>
      </c>
      <c r="D14" s="27" t="s">
        <v>42</v>
      </c>
      <c r="E14" s="28">
        <v>81.818181818181813</v>
      </c>
      <c r="F14" s="28">
        <v>93.023255813953483</v>
      </c>
      <c r="G14" s="28">
        <v>102.47787610619469</v>
      </c>
      <c r="H14" s="28">
        <v>102.1276595744681</v>
      </c>
      <c r="I14" s="28">
        <v>572.75</v>
      </c>
      <c r="J14" s="28" t="s">
        <v>42</v>
      </c>
      <c r="K14" s="29" t="s">
        <v>42</v>
      </c>
      <c r="L14" s="27" t="s">
        <v>42</v>
      </c>
      <c r="M14" s="30" t="s">
        <v>42</v>
      </c>
      <c r="N14" s="28">
        <v>98.305084745762699</v>
      </c>
      <c r="O14" s="31">
        <v>89.887640449438209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3"/>
      <c r="C15" s="33" t="s">
        <v>43</v>
      </c>
      <c r="D15" s="34" t="s">
        <v>42</v>
      </c>
      <c r="E15" s="35">
        <v>72.913465454292862</v>
      </c>
      <c r="F15" s="35">
        <v>82.631029099798212</v>
      </c>
      <c r="G15" s="35">
        <v>93.233474872375538</v>
      </c>
      <c r="H15" s="35">
        <v>90.970359261133538</v>
      </c>
      <c r="I15" s="35">
        <v>516.86901398294219</v>
      </c>
      <c r="J15" s="35" t="s">
        <v>42</v>
      </c>
      <c r="K15" s="36" t="s">
        <v>42</v>
      </c>
      <c r="L15" s="34" t="s">
        <v>42</v>
      </c>
      <c r="M15" s="37" t="s">
        <v>42</v>
      </c>
      <c r="N15" s="35">
        <v>87.397481084643161</v>
      </c>
      <c r="O15" s="38">
        <v>79.880164227531921</v>
      </c>
      <c r="Q15" s="39"/>
      <c r="R15" s="39"/>
      <c r="S15" s="39"/>
      <c r="T15" s="39"/>
      <c r="U15" s="39"/>
      <c r="V15" s="39"/>
      <c r="W15" s="39"/>
      <c r="X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33"/>
      <c r="C16" s="41" t="s">
        <v>44</v>
      </c>
      <c r="D16" s="42" t="s">
        <v>42</v>
      </c>
      <c r="E16" s="43">
        <f t="shared" ref="E16:I16" si="0">E15/E14</f>
        <v>0.8911645777746906</v>
      </c>
      <c r="F16" s="43">
        <f t="shared" si="0"/>
        <v>0.88828356282283083</v>
      </c>
      <c r="G16" s="43">
        <f t="shared" si="0"/>
        <v>0.90979124875461459</v>
      </c>
      <c r="H16" s="43">
        <f t="shared" si="0"/>
        <v>0.8907514344319325</v>
      </c>
      <c r="I16" s="43">
        <f t="shared" si="0"/>
        <v>0.90243389608545121</v>
      </c>
      <c r="J16" s="43" t="s">
        <v>42</v>
      </c>
      <c r="K16" s="44" t="s">
        <v>42</v>
      </c>
      <c r="L16" s="42" t="s">
        <v>42</v>
      </c>
      <c r="M16" s="45" t="s">
        <v>42</v>
      </c>
      <c r="N16" s="43">
        <f t="shared" ref="N16:O16" si="1">N15/N14</f>
        <v>0.8890433420679219</v>
      </c>
      <c r="O16" s="46">
        <f t="shared" si="1"/>
        <v>0.88866682703129252</v>
      </c>
      <c r="Q16" s="32"/>
      <c r="R16" s="32"/>
      <c r="S16" s="32"/>
      <c r="T16" s="32"/>
      <c r="U16" s="32"/>
      <c r="V16" s="32"/>
      <c r="W16" s="32"/>
      <c r="X16" s="32"/>
      <c r="AB16" s="32"/>
      <c r="AC16" s="32"/>
      <c r="AD16" s="32"/>
      <c r="AE16" s="32"/>
    </row>
    <row r="17" spans="2:44" ht="17.25" customHeight="1">
      <c r="B17" s="232" t="s">
        <v>45</v>
      </c>
      <c r="C17" s="13" t="s">
        <v>46</v>
      </c>
      <c r="D17" s="47" t="s">
        <v>42</v>
      </c>
      <c r="E17" s="48">
        <v>0.20833333333333334</v>
      </c>
      <c r="F17" s="48">
        <v>0.29166666666666669</v>
      </c>
      <c r="G17" s="48">
        <v>0.29166666666666669</v>
      </c>
      <c r="H17" s="48">
        <v>0.29172453703703705</v>
      </c>
      <c r="I17" s="48">
        <v>0.42777777777777776</v>
      </c>
      <c r="J17" s="48" t="s">
        <v>42</v>
      </c>
      <c r="K17" s="48" t="s">
        <v>42</v>
      </c>
      <c r="L17" s="47" t="s">
        <v>42</v>
      </c>
      <c r="M17" s="49" t="s">
        <v>42</v>
      </c>
      <c r="N17" s="48">
        <v>0.70833333333333337</v>
      </c>
      <c r="O17" s="50">
        <v>0.70849537037037036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7" t="s">
        <v>42</v>
      </c>
      <c r="E18" s="48">
        <v>0.61597222222222225</v>
      </c>
      <c r="F18" s="48">
        <v>0.58127314814814812</v>
      </c>
      <c r="G18" s="48">
        <v>0.5292013888888889</v>
      </c>
      <c r="H18" s="48">
        <v>0.53545138888888888</v>
      </c>
      <c r="I18" s="48">
        <v>0.45555555555555555</v>
      </c>
      <c r="J18" s="48" t="s">
        <v>42</v>
      </c>
      <c r="K18" s="48" t="s">
        <v>42</v>
      </c>
      <c r="L18" s="47" t="s">
        <v>42</v>
      </c>
      <c r="M18" s="49" t="s">
        <v>42</v>
      </c>
      <c r="N18" s="48">
        <v>0.84040509259259255</v>
      </c>
      <c r="O18" s="50">
        <v>0.83974537037037034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4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2"/>
      <c r="AC19" s="192"/>
      <c r="AD19" s="192"/>
      <c r="AE19" s="192"/>
      <c r="AF19" s="192"/>
      <c r="AG19" s="192"/>
      <c r="AH19" s="192"/>
      <c r="AI19" s="192"/>
      <c r="AJ19" s="192"/>
      <c r="AK19" s="192"/>
      <c r="AL19" s="192"/>
      <c r="AM19" s="192"/>
      <c r="AN19" s="192"/>
      <c r="AO19" s="25"/>
      <c r="AP19" s="25"/>
      <c r="AQ19" s="25"/>
      <c r="AR19" s="25"/>
    </row>
    <row r="20" spans="2:44" ht="17.25" customHeight="1">
      <c r="B20" s="235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2"/>
      <c r="AC20" s="192"/>
      <c r="AD20" s="192"/>
      <c r="AE20" s="192"/>
      <c r="AF20" s="192"/>
      <c r="AG20" s="192"/>
      <c r="AH20" s="192"/>
      <c r="AI20" s="192"/>
      <c r="AJ20" s="192"/>
      <c r="AK20" s="192"/>
      <c r="AL20" s="192"/>
      <c r="AM20" s="192"/>
      <c r="AN20" s="192"/>
      <c r="AO20" s="25"/>
      <c r="AP20" s="25"/>
      <c r="AQ20" s="25"/>
      <c r="AR20" s="25"/>
    </row>
    <row r="21" spans="2:44" ht="17.25" customHeight="1">
      <c r="B21" s="234" t="s">
        <v>51</v>
      </c>
      <c r="C21" s="51" t="s">
        <v>49</v>
      </c>
      <c r="D21" s="54"/>
      <c r="E21" s="52">
        <v>13</v>
      </c>
      <c r="F21" s="52">
        <v>7</v>
      </c>
      <c r="G21" s="52">
        <v>0</v>
      </c>
      <c r="H21" s="52">
        <v>9</v>
      </c>
      <c r="I21" s="52">
        <v>2</v>
      </c>
      <c r="J21" s="52"/>
      <c r="K21" s="53"/>
      <c r="L21" s="54"/>
      <c r="M21" s="55"/>
      <c r="N21" s="52">
        <v>4</v>
      </c>
      <c r="O21" s="56">
        <v>4</v>
      </c>
      <c r="Q21" s="9"/>
      <c r="R21" s="9"/>
      <c r="S21" s="9"/>
      <c r="T21" s="9"/>
      <c r="AB21" s="192"/>
      <c r="AC21" s="192"/>
      <c r="AD21" s="192"/>
      <c r="AE21" s="192"/>
      <c r="AF21" s="192"/>
      <c r="AG21" s="192"/>
      <c r="AH21" s="192"/>
      <c r="AI21" s="192"/>
      <c r="AJ21" s="192"/>
      <c r="AK21" s="192"/>
      <c r="AL21" s="192"/>
      <c r="AM21" s="192"/>
      <c r="AN21" s="192"/>
      <c r="AO21" s="25"/>
      <c r="AP21" s="25"/>
      <c r="AQ21" s="25"/>
      <c r="AR21" s="25"/>
    </row>
    <row r="22" spans="2:44" ht="17.25" customHeight="1">
      <c r="B22" s="235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2"/>
      <c r="AA22" s="192"/>
      <c r="AB22" s="192"/>
      <c r="AC22" s="192"/>
      <c r="AD22" s="192"/>
      <c r="AE22" s="192"/>
      <c r="AF22" s="192"/>
      <c r="AG22" s="192"/>
      <c r="AH22" s="192"/>
      <c r="AI22" s="192"/>
      <c r="AJ22" s="192"/>
      <c r="AK22" s="192"/>
      <c r="AL22" s="192"/>
      <c r="AM22" s="192"/>
      <c r="AN22" s="192"/>
      <c r="AO22" s="25"/>
      <c r="AP22" s="25"/>
      <c r="AQ22" s="25"/>
      <c r="AR22" s="25"/>
    </row>
    <row r="23" spans="2:44" ht="17.25" customHeight="1">
      <c r="B23" s="230" t="s">
        <v>53</v>
      </c>
      <c r="C23" s="231"/>
      <c r="D23" s="57" t="s">
        <v>42</v>
      </c>
      <c r="E23" s="58">
        <v>22</v>
      </c>
      <c r="F23" s="58">
        <v>21.5</v>
      </c>
      <c r="G23" s="58">
        <v>23.4</v>
      </c>
      <c r="H23" s="58">
        <v>20.142857142857142</v>
      </c>
      <c r="I23" s="58">
        <v>6</v>
      </c>
      <c r="J23" s="58" t="s">
        <v>42</v>
      </c>
      <c r="K23" s="59" t="s">
        <v>42</v>
      </c>
      <c r="L23" s="57" t="s">
        <v>42</v>
      </c>
      <c r="M23" s="60" t="s">
        <v>42</v>
      </c>
      <c r="N23" s="58">
        <v>19.666666666666668</v>
      </c>
      <c r="O23" s="61">
        <v>22.25</v>
      </c>
    </row>
    <row r="24" spans="2:44" ht="17.25" customHeight="1">
      <c r="B24" s="220" t="s">
        <v>54</v>
      </c>
      <c r="C24" s="221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20" t="s">
        <v>59</v>
      </c>
      <c r="C25" s="221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22" t="s">
        <v>60</v>
      </c>
      <c r="C26" s="223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36" t="s">
        <v>26</v>
      </c>
      <c r="C29" s="237"/>
      <c r="D29" s="224" t="s">
        <v>64</v>
      </c>
      <c r="E29" s="225"/>
      <c r="F29" s="225"/>
      <c r="G29" s="225"/>
      <c r="H29" s="225"/>
      <c r="I29" s="225"/>
      <c r="J29" s="225"/>
      <c r="K29" s="225"/>
      <c r="L29" s="225"/>
      <c r="M29" s="225"/>
      <c r="N29" s="225"/>
      <c r="O29" s="226"/>
      <c r="P29" s="227" t="s">
        <v>65</v>
      </c>
      <c r="Q29" s="228"/>
      <c r="R29" s="228"/>
      <c r="S29" s="228"/>
      <c r="T29" s="228"/>
      <c r="U29" s="228"/>
      <c r="V29" s="228"/>
      <c r="W29" s="228"/>
      <c r="X29" s="229"/>
    </row>
    <row r="30" spans="2:44" ht="17.25" customHeight="1">
      <c r="B30" s="230" t="s">
        <v>29</v>
      </c>
      <c r="C30" s="231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30"/>
      <c r="C31" s="231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33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318.8679245283019</v>
      </c>
      <c r="H32" s="28">
        <v>433.33333333333331</v>
      </c>
      <c r="I32" s="28" t="s">
        <v>42</v>
      </c>
      <c r="J32" s="28" t="s">
        <v>42</v>
      </c>
      <c r="K32" s="28">
        <v>880</v>
      </c>
      <c r="L32" s="28" t="s">
        <v>42</v>
      </c>
      <c r="M32" s="28">
        <v>707.14285714285711</v>
      </c>
      <c r="N32" s="28">
        <v>1133.3333333333333</v>
      </c>
      <c r="O32" s="28">
        <v>942.85714285714289</v>
      </c>
      <c r="P32" s="27">
        <v>306.38297872340428</v>
      </c>
      <c r="Q32" s="28" t="s">
        <v>42</v>
      </c>
      <c r="R32" s="28" t="s">
        <v>42</v>
      </c>
      <c r="S32" s="28" t="s">
        <v>42</v>
      </c>
      <c r="T32" s="28">
        <v>787.5</v>
      </c>
      <c r="U32" s="28" t="s">
        <v>42</v>
      </c>
      <c r="V32" s="28">
        <v>776.47058823529414</v>
      </c>
      <c r="W32" s="28">
        <v>969.23076923076928</v>
      </c>
      <c r="X32" s="31">
        <v>1023.5294117647059</v>
      </c>
    </row>
    <row r="33" spans="2:24" ht="39.6" customHeight="1">
      <c r="B33" s="233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279.38508537324316</v>
      </c>
      <c r="H33" s="35">
        <v>386.38966496571192</v>
      </c>
      <c r="I33" s="35" t="s">
        <v>42</v>
      </c>
      <c r="J33" s="35" t="s">
        <v>42</v>
      </c>
      <c r="K33" s="35">
        <v>787.48013686603974</v>
      </c>
      <c r="L33" s="35" t="s">
        <v>42</v>
      </c>
      <c r="M33" s="35">
        <v>633.21370120269</v>
      </c>
      <c r="N33" s="35">
        <v>993.80647746855777</v>
      </c>
      <c r="O33" s="35">
        <v>833.73444757119341</v>
      </c>
      <c r="P33" s="34">
        <v>267.19621852574596</v>
      </c>
      <c r="Q33" s="35" t="s">
        <v>42</v>
      </c>
      <c r="R33" s="35" t="s">
        <v>42</v>
      </c>
      <c r="S33" s="35" t="s">
        <v>42</v>
      </c>
      <c r="T33" s="35">
        <v>702.65717076737928</v>
      </c>
      <c r="U33" s="35" t="s">
        <v>42</v>
      </c>
      <c r="V33" s="35">
        <v>695.11604463434367</v>
      </c>
      <c r="W33" s="35">
        <v>861.08124190129263</v>
      </c>
      <c r="X33" s="38">
        <v>896.09173972207952</v>
      </c>
    </row>
    <row r="34" spans="2:24" ht="40.15" customHeight="1">
      <c r="B34" s="233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0.87617807838946071</v>
      </c>
      <c r="H34" s="43">
        <f>H33/H32</f>
        <v>0.89166845761318136</v>
      </c>
      <c r="I34" s="43" t="s">
        <v>42</v>
      </c>
      <c r="J34" s="43" t="s">
        <v>42</v>
      </c>
      <c r="K34" s="43">
        <f>K33/K32</f>
        <v>0.89486379189322696</v>
      </c>
      <c r="L34" s="43" t="s">
        <v>42</v>
      </c>
      <c r="M34" s="43">
        <f>M33/M32</f>
        <v>0.89545371887249092</v>
      </c>
      <c r="N34" s="43">
        <f>N33/N32</f>
        <v>0.87688806835460986</v>
      </c>
      <c r="O34" s="43">
        <f>O33/O32</f>
        <v>0.88426380803005356</v>
      </c>
      <c r="P34" s="42">
        <f>P33/P32</f>
        <v>0.8720987687993097</v>
      </c>
      <c r="Q34" s="43" t="s">
        <v>42</v>
      </c>
      <c r="R34" s="43" t="s">
        <v>42</v>
      </c>
      <c r="S34" s="43" t="s">
        <v>42</v>
      </c>
      <c r="T34" s="43">
        <f>T33/T32</f>
        <v>0.8922630739903229</v>
      </c>
      <c r="U34" s="43" t="s">
        <v>42</v>
      </c>
      <c r="V34" s="43">
        <f>V33/V32</f>
        <v>0.89522520899877589</v>
      </c>
      <c r="W34" s="43">
        <f>W33/W32</f>
        <v>0.88841715434260349</v>
      </c>
      <c r="X34" s="46">
        <f>X33/X32</f>
        <v>0.87549192961352595</v>
      </c>
    </row>
    <row r="35" spans="2:24" ht="17.25" customHeight="1">
      <c r="B35" s="232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0.30717592592592591</v>
      </c>
      <c r="H35" s="48">
        <v>0.25</v>
      </c>
      <c r="I35" s="48" t="s">
        <v>42</v>
      </c>
      <c r="J35" s="48" t="s">
        <v>42</v>
      </c>
      <c r="K35" s="48">
        <v>0.25</v>
      </c>
      <c r="L35" s="48" t="s">
        <v>42</v>
      </c>
      <c r="M35" s="48">
        <v>0.29166666666666669</v>
      </c>
      <c r="N35" s="48">
        <v>0.25</v>
      </c>
      <c r="O35" s="48">
        <v>0.29194444444444445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>
        <v>0.70833333333333337</v>
      </c>
      <c r="U35" s="48" t="s">
        <v>42</v>
      </c>
      <c r="V35" s="48">
        <v>0.70844907407407409</v>
      </c>
      <c r="W35" s="48">
        <v>0.70855324074074078</v>
      </c>
      <c r="X35" s="50">
        <v>0.70833333333333337</v>
      </c>
    </row>
    <row r="36" spans="2:24" ht="17.25" customHeight="1">
      <c r="B36" s="230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0.42447916666666669</v>
      </c>
      <c r="H36" s="48">
        <v>0.28749999999999998</v>
      </c>
      <c r="I36" s="48" t="s">
        <v>42</v>
      </c>
      <c r="J36" s="48" t="s">
        <v>42</v>
      </c>
      <c r="K36" s="48">
        <v>0.43680555555555556</v>
      </c>
      <c r="L36" s="48" t="s">
        <v>42</v>
      </c>
      <c r="M36" s="48">
        <v>0.41543981481481479</v>
      </c>
      <c r="N36" s="48">
        <v>0.42986111111111114</v>
      </c>
      <c r="O36" s="48">
        <v>0.44583333333333336</v>
      </c>
      <c r="P36" s="47">
        <v>0.80347222222222225</v>
      </c>
      <c r="Q36" s="48" t="s">
        <v>42</v>
      </c>
      <c r="R36" s="48" t="s">
        <v>42</v>
      </c>
      <c r="S36" s="48" t="s">
        <v>42</v>
      </c>
      <c r="T36" s="48">
        <v>0.87152777777777779</v>
      </c>
      <c r="U36" s="48" t="s">
        <v>42</v>
      </c>
      <c r="V36" s="48">
        <v>0.88361111111111112</v>
      </c>
      <c r="W36" s="48">
        <v>0.97916666666666663</v>
      </c>
      <c r="X36" s="50">
        <v>0.97777777777777775</v>
      </c>
    </row>
    <row r="37" spans="2:24" ht="17.25" customHeight="1">
      <c r="B37" s="230" t="s">
        <v>53</v>
      </c>
      <c r="C37" s="231"/>
      <c r="D37" s="58" t="s">
        <v>42</v>
      </c>
      <c r="E37" s="58" t="s">
        <v>42</v>
      </c>
      <c r="F37" s="58" t="s">
        <v>42</v>
      </c>
      <c r="G37" s="58">
        <v>10.6</v>
      </c>
      <c r="H37" s="58">
        <v>6</v>
      </c>
      <c r="I37" s="58" t="s">
        <v>42</v>
      </c>
      <c r="J37" s="58" t="s">
        <v>42</v>
      </c>
      <c r="K37" s="58">
        <v>3.75</v>
      </c>
      <c r="L37" s="58" t="s">
        <v>42</v>
      </c>
      <c r="M37" s="58">
        <v>4.666666666666667</v>
      </c>
      <c r="N37" s="58">
        <v>3</v>
      </c>
      <c r="O37" s="58">
        <v>3.5</v>
      </c>
      <c r="P37" s="57">
        <v>11.75</v>
      </c>
      <c r="Q37" s="58" t="s">
        <v>42</v>
      </c>
      <c r="R37" s="58" t="s">
        <v>42</v>
      </c>
      <c r="S37" s="58" t="s">
        <v>42</v>
      </c>
      <c r="T37" s="39">
        <v>4</v>
      </c>
      <c r="U37" s="48" t="s">
        <v>42</v>
      </c>
      <c r="V37" s="58">
        <v>4.25</v>
      </c>
      <c r="W37" s="58">
        <v>3.25</v>
      </c>
      <c r="X37" s="61">
        <v>3.4</v>
      </c>
    </row>
    <row r="38" spans="2:24" ht="17.25" customHeight="1">
      <c r="B38" s="220" t="s">
        <v>54</v>
      </c>
      <c r="C38" s="221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20" t="s">
        <v>59</v>
      </c>
      <c r="C39" s="221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22" t="s">
        <v>60</v>
      </c>
      <c r="C40" s="223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5DDBB-2EDA-4377-B535-1F0E1DC8020C}">
  <sheetPr>
    <tabColor theme="8" tint="0.59999389629810485"/>
    <pageSetUpPr fitToPage="1"/>
  </sheetPr>
  <dimension ref="A1:AC205"/>
  <sheetViews>
    <sheetView zoomScale="85" zoomScaleNormal="85" workbookViewId="0">
      <pane ySplit="4" topLeftCell="A5" activePane="bottomLeft" state="frozen"/>
      <selection activeCell="M41" sqref="M41"/>
      <selection pane="bottomLeft" activeCell="M41" sqref="M41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SUM(F5:F191)</f>
        <v>105214</v>
      </c>
      <c r="E1" s="88" t="s">
        <v>3</v>
      </c>
      <c r="F1" s="89">
        <f>SUM(G5:G191)</f>
        <v>2084436.1500000004</v>
      </c>
      <c r="G1" s="90" t="s">
        <v>84</v>
      </c>
      <c r="H1" s="91">
        <f>L21+L38+L55+L72+L89+L106+L123+L140+L157+L174+L191</f>
        <v>58.166666666666664</v>
      </c>
      <c r="I1" s="345" t="s">
        <v>85</v>
      </c>
      <c r="J1" s="341"/>
      <c r="K1" s="361"/>
      <c r="L1" s="365" t="s">
        <v>86</v>
      </c>
      <c r="M1" s="366"/>
      <c r="N1" s="367"/>
      <c r="O1" s="341" t="s">
        <v>87</v>
      </c>
      <c r="P1" s="341"/>
      <c r="Q1" s="341"/>
      <c r="R1" s="342"/>
      <c r="S1" s="345" t="s">
        <v>88</v>
      </c>
      <c r="T1" s="341"/>
      <c r="U1" s="341"/>
      <c r="V1" s="341"/>
      <c r="W1" s="341"/>
      <c r="X1" s="342"/>
      <c r="Y1" s="341" t="s">
        <v>89</v>
      </c>
      <c r="Z1" s="341"/>
      <c r="AA1" s="345" t="s">
        <v>90</v>
      </c>
      <c r="AB1" s="347"/>
      <c r="AC1" s="348"/>
    </row>
    <row r="2" spans="1:29" ht="26.25" customHeight="1" thickBot="1">
      <c r="A2" s="354">
        <v>46049</v>
      </c>
      <c r="B2" s="355"/>
      <c r="C2" s="92" t="s">
        <v>40</v>
      </c>
      <c r="D2" s="93">
        <f>AVERAGE(N21,N38,N55,N72,N89,N106,N123,N140,N157,N174,N191)</f>
        <v>666.92290263620703</v>
      </c>
      <c r="E2" s="93" t="s">
        <v>91</v>
      </c>
      <c r="F2" s="94">
        <f>F1/D1</f>
        <v>19.811395346626878</v>
      </c>
      <c r="G2" s="95" t="s">
        <v>92</v>
      </c>
      <c r="H2" s="96">
        <f>COUNT(H5:H191)</f>
        <v>2</v>
      </c>
      <c r="I2" s="362"/>
      <c r="J2" s="363"/>
      <c r="K2" s="364"/>
      <c r="L2" s="368"/>
      <c r="M2" s="343"/>
      <c r="N2" s="369"/>
      <c r="O2" s="343"/>
      <c r="P2" s="343"/>
      <c r="Q2" s="343"/>
      <c r="R2" s="344"/>
      <c r="S2" s="346"/>
      <c r="T2" s="343"/>
      <c r="U2" s="343"/>
      <c r="V2" s="343"/>
      <c r="W2" s="343"/>
      <c r="X2" s="344"/>
      <c r="Y2" s="343"/>
      <c r="Z2" s="343"/>
      <c r="AA2" s="349"/>
      <c r="AB2" s="350"/>
      <c r="AC2" s="351"/>
    </row>
    <row r="3" spans="1:29" ht="23.25" customHeight="1">
      <c r="A3" s="356" t="s">
        <v>93</v>
      </c>
      <c r="B3" s="358" t="s">
        <v>94</v>
      </c>
      <c r="C3" s="315" t="s">
        <v>95</v>
      </c>
      <c r="D3" s="315"/>
      <c r="E3" s="337" t="s">
        <v>96</v>
      </c>
      <c r="F3" s="315" t="s">
        <v>97</v>
      </c>
      <c r="G3" s="337" t="s">
        <v>98</v>
      </c>
      <c r="H3" s="339" t="s">
        <v>99</v>
      </c>
      <c r="I3" s="329" t="s">
        <v>100</v>
      </c>
      <c r="J3" s="325" t="s">
        <v>101</v>
      </c>
      <c r="K3" s="327" t="s">
        <v>40</v>
      </c>
      <c r="L3" s="352" t="s">
        <v>100</v>
      </c>
      <c r="M3" s="325" t="s">
        <v>101</v>
      </c>
      <c r="N3" s="327" t="s">
        <v>40</v>
      </c>
      <c r="O3" s="329" t="s">
        <v>100</v>
      </c>
      <c r="P3" s="331" t="s">
        <v>40</v>
      </c>
      <c r="Q3" s="333" t="s">
        <v>102</v>
      </c>
      <c r="R3" s="335" t="s">
        <v>103</v>
      </c>
      <c r="S3" s="314" t="s">
        <v>104</v>
      </c>
      <c r="T3" s="315"/>
      <c r="U3" s="316" t="s">
        <v>105</v>
      </c>
      <c r="V3" s="316" t="s">
        <v>106</v>
      </c>
      <c r="W3" s="315" t="s">
        <v>107</v>
      </c>
      <c r="X3" s="318"/>
      <c r="Y3" s="319" t="s">
        <v>108</v>
      </c>
      <c r="Z3" s="320"/>
      <c r="AA3" s="323" t="s">
        <v>101</v>
      </c>
      <c r="AB3" s="370" t="s">
        <v>102</v>
      </c>
      <c r="AC3" s="372" t="s">
        <v>109</v>
      </c>
    </row>
    <row r="4" spans="1:29" ht="17.25" customHeight="1" thickBot="1">
      <c r="A4" s="357"/>
      <c r="B4" s="359"/>
      <c r="C4" s="360"/>
      <c r="D4" s="360"/>
      <c r="E4" s="338"/>
      <c r="F4" s="360"/>
      <c r="G4" s="338"/>
      <c r="H4" s="340"/>
      <c r="I4" s="330"/>
      <c r="J4" s="326"/>
      <c r="K4" s="328"/>
      <c r="L4" s="353"/>
      <c r="M4" s="326"/>
      <c r="N4" s="328"/>
      <c r="O4" s="330"/>
      <c r="P4" s="332"/>
      <c r="Q4" s="334"/>
      <c r="R4" s="336"/>
      <c r="S4" s="68" t="s">
        <v>110</v>
      </c>
      <c r="T4" s="99" t="s">
        <v>111</v>
      </c>
      <c r="U4" s="317"/>
      <c r="V4" s="317"/>
      <c r="W4" s="99" t="s">
        <v>112</v>
      </c>
      <c r="X4" s="69" t="s">
        <v>113</v>
      </c>
      <c r="Y4" s="321"/>
      <c r="Z4" s="322"/>
      <c r="AA4" s="324"/>
      <c r="AB4" s="371"/>
      <c r="AC4" s="373"/>
    </row>
    <row r="5" spans="1:29" ht="15.75" customHeight="1">
      <c r="A5" s="311" t="s">
        <v>118</v>
      </c>
      <c r="B5" s="146" t="s">
        <v>114</v>
      </c>
      <c r="C5" s="304" t="s">
        <v>125</v>
      </c>
      <c r="D5" s="305"/>
      <c r="E5" s="147">
        <v>19.7</v>
      </c>
      <c r="F5" s="97">
        <v>401</v>
      </c>
      <c r="G5" s="148">
        <f t="shared" ref="G5:G9" si="0">E5*F5</f>
        <v>7899.7</v>
      </c>
      <c r="H5" s="149"/>
      <c r="I5" s="150">
        <v>6</v>
      </c>
      <c r="J5" s="151">
        <v>2500</v>
      </c>
      <c r="K5" s="152">
        <f>J5/I5</f>
        <v>416.66666666666669</v>
      </c>
      <c r="L5" s="153">
        <v>6</v>
      </c>
      <c r="M5" s="151">
        <f>F5/V5*60</f>
        <v>2255.6249999999964</v>
      </c>
      <c r="N5" s="152">
        <f>M5/L5</f>
        <v>375.93749999999937</v>
      </c>
      <c r="O5" s="154">
        <f>L5-I5</f>
        <v>0</v>
      </c>
      <c r="P5" s="155">
        <f>N5-K5</f>
        <v>-40.729166666667311</v>
      </c>
      <c r="Q5" s="156">
        <f>N5/K5</f>
        <v>0.90224999999999844</v>
      </c>
      <c r="R5" s="306">
        <f>Q21</f>
        <v>0.87617807838946071</v>
      </c>
      <c r="S5" s="157">
        <v>0.30717592592592591</v>
      </c>
      <c r="T5" s="158">
        <v>0.31458333333333333</v>
      </c>
      <c r="U5" s="159"/>
      <c r="V5" s="160">
        <v>10.666666666666682</v>
      </c>
      <c r="W5" s="161"/>
      <c r="X5" s="162"/>
      <c r="Y5" s="309"/>
      <c r="Z5" s="310"/>
      <c r="AA5" s="115">
        <f>M5-J5</f>
        <v>-244.37500000000364</v>
      </c>
      <c r="AB5" s="156">
        <f>M5/J5</f>
        <v>0.90224999999999855</v>
      </c>
      <c r="AC5" s="290">
        <f>AB21</f>
        <v>0.87617807838946071</v>
      </c>
    </row>
    <row r="6" spans="1:29" ht="15.75" customHeight="1">
      <c r="A6" s="312"/>
      <c r="B6" s="100" t="s">
        <v>120</v>
      </c>
      <c r="C6" s="293" t="s">
        <v>121</v>
      </c>
      <c r="D6" s="294"/>
      <c r="E6" s="101">
        <v>28.57</v>
      </c>
      <c r="F6" s="102">
        <v>2094</v>
      </c>
      <c r="G6" s="103">
        <f t="shared" si="0"/>
        <v>59825.58</v>
      </c>
      <c r="H6" s="26"/>
      <c r="I6" s="104">
        <v>12</v>
      </c>
      <c r="J6" s="105">
        <v>3600</v>
      </c>
      <c r="K6" s="106">
        <f t="shared" ref="K6:K23" si="1">J6/I6</f>
        <v>300</v>
      </c>
      <c r="L6" s="107">
        <v>12</v>
      </c>
      <c r="M6" s="105">
        <f>F6/V6*60</f>
        <v>3121.4906832298093</v>
      </c>
      <c r="N6" s="106">
        <f>M6/L6</f>
        <v>260.12422360248411</v>
      </c>
      <c r="O6" s="108">
        <f>L6-I6</f>
        <v>0</v>
      </c>
      <c r="P6" s="109">
        <f>N6-K6</f>
        <v>-39.875776397515892</v>
      </c>
      <c r="Q6" s="110">
        <f>N6/K6</f>
        <v>0.86708074534161372</v>
      </c>
      <c r="R6" s="307"/>
      <c r="S6" s="47">
        <v>0.31805555555555554</v>
      </c>
      <c r="T6" s="48">
        <v>0.34600694444444446</v>
      </c>
      <c r="U6" s="111">
        <v>4.9999999999999822</v>
      </c>
      <c r="V6" s="112">
        <v>40.250000000000057</v>
      </c>
      <c r="W6" s="113"/>
      <c r="X6" s="116"/>
      <c r="Y6" s="295"/>
      <c r="Z6" s="296"/>
      <c r="AA6" s="117">
        <f>M6-J6</f>
        <v>-478.50931677019071</v>
      </c>
      <c r="AB6" s="110">
        <f>M6/J6</f>
        <v>0.86708074534161372</v>
      </c>
      <c r="AC6" s="291"/>
    </row>
    <row r="7" spans="1:29" ht="15.75" customHeight="1">
      <c r="A7" s="312"/>
      <c r="B7" s="100" t="s">
        <v>114</v>
      </c>
      <c r="C7" s="293" t="s">
        <v>115</v>
      </c>
      <c r="D7" s="294"/>
      <c r="E7" s="101">
        <v>29.85</v>
      </c>
      <c r="F7" s="102">
        <v>1926</v>
      </c>
      <c r="G7" s="103">
        <f t="shared" si="0"/>
        <v>57491.100000000006</v>
      </c>
      <c r="H7" s="26"/>
      <c r="I7" s="104">
        <v>12</v>
      </c>
      <c r="J7" s="105">
        <v>3600</v>
      </c>
      <c r="K7" s="106">
        <f t="shared" si="1"/>
        <v>300</v>
      </c>
      <c r="L7" s="107">
        <v>12</v>
      </c>
      <c r="M7" s="105">
        <f>F7/V7*60</f>
        <v>3131.7073170731696</v>
      </c>
      <c r="N7" s="106">
        <f>M7/L7</f>
        <v>260.97560975609747</v>
      </c>
      <c r="O7" s="108">
        <f>L7-I7</f>
        <v>0</v>
      </c>
      <c r="P7" s="109">
        <f>N7-K7</f>
        <v>-39.024390243902531</v>
      </c>
      <c r="Q7" s="110">
        <f>N7/K7</f>
        <v>0.86991869918699161</v>
      </c>
      <c r="R7" s="307"/>
      <c r="S7" s="47">
        <v>0.34937499999999999</v>
      </c>
      <c r="T7" s="48">
        <v>0.375</v>
      </c>
      <c r="U7" s="111">
        <v>4.8499999999999588</v>
      </c>
      <c r="V7" s="112">
        <v>36.900000000000013</v>
      </c>
      <c r="W7" s="113"/>
      <c r="X7" s="116"/>
      <c r="Y7" s="295"/>
      <c r="Z7" s="296"/>
      <c r="AA7" s="117">
        <f>M7-J7</f>
        <v>-468.29268292683037</v>
      </c>
      <c r="AB7" s="110">
        <f>M7/J7</f>
        <v>0.86991869918699161</v>
      </c>
      <c r="AC7" s="291"/>
    </row>
    <row r="8" spans="1:29" ht="15.75" customHeight="1">
      <c r="A8" s="312"/>
      <c r="B8" s="100" t="s">
        <v>114</v>
      </c>
      <c r="C8" s="293" t="s">
        <v>116</v>
      </c>
      <c r="D8" s="294"/>
      <c r="E8" s="101">
        <v>29.52</v>
      </c>
      <c r="F8" s="102">
        <v>1794</v>
      </c>
      <c r="G8" s="103">
        <f t="shared" si="0"/>
        <v>52958.879999999997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3130.5865244789152</v>
      </c>
      <c r="N8" s="106">
        <f>M8/L8</f>
        <v>260.88221037324291</v>
      </c>
      <c r="O8" s="108">
        <f>L8-I8</f>
        <v>0</v>
      </c>
      <c r="P8" s="109">
        <f>N8-K8</f>
        <v>-39.117789626757087</v>
      </c>
      <c r="Q8" s="110">
        <f>N8/K8</f>
        <v>0.86960736791080973</v>
      </c>
      <c r="R8" s="307"/>
      <c r="S8" s="47">
        <v>0.37847222222222221</v>
      </c>
      <c r="T8" s="48">
        <v>0.40234953703703702</v>
      </c>
      <c r="U8" s="111">
        <v>4.9999999999999822</v>
      </c>
      <c r="V8" s="112">
        <v>34.383333333333326</v>
      </c>
      <c r="W8" s="113"/>
      <c r="X8" s="116"/>
      <c r="Y8" s="295"/>
      <c r="Z8" s="296"/>
      <c r="AA8" s="117">
        <f>M8-J8</f>
        <v>-469.41347552108482</v>
      </c>
      <c r="AB8" s="110">
        <f>M8/J8</f>
        <v>0.86960736791080973</v>
      </c>
      <c r="AC8" s="291"/>
    </row>
    <row r="9" spans="1:29" ht="15.75" customHeight="1">
      <c r="A9" s="312"/>
      <c r="B9" s="100" t="s">
        <v>114</v>
      </c>
      <c r="C9" s="293" t="s">
        <v>119</v>
      </c>
      <c r="D9" s="294"/>
      <c r="E9" s="101">
        <v>25.64</v>
      </c>
      <c r="F9" s="102">
        <v>1386</v>
      </c>
      <c r="G9" s="103">
        <f t="shared" si="0"/>
        <v>35537.040000000001</v>
      </c>
      <c r="H9" s="13"/>
      <c r="I9" s="104">
        <v>11</v>
      </c>
      <c r="J9" s="105">
        <v>3600</v>
      </c>
      <c r="K9" s="106">
        <f t="shared" si="1"/>
        <v>327.27272727272725</v>
      </c>
      <c r="L9" s="118">
        <v>11</v>
      </c>
      <c r="M9" s="105">
        <f>F9/V9*60</f>
        <v>3167.9999999999964</v>
      </c>
      <c r="N9" s="106">
        <f>M9/L9</f>
        <v>287.99999999999966</v>
      </c>
      <c r="O9" s="108">
        <f>L9-I9</f>
        <v>0</v>
      </c>
      <c r="P9" s="109">
        <f>N9-K9</f>
        <v>-39.272727272727593</v>
      </c>
      <c r="Q9" s="110">
        <f>N9/K9</f>
        <v>0.87999999999999901</v>
      </c>
      <c r="R9" s="307"/>
      <c r="S9" s="47">
        <v>0.40625</v>
      </c>
      <c r="T9" s="48">
        <v>0.42447916666666669</v>
      </c>
      <c r="U9" s="111">
        <v>5.616666666666692</v>
      </c>
      <c r="V9" s="112">
        <v>26.250000000000028</v>
      </c>
      <c r="W9" s="113"/>
      <c r="X9" s="116"/>
      <c r="Y9" s="295"/>
      <c r="Z9" s="296"/>
      <c r="AA9" s="117">
        <f>M9-J9</f>
        <v>-432.00000000000364</v>
      </c>
      <c r="AB9" s="110">
        <f>M9/J9</f>
        <v>0.87999999999999901</v>
      </c>
      <c r="AC9" s="291"/>
    </row>
    <row r="10" spans="1:29" ht="15.75" customHeight="1">
      <c r="A10" s="312"/>
      <c r="B10" s="100"/>
      <c r="C10" s="293"/>
      <c r="D10" s="294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07"/>
      <c r="S10" s="47"/>
      <c r="T10" s="48"/>
      <c r="U10" s="111"/>
      <c r="V10" s="112"/>
      <c r="W10" s="113"/>
      <c r="X10" s="116"/>
      <c r="Y10" s="295"/>
      <c r="Z10" s="296"/>
      <c r="AA10" s="117"/>
      <c r="AB10" s="110"/>
      <c r="AC10" s="291"/>
    </row>
    <row r="11" spans="1:29" ht="15.75" customHeight="1">
      <c r="A11" s="312"/>
      <c r="B11" s="100"/>
      <c r="C11" s="293"/>
      <c r="D11" s="294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307"/>
      <c r="S11" s="47"/>
      <c r="T11" s="48"/>
      <c r="U11" s="111"/>
      <c r="V11" s="112"/>
      <c r="W11" s="113"/>
      <c r="X11" s="116"/>
      <c r="Y11" s="295"/>
      <c r="Z11" s="296"/>
      <c r="AA11" s="117"/>
      <c r="AB11" s="110"/>
      <c r="AC11" s="291"/>
    </row>
    <row r="12" spans="1:29" ht="15.75" customHeight="1">
      <c r="A12" s="312"/>
      <c r="B12" s="100"/>
      <c r="C12" s="293"/>
      <c r="D12" s="294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07"/>
      <c r="S12" s="47"/>
      <c r="T12" s="48"/>
      <c r="U12" s="111"/>
      <c r="V12" s="112"/>
      <c r="W12" s="113"/>
      <c r="X12" s="116"/>
      <c r="Y12" s="295"/>
      <c r="Z12" s="296"/>
      <c r="AA12" s="117"/>
      <c r="AB12" s="110"/>
      <c r="AC12" s="291"/>
    </row>
    <row r="13" spans="1:29" ht="15.75" customHeight="1">
      <c r="A13" s="312"/>
      <c r="B13" s="100"/>
      <c r="C13" s="293"/>
      <c r="D13" s="294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07"/>
      <c r="S13" s="47"/>
      <c r="T13" s="48"/>
      <c r="U13" s="111"/>
      <c r="V13" s="112"/>
      <c r="W13" s="113"/>
      <c r="X13" s="127"/>
      <c r="Y13" s="295"/>
      <c r="Z13" s="296"/>
      <c r="AA13" s="117"/>
      <c r="AB13" s="110"/>
      <c r="AC13" s="291"/>
    </row>
    <row r="14" spans="1:29" ht="15.75" customHeight="1">
      <c r="A14" s="312"/>
      <c r="B14" s="100"/>
      <c r="C14" s="293"/>
      <c r="D14" s="294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07"/>
      <c r="S14" s="47"/>
      <c r="T14" s="48"/>
      <c r="U14" s="111"/>
      <c r="V14" s="112"/>
      <c r="W14" s="113"/>
      <c r="X14" s="127"/>
      <c r="Y14" s="295"/>
      <c r="Z14" s="296"/>
      <c r="AA14" s="117"/>
      <c r="AB14" s="110"/>
      <c r="AC14" s="291"/>
    </row>
    <row r="15" spans="1:29" ht="15.75" customHeight="1">
      <c r="A15" s="312"/>
      <c r="B15" s="100"/>
      <c r="C15" s="293"/>
      <c r="D15" s="29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07"/>
      <c r="S15" s="47"/>
      <c r="T15" s="48"/>
      <c r="U15" s="111"/>
      <c r="V15" s="112"/>
      <c r="W15" s="113"/>
      <c r="X15" s="127"/>
      <c r="Y15" s="295"/>
      <c r="Z15" s="296"/>
      <c r="AA15" s="117"/>
      <c r="AB15" s="110"/>
      <c r="AC15" s="291"/>
    </row>
    <row r="16" spans="1:29" ht="15.75" customHeight="1">
      <c r="A16" s="312"/>
      <c r="B16" s="100"/>
      <c r="C16" s="293"/>
      <c r="D16" s="29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07"/>
      <c r="S16" s="47"/>
      <c r="T16" s="48"/>
      <c r="U16" s="111"/>
      <c r="V16" s="112"/>
      <c r="W16" s="113"/>
      <c r="X16" s="127"/>
      <c r="Y16" s="295"/>
      <c r="Z16" s="296"/>
      <c r="AA16" s="117"/>
      <c r="AB16" s="110"/>
      <c r="AC16" s="291"/>
    </row>
    <row r="17" spans="1:29" ht="15.75" customHeight="1">
      <c r="A17" s="312"/>
      <c r="B17" s="100"/>
      <c r="C17" s="293"/>
      <c r="D17" s="29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07"/>
      <c r="S17" s="47"/>
      <c r="T17" s="48"/>
      <c r="U17" s="111"/>
      <c r="V17" s="112"/>
      <c r="W17" s="113"/>
      <c r="X17" s="127"/>
      <c r="Y17" s="295"/>
      <c r="Z17" s="296"/>
      <c r="AA17" s="117"/>
      <c r="AB17" s="110"/>
      <c r="AC17" s="291"/>
    </row>
    <row r="18" spans="1:29" ht="15.75" customHeight="1">
      <c r="A18" s="312"/>
      <c r="B18" s="100"/>
      <c r="C18" s="293"/>
      <c r="D18" s="29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07"/>
      <c r="S18" s="47"/>
      <c r="T18" s="48"/>
      <c r="U18" s="111"/>
      <c r="V18" s="112"/>
      <c r="W18" s="113"/>
      <c r="X18" s="127"/>
      <c r="Y18" s="295"/>
      <c r="Z18" s="296"/>
      <c r="AA18" s="117"/>
      <c r="AB18" s="110"/>
      <c r="AC18" s="291"/>
    </row>
    <row r="19" spans="1:29" ht="15.75" customHeight="1">
      <c r="A19" s="312"/>
      <c r="B19" s="100"/>
      <c r="C19" s="293"/>
      <c r="D19" s="29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07"/>
      <c r="S19" s="47"/>
      <c r="T19" s="48"/>
      <c r="U19" s="111"/>
      <c r="V19" s="112"/>
      <c r="W19" s="113"/>
      <c r="X19" s="127"/>
      <c r="Y19" s="295"/>
      <c r="Z19" s="296"/>
      <c r="AA19" s="117"/>
      <c r="AB19" s="110"/>
      <c r="AC19" s="291"/>
    </row>
    <row r="20" spans="1:29" ht="15.75" customHeight="1">
      <c r="A20" s="312"/>
      <c r="B20" s="163"/>
      <c r="C20" s="293"/>
      <c r="D20" s="294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07"/>
      <c r="S20" s="119"/>
      <c r="T20" s="120"/>
      <c r="U20" s="130"/>
      <c r="V20" s="131"/>
      <c r="W20" s="126"/>
      <c r="X20" s="127"/>
      <c r="Y20" s="295"/>
      <c r="Z20" s="296"/>
      <c r="AA20" s="165"/>
      <c r="AB20" s="125"/>
      <c r="AC20" s="291"/>
    </row>
    <row r="21" spans="1:29" ht="15.75" customHeight="1" thickBot="1">
      <c r="A21" s="313"/>
      <c r="B21" s="133" t="s">
        <v>117</v>
      </c>
      <c r="C21" s="297"/>
      <c r="D21" s="297"/>
      <c r="E21" s="134"/>
      <c r="F21" s="167"/>
      <c r="G21" s="135"/>
      <c r="H21" s="69"/>
      <c r="I21" s="136">
        <f t="shared" ref="I21:J21" si="2">AVERAGE(I5:I20)</f>
        <v>10.6</v>
      </c>
      <c r="J21" s="137">
        <f t="shared" si="2"/>
        <v>3380</v>
      </c>
      <c r="K21" s="138">
        <f t="shared" ref="K21" si="3">J21/I21</f>
        <v>318.8679245283019</v>
      </c>
      <c r="L21" s="136">
        <f t="shared" ref="L21:M21" si="4">AVERAGE(L5:L20)</f>
        <v>10.6</v>
      </c>
      <c r="M21" s="137">
        <f t="shared" si="4"/>
        <v>2961.4819049563771</v>
      </c>
      <c r="N21" s="138">
        <f>M21/L21</f>
        <v>279.38508537324316</v>
      </c>
      <c r="O21" s="139">
        <f>L21-I21</f>
        <v>0</v>
      </c>
      <c r="P21" s="140">
        <f>N21-K21</f>
        <v>-39.482839155058741</v>
      </c>
      <c r="Q21" s="141">
        <f>N21/K21</f>
        <v>0.87617807838946071</v>
      </c>
      <c r="R21" s="308"/>
      <c r="S21" s="142">
        <f>S5</f>
        <v>0.30717592592592591</v>
      </c>
      <c r="T21" s="143">
        <f>INDEX(T5:T20,COUNTA(T5:T20))</f>
        <v>0.42447916666666669</v>
      </c>
      <c r="U21" s="144"/>
      <c r="V21" s="166"/>
      <c r="W21" s="167"/>
      <c r="X21" s="138"/>
      <c r="Y21" s="298"/>
      <c r="Z21" s="299"/>
      <c r="AA21" s="168">
        <f>M21-J21</f>
        <v>-418.51809504362291</v>
      </c>
      <c r="AB21" s="141">
        <f>M21/J21</f>
        <v>0.87617807838946071</v>
      </c>
      <c r="AC21" s="292"/>
    </row>
    <row r="22" spans="1:29" ht="15.75" customHeight="1">
      <c r="A22" s="300" t="s">
        <v>122</v>
      </c>
      <c r="B22" s="114" t="s">
        <v>114</v>
      </c>
      <c r="C22" s="304" t="s">
        <v>123</v>
      </c>
      <c r="D22" s="305"/>
      <c r="E22" s="147">
        <v>14.03</v>
      </c>
      <c r="F22" s="97">
        <v>866</v>
      </c>
      <c r="G22" s="148">
        <f t="shared" ref="G22:G23" si="5">E22*F22</f>
        <v>12149.98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2317.9182156133816</v>
      </c>
      <c r="N22" s="152">
        <f>M22/L22</f>
        <v>386.31970260223028</v>
      </c>
      <c r="O22" s="154">
        <f>L22-I22</f>
        <v>0</v>
      </c>
      <c r="P22" s="155">
        <f>N22-K22</f>
        <v>-47.013630731103035</v>
      </c>
      <c r="Q22" s="156">
        <f>N22/K22</f>
        <v>0.89150700600514687</v>
      </c>
      <c r="R22" s="306">
        <f>Q38</f>
        <v>0.89166845761318136</v>
      </c>
      <c r="S22" s="157">
        <v>0.25</v>
      </c>
      <c r="T22" s="158">
        <v>0.26556712962962964</v>
      </c>
      <c r="U22" s="159"/>
      <c r="V22" s="160">
        <v>22.416666666666679</v>
      </c>
      <c r="W22" s="158"/>
      <c r="X22" s="169"/>
      <c r="Y22" s="309"/>
      <c r="Z22" s="310"/>
      <c r="AA22" s="115">
        <f>M22-J22</f>
        <v>-282.08178438661844</v>
      </c>
      <c r="AB22" s="156">
        <f>M22/J22</f>
        <v>0.89150700600514676</v>
      </c>
      <c r="AC22" s="290">
        <f>AB38</f>
        <v>0.89166845761318125</v>
      </c>
    </row>
    <row r="23" spans="1:29" ht="15.75" customHeight="1">
      <c r="A23" s="301"/>
      <c r="B23" s="100" t="s">
        <v>114</v>
      </c>
      <c r="C23" s="293" t="s">
        <v>124</v>
      </c>
      <c r="D23" s="294"/>
      <c r="E23" s="101">
        <v>14.49</v>
      </c>
      <c r="F23" s="102">
        <v>1037</v>
      </c>
      <c r="G23" s="103">
        <f t="shared" si="5"/>
        <v>15026.130000000001</v>
      </c>
      <c r="H23" s="26"/>
      <c r="I23" s="104">
        <v>6</v>
      </c>
      <c r="J23" s="105">
        <v>2600</v>
      </c>
      <c r="K23" s="106">
        <f t="shared" si="1"/>
        <v>433.33333333333331</v>
      </c>
      <c r="L23" s="107">
        <v>6</v>
      </c>
      <c r="M23" s="105">
        <f>F23/V23*60</f>
        <v>2318.7577639751612</v>
      </c>
      <c r="N23" s="106">
        <f>M23/L23</f>
        <v>386.45962732919355</v>
      </c>
      <c r="O23" s="108">
        <f>L23-I23</f>
        <v>0</v>
      </c>
      <c r="P23" s="109">
        <f>N23-K23</f>
        <v>-46.873706004139763</v>
      </c>
      <c r="Q23" s="110">
        <f>N23/K23</f>
        <v>0.89182990922121597</v>
      </c>
      <c r="R23" s="307"/>
      <c r="S23" s="47">
        <v>0.26886574074074077</v>
      </c>
      <c r="T23" s="48">
        <v>0.28749999999999998</v>
      </c>
      <c r="U23" s="111">
        <v>4.7500000000000231</v>
      </c>
      <c r="V23" s="112">
        <v>26.833333333333265</v>
      </c>
      <c r="W23" s="113"/>
      <c r="X23" s="13"/>
      <c r="Y23" s="295"/>
      <c r="Z23" s="296"/>
      <c r="AA23" s="117">
        <f>M23-J23</f>
        <v>-281.2422360248388</v>
      </c>
      <c r="AB23" s="110">
        <f>M23/J23</f>
        <v>0.89182990922121586</v>
      </c>
      <c r="AC23" s="291"/>
    </row>
    <row r="24" spans="1:29" ht="15.75" customHeight="1">
      <c r="A24" s="301"/>
      <c r="B24" s="100"/>
      <c r="C24" s="293"/>
      <c r="D24" s="294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307"/>
      <c r="S24" s="47"/>
      <c r="T24" s="48"/>
      <c r="U24" s="111"/>
      <c r="V24" s="112"/>
      <c r="W24" s="113"/>
      <c r="X24" s="13"/>
      <c r="Y24" s="295"/>
      <c r="Z24" s="296"/>
      <c r="AA24" s="117"/>
      <c r="AB24" s="110"/>
      <c r="AC24" s="291"/>
    </row>
    <row r="25" spans="1:29" ht="15.75" customHeight="1">
      <c r="A25" s="301"/>
      <c r="B25" s="100"/>
      <c r="C25" s="293"/>
      <c r="D25" s="294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07"/>
      <c r="S25" s="47"/>
      <c r="T25" s="48"/>
      <c r="U25" s="111"/>
      <c r="V25" s="112"/>
      <c r="W25" s="113"/>
      <c r="X25" s="116"/>
      <c r="Y25" s="295"/>
      <c r="Z25" s="296"/>
      <c r="AA25" s="117"/>
      <c r="AB25" s="110"/>
      <c r="AC25" s="291"/>
    </row>
    <row r="26" spans="1:29" ht="15.75" customHeight="1">
      <c r="A26" s="302"/>
      <c r="B26" s="100"/>
      <c r="C26" s="293"/>
      <c r="D26" s="294"/>
      <c r="E26" s="101"/>
      <c r="F26" s="102"/>
      <c r="G26" s="103"/>
      <c r="H26" s="13"/>
      <c r="I26" s="104"/>
      <c r="J26" s="105"/>
      <c r="K26" s="106"/>
      <c r="L26" s="118"/>
      <c r="M26" s="105"/>
      <c r="N26" s="106"/>
      <c r="O26" s="108"/>
      <c r="P26" s="109"/>
      <c r="Q26" s="110"/>
      <c r="R26" s="307"/>
      <c r="S26" s="47"/>
      <c r="T26" s="48"/>
      <c r="U26" s="111"/>
      <c r="V26" s="112"/>
      <c r="W26" s="113"/>
      <c r="X26" s="13"/>
      <c r="Y26" s="295"/>
      <c r="Z26" s="296"/>
      <c r="AA26" s="117"/>
      <c r="AB26" s="110"/>
      <c r="AC26" s="291"/>
    </row>
    <row r="27" spans="1:29" ht="15.75" customHeight="1">
      <c r="A27" s="302"/>
      <c r="B27" s="100"/>
      <c r="C27" s="293"/>
      <c r="D27" s="294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07"/>
      <c r="S27" s="47"/>
      <c r="T27" s="48"/>
      <c r="U27" s="111"/>
      <c r="V27" s="112"/>
      <c r="W27" s="113"/>
      <c r="X27" s="50"/>
      <c r="Y27" s="295"/>
      <c r="Z27" s="296"/>
      <c r="AA27" s="117"/>
      <c r="AB27" s="110"/>
      <c r="AC27" s="291"/>
    </row>
    <row r="28" spans="1:29" ht="15.75" customHeight="1">
      <c r="A28" s="302"/>
      <c r="B28" s="100"/>
      <c r="C28" s="293"/>
      <c r="D28" s="294"/>
      <c r="E28" s="101"/>
      <c r="F28" s="102"/>
      <c r="G28" s="121"/>
      <c r="H28" s="62"/>
      <c r="I28" s="104"/>
      <c r="J28" s="105"/>
      <c r="K28" s="106"/>
      <c r="L28" s="118"/>
      <c r="M28" s="105"/>
      <c r="N28" s="106"/>
      <c r="O28" s="123"/>
      <c r="P28" s="124"/>
      <c r="Q28" s="125"/>
      <c r="R28" s="307"/>
      <c r="S28" s="47"/>
      <c r="T28" s="48"/>
      <c r="U28" s="111"/>
      <c r="V28" s="112"/>
      <c r="W28" s="113"/>
      <c r="X28" s="116"/>
      <c r="Y28" s="295"/>
      <c r="Z28" s="296"/>
      <c r="AA28" s="117"/>
      <c r="AB28" s="110"/>
      <c r="AC28" s="291"/>
    </row>
    <row r="29" spans="1:29" ht="15.75" customHeight="1">
      <c r="A29" s="302"/>
      <c r="B29" s="100"/>
      <c r="C29" s="293"/>
      <c r="D29" s="294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07"/>
      <c r="S29" s="47"/>
      <c r="T29" s="48"/>
      <c r="U29" s="111"/>
      <c r="V29" s="112"/>
      <c r="W29" s="113"/>
      <c r="X29" s="116"/>
      <c r="Y29" s="295"/>
      <c r="Z29" s="296"/>
      <c r="AA29" s="117"/>
      <c r="AB29" s="110"/>
      <c r="AC29" s="291"/>
    </row>
    <row r="30" spans="1:29" ht="15.75" customHeight="1">
      <c r="A30" s="302"/>
      <c r="B30" s="100"/>
      <c r="C30" s="293"/>
      <c r="D30" s="294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07"/>
      <c r="S30" s="119"/>
      <c r="T30" s="120"/>
      <c r="U30" s="111"/>
      <c r="V30" s="131"/>
      <c r="W30" s="113"/>
      <c r="X30" s="116"/>
      <c r="Y30" s="295"/>
      <c r="Z30" s="296"/>
      <c r="AA30" s="117"/>
      <c r="AB30" s="110"/>
      <c r="AC30" s="291"/>
    </row>
    <row r="31" spans="1:29" ht="15.75" customHeight="1">
      <c r="A31" s="302"/>
      <c r="B31" s="100"/>
      <c r="C31" s="293"/>
      <c r="D31" s="294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07"/>
      <c r="S31" s="119"/>
      <c r="T31" s="120"/>
      <c r="U31" s="111"/>
      <c r="V31" s="131"/>
      <c r="W31" s="126"/>
      <c r="X31" s="127"/>
      <c r="Y31" s="295"/>
      <c r="Z31" s="296"/>
      <c r="AA31" s="117"/>
      <c r="AB31" s="110"/>
      <c r="AC31" s="291"/>
    </row>
    <row r="32" spans="1:29" ht="15.75" customHeight="1">
      <c r="A32" s="302"/>
      <c r="B32" s="100"/>
      <c r="C32" s="293"/>
      <c r="D32" s="294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07"/>
      <c r="S32" s="119"/>
      <c r="T32" s="120"/>
      <c r="U32" s="111"/>
      <c r="V32" s="131"/>
      <c r="W32" s="126"/>
      <c r="X32" s="127"/>
      <c r="Y32" s="295"/>
      <c r="Z32" s="296"/>
      <c r="AA32" s="117"/>
      <c r="AB32" s="110"/>
      <c r="AC32" s="291"/>
    </row>
    <row r="33" spans="1:29" ht="15.75" customHeight="1">
      <c r="A33" s="302"/>
      <c r="B33" s="100"/>
      <c r="C33" s="293"/>
      <c r="D33" s="294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07"/>
      <c r="S33" s="119"/>
      <c r="T33" s="120"/>
      <c r="U33" s="111"/>
      <c r="V33" s="131"/>
      <c r="W33" s="126"/>
      <c r="X33" s="127"/>
      <c r="Y33" s="295"/>
      <c r="Z33" s="296"/>
      <c r="AA33" s="117"/>
      <c r="AB33" s="110"/>
      <c r="AC33" s="291"/>
    </row>
    <row r="34" spans="1:29" ht="15.75" customHeight="1">
      <c r="A34" s="302"/>
      <c r="B34" s="100"/>
      <c r="C34" s="293"/>
      <c r="D34" s="294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07"/>
      <c r="S34" s="119"/>
      <c r="T34" s="120"/>
      <c r="U34" s="111"/>
      <c r="V34" s="131"/>
      <c r="W34" s="126"/>
      <c r="X34" s="127"/>
      <c r="Y34" s="295"/>
      <c r="Z34" s="296"/>
      <c r="AA34" s="117"/>
      <c r="AB34" s="110"/>
      <c r="AC34" s="291"/>
    </row>
    <row r="35" spans="1:29" ht="15.75" customHeight="1">
      <c r="A35" s="302"/>
      <c r="B35" s="100"/>
      <c r="C35" s="293"/>
      <c r="D35" s="294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07"/>
      <c r="S35" s="119"/>
      <c r="T35" s="120"/>
      <c r="U35" s="111"/>
      <c r="V35" s="131"/>
      <c r="W35" s="126"/>
      <c r="X35" s="127"/>
      <c r="Y35" s="295"/>
      <c r="Z35" s="296"/>
      <c r="AA35" s="117"/>
      <c r="AB35" s="110"/>
      <c r="AC35" s="291"/>
    </row>
    <row r="36" spans="1:29" ht="15.75" customHeight="1">
      <c r="A36" s="302"/>
      <c r="B36" s="100"/>
      <c r="C36" s="293"/>
      <c r="D36" s="294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07"/>
      <c r="S36" s="119"/>
      <c r="T36" s="120"/>
      <c r="U36" s="111"/>
      <c r="V36" s="131"/>
      <c r="W36" s="126"/>
      <c r="X36" s="127"/>
      <c r="Y36" s="295"/>
      <c r="Z36" s="296"/>
      <c r="AA36" s="117"/>
      <c r="AB36" s="110"/>
      <c r="AC36" s="291"/>
    </row>
    <row r="37" spans="1:29" ht="15.75" customHeight="1">
      <c r="A37" s="302"/>
      <c r="B37" s="100"/>
      <c r="C37" s="293"/>
      <c r="D37" s="294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07"/>
      <c r="S37" s="119"/>
      <c r="T37" s="120"/>
      <c r="U37" s="130"/>
      <c r="V37" s="131"/>
      <c r="W37" s="126"/>
      <c r="X37" s="127"/>
      <c r="Y37" s="295"/>
      <c r="Z37" s="296"/>
      <c r="AA37" s="165"/>
      <c r="AB37" s="125"/>
      <c r="AC37" s="291"/>
    </row>
    <row r="38" spans="1:29" ht="15.75" customHeight="1" thickBot="1">
      <c r="A38" s="303"/>
      <c r="B38" s="133" t="s">
        <v>117</v>
      </c>
      <c r="C38" s="297"/>
      <c r="D38" s="297"/>
      <c r="E38" s="134"/>
      <c r="F38" s="167"/>
      <c r="G38" s="135"/>
      <c r="H38" s="69"/>
      <c r="I38" s="136">
        <f t="shared" ref="I38:J38" si="6">AVERAGE(I22:I37)</f>
        <v>6</v>
      </c>
      <c r="J38" s="137">
        <f t="shared" si="6"/>
        <v>2600</v>
      </c>
      <c r="K38" s="138">
        <f t="shared" ref="K38" si="7">J38/I38</f>
        <v>433.33333333333331</v>
      </c>
      <c r="L38" s="136">
        <f t="shared" ref="L38:M38" si="8">AVERAGE(L22:L37)</f>
        <v>6</v>
      </c>
      <c r="M38" s="137">
        <f t="shared" si="8"/>
        <v>2318.3379897942714</v>
      </c>
      <c r="N38" s="138">
        <f>M38/L38</f>
        <v>386.38966496571192</v>
      </c>
      <c r="O38" s="139">
        <f>L38-I38</f>
        <v>0</v>
      </c>
      <c r="P38" s="140">
        <f>N38-K38</f>
        <v>-46.943668367621399</v>
      </c>
      <c r="Q38" s="141">
        <f>N38/K38</f>
        <v>0.89166845761318136</v>
      </c>
      <c r="R38" s="308"/>
      <c r="S38" s="142">
        <f>S22</f>
        <v>0.25</v>
      </c>
      <c r="T38" s="143">
        <f>INDEX(T22:T37,COUNTA(T22:T37))</f>
        <v>0.28749999999999998</v>
      </c>
      <c r="U38" s="144"/>
      <c r="V38" s="166"/>
      <c r="W38" s="167"/>
      <c r="X38" s="138"/>
      <c r="Y38" s="298"/>
      <c r="Z38" s="299"/>
      <c r="AA38" s="168">
        <f>M38-J38</f>
        <v>-281.66201020572862</v>
      </c>
      <c r="AB38" s="141">
        <f>M38/J38</f>
        <v>0.89166845761318125</v>
      </c>
      <c r="AC38" s="292"/>
    </row>
    <row r="39" spans="1:29" ht="15.75" customHeight="1">
      <c r="A39" s="311" t="s">
        <v>245</v>
      </c>
      <c r="B39" s="114" t="s">
        <v>120</v>
      </c>
      <c r="C39" s="304" t="s">
        <v>220</v>
      </c>
      <c r="D39" s="305"/>
      <c r="E39" s="147">
        <v>18.53</v>
      </c>
      <c r="F39" s="97">
        <v>3794</v>
      </c>
      <c r="G39" s="148">
        <f t="shared" ref="G39:G42" si="9">E39*F39</f>
        <v>70302.820000000007</v>
      </c>
      <c r="H39" s="149"/>
      <c r="I39" s="150">
        <v>3</v>
      </c>
      <c r="J39" s="151">
        <v>3300</v>
      </c>
      <c r="K39" s="152">
        <f>J39/I39</f>
        <v>1100</v>
      </c>
      <c r="L39" s="153">
        <v>3</v>
      </c>
      <c r="M39" s="151">
        <f>F39/V39*60</f>
        <v>2952.5291828793779</v>
      </c>
      <c r="N39" s="152">
        <f>M39/L39</f>
        <v>984.17639429312601</v>
      </c>
      <c r="O39" s="154">
        <f>L39-I39</f>
        <v>0</v>
      </c>
      <c r="P39" s="155">
        <f>N39-K39</f>
        <v>-115.82360570687399</v>
      </c>
      <c r="Q39" s="156">
        <f>N39/K39</f>
        <v>0.89470581299375096</v>
      </c>
      <c r="R39" s="306">
        <f>Q55</f>
        <v>0.89486379189322696</v>
      </c>
      <c r="S39" s="157">
        <v>0.25</v>
      </c>
      <c r="T39" s="158">
        <v>0.30354166666666665</v>
      </c>
      <c r="U39" s="159"/>
      <c r="V39" s="160">
        <v>77.09999999999998</v>
      </c>
      <c r="W39" s="158"/>
      <c r="X39" s="169"/>
      <c r="Y39" s="309"/>
      <c r="Z39" s="310"/>
      <c r="AA39" s="115">
        <f>M39-J39</f>
        <v>-347.47081712062209</v>
      </c>
      <c r="AB39" s="156">
        <f>M39/J39</f>
        <v>0.89470581299375085</v>
      </c>
      <c r="AC39" s="290">
        <f>AB55</f>
        <v>0.89486379189322707</v>
      </c>
    </row>
    <row r="40" spans="1:29" ht="15.75" customHeight="1">
      <c r="A40" s="312"/>
      <c r="B40" s="100" t="s">
        <v>120</v>
      </c>
      <c r="C40" s="293" t="s">
        <v>127</v>
      </c>
      <c r="D40" s="294"/>
      <c r="E40" s="101">
        <v>21.45</v>
      </c>
      <c r="F40" s="102">
        <v>1563</v>
      </c>
      <c r="G40" s="103">
        <f t="shared" si="9"/>
        <v>33526.35</v>
      </c>
      <c r="H40" s="26"/>
      <c r="I40" s="104">
        <v>4</v>
      </c>
      <c r="J40" s="105">
        <v>3300</v>
      </c>
      <c r="K40" s="106">
        <f t="shared" ref="K40:K58" si="10">J40/I40</f>
        <v>825</v>
      </c>
      <c r="L40" s="107">
        <v>4</v>
      </c>
      <c r="M40" s="105">
        <f>F40/V40*60</f>
        <v>2955.2521008403382</v>
      </c>
      <c r="N40" s="106">
        <f>M40/L40</f>
        <v>738.81302521008456</v>
      </c>
      <c r="O40" s="108">
        <f>L40-I40</f>
        <v>0</v>
      </c>
      <c r="P40" s="109">
        <f>N40-K40</f>
        <v>-86.186974789915439</v>
      </c>
      <c r="Q40" s="110">
        <f>N40/K40</f>
        <v>0.89553093964858732</v>
      </c>
      <c r="R40" s="307"/>
      <c r="S40" s="47">
        <v>0.30712962962962964</v>
      </c>
      <c r="T40" s="48">
        <v>0.32916666666666666</v>
      </c>
      <c r="U40" s="111">
        <v>5.1666666666667016</v>
      </c>
      <c r="V40" s="112">
        <v>31.733333333333313</v>
      </c>
      <c r="W40" s="113"/>
      <c r="X40" s="116"/>
      <c r="Y40" s="295"/>
      <c r="Z40" s="296"/>
      <c r="AA40" s="117">
        <f>M40-J40</f>
        <v>-344.74789915966176</v>
      </c>
      <c r="AB40" s="110">
        <f>M40/J40</f>
        <v>0.89553093964858732</v>
      </c>
      <c r="AC40" s="291"/>
    </row>
    <row r="41" spans="1:29" ht="15.75" customHeight="1">
      <c r="A41" s="312"/>
      <c r="B41" s="100" t="s">
        <v>120</v>
      </c>
      <c r="C41" s="293" t="s">
        <v>235</v>
      </c>
      <c r="D41" s="294"/>
      <c r="E41" s="101">
        <v>18.170000000000002</v>
      </c>
      <c r="F41" s="102">
        <v>2542</v>
      </c>
      <c r="G41" s="103">
        <f t="shared" si="9"/>
        <v>46188.140000000007</v>
      </c>
      <c r="H41" s="26"/>
      <c r="I41" s="104">
        <v>4</v>
      </c>
      <c r="J41" s="105">
        <v>3300</v>
      </c>
      <c r="K41" s="106">
        <f t="shared" si="10"/>
        <v>825</v>
      </c>
      <c r="L41" s="107">
        <v>4</v>
      </c>
      <c r="M41" s="105">
        <f>F41/V41*60</f>
        <v>2952.9525653436594</v>
      </c>
      <c r="N41" s="106">
        <f>M41/L41</f>
        <v>738.23814133591486</v>
      </c>
      <c r="O41" s="108">
        <f>L41-I41</f>
        <v>0</v>
      </c>
      <c r="P41" s="109">
        <f>N41-K41</f>
        <v>-86.761858664085139</v>
      </c>
      <c r="Q41" s="110">
        <f>N41/K41</f>
        <v>0.8948341107101998</v>
      </c>
      <c r="R41" s="307"/>
      <c r="S41" s="47">
        <v>0.33288194444444447</v>
      </c>
      <c r="T41" s="48">
        <v>0.36875000000000002</v>
      </c>
      <c r="U41" s="111">
        <v>5.3500000000000369</v>
      </c>
      <c r="V41" s="112">
        <v>51.65</v>
      </c>
      <c r="W41" s="113"/>
      <c r="X41" s="13"/>
      <c r="Y41" s="295"/>
      <c r="Z41" s="296"/>
      <c r="AA41" s="117">
        <f>M41-J41</f>
        <v>-347.04743465634056</v>
      </c>
      <c r="AB41" s="110">
        <f>M41/J41</f>
        <v>0.8948341107101998</v>
      </c>
      <c r="AC41" s="291"/>
    </row>
    <row r="42" spans="1:29" ht="15.75" customHeight="1">
      <c r="A42" s="312"/>
      <c r="B42" s="100" t="s">
        <v>120</v>
      </c>
      <c r="C42" s="293" t="s">
        <v>130</v>
      </c>
      <c r="D42" s="294"/>
      <c r="E42" s="101">
        <v>16.66</v>
      </c>
      <c r="F42" s="102">
        <v>4551</v>
      </c>
      <c r="G42" s="103">
        <f t="shared" si="9"/>
        <v>75819.66</v>
      </c>
      <c r="H42" s="26"/>
      <c r="I42" s="104">
        <v>4</v>
      </c>
      <c r="J42" s="105">
        <v>3300</v>
      </c>
      <c r="K42" s="106">
        <f t="shared" si="10"/>
        <v>825</v>
      </c>
      <c r="L42" s="107">
        <v>4</v>
      </c>
      <c r="M42" s="105">
        <f>F42/V42*60</f>
        <v>2951.4682039272202</v>
      </c>
      <c r="N42" s="106">
        <f>M42/L42</f>
        <v>737.86705098180505</v>
      </c>
      <c r="O42" s="108">
        <f>L42-I42</f>
        <v>0</v>
      </c>
      <c r="P42" s="109">
        <f>N42-K42</f>
        <v>-87.13294901819495</v>
      </c>
      <c r="Q42" s="110">
        <f>N42/K42</f>
        <v>0.89438430422036974</v>
      </c>
      <c r="R42" s="307"/>
      <c r="S42" s="47">
        <v>0.37255787037037036</v>
      </c>
      <c r="T42" s="48">
        <v>0.43680555555555556</v>
      </c>
      <c r="U42" s="111">
        <v>5.4833333333332845</v>
      </c>
      <c r="V42" s="112">
        <v>92.51666666666668</v>
      </c>
      <c r="W42" s="113"/>
      <c r="X42" s="13"/>
      <c r="Y42" s="295"/>
      <c r="Z42" s="296"/>
      <c r="AA42" s="117">
        <f>M42-J42</f>
        <v>-348.5317960727798</v>
      </c>
      <c r="AB42" s="110">
        <f>M42/J42</f>
        <v>0.89438430422036974</v>
      </c>
      <c r="AC42" s="291"/>
    </row>
    <row r="43" spans="1:29" ht="15.75" customHeight="1">
      <c r="A43" s="312"/>
      <c r="B43" s="100"/>
      <c r="C43" s="293"/>
      <c r="D43" s="294"/>
      <c r="E43" s="101"/>
      <c r="F43" s="102"/>
      <c r="G43" s="103"/>
      <c r="H43" s="13"/>
      <c r="I43" s="104"/>
      <c r="J43" s="105"/>
      <c r="K43" s="106"/>
      <c r="L43" s="118"/>
      <c r="M43" s="105"/>
      <c r="N43" s="106"/>
      <c r="O43" s="108"/>
      <c r="P43" s="109"/>
      <c r="Q43" s="110"/>
      <c r="R43" s="307"/>
      <c r="S43" s="47"/>
      <c r="T43" s="48"/>
      <c r="U43" s="111"/>
      <c r="V43" s="112"/>
      <c r="W43" s="113"/>
      <c r="X43" s="13"/>
      <c r="Y43" s="295"/>
      <c r="Z43" s="296"/>
      <c r="AA43" s="117"/>
      <c r="AB43" s="110"/>
      <c r="AC43" s="291"/>
    </row>
    <row r="44" spans="1:29" ht="15.75" customHeight="1">
      <c r="A44" s="312"/>
      <c r="B44" s="100"/>
      <c r="C44" s="293"/>
      <c r="D44" s="294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307"/>
      <c r="S44" s="47"/>
      <c r="T44" s="48"/>
      <c r="U44" s="111"/>
      <c r="V44" s="112"/>
      <c r="W44" s="113"/>
      <c r="X44" s="116"/>
      <c r="Y44" s="295"/>
      <c r="Z44" s="296"/>
      <c r="AA44" s="117"/>
      <c r="AB44" s="110"/>
      <c r="AC44" s="291"/>
    </row>
    <row r="45" spans="1:29" ht="15.75" customHeight="1">
      <c r="A45" s="312"/>
      <c r="B45" s="100"/>
      <c r="C45" s="293"/>
      <c r="D45" s="294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307"/>
      <c r="S45" s="47"/>
      <c r="T45" s="48"/>
      <c r="U45" s="111"/>
      <c r="V45" s="112"/>
      <c r="W45" s="113"/>
      <c r="X45" s="116"/>
      <c r="Y45" s="295"/>
      <c r="Z45" s="296"/>
      <c r="AA45" s="117"/>
      <c r="AB45" s="110"/>
      <c r="AC45" s="291"/>
    </row>
    <row r="46" spans="1:29" ht="15.75" customHeight="1">
      <c r="A46" s="312"/>
      <c r="B46" s="100"/>
      <c r="C46" s="293"/>
      <c r="D46" s="294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07"/>
      <c r="S46" s="47"/>
      <c r="T46" s="48"/>
      <c r="U46" s="111"/>
      <c r="V46" s="112"/>
      <c r="W46" s="113"/>
      <c r="X46" s="116"/>
      <c r="Y46" s="295"/>
      <c r="Z46" s="296"/>
      <c r="AA46" s="117"/>
      <c r="AB46" s="110"/>
      <c r="AC46" s="291"/>
    </row>
    <row r="47" spans="1:29" ht="15.75" customHeight="1">
      <c r="A47" s="312"/>
      <c r="B47" s="100"/>
      <c r="C47" s="293"/>
      <c r="D47" s="294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07"/>
      <c r="S47" s="47"/>
      <c r="T47" s="48"/>
      <c r="U47" s="111"/>
      <c r="V47" s="112"/>
      <c r="W47" s="113"/>
      <c r="X47" s="116"/>
      <c r="Y47" s="295"/>
      <c r="Z47" s="296"/>
      <c r="AA47" s="117"/>
      <c r="AB47" s="110"/>
      <c r="AC47" s="291"/>
    </row>
    <row r="48" spans="1:29" ht="15.75" customHeight="1">
      <c r="A48" s="312"/>
      <c r="B48" s="100"/>
      <c r="C48" s="293"/>
      <c r="D48" s="294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07"/>
      <c r="S48" s="47"/>
      <c r="T48" s="48"/>
      <c r="U48" s="111"/>
      <c r="V48" s="112"/>
      <c r="W48" s="113"/>
      <c r="X48" s="116"/>
      <c r="Y48" s="295"/>
      <c r="Z48" s="296"/>
      <c r="AA48" s="117"/>
      <c r="AB48" s="110"/>
      <c r="AC48" s="291"/>
    </row>
    <row r="49" spans="1:29" ht="15.75" customHeight="1">
      <c r="A49" s="312"/>
      <c r="B49" s="100"/>
      <c r="C49" s="293"/>
      <c r="D49" s="294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07"/>
      <c r="S49" s="47"/>
      <c r="T49" s="48"/>
      <c r="U49" s="111"/>
      <c r="V49" s="112"/>
      <c r="W49" s="113"/>
      <c r="X49" s="116"/>
      <c r="Y49" s="295"/>
      <c r="Z49" s="296"/>
      <c r="AA49" s="117"/>
      <c r="AB49" s="110"/>
      <c r="AC49" s="291"/>
    </row>
    <row r="50" spans="1:29" ht="15.75" customHeight="1">
      <c r="A50" s="312"/>
      <c r="B50" s="100"/>
      <c r="C50" s="293"/>
      <c r="D50" s="294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07"/>
      <c r="S50" s="47"/>
      <c r="T50" s="48"/>
      <c r="U50" s="111"/>
      <c r="V50" s="112"/>
      <c r="W50" s="113"/>
      <c r="X50" s="116"/>
      <c r="Y50" s="295"/>
      <c r="Z50" s="296"/>
      <c r="AA50" s="117"/>
      <c r="AB50" s="110"/>
      <c r="AC50" s="291"/>
    </row>
    <row r="51" spans="1:29" ht="15.75" customHeight="1">
      <c r="A51" s="312"/>
      <c r="B51" s="100"/>
      <c r="C51" s="293"/>
      <c r="D51" s="294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07"/>
      <c r="S51" s="47"/>
      <c r="T51" s="48"/>
      <c r="U51" s="111"/>
      <c r="V51" s="112"/>
      <c r="W51" s="113"/>
      <c r="X51" s="116"/>
      <c r="Y51" s="295"/>
      <c r="Z51" s="296"/>
      <c r="AA51" s="117"/>
      <c r="AB51" s="110"/>
      <c r="AC51" s="291"/>
    </row>
    <row r="52" spans="1:29" ht="15.75" customHeight="1">
      <c r="A52" s="312"/>
      <c r="B52" s="100"/>
      <c r="C52" s="293"/>
      <c r="D52" s="294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07"/>
      <c r="S52" s="47"/>
      <c r="T52" s="48"/>
      <c r="U52" s="111"/>
      <c r="V52" s="112"/>
      <c r="W52" s="113"/>
      <c r="X52" s="116"/>
      <c r="Y52" s="295"/>
      <c r="Z52" s="296"/>
      <c r="AA52" s="117"/>
      <c r="AB52" s="110"/>
      <c r="AC52" s="291"/>
    </row>
    <row r="53" spans="1:29" ht="15.75" customHeight="1">
      <c r="A53" s="312"/>
      <c r="B53" s="100"/>
      <c r="C53" s="293"/>
      <c r="D53" s="294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07"/>
      <c r="S53" s="47"/>
      <c r="T53" s="48"/>
      <c r="U53" s="111"/>
      <c r="V53" s="112"/>
      <c r="W53" s="113"/>
      <c r="X53" s="116"/>
      <c r="Y53" s="295"/>
      <c r="Z53" s="296"/>
      <c r="AA53" s="117"/>
      <c r="AB53" s="110"/>
      <c r="AC53" s="291"/>
    </row>
    <row r="54" spans="1:29" ht="15.75" customHeight="1">
      <c r="A54" s="312"/>
      <c r="B54" s="100"/>
      <c r="C54" s="293"/>
      <c r="D54" s="294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07"/>
      <c r="S54" s="119"/>
      <c r="T54" s="120"/>
      <c r="U54" s="130"/>
      <c r="V54" s="131"/>
      <c r="W54" s="126"/>
      <c r="X54" s="127"/>
      <c r="Y54" s="295"/>
      <c r="Z54" s="296"/>
      <c r="AA54" s="165"/>
      <c r="AB54" s="125"/>
      <c r="AC54" s="291"/>
    </row>
    <row r="55" spans="1:29" ht="15.75" customHeight="1" thickBot="1">
      <c r="A55" s="313"/>
      <c r="B55" s="133" t="s">
        <v>117</v>
      </c>
      <c r="C55" s="297"/>
      <c r="D55" s="297"/>
      <c r="E55" s="134"/>
      <c r="F55" s="167"/>
      <c r="G55" s="135"/>
      <c r="H55" s="69"/>
      <c r="I55" s="136">
        <f t="shared" ref="I55:J55" si="11">AVERAGE(I39:I54)</f>
        <v>3.75</v>
      </c>
      <c r="J55" s="137">
        <f t="shared" si="11"/>
        <v>3300</v>
      </c>
      <c r="K55" s="138">
        <f t="shared" ref="K55" si="12">J55/I55</f>
        <v>880</v>
      </c>
      <c r="L55" s="136">
        <f t="shared" ref="L55:M55" si="13">AVERAGE(L39:L54)</f>
        <v>3.75</v>
      </c>
      <c r="M55" s="137">
        <f t="shared" si="13"/>
        <v>2953.0505132476492</v>
      </c>
      <c r="N55" s="138">
        <f>M55/L55</f>
        <v>787.48013686603974</v>
      </c>
      <c r="O55" s="139">
        <f>L55-I55</f>
        <v>0</v>
      </c>
      <c r="P55" s="140">
        <f>N55-K55</f>
        <v>-92.519863133960257</v>
      </c>
      <c r="Q55" s="141">
        <f>N55/K55</f>
        <v>0.89486379189322696</v>
      </c>
      <c r="R55" s="308"/>
      <c r="S55" s="142">
        <f>S39</f>
        <v>0.25</v>
      </c>
      <c r="T55" s="143">
        <f>INDEX(T39:T54,COUNTA(T39:T54))</f>
        <v>0.43680555555555556</v>
      </c>
      <c r="U55" s="144"/>
      <c r="V55" s="166"/>
      <c r="W55" s="167"/>
      <c r="X55" s="138"/>
      <c r="Y55" s="298"/>
      <c r="Z55" s="299"/>
      <c r="AA55" s="168">
        <f>M55-J55</f>
        <v>-346.94948675235082</v>
      </c>
      <c r="AB55" s="141">
        <f>M55/J55</f>
        <v>0.89486379189322707</v>
      </c>
      <c r="AC55" s="292"/>
    </row>
    <row r="56" spans="1:29" ht="15.75" customHeight="1">
      <c r="A56" s="300" t="s">
        <v>126</v>
      </c>
      <c r="B56" s="114" t="s">
        <v>120</v>
      </c>
      <c r="C56" s="304" t="s">
        <v>128</v>
      </c>
      <c r="D56" s="305"/>
      <c r="E56" s="147">
        <v>22.28</v>
      </c>
      <c r="F56" s="97">
        <v>1155</v>
      </c>
      <c r="G56" s="148">
        <f t="shared" ref="G56:G58" si="14">E56*F56</f>
        <v>25733.4</v>
      </c>
      <c r="H56" s="149"/>
      <c r="I56" s="150">
        <v>5</v>
      </c>
      <c r="J56" s="151">
        <v>3300</v>
      </c>
      <c r="K56" s="152">
        <f>J56/I56</f>
        <v>660</v>
      </c>
      <c r="L56" s="153">
        <v>5</v>
      </c>
      <c r="M56" s="151">
        <f>F56/V56*60</f>
        <v>2957.3257467994358</v>
      </c>
      <c r="N56" s="152">
        <f>M56/L56</f>
        <v>591.46514935988716</v>
      </c>
      <c r="O56" s="154">
        <f>L56-I56</f>
        <v>0</v>
      </c>
      <c r="P56" s="155">
        <f>N56-K56</f>
        <v>-68.534850640112836</v>
      </c>
      <c r="Q56" s="156">
        <f>N56/K56</f>
        <v>0.8961593172119503</v>
      </c>
      <c r="R56" s="306">
        <f>Q72</f>
        <v>0.89545371887249092</v>
      </c>
      <c r="S56" s="157">
        <v>0.29166666666666669</v>
      </c>
      <c r="T56" s="158">
        <v>0.30793981481481481</v>
      </c>
      <c r="U56" s="159"/>
      <c r="V56" s="160">
        <v>23.433333333333294</v>
      </c>
      <c r="W56" s="161"/>
      <c r="X56" s="162"/>
      <c r="Y56" s="309"/>
      <c r="Z56" s="310"/>
      <c r="AA56" s="115">
        <f>M56-J56</f>
        <v>-342.67425320056418</v>
      </c>
      <c r="AB56" s="156">
        <f>M56/J56</f>
        <v>0.8961593172119503</v>
      </c>
      <c r="AC56" s="290">
        <f>AB72</f>
        <v>0.89545371887249103</v>
      </c>
    </row>
    <row r="57" spans="1:29" ht="15.75" customHeight="1">
      <c r="A57" s="301"/>
      <c r="B57" s="100" t="s">
        <v>120</v>
      </c>
      <c r="C57" s="293" t="s">
        <v>256</v>
      </c>
      <c r="D57" s="294"/>
      <c r="E57" s="101">
        <v>27.27</v>
      </c>
      <c r="F57" s="102">
        <v>4305</v>
      </c>
      <c r="G57" s="103">
        <f t="shared" si="14"/>
        <v>117397.34999999999</v>
      </c>
      <c r="H57" s="26"/>
      <c r="I57" s="104">
        <v>5</v>
      </c>
      <c r="J57" s="105">
        <v>3300</v>
      </c>
      <c r="K57" s="106">
        <f t="shared" si="10"/>
        <v>660</v>
      </c>
      <c r="L57" s="107">
        <v>5</v>
      </c>
      <c r="M57" s="105">
        <f>F57/V57*60</f>
        <v>2953.68782161235</v>
      </c>
      <c r="N57" s="106">
        <f>M57/L57</f>
        <v>590.73756432247001</v>
      </c>
      <c r="O57" s="108">
        <f>L57-I57</f>
        <v>0</v>
      </c>
      <c r="P57" s="109">
        <f>N57-K57</f>
        <v>-69.262435677529993</v>
      </c>
      <c r="Q57" s="110">
        <f>N57/K57</f>
        <v>0.89505691564010603</v>
      </c>
      <c r="R57" s="307"/>
      <c r="S57" s="47">
        <v>0.31111111111111112</v>
      </c>
      <c r="T57" s="48">
        <v>0.37184027777777778</v>
      </c>
      <c r="U57" s="111">
        <v>4.5666666666666877</v>
      </c>
      <c r="V57" s="112">
        <v>87.45</v>
      </c>
      <c r="W57" s="113"/>
      <c r="X57" s="116"/>
      <c r="Y57" s="295"/>
      <c r="Z57" s="296"/>
      <c r="AA57" s="117">
        <f>M57-J57</f>
        <v>-346.31217838764996</v>
      </c>
      <c r="AB57" s="110">
        <f>M57/J57</f>
        <v>0.89505691564010603</v>
      </c>
      <c r="AC57" s="291"/>
    </row>
    <row r="58" spans="1:29" ht="15.75" customHeight="1">
      <c r="A58" s="301"/>
      <c r="B58" s="100" t="s">
        <v>120</v>
      </c>
      <c r="C58" s="293" t="s">
        <v>129</v>
      </c>
      <c r="D58" s="294"/>
      <c r="E58" s="101">
        <v>17.89</v>
      </c>
      <c r="F58" s="102">
        <v>2867</v>
      </c>
      <c r="G58" s="103">
        <f t="shared" si="14"/>
        <v>51290.630000000005</v>
      </c>
      <c r="H58" s="26"/>
      <c r="I58" s="104">
        <v>4</v>
      </c>
      <c r="J58" s="105">
        <v>3300</v>
      </c>
      <c r="K58" s="106">
        <f t="shared" si="10"/>
        <v>825</v>
      </c>
      <c r="L58" s="107">
        <v>4</v>
      </c>
      <c r="M58" s="105">
        <f>F58/V58*60</f>
        <v>2953.9782484258749</v>
      </c>
      <c r="N58" s="106">
        <f>M58/L58</f>
        <v>738.49456210646872</v>
      </c>
      <c r="O58" s="108">
        <f>L58-I58</f>
        <v>0</v>
      </c>
      <c r="P58" s="109">
        <f>N58-K58</f>
        <v>-86.50543789353128</v>
      </c>
      <c r="Q58" s="110">
        <f>N58/K58</f>
        <v>0.89514492376541666</v>
      </c>
      <c r="R58" s="307"/>
      <c r="S58" s="47">
        <v>0.375</v>
      </c>
      <c r="T58" s="48">
        <v>0.41543981481481479</v>
      </c>
      <c r="U58" s="111">
        <v>4.5499999999999918</v>
      </c>
      <c r="V58" s="112">
        <v>58.233333333333299</v>
      </c>
      <c r="W58" s="113"/>
      <c r="X58" s="116"/>
      <c r="Y58" s="295"/>
      <c r="Z58" s="296"/>
      <c r="AA58" s="117">
        <f>M58-J58</f>
        <v>-346.02175157412512</v>
      </c>
      <c r="AB58" s="110">
        <f>M58/J58</f>
        <v>0.89514492376541666</v>
      </c>
      <c r="AC58" s="291"/>
    </row>
    <row r="59" spans="1:29" ht="15.75" customHeight="1">
      <c r="A59" s="301"/>
      <c r="B59" s="100"/>
      <c r="C59" s="293"/>
      <c r="D59" s="294"/>
      <c r="E59" s="101"/>
      <c r="F59" s="102"/>
      <c r="G59" s="103"/>
      <c r="H59" s="26"/>
      <c r="I59" s="104"/>
      <c r="J59" s="105"/>
      <c r="K59" s="106"/>
      <c r="L59" s="107"/>
      <c r="M59" s="105"/>
      <c r="N59" s="106"/>
      <c r="O59" s="108"/>
      <c r="P59" s="109"/>
      <c r="Q59" s="110"/>
      <c r="R59" s="307"/>
      <c r="S59" s="47"/>
      <c r="T59" s="48"/>
      <c r="U59" s="111"/>
      <c r="V59" s="112"/>
      <c r="W59" s="113"/>
      <c r="X59" s="116"/>
      <c r="Y59" s="295"/>
      <c r="Z59" s="296"/>
      <c r="AA59" s="117"/>
      <c r="AB59" s="110"/>
      <c r="AC59" s="291"/>
    </row>
    <row r="60" spans="1:29" ht="15.75" customHeight="1">
      <c r="A60" s="302"/>
      <c r="B60" s="100"/>
      <c r="C60" s="293"/>
      <c r="D60" s="294"/>
      <c r="E60" s="101"/>
      <c r="F60" s="102"/>
      <c r="G60" s="103"/>
      <c r="H60" s="13"/>
      <c r="I60" s="104"/>
      <c r="J60" s="105"/>
      <c r="K60" s="106"/>
      <c r="L60" s="118"/>
      <c r="M60" s="105"/>
      <c r="N60" s="106"/>
      <c r="O60" s="108"/>
      <c r="P60" s="109"/>
      <c r="Q60" s="110"/>
      <c r="R60" s="307"/>
      <c r="S60" s="47"/>
      <c r="T60" s="48"/>
      <c r="U60" s="111"/>
      <c r="V60" s="112"/>
      <c r="W60" s="113"/>
      <c r="X60" s="116"/>
      <c r="Y60" s="295"/>
      <c r="Z60" s="296"/>
      <c r="AA60" s="117"/>
      <c r="AB60" s="110"/>
      <c r="AC60" s="291"/>
    </row>
    <row r="61" spans="1:29" ht="15.75" customHeight="1">
      <c r="A61" s="302"/>
      <c r="B61" s="100"/>
      <c r="C61" s="293"/>
      <c r="D61" s="294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307"/>
      <c r="S61" s="47"/>
      <c r="T61" s="48"/>
      <c r="U61" s="111"/>
      <c r="V61" s="112"/>
      <c r="W61" s="113"/>
      <c r="X61" s="116"/>
      <c r="Y61" s="295"/>
      <c r="Z61" s="296"/>
      <c r="AA61" s="117"/>
      <c r="AB61" s="110"/>
      <c r="AC61" s="291"/>
    </row>
    <row r="62" spans="1:29" ht="15.75" customHeight="1">
      <c r="A62" s="302"/>
      <c r="B62" s="100"/>
      <c r="C62" s="293"/>
      <c r="D62" s="294"/>
      <c r="E62" s="101"/>
      <c r="F62" s="102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307"/>
      <c r="S62" s="47"/>
      <c r="T62" s="48"/>
      <c r="U62" s="111"/>
      <c r="V62" s="112"/>
      <c r="W62" s="113"/>
      <c r="X62" s="116"/>
      <c r="Y62" s="295"/>
      <c r="Z62" s="296"/>
      <c r="AA62" s="117"/>
      <c r="AB62" s="110"/>
      <c r="AC62" s="291"/>
    </row>
    <row r="63" spans="1:29" ht="15.75" customHeight="1">
      <c r="A63" s="302"/>
      <c r="B63" s="100"/>
      <c r="C63" s="293"/>
      <c r="D63" s="294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07"/>
      <c r="S63" s="47"/>
      <c r="T63" s="48"/>
      <c r="U63" s="111"/>
      <c r="V63" s="112"/>
      <c r="W63" s="113"/>
      <c r="X63" s="116"/>
      <c r="Y63" s="295"/>
      <c r="Z63" s="296"/>
      <c r="AA63" s="117"/>
      <c r="AB63" s="110"/>
      <c r="AC63" s="291"/>
    </row>
    <row r="64" spans="1:29" ht="15.75" customHeight="1">
      <c r="A64" s="302"/>
      <c r="B64" s="100"/>
      <c r="C64" s="293"/>
      <c r="D64" s="294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07"/>
      <c r="S64" s="47"/>
      <c r="T64" s="48"/>
      <c r="U64" s="111"/>
      <c r="V64" s="112"/>
      <c r="W64" s="113"/>
      <c r="X64" s="116"/>
      <c r="Y64" s="295"/>
      <c r="Z64" s="296"/>
      <c r="AA64" s="117"/>
      <c r="AB64" s="110"/>
      <c r="AC64" s="291"/>
    </row>
    <row r="65" spans="1:29" ht="15.75" customHeight="1">
      <c r="A65" s="302"/>
      <c r="B65" s="100"/>
      <c r="C65" s="293"/>
      <c r="D65" s="294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07"/>
      <c r="S65" s="47"/>
      <c r="T65" s="48"/>
      <c r="U65" s="111"/>
      <c r="V65" s="112"/>
      <c r="W65" s="113"/>
      <c r="X65" s="116"/>
      <c r="Y65" s="295"/>
      <c r="Z65" s="296"/>
      <c r="AA65" s="117"/>
      <c r="AB65" s="110"/>
      <c r="AC65" s="291"/>
    </row>
    <row r="66" spans="1:29" ht="15.75" customHeight="1">
      <c r="A66" s="302"/>
      <c r="B66" s="100"/>
      <c r="C66" s="293"/>
      <c r="D66" s="294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07"/>
      <c r="S66" s="47"/>
      <c r="T66" s="48"/>
      <c r="U66" s="111"/>
      <c r="V66" s="112"/>
      <c r="W66" s="113"/>
      <c r="X66" s="116"/>
      <c r="Y66" s="295"/>
      <c r="Z66" s="296"/>
      <c r="AA66" s="117"/>
      <c r="AB66" s="110"/>
      <c r="AC66" s="291"/>
    </row>
    <row r="67" spans="1:29" ht="15.75" customHeight="1">
      <c r="A67" s="302"/>
      <c r="B67" s="100"/>
      <c r="C67" s="293"/>
      <c r="D67" s="294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07"/>
      <c r="S67" s="47"/>
      <c r="T67" s="48"/>
      <c r="U67" s="111"/>
      <c r="V67" s="112"/>
      <c r="W67" s="113"/>
      <c r="X67" s="116"/>
      <c r="Y67" s="295"/>
      <c r="Z67" s="296"/>
      <c r="AA67" s="117"/>
      <c r="AB67" s="110"/>
      <c r="AC67" s="291"/>
    </row>
    <row r="68" spans="1:29" ht="15.75" customHeight="1">
      <c r="A68" s="302"/>
      <c r="B68" s="100"/>
      <c r="C68" s="293"/>
      <c r="D68" s="294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07"/>
      <c r="S68" s="47"/>
      <c r="T68" s="48"/>
      <c r="U68" s="111"/>
      <c r="V68" s="112"/>
      <c r="W68" s="113"/>
      <c r="X68" s="116"/>
      <c r="Y68" s="295"/>
      <c r="Z68" s="296"/>
      <c r="AA68" s="117"/>
      <c r="AB68" s="110"/>
      <c r="AC68" s="291"/>
    </row>
    <row r="69" spans="1:29" ht="15.75" customHeight="1">
      <c r="A69" s="302"/>
      <c r="B69" s="100"/>
      <c r="C69" s="293"/>
      <c r="D69" s="294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07"/>
      <c r="S69" s="47"/>
      <c r="T69" s="48"/>
      <c r="U69" s="111"/>
      <c r="V69" s="112"/>
      <c r="W69" s="113"/>
      <c r="X69" s="116"/>
      <c r="Y69" s="295"/>
      <c r="Z69" s="296"/>
      <c r="AA69" s="117"/>
      <c r="AB69" s="110"/>
      <c r="AC69" s="291"/>
    </row>
    <row r="70" spans="1:29" ht="15.75" customHeight="1">
      <c r="A70" s="302"/>
      <c r="B70" s="100"/>
      <c r="C70" s="293"/>
      <c r="D70" s="294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07"/>
      <c r="S70" s="47"/>
      <c r="T70" s="48"/>
      <c r="U70" s="111"/>
      <c r="V70" s="112"/>
      <c r="W70" s="113"/>
      <c r="X70" s="116"/>
      <c r="Y70" s="295"/>
      <c r="Z70" s="296"/>
      <c r="AA70" s="117"/>
      <c r="AB70" s="110"/>
      <c r="AC70" s="291"/>
    </row>
    <row r="71" spans="1:29" ht="15.75" customHeight="1">
      <c r="A71" s="302"/>
      <c r="B71" s="100"/>
      <c r="C71" s="293"/>
      <c r="D71" s="294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07"/>
      <c r="S71" s="119"/>
      <c r="T71" s="120"/>
      <c r="U71" s="130"/>
      <c r="V71" s="131"/>
      <c r="W71" s="126"/>
      <c r="X71" s="127"/>
      <c r="Y71" s="295"/>
      <c r="Z71" s="296"/>
      <c r="AA71" s="165"/>
      <c r="AB71" s="125"/>
      <c r="AC71" s="291"/>
    </row>
    <row r="72" spans="1:29" ht="15.75" customHeight="1" thickBot="1">
      <c r="A72" s="303"/>
      <c r="B72" s="133" t="s">
        <v>117</v>
      </c>
      <c r="C72" s="297"/>
      <c r="D72" s="297"/>
      <c r="E72" s="134"/>
      <c r="F72" s="99"/>
      <c r="G72" s="135"/>
      <c r="H72" s="69"/>
      <c r="I72" s="136">
        <f t="shared" ref="I72:J72" si="15">AVERAGE(I56:I71)</f>
        <v>4.666666666666667</v>
      </c>
      <c r="J72" s="137">
        <f t="shared" si="15"/>
        <v>3300</v>
      </c>
      <c r="K72" s="138">
        <f t="shared" ref="K72" si="16">J72/I72</f>
        <v>707.14285714285711</v>
      </c>
      <c r="L72" s="136">
        <f t="shared" ref="L72:M72" si="17">AVERAGE(L56:L71)</f>
        <v>4.666666666666667</v>
      </c>
      <c r="M72" s="137">
        <f t="shared" si="17"/>
        <v>2954.9972722792204</v>
      </c>
      <c r="N72" s="138">
        <f>M72/L72</f>
        <v>633.21370120269</v>
      </c>
      <c r="O72" s="139">
        <f>L72-I72</f>
        <v>0</v>
      </c>
      <c r="P72" s="140">
        <f>N72-K72</f>
        <v>-73.929155940167107</v>
      </c>
      <c r="Q72" s="141">
        <f>N72/K72</f>
        <v>0.89545371887249092</v>
      </c>
      <c r="R72" s="308"/>
      <c r="S72" s="142">
        <f>S56</f>
        <v>0.29166666666666669</v>
      </c>
      <c r="T72" s="143">
        <f>INDEX(T56:T71,COUNTA(T56:T71))</f>
        <v>0.41543981481481479</v>
      </c>
      <c r="U72" s="144"/>
      <c r="V72" s="166"/>
      <c r="W72" s="99"/>
      <c r="X72" s="69"/>
      <c r="Y72" s="298"/>
      <c r="Z72" s="299"/>
      <c r="AA72" s="168">
        <f>M72-J72</f>
        <v>-345.0027277207796</v>
      </c>
      <c r="AB72" s="141">
        <f>M72/J72</f>
        <v>0.89545371887249103</v>
      </c>
      <c r="AC72" s="292"/>
    </row>
    <row r="73" spans="1:29" ht="15.75" customHeight="1">
      <c r="A73" s="311" t="s">
        <v>71</v>
      </c>
      <c r="B73" s="114" t="s">
        <v>120</v>
      </c>
      <c r="C73" s="304" t="s">
        <v>131</v>
      </c>
      <c r="D73" s="305"/>
      <c r="E73" s="147">
        <v>18.18</v>
      </c>
      <c r="F73" s="97">
        <v>1170</v>
      </c>
      <c r="G73" s="148">
        <f t="shared" ref="G73:G75" si="18">E73*F73</f>
        <v>21270.6</v>
      </c>
      <c r="H73" s="149"/>
      <c r="I73" s="150">
        <v>3</v>
      </c>
      <c r="J73" s="151">
        <v>3600</v>
      </c>
      <c r="K73" s="152">
        <f>J73/I73</f>
        <v>1200</v>
      </c>
      <c r="L73" s="153">
        <v>3</v>
      </c>
      <c r="M73" s="151">
        <f>F73/V73*60</f>
        <v>3131.5985130111508</v>
      </c>
      <c r="N73" s="152">
        <f>M73/L73</f>
        <v>1043.866171003717</v>
      </c>
      <c r="O73" s="154">
        <f>L73-I73</f>
        <v>0</v>
      </c>
      <c r="P73" s="155">
        <f>N73-K73</f>
        <v>-156.133828996283</v>
      </c>
      <c r="Q73" s="156">
        <f>N73/K73</f>
        <v>0.86988847583643081</v>
      </c>
      <c r="R73" s="306">
        <f>Q89</f>
        <v>0.87688806835460986</v>
      </c>
      <c r="S73" s="157">
        <v>0.25</v>
      </c>
      <c r="T73" s="158">
        <v>0.26556712962962964</v>
      </c>
      <c r="U73" s="159"/>
      <c r="V73" s="160">
        <v>22.416666666666679</v>
      </c>
      <c r="W73" s="161"/>
      <c r="X73" s="162"/>
      <c r="Y73" s="309"/>
      <c r="Z73" s="310"/>
      <c r="AA73" s="115">
        <f>M73-J73</f>
        <v>-468.40148698884923</v>
      </c>
      <c r="AB73" s="156">
        <f>M73/J73</f>
        <v>0.86988847583643081</v>
      </c>
      <c r="AC73" s="290">
        <f>AB89</f>
        <v>0.87688806835460986</v>
      </c>
    </row>
    <row r="74" spans="1:29" ht="15.75" customHeight="1">
      <c r="A74" s="312"/>
      <c r="B74" s="100" t="s">
        <v>120</v>
      </c>
      <c r="C74" s="293" t="s">
        <v>132</v>
      </c>
      <c r="D74" s="294"/>
      <c r="E74" s="101">
        <v>14.03</v>
      </c>
      <c r="F74" s="102">
        <v>4408</v>
      </c>
      <c r="G74" s="103">
        <f t="shared" si="18"/>
        <v>61844.24</v>
      </c>
      <c r="H74" s="26"/>
      <c r="I74" s="104">
        <v>3</v>
      </c>
      <c r="J74" s="105">
        <v>3000</v>
      </c>
      <c r="K74" s="106">
        <f t="shared" ref="K74:K110" si="19">J74/I74</f>
        <v>1000</v>
      </c>
      <c r="L74" s="107">
        <v>3</v>
      </c>
      <c r="M74" s="105">
        <f>F74/V74*60</f>
        <v>2688.7156895967478</v>
      </c>
      <c r="N74" s="106">
        <f>M74/L74</f>
        <v>896.23856319891593</v>
      </c>
      <c r="O74" s="108">
        <f>L74-I74</f>
        <v>0</v>
      </c>
      <c r="P74" s="109">
        <f>N74-K74</f>
        <v>-103.76143680108407</v>
      </c>
      <c r="Q74" s="110">
        <f>N74/K74</f>
        <v>0.89623856319891593</v>
      </c>
      <c r="R74" s="307"/>
      <c r="S74" s="47">
        <v>0.27569444444444446</v>
      </c>
      <c r="T74" s="48">
        <v>0.34400462962962963</v>
      </c>
      <c r="U74" s="111">
        <v>14.583333333333348</v>
      </c>
      <c r="V74" s="112">
        <v>98.366666666666646</v>
      </c>
      <c r="W74" s="113"/>
      <c r="X74" s="116"/>
      <c r="Y74" s="295"/>
      <c r="Z74" s="296"/>
      <c r="AA74" s="117">
        <f>M74-J74</f>
        <v>-311.28431040325222</v>
      </c>
      <c r="AB74" s="110">
        <f>M74/J74</f>
        <v>0.89623856319891593</v>
      </c>
      <c r="AC74" s="291"/>
    </row>
    <row r="75" spans="1:29" ht="15.75" customHeight="1">
      <c r="A75" s="312"/>
      <c r="B75" s="100" t="s">
        <v>120</v>
      </c>
      <c r="C75" s="293" t="s">
        <v>134</v>
      </c>
      <c r="D75" s="294"/>
      <c r="E75" s="101">
        <v>14.28</v>
      </c>
      <c r="F75" s="102">
        <v>5650</v>
      </c>
      <c r="G75" s="103">
        <f t="shared" si="18"/>
        <v>80682</v>
      </c>
      <c r="H75" s="26"/>
      <c r="I75" s="104">
        <v>3</v>
      </c>
      <c r="J75" s="105">
        <v>3600</v>
      </c>
      <c r="K75" s="106">
        <f t="shared" si="19"/>
        <v>1200</v>
      </c>
      <c r="L75" s="107">
        <v>3</v>
      </c>
      <c r="M75" s="105">
        <f>F75/V75*60</f>
        <v>3123.9440946091217</v>
      </c>
      <c r="N75" s="106">
        <f>M75/L75</f>
        <v>1041.3146982030405</v>
      </c>
      <c r="O75" s="108">
        <f>L75-I75</f>
        <v>0</v>
      </c>
      <c r="P75" s="109">
        <f>N75-K75</f>
        <v>-158.68530179695949</v>
      </c>
      <c r="Q75" s="110">
        <f>N75/K75</f>
        <v>0.86776224850253381</v>
      </c>
      <c r="R75" s="307"/>
      <c r="S75" s="47">
        <v>0.35450231481481481</v>
      </c>
      <c r="T75" s="48">
        <v>0.42986111111111114</v>
      </c>
      <c r="U75" s="111">
        <v>15.116666666666658</v>
      </c>
      <c r="V75" s="112">
        <v>108.51666666666671</v>
      </c>
      <c r="W75" s="113"/>
      <c r="X75" s="116"/>
      <c r="Y75" s="295"/>
      <c r="Z75" s="296"/>
      <c r="AA75" s="117">
        <f>M75-J75</f>
        <v>-476.05590539087825</v>
      </c>
      <c r="AB75" s="110">
        <f>M75/J75</f>
        <v>0.86776224850253381</v>
      </c>
      <c r="AC75" s="291"/>
    </row>
    <row r="76" spans="1:29" ht="15.75" customHeight="1">
      <c r="A76" s="312"/>
      <c r="B76" s="100"/>
      <c r="C76" s="293"/>
      <c r="D76" s="294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07"/>
      <c r="S76" s="47"/>
      <c r="T76" s="48"/>
      <c r="U76" s="111"/>
      <c r="V76" s="112"/>
      <c r="W76" s="113"/>
      <c r="X76" s="116"/>
      <c r="Y76" s="295"/>
      <c r="Z76" s="296"/>
      <c r="AA76" s="117"/>
      <c r="AB76" s="110"/>
      <c r="AC76" s="291"/>
    </row>
    <row r="77" spans="1:29" ht="15.75" customHeight="1">
      <c r="A77" s="312"/>
      <c r="B77" s="100"/>
      <c r="C77" s="293"/>
      <c r="D77" s="294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307"/>
      <c r="S77" s="47"/>
      <c r="T77" s="48"/>
      <c r="U77" s="111"/>
      <c r="V77" s="112"/>
      <c r="W77" s="113"/>
      <c r="X77" s="116"/>
      <c r="Y77" s="295"/>
      <c r="Z77" s="296"/>
      <c r="AA77" s="117"/>
      <c r="AB77" s="110"/>
      <c r="AC77" s="291"/>
    </row>
    <row r="78" spans="1:29" ht="15.75" customHeight="1">
      <c r="A78" s="312"/>
      <c r="B78" s="100"/>
      <c r="C78" s="293"/>
      <c r="D78" s="294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07"/>
      <c r="S78" s="47"/>
      <c r="T78" s="48"/>
      <c r="U78" s="111"/>
      <c r="V78" s="112"/>
      <c r="W78" s="113"/>
      <c r="X78" s="116"/>
      <c r="Y78" s="295"/>
      <c r="Z78" s="296"/>
      <c r="AA78" s="117"/>
      <c r="AB78" s="110"/>
      <c r="AC78" s="291"/>
    </row>
    <row r="79" spans="1:29" ht="15.75" customHeight="1">
      <c r="A79" s="312"/>
      <c r="B79" s="100"/>
      <c r="C79" s="293"/>
      <c r="D79" s="294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307"/>
      <c r="S79" s="47"/>
      <c r="T79" s="48"/>
      <c r="U79" s="111"/>
      <c r="V79" s="112"/>
      <c r="W79" s="113"/>
      <c r="X79" s="116"/>
      <c r="Y79" s="295"/>
      <c r="Z79" s="296"/>
      <c r="AA79" s="117"/>
      <c r="AB79" s="110"/>
      <c r="AC79" s="291"/>
    </row>
    <row r="80" spans="1:29" ht="15.75" customHeight="1">
      <c r="A80" s="312"/>
      <c r="B80" s="100"/>
      <c r="C80" s="293"/>
      <c r="D80" s="294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07"/>
      <c r="S80" s="47"/>
      <c r="T80" s="48"/>
      <c r="U80" s="111"/>
      <c r="V80" s="112"/>
      <c r="W80" s="113"/>
      <c r="X80" s="116"/>
      <c r="Y80" s="295"/>
      <c r="Z80" s="296"/>
      <c r="AA80" s="117"/>
      <c r="AB80" s="110"/>
      <c r="AC80" s="291"/>
    </row>
    <row r="81" spans="1:29" ht="15.75" customHeight="1">
      <c r="A81" s="312"/>
      <c r="B81" s="100"/>
      <c r="C81" s="293"/>
      <c r="D81" s="294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07"/>
      <c r="S81" s="47"/>
      <c r="T81" s="48"/>
      <c r="U81" s="111"/>
      <c r="V81" s="112"/>
      <c r="W81" s="113"/>
      <c r="X81" s="116"/>
      <c r="Y81" s="295"/>
      <c r="Z81" s="296"/>
      <c r="AA81" s="117"/>
      <c r="AB81" s="110"/>
      <c r="AC81" s="291"/>
    </row>
    <row r="82" spans="1:29" ht="15.75" customHeight="1">
      <c r="A82" s="312"/>
      <c r="B82" s="100"/>
      <c r="C82" s="293"/>
      <c r="D82" s="294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07"/>
      <c r="S82" s="47"/>
      <c r="T82" s="48"/>
      <c r="U82" s="111"/>
      <c r="V82" s="112"/>
      <c r="W82" s="113"/>
      <c r="X82" s="116"/>
      <c r="Y82" s="295"/>
      <c r="Z82" s="296"/>
      <c r="AA82" s="117"/>
      <c r="AB82" s="110"/>
      <c r="AC82" s="291"/>
    </row>
    <row r="83" spans="1:29" ht="15.75" customHeight="1">
      <c r="A83" s="312"/>
      <c r="B83" s="100"/>
      <c r="C83" s="293"/>
      <c r="D83" s="294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07"/>
      <c r="S83" s="47"/>
      <c r="T83" s="48"/>
      <c r="U83" s="111"/>
      <c r="V83" s="112"/>
      <c r="W83" s="126"/>
      <c r="X83" s="127"/>
      <c r="Y83" s="295"/>
      <c r="Z83" s="296"/>
      <c r="AA83" s="117"/>
      <c r="AB83" s="110"/>
      <c r="AC83" s="291"/>
    </row>
    <row r="84" spans="1:29" ht="15.75" customHeight="1">
      <c r="A84" s="312"/>
      <c r="B84" s="100"/>
      <c r="C84" s="293"/>
      <c r="D84" s="294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07"/>
      <c r="S84" s="47"/>
      <c r="T84" s="48"/>
      <c r="U84" s="111"/>
      <c r="V84" s="112"/>
      <c r="W84" s="126"/>
      <c r="X84" s="127"/>
      <c r="Y84" s="295"/>
      <c r="Z84" s="296"/>
      <c r="AA84" s="117"/>
      <c r="AB84" s="110"/>
      <c r="AC84" s="291"/>
    </row>
    <row r="85" spans="1:29" ht="15.75" customHeight="1">
      <c r="A85" s="312"/>
      <c r="B85" s="100"/>
      <c r="C85" s="293"/>
      <c r="D85" s="294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07"/>
      <c r="S85" s="47"/>
      <c r="T85" s="48"/>
      <c r="U85" s="111"/>
      <c r="V85" s="112"/>
      <c r="W85" s="126"/>
      <c r="X85" s="127"/>
      <c r="Y85" s="295"/>
      <c r="Z85" s="296"/>
      <c r="AA85" s="117"/>
      <c r="AB85" s="110"/>
      <c r="AC85" s="291"/>
    </row>
    <row r="86" spans="1:29" ht="15.75" customHeight="1">
      <c r="A86" s="312"/>
      <c r="B86" s="100"/>
      <c r="C86" s="293"/>
      <c r="D86" s="294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07"/>
      <c r="S86" s="47"/>
      <c r="T86" s="48"/>
      <c r="U86" s="111"/>
      <c r="V86" s="112"/>
      <c r="W86" s="126"/>
      <c r="X86" s="127"/>
      <c r="Y86" s="295"/>
      <c r="Z86" s="296"/>
      <c r="AA86" s="117"/>
      <c r="AB86" s="110"/>
      <c r="AC86" s="291"/>
    </row>
    <row r="87" spans="1:29" ht="15.75" customHeight="1">
      <c r="A87" s="312"/>
      <c r="B87" s="100"/>
      <c r="C87" s="293"/>
      <c r="D87" s="294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07"/>
      <c r="S87" s="47"/>
      <c r="T87" s="48"/>
      <c r="U87" s="111"/>
      <c r="V87" s="112"/>
      <c r="W87" s="126"/>
      <c r="X87" s="127"/>
      <c r="Y87" s="295"/>
      <c r="Z87" s="296"/>
      <c r="AA87" s="117"/>
      <c r="AB87" s="110"/>
      <c r="AC87" s="291"/>
    </row>
    <row r="88" spans="1:29" ht="15.75" customHeight="1">
      <c r="A88" s="312"/>
      <c r="B88" s="100"/>
      <c r="C88" s="293"/>
      <c r="D88" s="294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07"/>
      <c r="S88" s="119"/>
      <c r="T88" s="120"/>
      <c r="U88" s="130"/>
      <c r="V88" s="131"/>
      <c r="W88" s="126"/>
      <c r="X88" s="127"/>
      <c r="Y88" s="295"/>
      <c r="Z88" s="296"/>
      <c r="AA88" s="165"/>
      <c r="AB88" s="125"/>
      <c r="AC88" s="291"/>
    </row>
    <row r="89" spans="1:29" ht="15.75" customHeight="1" thickBot="1">
      <c r="A89" s="313"/>
      <c r="B89" s="133" t="s">
        <v>117</v>
      </c>
      <c r="C89" s="297"/>
      <c r="D89" s="297"/>
      <c r="E89" s="134"/>
      <c r="F89" s="99"/>
      <c r="G89" s="135"/>
      <c r="H89" s="69"/>
      <c r="I89" s="136">
        <f t="shared" ref="I89:J89" si="20">AVERAGE(I73:I88)</f>
        <v>3</v>
      </c>
      <c r="J89" s="137">
        <f t="shared" si="20"/>
        <v>3400</v>
      </c>
      <c r="K89" s="138">
        <f t="shared" ref="K89" si="21">J89/I89</f>
        <v>1133.3333333333333</v>
      </c>
      <c r="L89" s="136">
        <f t="shared" ref="L89:M89" si="22">AVERAGE(L73:L88)</f>
        <v>3</v>
      </c>
      <c r="M89" s="137">
        <f t="shared" si="22"/>
        <v>2981.4194324056734</v>
      </c>
      <c r="N89" s="138">
        <f>M89/L89</f>
        <v>993.80647746855777</v>
      </c>
      <c r="O89" s="139">
        <f>L89-I89</f>
        <v>0</v>
      </c>
      <c r="P89" s="140">
        <f>N89-K89</f>
        <v>-139.52685586477548</v>
      </c>
      <c r="Q89" s="141">
        <f>N89/K89</f>
        <v>0.87688806835460986</v>
      </c>
      <c r="R89" s="308"/>
      <c r="S89" s="142">
        <f>S73</f>
        <v>0.25</v>
      </c>
      <c r="T89" s="143">
        <f>INDEX(T73:T88,COUNTA(T73:T88))</f>
        <v>0.42986111111111114</v>
      </c>
      <c r="U89" s="144"/>
      <c r="V89" s="166"/>
      <c r="W89" s="99"/>
      <c r="X89" s="69"/>
      <c r="Y89" s="298"/>
      <c r="Z89" s="299"/>
      <c r="AA89" s="168">
        <f>M89-J89</f>
        <v>-418.58056759432657</v>
      </c>
      <c r="AB89" s="141">
        <f>M89/J89</f>
        <v>0.87688806835460986</v>
      </c>
      <c r="AC89" s="292"/>
    </row>
    <row r="90" spans="1:29" ht="15.75" customHeight="1">
      <c r="A90" s="300" t="s">
        <v>78</v>
      </c>
      <c r="B90" s="114" t="s">
        <v>120</v>
      </c>
      <c r="C90" s="304" t="s">
        <v>136</v>
      </c>
      <c r="D90" s="305"/>
      <c r="E90" s="147">
        <v>25.03</v>
      </c>
      <c r="F90" s="97">
        <v>1542</v>
      </c>
      <c r="G90" s="148">
        <f t="shared" ref="G90:G93" si="23">E90*F90</f>
        <v>38596.26</v>
      </c>
      <c r="H90" s="149"/>
      <c r="I90" s="150">
        <v>4</v>
      </c>
      <c r="J90" s="151">
        <v>3300</v>
      </c>
      <c r="K90" s="152">
        <f>J90/I90</f>
        <v>825</v>
      </c>
      <c r="L90" s="153">
        <v>4</v>
      </c>
      <c r="M90" s="151">
        <f>F90/V90*60</f>
        <v>2927.8481012658244</v>
      </c>
      <c r="N90" s="152">
        <f>M90/L90</f>
        <v>731.96202531645611</v>
      </c>
      <c r="O90" s="154">
        <f>L90-I90</f>
        <v>0</v>
      </c>
      <c r="P90" s="155">
        <f>N90-K90</f>
        <v>-93.037974683543894</v>
      </c>
      <c r="Q90" s="156">
        <f>N90/K90</f>
        <v>0.88722669735328008</v>
      </c>
      <c r="R90" s="306">
        <f>Q106</f>
        <v>0.88426380803005356</v>
      </c>
      <c r="S90" s="157">
        <v>0.29194444444444445</v>
      </c>
      <c r="T90" s="158">
        <v>0.31388888888888888</v>
      </c>
      <c r="U90" s="159"/>
      <c r="V90" s="160">
        <v>31.599999999999984</v>
      </c>
      <c r="W90" s="158"/>
      <c r="X90" s="169"/>
      <c r="Y90" s="309"/>
      <c r="Z90" s="310"/>
      <c r="AA90" s="115">
        <f>M90-J90</f>
        <v>-372.15189873417557</v>
      </c>
      <c r="AB90" s="156">
        <f>M90/J90</f>
        <v>0.88722669735328008</v>
      </c>
      <c r="AC90" s="290">
        <f>AB106</f>
        <v>0.88426380803005367</v>
      </c>
    </row>
    <row r="91" spans="1:29" ht="15.75" customHeight="1">
      <c r="A91" s="301"/>
      <c r="B91" s="100" t="s">
        <v>120</v>
      </c>
      <c r="C91" s="293" t="s">
        <v>137</v>
      </c>
      <c r="D91" s="294"/>
      <c r="E91" s="101">
        <v>24.82</v>
      </c>
      <c r="F91" s="102">
        <v>1806</v>
      </c>
      <c r="G91" s="103">
        <f t="shared" si="23"/>
        <v>44824.92</v>
      </c>
      <c r="H91" s="26"/>
      <c r="I91" s="104">
        <v>4</v>
      </c>
      <c r="J91" s="105">
        <v>3300</v>
      </c>
      <c r="K91" s="106">
        <f t="shared" si="19"/>
        <v>825</v>
      </c>
      <c r="L91" s="107">
        <v>4</v>
      </c>
      <c r="M91" s="105">
        <f>F91/V91*60</f>
        <v>2927.330031517336</v>
      </c>
      <c r="N91" s="106">
        <f>M91/L91</f>
        <v>731.832507879334</v>
      </c>
      <c r="O91" s="108">
        <f>L91-I91</f>
        <v>0</v>
      </c>
      <c r="P91" s="109">
        <f>N91-K91</f>
        <v>-93.167492120665997</v>
      </c>
      <c r="Q91" s="110">
        <f>N91/K91</f>
        <v>0.88706970652040484</v>
      </c>
      <c r="R91" s="307"/>
      <c r="S91" s="47">
        <v>0.32500000000000001</v>
      </c>
      <c r="T91" s="48">
        <v>0.35070601851851851</v>
      </c>
      <c r="U91" s="111">
        <v>16.000000000000021</v>
      </c>
      <c r="V91" s="112">
        <v>37.016666666666644</v>
      </c>
      <c r="W91" s="113"/>
      <c r="X91" s="13"/>
      <c r="Y91" s="295"/>
      <c r="Z91" s="296"/>
      <c r="AA91" s="117">
        <f>M91-J91</f>
        <v>-372.66996848266399</v>
      </c>
      <c r="AB91" s="110">
        <f>M91/J91</f>
        <v>0.88706970652040484</v>
      </c>
      <c r="AC91" s="291"/>
    </row>
    <row r="92" spans="1:29" ht="15.75" customHeight="1">
      <c r="A92" s="301"/>
      <c r="B92" s="100" t="s">
        <v>120</v>
      </c>
      <c r="C92" s="293" t="s">
        <v>138</v>
      </c>
      <c r="D92" s="294"/>
      <c r="E92" s="101">
        <v>30</v>
      </c>
      <c r="F92" s="102">
        <v>2832</v>
      </c>
      <c r="G92" s="103">
        <f t="shared" si="23"/>
        <v>84960</v>
      </c>
      <c r="H92" s="26"/>
      <c r="I92" s="104">
        <v>3</v>
      </c>
      <c r="J92" s="105">
        <v>3000</v>
      </c>
      <c r="K92" s="106">
        <f t="shared" si="19"/>
        <v>1000</v>
      </c>
      <c r="L92" s="107">
        <v>3</v>
      </c>
      <c r="M92" s="105">
        <f>F92/V92*60</f>
        <v>2690.0263852242747</v>
      </c>
      <c r="N92" s="106">
        <f>M92/L92</f>
        <v>896.6754617414249</v>
      </c>
      <c r="O92" s="108">
        <f>L92-I92</f>
        <v>0</v>
      </c>
      <c r="P92" s="109">
        <f>N92-K92</f>
        <v>-103.3245382585751</v>
      </c>
      <c r="Q92" s="110">
        <f>N92/K92</f>
        <v>0.89667546174142487</v>
      </c>
      <c r="R92" s="307"/>
      <c r="S92" s="47">
        <v>0.3611111111111111</v>
      </c>
      <c r="T92" s="48">
        <v>0.40497685185185184</v>
      </c>
      <c r="U92" s="111">
        <v>14.983333333333331</v>
      </c>
      <c r="V92" s="112">
        <v>63.166666666666657</v>
      </c>
      <c r="W92" s="113"/>
      <c r="X92" s="13"/>
      <c r="Y92" s="295"/>
      <c r="Z92" s="296"/>
      <c r="AA92" s="117">
        <f>M92-J92</f>
        <v>-309.97361477572531</v>
      </c>
      <c r="AB92" s="110">
        <f>M92/J92</f>
        <v>0.89667546174142487</v>
      </c>
      <c r="AC92" s="291"/>
    </row>
    <row r="93" spans="1:29" ht="15.75" customHeight="1">
      <c r="A93" s="301"/>
      <c r="B93" s="100" t="s">
        <v>120</v>
      </c>
      <c r="C93" s="293" t="s">
        <v>133</v>
      </c>
      <c r="D93" s="294"/>
      <c r="E93" s="101">
        <v>18.18</v>
      </c>
      <c r="F93" s="102">
        <v>2268</v>
      </c>
      <c r="G93" s="103">
        <f t="shared" si="23"/>
        <v>41232.239999999998</v>
      </c>
      <c r="H93" s="26"/>
      <c r="I93" s="104">
        <v>3</v>
      </c>
      <c r="J93" s="105">
        <v>3600</v>
      </c>
      <c r="K93" s="106">
        <f t="shared" si="19"/>
        <v>1200</v>
      </c>
      <c r="L93" s="107">
        <v>3</v>
      </c>
      <c r="M93" s="105">
        <f>F93/V93*60</f>
        <v>3127.0777479892736</v>
      </c>
      <c r="N93" s="106">
        <f>M93/L93</f>
        <v>1042.3592493297579</v>
      </c>
      <c r="O93" s="108">
        <f>L93-I93</f>
        <v>0</v>
      </c>
      <c r="P93" s="109">
        <f>N93-K93</f>
        <v>-157.64075067024214</v>
      </c>
      <c r="Q93" s="110">
        <f>N93/K93</f>
        <v>0.86863270777479817</v>
      </c>
      <c r="R93" s="307"/>
      <c r="S93" s="47">
        <v>0.41561342592592593</v>
      </c>
      <c r="T93" s="48">
        <v>0.44583333333333336</v>
      </c>
      <c r="U93" s="111">
        <v>15.31666666666669</v>
      </c>
      <c r="V93" s="112">
        <v>43.516666666666701</v>
      </c>
      <c r="W93" s="113"/>
      <c r="X93" s="116"/>
      <c r="Y93" s="295"/>
      <c r="Z93" s="296"/>
      <c r="AA93" s="117">
        <f>M93-J93</f>
        <v>-472.92225201072642</v>
      </c>
      <c r="AB93" s="110">
        <f>M93/J93</f>
        <v>0.86863270777479817</v>
      </c>
      <c r="AC93" s="291"/>
    </row>
    <row r="94" spans="1:29" ht="15.75" customHeight="1">
      <c r="A94" s="302"/>
      <c r="B94" s="100"/>
      <c r="C94" s="293"/>
      <c r="D94" s="294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307"/>
      <c r="S94" s="47"/>
      <c r="T94" s="48"/>
      <c r="U94" s="111"/>
      <c r="V94" s="112"/>
      <c r="W94" s="113"/>
      <c r="X94" s="116"/>
      <c r="Y94" s="295"/>
      <c r="Z94" s="296"/>
      <c r="AA94" s="117"/>
      <c r="AB94" s="110"/>
      <c r="AC94" s="291"/>
    </row>
    <row r="95" spans="1:29" ht="15.75" customHeight="1">
      <c r="A95" s="302"/>
      <c r="B95" s="100"/>
      <c r="C95" s="293"/>
      <c r="D95" s="294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07"/>
      <c r="S95" s="47"/>
      <c r="T95" s="48"/>
      <c r="U95" s="111"/>
      <c r="V95" s="112"/>
      <c r="W95" s="113"/>
      <c r="X95" s="50"/>
      <c r="Y95" s="295"/>
      <c r="Z95" s="296"/>
      <c r="AA95" s="117"/>
      <c r="AB95" s="110"/>
      <c r="AC95" s="291"/>
    </row>
    <row r="96" spans="1:29" ht="15.75" customHeight="1">
      <c r="A96" s="302"/>
      <c r="B96" s="100"/>
      <c r="C96" s="293"/>
      <c r="D96" s="294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307"/>
      <c r="S96" s="47"/>
      <c r="T96" s="48"/>
      <c r="U96" s="111"/>
      <c r="V96" s="112"/>
      <c r="W96" s="113"/>
      <c r="X96" s="116"/>
      <c r="Y96" s="295"/>
      <c r="Z96" s="296"/>
      <c r="AA96" s="117"/>
      <c r="AB96" s="110"/>
      <c r="AC96" s="291"/>
    </row>
    <row r="97" spans="1:29" ht="15.75" customHeight="1">
      <c r="A97" s="302"/>
      <c r="B97" s="100"/>
      <c r="C97" s="293"/>
      <c r="D97" s="294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07"/>
      <c r="S97" s="47"/>
      <c r="T97" s="48"/>
      <c r="U97" s="111"/>
      <c r="V97" s="112"/>
      <c r="W97" s="113"/>
      <c r="X97" s="116"/>
      <c r="Y97" s="295"/>
      <c r="Z97" s="296"/>
      <c r="AA97" s="117"/>
      <c r="AB97" s="110"/>
      <c r="AC97" s="291"/>
    </row>
    <row r="98" spans="1:29" ht="15.75" customHeight="1">
      <c r="A98" s="302"/>
      <c r="B98" s="100"/>
      <c r="C98" s="293"/>
      <c r="D98" s="294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07"/>
      <c r="S98" s="47"/>
      <c r="T98" s="48"/>
      <c r="U98" s="111"/>
      <c r="V98" s="112"/>
      <c r="W98" s="126"/>
      <c r="X98" s="127"/>
      <c r="Y98" s="295"/>
      <c r="Z98" s="296"/>
      <c r="AA98" s="117"/>
      <c r="AB98" s="110"/>
      <c r="AC98" s="291"/>
    </row>
    <row r="99" spans="1:29" ht="15.75" customHeight="1">
      <c r="A99" s="302"/>
      <c r="B99" s="100"/>
      <c r="C99" s="293"/>
      <c r="D99" s="294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07"/>
      <c r="S99" s="47"/>
      <c r="T99" s="48"/>
      <c r="U99" s="111"/>
      <c r="V99" s="112"/>
      <c r="W99" s="126"/>
      <c r="X99" s="127"/>
      <c r="Y99" s="295"/>
      <c r="Z99" s="296"/>
      <c r="AA99" s="117"/>
      <c r="AB99" s="110"/>
      <c r="AC99" s="291"/>
    </row>
    <row r="100" spans="1:29" ht="15.75" customHeight="1">
      <c r="A100" s="302"/>
      <c r="B100" s="100"/>
      <c r="C100" s="293"/>
      <c r="D100" s="294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07"/>
      <c r="S100" s="47"/>
      <c r="T100" s="48"/>
      <c r="U100" s="111"/>
      <c r="V100" s="112"/>
      <c r="W100" s="126"/>
      <c r="X100" s="127"/>
      <c r="Y100" s="295"/>
      <c r="Z100" s="296"/>
      <c r="AA100" s="117"/>
      <c r="AB100" s="110"/>
      <c r="AC100" s="291"/>
    </row>
    <row r="101" spans="1:29" ht="15.75" customHeight="1">
      <c r="A101" s="302"/>
      <c r="B101" s="100"/>
      <c r="C101" s="293"/>
      <c r="D101" s="294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07"/>
      <c r="S101" s="47"/>
      <c r="T101" s="48"/>
      <c r="U101" s="111"/>
      <c r="V101" s="112"/>
      <c r="W101" s="126"/>
      <c r="X101" s="127"/>
      <c r="Y101" s="295"/>
      <c r="Z101" s="296"/>
      <c r="AA101" s="117"/>
      <c r="AB101" s="110"/>
      <c r="AC101" s="291"/>
    </row>
    <row r="102" spans="1:29" ht="15.75" customHeight="1">
      <c r="A102" s="302"/>
      <c r="B102" s="100"/>
      <c r="C102" s="293"/>
      <c r="D102" s="294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07"/>
      <c r="S102" s="47"/>
      <c r="T102" s="48"/>
      <c r="U102" s="111"/>
      <c r="V102" s="112"/>
      <c r="W102" s="126"/>
      <c r="X102" s="127"/>
      <c r="Y102" s="295"/>
      <c r="Z102" s="296"/>
      <c r="AA102" s="117"/>
      <c r="AB102" s="110"/>
      <c r="AC102" s="291"/>
    </row>
    <row r="103" spans="1:29" ht="15.75" customHeight="1">
      <c r="A103" s="302"/>
      <c r="B103" s="100"/>
      <c r="C103" s="293"/>
      <c r="D103" s="294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07"/>
      <c r="S103" s="47"/>
      <c r="T103" s="48"/>
      <c r="U103" s="111"/>
      <c r="V103" s="112"/>
      <c r="W103" s="126"/>
      <c r="X103" s="127"/>
      <c r="Y103" s="295"/>
      <c r="Z103" s="296"/>
      <c r="AA103" s="117"/>
      <c r="AB103" s="110"/>
      <c r="AC103" s="291"/>
    </row>
    <row r="104" spans="1:29" ht="15.75" customHeight="1">
      <c r="A104" s="302"/>
      <c r="B104" s="100"/>
      <c r="C104" s="293"/>
      <c r="D104" s="294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07"/>
      <c r="S104" s="47"/>
      <c r="T104" s="48"/>
      <c r="U104" s="111"/>
      <c r="V104" s="112"/>
      <c r="W104" s="126"/>
      <c r="X104" s="127"/>
      <c r="Y104" s="295"/>
      <c r="Z104" s="296"/>
      <c r="AA104" s="117"/>
      <c r="AB104" s="110"/>
      <c r="AC104" s="291"/>
    </row>
    <row r="105" spans="1:29" ht="15.75" customHeight="1">
      <c r="A105" s="302"/>
      <c r="B105" s="100"/>
      <c r="C105" s="293"/>
      <c r="D105" s="294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07"/>
      <c r="S105" s="119"/>
      <c r="T105" s="120"/>
      <c r="U105" s="130"/>
      <c r="V105" s="131"/>
      <c r="W105" s="126"/>
      <c r="X105" s="127"/>
      <c r="Y105" s="295"/>
      <c r="Z105" s="296"/>
      <c r="AA105" s="165"/>
      <c r="AB105" s="125"/>
      <c r="AC105" s="291"/>
    </row>
    <row r="106" spans="1:29" ht="15.75" customHeight="1" thickBot="1">
      <c r="A106" s="303"/>
      <c r="B106" s="133" t="s">
        <v>117</v>
      </c>
      <c r="C106" s="297"/>
      <c r="D106" s="297"/>
      <c r="E106" s="134"/>
      <c r="F106" s="167"/>
      <c r="G106" s="135"/>
      <c r="H106" s="69"/>
      <c r="I106" s="136">
        <f t="shared" ref="I106:J106" si="24">AVERAGE(I90:I105)</f>
        <v>3.5</v>
      </c>
      <c r="J106" s="137">
        <f t="shared" si="24"/>
        <v>3300</v>
      </c>
      <c r="K106" s="138">
        <f t="shared" ref="K106" si="25">J106/I106</f>
        <v>942.85714285714289</v>
      </c>
      <c r="L106" s="136">
        <f t="shared" ref="L106:M106" si="26">AVERAGE(L90:L105)</f>
        <v>3.5</v>
      </c>
      <c r="M106" s="137">
        <f t="shared" si="26"/>
        <v>2918.0705664991769</v>
      </c>
      <c r="N106" s="138">
        <f>M106/L106</f>
        <v>833.73444757119341</v>
      </c>
      <c r="O106" s="139">
        <f>L106-I106</f>
        <v>0</v>
      </c>
      <c r="P106" s="140">
        <f>N106-K106</f>
        <v>-109.12269528594948</v>
      </c>
      <c r="Q106" s="141">
        <f>N106/K106</f>
        <v>0.88426380803005356</v>
      </c>
      <c r="R106" s="308"/>
      <c r="S106" s="142">
        <f>S90</f>
        <v>0.29194444444444445</v>
      </c>
      <c r="T106" s="143">
        <f>INDEX(T90:T105,COUNTA(T90:T105))</f>
        <v>0.44583333333333336</v>
      </c>
      <c r="U106" s="144"/>
      <c r="V106" s="166"/>
      <c r="W106" s="167"/>
      <c r="X106" s="138"/>
      <c r="Y106" s="298"/>
      <c r="Z106" s="299"/>
      <c r="AA106" s="168">
        <f>M106-J106</f>
        <v>-381.92943350082305</v>
      </c>
      <c r="AB106" s="141">
        <f>M106/J106</f>
        <v>0.88426380803005367</v>
      </c>
      <c r="AC106" s="292"/>
    </row>
    <row r="107" spans="1:29" ht="15.75" customHeight="1">
      <c r="A107" s="311" t="s">
        <v>139</v>
      </c>
      <c r="B107" s="114" t="s">
        <v>114</v>
      </c>
      <c r="C107" s="304" t="s">
        <v>140</v>
      </c>
      <c r="D107" s="305"/>
      <c r="E107" s="147">
        <v>25.64</v>
      </c>
      <c r="F107" s="97">
        <v>1377</v>
      </c>
      <c r="G107" s="148">
        <f t="shared" ref="G107:G110" si="27">E107*F107</f>
        <v>35306.28</v>
      </c>
      <c r="H107" s="149"/>
      <c r="I107" s="150">
        <v>11</v>
      </c>
      <c r="J107" s="151">
        <v>3600</v>
      </c>
      <c r="K107" s="152">
        <f>J107/I107</f>
        <v>327.27272727272725</v>
      </c>
      <c r="L107" s="153">
        <v>11</v>
      </c>
      <c r="M107" s="151">
        <f>F107/V107*60</f>
        <v>3167.5399361022396</v>
      </c>
      <c r="N107" s="152">
        <f>M107/L107</f>
        <v>287.9581760092945</v>
      </c>
      <c r="O107" s="154">
        <f>L107-I107</f>
        <v>0</v>
      </c>
      <c r="P107" s="155">
        <f>N107-K107</f>
        <v>-39.314551263432747</v>
      </c>
      <c r="Q107" s="156">
        <f>N107/K107</f>
        <v>0.87987220447284442</v>
      </c>
      <c r="R107" s="306">
        <f>Q123</f>
        <v>0.8720987687993097</v>
      </c>
      <c r="S107" s="157">
        <v>0.70833333333333337</v>
      </c>
      <c r="T107" s="158">
        <v>0.72644675925925928</v>
      </c>
      <c r="U107" s="159"/>
      <c r="V107" s="160">
        <v>26.083333333333307</v>
      </c>
      <c r="W107" s="158"/>
      <c r="X107" s="169"/>
      <c r="Y107" s="309"/>
      <c r="Z107" s="310"/>
      <c r="AA107" s="115">
        <f>M107-J107</f>
        <v>-432.46006389776039</v>
      </c>
      <c r="AB107" s="156">
        <f>M107/J107</f>
        <v>0.87987220447284431</v>
      </c>
      <c r="AC107" s="290">
        <f>AB123</f>
        <v>0.8720987687993097</v>
      </c>
    </row>
    <row r="108" spans="1:29" ht="15.75" customHeight="1">
      <c r="A108" s="312"/>
      <c r="B108" s="100" t="s">
        <v>114</v>
      </c>
      <c r="C108" s="293" t="s">
        <v>141</v>
      </c>
      <c r="D108" s="294"/>
      <c r="E108" s="101">
        <v>29.52</v>
      </c>
      <c r="F108" s="102">
        <v>1701</v>
      </c>
      <c r="G108" s="103">
        <f t="shared" si="27"/>
        <v>50213.52</v>
      </c>
      <c r="H108" s="26"/>
      <c r="I108" s="104">
        <v>12</v>
      </c>
      <c r="J108" s="105">
        <v>3600</v>
      </c>
      <c r="K108" s="106">
        <f t="shared" si="19"/>
        <v>300</v>
      </c>
      <c r="L108" s="107">
        <v>12</v>
      </c>
      <c r="M108" s="105">
        <f>F108/V108*60</f>
        <v>3133.8792221085027</v>
      </c>
      <c r="N108" s="106">
        <f>M108/L108</f>
        <v>261.15660184237521</v>
      </c>
      <c r="O108" s="108">
        <f>L108-I108</f>
        <v>0</v>
      </c>
      <c r="P108" s="109">
        <f>N108-K108</f>
        <v>-38.84339815762479</v>
      </c>
      <c r="Q108" s="110">
        <f>N108/K108</f>
        <v>0.87052200614125075</v>
      </c>
      <c r="R108" s="307"/>
      <c r="S108" s="47">
        <v>0.73016203703703708</v>
      </c>
      <c r="T108" s="48">
        <v>0.75277777777777777</v>
      </c>
      <c r="U108" s="111">
        <v>5.3500000000000369</v>
      </c>
      <c r="V108" s="112">
        <v>32.566666666666592</v>
      </c>
      <c r="W108" s="113"/>
      <c r="X108" s="13"/>
      <c r="Y108" s="295"/>
      <c r="Z108" s="296"/>
      <c r="AA108" s="117">
        <f>M108-J108</f>
        <v>-466.12077789149726</v>
      </c>
      <c r="AB108" s="110">
        <f>M108/J108</f>
        <v>0.87052200614125075</v>
      </c>
      <c r="AC108" s="291"/>
    </row>
    <row r="109" spans="1:29" ht="15.75" customHeight="1">
      <c r="A109" s="312"/>
      <c r="B109" s="100" t="s">
        <v>114</v>
      </c>
      <c r="C109" s="293" t="s">
        <v>142</v>
      </c>
      <c r="D109" s="294"/>
      <c r="E109" s="101">
        <v>29.85</v>
      </c>
      <c r="F109" s="102">
        <v>1810</v>
      </c>
      <c r="G109" s="103">
        <f t="shared" si="27"/>
        <v>54028.5</v>
      </c>
      <c r="H109" s="26"/>
      <c r="I109" s="104">
        <v>12</v>
      </c>
      <c r="J109" s="105">
        <v>3600</v>
      </c>
      <c r="K109" s="106">
        <f t="shared" si="19"/>
        <v>300</v>
      </c>
      <c r="L109" s="107">
        <v>12</v>
      </c>
      <c r="M109" s="105">
        <f>F109/V109*60</f>
        <v>3134.1991341991361</v>
      </c>
      <c r="N109" s="106">
        <f>M109/L109</f>
        <v>261.18326118326132</v>
      </c>
      <c r="O109" s="108">
        <f>L109-I109</f>
        <v>0</v>
      </c>
      <c r="P109" s="109">
        <f>N109-K109</f>
        <v>-38.816738816738678</v>
      </c>
      <c r="Q109" s="110">
        <f>N109/K109</f>
        <v>0.87061087061087106</v>
      </c>
      <c r="R109" s="307"/>
      <c r="S109" s="47">
        <v>0.75649305555555557</v>
      </c>
      <c r="T109" s="48">
        <v>0.78055555555555556</v>
      </c>
      <c r="U109" s="111">
        <v>5.3500000000000369</v>
      </c>
      <c r="V109" s="112">
        <v>34.649999999999977</v>
      </c>
      <c r="W109" s="113"/>
      <c r="X109" s="13"/>
      <c r="Y109" s="295"/>
      <c r="Z109" s="296"/>
      <c r="AA109" s="117">
        <f>M109-J109</f>
        <v>-465.8008658008639</v>
      </c>
      <c r="AB109" s="110">
        <f>M109/J109</f>
        <v>0.87061087061087117</v>
      </c>
      <c r="AC109" s="291"/>
    </row>
    <row r="110" spans="1:29" ht="15.75" customHeight="1">
      <c r="A110" s="312"/>
      <c r="B110" s="100" t="s">
        <v>120</v>
      </c>
      <c r="C110" s="293" t="s">
        <v>143</v>
      </c>
      <c r="D110" s="294"/>
      <c r="E110" s="101">
        <v>28.57</v>
      </c>
      <c r="F110" s="102">
        <v>1439</v>
      </c>
      <c r="G110" s="103">
        <f t="shared" si="27"/>
        <v>41112.230000000003</v>
      </c>
      <c r="H110" s="26"/>
      <c r="I110" s="104">
        <v>12</v>
      </c>
      <c r="J110" s="105">
        <v>3600</v>
      </c>
      <c r="K110" s="106">
        <f t="shared" si="19"/>
        <v>300</v>
      </c>
      <c r="L110" s="107">
        <v>12</v>
      </c>
      <c r="M110" s="105">
        <f>F110/V110*60</f>
        <v>3122.6039783001802</v>
      </c>
      <c r="N110" s="106">
        <f>M110/L110</f>
        <v>260.21699819168168</v>
      </c>
      <c r="O110" s="108">
        <f>L110-I110</f>
        <v>0</v>
      </c>
      <c r="P110" s="109">
        <f>N110-K110</f>
        <v>-39.783001808318318</v>
      </c>
      <c r="Q110" s="110">
        <f>N110/K110</f>
        <v>0.86738999397227223</v>
      </c>
      <c r="R110" s="307"/>
      <c r="S110" s="47">
        <v>0.78427083333333336</v>
      </c>
      <c r="T110" s="48">
        <v>0.80347222222222225</v>
      </c>
      <c r="U110" s="111">
        <v>5.3500000000000369</v>
      </c>
      <c r="V110" s="112">
        <v>27.650000000000006</v>
      </c>
      <c r="W110" s="113"/>
      <c r="X110" s="116"/>
      <c r="Y110" s="295"/>
      <c r="Z110" s="296"/>
      <c r="AA110" s="117">
        <f>M110-J110</f>
        <v>-477.39602169981981</v>
      </c>
      <c r="AB110" s="110">
        <f>M110/J110</f>
        <v>0.86738999397227223</v>
      </c>
      <c r="AC110" s="291"/>
    </row>
    <row r="111" spans="1:29" ht="15.75" customHeight="1">
      <c r="A111" s="312"/>
      <c r="B111" s="100"/>
      <c r="C111" s="293"/>
      <c r="D111" s="294"/>
      <c r="E111" s="101"/>
      <c r="F111" s="102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307"/>
      <c r="S111" s="47"/>
      <c r="T111" s="48"/>
      <c r="U111" s="111"/>
      <c r="V111" s="112"/>
      <c r="W111" s="113"/>
      <c r="X111" s="116"/>
      <c r="Y111" s="295"/>
      <c r="Z111" s="296"/>
      <c r="AA111" s="117"/>
      <c r="AB111" s="110"/>
      <c r="AC111" s="291"/>
    </row>
    <row r="112" spans="1:29" ht="15.75" customHeight="1">
      <c r="A112" s="312"/>
      <c r="B112" s="100"/>
      <c r="C112" s="293"/>
      <c r="D112" s="294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07"/>
      <c r="S112" s="47"/>
      <c r="T112" s="48"/>
      <c r="U112" s="111"/>
      <c r="V112" s="112"/>
      <c r="W112" s="113"/>
      <c r="X112" s="50"/>
      <c r="Y112" s="295"/>
      <c r="Z112" s="296"/>
      <c r="AA112" s="117"/>
      <c r="AB112" s="110"/>
      <c r="AC112" s="291"/>
    </row>
    <row r="113" spans="1:29" ht="15.75" customHeight="1">
      <c r="A113" s="312"/>
      <c r="B113" s="100"/>
      <c r="C113" s="293"/>
      <c r="D113" s="294"/>
      <c r="E113" s="101"/>
      <c r="F113" s="102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307"/>
      <c r="S113" s="47"/>
      <c r="T113" s="48"/>
      <c r="U113" s="111"/>
      <c r="V113" s="112"/>
      <c r="W113" s="113"/>
      <c r="X113" s="116"/>
      <c r="Y113" s="295"/>
      <c r="Z113" s="296"/>
      <c r="AA113" s="117"/>
      <c r="AB113" s="110"/>
      <c r="AC113" s="291"/>
    </row>
    <row r="114" spans="1:29" ht="15.75" customHeight="1">
      <c r="A114" s="312"/>
      <c r="B114" s="100"/>
      <c r="C114" s="293"/>
      <c r="D114" s="294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07"/>
      <c r="S114" s="47"/>
      <c r="T114" s="48"/>
      <c r="U114" s="111"/>
      <c r="V114" s="112"/>
      <c r="W114" s="113"/>
      <c r="X114" s="116"/>
      <c r="Y114" s="295"/>
      <c r="Z114" s="296"/>
      <c r="AA114" s="117"/>
      <c r="AB114" s="110"/>
      <c r="AC114" s="291"/>
    </row>
    <row r="115" spans="1:29" ht="15.75" customHeight="1">
      <c r="A115" s="312"/>
      <c r="B115" s="100"/>
      <c r="C115" s="293"/>
      <c r="D115" s="294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07"/>
      <c r="S115" s="47"/>
      <c r="T115" s="48"/>
      <c r="U115" s="111"/>
      <c r="V115" s="112"/>
      <c r="W115" s="126"/>
      <c r="X115" s="127"/>
      <c r="Y115" s="295"/>
      <c r="Z115" s="296"/>
      <c r="AA115" s="117"/>
      <c r="AB115" s="110"/>
      <c r="AC115" s="291"/>
    </row>
    <row r="116" spans="1:29" ht="15.75" customHeight="1">
      <c r="A116" s="312"/>
      <c r="B116" s="100"/>
      <c r="C116" s="293"/>
      <c r="D116" s="294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07"/>
      <c r="S116" s="47"/>
      <c r="T116" s="48"/>
      <c r="U116" s="111"/>
      <c r="V116" s="112"/>
      <c r="W116" s="126"/>
      <c r="X116" s="127"/>
      <c r="Y116" s="295"/>
      <c r="Z116" s="296"/>
      <c r="AA116" s="117"/>
      <c r="AB116" s="110"/>
      <c r="AC116" s="291"/>
    </row>
    <row r="117" spans="1:29" ht="15.75" customHeight="1">
      <c r="A117" s="312"/>
      <c r="B117" s="100"/>
      <c r="C117" s="293"/>
      <c r="D117" s="294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07"/>
      <c r="S117" s="47"/>
      <c r="T117" s="48"/>
      <c r="U117" s="111"/>
      <c r="V117" s="112"/>
      <c r="W117" s="126"/>
      <c r="X117" s="127"/>
      <c r="Y117" s="295"/>
      <c r="Z117" s="296"/>
      <c r="AA117" s="117"/>
      <c r="AB117" s="110"/>
      <c r="AC117" s="291"/>
    </row>
    <row r="118" spans="1:29" ht="15.75" customHeight="1">
      <c r="A118" s="312"/>
      <c r="B118" s="100"/>
      <c r="C118" s="293"/>
      <c r="D118" s="294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07"/>
      <c r="S118" s="47"/>
      <c r="T118" s="48"/>
      <c r="U118" s="111"/>
      <c r="V118" s="112"/>
      <c r="W118" s="126"/>
      <c r="X118" s="127"/>
      <c r="Y118" s="295"/>
      <c r="Z118" s="296"/>
      <c r="AA118" s="117"/>
      <c r="AB118" s="110"/>
      <c r="AC118" s="291"/>
    </row>
    <row r="119" spans="1:29" ht="15.75" customHeight="1">
      <c r="A119" s="312"/>
      <c r="B119" s="100"/>
      <c r="C119" s="293"/>
      <c r="D119" s="294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07"/>
      <c r="S119" s="47"/>
      <c r="T119" s="48"/>
      <c r="U119" s="111"/>
      <c r="V119" s="112"/>
      <c r="W119" s="126"/>
      <c r="X119" s="127"/>
      <c r="Y119" s="295"/>
      <c r="Z119" s="296"/>
      <c r="AA119" s="117"/>
      <c r="AB119" s="110"/>
      <c r="AC119" s="291"/>
    </row>
    <row r="120" spans="1:29" ht="15.75" customHeight="1">
      <c r="A120" s="312"/>
      <c r="B120" s="100"/>
      <c r="C120" s="293"/>
      <c r="D120" s="294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07"/>
      <c r="S120" s="47"/>
      <c r="T120" s="48"/>
      <c r="U120" s="111"/>
      <c r="V120" s="112"/>
      <c r="W120" s="126"/>
      <c r="X120" s="127"/>
      <c r="Y120" s="295"/>
      <c r="Z120" s="296"/>
      <c r="AA120" s="117"/>
      <c r="AB120" s="110"/>
      <c r="AC120" s="291"/>
    </row>
    <row r="121" spans="1:29" ht="15.75" customHeight="1">
      <c r="A121" s="312"/>
      <c r="B121" s="100"/>
      <c r="C121" s="293"/>
      <c r="D121" s="294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07"/>
      <c r="S121" s="47"/>
      <c r="T121" s="48"/>
      <c r="U121" s="111"/>
      <c r="V121" s="112"/>
      <c r="W121" s="126"/>
      <c r="X121" s="127"/>
      <c r="Y121" s="295"/>
      <c r="Z121" s="296"/>
      <c r="AA121" s="117"/>
      <c r="AB121" s="110"/>
      <c r="AC121" s="291"/>
    </row>
    <row r="122" spans="1:29" ht="15.75" customHeight="1">
      <c r="A122" s="312"/>
      <c r="B122" s="100"/>
      <c r="C122" s="293"/>
      <c r="D122" s="294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07"/>
      <c r="S122" s="119"/>
      <c r="T122" s="120"/>
      <c r="U122" s="130"/>
      <c r="V122" s="131"/>
      <c r="W122" s="126"/>
      <c r="X122" s="127"/>
      <c r="Y122" s="295"/>
      <c r="Z122" s="296"/>
      <c r="AA122" s="165"/>
      <c r="AB122" s="125"/>
      <c r="AC122" s="291"/>
    </row>
    <row r="123" spans="1:29" ht="15.75" customHeight="1" thickBot="1">
      <c r="A123" s="313"/>
      <c r="B123" s="133" t="s">
        <v>117</v>
      </c>
      <c r="C123" s="297"/>
      <c r="D123" s="297"/>
      <c r="E123" s="134"/>
      <c r="F123" s="167"/>
      <c r="G123" s="135"/>
      <c r="H123" s="69"/>
      <c r="I123" s="136">
        <f t="shared" ref="I123:J123" si="28">AVERAGE(I107:I122)</f>
        <v>11.75</v>
      </c>
      <c r="J123" s="137">
        <f t="shared" si="28"/>
        <v>3600</v>
      </c>
      <c r="K123" s="138">
        <f t="shared" ref="K123" si="29">J123/I123</f>
        <v>306.38297872340428</v>
      </c>
      <c r="L123" s="136">
        <f t="shared" ref="L123:M123" si="30">AVERAGE(L107:L122)</f>
        <v>11.75</v>
      </c>
      <c r="M123" s="137">
        <f t="shared" si="30"/>
        <v>3139.5555676775148</v>
      </c>
      <c r="N123" s="138">
        <f>M123/L123</f>
        <v>267.19621852574596</v>
      </c>
      <c r="O123" s="139">
        <f>L123-I123</f>
        <v>0</v>
      </c>
      <c r="P123" s="140">
        <f>N123-K123</f>
        <v>-39.186760197658316</v>
      </c>
      <c r="Q123" s="141">
        <f>N123/K123</f>
        <v>0.8720987687993097</v>
      </c>
      <c r="R123" s="308"/>
      <c r="S123" s="142">
        <f>S107</f>
        <v>0.70833333333333337</v>
      </c>
      <c r="T123" s="143">
        <f>INDEX(T107:T122,COUNTA(T107:T122))</f>
        <v>0.80347222222222225</v>
      </c>
      <c r="U123" s="144"/>
      <c r="V123" s="166"/>
      <c r="W123" s="167"/>
      <c r="X123" s="138"/>
      <c r="Y123" s="298"/>
      <c r="Z123" s="299"/>
      <c r="AA123" s="168">
        <f>M123-J123</f>
        <v>-460.44443232248523</v>
      </c>
      <c r="AB123" s="141">
        <f>M123/J123</f>
        <v>0.8720987687993097</v>
      </c>
      <c r="AC123" s="292"/>
    </row>
    <row r="124" spans="1:29" ht="15.75" customHeight="1">
      <c r="A124" s="300" t="s">
        <v>144</v>
      </c>
      <c r="B124" s="114" t="s">
        <v>120</v>
      </c>
      <c r="C124" s="304" t="s">
        <v>217</v>
      </c>
      <c r="D124" s="305"/>
      <c r="E124" s="147">
        <v>22.48</v>
      </c>
      <c r="F124" s="97">
        <v>1924</v>
      </c>
      <c r="G124" s="148">
        <f t="shared" ref="G124:G127" si="31">E124*F124</f>
        <v>43251.520000000004</v>
      </c>
      <c r="H124" s="149"/>
      <c r="I124" s="150">
        <v>5</v>
      </c>
      <c r="J124" s="151">
        <v>3000</v>
      </c>
      <c r="K124" s="152">
        <f>J124/I124</f>
        <v>600</v>
      </c>
      <c r="L124" s="153">
        <v>5</v>
      </c>
      <c r="M124" s="151">
        <f>F124/V124*60</f>
        <v>2662.9757785467186</v>
      </c>
      <c r="N124" s="152">
        <f>M124/L124</f>
        <v>532.59515570934377</v>
      </c>
      <c r="O124" s="154">
        <f>L124-I124</f>
        <v>0</v>
      </c>
      <c r="P124" s="155">
        <f>N124-K124</f>
        <v>-67.404844290656229</v>
      </c>
      <c r="Q124" s="156">
        <f>N124/K124</f>
        <v>0.88765859284890625</v>
      </c>
      <c r="R124" s="306">
        <f>Q140</f>
        <v>0.8922630739903229</v>
      </c>
      <c r="S124" s="157">
        <v>0.70833333333333337</v>
      </c>
      <c r="T124" s="158">
        <v>0.73843749999999997</v>
      </c>
      <c r="U124" s="159"/>
      <c r="V124" s="160">
        <v>43.349999999999902</v>
      </c>
      <c r="W124" s="161"/>
      <c r="X124" s="162"/>
      <c r="Y124" s="309"/>
      <c r="Z124" s="310"/>
      <c r="AA124" s="115">
        <f>M124-J124</f>
        <v>-337.02422145328137</v>
      </c>
      <c r="AB124" s="156">
        <f>M124/J124</f>
        <v>0.88765859284890625</v>
      </c>
      <c r="AC124" s="290">
        <f>AB140</f>
        <v>0.8922630739903229</v>
      </c>
    </row>
    <row r="125" spans="1:29" ht="15.75" customHeight="1">
      <c r="A125" s="301"/>
      <c r="B125" s="100" t="s">
        <v>120</v>
      </c>
      <c r="C125" s="293" t="s">
        <v>148</v>
      </c>
      <c r="D125" s="294"/>
      <c r="E125" s="101">
        <v>24.54</v>
      </c>
      <c r="F125" s="102">
        <v>2242</v>
      </c>
      <c r="G125" s="103">
        <f t="shared" si="31"/>
        <v>55018.68</v>
      </c>
      <c r="H125" s="26"/>
      <c r="I125" s="104">
        <v>4</v>
      </c>
      <c r="J125" s="105">
        <v>3000</v>
      </c>
      <c r="K125" s="106">
        <f t="shared" ref="K125:K127" si="32">J125/I125</f>
        <v>750</v>
      </c>
      <c r="L125" s="107">
        <v>4</v>
      </c>
      <c r="M125" s="105">
        <f>F125/V125*60</f>
        <v>2664.6417959722708</v>
      </c>
      <c r="N125" s="106">
        <f>M125/L125</f>
        <v>666.16044899306769</v>
      </c>
      <c r="O125" s="108">
        <f>L125-I125</f>
        <v>0</v>
      </c>
      <c r="P125" s="109">
        <f>N125-K125</f>
        <v>-83.839551006932311</v>
      </c>
      <c r="Q125" s="110">
        <f>N125/K125</f>
        <v>0.88821393199075693</v>
      </c>
      <c r="R125" s="307"/>
      <c r="S125" s="47">
        <v>0.7416666666666667</v>
      </c>
      <c r="T125" s="48">
        <v>0.77672453703703703</v>
      </c>
      <c r="U125" s="111">
        <v>4.6500000000000874</v>
      </c>
      <c r="V125" s="112">
        <v>50.483333333333285</v>
      </c>
      <c r="W125" s="113"/>
      <c r="X125" s="116"/>
      <c r="Y125" s="295"/>
      <c r="Z125" s="296"/>
      <c r="AA125" s="117">
        <f>M125-J125</f>
        <v>-335.35820402772924</v>
      </c>
      <c r="AB125" s="110">
        <f>M125/J125</f>
        <v>0.88821393199075693</v>
      </c>
      <c r="AC125" s="291"/>
    </row>
    <row r="126" spans="1:29" ht="15.75" customHeight="1">
      <c r="A126" s="301"/>
      <c r="B126" s="100" t="s">
        <v>120</v>
      </c>
      <c r="C126" s="293" t="s">
        <v>145</v>
      </c>
      <c r="D126" s="294"/>
      <c r="E126" s="101">
        <v>16.7</v>
      </c>
      <c r="F126" s="102">
        <v>1424</v>
      </c>
      <c r="G126" s="103">
        <f t="shared" si="31"/>
        <v>23780.799999999999</v>
      </c>
      <c r="H126" s="26"/>
      <c r="I126" s="104">
        <v>3</v>
      </c>
      <c r="J126" s="105">
        <v>3300</v>
      </c>
      <c r="K126" s="106">
        <f t="shared" si="32"/>
        <v>1100</v>
      </c>
      <c r="L126" s="107">
        <v>3</v>
      </c>
      <c r="M126" s="105">
        <f>F126/V126*60</f>
        <v>2956.4013840830407</v>
      </c>
      <c r="N126" s="106">
        <f>M126/L126</f>
        <v>985.46712802768025</v>
      </c>
      <c r="O126" s="108">
        <f>L126-I126</f>
        <v>0</v>
      </c>
      <c r="P126" s="109">
        <f>N126-K126</f>
        <v>-114.53287197231975</v>
      </c>
      <c r="Q126" s="110">
        <f>N126/K126</f>
        <v>0.89587920729789117</v>
      </c>
      <c r="R126" s="307"/>
      <c r="S126" s="47">
        <v>0.77993055555555557</v>
      </c>
      <c r="T126" s="48">
        <v>0.8</v>
      </c>
      <c r="U126" s="111">
        <v>4.6166666666666956</v>
      </c>
      <c r="V126" s="112">
        <v>28.900000000000041</v>
      </c>
      <c r="W126" s="113"/>
      <c r="X126" s="116"/>
      <c r="Y126" s="295"/>
      <c r="Z126" s="296"/>
      <c r="AA126" s="117">
        <f>M126-J126</f>
        <v>-343.59861591695926</v>
      </c>
      <c r="AB126" s="110">
        <f>M126/J126</f>
        <v>0.89587920729789117</v>
      </c>
      <c r="AC126" s="291"/>
    </row>
    <row r="127" spans="1:29" ht="15.75" customHeight="1">
      <c r="A127" s="301"/>
      <c r="B127" s="100" t="s">
        <v>120</v>
      </c>
      <c r="C127" s="293" t="s">
        <v>150</v>
      </c>
      <c r="D127" s="294"/>
      <c r="E127" s="101">
        <v>17.89</v>
      </c>
      <c r="F127" s="102">
        <v>4764</v>
      </c>
      <c r="G127" s="103">
        <f t="shared" si="31"/>
        <v>85227.96</v>
      </c>
      <c r="H127" s="26"/>
      <c r="I127" s="104">
        <v>4</v>
      </c>
      <c r="J127" s="105">
        <v>3300</v>
      </c>
      <c r="K127" s="106">
        <f t="shared" si="32"/>
        <v>825</v>
      </c>
      <c r="L127" s="107">
        <v>4</v>
      </c>
      <c r="M127" s="105">
        <f>F127/V127*60</f>
        <v>2958.4957736760389</v>
      </c>
      <c r="N127" s="106">
        <f>M127/L127</f>
        <v>739.62394341900972</v>
      </c>
      <c r="O127" s="108">
        <f>L127-I127</f>
        <v>0</v>
      </c>
      <c r="P127" s="109">
        <f>N127-K127</f>
        <v>-85.37605658099028</v>
      </c>
      <c r="Q127" s="110">
        <f>N127/K127</f>
        <v>0.89651387081092082</v>
      </c>
      <c r="R127" s="307"/>
      <c r="S127" s="47">
        <v>0.80443287037037037</v>
      </c>
      <c r="T127" s="48">
        <v>0.87152777777777779</v>
      </c>
      <c r="U127" s="111">
        <v>6.3833333333332654</v>
      </c>
      <c r="V127" s="112">
        <v>96.616666666666688</v>
      </c>
      <c r="W127" s="113"/>
      <c r="X127" s="116"/>
      <c r="Y127" s="295"/>
      <c r="Z127" s="296"/>
      <c r="AA127" s="117">
        <f>M127-J127</f>
        <v>-341.50422632396112</v>
      </c>
      <c r="AB127" s="110">
        <f>M127/J127</f>
        <v>0.89651387081092082</v>
      </c>
      <c r="AC127" s="291"/>
    </row>
    <row r="128" spans="1:29" ht="15.75" customHeight="1">
      <c r="A128" s="302"/>
      <c r="B128" s="100"/>
      <c r="C128" s="293"/>
      <c r="D128" s="294"/>
      <c r="E128" s="101"/>
      <c r="F128" s="102"/>
      <c r="G128" s="103"/>
      <c r="H128" s="13"/>
      <c r="I128" s="104"/>
      <c r="J128" s="105"/>
      <c r="K128" s="106"/>
      <c r="L128" s="118"/>
      <c r="M128" s="105"/>
      <c r="N128" s="106"/>
      <c r="O128" s="108"/>
      <c r="P128" s="109"/>
      <c r="Q128" s="110"/>
      <c r="R128" s="307"/>
      <c r="S128" s="47"/>
      <c r="T128" s="48"/>
      <c r="U128" s="111"/>
      <c r="V128" s="112"/>
      <c r="W128" s="113"/>
      <c r="X128" s="116"/>
      <c r="Y128" s="295"/>
      <c r="Z128" s="296"/>
      <c r="AA128" s="117"/>
      <c r="AB128" s="110"/>
      <c r="AC128" s="291"/>
    </row>
    <row r="129" spans="1:29" ht="15.75" customHeight="1">
      <c r="A129" s="302"/>
      <c r="B129" s="100"/>
      <c r="C129" s="293"/>
      <c r="D129" s="294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07"/>
      <c r="S129" s="47"/>
      <c r="T129" s="48"/>
      <c r="U129" s="111"/>
      <c r="V129" s="112"/>
      <c r="W129" s="113"/>
      <c r="X129" s="116"/>
      <c r="Y129" s="295"/>
      <c r="Z129" s="296"/>
      <c r="AA129" s="117"/>
      <c r="AB129" s="110"/>
      <c r="AC129" s="291"/>
    </row>
    <row r="130" spans="1:29" ht="15.75" customHeight="1">
      <c r="A130" s="302"/>
      <c r="B130" s="100"/>
      <c r="C130" s="293"/>
      <c r="D130" s="294"/>
      <c r="E130" s="101"/>
      <c r="F130" s="102"/>
      <c r="G130" s="121"/>
      <c r="H130" s="62"/>
      <c r="I130" s="104"/>
      <c r="J130" s="105"/>
      <c r="K130" s="106"/>
      <c r="L130" s="118"/>
      <c r="M130" s="105"/>
      <c r="N130" s="106"/>
      <c r="O130" s="123"/>
      <c r="P130" s="124"/>
      <c r="Q130" s="125"/>
      <c r="R130" s="307"/>
      <c r="S130" s="47"/>
      <c r="T130" s="48"/>
      <c r="U130" s="111"/>
      <c r="V130" s="112"/>
      <c r="W130" s="113"/>
      <c r="X130" s="116"/>
      <c r="Y130" s="295"/>
      <c r="Z130" s="296"/>
      <c r="AA130" s="117"/>
      <c r="AB130" s="110"/>
      <c r="AC130" s="291"/>
    </row>
    <row r="131" spans="1:29" ht="15.75" customHeight="1">
      <c r="A131" s="302"/>
      <c r="B131" s="100"/>
      <c r="C131" s="293"/>
      <c r="D131" s="294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07"/>
      <c r="S131" s="47"/>
      <c r="T131" s="48"/>
      <c r="U131" s="111"/>
      <c r="V131" s="112"/>
      <c r="W131" s="113"/>
      <c r="X131" s="116"/>
      <c r="Y131" s="295"/>
      <c r="Z131" s="296"/>
      <c r="AA131" s="117"/>
      <c r="AB131" s="110"/>
      <c r="AC131" s="291"/>
    </row>
    <row r="132" spans="1:29" ht="15.75" customHeight="1">
      <c r="A132" s="302"/>
      <c r="B132" s="100"/>
      <c r="C132" s="293"/>
      <c r="D132" s="294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07"/>
      <c r="S132" s="47"/>
      <c r="T132" s="48"/>
      <c r="U132" s="111"/>
      <c r="V132" s="112"/>
      <c r="W132" s="113"/>
      <c r="X132" s="116"/>
      <c r="Y132" s="295"/>
      <c r="Z132" s="296"/>
      <c r="AA132" s="117"/>
      <c r="AB132" s="110"/>
      <c r="AC132" s="291"/>
    </row>
    <row r="133" spans="1:29" ht="15.75" customHeight="1">
      <c r="A133" s="302"/>
      <c r="B133" s="100"/>
      <c r="C133" s="293"/>
      <c r="D133" s="294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07"/>
      <c r="S133" s="47"/>
      <c r="T133" s="48"/>
      <c r="U133" s="111"/>
      <c r="V133" s="112"/>
      <c r="W133" s="113"/>
      <c r="X133" s="116"/>
      <c r="Y133" s="295"/>
      <c r="Z133" s="296"/>
      <c r="AA133" s="117"/>
      <c r="AB133" s="110"/>
      <c r="AC133" s="291"/>
    </row>
    <row r="134" spans="1:29" ht="15.75" customHeight="1">
      <c r="A134" s="302"/>
      <c r="B134" s="100"/>
      <c r="C134" s="293"/>
      <c r="D134" s="294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07"/>
      <c r="S134" s="47"/>
      <c r="T134" s="48"/>
      <c r="U134" s="111"/>
      <c r="V134" s="112"/>
      <c r="W134" s="113"/>
      <c r="X134" s="116"/>
      <c r="Y134" s="295"/>
      <c r="Z134" s="296"/>
      <c r="AA134" s="117"/>
      <c r="AB134" s="110"/>
      <c r="AC134" s="291"/>
    </row>
    <row r="135" spans="1:29" ht="15.75" customHeight="1">
      <c r="A135" s="302"/>
      <c r="B135" s="100"/>
      <c r="C135" s="293"/>
      <c r="D135" s="294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07"/>
      <c r="S135" s="47"/>
      <c r="T135" s="48"/>
      <c r="U135" s="111"/>
      <c r="V135" s="112"/>
      <c r="W135" s="113"/>
      <c r="X135" s="116"/>
      <c r="Y135" s="295"/>
      <c r="Z135" s="296"/>
      <c r="AA135" s="117"/>
      <c r="AB135" s="110"/>
      <c r="AC135" s="291"/>
    </row>
    <row r="136" spans="1:29" ht="15.75" customHeight="1">
      <c r="A136" s="302"/>
      <c r="B136" s="100"/>
      <c r="C136" s="293"/>
      <c r="D136" s="294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07"/>
      <c r="S136" s="47"/>
      <c r="T136" s="48"/>
      <c r="U136" s="111"/>
      <c r="V136" s="112"/>
      <c r="W136" s="113"/>
      <c r="X136" s="116"/>
      <c r="Y136" s="295"/>
      <c r="Z136" s="296"/>
      <c r="AA136" s="117"/>
      <c r="AB136" s="110"/>
      <c r="AC136" s="291"/>
    </row>
    <row r="137" spans="1:29" ht="15.75" customHeight="1">
      <c r="A137" s="302"/>
      <c r="B137" s="100"/>
      <c r="C137" s="293"/>
      <c r="D137" s="294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07"/>
      <c r="S137" s="47"/>
      <c r="T137" s="48"/>
      <c r="U137" s="111"/>
      <c r="V137" s="112"/>
      <c r="W137" s="113"/>
      <c r="X137" s="116"/>
      <c r="Y137" s="295"/>
      <c r="Z137" s="296"/>
      <c r="AA137" s="117"/>
      <c r="AB137" s="110"/>
      <c r="AC137" s="291"/>
    </row>
    <row r="138" spans="1:29" ht="15.75" customHeight="1">
      <c r="A138" s="302"/>
      <c r="B138" s="100"/>
      <c r="C138" s="293"/>
      <c r="D138" s="294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07"/>
      <c r="S138" s="47"/>
      <c r="T138" s="48"/>
      <c r="U138" s="111"/>
      <c r="V138" s="112"/>
      <c r="W138" s="113"/>
      <c r="X138" s="116"/>
      <c r="Y138" s="295"/>
      <c r="Z138" s="296"/>
      <c r="AA138" s="117"/>
      <c r="AB138" s="110"/>
      <c r="AC138" s="291"/>
    </row>
    <row r="139" spans="1:29" ht="15.75" customHeight="1">
      <c r="A139" s="302"/>
      <c r="B139" s="100"/>
      <c r="C139" s="293"/>
      <c r="D139" s="294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07"/>
      <c r="S139" s="119"/>
      <c r="T139" s="120"/>
      <c r="U139" s="130"/>
      <c r="V139" s="131"/>
      <c r="W139" s="126"/>
      <c r="X139" s="127"/>
      <c r="Y139" s="295"/>
      <c r="Z139" s="296"/>
      <c r="AA139" s="165"/>
      <c r="AB139" s="125"/>
      <c r="AC139" s="291"/>
    </row>
    <row r="140" spans="1:29" ht="15.75" customHeight="1" thickBot="1">
      <c r="A140" s="303"/>
      <c r="B140" s="133" t="s">
        <v>117</v>
      </c>
      <c r="C140" s="297"/>
      <c r="D140" s="297"/>
      <c r="E140" s="134"/>
      <c r="F140" s="99"/>
      <c r="G140" s="135"/>
      <c r="H140" s="69"/>
      <c r="I140" s="136">
        <f t="shared" ref="I140:J140" si="33">AVERAGE(I124:I139)</f>
        <v>4</v>
      </c>
      <c r="J140" s="137">
        <f t="shared" si="33"/>
        <v>3150</v>
      </c>
      <c r="K140" s="138">
        <f t="shared" ref="K140" si="34">J140/I140</f>
        <v>787.5</v>
      </c>
      <c r="L140" s="136">
        <f t="shared" ref="L140:M140" si="35">AVERAGE(L124:L139)</f>
        <v>4</v>
      </c>
      <c r="M140" s="137">
        <f t="shared" si="35"/>
        <v>2810.6286830695171</v>
      </c>
      <c r="N140" s="138">
        <f>M140/L140</f>
        <v>702.65717076737928</v>
      </c>
      <c r="O140" s="139">
        <f>L140-I140</f>
        <v>0</v>
      </c>
      <c r="P140" s="140">
        <f>N140-K140</f>
        <v>-84.842829232620716</v>
      </c>
      <c r="Q140" s="141">
        <f>N140/K140</f>
        <v>0.8922630739903229</v>
      </c>
      <c r="R140" s="308"/>
      <c r="S140" s="142">
        <f>S124</f>
        <v>0.70833333333333337</v>
      </c>
      <c r="T140" s="143">
        <f>INDEX(T124:T139,COUNTA(T124:T139))</f>
        <v>0.87152777777777779</v>
      </c>
      <c r="U140" s="144"/>
      <c r="V140" s="166"/>
      <c r="W140" s="99"/>
      <c r="X140" s="69"/>
      <c r="Y140" s="298"/>
      <c r="Z140" s="299"/>
      <c r="AA140" s="168">
        <f>M140-J140</f>
        <v>-339.37131693048286</v>
      </c>
      <c r="AB140" s="141">
        <f>M140/J140</f>
        <v>0.8922630739903229</v>
      </c>
      <c r="AC140" s="292"/>
    </row>
    <row r="141" spans="1:29" ht="15.75" customHeight="1">
      <c r="A141" s="311" t="s">
        <v>149</v>
      </c>
      <c r="B141" s="114" t="s">
        <v>120</v>
      </c>
      <c r="C141" s="304" t="s">
        <v>147</v>
      </c>
      <c r="D141" s="305"/>
      <c r="E141" s="147">
        <v>22.28</v>
      </c>
      <c r="F141" s="97">
        <v>1567</v>
      </c>
      <c r="G141" s="148">
        <f t="shared" ref="G141:G144" si="36">E141*F141</f>
        <v>34912.76</v>
      </c>
      <c r="H141" s="149"/>
      <c r="I141" s="150">
        <v>5</v>
      </c>
      <c r="J141" s="151">
        <v>3300</v>
      </c>
      <c r="K141" s="152">
        <f>J141/I141</f>
        <v>660</v>
      </c>
      <c r="L141" s="153">
        <v>5</v>
      </c>
      <c r="M141" s="151">
        <f>F141/V141*60</f>
        <v>2953.5078534031495</v>
      </c>
      <c r="N141" s="152">
        <f>M141/L141</f>
        <v>590.70157068062986</v>
      </c>
      <c r="O141" s="154">
        <f>L141-I141</f>
        <v>0</v>
      </c>
      <c r="P141" s="155">
        <f>N141-K141</f>
        <v>-69.298429319370143</v>
      </c>
      <c r="Q141" s="156">
        <f>N141/K141</f>
        <v>0.89500237981913611</v>
      </c>
      <c r="R141" s="306">
        <f>Q157</f>
        <v>0.89522520899877589</v>
      </c>
      <c r="S141" s="157">
        <v>0.70844907407407409</v>
      </c>
      <c r="T141" s="158">
        <v>0.73055555555555551</v>
      </c>
      <c r="U141" s="159"/>
      <c r="V141" s="160">
        <v>31.833333333333247</v>
      </c>
      <c r="W141" s="161"/>
      <c r="X141" s="162"/>
      <c r="Y141" s="309"/>
      <c r="Z141" s="310"/>
      <c r="AA141" s="115">
        <f>M141-J141</f>
        <v>-346.49214659685049</v>
      </c>
      <c r="AB141" s="156">
        <f>M141/J141</f>
        <v>0.89500237981913622</v>
      </c>
      <c r="AC141" s="290">
        <f>AB157</f>
        <v>0.89522520899877589</v>
      </c>
    </row>
    <row r="142" spans="1:29" ht="15.75" customHeight="1">
      <c r="A142" s="312"/>
      <c r="B142" s="100" t="s">
        <v>120</v>
      </c>
      <c r="C142" s="293" t="s">
        <v>146</v>
      </c>
      <c r="D142" s="294"/>
      <c r="E142" s="101">
        <v>18.18</v>
      </c>
      <c r="F142" s="102">
        <v>710</v>
      </c>
      <c r="G142" s="103">
        <f t="shared" si="36"/>
        <v>12907.8</v>
      </c>
      <c r="H142" s="26"/>
      <c r="I142" s="104">
        <v>4</v>
      </c>
      <c r="J142" s="105">
        <v>3300</v>
      </c>
      <c r="K142" s="106">
        <f t="shared" ref="K142:K179" si="37">J142/I142</f>
        <v>825</v>
      </c>
      <c r="L142" s="107">
        <v>4</v>
      </c>
      <c r="M142" s="105">
        <f>F142/V142*60</f>
        <v>2958.3333333333308</v>
      </c>
      <c r="N142" s="106">
        <f>M142/L142</f>
        <v>739.58333333333269</v>
      </c>
      <c r="O142" s="108">
        <f>L142-I142</f>
        <v>0</v>
      </c>
      <c r="P142" s="109">
        <f>N142-K142</f>
        <v>-85.416666666667311</v>
      </c>
      <c r="Q142" s="110">
        <f>N142/K142</f>
        <v>0.89646464646464563</v>
      </c>
      <c r="R142" s="307"/>
      <c r="S142" s="47">
        <v>0.73402777777777772</v>
      </c>
      <c r="T142" s="48">
        <v>0.74402777777777773</v>
      </c>
      <c r="U142" s="111">
        <v>4.9999999999999822</v>
      </c>
      <c r="V142" s="112">
        <v>14.400000000000013</v>
      </c>
      <c r="W142" s="113"/>
      <c r="X142" s="116"/>
      <c r="Y142" s="295"/>
      <c r="Z142" s="296"/>
      <c r="AA142" s="117">
        <f>M142-J142</f>
        <v>-341.66666666666924</v>
      </c>
      <c r="AB142" s="110">
        <f>M142/J142</f>
        <v>0.89646464646464563</v>
      </c>
      <c r="AC142" s="291"/>
    </row>
    <row r="143" spans="1:29" ht="15.75" customHeight="1">
      <c r="A143" s="312"/>
      <c r="B143" s="100" t="s">
        <v>120</v>
      </c>
      <c r="C143" s="293" t="s">
        <v>233</v>
      </c>
      <c r="D143" s="294"/>
      <c r="E143" s="101">
        <v>18.170000000000002</v>
      </c>
      <c r="F143" s="102">
        <v>2108</v>
      </c>
      <c r="G143" s="103">
        <f t="shared" si="36"/>
        <v>38302.36</v>
      </c>
      <c r="H143" s="26"/>
      <c r="I143" s="104">
        <v>4</v>
      </c>
      <c r="J143" s="105">
        <v>3300</v>
      </c>
      <c r="K143" s="106">
        <f t="shared" si="37"/>
        <v>825</v>
      </c>
      <c r="L143" s="107">
        <v>4</v>
      </c>
      <c r="M143" s="105">
        <f>F143/V143*60</f>
        <v>2952.8404669260672</v>
      </c>
      <c r="N143" s="106">
        <f>M143/L143</f>
        <v>738.21011673151679</v>
      </c>
      <c r="O143" s="108">
        <f>L143-I143</f>
        <v>0</v>
      </c>
      <c r="P143" s="109">
        <f>N143-K143</f>
        <v>-86.789883268483209</v>
      </c>
      <c r="Q143" s="110">
        <f>N143/K143</f>
        <v>0.89480014149274767</v>
      </c>
      <c r="R143" s="307"/>
      <c r="S143" s="47">
        <v>0.74733796296296295</v>
      </c>
      <c r="T143" s="48">
        <v>0.77708333333333335</v>
      </c>
      <c r="U143" s="111">
        <v>4.766666666666719</v>
      </c>
      <c r="V143" s="112">
        <v>42.833333333333371</v>
      </c>
      <c r="W143" s="113"/>
      <c r="X143" s="116"/>
      <c r="Y143" s="295"/>
      <c r="Z143" s="296"/>
      <c r="AA143" s="117">
        <f>M143-J143</f>
        <v>-347.15953307393283</v>
      </c>
      <c r="AB143" s="110">
        <f>M143/J143</f>
        <v>0.89480014149274767</v>
      </c>
      <c r="AC143" s="291"/>
    </row>
    <row r="144" spans="1:29" ht="15.75" customHeight="1">
      <c r="A144" s="312"/>
      <c r="B144" s="100" t="s">
        <v>120</v>
      </c>
      <c r="C144" s="293" t="s">
        <v>151</v>
      </c>
      <c r="D144" s="294"/>
      <c r="E144" s="101">
        <v>16.66</v>
      </c>
      <c r="F144" s="102">
        <v>7302</v>
      </c>
      <c r="G144" s="103">
        <f t="shared" si="36"/>
        <v>121651.32</v>
      </c>
      <c r="H144" s="26"/>
      <c r="I144" s="104">
        <v>4</v>
      </c>
      <c r="J144" s="105">
        <v>3300</v>
      </c>
      <c r="K144" s="106">
        <f t="shared" si="37"/>
        <v>825</v>
      </c>
      <c r="L144" s="107">
        <v>4</v>
      </c>
      <c r="M144" s="105">
        <f>F144/V144*60</f>
        <v>2952.2911051212936</v>
      </c>
      <c r="N144" s="106">
        <f>M144/L144</f>
        <v>738.07277628032341</v>
      </c>
      <c r="O144" s="108">
        <f>L144-I144</f>
        <v>0</v>
      </c>
      <c r="P144" s="109">
        <f>N144-K144</f>
        <v>-86.92722371967659</v>
      </c>
      <c r="Q144" s="110">
        <f>N144/K144</f>
        <v>0.89463366821857382</v>
      </c>
      <c r="R144" s="307"/>
      <c r="S144" s="47">
        <v>0.78055555555555556</v>
      </c>
      <c r="T144" s="48">
        <v>0.88361111111111112</v>
      </c>
      <c r="U144" s="111">
        <v>4.9999999999999822</v>
      </c>
      <c r="V144" s="112">
        <v>148.4</v>
      </c>
      <c r="W144" s="113"/>
      <c r="X144" s="116"/>
      <c r="Y144" s="295"/>
      <c r="Z144" s="296"/>
      <c r="AA144" s="117">
        <f>M144-J144</f>
        <v>-347.70889487870636</v>
      </c>
      <c r="AB144" s="110">
        <f>M144/J144</f>
        <v>0.89463366821857382</v>
      </c>
      <c r="AC144" s="291"/>
    </row>
    <row r="145" spans="1:29" ht="15.75" customHeight="1">
      <c r="A145" s="312"/>
      <c r="B145" s="100"/>
      <c r="C145" s="293"/>
      <c r="D145" s="294"/>
      <c r="E145" s="101"/>
      <c r="F145" s="102"/>
      <c r="G145" s="103"/>
      <c r="H145" s="13"/>
      <c r="I145" s="104"/>
      <c r="J145" s="105"/>
      <c r="K145" s="106"/>
      <c r="L145" s="118"/>
      <c r="M145" s="105"/>
      <c r="N145" s="106"/>
      <c r="O145" s="108"/>
      <c r="P145" s="109"/>
      <c r="Q145" s="110"/>
      <c r="R145" s="307"/>
      <c r="S145" s="47"/>
      <c r="T145" s="48"/>
      <c r="U145" s="111"/>
      <c r="V145" s="112"/>
      <c r="W145" s="113"/>
      <c r="X145" s="116"/>
      <c r="Y145" s="295"/>
      <c r="Z145" s="296"/>
      <c r="AA145" s="117"/>
      <c r="AB145" s="110"/>
      <c r="AC145" s="291"/>
    </row>
    <row r="146" spans="1:29" ht="15.75" customHeight="1">
      <c r="A146" s="312"/>
      <c r="B146" s="100"/>
      <c r="C146" s="293"/>
      <c r="D146" s="294"/>
      <c r="E146" s="101"/>
      <c r="F146" s="102"/>
      <c r="G146" s="121"/>
      <c r="H146" s="122"/>
      <c r="I146" s="104"/>
      <c r="J146" s="105"/>
      <c r="K146" s="106"/>
      <c r="L146" s="107"/>
      <c r="M146" s="105"/>
      <c r="N146" s="106"/>
      <c r="O146" s="108"/>
      <c r="P146" s="109"/>
      <c r="Q146" s="110"/>
      <c r="R146" s="307"/>
      <c r="S146" s="47"/>
      <c r="T146" s="48"/>
      <c r="U146" s="111"/>
      <c r="V146" s="112"/>
      <c r="W146" s="113"/>
      <c r="X146" s="116"/>
      <c r="Y146" s="295"/>
      <c r="Z146" s="296"/>
      <c r="AA146" s="117"/>
      <c r="AB146" s="110"/>
      <c r="AC146" s="291"/>
    </row>
    <row r="147" spans="1:29" ht="15.75" customHeight="1">
      <c r="A147" s="312"/>
      <c r="B147" s="100"/>
      <c r="C147" s="293"/>
      <c r="D147" s="294"/>
      <c r="E147" s="101"/>
      <c r="F147" s="102"/>
      <c r="G147" s="121"/>
      <c r="H147" s="62"/>
      <c r="I147" s="104"/>
      <c r="J147" s="105"/>
      <c r="K147" s="106"/>
      <c r="L147" s="118"/>
      <c r="M147" s="105"/>
      <c r="N147" s="106"/>
      <c r="O147" s="123"/>
      <c r="P147" s="124"/>
      <c r="Q147" s="125"/>
      <c r="R147" s="307"/>
      <c r="S147" s="47"/>
      <c r="T147" s="48"/>
      <c r="U147" s="111"/>
      <c r="V147" s="112"/>
      <c r="W147" s="113"/>
      <c r="X147" s="116"/>
      <c r="Y147" s="295"/>
      <c r="Z147" s="296"/>
      <c r="AA147" s="117"/>
      <c r="AB147" s="110"/>
      <c r="AC147" s="291"/>
    </row>
    <row r="148" spans="1:29" ht="15.75" customHeight="1">
      <c r="A148" s="312"/>
      <c r="B148" s="100"/>
      <c r="C148" s="293"/>
      <c r="D148" s="294"/>
      <c r="E148" s="101"/>
      <c r="F148" s="102"/>
      <c r="G148" s="121"/>
      <c r="H148" s="62"/>
      <c r="I148" s="104"/>
      <c r="J148" s="105"/>
      <c r="K148" s="106"/>
      <c r="L148" s="118"/>
      <c r="M148" s="105"/>
      <c r="N148" s="106"/>
      <c r="O148" s="123"/>
      <c r="P148" s="124"/>
      <c r="Q148" s="125"/>
      <c r="R148" s="307"/>
      <c r="S148" s="47"/>
      <c r="T148" s="48"/>
      <c r="U148" s="111"/>
      <c r="V148" s="112"/>
      <c r="W148" s="113"/>
      <c r="X148" s="116"/>
      <c r="Y148" s="295"/>
      <c r="Z148" s="296"/>
      <c r="AA148" s="117"/>
      <c r="AB148" s="110"/>
      <c r="AC148" s="291"/>
    </row>
    <row r="149" spans="1:29" ht="15.75" customHeight="1">
      <c r="A149" s="312"/>
      <c r="B149" s="100"/>
      <c r="C149" s="293"/>
      <c r="D149" s="294"/>
      <c r="E149" s="101"/>
      <c r="F149" s="102"/>
      <c r="G149" s="121"/>
      <c r="H149" s="62"/>
      <c r="I149" s="104"/>
      <c r="J149" s="105"/>
      <c r="K149" s="106"/>
      <c r="L149" s="118"/>
      <c r="M149" s="105"/>
      <c r="N149" s="106"/>
      <c r="O149" s="123"/>
      <c r="P149" s="124"/>
      <c r="Q149" s="125"/>
      <c r="R149" s="307"/>
      <c r="S149" s="47"/>
      <c r="T149" s="48"/>
      <c r="U149" s="111"/>
      <c r="V149" s="112"/>
      <c r="W149" s="113"/>
      <c r="X149" s="116"/>
      <c r="Y149" s="295"/>
      <c r="Z149" s="296"/>
      <c r="AA149" s="117"/>
      <c r="AB149" s="110"/>
      <c r="AC149" s="291"/>
    </row>
    <row r="150" spans="1:29" ht="15.75" customHeight="1">
      <c r="A150" s="312"/>
      <c r="B150" s="100"/>
      <c r="C150" s="293"/>
      <c r="D150" s="294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307"/>
      <c r="S150" s="47"/>
      <c r="T150" s="48"/>
      <c r="U150" s="111"/>
      <c r="V150" s="112"/>
      <c r="W150" s="113"/>
      <c r="X150" s="116"/>
      <c r="Y150" s="295"/>
      <c r="Z150" s="296"/>
      <c r="AA150" s="117"/>
      <c r="AB150" s="110"/>
      <c r="AC150" s="291"/>
    </row>
    <row r="151" spans="1:29" ht="15.75" customHeight="1">
      <c r="A151" s="312"/>
      <c r="B151" s="100"/>
      <c r="C151" s="293"/>
      <c r="D151" s="294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307"/>
      <c r="S151" s="47"/>
      <c r="T151" s="48"/>
      <c r="U151" s="111"/>
      <c r="V151" s="112"/>
      <c r="W151" s="126"/>
      <c r="X151" s="127"/>
      <c r="Y151" s="295"/>
      <c r="Z151" s="296"/>
      <c r="AA151" s="117"/>
      <c r="AB151" s="110"/>
      <c r="AC151" s="291"/>
    </row>
    <row r="152" spans="1:29" ht="15.75" customHeight="1">
      <c r="A152" s="312"/>
      <c r="B152" s="100"/>
      <c r="C152" s="293"/>
      <c r="D152" s="294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307"/>
      <c r="S152" s="47"/>
      <c r="T152" s="48"/>
      <c r="U152" s="111"/>
      <c r="V152" s="112"/>
      <c r="W152" s="126"/>
      <c r="X152" s="127"/>
      <c r="Y152" s="295"/>
      <c r="Z152" s="296"/>
      <c r="AA152" s="117"/>
      <c r="AB152" s="110"/>
      <c r="AC152" s="291"/>
    </row>
    <row r="153" spans="1:29" ht="15.75" customHeight="1">
      <c r="A153" s="312"/>
      <c r="B153" s="100"/>
      <c r="C153" s="293"/>
      <c r="D153" s="294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307"/>
      <c r="S153" s="47"/>
      <c r="T153" s="48"/>
      <c r="U153" s="111"/>
      <c r="V153" s="112"/>
      <c r="W153" s="126"/>
      <c r="X153" s="127"/>
      <c r="Y153" s="295"/>
      <c r="Z153" s="296"/>
      <c r="AA153" s="117"/>
      <c r="AB153" s="110"/>
      <c r="AC153" s="291"/>
    </row>
    <row r="154" spans="1:29" ht="15.75" customHeight="1">
      <c r="A154" s="312"/>
      <c r="B154" s="100"/>
      <c r="C154" s="293"/>
      <c r="D154" s="294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307"/>
      <c r="S154" s="47"/>
      <c r="T154" s="48"/>
      <c r="U154" s="111"/>
      <c r="V154" s="112"/>
      <c r="W154" s="126"/>
      <c r="X154" s="127"/>
      <c r="Y154" s="295"/>
      <c r="Z154" s="296"/>
      <c r="AA154" s="117"/>
      <c r="AB154" s="110"/>
      <c r="AC154" s="291"/>
    </row>
    <row r="155" spans="1:29" ht="15.75" customHeight="1">
      <c r="A155" s="312"/>
      <c r="B155" s="100"/>
      <c r="C155" s="293"/>
      <c r="D155" s="294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307"/>
      <c r="S155" s="47"/>
      <c r="T155" s="48"/>
      <c r="U155" s="111"/>
      <c r="V155" s="112"/>
      <c r="W155" s="126"/>
      <c r="X155" s="127"/>
      <c r="Y155" s="295"/>
      <c r="Z155" s="296"/>
      <c r="AA155" s="117"/>
      <c r="AB155" s="110"/>
      <c r="AC155" s="291"/>
    </row>
    <row r="156" spans="1:29" ht="15.75" customHeight="1">
      <c r="A156" s="312"/>
      <c r="B156" s="100"/>
      <c r="C156" s="293"/>
      <c r="D156" s="294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307"/>
      <c r="S156" s="119"/>
      <c r="T156" s="120"/>
      <c r="U156" s="130"/>
      <c r="V156" s="131"/>
      <c r="W156" s="126"/>
      <c r="X156" s="127"/>
      <c r="Y156" s="295"/>
      <c r="Z156" s="296"/>
      <c r="AA156" s="165"/>
      <c r="AB156" s="125"/>
      <c r="AC156" s="291"/>
    </row>
    <row r="157" spans="1:29" ht="15.75" customHeight="1" thickBot="1">
      <c r="A157" s="313"/>
      <c r="B157" s="133" t="s">
        <v>117</v>
      </c>
      <c r="C157" s="297"/>
      <c r="D157" s="297"/>
      <c r="E157" s="134"/>
      <c r="F157" s="99"/>
      <c r="G157" s="135"/>
      <c r="H157" s="69"/>
      <c r="I157" s="136">
        <f t="shared" ref="I157:J157" si="38">AVERAGE(I141:I156)</f>
        <v>4.25</v>
      </c>
      <c r="J157" s="137">
        <f t="shared" si="38"/>
        <v>3300</v>
      </c>
      <c r="K157" s="138">
        <f t="shared" ref="K157" si="39">J157/I157</f>
        <v>776.47058823529414</v>
      </c>
      <c r="L157" s="136">
        <f t="shared" ref="L157:M157" si="40">AVERAGE(L141:L156)</f>
        <v>4.25</v>
      </c>
      <c r="M157" s="137">
        <f t="shared" si="40"/>
        <v>2954.2431896959606</v>
      </c>
      <c r="N157" s="138">
        <f>M157/L157</f>
        <v>695.11604463434367</v>
      </c>
      <c r="O157" s="139">
        <f>L157-I157</f>
        <v>0</v>
      </c>
      <c r="P157" s="140">
        <f>N157-K157</f>
        <v>-81.354543600950478</v>
      </c>
      <c r="Q157" s="141">
        <f>N157/K157</f>
        <v>0.89522520899877589</v>
      </c>
      <c r="R157" s="308"/>
      <c r="S157" s="142">
        <f>S141</f>
        <v>0.70844907407407409</v>
      </c>
      <c r="T157" s="143">
        <f>INDEX(T141:T156,COUNTA(T141:T156))</f>
        <v>0.88361111111111112</v>
      </c>
      <c r="U157" s="144"/>
      <c r="V157" s="166"/>
      <c r="W157" s="99"/>
      <c r="X157" s="69"/>
      <c r="Y157" s="298"/>
      <c r="Z157" s="299"/>
      <c r="AA157" s="168">
        <f>M157-J157</f>
        <v>-345.75681030403939</v>
      </c>
      <c r="AB157" s="141">
        <f>M157/J157</f>
        <v>0.89522520899877589</v>
      </c>
      <c r="AC157" s="292"/>
    </row>
    <row r="158" spans="1:29" ht="15.75" customHeight="1">
      <c r="A158" s="300" t="s">
        <v>152</v>
      </c>
      <c r="B158" s="114" t="s">
        <v>120</v>
      </c>
      <c r="C158" s="304" t="s">
        <v>153</v>
      </c>
      <c r="D158" s="305"/>
      <c r="E158" s="147">
        <v>14.03</v>
      </c>
      <c r="F158" s="97">
        <v>3033</v>
      </c>
      <c r="G158" s="148">
        <f t="shared" ref="G158:G161" si="41">E158*F158</f>
        <v>42552.99</v>
      </c>
      <c r="H158" s="149">
        <v>2</v>
      </c>
      <c r="I158" s="150">
        <v>3</v>
      </c>
      <c r="J158" s="151">
        <v>3000</v>
      </c>
      <c r="K158" s="152">
        <f>J158/I158</f>
        <v>1000</v>
      </c>
      <c r="L158" s="153">
        <v>3</v>
      </c>
      <c r="M158" s="151">
        <f>F158/V158*60</f>
        <v>2688.6973651809931</v>
      </c>
      <c r="N158" s="152">
        <f>M158/L158</f>
        <v>896.23245506033106</v>
      </c>
      <c r="O158" s="154">
        <f>L158-I158</f>
        <v>0</v>
      </c>
      <c r="P158" s="155">
        <f>N158-K158</f>
        <v>-103.76754493966894</v>
      </c>
      <c r="Q158" s="156">
        <f>N158/K158</f>
        <v>0.89623245506033111</v>
      </c>
      <c r="R158" s="306">
        <f>Q174</f>
        <v>0.88841715434260349</v>
      </c>
      <c r="S158" s="157">
        <v>0.70855324074074078</v>
      </c>
      <c r="T158" s="158">
        <v>0.75555555555555554</v>
      </c>
      <c r="U158" s="159"/>
      <c r="V158" s="160">
        <v>67.683333333333252</v>
      </c>
      <c r="W158" s="161"/>
      <c r="X158" s="162"/>
      <c r="Y158" s="309"/>
      <c r="Z158" s="310"/>
      <c r="AA158" s="115">
        <f>M158-J158</f>
        <v>-311.30263481900693</v>
      </c>
      <c r="AB158" s="156">
        <f>M158/J158</f>
        <v>0.896232455060331</v>
      </c>
      <c r="AC158" s="290">
        <f>AB174</f>
        <v>0.88841715434260349</v>
      </c>
    </row>
    <row r="159" spans="1:29" ht="15.75" customHeight="1">
      <c r="A159" s="301"/>
      <c r="B159" s="100" t="s">
        <v>120</v>
      </c>
      <c r="C159" s="293" t="s">
        <v>154</v>
      </c>
      <c r="D159" s="294"/>
      <c r="E159" s="101">
        <v>18.18</v>
      </c>
      <c r="F159" s="102">
        <v>1732</v>
      </c>
      <c r="G159" s="103">
        <f t="shared" si="41"/>
        <v>31487.759999999998</v>
      </c>
      <c r="H159" s="26"/>
      <c r="I159" s="104">
        <v>4</v>
      </c>
      <c r="J159" s="105">
        <v>3000</v>
      </c>
      <c r="K159" s="106">
        <f t="shared" si="37"/>
        <v>750</v>
      </c>
      <c r="L159" s="107">
        <v>4</v>
      </c>
      <c r="M159" s="105">
        <f>F159/V159*60</f>
        <v>2688.7451487710246</v>
      </c>
      <c r="N159" s="106">
        <f>M159/L159</f>
        <v>672.18628719275614</v>
      </c>
      <c r="O159" s="108">
        <f>L159-I159</f>
        <v>0</v>
      </c>
      <c r="P159" s="109">
        <f>N159-K159</f>
        <v>-77.81371280724386</v>
      </c>
      <c r="Q159" s="110">
        <f>N159/K159</f>
        <v>0.89624838292367481</v>
      </c>
      <c r="R159" s="307"/>
      <c r="S159" s="47">
        <v>0.76621527777777776</v>
      </c>
      <c r="T159" s="48">
        <v>0.79305555555555551</v>
      </c>
      <c r="U159" s="111">
        <v>15.350000000000001</v>
      </c>
      <c r="V159" s="112">
        <v>38.649999999999963</v>
      </c>
      <c r="W159" s="113"/>
      <c r="X159" s="116"/>
      <c r="Y159" s="295"/>
      <c r="Z159" s="296"/>
      <c r="AA159" s="117">
        <f>M159-J159</f>
        <v>-311.25485122897544</v>
      </c>
      <c r="AB159" s="110">
        <f>M159/J159</f>
        <v>0.89624838292367481</v>
      </c>
      <c r="AC159" s="291"/>
    </row>
    <row r="160" spans="1:29" ht="15.75" customHeight="1">
      <c r="A160" s="301"/>
      <c r="B160" s="100" t="s">
        <v>120</v>
      </c>
      <c r="C160" s="293" t="s">
        <v>155</v>
      </c>
      <c r="D160" s="294"/>
      <c r="E160" s="101">
        <v>14.28</v>
      </c>
      <c r="F160" s="102">
        <v>4362</v>
      </c>
      <c r="G160" s="103">
        <f t="shared" si="41"/>
        <v>62289.36</v>
      </c>
      <c r="H160" s="26">
        <v>2</v>
      </c>
      <c r="I160" s="104">
        <v>3</v>
      </c>
      <c r="J160" s="105">
        <v>3600</v>
      </c>
      <c r="K160" s="106">
        <f t="shared" si="37"/>
        <v>1200</v>
      </c>
      <c r="L160" s="107">
        <v>3</v>
      </c>
      <c r="M160" s="105">
        <f>F160/V160*60</f>
        <v>3128.127490039838</v>
      </c>
      <c r="N160" s="106">
        <f>M160/L160</f>
        <v>1042.7091633466127</v>
      </c>
      <c r="O160" s="108">
        <f>L160-I160</f>
        <v>0</v>
      </c>
      <c r="P160" s="109">
        <f>N160-K160</f>
        <v>-157.29083665338726</v>
      </c>
      <c r="Q160" s="110">
        <f>N160/K160</f>
        <v>0.86892430278884392</v>
      </c>
      <c r="R160" s="307"/>
      <c r="S160" s="47">
        <v>0.8037037037037037</v>
      </c>
      <c r="T160" s="48">
        <v>0.8618055555555556</v>
      </c>
      <c r="U160" s="111">
        <v>15.333333333333385</v>
      </c>
      <c r="V160" s="112">
        <v>83.666666666666742</v>
      </c>
      <c r="W160" s="113">
        <v>0.8618055555555556</v>
      </c>
      <c r="X160" s="116">
        <v>0.91402777777777777</v>
      </c>
      <c r="Y160" s="295"/>
      <c r="Z160" s="296"/>
      <c r="AA160" s="117">
        <f>M160-J160</f>
        <v>-471.87250996016201</v>
      </c>
      <c r="AB160" s="110">
        <f>M160/J160</f>
        <v>0.86892430278884392</v>
      </c>
      <c r="AC160" s="291"/>
    </row>
    <row r="161" spans="1:29" ht="15.75" customHeight="1">
      <c r="A161" s="301"/>
      <c r="B161" s="100" t="s">
        <v>120</v>
      </c>
      <c r="C161" s="293" t="s">
        <v>153</v>
      </c>
      <c r="D161" s="294"/>
      <c r="E161" s="101">
        <v>14.03</v>
      </c>
      <c r="F161" s="102">
        <v>4203</v>
      </c>
      <c r="G161" s="103">
        <f t="shared" si="41"/>
        <v>58968.09</v>
      </c>
      <c r="H161" s="26"/>
      <c r="I161" s="104">
        <v>3</v>
      </c>
      <c r="J161" s="105">
        <v>3000</v>
      </c>
      <c r="K161" s="106">
        <f t="shared" si="37"/>
        <v>1000</v>
      </c>
      <c r="L161" s="107">
        <v>3</v>
      </c>
      <c r="M161" s="105">
        <f>F161/V161*60</f>
        <v>2688.4861407249477</v>
      </c>
      <c r="N161" s="106">
        <f>M161/L161</f>
        <v>896.16204690831592</v>
      </c>
      <c r="O161" s="108">
        <f>L161-I161</f>
        <v>0</v>
      </c>
      <c r="P161" s="109">
        <f>N161-K161</f>
        <v>-103.83795309168408</v>
      </c>
      <c r="Q161" s="110">
        <f>N161/K161</f>
        <v>0.89616204690831591</v>
      </c>
      <c r="R161" s="307"/>
      <c r="S161" s="47">
        <v>0.91402777777777777</v>
      </c>
      <c r="T161" s="48">
        <v>0.97916666666666663</v>
      </c>
      <c r="U161" s="111">
        <v>75.199999999999932</v>
      </c>
      <c r="V161" s="112">
        <v>93.799999999999955</v>
      </c>
      <c r="W161" s="113"/>
      <c r="X161" s="116"/>
      <c r="Y161" s="295"/>
      <c r="Z161" s="296"/>
      <c r="AA161" s="117">
        <f>M161-J161</f>
        <v>-311.51385927505225</v>
      </c>
      <c r="AB161" s="110">
        <f>M161/J161</f>
        <v>0.89616204690831591</v>
      </c>
      <c r="AC161" s="291"/>
    </row>
    <row r="162" spans="1:29" ht="15.75" customHeight="1">
      <c r="A162" s="302"/>
      <c r="B162" s="100"/>
      <c r="C162" s="293"/>
      <c r="D162" s="294"/>
      <c r="E162" s="101"/>
      <c r="F162" s="102"/>
      <c r="G162" s="103"/>
      <c r="H162" s="13"/>
      <c r="I162" s="104"/>
      <c r="J162" s="105"/>
      <c r="K162" s="106"/>
      <c r="L162" s="118"/>
      <c r="M162" s="105"/>
      <c r="N162" s="106"/>
      <c r="O162" s="108"/>
      <c r="P162" s="109"/>
      <c r="Q162" s="110"/>
      <c r="R162" s="307"/>
      <c r="S162" s="47"/>
      <c r="T162" s="48"/>
      <c r="U162" s="111"/>
      <c r="V162" s="112"/>
      <c r="W162" s="113"/>
      <c r="X162" s="116"/>
      <c r="Y162" s="295"/>
      <c r="Z162" s="296"/>
      <c r="AA162" s="117"/>
      <c r="AB162" s="110"/>
      <c r="AC162" s="291"/>
    </row>
    <row r="163" spans="1:29" ht="15.75" customHeight="1">
      <c r="A163" s="302"/>
      <c r="B163" s="100"/>
      <c r="C163" s="293"/>
      <c r="D163" s="294"/>
      <c r="E163" s="101"/>
      <c r="F163" s="102"/>
      <c r="G163" s="121"/>
      <c r="H163" s="122"/>
      <c r="I163" s="104"/>
      <c r="J163" s="105"/>
      <c r="K163" s="106"/>
      <c r="L163" s="107"/>
      <c r="M163" s="105"/>
      <c r="N163" s="106"/>
      <c r="O163" s="108"/>
      <c r="P163" s="109"/>
      <c r="Q163" s="110"/>
      <c r="R163" s="307"/>
      <c r="S163" s="47"/>
      <c r="T163" s="48"/>
      <c r="U163" s="111"/>
      <c r="V163" s="112"/>
      <c r="W163" s="113"/>
      <c r="X163" s="116"/>
      <c r="Y163" s="295"/>
      <c r="Z163" s="296"/>
      <c r="AA163" s="117"/>
      <c r="AB163" s="110"/>
      <c r="AC163" s="291"/>
    </row>
    <row r="164" spans="1:29" ht="15.75" customHeight="1">
      <c r="A164" s="302"/>
      <c r="B164" s="100"/>
      <c r="C164" s="293"/>
      <c r="D164" s="294"/>
      <c r="E164" s="101"/>
      <c r="F164" s="102"/>
      <c r="G164" s="121"/>
      <c r="H164" s="62"/>
      <c r="I164" s="104"/>
      <c r="J164" s="105"/>
      <c r="K164" s="106"/>
      <c r="L164" s="118"/>
      <c r="M164" s="105"/>
      <c r="N164" s="106"/>
      <c r="O164" s="123"/>
      <c r="P164" s="124"/>
      <c r="Q164" s="125"/>
      <c r="R164" s="307"/>
      <c r="S164" s="47"/>
      <c r="T164" s="48"/>
      <c r="U164" s="111"/>
      <c r="V164" s="112"/>
      <c r="W164" s="113"/>
      <c r="X164" s="116"/>
      <c r="Y164" s="295"/>
      <c r="Z164" s="296"/>
      <c r="AA164" s="117"/>
      <c r="AB164" s="110"/>
      <c r="AC164" s="291"/>
    </row>
    <row r="165" spans="1:29" ht="15.75" customHeight="1">
      <c r="A165" s="302"/>
      <c r="B165" s="100"/>
      <c r="C165" s="293"/>
      <c r="D165" s="294"/>
      <c r="E165" s="101"/>
      <c r="F165" s="102"/>
      <c r="G165" s="121"/>
      <c r="H165" s="62"/>
      <c r="I165" s="104"/>
      <c r="J165" s="105"/>
      <c r="K165" s="106"/>
      <c r="L165" s="118"/>
      <c r="M165" s="105"/>
      <c r="N165" s="106"/>
      <c r="O165" s="123"/>
      <c r="P165" s="124"/>
      <c r="Q165" s="125"/>
      <c r="R165" s="307"/>
      <c r="S165" s="47"/>
      <c r="T165" s="48"/>
      <c r="U165" s="111"/>
      <c r="V165" s="112"/>
      <c r="W165" s="113"/>
      <c r="X165" s="116"/>
      <c r="Y165" s="295"/>
      <c r="Z165" s="296"/>
      <c r="AA165" s="117"/>
      <c r="AB165" s="110"/>
      <c r="AC165" s="291"/>
    </row>
    <row r="166" spans="1:29" ht="15.75" customHeight="1">
      <c r="A166" s="302"/>
      <c r="B166" s="100"/>
      <c r="C166" s="293"/>
      <c r="D166" s="294"/>
      <c r="E166" s="101"/>
      <c r="F166" s="102"/>
      <c r="G166" s="121"/>
      <c r="H166" s="62"/>
      <c r="I166" s="104"/>
      <c r="J166" s="105"/>
      <c r="K166" s="106"/>
      <c r="L166" s="118"/>
      <c r="M166" s="105"/>
      <c r="N166" s="106"/>
      <c r="O166" s="123"/>
      <c r="P166" s="124"/>
      <c r="Q166" s="125"/>
      <c r="R166" s="307"/>
      <c r="S166" s="47"/>
      <c r="T166" s="48"/>
      <c r="U166" s="111"/>
      <c r="V166" s="112"/>
      <c r="W166" s="113"/>
      <c r="X166" s="116"/>
      <c r="Y166" s="295"/>
      <c r="Z166" s="296"/>
      <c r="AA166" s="117"/>
      <c r="AB166" s="110"/>
      <c r="AC166" s="291"/>
    </row>
    <row r="167" spans="1:29" ht="15.75" customHeight="1">
      <c r="A167" s="302"/>
      <c r="B167" s="100"/>
      <c r="C167" s="293"/>
      <c r="D167" s="294"/>
      <c r="E167" s="101"/>
      <c r="F167" s="102"/>
      <c r="G167" s="121"/>
      <c r="H167" s="62"/>
      <c r="I167" s="104"/>
      <c r="J167" s="105"/>
      <c r="K167" s="106"/>
      <c r="L167" s="118"/>
      <c r="M167" s="105"/>
      <c r="N167" s="106"/>
      <c r="O167" s="123"/>
      <c r="P167" s="124"/>
      <c r="Q167" s="125"/>
      <c r="R167" s="307"/>
      <c r="S167" s="47"/>
      <c r="T167" s="48"/>
      <c r="U167" s="111"/>
      <c r="V167" s="112"/>
      <c r="W167" s="113"/>
      <c r="X167" s="116"/>
      <c r="Y167" s="295"/>
      <c r="Z167" s="296"/>
      <c r="AA167" s="117"/>
      <c r="AB167" s="110"/>
      <c r="AC167" s="291"/>
    </row>
    <row r="168" spans="1:29" ht="15.75" customHeight="1">
      <c r="A168" s="302"/>
      <c r="B168" s="100"/>
      <c r="C168" s="293"/>
      <c r="D168" s="294"/>
      <c r="E168" s="101"/>
      <c r="F168" s="102"/>
      <c r="G168" s="121"/>
      <c r="H168" s="62"/>
      <c r="I168" s="104"/>
      <c r="J168" s="105"/>
      <c r="K168" s="106"/>
      <c r="L168" s="118"/>
      <c r="M168" s="105"/>
      <c r="N168" s="106"/>
      <c r="O168" s="123"/>
      <c r="P168" s="124"/>
      <c r="Q168" s="125"/>
      <c r="R168" s="307"/>
      <c r="S168" s="47"/>
      <c r="T168" s="48"/>
      <c r="U168" s="111"/>
      <c r="V168" s="112"/>
      <c r="W168" s="126"/>
      <c r="X168" s="127"/>
      <c r="Y168" s="295"/>
      <c r="Z168" s="296"/>
      <c r="AA168" s="117"/>
      <c r="AB168" s="110"/>
      <c r="AC168" s="291"/>
    </row>
    <row r="169" spans="1:29" ht="15.75" customHeight="1">
      <c r="A169" s="302"/>
      <c r="B169" s="100"/>
      <c r="C169" s="293"/>
      <c r="D169" s="294"/>
      <c r="E169" s="101"/>
      <c r="F169" s="102"/>
      <c r="G169" s="121"/>
      <c r="H169" s="62"/>
      <c r="I169" s="104"/>
      <c r="J169" s="105"/>
      <c r="K169" s="106"/>
      <c r="L169" s="118"/>
      <c r="M169" s="105"/>
      <c r="N169" s="106"/>
      <c r="O169" s="123"/>
      <c r="P169" s="124"/>
      <c r="Q169" s="125"/>
      <c r="R169" s="307"/>
      <c r="S169" s="47"/>
      <c r="T169" s="48"/>
      <c r="U169" s="111"/>
      <c r="V169" s="112"/>
      <c r="W169" s="126"/>
      <c r="X169" s="127"/>
      <c r="Y169" s="295"/>
      <c r="Z169" s="296"/>
      <c r="AA169" s="117"/>
      <c r="AB169" s="110"/>
      <c r="AC169" s="291"/>
    </row>
    <row r="170" spans="1:29" ht="15.75" customHeight="1">
      <c r="A170" s="302"/>
      <c r="B170" s="100"/>
      <c r="C170" s="293"/>
      <c r="D170" s="294"/>
      <c r="E170" s="101"/>
      <c r="F170" s="102"/>
      <c r="G170" s="121"/>
      <c r="H170" s="62"/>
      <c r="I170" s="104"/>
      <c r="J170" s="105"/>
      <c r="K170" s="106"/>
      <c r="L170" s="118"/>
      <c r="M170" s="105"/>
      <c r="N170" s="106"/>
      <c r="O170" s="123"/>
      <c r="P170" s="124"/>
      <c r="Q170" s="125"/>
      <c r="R170" s="307"/>
      <c r="S170" s="47"/>
      <c r="T170" s="48"/>
      <c r="U170" s="111"/>
      <c r="V170" s="112"/>
      <c r="W170" s="126"/>
      <c r="X170" s="127"/>
      <c r="Y170" s="295"/>
      <c r="Z170" s="296"/>
      <c r="AA170" s="117"/>
      <c r="AB170" s="110"/>
      <c r="AC170" s="291"/>
    </row>
    <row r="171" spans="1:29" ht="15.75" customHeight="1">
      <c r="A171" s="302"/>
      <c r="B171" s="100"/>
      <c r="C171" s="293"/>
      <c r="D171" s="294"/>
      <c r="E171" s="101"/>
      <c r="F171" s="102"/>
      <c r="G171" s="121"/>
      <c r="H171" s="62"/>
      <c r="I171" s="104"/>
      <c r="J171" s="105"/>
      <c r="K171" s="106"/>
      <c r="L171" s="118"/>
      <c r="M171" s="105"/>
      <c r="N171" s="106"/>
      <c r="O171" s="123"/>
      <c r="P171" s="124"/>
      <c r="Q171" s="125"/>
      <c r="R171" s="307"/>
      <c r="S171" s="47"/>
      <c r="T171" s="48"/>
      <c r="U171" s="111"/>
      <c r="V171" s="112"/>
      <c r="W171" s="126"/>
      <c r="X171" s="127"/>
      <c r="Y171" s="295"/>
      <c r="Z171" s="296"/>
      <c r="AA171" s="117"/>
      <c r="AB171" s="110"/>
      <c r="AC171" s="291"/>
    </row>
    <row r="172" spans="1:29" ht="15.75" customHeight="1">
      <c r="A172" s="302"/>
      <c r="B172" s="100"/>
      <c r="C172" s="293"/>
      <c r="D172" s="294"/>
      <c r="E172" s="101"/>
      <c r="F172" s="102"/>
      <c r="G172" s="121"/>
      <c r="H172" s="62"/>
      <c r="I172" s="104"/>
      <c r="J172" s="105"/>
      <c r="K172" s="106"/>
      <c r="L172" s="118"/>
      <c r="M172" s="105"/>
      <c r="N172" s="106"/>
      <c r="O172" s="123"/>
      <c r="P172" s="124"/>
      <c r="Q172" s="125"/>
      <c r="R172" s="307"/>
      <c r="S172" s="47"/>
      <c r="T172" s="48"/>
      <c r="U172" s="111"/>
      <c r="V172" s="112"/>
      <c r="W172" s="126"/>
      <c r="X172" s="127"/>
      <c r="Y172" s="295"/>
      <c r="Z172" s="296"/>
      <c r="AA172" s="117"/>
      <c r="AB172" s="110"/>
      <c r="AC172" s="291"/>
    </row>
    <row r="173" spans="1:29" ht="15.75" customHeight="1">
      <c r="A173" s="302"/>
      <c r="B173" s="100"/>
      <c r="C173" s="293"/>
      <c r="D173" s="294"/>
      <c r="E173" s="170"/>
      <c r="F173" s="102"/>
      <c r="G173" s="129"/>
      <c r="H173" s="62"/>
      <c r="I173" s="104"/>
      <c r="J173" s="105"/>
      <c r="K173" s="106"/>
      <c r="L173" s="118"/>
      <c r="M173" s="105"/>
      <c r="N173" s="106"/>
      <c r="O173" s="123"/>
      <c r="P173" s="124"/>
      <c r="Q173" s="125"/>
      <c r="R173" s="307"/>
      <c r="S173" s="119"/>
      <c r="T173" s="120"/>
      <c r="U173" s="130"/>
      <c r="V173" s="131"/>
      <c r="W173" s="126"/>
      <c r="X173" s="127"/>
      <c r="Y173" s="295"/>
      <c r="Z173" s="296"/>
      <c r="AA173" s="165"/>
      <c r="AB173" s="125"/>
      <c r="AC173" s="291"/>
    </row>
    <row r="174" spans="1:29" ht="15.75" customHeight="1" thickBot="1">
      <c r="A174" s="303"/>
      <c r="B174" s="133" t="s">
        <v>117</v>
      </c>
      <c r="C174" s="297"/>
      <c r="D174" s="297"/>
      <c r="E174" s="134"/>
      <c r="F174" s="99"/>
      <c r="G174" s="135"/>
      <c r="H174" s="69"/>
      <c r="I174" s="136">
        <f t="shared" ref="I174:J174" si="42">AVERAGE(I158:I173)</f>
        <v>3.25</v>
      </c>
      <c r="J174" s="137">
        <f t="shared" si="42"/>
        <v>3150</v>
      </c>
      <c r="K174" s="138">
        <f t="shared" ref="K174" si="43">J174/I174</f>
        <v>969.23076923076928</v>
      </c>
      <c r="L174" s="136">
        <f t="shared" ref="L174:M174" si="44">AVERAGE(L158:L173)</f>
        <v>3.25</v>
      </c>
      <c r="M174" s="137">
        <f t="shared" si="44"/>
        <v>2798.514036179201</v>
      </c>
      <c r="N174" s="138">
        <f t="shared" ref="N174:N179" si="45">M174/L174</f>
        <v>861.08124190129263</v>
      </c>
      <c r="O174" s="139">
        <f t="shared" ref="O174:O179" si="46">L174-I174</f>
        <v>0</v>
      </c>
      <c r="P174" s="140">
        <f t="shared" ref="P174:P179" si="47">N174-K174</f>
        <v>-108.14952732947665</v>
      </c>
      <c r="Q174" s="141">
        <f t="shared" ref="Q174:Q179" si="48">N174/K174</f>
        <v>0.88841715434260349</v>
      </c>
      <c r="R174" s="308"/>
      <c r="S174" s="142">
        <f>S158</f>
        <v>0.70855324074074078</v>
      </c>
      <c r="T174" s="143">
        <f>INDEX(T158:T173,COUNTA(T158:T173))</f>
        <v>0.97916666666666663</v>
      </c>
      <c r="U174" s="144"/>
      <c r="V174" s="166"/>
      <c r="W174" s="99"/>
      <c r="X174" s="69"/>
      <c r="Y174" s="298"/>
      <c r="Z174" s="299"/>
      <c r="AA174" s="168">
        <f t="shared" ref="AA174:AA179" si="49">M174-J174</f>
        <v>-351.48596382079904</v>
      </c>
      <c r="AB174" s="141">
        <f t="shared" ref="AB174:AB179" si="50">M174/J174</f>
        <v>0.88841715434260349</v>
      </c>
      <c r="AC174" s="292"/>
    </row>
    <row r="175" spans="1:29" ht="15.75" customHeight="1">
      <c r="A175" s="311" t="s">
        <v>156</v>
      </c>
      <c r="B175" s="114" t="s">
        <v>120</v>
      </c>
      <c r="C175" s="304" t="s">
        <v>158</v>
      </c>
      <c r="D175" s="305"/>
      <c r="E175" s="147">
        <v>18.18</v>
      </c>
      <c r="F175" s="97">
        <v>1157</v>
      </c>
      <c r="G175" s="148">
        <f t="shared" ref="G175:G179" si="51">E175*F175</f>
        <v>21034.26</v>
      </c>
      <c r="H175" s="149"/>
      <c r="I175" s="150">
        <v>3</v>
      </c>
      <c r="J175" s="151">
        <v>3600</v>
      </c>
      <c r="K175" s="152">
        <f>J175/I175</f>
        <v>1200</v>
      </c>
      <c r="L175" s="153">
        <v>3</v>
      </c>
      <c r="M175" s="151">
        <f>F175/V175*60</f>
        <v>3129.3764087152513</v>
      </c>
      <c r="N175" s="152">
        <f t="shared" si="45"/>
        <v>1043.1254695717505</v>
      </c>
      <c r="O175" s="154">
        <f t="shared" si="46"/>
        <v>0</v>
      </c>
      <c r="P175" s="155">
        <f t="shared" si="47"/>
        <v>-156.8745304282495</v>
      </c>
      <c r="Q175" s="156">
        <f t="shared" si="48"/>
        <v>0.86927122464312545</v>
      </c>
      <c r="R175" s="306">
        <f>Q191</f>
        <v>0.87549192961352595</v>
      </c>
      <c r="S175" s="157">
        <v>0.70833333333333337</v>
      </c>
      <c r="T175" s="158">
        <v>0.72373842592592597</v>
      </c>
      <c r="U175" s="159"/>
      <c r="V175" s="160">
        <v>22.183333333333337</v>
      </c>
      <c r="W175" s="158"/>
      <c r="X175" s="169"/>
      <c r="Y175" s="309"/>
      <c r="Z175" s="310"/>
      <c r="AA175" s="171">
        <f t="shared" si="49"/>
        <v>-470.62359128474873</v>
      </c>
      <c r="AB175" s="156">
        <f t="shared" si="50"/>
        <v>0.86927122464312534</v>
      </c>
      <c r="AC175" s="290">
        <f>AB191</f>
        <v>0.87549192961352595</v>
      </c>
    </row>
    <row r="176" spans="1:29" ht="15.75" customHeight="1">
      <c r="A176" s="312"/>
      <c r="B176" s="100" t="s">
        <v>120</v>
      </c>
      <c r="C176" s="293" t="s">
        <v>159</v>
      </c>
      <c r="D176" s="294"/>
      <c r="E176" s="101">
        <v>24.82</v>
      </c>
      <c r="F176" s="102">
        <v>2547</v>
      </c>
      <c r="G176" s="103">
        <f t="shared" si="51"/>
        <v>63216.54</v>
      </c>
      <c r="H176" s="26"/>
      <c r="I176" s="104">
        <v>4</v>
      </c>
      <c r="J176" s="105">
        <v>3300</v>
      </c>
      <c r="K176" s="106">
        <f t="shared" si="37"/>
        <v>825</v>
      </c>
      <c r="L176" s="107">
        <v>4</v>
      </c>
      <c r="M176" s="105">
        <f>F176/V176*60</f>
        <v>2925.7179323548144</v>
      </c>
      <c r="N176" s="106">
        <f t="shared" si="45"/>
        <v>731.42948308870359</v>
      </c>
      <c r="O176" s="108">
        <f t="shared" si="46"/>
        <v>0</v>
      </c>
      <c r="P176" s="109">
        <f t="shared" si="47"/>
        <v>-93.570516911296409</v>
      </c>
      <c r="Q176" s="110">
        <f t="shared" si="48"/>
        <v>0.88658119162267102</v>
      </c>
      <c r="R176" s="307"/>
      <c r="S176" s="47">
        <v>0.73402777777777772</v>
      </c>
      <c r="T176" s="48">
        <v>0.77030092592592592</v>
      </c>
      <c r="U176" s="111">
        <v>14.816666666666531</v>
      </c>
      <c r="V176" s="112">
        <v>52.233333333333398</v>
      </c>
      <c r="W176" s="113"/>
      <c r="X176" s="13"/>
      <c r="Y176" s="295"/>
      <c r="Z176" s="296"/>
      <c r="AA176" s="172">
        <f t="shared" si="49"/>
        <v>-374.28206764518563</v>
      </c>
      <c r="AB176" s="110">
        <f t="shared" si="50"/>
        <v>0.88658119162267102</v>
      </c>
      <c r="AC176" s="291"/>
    </row>
    <row r="177" spans="1:29" ht="15.75" customHeight="1">
      <c r="A177" s="312"/>
      <c r="B177" s="100" t="s">
        <v>120</v>
      </c>
      <c r="C177" s="293" t="s">
        <v>160</v>
      </c>
      <c r="D177" s="294"/>
      <c r="E177" s="101">
        <v>25.03</v>
      </c>
      <c r="F177" s="102">
        <v>1946</v>
      </c>
      <c r="G177" s="103">
        <f t="shared" si="51"/>
        <v>48708.380000000005</v>
      </c>
      <c r="H177" s="26"/>
      <c r="I177" s="104">
        <v>4</v>
      </c>
      <c r="J177" s="105">
        <v>3300</v>
      </c>
      <c r="K177" s="106">
        <f t="shared" si="37"/>
        <v>825</v>
      </c>
      <c r="L177" s="107">
        <v>4</v>
      </c>
      <c r="M177" s="105">
        <f>F177/V177*60</f>
        <v>2927.5386544086882</v>
      </c>
      <c r="N177" s="106">
        <f t="shared" si="45"/>
        <v>731.88466360217205</v>
      </c>
      <c r="O177" s="108">
        <f t="shared" si="46"/>
        <v>0</v>
      </c>
      <c r="P177" s="109">
        <f t="shared" si="47"/>
        <v>-93.115336397827946</v>
      </c>
      <c r="Q177" s="110">
        <f t="shared" si="48"/>
        <v>0.88713292557839041</v>
      </c>
      <c r="R177" s="307"/>
      <c r="S177" s="47">
        <v>0.78063657407407405</v>
      </c>
      <c r="T177" s="48">
        <v>0.80833333333333335</v>
      </c>
      <c r="U177" s="111">
        <v>14.883333333333315</v>
      </c>
      <c r="V177" s="112">
        <v>39.883333333333383</v>
      </c>
      <c r="W177" s="113"/>
      <c r="X177" s="13"/>
      <c r="Y177" s="295"/>
      <c r="Z177" s="296"/>
      <c r="AA177" s="172">
        <f t="shared" si="49"/>
        <v>-372.46134559131178</v>
      </c>
      <c r="AB177" s="110">
        <f t="shared" si="50"/>
        <v>0.88713292557839041</v>
      </c>
      <c r="AC177" s="291"/>
    </row>
    <row r="178" spans="1:29" ht="15.75" customHeight="1">
      <c r="A178" s="312"/>
      <c r="B178" s="100" t="s">
        <v>120</v>
      </c>
      <c r="C178" s="293" t="s">
        <v>157</v>
      </c>
      <c r="D178" s="294"/>
      <c r="E178" s="101">
        <v>18.18</v>
      </c>
      <c r="F178" s="102">
        <v>3325</v>
      </c>
      <c r="G178" s="103">
        <f t="shared" si="51"/>
        <v>60448.5</v>
      </c>
      <c r="H178" s="26"/>
      <c r="I178" s="104">
        <v>3</v>
      </c>
      <c r="J178" s="105">
        <v>3600</v>
      </c>
      <c r="K178" s="106">
        <f t="shared" si="37"/>
        <v>1200</v>
      </c>
      <c r="L178" s="107">
        <v>3</v>
      </c>
      <c r="M178" s="105">
        <f>F178/V178*60</f>
        <v>3123.6951983298527</v>
      </c>
      <c r="N178" s="106">
        <f t="shared" si="45"/>
        <v>1041.2317327766175</v>
      </c>
      <c r="O178" s="108">
        <f t="shared" si="46"/>
        <v>0</v>
      </c>
      <c r="P178" s="109">
        <f t="shared" si="47"/>
        <v>-158.76826722338251</v>
      </c>
      <c r="Q178" s="110">
        <f t="shared" si="48"/>
        <v>0.86769311064718124</v>
      </c>
      <c r="R178" s="307"/>
      <c r="S178" s="47">
        <v>0.81953703703703706</v>
      </c>
      <c r="T178" s="48">
        <v>0.86388888888888893</v>
      </c>
      <c r="U178" s="111">
        <v>16.133333333333351</v>
      </c>
      <c r="V178" s="112">
        <v>63.866666666666688</v>
      </c>
      <c r="W178" s="113">
        <v>0.86388888888888893</v>
      </c>
      <c r="X178" s="116">
        <v>0.91670138888888886</v>
      </c>
      <c r="Y178" s="295"/>
      <c r="Z178" s="296"/>
      <c r="AA178" s="172">
        <f t="shared" si="49"/>
        <v>-476.3048016701473</v>
      </c>
      <c r="AB178" s="110">
        <f t="shared" si="50"/>
        <v>0.86769311064718135</v>
      </c>
      <c r="AC178" s="291"/>
    </row>
    <row r="179" spans="1:29" ht="15.75" customHeight="1">
      <c r="A179" s="312"/>
      <c r="B179" s="100" t="s">
        <v>120</v>
      </c>
      <c r="C179" s="293" t="s">
        <v>155</v>
      </c>
      <c r="D179" s="294"/>
      <c r="E179" s="101">
        <v>14.28</v>
      </c>
      <c r="F179" s="102">
        <v>4584</v>
      </c>
      <c r="G179" s="103">
        <f t="shared" si="51"/>
        <v>65459.519999999997</v>
      </c>
      <c r="H179" s="13"/>
      <c r="I179" s="104">
        <v>3</v>
      </c>
      <c r="J179" s="105">
        <v>3600</v>
      </c>
      <c r="K179" s="106">
        <f t="shared" si="37"/>
        <v>1200</v>
      </c>
      <c r="L179" s="118">
        <v>3</v>
      </c>
      <c r="M179" s="105">
        <f>F179/V179*60</f>
        <v>3127.2313814667423</v>
      </c>
      <c r="N179" s="106">
        <f t="shared" si="45"/>
        <v>1042.4104604889142</v>
      </c>
      <c r="O179" s="108">
        <f t="shared" si="46"/>
        <v>0</v>
      </c>
      <c r="P179" s="109">
        <f t="shared" si="47"/>
        <v>-157.58953951108583</v>
      </c>
      <c r="Q179" s="110">
        <f t="shared" si="48"/>
        <v>0.86867538374076181</v>
      </c>
      <c r="R179" s="307"/>
      <c r="S179" s="47">
        <v>0.91670138888888886</v>
      </c>
      <c r="T179" s="48">
        <v>0.97777777777777775</v>
      </c>
      <c r="U179" s="111">
        <v>76.049999999999898</v>
      </c>
      <c r="V179" s="112">
        <v>87.95</v>
      </c>
      <c r="W179" s="113"/>
      <c r="X179" s="116"/>
      <c r="Y179" s="295"/>
      <c r="Z179" s="296"/>
      <c r="AA179" s="172">
        <f t="shared" si="49"/>
        <v>-472.76861853325772</v>
      </c>
      <c r="AB179" s="110">
        <f t="shared" si="50"/>
        <v>0.8686753837407617</v>
      </c>
      <c r="AC179" s="291"/>
    </row>
    <row r="180" spans="1:29" ht="15.75" customHeight="1">
      <c r="A180" s="312"/>
      <c r="B180" s="100"/>
      <c r="C180" s="293"/>
      <c r="D180" s="294"/>
      <c r="E180" s="101"/>
      <c r="F180" s="102"/>
      <c r="G180" s="121"/>
      <c r="H180" s="122"/>
      <c r="I180" s="104"/>
      <c r="J180" s="105"/>
      <c r="K180" s="106"/>
      <c r="L180" s="107"/>
      <c r="M180" s="105"/>
      <c r="N180" s="106"/>
      <c r="O180" s="108"/>
      <c r="P180" s="109"/>
      <c r="Q180" s="110"/>
      <c r="R180" s="307"/>
      <c r="S180" s="47"/>
      <c r="T180" s="48"/>
      <c r="U180" s="111"/>
      <c r="V180" s="112"/>
      <c r="W180" s="113"/>
      <c r="X180" s="50"/>
      <c r="Y180" s="295"/>
      <c r="Z180" s="296"/>
      <c r="AA180" s="172"/>
      <c r="AB180" s="110"/>
      <c r="AC180" s="291"/>
    </row>
    <row r="181" spans="1:29" ht="15.75" customHeight="1">
      <c r="A181" s="312"/>
      <c r="B181" s="100"/>
      <c r="C181" s="293"/>
      <c r="D181" s="294"/>
      <c r="E181" s="101"/>
      <c r="F181" s="102"/>
      <c r="G181" s="121"/>
      <c r="H181" s="62"/>
      <c r="I181" s="104"/>
      <c r="J181" s="105"/>
      <c r="K181" s="106"/>
      <c r="L181" s="118"/>
      <c r="M181" s="105"/>
      <c r="N181" s="106"/>
      <c r="O181" s="123"/>
      <c r="P181" s="124"/>
      <c r="Q181" s="125"/>
      <c r="R181" s="307"/>
      <c r="S181" s="47"/>
      <c r="T181" s="48"/>
      <c r="U181" s="111"/>
      <c r="V181" s="112"/>
      <c r="W181" s="113"/>
      <c r="X181" s="116"/>
      <c r="Y181" s="295"/>
      <c r="Z181" s="296"/>
      <c r="AA181" s="172"/>
      <c r="AB181" s="110"/>
      <c r="AC181" s="291"/>
    </row>
    <row r="182" spans="1:29" ht="15.75" customHeight="1">
      <c r="A182" s="312"/>
      <c r="B182" s="100"/>
      <c r="C182" s="293"/>
      <c r="D182" s="294"/>
      <c r="E182" s="101"/>
      <c r="F182" s="102"/>
      <c r="G182" s="121"/>
      <c r="H182" s="62"/>
      <c r="I182" s="104"/>
      <c r="J182" s="105"/>
      <c r="K182" s="106"/>
      <c r="L182" s="118"/>
      <c r="M182" s="105"/>
      <c r="N182" s="106"/>
      <c r="O182" s="123"/>
      <c r="P182" s="124"/>
      <c r="Q182" s="125"/>
      <c r="R182" s="307"/>
      <c r="S182" s="47"/>
      <c r="T182" s="48"/>
      <c r="U182" s="111"/>
      <c r="V182" s="112"/>
      <c r="W182" s="113"/>
      <c r="X182" s="116"/>
      <c r="Y182" s="295"/>
      <c r="Z182" s="296"/>
      <c r="AA182" s="172"/>
      <c r="AB182" s="110"/>
      <c r="AC182" s="291"/>
    </row>
    <row r="183" spans="1:29" ht="15.75" customHeight="1">
      <c r="A183" s="312"/>
      <c r="B183" s="100"/>
      <c r="C183" s="293"/>
      <c r="D183" s="294"/>
      <c r="E183" s="101"/>
      <c r="F183" s="102"/>
      <c r="G183" s="121"/>
      <c r="H183" s="62"/>
      <c r="I183" s="104"/>
      <c r="J183" s="105"/>
      <c r="K183" s="106"/>
      <c r="L183" s="118"/>
      <c r="M183" s="105"/>
      <c r="N183" s="106"/>
      <c r="O183" s="123"/>
      <c r="P183" s="124"/>
      <c r="Q183" s="125"/>
      <c r="R183" s="307"/>
      <c r="S183" s="47"/>
      <c r="T183" s="48"/>
      <c r="U183" s="111"/>
      <c r="V183" s="112"/>
      <c r="W183" s="126"/>
      <c r="X183" s="127"/>
      <c r="Y183" s="295"/>
      <c r="Z183" s="296"/>
      <c r="AA183" s="172"/>
      <c r="AB183" s="110"/>
      <c r="AC183" s="291"/>
    </row>
    <row r="184" spans="1:29" ht="15.75" customHeight="1">
      <c r="A184" s="312"/>
      <c r="B184" s="100"/>
      <c r="C184" s="293"/>
      <c r="D184" s="294"/>
      <c r="E184" s="101"/>
      <c r="F184" s="102"/>
      <c r="G184" s="121"/>
      <c r="H184" s="62"/>
      <c r="I184" s="104"/>
      <c r="J184" s="105"/>
      <c r="K184" s="106"/>
      <c r="L184" s="118"/>
      <c r="M184" s="105"/>
      <c r="N184" s="106"/>
      <c r="O184" s="123"/>
      <c r="P184" s="124"/>
      <c r="Q184" s="125"/>
      <c r="R184" s="307"/>
      <c r="S184" s="47"/>
      <c r="T184" s="48"/>
      <c r="U184" s="111"/>
      <c r="V184" s="112"/>
      <c r="W184" s="126"/>
      <c r="X184" s="127"/>
      <c r="Y184" s="295"/>
      <c r="Z184" s="296"/>
      <c r="AA184" s="172"/>
      <c r="AB184" s="110"/>
      <c r="AC184" s="291"/>
    </row>
    <row r="185" spans="1:29" ht="15.75" customHeight="1">
      <c r="A185" s="312"/>
      <c r="B185" s="100"/>
      <c r="C185" s="293"/>
      <c r="D185" s="294"/>
      <c r="E185" s="101"/>
      <c r="F185" s="102"/>
      <c r="G185" s="121"/>
      <c r="H185" s="62"/>
      <c r="I185" s="104"/>
      <c r="J185" s="105"/>
      <c r="K185" s="106"/>
      <c r="L185" s="118"/>
      <c r="M185" s="105"/>
      <c r="N185" s="106"/>
      <c r="O185" s="123"/>
      <c r="P185" s="124"/>
      <c r="Q185" s="125"/>
      <c r="R185" s="307"/>
      <c r="S185" s="47"/>
      <c r="T185" s="48"/>
      <c r="U185" s="111"/>
      <c r="V185" s="112"/>
      <c r="W185" s="126"/>
      <c r="X185" s="127"/>
      <c r="Y185" s="295"/>
      <c r="Z185" s="296"/>
      <c r="AA185" s="172"/>
      <c r="AB185" s="110"/>
      <c r="AC185" s="291"/>
    </row>
    <row r="186" spans="1:29" ht="15.75" customHeight="1">
      <c r="A186" s="312"/>
      <c r="B186" s="100"/>
      <c r="C186" s="293"/>
      <c r="D186" s="294"/>
      <c r="E186" s="101"/>
      <c r="F186" s="102"/>
      <c r="G186" s="121"/>
      <c r="H186" s="62"/>
      <c r="I186" s="104"/>
      <c r="J186" s="105"/>
      <c r="K186" s="106"/>
      <c r="L186" s="118"/>
      <c r="M186" s="105"/>
      <c r="N186" s="106"/>
      <c r="O186" s="123"/>
      <c r="P186" s="124"/>
      <c r="Q186" s="125"/>
      <c r="R186" s="307"/>
      <c r="S186" s="47"/>
      <c r="T186" s="48"/>
      <c r="U186" s="111"/>
      <c r="V186" s="112"/>
      <c r="W186" s="126"/>
      <c r="X186" s="127"/>
      <c r="Y186" s="295"/>
      <c r="Z186" s="296"/>
      <c r="AA186" s="172"/>
      <c r="AB186" s="110"/>
      <c r="AC186" s="291"/>
    </row>
    <row r="187" spans="1:29" ht="15.75" customHeight="1">
      <c r="A187" s="312"/>
      <c r="B187" s="100"/>
      <c r="C187" s="293"/>
      <c r="D187" s="294"/>
      <c r="E187" s="101"/>
      <c r="F187" s="102"/>
      <c r="G187" s="121"/>
      <c r="H187" s="62"/>
      <c r="I187" s="104"/>
      <c r="J187" s="105"/>
      <c r="K187" s="106"/>
      <c r="L187" s="118"/>
      <c r="M187" s="105"/>
      <c r="N187" s="106"/>
      <c r="O187" s="123"/>
      <c r="P187" s="124"/>
      <c r="Q187" s="125"/>
      <c r="R187" s="307"/>
      <c r="S187" s="47"/>
      <c r="T187" s="48"/>
      <c r="U187" s="111"/>
      <c r="V187" s="112"/>
      <c r="W187" s="126"/>
      <c r="X187" s="127"/>
      <c r="Y187" s="295"/>
      <c r="Z187" s="296"/>
      <c r="AA187" s="172"/>
      <c r="AB187" s="110"/>
      <c r="AC187" s="291"/>
    </row>
    <row r="188" spans="1:29" ht="15.75" customHeight="1">
      <c r="A188" s="312"/>
      <c r="B188" s="100"/>
      <c r="C188" s="293"/>
      <c r="D188" s="294"/>
      <c r="E188" s="101"/>
      <c r="F188" s="102"/>
      <c r="G188" s="121"/>
      <c r="H188" s="62"/>
      <c r="I188" s="104"/>
      <c r="J188" s="105"/>
      <c r="K188" s="106"/>
      <c r="L188" s="118"/>
      <c r="M188" s="105"/>
      <c r="N188" s="106"/>
      <c r="O188" s="123"/>
      <c r="P188" s="124"/>
      <c r="Q188" s="125"/>
      <c r="R188" s="307"/>
      <c r="S188" s="47"/>
      <c r="T188" s="48"/>
      <c r="U188" s="111"/>
      <c r="V188" s="112"/>
      <c r="W188" s="113"/>
      <c r="X188" s="116"/>
      <c r="Y188" s="295"/>
      <c r="Z188" s="296"/>
      <c r="AA188" s="172"/>
      <c r="AB188" s="110"/>
      <c r="AC188" s="291"/>
    </row>
    <row r="189" spans="1:29" ht="15.75" customHeight="1">
      <c r="A189" s="312"/>
      <c r="B189" s="100"/>
      <c r="C189" s="293"/>
      <c r="D189" s="294"/>
      <c r="E189" s="101"/>
      <c r="F189" s="102"/>
      <c r="G189" s="121"/>
      <c r="H189" s="62"/>
      <c r="I189" s="104"/>
      <c r="J189" s="105"/>
      <c r="K189" s="106"/>
      <c r="L189" s="118"/>
      <c r="M189" s="105"/>
      <c r="N189" s="106"/>
      <c r="O189" s="123"/>
      <c r="P189" s="124"/>
      <c r="Q189" s="125"/>
      <c r="R189" s="307"/>
      <c r="S189" s="47"/>
      <c r="T189" s="48"/>
      <c r="U189" s="111"/>
      <c r="V189" s="112"/>
      <c r="W189" s="126"/>
      <c r="X189" s="127"/>
      <c r="Y189" s="295"/>
      <c r="Z189" s="296"/>
      <c r="AA189" s="172"/>
      <c r="AB189" s="110"/>
      <c r="AC189" s="291"/>
    </row>
    <row r="190" spans="1:29" ht="15.75" customHeight="1">
      <c r="A190" s="312"/>
      <c r="B190" s="100"/>
      <c r="C190" s="293"/>
      <c r="D190" s="294"/>
      <c r="E190" s="170"/>
      <c r="F190" s="102"/>
      <c r="G190" s="129"/>
      <c r="H190" s="62"/>
      <c r="I190" s="104"/>
      <c r="J190" s="105"/>
      <c r="K190" s="106"/>
      <c r="L190" s="118"/>
      <c r="M190" s="105"/>
      <c r="N190" s="106"/>
      <c r="O190" s="123"/>
      <c r="P190" s="124"/>
      <c r="Q190" s="125"/>
      <c r="R190" s="307"/>
      <c r="S190" s="119"/>
      <c r="T190" s="120"/>
      <c r="U190" s="130"/>
      <c r="V190" s="131"/>
      <c r="W190" s="126"/>
      <c r="X190" s="127"/>
      <c r="Y190" s="295"/>
      <c r="Z190" s="296"/>
      <c r="AA190" s="173"/>
      <c r="AB190" s="125"/>
      <c r="AC190" s="291"/>
    </row>
    <row r="191" spans="1:29" ht="15.75" customHeight="1" thickBot="1">
      <c r="A191" s="313"/>
      <c r="B191" s="133" t="s">
        <v>117</v>
      </c>
      <c r="C191" s="297"/>
      <c r="D191" s="297"/>
      <c r="E191" s="134"/>
      <c r="F191" s="167"/>
      <c r="G191" s="135"/>
      <c r="H191" s="69"/>
      <c r="I191" s="136">
        <f t="shared" ref="I191:J191" si="52">AVERAGE(I175:I190)</f>
        <v>3.4</v>
      </c>
      <c r="J191" s="137">
        <f t="shared" si="52"/>
        <v>3480</v>
      </c>
      <c r="K191" s="138">
        <f t="shared" ref="K191" si="53">J191/I191</f>
        <v>1023.5294117647059</v>
      </c>
      <c r="L191" s="136">
        <f t="shared" ref="L191:M191" si="54">AVERAGE(L175:L190)</f>
        <v>3.4</v>
      </c>
      <c r="M191" s="137">
        <f t="shared" si="54"/>
        <v>3046.7119150550702</v>
      </c>
      <c r="N191" s="138">
        <f>M191/L191</f>
        <v>896.09173972207952</v>
      </c>
      <c r="O191" s="139">
        <f>L191-I191</f>
        <v>0</v>
      </c>
      <c r="P191" s="140">
        <f>N191-K191</f>
        <v>-127.43767204262633</v>
      </c>
      <c r="Q191" s="141">
        <f>N191/K191</f>
        <v>0.87549192961352595</v>
      </c>
      <c r="R191" s="308"/>
      <c r="S191" s="142">
        <f>S175</f>
        <v>0.70833333333333337</v>
      </c>
      <c r="T191" s="143">
        <f>INDEX(T175:T190,COUNTA(T175:T190))</f>
        <v>0.97777777777777775</v>
      </c>
      <c r="U191" s="144"/>
      <c r="V191" s="166"/>
      <c r="W191" s="167"/>
      <c r="X191" s="138"/>
      <c r="Y191" s="298"/>
      <c r="Z191" s="299"/>
      <c r="AA191" s="174">
        <f>M191-J191</f>
        <v>-433.28808494492978</v>
      </c>
      <c r="AB191" s="141">
        <f>M191/J191</f>
        <v>0.87549192961352595</v>
      </c>
      <c r="AC191" s="292"/>
    </row>
    <row r="193" spans="25:26">
      <c r="Y193" s="289" t="s">
        <v>161</v>
      </c>
      <c r="Z193" s="289"/>
    </row>
    <row r="194" spans="25:26">
      <c r="Y194" s="289" t="s">
        <v>162</v>
      </c>
      <c r="Z194" s="289"/>
    </row>
    <row r="195" spans="25:26">
      <c r="Y195" s="289" t="s">
        <v>163</v>
      </c>
      <c r="Z195" s="289"/>
    </row>
    <row r="196" spans="25:26">
      <c r="Y196" s="289" t="s">
        <v>164</v>
      </c>
      <c r="Z196" s="289"/>
    </row>
    <row r="197" spans="25:26">
      <c r="Y197" s="289" t="s">
        <v>165</v>
      </c>
      <c r="Z197" s="289"/>
    </row>
    <row r="198" spans="25:26">
      <c r="Y198" s="289" t="s">
        <v>166</v>
      </c>
      <c r="Z198" s="289"/>
    </row>
    <row r="199" spans="25:26">
      <c r="Y199" s="289" t="s">
        <v>167</v>
      </c>
      <c r="Z199" s="289"/>
    </row>
    <row r="200" spans="25:26">
      <c r="Y200" s="289" t="s">
        <v>168</v>
      </c>
      <c r="Z200" s="289"/>
    </row>
    <row r="201" spans="25:26">
      <c r="Y201" s="289" t="s">
        <v>169</v>
      </c>
      <c r="Z201" s="289"/>
    </row>
    <row r="202" spans="25:26">
      <c r="Y202" s="289" t="s">
        <v>170</v>
      </c>
      <c r="Z202" s="289"/>
    </row>
    <row r="203" spans="25:26">
      <c r="Y203" s="289" t="s">
        <v>171</v>
      </c>
      <c r="Z203" s="289"/>
    </row>
    <row r="204" spans="25:26">
      <c r="Y204" s="289" t="s">
        <v>172</v>
      </c>
      <c r="Z204" s="289"/>
    </row>
    <row r="205" spans="25:26">
      <c r="Y205" s="289" t="s">
        <v>173</v>
      </c>
      <c r="Z205" s="289"/>
    </row>
  </sheetData>
  <mergeCells count="452">
    <mergeCell ref="Y205:Z205"/>
    <mergeCell ref="Y199:Z199"/>
    <mergeCell ref="Y200:Z200"/>
    <mergeCell ref="Y201:Z201"/>
    <mergeCell ref="Y202:Z202"/>
    <mergeCell ref="Y203:Z203"/>
    <mergeCell ref="Y204:Z204"/>
    <mergeCell ref="Y193:Z193"/>
    <mergeCell ref="Y194:Z194"/>
    <mergeCell ref="Y195:Z195"/>
    <mergeCell ref="Y196:Z196"/>
    <mergeCell ref="Y197:Z197"/>
    <mergeCell ref="Y198:Z198"/>
    <mergeCell ref="C170:D170"/>
    <mergeCell ref="Y170:Z170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89:D189"/>
    <mergeCell ref="Y189:Z189"/>
    <mergeCell ref="C190:D190"/>
    <mergeCell ref="Y190:Z190"/>
    <mergeCell ref="C191:D191"/>
    <mergeCell ref="Y191:Z191"/>
    <mergeCell ref="C186:D186"/>
    <mergeCell ref="Y186:Z186"/>
    <mergeCell ref="C187:D187"/>
    <mergeCell ref="Y187:Z187"/>
    <mergeCell ref="C188:D188"/>
    <mergeCell ref="Y188:Z188"/>
    <mergeCell ref="Y171:Z171"/>
    <mergeCell ref="C172:D172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C168:D168"/>
    <mergeCell ref="Y168:Z168"/>
    <mergeCell ref="C169:D169"/>
    <mergeCell ref="Y169:Z169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C140:D140"/>
    <mergeCell ref="Y140:Z140"/>
    <mergeCell ref="Y172:Z172"/>
    <mergeCell ref="C173:D173"/>
    <mergeCell ref="C149:D149"/>
    <mergeCell ref="Y149:Z149"/>
    <mergeCell ref="C150:D150"/>
    <mergeCell ref="Y150:Z150"/>
    <mergeCell ref="C151:D151"/>
    <mergeCell ref="Y151:Z151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Y164:Z164"/>
    <mergeCell ref="R158:R174"/>
    <mergeCell ref="Y158:Z158"/>
    <mergeCell ref="C171:D171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Y134:Z134"/>
    <mergeCell ref="C135:D135"/>
    <mergeCell ref="Y135:Z135"/>
    <mergeCell ref="C136:D136"/>
    <mergeCell ref="Y136:Z136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91">
    <cfRule type="cellIs" dxfId="665" priority="1" operator="greaterThan">
      <formula>0</formula>
    </cfRule>
  </conditionalFormatting>
  <conditionalFormatting sqref="P5:P191 AA5:AA191">
    <cfRule type="cellIs" dxfId="664" priority="4" operator="lessThan">
      <formula>0</formula>
    </cfRule>
  </conditionalFormatting>
  <conditionalFormatting sqref="Q5:Q191 AB5:AB191">
    <cfRule type="cellIs" dxfId="663" priority="2" operator="greaterThan">
      <formula>1</formula>
    </cfRule>
    <cfRule type="cellIs" dxfId="662" priority="3" operator="lessThan">
      <formula>0.8</formula>
    </cfRule>
  </conditionalFormatting>
  <conditionalFormatting sqref="AC5:AC6 R5:R191 AC107:AC112">
    <cfRule type="cellIs" dxfId="661" priority="5" operator="lessThan">
      <formula>0.8</formula>
    </cfRule>
  </conditionalFormatting>
  <conditionalFormatting sqref="AC12:AC20">
    <cfRule type="cellIs" dxfId="660" priority="15" operator="lessThan">
      <formula>0.8</formula>
    </cfRule>
  </conditionalFormatting>
  <conditionalFormatting sqref="AC22:AC27">
    <cfRule type="cellIs" dxfId="659" priority="14" operator="lessThan">
      <formula>0.8</formula>
    </cfRule>
  </conditionalFormatting>
  <conditionalFormatting sqref="AC39:AC44">
    <cfRule type="cellIs" dxfId="658" priority="12" operator="lessThan">
      <formula>0.8</formula>
    </cfRule>
  </conditionalFormatting>
  <conditionalFormatting sqref="AC56">
    <cfRule type="cellIs" dxfId="657" priority="13" operator="lessThan">
      <formula>0.8</formula>
    </cfRule>
  </conditionalFormatting>
  <conditionalFormatting sqref="AC73">
    <cfRule type="cellIs" dxfId="656" priority="7" operator="lessThan">
      <formula>0.8</formula>
    </cfRule>
  </conditionalFormatting>
  <conditionalFormatting sqref="AC90:AC95">
    <cfRule type="cellIs" dxfId="655" priority="6" operator="lessThan">
      <formula>0.8</formula>
    </cfRule>
  </conditionalFormatting>
  <conditionalFormatting sqref="AC124">
    <cfRule type="cellIs" dxfId="654" priority="11" operator="lessThan">
      <formula>0.8</formula>
    </cfRule>
  </conditionalFormatting>
  <conditionalFormatting sqref="AC141">
    <cfRule type="cellIs" dxfId="653" priority="10" operator="lessThan">
      <formula>0.8</formula>
    </cfRule>
  </conditionalFormatting>
  <conditionalFormatting sqref="AC158">
    <cfRule type="cellIs" dxfId="652" priority="9" operator="lessThan">
      <formula>0.8</formula>
    </cfRule>
  </conditionalFormatting>
  <conditionalFormatting sqref="AC175:AC180">
    <cfRule type="cellIs" dxfId="651" priority="8" operator="lessThan">
      <formula>0.8</formula>
    </cfRule>
  </conditionalFormatting>
  <dataValidations count="1">
    <dataValidation type="list" allowBlank="1" showInputMessage="1" showErrorMessage="1" sqref="Y5:Z191" xr:uid="{EE8FE990-86BB-45F7-A76E-C763067737FD}">
      <formula1>$Y$193:$Y$205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480C7-65C4-4ABC-BE02-42C1CD7B734D}">
  <sheetPr>
    <tabColor theme="8" tint="0.59999389629810485"/>
    <pageSetUpPr fitToPage="1"/>
  </sheetPr>
  <dimension ref="A1:AG137"/>
  <sheetViews>
    <sheetView zoomScale="85" zoomScaleNormal="85" workbookViewId="0">
      <pane ySplit="4" topLeftCell="A5" activePane="bottomLeft" state="frozen"/>
      <selection activeCell="M41" sqref="M41"/>
      <selection pane="bottomLeft" activeCell="AI28" sqref="AI28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SUM(F5:F123)</f>
        <v>52817</v>
      </c>
      <c r="E1" s="88" t="s">
        <v>3</v>
      </c>
      <c r="F1" s="89">
        <f>SUM(G5:G123)</f>
        <v>2799875.8800000004</v>
      </c>
      <c r="G1" s="90" t="s">
        <v>84</v>
      </c>
      <c r="H1" s="91">
        <f>L21+L38+L55+L72+L89+L106+L123</f>
        <v>134.95952380952383</v>
      </c>
      <c r="I1" s="345" t="s">
        <v>85</v>
      </c>
      <c r="J1" s="341"/>
      <c r="K1" s="361"/>
      <c r="L1" s="365" t="s">
        <v>86</v>
      </c>
      <c r="M1" s="366"/>
      <c r="N1" s="367"/>
      <c r="O1" s="341" t="s">
        <v>87</v>
      </c>
      <c r="P1" s="341"/>
      <c r="Q1" s="341"/>
      <c r="R1" s="342"/>
      <c r="S1" s="345" t="s">
        <v>88</v>
      </c>
      <c r="T1" s="341"/>
      <c r="U1" s="341"/>
      <c r="V1" s="341"/>
      <c r="W1" s="341"/>
      <c r="X1" s="342"/>
      <c r="Y1" s="200" t="s">
        <v>222</v>
      </c>
      <c r="Z1" s="200" t="s">
        <v>223</v>
      </c>
      <c r="AA1" s="385" t="s">
        <v>175</v>
      </c>
      <c r="AB1" s="386"/>
      <c r="AC1" s="176" t="s">
        <v>19</v>
      </c>
      <c r="AD1" s="177" t="s">
        <v>174</v>
      </c>
      <c r="AE1" s="345" t="s">
        <v>90</v>
      </c>
      <c r="AF1" s="347"/>
      <c r="AG1" s="348"/>
    </row>
    <row r="2" spans="1:33" ht="26.25" customHeight="1" thickBot="1">
      <c r="A2" s="354">
        <v>46049</v>
      </c>
      <c r="B2" s="355"/>
      <c r="C2" s="92" t="s">
        <v>40</v>
      </c>
      <c r="D2" s="93">
        <f>AVERAGE(N21,N38,N55,N72,N89,N106,N123)</f>
        <v>146.27071256895962</v>
      </c>
      <c r="E2" s="93" t="s">
        <v>91</v>
      </c>
      <c r="F2" s="94">
        <f>F1/D1</f>
        <v>53.010884374349175</v>
      </c>
      <c r="G2" s="95" t="s">
        <v>92</v>
      </c>
      <c r="H2" s="96">
        <f>COUNT(H5:H123)</f>
        <v>0</v>
      </c>
      <c r="I2" s="362"/>
      <c r="J2" s="363"/>
      <c r="K2" s="364"/>
      <c r="L2" s="368"/>
      <c r="M2" s="343"/>
      <c r="N2" s="369"/>
      <c r="O2" s="343"/>
      <c r="P2" s="343"/>
      <c r="Q2" s="343"/>
      <c r="R2" s="344"/>
      <c r="S2" s="346"/>
      <c r="T2" s="343"/>
      <c r="U2" s="343"/>
      <c r="V2" s="343"/>
      <c r="W2" s="343"/>
      <c r="X2" s="344"/>
      <c r="Y2" s="201">
        <f>SUM(Y21,Y38,Y55,Y72,Y89,Y106,Y123)</f>
        <v>0</v>
      </c>
      <c r="Z2" s="201">
        <f>SUM(Z21,Z38,Z55,Z72,Z89,Z106,Z123)</f>
        <v>0</v>
      </c>
      <c r="AA2" s="387"/>
      <c r="AB2" s="388"/>
      <c r="AC2" s="217">
        <f>SUM(AC21,AC38,AC55,AC72,AC89,AC106,AC123)</f>
        <v>39</v>
      </c>
      <c r="AD2" s="218">
        <f>SUM(AD21,AD38,AD55,AD72,AD89,AD106,AD123)</f>
        <v>0</v>
      </c>
      <c r="AE2" s="349"/>
      <c r="AF2" s="350"/>
      <c r="AG2" s="351"/>
    </row>
    <row r="3" spans="1:33" ht="23.25" customHeight="1">
      <c r="A3" s="356" t="s">
        <v>93</v>
      </c>
      <c r="B3" s="358" t="s">
        <v>94</v>
      </c>
      <c r="C3" s="315" t="s">
        <v>95</v>
      </c>
      <c r="D3" s="315"/>
      <c r="E3" s="337" t="s">
        <v>96</v>
      </c>
      <c r="F3" s="315" t="s">
        <v>97</v>
      </c>
      <c r="G3" s="337" t="s">
        <v>98</v>
      </c>
      <c r="H3" s="339" t="s">
        <v>99</v>
      </c>
      <c r="I3" s="329" t="s">
        <v>100</v>
      </c>
      <c r="J3" s="325" t="s">
        <v>101</v>
      </c>
      <c r="K3" s="327" t="s">
        <v>40</v>
      </c>
      <c r="L3" s="352" t="s">
        <v>100</v>
      </c>
      <c r="M3" s="325" t="s">
        <v>101</v>
      </c>
      <c r="N3" s="327" t="s">
        <v>40</v>
      </c>
      <c r="O3" s="329" t="s">
        <v>100</v>
      </c>
      <c r="P3" s="331" t="s">
        <v>40</v>
      </c>
      <c r="Q3" s="333" t="s">
        <v>102</v>
      </c>
      <c r="R3" s="335" t="s">
        <v>103</v>
      </c>
      <c r="S3" s="314" t="s">
        <v>104</v>
      </c>
      <c r="T3" s="315"/>
      <c r="U3" s="316" t="s">
        <v>105</v>
      </c>
      <c r="V3" s="316" t="s">
        <v>106</v>
      </c>
      <c r="W3" s="315" t="s">
        <v>107</v>
      </c>
      <c r="X3" s="318"/>
      <c r="Y3" s="379" t="s">
        <v>224</v>
      </c>
      <c r="Z3" s="380"/>
      <c r="AA3" s="381" t="s">
        <v>108</v>
      </c>
      <c r="AB3" s="382"/>
      <c r="AC3" s="379" t="s">
        <v>225</v>
      </c>
      <c r="AD3" s="380"/>
      <c r="AE3" s="323" t="s">
        <v>101</v>
      </c>
      <c r="AF3" s="370" t="s">
        <v>102</v>
      </c>
      <c r="AG3" s="372" t="s">
        <v>109</v>
      </c>
    </row>
    <row r="4" spans="1:33" ht="17.25" customHeight="1" thickBot="1">
      <c r="A4" s="357"/>
      <c r="B4" s="359"/>
      <c r="C4" s="360"/>
      <c r="D4" s="360"/>
      <c r="E4" s="338"/>
      <c r="F4" s="360"/>
      <c r="G4" s="338"/>
      <c r="H4" s="340"/>
      <c r="I4" s="330"/>
      <c r="J4" s="326"/>
      <c r="K4" s="328"/>
      <c r="L4" s="353"/>
      <c r="M4" s="326"/>
      <c r="N4" s="328"/>
      <c r="O4" s="330"/>
      <c r="P4" s="332"/>
      <c r="Q4" s="334"/>
      <c r="R4" s="336"/>
      <c r="S4" s="68" t="s">
        <v>110</v>
      </c>
      <c r="T4" s="99" t="s">
        <v>111</v>
      </c>
      <c r="U4" s="317"/>
      <c r="V4" s="317"/>
      <c r="W4" s="99" t="s">
        <v>112</v>
      </c>
      <c r="X4" s="69" t="s">
        <v>113</v>
      </c>
      <c r="Y4" s="202" t="s">
        <v>49</v>
      </c>
      <c r="Z4" s="203" t="s">
        <v>50</v>
      </c>
      <c r="AA4" s="383"/>
      <c r="AB4" s="384"/>
      <c r="AC4" s="202" t="s">
        <v>176</v>
      </c>
      <c r="AD4" s="203" t="s">
        <v>177</v>
      </c>
      <c r="AE4" s="324"/>
      <c r="AF4" s="371"/>
      <c r="AG4" s="373"/>
    </row>
    <row r="5" spans="1:33" ht="15.75" customHeight="1">
      <c r="A5" s="311" t="s">
        <v>183</v>
      </c>
      <c r="B5" s="114" t="s">
        <v>178</v>
      </c>
      <c r="C5" s="375" t="s">
        <v>179</v>
      </c>
      <c r="D5" s="375"/>
      <c r="E5" s="147">
        <v>19.7</v>
      </c>
      <c r="F5" s="151">
        <v>3132</v>
      </c>
      <c r="G5" s="148">
        <f t="shared" ref="G5:G8" si="0">E5*F5</f>
        <v>61700.399999999994</v>
      </c>
      <c r="H5" s="149"/>
      <c r="I5" s="150">
        <v>13</v>
      </c>
      <c r="J5" s="151">
        <v>1200</v>
      </c>
      <c r="K5" s="152">
        <f>J5/I5</f>
        <v>92.307692307692307</v>
      </c>
      <c r="L5" s="153">
        <v>13</v>
      </c>
      <c r="M5" s="151">
        <f>F5/V5*60</f>
        <v>1078.2442383092664</v>
      </c>
      <c r="N5" s="152">
        <f>M5/L5</f>
        <v>82.941864485328182</v>
      </c>
      <c r="O5" s="154">
        <f>L5-I5</f>
        <v>0</v>
      </c>
      <c r="P5" s="155">
        <f>N5-K5</f>
        <v>-9.3658278223641247</v>
      </c>
      <c r="Q5" s="156">
        <f>N5/K5</f>
        <v>0.89853686525772203</v>
      </c>
      <c r="R5" s="306">
        <f>Q21</f>
        <v>0.8911645777746906</v>
      </c>
      <c r="S5" s="157">
        <v>0.20833333333333334</v>
      </c>
      <c r="T5" s="158">
        <v>0.32936342592592593</v>
      </c>
      <c r="U5" s="159"/>
      <c r="V5" s="160">
        <v>174.28333333333336</v>
      </c>
      <c r="W5" s="183"/>
      <c r="X5" s="152"/>
      <c r="Y5" s="12"/>
      <c r="Z5" s="208"/>
      <c r="AA5" s="309"/>
      <c r="AB5" s="310"/>
      <c r="AC5" s="12">
        <v>5</v>
      </c>
      <c r="AD5" s="208"/>
      <c r="AE5" s="180">
        <f>M5-J5</f>
        <v>-121.75576169073361</v>
      </c>
      <c r="AF5" s="132">
        <f>M5/J5</f>
        <v>0.89853686525772203</v>
      </c>
      <c r="AG5" s="376">
        <f>AF21</f>
        <v>0.89116457777469049</v>
      </c>
    </row>
    <row r="6" spans="1:33" ht="15.75" customHeight="1">
      <c r="A6" s="312"/>
      <c r="B6" s="100" t="s">
        <v>184</v>
      </c>
      <c r="C6" s="374" t="s">
        <v>185</v>
      </c>
      <c r="D6" s="374"/>
      <c r="E6" s="101">
        <v>56.77</v>
      </c>
      <c r="F6" s="102">
        <v>3518</v>
      </c>
      <c r="G6" s="103">
        <f t="shared" si="0"/>
        <v>199716.86000000002</v>
      </c>
      <c r="H6" s="26"/>
      <c r="I6" s="104">
        <v>25</v>
      </c>
      <c r="J6" s="105">
        <v>2000</v>
      </c>
      <c r="K6" s="106">
        <f t="shared" ref="K6:K43" si="1">J6/I6</f>
        <v>80</v>
      </c>
      <c r="L6" s="107">
        <v>25</v>
      </c>
      <c r="M6" s="105">
        <f>F6/V6*60</f>
        <v>1777.0169776904729</v>
      </c>
      <c r="N6" s="106">
        <f>M6/L6</f>
        <v>71.08067910761892</v>
      </c>
      <c r="O6" s="108">
        <f>L6-I6</f>
        <v>0</v>
      </c>
      <c r="P6" s="109">
        <f>N6-K6</f>
        <v>-8.9193208923810801</v>
      </c>
      <c r="Q6" s="110">
        <f>N6/K6</f>
        <v>0.88850848884523648</v>
      </c>
      <c r="R6" s="307"/>
      <c r="S6" s="47">
        <v>0.33278935185185188</v>
      </c>
      <c r="T6" s="48">
        <v>0.4152777777777778</v>
      </c>
      <c r="U6" s="111">
        <v>4.9333333333333584</v>
      </c>
      <c r="V6" s="112">
        <v>118.78333333333333</v>
      </c>
      <c r="W6" s="113"/>
      <c r="X6" s="116"/>
      <c r="Y6" s="12"/>
      <c r="Z6" s="208"/>
      <c r="AA6" s="295"/>
      <c r="AB6" s="296"/>
      <c r="AC6" s="12">
        <v>3</v>
      </c>
      <c r="AD6" s="208"/>
      <c r="AE6" s="117">
        <f>M6-J6</f>
        <v>-222.98302230952709</v>
      </c>
      <c r="AF6" s="110">
        <f>M6/J6</f>
        <v>0.88850848884523648</v>
      </c>
      <c r="AG6" s="377"/>
    </row>
    <row r="7" spans="1:33" ht="15.75" customHeight="1">
      <c r="A7" s="312"/>
      <c r="B7" s="100" t="s">
        <v>186</v>
      </c>
      <c r="C7" s="374" t="s">
        <v>187</v>
      </c>
      <c r="D7" s="374"/>
      <c r="E7" s="101">
        <v>77.34</v>
      </c>
      <c r="F7" s="102">
        <v>2057</v>
      </c>
      <c r="G7" s="103">
        <f t="shared" si="0"/>
        <v>159088.38</v>
      </c>
      <c r="H7" s="26"/>
      <c r="I7" s="104">
        <v>25</v>
      </c>
      <c r="J7" s="105">
        <v>2000</v>
      </c>
      <c r="K7" s="106">
        <f t="shared" si="1"/>
        <v>80</v>
      </c>
      <c r="L7" s="107">
        <v>25</v>
      </c>
      <c r="M7" s="105">
        <f>F7/V7*60</f>
        <v>1779.2407496395965</v>
      </c>
      <c r="N7" s="106">
        <f>M7/L7</f>
        <v>71.169629985583867</v>
      </c>
      <c r="O7" s="108">
        <f>L7-I7</f>
        <v>0</v>
      </c>
      <c r="P7" s="109">
        <f>N7-K7</f>
        <v>-8.8303700144161326</v>
      </c>
      <c r="Q7" s="110">
        <f>N7/K7</f>
        <v>0.88962037481979839</v>
      </c>
      <c r="R7" s="307"/>
      <c r="S7" s="47">
        <v>0.41875000000000001</v>
      </c>
      <c r="T7" s="48">
        <v>0.46692129629629631</v>
      </c>
      <c r="U7" s="111">
        <v>4.9999999999999822</v>
      </c>
      <c r="V7" s="112">
        <v>69.36666666666666</v>
      </c>
      <c r="W7" s="113">
        <v>0.46692129629629631</v>
      </c>
      <c r="X7" s="116">
        <v>0.50557870370370372</v>
      </c>
      <c r="Y7" s="12"/>
      <c r="Z7" s="208"/>
      <c r="AA7" s="295"/>
      <c r="AB7" s="296"/>
      <c r="AC7" s="12">
        <v>1</v>
      </c>
      <c r="AD7" s="208"/>
      <c r="AE7" s="117">
        <f>M7-J7</f>
        <v>-220.75925036040348</v>
      </c>
      <c r="AF7" s="110">
        <f>M7/J7</f>
        <v>0.88962037481979828</v>
      </c>
      <c r="AG7" s="377"/>
    </row>
    <row r="8" spans="1:33" ht="15.75" customHeight="1">
      <c r="A8" s="312"/>
      <c r="B8" s="100" t="s">
        <v>186</v>
      </c>
      <c r="C8" s="374" t="s">
        <v>189</v>
      </c>
      <c r="D8" s="374"/>
      <c r="E8" s="101">
        <v>59.52</v>
      </c>
      <c r="F8" s="102">
        <v>4721</v>
      </c>
      <c r="G8" s="103">
        <f t="shared" si="0"/>
        <v>280993.92000000004</v>
      </c>
      <c r="H8" s="26"/>
      <c r="I8" s="104">
        <v>25</v>
      </c>
      <c r="J8" s="105">
        <v>2000</v>
      </c>
      <c r="K8" s="106">
        <f t="shared" si="1"/>
        <v>80</v>
      </c>
      <c r="L8" s="107">
        <v>25</v>
      </c>
      <c r="M8" s="105">
        <f>F8/V8*60</f>
        <v>1781.8829943384355</v>
      </c>
      <c r="N8" s="106">
        <f>M8/L8</f>
        <v>71.275319773537419</v>
      </c>
      <c r="O8" s="108">
        <f>L8-I8</f>
        <v>0</v>
      </c>
      <c r="P8" s="109">
        <f>N8-K8</f>
        <v>-8.7246802264625813</v>
      </c>
      <c r="Q8" s="110">
        <f>N8/K8</f>
        <v>0.89094149716921778</v>
      </c>
      <c r="R8" s="307"/>
      <c r="S8" s="47">
        <v>0.50557870370370372</v>
      </c>
      <c r="T8" s="48">
        <v>0.61597222222222225</v>
      </c>
      <c r="U8" s="111">
        <v>55.666666666666686</v>
      </c>
      <c r="V8" s="112">
        <v>158.9666666666667</v>
      </c>
      <c r="W8" s="113"/>
      <c r="X8" s="116"/>
      <c r="Y8" s="12"/>
      <c r="Z8" s="208"/>
      <c r="AA8" s="295"/>
      <c r="AB8" s="296"/>
      <c r="AC8" s="12">
        <v>4</v>
      </c>
      <c r="AD8" s="208"/>
      <c r="AE8" s="117">
        <f>M8-J8</f>
        <v>-218.11700566156446</v>
      </c>
      <c r="AF8" s="110">
        <f>M8/J8</f>
        <v>0.89094149716921778</v>
      </c>
      <c r="AG8" s="377"/>
    </row>
    <row r="9" spans="1:33" ht="15.75" customHeight="1">
      <c r="A9" s="312"/>
      <c r="B9" s="100"/>
      <c r="C9" s="374"/>
      <c r="D9" s="374"/>
      <c r="E9" s="101"/>
      <c r="F9" s="102"/>
      <c r="G9" s="103"/>
      <c r="H9" s="13"/>
      <c r="I9" s="104"/>
      <c r="J9" s="105"/>
      <c r="K9" s="106"/>
      <c r="L9" s="118"/>
      <c r="M9" s="105"/>
      <c r="N9" s="106"/>
      <c r="O9" s="108"/>
      <c r="P9" s="109"/>
      <c r="Q9" s="110"/>
      <c r="R9" s="307"/>
      <c r="S9" s="47"/>
      <c r="T9" s="48"/>
      <c r="U9" s="111"/>
      <c r="V9" s="112"/>
      <c r="W9" s="113"/>
      <c r="X9" s="116"/>
      <c r="Y9" s="12"/>
      <c r="Z9" s="208"/>
      <c r="AA9" s="295"/>
      <c r="AB9" s="296"/>
      <c r="AC9" s="12"/>
      <c r="AD9" s="208"/>
      <c r="AE9" s="117"/>
      <c r="AF9" s="110"/>
      <c r="AG9" s="377"/>
    </row>
    <row r="10" spans="1:33" ht="15.75" customHeight="1">
      <c r="A10" s="312"/>
      <c r="B10" s="100"/>
      <c r="C10" s="374"/>
      <c r="D10" s="374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07"/>
      <c r="S10" s="47"/>
      <c r="T10" s="48"/>
      <c r="U10" s="111"/>
      <c r="V10" s="112"/>
      <c r="W10" s="113"/>
      <c r="X10" s="116"/>
      <c r="Y10" s="12"/>
      <c r="Z10" s="208"/>
      <c r="AA10" s="295"/>
      <c r="AB10" s="296"/>
      <c r="AC10" s="12"/>
      <c r="AD10" s="208"/>
      <c r="AE10" s="117"/>
      <c r="AF10" s="110"/>
      <c r="AG10" s="377"/>
    </row>
    <row r="11" spans="1:33" ht="15.75" customHeight="1">
      <c r="A11" s="312"/>
      <c r="B11" s="100"/>
      <c r="C11" s="374"/>
      <c r="D11" s="374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307"/>
      <c r="S11" s="47"/>
      <c r="T11" s="48"/>
      <c r="U11" s="111"/>
      <c r="V11" s="112"/>
      <c r="W11" s="113"/>
      <c r="X11" s="116"/>
      <c r="Y11" s="12"/>
      <c r="Z11" s="208"/>
      <c r="AA11" s="295"/>
      <c r="AB11" s="296"/>
      <c r="AC11" s="12"/>
      <c r="AD11" s="208"/>
      <c r="AE11" s="117"/>
      <c r="AF11" s="110"/>
      <c r="AG11" s="377"/>
    </row>
    <row r="12" spans="1:33" ht="15.75" customHeight="1">
      <c r="A12" s="312"/>
      <c r="B12" s="100"/>
      <c r="C12" s="374"/>
      <c r="D12" s="374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07"/>
      <c r="S12" s="47"/>
      <c r="T12" s="48"/>
      <c r="U12" s="111"/>
      <c r="V12" s="112"/>
      <c r="W12" s="113"/>
      <c r="X12" s="116"/>
      <c r="Y12" s="12"/>
      <c r="Z12" s="208"/>
      <c r="AA12" s="295"/>
      <c r="AB12" s="296"/>
      <c r="AC12" s="12"/>
      <c r="AD12" s="208"/>
      <c r="AE12" s="117"/>
      <c r="AF12" s="110"/>
      <c r="AG12" s="377"/>
    </row>
    <row r="13" spans="1:33" ht="15.75" customHeight="1">
      <c r="A13" s="312"/>
      <c r="B13" s="100"/>
      <c r="C13" s="374"/>
      <c r="D13" s="374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07"/>
      <c r="S13" s="47"/>
      <c r="T13" s="48"/>
      <c r="U13" s="111"/>
      <c r="V13" s="112"/>
      <c r="W13" s="113"/>
      <c r="X13" s="116"/>
      <c r="Y13" s="12"/>
      <c r="Z13" s="208"/>
      <c r="AA13" s="295"/>
      <c r="AB13" s="296"/>
      <c r="AC13" s="12"/>
      <c r="AD13" s="208"/>
      <c r="AE13" s="117"/>
      <c r="AF13" s="110"/>
      <c r="AG13" s="377"/>
    </row>
    <row r="14" spans="1:33" ht="15.75" customHeight="1">
      <c r="A14" s="312"/>
      <c r="B14" s="100"/>
      <c r="C14" s="374"/>
      <c r="D14" s="374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07"/>
      <c r="S14" s="47"/>
      <c r="T14" s="48"/>
      <c r="U14" s="111"/>
      <c r="V14" s="112"/>
      <c r="W14" s="113"/>
      <c r="X14" s="116"/>
      <c r="Y14" s="12"/>
      <c r="Z14" s="208"/>
      <c r="AA14" s="295"/>
      <c r="AB14" s="296"/>
      <c r="AC14" s="12"/>
      <c r="AD14" s="208"/>
      <c r="AE14" s="117"/>
      <c r="AF14" s="110"/>
      <c r="AG14" s="377"/>
    </row>
    <row r="15" spans="1:33" ht="15.75" customHeight="1">
      <c r="A15" s="312"/>
      <c r="B15" s="100"/>
      <c r="C15" s="374"/>
      <c r="D15" s="37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07"/>
      <c r="S15" s="47"/>
      <c r="T15" s="48"/>
      <c r="U15" s="111"/>
      <c r="V15" s="112"/>
      <c r="W15" s="113"/>
      <c r="X15" s="116"/>
      <c r="Y15" s="12"/>
      <c r="Z15" s="208"/>
      <c r="AA15" s="295"/>
      <c r="AB15" s="296"/>
      <c r="AC15" s="12"/>
      <c r="AD15" s="208"/>
      <c r="AE15" s="117"/>
      <c r="AF15" s="110"/>
      <c r="AG15" s="377"/>
    </row>
    <row r="16" spans="1:33" ht="15.75" customHeight="1">
      <c r="A16" s="312"/>
      <c r="B16" s="100"/>
      <c r="C16" s="374"/>
      <c r="D16" s="37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07"/>
      <c r="S16" s="47"/>
      <c r="T16" s="48"/>
      <c r="U16" s="111"/>
      <c r="V16" s="112"/>
      <c r="W16" s="113"/>
      <c r="X16" s="116"/>
      <c r="Y16" s="12"/>
      <c r="Z16" s="208"/>
      <c r="AA16" s="295"/>
      <c r="AB16" s="296"/>
      <c r="AC16" s="12"/>
      <c r="AD16" s="208"/>
      <c r="AE16" s="117"/>
      <c r="AF16" s="110"/>
      <c r="AG16" s="377"/>
    </row>
    <row r="17" spans="1:33" ht="15.75" customHeight="1">
      <c r="A17" s="312"/>
      <c r="B17" s="100"/>
      <c r="C17" s="374"/>
      <c r="D17" s="37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07"/>
      <c r="S17" s="47"/>
      <c r="T17" s="48"/>
      <c r="U17" s="111"/>
      <c r="V17" s="112"/>
      <c r="W17" s="113"/>
      <c r="X17" s="116"/>
      <c r="Y17" s="12"/>
      <c r="Z17" s="208"/>
      <c r="AA17" s="295"/>
      <c r="AB17" s="296"/>
      <c r="AC17" s="12"/>
      <c r="AD17" s="208"/>
      <c r="AE17" s="117"/>
      <c r="AF17" s="110"/>
      <c r="AG17" s="377"/>
    </row>
    <row r="18" spans="1:33" ht="15.75" customHeight="1">
      <c r="A18" s="312"/>
      <c r="B18" s="100"/>
      <c r="C18" s="374"/>
      <c r="D18" s="37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07"/>
      <c r="S18" s="47"/>
      <c r="T18" s="48"/>
      <c r="U18" s="111"/>
      <c r="V18" s="112"/>
      <c r="W18" s="113"/>
      <c r="X18" s="116"/>
      <c r="Y18" s="12"/>
      <c r="Z18" s="208"/>
      <c r="AA18" s="295"/>
      <c r="AB18" s="296"/>
      <c r="AC18" s="12"/>
      <c r="AD18" s="208"/>
      <c r="AE18" s="117"/>
      <c r="AF18" s="110"/>
      <c r="AG18" s="377"/>
    </row>
    <row r="19" spans="1:33" ht="15.75" customHeight="1">
      <c r="A19" s="312"/>
      <c r="B19" s="100"/>
      <c r="C19" s="374"/>
      <c r="D19" s="37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07"/>
      <c r="S19" s="47"/>
      <c r="T19" s="48"/>
      <c r="U19" s="111"/>
      <c r="V19" s="112"/>
      <c r="W19" s="113"/>
      <c r="X19" s="116"/>
      <c r="Y19" s="12"/>
      <c r="Z19" s="208"/>
      <c r="AA19" s="295"/>
      <c r="AB19" s="296"/>
      <c r="AC19" s="12"/>
      <c r="AD19" s="208"/>
      <c r="AE19" s="117"/>
      <c r="AF19" s="110"/>
      <c r="AG19" s="377"/>
    </row>
    <row r="20" spans="1:33" ht="15.75" customHeight="1">
      <c r="A20" s="312"/>
      <c r="B20" s="100"/>
      <c r="C20" s="374"/>
      <c r="D20" s="374"/>
      <c r="E20" s="184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07"/>
      <c r="S20" s="47"/>
      <c r="T20" s="48"/>
      <c r="U20" s="130"/>
      <c r="V20" s="112"/>
      <c r="W20" s="113"/>
      <c r="X20" s="116"/>
      <c r="Y20" s="12"/>
      <c r="Z20" s="208"/>
      <c r="AA20" s="295"/>
      <c r="AB20" s="296"/>
      <c r="AC20" s="12"/>
      <c r="AD20" s="208"/>
      <c r="AE20" s="117"/>
      <c r="AF20" s="110"/>
      <c r="AG20" s="377"/>
    </row>
    <row r="21" spans="1:33" ht="15.75" customHeight="1" thickBot="1">
      <c r="A21" s="313"/>
      <c r="B21" s="133" t="s">
        <v>117</v>
      </c>
      <c r="C21" s="297"/>
      <c r="D21" s="297"/>
      <c r="E21" s="134"/>
      <c r="F21" s="167"/>
      <c r="G21" s="135"/>
      <c r="H21" s="69"/>
      <c r="I21" s="136">
        <f t="shared" ref="I21:J21" si="2">AVERAGE(I5:I20)</f>
        <v>22</v>
      </c>
      <c r="J21" s="137">
        <f t="shared" si="2"/>
        <v>1800</v>
      </c>
      <c r="K21" s="138">
        <f t="shared" ref="K21" si="3">J21/I21</f>
        <v>81.818181818181813</v>
      </c>
      <c r="L21" s="136">
        <f t="shared" ref="L21:M21" si="4">AVERAGE(L5:L20)</f>
        <v>22</v>
      </c>
      <c r="M21" s="137">
        <f t="shared" si="4"/>
        <v>1604.0962399944428</v>
      </c>
      <c r="N21" s="138">
        <f>M21/L21</f>
        <v>72.913465454292862</v>
      </c>
      <c r="O21" s="139">
        <f>L21-I21</f>
        <v>0</v>
      </c>
      <c r="P21" s="140">
        <f>N21-K21</f>
        <v>-8.9047163638889515</v>
      </c>
      <c r="Q21" s="141">
        <f>N21/K21</f>
        <v>0.8911645777746906</v>
      </c>
      <c r="R21" s="308"/>
      <c r="S21" s="142">
        <f>S5</f>
        <v>0.20833333333333334</v>
      </c>
      <c r="T21" s="143">
        <f>INDEX(T5:T20,COUNTA(T5:T20))</f>
        <v>0.61597222222222225</v>
      </c>
      <c r="U21" s="144"/>
      <c r="V21" s="166"/>
      <c r="W21" s="167"/>
      <c r="X21" s="138"/>
      <c r="Y21" s="181">
        <f>SUM(Y5:Y20)</f>
        <v>0</v>
      </c>
      <c r="Z21" s="182">
        <f>SUM(Z5:Z20)</f>
        <v>0</v>
      </c>
      <c r="AA21" s="298"/>
      <c r="AB21" s="299"/>
      <c r="AC21" s="181">
        <f>SUM(AC5:AC20)</f>
        <v>13</v>
      </c>
      <c r="AD21" s="182">
        <f>SUM(AD5:AD20)</f>
        <v>0</v>
      </c>
      <c r="AE21" s="168">
        <f>M21-J21</f>
        <v>-195.90376000555716</v>
      </c>
      <c r="AF21" s="141">
        <f>M21/J21</f>
        <v>0.89116457777469049</v>
      </c>
      <c r="AG21" s="378"/>
    </row>
    <row r="22" spans="1:33" ht="15.75" customHeight="1">
      <c r="A22" s="300" t="s">
        <v>190</v>
      </c>
      <c r="B22" s="146" t="s">
        <v>186</v>
      </c>
      <c r="C22" s="304" t="s">
        <v>199</v>
      </c>
      <c r="D22" s="305"/>
      <c r="E22" s="147">
        <v>53.76</v>
      </c>
      <c r="F22" s="159">
        <v>3350</v>
      </c>
      <c r="G22" s="148">
        <f t="shared" ref="G22:G25" si="5">E22*F22</f>
        <v>180096</v>
      </c>
      <c r="H22" s="149"/>
      <c r="I22" s="153">
        <v>20</v>
      </c>
      <c r="J22" s="151">
        <v>2000</v>
      </c>
      <c r="K22" s="152">
        <f>J22/I22</f>
        <v>100</v>
      </c>
      <c r="L22" s="153">
        <v>20</v>
      </c>
      <c r="M22" s="151">
        <f>F22/V22*60</f>
        <v>1777.188328912468</v>
      </c>
      <c r="N22" s="152">
        <f>M22/L22</f>
        <v>88.859416445623395</v>
      </c>
      <c r="O22" s="154">
        <f>L22-I22</f>
        <v>0</v>
      </c>
      <c r="P22" s="155">
        <f>N22-K22</f>
        <v>-11.140583554376605</v>
      </c>
      <c r="Q22" s="156">
        <f>N22/K22</f>
        <v>0.88859416445623396</v>
      </c>
      <c r="R22" s="306">
        <f>Q38</f>
        <v>0.88828356282283083</v>
      </c>
      <c r="S22" s="157">
        <v>0.29166666666666669</v>
      </c>
      <c r="T22" s="158">
        <v>0.37020833333333331</v>
      </c>
      <c r="U22" s="159"/>
      <c r="V22" s="160">
        <v>113.09999999999994</v>
      </c>
      <c r="W22" s="97"/>
      <c r="X22" s="98"/>
      <c r="Y22" s="12"/>
      <c r="Z22" s="208"/>
      <c r="AA22" s="309"/>
      <c r="AB22" s="310"/>
      <c r="AC22" s="12">
        <v>2</v>
      </c>
      <c r="AD22" s="208"/>
      <c r="AE22" s="115">
        <f>M22-J22</f>
        <v>-222.81167108753198</v>
      </c>
      <c r="AF22" s="156">
        <f>M22/J22</f>
        <v>0.88859416445623396</v>
      </c>
      <c r="AG22" s="389">
        <f>AF38</f>
        <v>0.88828356282283083</v>
      </c>
    </row>
    <row r="23" spans="1:33" ht="15.75" customHeight="1">
      <c r="A23" s="301"/>
      <c r="B23" s="163" t="s">
        <v>186</v>
      </c>
      <c r="C23" s="293" t="s">
        <v>197</v>
      </c>
      <c r="D23" s="294"/>
      <c r="E23" s="101">
        <v>47.37</v>
      </c>
      <c r="F23" s="111">
        <v>2025</v>
      </c>
      <c r="G23" s="103">
        <f t="shared" si="5"/>
        <v>95924.25</v>
      </c>
      <c r="H23" s="26"/>
      <c r="I23" s="107">
        <v>21</v>
      </c>
      <c r="J23" s="105">
        <v>2000</v>
      </c>
      <c r="K23" s="106">
        <f t="shared" si="1"/>
        <v>95.238095238095241</v>
      </c>
      <c r="L23" s="107">
        <v>21</v>
      </c>
      <c r="M23" s="105">
        <f>F23/V23*60</f>
        <v>1775.0182615047481</v>
      </c>
      <c r="N23" s="106">
        <f>M23/L23</f>
        <v>84.524679119273713</v>
      </c>
      <c r="O23" s="108">
        <f>L23-I23</f>
        <v>0</v>
      </c>
      <c r="P23" s="109">
        <f>N23-K23</f>
        <v>-10.713416118821527</v>
      </c>
      <c r="Q23" s="110">
        <f>N23/K23</f>
        <v>0.88750913075237392</v>
      </c>
      <c r="R23" s="307"/>
      <c r="S23" s="47">
        <v>0.37361111111111112</v>
      </c>
      <c r="T23" s="48">
        <v>0.42114583333333333</v>
      </c>
      <c r="U23" s="111">
        <v>4.9000000000000465</v>
      </c>
      <c r="V23" s="112">
        <v>68.449999999999989</v>
      </c>
      <c r="W23" s="113"/>
      <c r="X23" s="116"/>
      <c r="Y23" s="12"/>
      <c r="Z23" s="208"/>
      <c r="AA23" s="295"/>
      <c r="AB23" s="296"/>
      <c r="AC23" s="12">
        <v>1</v>
      </c>
      <c r="AD23" s="208"/>
      <c r="AE23" s="117">
        <f>M23-J23</f>
        <v>-224.98173849525188</v>
      </c>
      <c r="AF23" s="110">
        <f>M23/J23</f>
        <v>0.88750913075237403</v>
      </c>
      <c r="AG23" s="377"/>
    </row>
    <row r="24" spans="1:33" ht="15.75" customHeight="1">
      <c r="A24" s="301"/>
      <c r="B24" s="163" t="s">
        <v>186</v>
      </c>
      <c r="C24" s="293" t="s">
        <v>200</v>
      </c>
      <c r="D24" s="294"/>
      <c r="E24" s="101">
        <v>71.55</v>
      </c>
      <c r="F24" s="111">
        <v>2038</v>
      </c>
      <c r="G24" s="103">
        <f t="shared" si="5"/>
        <v>145818.9</v>
      </c>
      <c r="H24" s="26"/>
      <c r="I24" s="107">
        <v>22</v>
      </c>
      <c r="J24" s="105">
        <v>2000</v>
      </c>
      <c r="K24" s="106">
        <f t="shared" si="1"/>
        <v>90.909090909090907</v>
      </c>
      <c r="L24" s="107">
        <v>22</v>
      </c>
      <c r="M24" s="105">
        <f>F24/V24*60</f>
        <v>1776.0348583878003</v>
      </c>
      <c r="N24" s="106">
        <f>M24/L24</f>
        <v>80.728857199445471</v>
      </c>
      <c r="O24" s="108">
        <f>L24-I24</f>
        <v>0</v>
      </c>
      <c r="P24" s="109">
        <f>N24-K24</f>
        <v>-10.180233709645435</v>
      </c>
      <c r="Q24" s="110">
        <f>N24/K24</f>
        <v>0.88801742919390025</v>
      </c>
      <c r="R24" s="307"/>
      <c r="S24" s="47">
        <v>0.42440972222222223</v>
      </c>
      <c r="T24" s="48">
        <v>0.47222222222222221</v>
      </c>
      <c r="U24" s="111">
        <v>4.7000000000000153</v>
      </c>
      <c r="V24" s="112">
        <v>68.849999999999966</v>
      </c>
      <c r="W24" s="113">
        <v>0.47222222222222221</v>
      </c>
      <c r="X24" s="116">
        <v>0.51111111111111107</v>
      </c>
      <c r="Y24" s="12"/>
      <c r="Z24" s="208"/>
      <c r="AA24" s="295"/>
      <c r="AB24" s="296"/>
      <c r="AC24" s="12">
        <v>1</v>
      </c>
      <c r="AD24" s="208"/>
      <c r="AE24" s="117">
        <f>M24-J24</f>
        <v>-223.96514161219966</v>
      </c>
      <c r="AF24" s="110">
        <f>M24/J24</f>
        <v>0.88801742919390014</v>
      </c>
      <c r="AG24" s="377"/>
    </row>
    <row r="25" spans="1:33" ht="15.75" customHeight="1">
      <c r="A25" s="301"/>
      <c r="B25" s="163" t="s">
        <v>186</v>
      </c>
      <c r="C25" s="293" t="s">
        <v>198</v>
      </c>
      <c r="D25" s="294"/>
      <c r="E25" s="101">
        <v>59.54</v>
      </c>
      <c r="F25" s="111">
        <v>2994</v>
      </c>
      <c r="G25" s="103">
        <f t="shared" si="5"/>
        <v>178262.76</v>
      </c>
      <c r="H25" s="26"/>
      <c r="I25" s="107">
        <v>23</v>
      </c>
      <c r="J25" s="105">
        <v>2000</v>
      </c>
      <c r="K25" s="106">
        <f t="shared" si="1"/>
        <v>86.956521739130437</v>
      </c>
      <c r="L25" s="107">
        <v>23</v>
      </c>
      <c r="M25" s="105">
        <f>F25/V25*60</f>
        <v>1778.0270537776307</v>
      </c>
      <c r="N25" s="106">
        <f>M25/L25</f>
        <v>77.305524077288297</v>
      </c>
      <c r="O25" s="108">
        <f>L25-I25</f>
        <v>0</v>
      </c>
      <c r="P25" s="109">
        <f>N25-K25</f>
        <v>-9.6509976618421405</v>
      </c>
      <c r="Q25" s="110">
        <f>N25/K25</f>
        <v>0.88901352688881541</v>
      </c>
      <c r="R25" s="307"/>
      <c r="S25" s="47">
        <v>0.51111111111111107</v>
      </c>
      <c r="T25" s="48">
        <v>0.58127314814814812</v>
      </c>
      <c r="U25" s="111">
        <v>55.999999999999957</v>
      </c>
      <c r="V25" s="112">
        <v>101.03333333333336</v>
      </c>
      <c r="W25" s="113"/>
      <c r="X25" s="116"/>
      <c r="Y25" s="12"/>
      <c r="Z25" s="208"/>
      <c r="AA25" s="295"/>
      <c r="AB25" s="296"/>
      <c r="AC25" s="12">
        <v>3</v>
      </c>
      <c r="AD25" s="208"/>
      <c r="AE25" s="117">
        <f>M25-J25</f>
        <v>-221.97294622236927</v>
      </c>
      <c r="AF25" s="110">
        <f>M25/J25</f>
        <v>0.88901352688881541</v>
      </c>
      <c r="AG25" s="377"/>
    </row>
    <row r="26" spans="1:33" ht="15.75" customHeight="1">
      <c r="A26" s="302"/>
      <c r="B26" s="163"/>
      <c r="C26" s="293"/>
      <c r="D26" s="294"/>
      <c r="E26" s="101"/>
      <c r="F26" s="111"/>
      <c r="G26" s="103"/>
      <c r="H26" s="13"/>
      <c r="I26" s="118"/>
      <c r="J26" s="105"/>
      <c r="K26" s="106"/>
      <c r="L26" s="118"/>
      <c r="M26" s="105"/>
      <c r="N26" s="106"/>
      <c r="O26" s="108"/>
      <c r="P26" s="109"/>
      <c r="Q26" s="110"/>
      <c r="R26" s="307"/>
      <c r="S26" s="47"/>
      <c r="T26" s="48"/>
      <c r="U26" s="111"/>
      <c r="V26" s="112"/>
      <c r="W26" s="113"/>
      <c r="X26" s="116"/>
      <c r="Y26" s="12"/>
      <c r="Z26" s="208"/>
      <c r="AA26" s="295"/>
      <c r="AB26" s="296"/>
      <c r="AC26" s="12"/>
      <c r="AD26" s="208"/>
      <c r="AE26" s="117"/>
      <c r="AF26" s="110"/>
      <c r="AG26" s="377"/>
    </row>
    <row r="27" spans="1:33" ht="15.75" customHeight="1">
      <c r="A27" s="302"/>
      <c r="B27" s="163"/>
      <c r="C27" s="293"/>
      <c r="D27" s="294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307"/>
      <c r="S27" s="47"/>
      <c r="T27" s="48"/>
      <c r="U27" s="111"/>
      <c r="V27" s="112"/>
      <c r="W27" s="113"/>
      <c r="X27" s="116"/>
      <c r="Y27" s="12"/>
      <c r="Z27" s="208"/>
      <c r="AA27" s="295"/>
      <c r="AB27" s="296"/>
      <c r="AC27" s="12"/>
      <c r="AD27" s="208"/>
      <c r="AE27" s="117"/>
      <c r="AF27" s="110"/>
      <c r="AG27" s="377"/>
    </row>
    <row r="28" spans="1:33" ht="15.75" customHeight="1">
      <c r="A28" s="302"/>
      <c r="B28" s="163"/>
      <c r="C28" s="293"/>
      <c r="D28" s="294"/>
      <c r="E28" s="101"/>
      <c r="F28" s="111"/>
      <c r="G28" s="121"/>
      <c r="H28" s="62"/>
      <c r="I28" s="118"/>
      <c r="J28" s="105"/>
      <c r="K28" s="106"/>
      <c r="L28" s="118"/>
      <c r="M28" s="105"/>
      <c r="N28" s="106"/>
      <c r="O28" s="123"/>
      <c r="P28" s="124"/>
      <c r="Q28" s="125"/>
      <c r="R28" s="307"/>
      <c r="S28" s="47"/>
      <c r="T28" s="48"/>
      <c r="U28" s="111"/>
      <c r="V28" s="112"/>
      <c r="W28" s="113"/>
      <c r="X28" s="116"/>
      <c r="Y28" s="12"/>
      <c r="Z28" s="208"/>
      <c r="AA28" s="295"/>
      <c r="AB28" s="296"/>
      <c r="AC28" s="12"/>
      <c r="AD28" s="208"/>
      <c r="AE28" s="117"/>
      <c r="AF28" s="110"/>
      <c r="AG28" s="377"/>
    </row>
    <row r="29" spans="1:33" ht="15.75" customHeight="1">
      <c r="A29" s="302"/>
      <c r="B29" s="163"/>
      <c r="C29" s="293"/>
      <c r="D29" s="294"/>
      <c r="E29" s="101"/>
      <c r="F29" s="111"/>
      <c r="G29" s="121"/>
      <c r="H29" s="62"/>
      <c r="I29" s="118"/>
      <c r="J29" s="105"/>
      <c r="K29" s="106"/>
      <c r="L29" s="118"/>
      <c r="M29" s="105"/>
      <c r="N29" s="106"/>
      <c r="O29" s="123"/>
      <c r="P29" s="124"/>
      <c r="Q29" s="125"/>
      <c r="R29" s="307"/>
      <c r="S29" s="47"/>
      <c r="T29" s="48"/>
      <c r="U29" s="111"/>
      <c r="V29" s="112"/>
      <c r="W29" s="113"/>
      <c r="X29" s="116"/>
      <c r="Y29" s="12"/>
      <c r="Z29" s="208"/>
      <c r="AA29" s="295"/>
      <c r="AB29" s="296"/>
      <c r="AC29" s="12"/>
      <c r="AD29" s="208"/>
      <c r="AE29" s="117"/>
      <c r="AF29" s="110"/>
      <c r="AG29" s="377"/>
    </row>
    <row r="30" spans="1:33" ht="15.75" customHeight="1">
      <c r="A30" s="302"/>
      <c r="B30" s="163"/>
      <c r="C30" s="293"/>
      <c r="D30" s="294"/>
      <c r="E30" s="101"/>
      <c r="F30" s="111"/>
      <c r="G30" s="121"/>
      <c r="H30" s="62"/>
      <c r="I30" s="118"/>
      <c r="J30" s="105"/>
      <c r="K30" s="106"/>
      <c r="L30" s="118"/>
      <c r="M30" s="105"/>
      <c r="N30" s="106"/>
      <c r="O30" s="123"/>
      <c r="P30" s="124"/>
      <c r="Q30" s="125"/>
      <c r="R30" s="307"/>
      <c r="S30" s="47"/>
      <c r="T30" s="48"/>
      <c r="U30" s="111"/>
      <c r="V30" s="112"/>
      <c r="W30" s="113"/>
      <c r="X30" s="116"/>
      <c r="Y30" s="12"/>
      <c r="Z30" s="208"/>
      <c r="AA30" s="295"/>
      <c r="AB30" s="296"/>
      <c r="AC30" s="12"/>
      <c r="AD30" s="208"/>
      <c r="AE30" s="117"/>
      <c r="AF30" s="110"/>
      <c r="AG30" s="377"/>
    </row>
    <row r="31" spans="1:33" ht="15.75" customHeight="1">
      <c r="A31" s="302"/>
      <c r="B31" s="163"/>
      <c r="C31" s="293"/>
      <c r="D31" s="294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307"/>
      <c r="S31" s="47"/>
      <c r="T31" s="48"/>
      <c r="U31" s="111"/>
      <c r="V31" s="112"/>
      <c r="W31" s="113"/>
      <c r="X31" s="116"/>
      <c r="Y31" s="12"/>
      <c r="Z31" s="208"/>
      <c r="AA31" s="295"/>
      <c r="AB31" s="296"/>
      <c r="AC31" s="12"/>
      <c r="AD31" s="208"/>
      <c r="AE31" s="117"/>
      <c r="AF31" s="110"/>
      <c r="AG31" s="377"/>
    </row>
    <row r="32" spans="1:33" ht="15.75" customHeight="1">
      <c r="A32" s="302"/>
      <c r="B32" s="163"/>
      <c r="C32" s="293"/>
      <c r="D32" s="294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307"/>
      <c r="S32" s="47"/>
      <c r="T32" s="48"/>
      <c r="U32" s="111"/>
      <c r="V32" s="112"/>
      <c r="W32" s="113"/>
      <c r="X32" s="116"/>
      <c r="Y32" s="12"/>
      <c r="Z32" s="208"/>
      <c r="AA32" s="295"/>
      <c r="AB32" s="296"/>
      <c r="AC32" s="12"/>
      <c r="AD32" s="208"/>
      <c r="AE32" s="117"/>
      <c r="AF32" s="110"/>
      <c r="AG32" s="377"/>
    </row>
    <row r="33" spans="1:33" ht="15.75" customHeight="1">
      <c r="A33" s="302"/>
      <c r="B33" s="163"/>
      <c r="C33" s="293"/>
      <c r="D33" s="294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307"/>
      <c r="S33" s="47"/>
      <c r="T33" s="48"/>
      <c r="U33" s="111"/>
      <c r="V33" s="112"/>
      <c r="W33" s="113"/>
      <c r="X33" s="116"/>
      <c r="Y33" s="12"/>
      <c r="Z33" s="208"/>
      <c r="AA33" s="295"/>
      <c r="AB33" s="296"/>
      <c r="AC33" s="12"/>
      <c r="AD33" s="208"/>
      <c r="AE33" s="117"/>
      <c r="AF33" s="110"/>
      <c r="AG33" s="377"/>
    </row>
    <row r="34" spans="1:33" ht="15.75" customHeight="1">
      <c r="A34" s="302"/>
      <c r="B34" s="163"/>
      <c r="C34" s="293"/>
      <c r="D34" s="294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307"/>
      <c r="S34" s="47"/>
      <c r="T34" s="48"/>
      <c r="U34" s="111"/>
      <c r="V34" s="112"/>
      <c r="W34" s="113"/>
      <c r="X34" s="116"/>
      <c r="Y34" s="12"/>
      <c r="Z34" s="208"/>
      <c r="AA34" s="295"/>
      <c r="AB34" s="296"/>
      <c r="AC34" s="12"/>
      <c r="AD34" s="208"/>
      <c r="AE34" s="117"/>
      <c r="AF34" s="110"/>
      <c r="AG34" s="377"/>
    </row>
    <row r="35" spans="1:33" ht="15.75" customHeight="1">
      <c r="A35" s="302"/>
      <c r="B35" s="163"/>
      <c r="C35" s="293"/>
      <c r="D35" s="294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307"/>
      <c r="S35" s="47"/>
      <c r="T35" s="48"/>
      <c r="U35" s="111"/>
      <c r="V35" s="112"/>
      <c r="W35" s="185"/>
      <c r="X35" s="186"/>
      <c r="Y35" s="12"/>
      <c r="Z35" s="208"/>
      <c r="AA35" s="295"/>
      <c r="AB35" s="296"/>
      <c r="AC35" s="12"/>
      <c r="AD35" s="208"/>
      <c r="AE35" s="117"/>
      <c r="AF35" s="110"/>
      <c r="AG35" s="377"/>
    </row>
    <row r="36" spans="1:33" ht="15.75" customHeight="1">
      <c r="A36" s="302"/>
      <c r="B36" s="163"/>
      <c r="C36" s="293"/>
      <c r="D36" s="294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307"/>
      <c r="S36" s="47"/>
      <c r="T36" s="48"/>
      <c r="U36" s="111"/>
      <c r="V36" s="112"/>
      <c r="W36" s="187"/>
      <c r="X36" s="188"/>
      <c r="Y36" s="12"/>
      <c r="Z36" s="208"/>
      <c r="AA36" s="295"/>
      <c r="AB36" s="296"/>
      <c r="AC36" s="12"/>
      <c r="AD36" s="208"/>
      <c r="AE36" s="117"/>
      <c r="AF36" s="110"/>
      <c r="AG36" s="377"/>
    </row>
    <row r="37" spans="1:33" ht="15.75" customHeight="1">
      <c r="A37" s="302"/>
      <c r="B37" s="100"/>
      <c r="C37" s="293"/>
      <c r="D37" s="294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307"/>
      <c r="S37" s="47"/>
      <c r="T37" s="48"/>
      <c r="U37" s="130"/>
      <c r="V37" s="112"/>
      <c r="W37" s="187"/>
      <c r="X37" s="188"/>
      <c r="Y37" s="12"/>
      <c r="Z37" s="208"/>
      <c r="AA37" s="295"/>
      <c r="AB37" s="296"/>
      <c r="AC37" s="12"/>
      <c r="AD37" s="208"/>
      <c r="AE37" s="117"/>
      <c r="AF37" s="110"/>
      <c r="AG37" s="377"/>
    </row>
    <row r="38" spans="1:33" ht="15.75" customHeight="1" thickBot="1">
      <c r="A38" s="303"/>
      <c r="B38" s="133" t="s">
        <v>117</v>
      </c>
      <c r="C38" s="297"/>
      <c r="D38" s="297"/>
      <c r="E38" s="134"/>
      <c r="F38" s="167"/>
      <c r="G38" s="135"/>
      <c r="H38" s="69"/>
      <c r="I38" s="136">
        <f t="shared" ref="I38:J38" si="6">AVERAGE(I22:I37)</f>
        <v>21.5</v>
      </c>
      <c r="J38" s="137">
        <f t="shared" si="6"/>
        <v>2000</v>
      </c>
      <c r="K38" s="138">
        <f t="shared" ref="K38" si="7">J38/I38</f>
        <v>93.023255813953483</v>
      </c>
      <c r="L38" s="136">
        <f t="shared" ref="L38:M38" si="8">AVERAGE(L22:L37)</f>
        <v>21.5</v>
      </c>
      <c r="M38" s="137">
        <f t="shared" si="8"/>
        <v>1776.5671256456617</v>
      </c>
      <c r="N38" s="138">
        <f t="shared" ref="N38:N43" si="9">M38/L38</f>
        <v>82.631029099798212</v>
      </c>
      <c r="O38" s="139">
        <f t="shared" ref="O38:O43" si="10">L38-I38</f>
        <v>0</v>
      </c>
      <c r="P38" s="140">
        <f t="shared" ref="P38:P43" si="11">N38-K38</f>
        <v>-10.392226714155271</v>
      </c>
      <c r="Q38" s="141">
        <f t="shared" ref="Q38:Q43" si="12">N38/K38</f>
        <v>0.88828356282283083</v>
      </c>
      <c r="R38" s="308"/>
      <c r="S38" s="142">
        <f>S22</f>
        <v>0.29166666666666669</v>
      </c>
      <c r="T38" s="143">
        <f>INDEX(T22:T37,COUNTA(T22:T37))</f>
        <v>0.58127314814814812</v>
      </c>
      <c r="U38" s="144"/>
      <c r="V38" s="166"/>
      <c r="W38" s="189"/>
      <c r="X38" s="190"/>
      <c r="Y38" s="181">
        <f>SUM(Y22:Y37)</f>
        <v>0</v>
      </c>
      <c r="Z38" s="182">
        <f>SUM(Z22:Z37)</f>
        <v>0</v>
      </c>
      <c r="AA38" s="298"/>
      <c r="AB38" s="299"/>
      <c r="AC38" s="181">
        <f>SUM(AC22:AC37)</f>
        <v>7</v>
      </c>
      <c r="AD38" s="182">
        <f>SUM(AD22:AD37)</f>
        <v>0</v>
      </c>
      <c r="AE38" s="168">
        <f t="shared" ref="AE38:AE43" si="13">M38-J38</f>
        <v>-223.43287435433831</v>
      </c>
      <c r="AF38" s="141">
        <f t="shared" ref="AF38:AF43" si="14">M38/J38</f>
        <v>0.88828356282283083</v>
      </c>
      <c r="AG38" s="378"/>
    </row>
    <row r="39" spans="1:33" ht="15.75" customHeight="1">
      <c r="A39" s="311" t="s">
        <v>196</v>
      </c>
      <c r="B39" s="146" t="s">
        <v>186</v>
      </c>
      <c r="C39" s="304" t="s">
        <v>257</v>
      </c>
      <c r="D39" s="305"/>
      <c r="E39" s="147">
        <v>65.400000000000006</v>
      </c>
      <c r="F39" s="97">
        <v>807</v>
      </c>
      <c r="G39" s="148">
        <f t="shared" ref="G39:G43" si="15">E39*F39</f>
        <v>52777.8</v>
      </c>
      <c r="H39" s="149"/>
      <c r="I39" s="150">
        <v>24</v>
      </c>
      <c r="J39" s="151">
        <v>2000</v>
      </c>
      <c r="K39" s="152">
        <f>J39/I39</f>
        <v>83.333333333333329</v>
      </c>
      <c r="L39" s="153">
        <v>24</v>
      </c>
      <c r="M39" s="151">
        <f>F39/V39*60</f>
        <v>1777.9681762545904</v>
      </c>
      <c r="N39" s="152">
        <f t="shared" si="9"/>
        <v>74.082007343941271</v>
      </c>
      <c r="O39" s="154">
        <f t="shared" si="10"/>
        <v>0</v>
      </c>
      <c r="P39" s="155">
        <f t="shared" si="11"/>
        <v>-9.2513259893920576</v>
      </c>
      <c r="Q39" s="156">
        <f t="shared" si="12"/>
        <v>0.88898408812729535</v>
      </c>
      <c r="R39" s="306">
        <f>Q55</f>
        <v>0.90979124875461459</v>
      </c>
      <c r="S39" s="157">
        <v>0.29166666666666669</v>
      </c>
      <c r="T39" s="158">
        <v>0.31057870370370372</v>
      </c>
      <c r="U39" s="159"/>
      <c r="V39" s="160">
        <v>27.233333333333327</v>
      </c>
      <c r="W39" s="158"/>
      <c r="X39" s="169"/>
      <c r="Y39" s="12"/>
      <c r="Z39" s="208"/>
      <c r="AA39" s="309"/>
      <c r="AB39" s="310"/>
      <c r="AC39" s="12"/>
      <c r="AD39" s="208"/>
      <c r="AE39" s="115">
        <f t="shared" si="13"/>
        <v>-222.03182374540961</v>
      </c>
      <c r="AF39" s="156">
        <f t="shared" si="14"/>
        <v>0.88898408812729524</v>
      </c>
      <c r="AG39" s="290">
        <f>AF55</f>
        <v>0.94199624871053</v>
      </c>
    </row>
    <row r="40" spans="1:33" ht="15.75" customHeight="1">
      <c r="A40" s="312"/>
      <c r="B40" s="163" t="s">
        <v>186</v>
      </c>
      <c r="C40" s="293" t="s">
        <v>194</v>
      </c>
      <c r="D40" s="294"/>
      <c r="E40" s="101">
        <v>59.34</v>
      </c>
      <c r="F40" s="102">
        <v>1407</v>
      </c>
      <c r="G40" s="103">
        <f t="shared" si="15"/>
        <v>83491.38</v>
      </c>
      <c r="H40" s="26"/>
      <c r="I40" s="104">
        <v>24</v>
      </c>
      <c r="J40" s="105">
        <v>2000</v>
      </c>
      <c r="K40" s="106">
        <f t="shared" si="1"/>
        <v>83.333333333333329</v>
      </c>
      <c r="L40" s="107">
        <v>24</v>
      </c>
      <c r="M40" s="105">
        <f>F40/V40*60</f>
        <v>1776.6397755173616</v>
      </c>
      <c r="N40" s="106">
        <f t="shared" si="9"/>
        <v>74.026657313223396</v>
      </c>
      <c r="O40" s="108">
        <f t="shared" si="10"/>
        <v>0</v>
      </c>
      <c r="P40" s="109">
        <f t="shared" si="11"/>
        <v>-9.3066760201099328</v>
      </c>
      <c r="Q40" s="110">
        <f t="shared" si="12"/>
        <v>0.88831988775868076</v>
      </c>
      <c r="R40" s="307"/>
      <c r="S40" s="47">
        <v>0.31422453703703701</v>
      </c>
      <c r="T40" s="48">
        <v>0.34722222222222221</v>
      </c>
      <c r="U40" s="111">
        <v>5.2499999999999414</v>
      </c>
      <c r="V40" s="112">
        <v>47.516666666666687</v>
      </c>
      <c r="W40" s="113"/>
      <c r="X40" s="116"/>
      <c r="Y40" s="12"/>
      <c r="Z40" s="208"/>
      <c r="AA40" s="295"/>
      <c r="AB40" s="296"/>
      <c r="AC40" s="12"/>
      <c r="AD40" s="208"/>
      <c r="AE40" s="117">
        <f t="shared" si="13"/>
        <v>-223.36022448263839</v>
      </c>
      <c r="AF40" s="110">
        <f t="shared" si="14"/>
        <v>0.88831988775868076</v>
      </c>
      <c r="AG40" s="291"/>
    </row>
    <row r="41" spans="1:33" ht="15.75" customHeight="1">
      <c r="A41" s="312"/>
      <c r="B41" s="163" t="s">
        <v>186</v>
      </c>
      <c r="C41" s="293" t="s">
        <v>188</v>
      </c>
      <c r="D41" s="294"/>
      <c r="E41" s="101">
        <v>58.67</v>
      </c>
      <c r="F41" s="102">
        <v>3728</v>
      </c>
      <c r="G41" s="103">
        <f t="shared" si="15"/>
        <v>218721.76</v>
      </c>
      <c r="H41" s="26"/>
      <c r="I41" s="104">
        <v>23</v>
      </c>
      <c r="J41" s="105">
        <v>2000</v>
      </c>
      <c r="K41" s="106">
        <f t="shared" si="1"/>
        <v>86.956521739130437</v>
      </c>
      <c r="L41" s="107">
        <v>23</v>
      </c>
      <c r="M41" s="105">
        <f>F41/V41*60</f>
        <v>1778.5316724092231</v>
      </c>
      <c r="N41" s="106">
        <f t="shared" si="9"/>
        <v>77.327464017792309</v>
      </c>
      <c r="O41" s="108">
        <f t="shared" si="10"/>
        <v>0</v>
      </c>
      <c r="P41" s="109">
        <f t="shared" si="11"/>
        <v>-9.6290577213381283</v>
      </c>
      <c r="Q41" s="110">
        <f t="shared" si="12"/>
        <v>0.88926583620461153</v>
      </c>
      <c r="R41" s="307"/>
      <c r="S41" s="47">
        <v>0.35085648148148146</v>
      </c>
      <c r="T41" s="48">
        <v>0.43819444444444444</v>
      </c>
      <c r="U41" s="111">
        <v>5.2333333333333254</v>
      </c>
      <c r="V41" s="112">
        <v>125.76666666666669</v>
      </c>
      <c r="W41" s="113"/>
      <c r="X41" s="116"/>
      <c r="Y41" s="12"/>
      <c r="Z41" s="208"/>
      <c r="AA41" s="295"/>
      <c r="AB41" s="296"/>
      <c r="AC41" s="12"/>
      <c r="AD41" s="208"/>
      <c r="AE41" s="117">
        <f t="shared" si="13"/>
        <v>-221.46832759077688</v>
      </c>
      <c r="AF41" s="110">
        <f t="shared" si="14"/>
        <v>0.88926583620461153</v>
      </c>
      <c r="AG41" s="291"/>
    </row>
    <row r="42" spans="1:33" ht="15.75" customHeight="1">
      <c r="A42" s="312"/>
      <c r="B42" s="163" t="s">
        <v>180</v>
      </c>
      <c r="C42" s="293" t="s">
        <v>181</v>
      </c>
      <c r="D42" s="294"/>
      <c r="E42" s="101">
        <v>24.07</v>
      </c>
      <c r="F42" s="102">
        <v>446</v>
      </c>
      <c r="G42" s="103">
        <f t="shared" si="15"/>
        <v>10735.22</v>
      </c>
      <c r="H42" s="26"/>
      <c r="I42" s="104">
        <v>21</v>
      </c>
      <c r="J42" s="105">
        <v>2790</v>
      </c>
      <c r="K42" s="106">
        <f t="shared" si="1"/>
        <v>132.85714285714286</v>
      </c>
      <c r="L42" s="107">
        <v>23</v>
      </c>
      <c r="M42" s="105">
        <f>F42/V42*60</f>
        <v>2787.5000000000055</v>
      </c>
      <c r="N42" s="106">
        <f t="shared" si="9"/>
        <v>121.19565217391327</v>
      </c>
      <c r="O42" s="108">
        <f t="shared" si="10"/>
        <v>2</v>
      </c>
      <c r="P42" s="109">
        <f t="shared" si="11"/>
        <v>-11.661490683229587</v>
      </c>
      <c r="Q42" s="110">
        <f t="shared" si="12"/>
        <v>0.91222533894343316</v>
      </c>
      <c r="R42" s="307"/>
      <c r="S42" s="47">
        <v>0.44263888888888892</v>
      </c>
      <c r="T42" s="48">
        <v>0.44930555555555557</v>
      </c>
      <c r="U42" s="111">
        <v>6.4000000000000412</v>
      </c>
      <c r="V42" s="112">
        <v>9.5999999999999819</v>
      </c>
      <c r="W42" s="113">
        <v>0.44930555555555557</v>
      </c>
      <c r="X42" s="116">
        <v>0.48749999999999999</v>
      </c>
      <c r="Y42" s="12"/>
      <c r="Z42" s="208"/>
      <c r="AA42" s="295"/>
      <c r="AB42" s="296"/>
      <c r="AC42" s="12"/>
      <c r="AD42" s="208"/>
      <c r="AE42" s="117">
        <f t="shared" si="13"/>
        <v>-2.499999999994543</v>
      </c>
      <c r="AF42" s="110">
        <f t="shared" si="14"/>
        <v>0.99910394265233171</v>
      </c>
      <c r="AG42" s="291"/>
    </row>
    <row r="43" spans="1:33" ht="15.75" customHeight="1">
      <c r="A43" s="312"/>
      <c r="B43" s="163" t="s">
        <v>180</v>
      </c>
      <c r="C43" s="293" t="s">
        <v>182</v>
      </c>
      <c r="D43" s="294"/>
      <c r="E43" s="101">
        <v>29.97</v>
      </c>
      <c r="F43" s="102">
        <v>2790</v>
      </c>
      <c r="G43" s="103">
        <f t="shared" si="15"/>
        <v>83616.3</v>
      </c>
      <c r="H43" s="13"/>
      <c r="I43" s="104">
        <v>21</v>
      </c>
      <c r="J43" s="105">
        <v>2790</v>
      </c>
      <c r="K43" s="106">
        <f t="shared" si="1"/>
        <v>132.85714285714286</v>
      </c>
      <c r="L43" s="107">
        <v>23</v>
      </c>
      <c r="M43" s="105">
        <f>F43/V43*60</f>
        <v>2787.6769358867596</v>
      </c>
      <c r="N43" s="106">
        <f t="shared" si="9"/>
        <v>121.20334503855476</v>
      </c>
      <c r="O43" s="108">
        <f t="shared" si="10"/>
        <v>2</v>
      </c>
      <c r="P43" s="109">
        <f t="shared" si="11"/>
        <v>-11.653797818588103</v>
      </c>
      <c r="Q43" s="110">
        <f t="shared" si="12"/>
        <v>0.91228324222568091</v>
      </c>
      <c r="R43" s="307"/>
      <c r="S43" s="47">
        <v>0.48749999999999999</v>
      </c>
      <c r="T43" s="48">
        <v>0.5292013888888889</v>
      </c>
      <c r="U43" s="111">
        <v>54.999999999999964</v>
      </c>
      <c r="V43" s="112">
        <v>60.050000000000033</v>
      </c>
      <c r="W43" s="113"/>
      <c r="X43" s="116"/>
      <c r="Y43" s="12"/>
      <c r="Z43" s="208"/>
      <c r="AA43" s="295"/>
      <c r="AB43" s="296"/>
      <c r="AC43" s="12"/>
      <c r="AD43" s="208"/>
      <c r="AE43" s="117">
        <f t="shared" si="13"/>
        <v>-2.3230641132404344</v>
      </c>
      <c r="AF43" s="110">
        <f t="shared" si="14"/>
        <v>0.99916736053288868</v>
      </c>
      <c r="AG43" s="291"/>
    </row>
    <row r="44" spans="1:33" ht="15.75" customHeight="1">
      <c r="A44" s="312"/>
      <c r="B44" s="163"/>
      <c r="C44" s="293"/>
      <c r="D44" s="294"/>
      <c r="E44" s="101"/>
      <c r="F44" s="102"/>
      <c r="G44" s="121"/>
      <c r="H44" s="122"/>
      <c r="I44" s="104"/>
      <c r="J44" s="105"/>
      <c r="K44" s="106"/>
      <c r="L44" s="118"/>
      <c r="M44" s="105"/>
      <c r="N44" s="106"/>
      <c r="O44" s="108"/>
      <c r="P44" s="109"/>
      <c r="Q44" s="110"/>
      <c r="R44" s="307"/>
      <c r="S44" s="47"/>
      <c r="T44" s="48"/>
      <c r="U44" s="111"/>
      <c r="V44" s="112"/>
      <c r="W44" s="113"/>
      <c r="X44" s="116"/>
      <c r="Y44" s="12"/>
      <c r="Z44" s="208"/>
      <c r="AA44" s="295"/>
      <c r="AB44" s="296"/>
      <c r="AC44" s="12"/>
      <c r="AD44" s="208"/>
      <c r="AE44" s="117"/>
      <c r="AF44" s="110"/>
      <c r="AG44" s="291"/>
    </row>
    <row r="45" spans="1:33" ht="15.75" customHeight="1">
      <c r="A45" s="312"/>
      <c r="B45" s="163"/>
      <c r="C45" s="293"/>
      <c r="D45" s="294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307"/>
      <c r="S45" s="119"/>
      <c r="T45" s="120"/>
      <c r="U45" s="111"/>
      <c r="V45" s="112"/>
      <c r="W45" s="120"/>
      <c r="X45" s="191"/>
      <c r="Y45" s="12"/>
      <c r="Z45" s="208"/>
      <c r="AA45" s="295"/>
      <c r="AB45" s="296"/>
      <c r="AC45" s="12"/>
      <c r="AD45" s="208"/>
      <c r="AE45" s="117"/>
      <c r="AF45" s="110"/>
      <c r="AG45" s="291"/>
    </row>
    <row r="46" spans="1:33" ht="15.75" customHeight="1">
      <c r="A46" s="312"/>
      <c r="B46" s="163"/>
      <c r="C46" s="293"/>
      <c r="D46" s="294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07"/>
      <c r="S46" s="119"/>
      <c r="T46" s="120"/>
      <c r="U46" s="111"/>
      <c r="V46" s="112"/>
      <c r="W46" s="120"/>
      <c r="X46" s="191"/>
      <c r="Y46" s="12"/>
      <c r="Z46" s="208"/>
      <c r="AA46" s="295"/>
      <c r="AB46" s="296"/>
      <c r="AC46" s="12"/>
      <c r="AD46" s="208"/>
      <c r="AE46" s="117"/>
      <c r="AF46" s="110"/>
      <c r="AG46" s="291"/>
    </row>
    <row r="47" spans="1:33" ht="15.75" customHeight="1">
      <c r="A47" s="312"/>
      <c r="B47" s="163"/>
      <c r="C47" s="293"/>
      <c r="D47" s="294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07"/>
      <c r="S47" s="119"/>
      <c r="T47" s="120"/>
      <c r="U47" s="111"/>
      <c r="V47" s="112"/>
      <c r="W47" s="120"/>
      <c r="X47" s="191"/>
      <c r="Y47" s="12"/>
      <c r="Z47" s="208"/>
      <c r="AA47" s="295"/>
      <c r="AB47" s="296"/>
      <c r="AC47" s="12"/>
      <c r="AD47" s="208"/>
      <c r="AE47" s="117"/>
      <c r="AF47" s="110"/>
      <c r="AG47" s="291"/>
    </row>
    <row r="48" spans="1:33" ht="15.75" customHeight="1">
      <c r="A48" s="312"/>
      <c r="B48" s="163"/>
      <c r="C48" s="293"/>
      <c r="D48" s="294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07"/>
      <c r="S48" s="119"/>
      <c r="T48" s="120"/>
      <c r="U48" s="111"/>
      <c r="V48" s="112"/>
      <c r="W48" s="120"/>
      <c r="X48" s="191"/>
      <c r="Y48" s="12"/>
      <c r="Z48" s="208"/>
      <c r="AA48" s="295"/>
      <c r="AB48" s="296"/>
      <c r="AC48" s="12"/>
      <c r="AD48" s="208"/>
      <c r="AE48" s="117"/>
      <c r="AF48" s="110"/>
      <c r="AG48" s="291"/>
    </row>
    <row r="49" spans="1:33" ht="15.75" customHeight="1">
      <c r="A49" s="312"/>
      <c r="B49" s="163"/>
      <c r="C49" s="293"/>
      <c r="D49" s="294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07"/>
      <c r="S49" s="119"/>
      <c r="T49" s="120"/>
      <c r="U49" s="111"/>
      <c r="V49" s="112"/>
      <c r="W49" s="120"/>
      <c r="X49" s="191"/>
      <c r="Y49" s="12"/>
      <c r="Z49" s="208"/>
      <c r="AA49" s="295"/>
      <c r="AB49" s="296"/>
      <c r="AC49" s="12"/>
      <c r="AD49" s="208"/>
      <c r="AE49" s="117"/>
      <c r="AF49" s="110"/>
      <c r="AG49" s="291"/>
    </row>
    <row r="50" spans="1:33" ht="15.75" customHeight="1">
      <c r="A50" s="312"/>
      <c r="B50" s="163"/>
      <c r="C50" s="293"/>
      <c r="D50" s="294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07"/>
      <c r="S50" s="119"/>
      <c r="T50" s="120"/>
      <c r="U50" s="111"/>
      <c r="V50" s="112"/>
      <c r="W50" s="120"/>
      <c r="X50" s="191"/>
      <c r="Y50" s="12"/>
      <c r="Z50" s="208"/>
      <c r="AA50" s="295"/>
      <c r="AB50" s="296"/>
      <c r="AC50" s="12"/>
      <c r="AD50" s="208"/>
      <c r="AE50" s="117"/>
      <c r="AF50" s="110"/>
      <c r="AG50" s="291"/>
    </row>
    <row r="51" spans="1:33" ht="15.75" customHeight="1">
      <c r="A51" s="312"/>
      <c r="B51" s="163"/>
      <c r="C51" s="293"/>
      <c r="D51" s="294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07"/>
      <c r="S51" s="119"/>
      <c r="T51" s="120"/>
      <c r="U51" s="111"/>
      <c r="V51" s="112"/>
      <c r="W51" s="120"/>
      <c r="X51" s="191"/>
      <c r="Y51" s="12"/>
      <c r="Z51" s="208"/>
      <c r="AA51" s="295"/>
      <c r="AB51" s="296"/>
      <c r="AC51" s="12"/>
      <c r="AD51" s="208"/>
      <c r="AE51" s="117"/>
      <c r="AF51" s="110"/>
      <c r="AG51" s="291"/>
    </row>
    <row r="52" spans="1:33" ht="15.75" customHeight="1">
      <c r="A52" s="312"/>
      <c r="B52" s="163"/>
      <c r="C52" s="293"/>
      <c r="D52" s="294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07"/>
      <c r="S52" s="119"/>
      <c r="T52" s="120"/>
      <c r="U52" s="111"/>
      <c r="V52" s="112"/>
      <c r="W52" s="120"/>
      <c r="X52" s="191"/>
      <c r="Y52" s="12"/>
      <c r="Z52" s="208"/>
      <c r="AA52" s="295"/>
      <c r="AB52" s="296"/>
      <c r="AC52" s="12"/>
      <c r="AD52" s="208"/>
      <c r="AE52" s="117"/>
      <c r="AF52" s="110"/>
      <c r="AG52" s="291"/>
    </row>
    <row r="53" spans="1:33" ht="15.75" customHeight="1">
      <c r="A53" s="312"/>
      <c r="B53" s="163"/>
      <c r="C53" s="293"/>
      <c r="D53" s="294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07"/>
      <c r="S53" s="119"/>
      <c r="T53" s="120"/>
      <c r="U53" s="111"/>
      <c r="V53" s="112"/>
      <c r="W53" s="120"/>
      <c r="X53" s="191"/>
      <c r="Y53" s="12"/>
      <c r="Z53" s="208"/>
      <c r="AA53" s="295"/>
      <c r="AB53" s="296"/>
      <c r="AC53" s="12"/>
      <c r="AD53" s="208"/>
      <c r="AE53" s="117"/>
      <c r="AF53" s="110"/>
      <c r="AG53" s="291"/>
    </row>
    <row r="54" spans="1:33" ht="15.75" customHeight="1">
      <c r="A54" s="312"/>
      <c r="B54" s="163"/>
      <c r="C54" s="293"/>
      <c r="D54" s="294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07"/>
      <c r="S54" s="119"/>
      <c r="T54" s="120"/>
      <c r="U54" s="130"/>
      <c r="V54" s="131"/>
      <c r="W54" s="126"/>
      <c r="X54" s="127"/>
      <c r="Y54" s="12"/>
      <c r="Z54" s="208"/>
      <c r="AA54" s="295"/>
      <c r="AB54" s="296"/>
      <c r="AC54" s="12"/>
      <c r="AD54" s="208"/>
      <c r="AE54" s="165"/>
      <c r="AF54" s="125"/>
      <c r="AG54" s="291"/>
    </row>
    <row r="55" spans="1:33" ht="15.75" customHeight="1" thickBot="1">
      <c r="A55" s="313"/>
      <c r="B55" s="133" t="s">
        <v>117</v>
      </c>
      <c r="C55" s="297"/>
      <c r="D55" s="297"/>
      <c r="E55" s="134"/>
      <c r="F55" s="167"/>
      <c r="G55" s="135"/>
      <c r="H55" s="69"/>
      <c r="I55" s="136">
        <f t="shared" ref="I55:J55" si="16">AVERAGE(I39:I54)</f>
        <v>22.6</v>
      </c>
      <c r="J55" s="137">
        <f t="shared" si="16"/>
        <v>2316</v>
      </c>
      <c r="K55" s="138">
        <f t="shared" ref="K55" si="17">J55/I55</f>
        <v>102.47787610619469</v>
      </c>
      <c r="L55" s="136">
        <f t="shared" ref="L55:M55" si="18">AVERAGE(L39:L54)</f>
        <v>23.4</v>
      </c>
      <c r="M55" s="137">
        <f t="shared" si="18"/>
        <v>2181.6633120135875</v>
      </c>
      <c r="N55" s="138">
        <f t="shared" ref="N55:N62" si="19">M55/L55</f>
        <v>93.233474872375538</v>
      </c>
      <c r="O55" s="139">
        <f t="shared" ref="O55:O62" si="20">L55-I55</f>
        <v>0.79999999999999716</v>
      </c>
      <c r="P55" s="140">
        <f t="shared" ref="P55:P62" si="21">N55-K55</f>
        <v>-9.244401233819147</v>
      </c>
      <c r="Q55" s="141">
        <f t="shared" ref="Q55:Q62" si="22">N55/K55</f>
        <v>0.90979124875461459</v>
      </c>
      <c r="R55" s="308"/>
      <c r="S55" s="142">
        <f>S39</f>
        <v>0.29166666666666669</v>
      </c>
      <c r="T55" s="143">
        <f>INDEX(T39:T54,COUNTA(T39:T54))</f>
        <v>0.5292013888888889</v>
      </c>
      <c r="U55" s="144"/>
      <c r="V55" s="166"/>
      <c r="W55" s="167"/>
      <c r="X55" s="138"/>
      <c r="Y55" s="181">
        <f>SUM(Y39:Y54)</f>
        <v>0</v>
      </c>
      <c r="Z55" s="182">
        <f>SUM(Z39:Z54)</f>
        <v>0</v>
      </c>
      <c r="AA55" s="298"/>
      <c r="AB55" s="299"/>
      <c r="AC55" s="181">
        <f>SUM(AC39:AC54)</f>
        <v>0</v>
      </c>
      <c r="AD55" s="194">
        <f>SUM(AD39:AD54)</f>
        <v>0</v>
      </c>
      <c r="AE55" s="168">
        <f t="shared" ref="AE55:AE62" si="23">M55-J55</f>
        <v>-134.33668798641247</v>
      </c>
      <c r="AF55" s="141">
        <f t="shared" ref="AF55:AF62" si="24">M55/J55</f>
        <v>0.94199624871053</v>
      </c>
      <c r="AG55" s="292"/>
    </row>
    <row r="56" spans="1:33" ht="15.75" customHeight="1">
      <c r="A56" s="300" t="s">
        <v>231</v>
      </c>
      <c r="B56" s="114" t="s">
        <v>191</v>
      </c>
      <c r="C56" s="375" t="s">
        <v>192</v>
      </c>
      <c r="D56" s="375"/>
      <c r="E56" s="147">
        <v>57.3</v>
      </c>
      <c r="F56" s="97">
        <v>1548</v>
      </c>
      <c r="G56" s="148">
        <f t="shared" ref="G56:G62" si="25">E56*F56</f>
        <v>88700.4</v>
      </c>
      <c r="H56" s="149"/>
      <c r="I56" s="150">
        <v>22</v>
      </c>
      <c r="J56" s="151">
        <v>1800</v>
      </c>
      <c r="K56" s="152">
        <f>J56/I56</f>
        <v>81.818181818181813</v>
      </c>
      <c r="L56" s="153">
        <v>22</v>
      </c>
      <c r="M56" s="151">
        <f t="shared" ref="M56:M62" si="26">F56/V56*60</f>
        <v>1603.683453237411</v>
      </c>
      <c r="N56" s="152">
        <f t="shared" si="19"/>
        <v>72.894702419882321</v>
      </c>
      <c r="O56" s="154">
        <f t="shared" si="20"/>
        <v>0</v>
      </c>
      <c r="P56" s="155">
        <f t="shared" si="21"/>
        <v>-8.9234793982994915</v>
      </c>
      <c r="Q56" s="156">
        <f t="shared" si="22"/>
        <v>0.89093525179856181</v>
      </c>
      <c r="R56" s="306">
        <f>Q72</f>
        <v>0.8907514344319325</v>
      </c>
      <c r="S56" s="157">
        <v>0.29172453703703705</v>
      </c>
      <c r="T56" s="158">
        <v>0.33194444444444443</v>
      </c>
      <c r="U56" s="159"/>
      <c r="V56" s="160">
        <v>57.916666666666636</v>
      </c>
      <c r="W56" s="158"/>
      <c r="X56" s="169"/>
      <c r="Y56" s="12"/>
      <c r="Z56" s="208"/>
      <c r="AA56" s="309"/>
      <c r="AB56" s="310"/>
      <c r="AC56" s="12">
        <v>1</v>
      </c>
      <c r="AD56" s="208"/>
      <c r="AE56" s="115">
        <f t="shared" si="23"/>
        <v>-196.31654676258904</v>
      </c>
      <c r="AF56" s="156">
        <f t="shared" si="24"/>
        <v>0.89093525179856159</v>
      </c>
      <c r="AG56" s="290">
        <f>AF72</f>
        <v>0.89075143443193239</v>
      </c>
    </row>
    <row r="57" spans="1:33" ht="15.75" customHeight="1">
      <c r="A57" s="301"/>
      <c r="B57" s="100" t="s">
        <v>178</v>
      </c>
      <c r="C57" s="374" t="s">
        <v>204</v>
      </c>
      <c r="D57" s="374"/>
      <c r="E57" s="101">
        <v>57.73</v>
      </c>
      <c r="F57" s="102">
        <v>992</v>
      </c>
      <c r="G57" s="103">
        <f t="shared" si="25"/>
        <v>57268.159999999996</v>
      </c>
      <c r="H57" s="26"/>
      <c r="I57" s="104">
        <v>22</v>
      </c>
      <c r="J57" s="105">
        <v>1800</v>
      </c>
      <c r="K57" s="106">
        <f t="shared" ref="K57:K62" si="27">J57/I57</f>
        <v>81.818181818181813</v>
      </c>
      <c r="L57" s="107">
        <v>22</v>
      </c>
      <c r="M57" s="105">
        <f t="shared" si="26"/>
        <v>1602.8725314183116</v>
      </c>
      <c r="N57" s="106">
        <f t="shared" si="19"/>
        <v>72.857842337195976</v>
      </c>
      <c r="O57" s="108">
        <f t="shared" si="20"/>
        <v>0</v>
      </c>
      <c r="P57" s="109">
        <f t="shared" si="21"/>
        <v>-8.9603394809858372</v>
      </c>
      <c r="Q57" s="110">
        <f t="shared" si="22"/>
        <v>0.89048473967683972</v>
      </c>
      <c r="R57" s="307"/>
      <c r="S57" s="47">
        <v>0.33541666666666664</v>
      </c>
      <c r="T57" s="48">
        <v>0.36120370370370369</v>
      </c>
      <c r="U57" s="111">
        <v>4.9999999999999822</v>
      </c>
      <c r="V57" s="112">
        <v>37.133333333333354</v>
      </c>
      <c r="W57" s="113"/>
      <c r="X57" s="116"/>
      <c r="Y57" s="12"/>
      <c r="Z57" s="208"/>
      <c r="AA57" s="295"/>
      <c r="AB57" s="296"/>
      <c r="AC57" s="12">
        <v>1</v>
      </c>
      <c r="AD57" s="208"/>
      <c r="AE57" s="117">
        <f t="shared" si="23"/>
        <v>-197.12746858168839</v>
      </c>
      <c r="AF57" s="110">
        <f t="shared" si="24"/>
        <v>0.89048473967683983</v>
      </c>
      <c r="AG57" s="291"/>
    </row>
    <row r="58" spans="1:33" ht="15.75" customHeight="1">
      <c r="A58" s="301"/>
      <c r="B58" s="100" t="s">
        <v>178</v>
      </c>
      <c r="C58" s="374" t="s">
        <v>203</v>
      </c>
      <c r="D58" s="374"/>
      <c r="E58" s="101">
        <v>57.73</v>
      </c>
      <c r="F58" s="102">
        <v>833</v>
      </c>
      <c r="G58" s="103">
        <f t="shared" si="25"/>
        <v>48089.09</v>
      </c>
      <c r="H58" s="26"/>
      <c r="I58" s="104">
        <v>22</v>
      </c>
      <c r="J58" s="105">
        <v>1800</v>
      </c>
      <c r="K58" s="106">
        <f t="shared" si="27"/>
        <v>81.818181818181813</v>
      </c>
      <c r="L58" s="107">
        <v>22</v>
      </c>
      <c r="M58" s="105">
        <f t="shared" si="26"/>
        <v>1603.6363636363626</v>
      </c>
      <c r="N58" s="106">
        <f t="shared" si="19"/>
        <v>72.892561983471026</v>
      </c>
      <c r="O58" s="108">
        <f t="shared" si="20"/>
        <v>0</v>
      </c>
      <c r="P58" s="109">
        <f t="shared" si="21"/>
        <v>-8.9256198347107869</v>
      </c>
      <c r="Q58" s="110">
        <f t="shared" si="22"/>
        <v>0.89090909090909043</v>
      </c>
      <c r="R58" s="307"/>
      <c r="S58" s="47">
        <v>0.36458333333333331</v>
      </c>
      <c r="T58" s="48">
        <v>0.38622685185185185</v>
      </c>
      <c r="U58" s="111">
        <v>4.8666666666666547</v>
      </c>
      <c r="V58" s="112">
        <v>31.166666666666689</v>
      </c>
      <c r="W58" s="113"/>
      <c r="X58" s="116"/>
      <c r="Y58" s="12"/>
      <c r="Z58" s="208"/>
      <c r="AA58" s="295"/>
      <c r="AB58" s="296"/>
      <c r="AC58" s="12">
        <v>1</v>
      </c>
      <c r="AD58" s="208"/>
      <c r="AE58" s="117">
        <f t="shared" si="23"/>
        <v>-196.3636363636374</v>
      </c>
      <c r="AF58" s="110">
        <f t="shared" si="24"/>
        <v>0.89090909090909032</v>
      </c>
      <c r="AG58" s="291"/>
    </row>
    <row r="59" spans="1:33" ht="15.75" customHeight="1">
      <c r="A59" s="301"/>
      <c r="B59" s="100" t="s">
        <v>201</v>
      </c>
      <c r="C59" s="374" t="s">
        <v>205</v>
      </c>
      <c r="D59" s="374"/>
      <c r="E59" s="101">
        <v>71.84</v>
      </c>
      <c r="F59" s="102">
        <v>1059</v>
      </c>
      <c r="G59" s="103">
        <f t="shared" si="25"/>
        <v>76078.559999999998</v>
      </c>
      <c r="H59" s="26"/>
      <c r="I59" s="104">
        <v>19</v>
      </c>
      <c r="J59" s="105">
        <v>1800</v>
      </c>
      <c r="K59" s="106">
        <f t="shared" si="27"/>
        <v>94.736842105263165</v>
      </c>
      <c r="L59" s="107">
        <v>19</v>
      </c>
      <c r="M59" s="105">
        <f t="shared" si="26"/>
        <v>1605.8972198820534</v>
      </c>
      <c r="N59" s="106">
        <f t="shared" si="19"/>
        <v>84.520906309581761</v>
      </c>
      <c r="O59" s="108">
        <f t="shared" si="20"/>
        <v>0</v>
      </c>
      <c r="P59" s="109">
        <f t="shared" si="21"/>
        <v>-10.215935795681403</v>
      </c>
      <c r="Q59" s="110">
        <f t="shared" si="22"/>
        <v>0.8921651221566963</v>
      </c>
      <c r="R59" s="307"/>
      <c r="S59" s="47">
        <v>0.38988425925925924</v>
      </c>
      <c r="T59" s="48">
        <v>0.41736111111111113</v>
      </c>
      <c r="U59" s="111">
        <v>5.2666666666666373</v>
      </c>
      <c r="V59" s="112">
        <v>39.56666666666672</v>
      </c>
      <c r="W59" s="113"/>
      <c r="X59" s="116"/>
      <c r="Y59" s="12"/>
      <c r="Z59" s="208"/>
      <c r="AA59" s="295"/>
      <c r="AB59" s="296"/>
      <c r="AC59" s="12">
        <v>1</v>
      </c>
      <c r="AD59" s="208"/>
      <c r="AE59" s="215">
        <f t="shared" si="23"/>
        <v>-194.10278011794662</v>
      </c>
      <c r="AF59" s="216">
        <f t="shared" si="24"/>
        <v>0.8921651221566963</v>
      </c>
      <c r="AG59" s="291"/>
    </row>
    <row r="60" spans="1:33" ht="15.75" customHeight="1">
      <c r="A60" s="302"/>
      <c r="B60" s="100" t="s">
        <v>201</v>
      </c>
      <c r="C60" s="374" t="s">
        <v>206</v>
      </c>
      <c r="D60" s="374"/>
      <c r="E60" s="101">
        <v>72.400000000000006</v>
      </c>
      <c r="F60" s="105">
        <v>535</v>
      </c>
      <c r="G60" s="103">
        <f t="shared" si="25"/>
        <v>38734</v>
      </c>
      <c r="H60" s="13"/>
      <c r="I60" s="104">
        <v>18</v>
      </c>
      <c r="J60" s="105">
        <v>1800</v>
      </c>
      <c r="K60" s="106">
        <f t="shared" si="27"/>
        <v>100</v>
      </c>
      <c r="L60" s="118">
        <v>18</v>
      </c>
      <c r="M60" s="105">
        <f t="shared" si="26"/>
        <v>1604.9999999999993</v>
      </c>
      <c r="N60" s="106">
        <f t="shared" si="19"/>
        <v>89.166666666666629</v>
      </c>
      <c r="O60" s="108">
        <f t="shared" si="20"/>
        <v>0</v>
      </c>
      <c r="P60" s="109">
        <f t="shared" si="21"/>
        <v>-10.833333333333371</v>
      </c>
      <c r="Q60" s="110">
        <f t="shared" si="22"/>
        <v>0.89166666666666627</v>
      </c>
      <c r="R60" s="307"/>
      <c r="S60" s="47">
        <v>0.42083333333333334</v>
      </c>
      <c r="T60" s="48">
        <v>0.43472222222222223</v>
      </c>
      <c r="U60" s="111">
        <v>4.9999999999999822</v>
      </c>
      <c r="V60" s="112">
        <v>20.000000000000007</v>
      </c>
      <c r="W60" s="113"/>
      <c r="X60" s="116"/>
      <c r="Y60" s="12"/>
      <c r="Z60" s="208"/>
      <c r="AA60" s="295"/>
      <c r="AB60" s="296"/>
      <c r="AC60" s="12">
        <v>1</v>
      </c>
      <c r="AD60" s="208"/>
      <c r="AE60" s="215">
        <f t="shared" si="23"/>
        <v>-195.00000000000068</v>
      </c>
      <c r="AF60" s="216">
        <f t="shared" si="24"/>
        <v>0.89166666666666627</v>
      </c>
      <c r="AG60" s="291"/>
    </row>
    <row r="61" spans="1:33" ht="15.75" customHeight="1">
      <c r="A61" s="302"/>
      <c r="B61" s="100" t="s">
        <v>201</v>
      </c>
      <c r="C61" s="374" t="s">
        <v>202</v>
      </c>
      <c r="D61" s="374"/>
      <c r="E61" s="101">
        <v>32.06</v>
      </c>
      <c r="F61" s="105">
        <v>1111</v>
      </c>
      <c r="G61" s="121">
        <f t="shared" si="25"/>
        <v>35618.660000000003</v>
      </c>
      <c r="H61" s="122"/>
      <c r="I61" s="104">
        <v>19</v>
      </c>
      <c r="J61" s="105">
        <v>3600</v>
      </c>
      <c r="K61" s="106">
        <f t="shared" si="27"/>
        <v>189.47368421052633</v>
      </c>
      <c r="L61" s="107">
        <v>19</v>
      </c>
      <c r="M61" s="105">
        <f t="shared" si="26"/>
        <v>3202.2417934347473</v>
      </c>
      <c r="N61" s="106">
        <f t="shared" si="19"/>
        <v>168.53904175972355</v>
      </c>
      <c r="O61" s="108">
        <f t="shared" si="20"/>
        <v>0</v>
      </c>
      <c r="P61" s="109">
        <f t="shared" si="21"/>
        <v>-20.934642450802784</v>
      </c>
      <c r="Q61" s="110">
        <f t="shared" si="22"/>
        <v>0.88951160928742978</v>
      </c>
      <c r="R61" s="307"/>
      <c r="S61" s="47">
        <v>0.4390162037037037</v>
      </c>
      <c r="T61" s="48">
        <v>0.45347222222222222</v>
      </c>
      <c r="U61" s="111">
        <v>6.183333333333314</v>
      </c>
      <c r="V61" s="112">
        <v>20.81666666666667</v>
      </c>
      <c r="W61" s="113">
        <v>0.45347222222222222</v>
      </c>
      <c r="X61" s="116">
        <v>0.49166666666666664</v>
      </c>
      <c r="Y61" s="12"/>
      <c r="Z61" s="208"/>
      <c r="AA61" s="295"/>
      <c r="AB61" s="296"/>
      <c r="AC61" s="12">
        <v>1</v>
      </c>
      <c r="AD61" s="208"/>
      <c r="AE61" s="215">
        <f t="shared" si="23"/>
        <v>-397.75820656525275</v>
      </c>
      <c r="AF61" s="216">
        <f t="shared" si="24"/>
        <v>0.88951160928742978</v>
      </c>
      <c r="AG61" s="291"/>
    </row>
    <row r="62" spans="1:33" ht="15.75" customHeight="1">
      <c r="A62" s="302"/>
      <c r="B62" s="100" t="s">
        <v>201</v>
      </c>
      <c r="C62" s="374" t="s">
        <v>258</v>
      </c>
      <c r="D62" s="374"/>
      <c r="E62" s="101">
        <v>56.43</v>
      </c>
      <c r="F62" s="105">
        <v>1685</v>
      </c>
      <c r="G62" s="121">
        <f t="shared" si="25"/>
        <v>95084.55</v>
      </c>
      <c r="H62" s="62"/>
      <c r="I62" s="104">
        <v>19</v>
      </c>
      <c r="J62" s="105">
        <v>1800</v>
      </c>
      <c r="K62" s="106">
        <f t="shared" si="27"/>
        <v>94.736842105263165</v>
      </c>
      <c r="L62" s="118">
        <v>19</v>
      </c>
      <c r="M62" s="105">
        <f t="shared" si="26"/>
        <v>1603.4892942109432</v>
      </c>
      <c r="N62" s="106">
        <f t="shared" si="19"/>
        <v>84.394173379523323</v>
      </c>
      <c r="O62" s="123">
        <f t="shared" si="20"/>
        <v>0</v>
      </c>
      <c r="P62" s="124">
        <f t="shared" si="21"/>
        <v>-10.342668725739841</v>
      </c>
      <c r="Q62" s="125">
        <f t="shared" si="22"/>
        <v>0.89082738567274611</v>
      </c>
      <c r="R62" s="307"/>
      <c r="S62" s="47">
        <v>0.49166666666666664</v>
      </c>
      <c r="T62" s="48">
        <v>0.53545138888888888</v>
      </c>
      <c r="U62" s="111">
        <v>54.999999999999964</v>
      </c>
      <c r="V62" s="112">
        <v>63.050000000000026</v>
      </c>
      <c r="W62" s="113"/>
      <c r="X62" s="116"/>
      <c r="Y62" s="12"/>
      <c r="Z62" s="208"/>
      <c r="AA62" s="295"/>
      <c r="AB62" s="296"/>
      <c r="AC62" s="12">
        <v>3</v>
      </c>
      <c r="AD62" s="208"/>
      <c r="AE62" s="215">
        <f t="shared" si="23"/>
        <v>-196.51070578905683</v>
      </c>
      <c r="AF62" s="216">
        <f t="shared" si="24"/>
        <v>0.89082738567274622</v>
      </c>
      <c r="AG62" s="291"/>
    </row>
    <row r="63" spans="1:33" ht="15.75" customHeight="1">
      <c r="A63" s="302"/>
      <c r="B63" s="100"/>
      <c r="C63" s="374"/>
      <c r="D63" s="374"/>
      <c r="E63" s="101"/>
      <c r="F63" s="105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07"/>
      <c r="S63" s="47"/>
      <c r="T63" s="48"/>
      <c r="U63" s="111"/>
      <c r="V63" s="112"/>
      <c r="W63" s="113"/>
      <c r="X63" s="116"/>
      <c r="Y63" s="12"/>
      <c r="Z63" s="208"/>
      <c r="AA63" s="295"/>
      <c r="AB63" s="296"/>
      <c r="AC63" s="12"/>
      <c r="AD63" s="208"/>
      <c r="AE63" s="215"/>
      <c r="AF63" s="216"/>
      <c r="AG63" s="291"/>
    </row>
    <row r="64" spans="1:33" ht="15.75" customHeight="1">
      <c r="A64" s="302"/>
      <c r="B64" s="100"/>
      <c r="C64" s="374"/>
      <c r="D64" s="374"/>
      <c r="E64" s="101"/>
      <c r="F64" s="105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07"/>
      <c r="S64" s="47"/>
      <c r="T64" s="48"/>
      <c r="U64" s="111"/>
      <c r="V64" s="112"/>
      <c r="W64" s="113"/>
      <c r="X64" s="116"/>
      <c r="Y64" s="12"/>
      <c r="Z64" s="208"/>
      <c r="AA64" s="295"/>
      <c r="AB64" s="296"/>
      <c r="AC64" s="12"/>
      <c r="AD64" s="208"/>
      <c r="AE64" s="215"/>
      <c r="AF64" s="216"/>
      <c r="AG64" s="291"/>
    </row>
    <row r="65" spans="1:33" ht="15.75" customHeight="1">
      <c r="A65" s="302"/>
      <c r="B65" s="100"/>
      <c r="C65" s="374"/>
      <c r="D65" s="374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07"/>
      <c r="S65" s="47"/>
      <c r="T65" s="48"/>
      <c r="U65" s="111"/>
      <c r="V65" s="112"/>
      <c r="W65" s="113"/>
      <c r="X65" s="116"/>
      <c r="Y65" s="12"/>
      <c r="Z65" s="208"/>
      <c r="AA65" s="295"/>
      <c r="AB65" s="296"/>
      <c r="AC65" s="12"/>
      <c r="AD65" s="208"/>
      <c r="AE65" s="215"/>
      <c r="AF65" s="216"/>
      <c r="AG65" s="291"/>
    </row>
    <row r="66" spans="1:33" ht="15.75" customHeight="1">
      <c r="A66" s="302"/>
      <c r="B66" s="100"/>
      <c r="C66" s="374"/>
      <c r="D66" s="374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07"/>
      <c r="S66" s="47"/>
      <c r="T66" s="48"/>
      <c r="U66" s="111"/>
      <c r="V66" s="112"/>
      <c r="W66" s="113"/>
      <c r="X66" s="116"/>
      <c r="Y66" s="12"/>
      <c r="Z66" s="208"/>
      <c r="AA66" s="295"/>
      <c r="AB66" s="296"/>
      <c r="AC66" s="12"/>
      <c r="AD66" s="208"/>
      <c r="AE66" s="215"/>
      <c r="AF66" s="216"/>
      <c r="AG66" s="291"/>
    </row>
    <row r="67" spans="1:33" ht="15.75" customHeight="1">
      <c r="A67" s="302"/>
      <c r="B67" s="100"/>
      <c r="C67" s="374"/>
      <c r="D67" s="374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07"/>
      <c r="S67" s="47"/>
      <c r="T67" s="48"/>
      <c r="U67" s="111"/>
      <c r="V67" s="112"/>
      <c r="W67" s="113"/>
      <c r="X67" s="116"/>
      <c r="Y67" s="12"/>
      <c r="Z67" s="208"/>
      <c r="AA67" s="295"/>
      <c r="AB67" s="296"/>
      <c r="AC67" s="12"/>
      <c r="AD67" s="208"/>
      <c r="AE67" s="215"/>
      <c r="AF67" s="216"/>
      <c r="AG67" s="291"/>
    </row>
    <row r="68" spans="1:33" ht="15.75" customHeight="1">
      <c r="A68" s="302"/>
      <c r="B68" s="100"/>
      <c r="C68" s="374"/>
      <c r="D68" s="374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07"/>
      <c r="S68" s="47"/>
      <c r="T68" s="48"/>
      <c r="U68" s="111"/>
      <c r="V68" s="112"/>
      <c r="W68" s="113"/>
      <c r="X68" s="116"/>
      <c r="Y68" s="12"/>
      <c r="Z68" s="208"/>
      <c r="AA68" s="295"/>
      <c r="AB68" s="296"/>
      <c r="AC68" s="12"/>
      <c r="AD68" s="208"/>
      <c r="AE68" s="215"/>
      <c r="AF68" s="216"/>
      <c r="AG68" s="291"/>
    </row>
    <row r="69" spans="1:33" ht="15.75" customHeight="1">
      <c r="A69" s="302"/>
      <c r="B69" s="100"/>
      <c r="C69" s="374"/>
      <c r="D69" s="374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07"/>
      <c r="S69" s="47"/>
      <c r="T69" s="48"/>
      <c r="U69" s="111"/>
      <c r="V69" s="112"/>
      <c r="W69" s="113"/>
      <c r="X69" s="116"/>
      <c r="Y69" s="12"/>
      <c r="Z69" s="208"/>
      <c r="AA69" s="295"/>
      <c r="AB69" s="296"/>
      <c r="AC69" s="12"/>
      <c r="AD69" s="208"/>
      <c r="AE69" s="215"/>
      <c r="AF69" s="216"/>
      <c r="AG69" s="291"/>
    </row>
    <row r="70" spans="1:33" ht="15.75" customHeight="1">
      <c r="A70" s="302"/>
      <c r="B70" s="100"/>
      <c r="C70" s="374"/>
      <c r="D70" s="374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07"/>
      <c r="S70" s="47"/>
      <c r="T70" s="48"/>
      <c r="U70" s="111"/>
      <c r="V70" s="112"/>
      <c r="W70" s="113"/>
      <c r="X70" s="116"/>
      <c r="Y70" s="12"/>
      <c r="Z70" s="208"/>
      <c r="AA70" s="295"/>
      <c r="AB70" s="296"/>
      <c r="AC70" s="12"/>
      <c r="AD70" s="208"/>
      <c r="AE70" s="215"/>
      <c r="AF70" s="216"/>
      <c r="AG70" s="291"/>
    </row>
    <row r="71" spans="1:33" ht="15.75" customHeight="1">
      <c r="A71" s="302"/>
      <c r="B71" s="100"/>
      <c r="C71" s="374"/>
      <c r="D71" s="374"/>
      <c r="E71" s="184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07"/>
      <c r="S71" s="119"/>
      <c r="T71" s="120"/>
      <c r="U71" s="130"/>
      <c r="V71" s="131"/>
      <c r="W71" s="126"/>
      <c r="X71" s="127"/>
      <c r="Y71" s="12"/>
      <c r="Z71" s="208"/>
      <c r="AA71" s="295"/>
      <c r="AB71" s="296"/>
      <c r="AC71" s="12"/>
      <c r="AD71" s="208"/>
      <c r="AE71" s="165"/>
      <c r="AF71" s="125"/>
      <c r="AG71" s="291"/>
    </row>
    <row r="72" spans="1:33" ht="15.75" customHeight="1" thickBot="1">
      <c r="A72" s="303"/>
      <c r="B72" s="133" t="s">
        <v>117</v>
      </c>
      <c r="C72" s="297"/>
      <c r="D72" s="297"/>
      <c r="E72" s="134"/>
      <c r="F72" s="167"/>
      <c r="G72" s="135"/>
      <c r="H72" s="69"/>
      <c r="I72" s="136">
        <f t="shared" ref="I72:J72" si="28">AVERAGE(I56:I71)</f>
        <v>20.142857142857142</v>
      </c>
      <c r="J72" s="137">
        <f t="shared" si="28"/>
        <v>2057.1428571428573</v>
      </c>
      <c r="K72" s="138">
        <f t="shared" ref="K72:K74" si="29">J72/I72</f>
        <v>102.1276595744681</v>
      </c>
      <c r="L72" s="136">
        <f t="shared" ref="L72:M72" si="30">AVERAGE(L56:L71)</f>
        <v>20.142857142857142</v>
      </c>
      <c r="M72" s="137">
        <f t="shared" si="30"/>
        <v>1832.402950831404</v>
      </c>
      <c r="N72" s="138">
        <f>M72/L72</f>
        <v>90.970359261133538</v>
      </c>
      <c r="O72" s="139">
        <f>L72-I72</f>
        <v>0</v>
      </c>
      <c r="P72" s="140">
        <f>N72-K72</f>
        <v>-11.157300313334559</v>
      </c>
      <c r="Q72" s="141">
        <f>N72/K72</f>
        <v>0.8907514344319325</v>
      </c>
      <c r="R72" s="308"/>
      <c r="S72" s="142">
        <f>S56</f>
        <v>0.29172453703703705</v>
      </c>
      <c r="T72" s="143">
        <f>INDEX(T56:T71,COUNTA(T56:T71))</f>
        <v>0.53545138888888888</v>
      </c>
      <c r="U72" s="144"/>
      <c r="V72" s="166"/>
      <c r="W72" s="167"/>
      <c r="X72" s="138"/>
      <c r="Y72" s="181">
        <f>SUM(Y56:Y71)</f>
        <v>0</v>
      </c>
      <c r="Z72" s="182">
        <f>SUM(Z56:Z71)</f>
        <v>0</v>
      </c>
      <c r="AA72" s="298"/>
      <c r="AB72" s="299"/>
      <c r="AC72" s="181">
        <f>SUM(AC56:AC71)</f>
        <v>9</v>
      </c>
      <c r="AD72" s="194">
        <f>SUM(AD56:AD71)</f>
        <v>0</v>
      </c>
      <c r="AE72" s="168">
        <f>M72-J72</f>
        <v>-224.7399063114533</v>
      </c>
      <c r="AF72" s="141">
        <f>M72/J72</f>
        <v>0.89075143443193239</v>
      </c>
      <c r="AG72" s="292"/>
    </row>
    <row r="73" spans="1:33" ht="15.75" customHeight="1">
      <c r="A73" s="311" t="s">
        <v>118</v>
      </c>
      <c r="B73" s="100" t="s">
        <v>180</v>
      </c>
      <c r="C73" s="293" t="s">
        <v>207</v>
      </c>
      <c r="D73" s="294"/>
      <c r="E73" s="101">
        <v>21.74</v>
      </c>
      <c r="F73" s="102">
        <v>559</v>
      </c>
      <c r="G73" s="121">
        <f t="shared" ref="G73:G74" si="31">E73*F73</f>
        <v>12152.66</v>
      </c>
      <c r="H73" s="122"/>
      <c r="I73" s="104">
        <v>6</v>
      </c>
      <c r="J73" s="105">
        <v>3600</v>
      </c>
      <c r="K73" s="106">
        <f t="shared" si="29"/>
        <v>600</v>
      </c>
      <c r="L73" s="107">
        <v>6</v>
      </c>
      <c r="M73" s="105">
        <f>F73/V73*60</f>
        <v>3256.3106796116467</v>
      </c>
      <c r="N73" s="106">
        <f>M73/L73</f>
        <v>542.71844660194108</v>
      </c>
      <c r="O73" s="108">
        <f>L73-I73</f>
        <v>0</v>
      </c>
      <c r="P73" s="109">
        <f>N73-K73</f>
        <v>-57.281553398058918</v>
      </c>
      <c r="Q73" s="110">
        <f>N73/K73</f>
        <v>0.90453074433656844</v>
      </c>
      <c r="R73" s="306">
        <f>Q89</f>
        <v>0.90243389608545121</v>
      </c>
      <c r="S73" s="47">
        <v>0.42777777777777776</v>
      </c>
      <c r="T73" s="48">
        <v>0.43493055555555554</v>
      </c>
      <c r="U73" s="111">
        <v>4.7499999999999432</v>
      </c>
      <c r="V73" s="112">
        <v>10.300000000000011</v>
      </c>
      <c r="W73" s="113"/>
      <c r="X73" s="162"/>
      <c r="Y73" s="12"/>
      <c r="Z73" s="208"/>
      <c r="AA73" s="309"/>
      <c r="AB73" s="310"/>
      <c r="AC73" s="12">
        <v>1</v>
      </c>
      <c r="AD73" s="208"/>
      <c r="AE73" s="115">
        <f>M73-J73</f>
        <v>-343.68932038835328</v>
      </c>
      <c r="AF73" s="156">
        <f>M73/J73</f>
        <v>0.90453074433656855</v>
      </c>
      <c r="AG73" s="290">
        <f>AF89</f>
        <v>0.90243389608545133</v>
      </c>
    </row>
    <row r="74" spans="1:33" ht="15.75" customHeight="1">
      <c r="A74" s="312"/>
      <c r="B74" s="100" t="s">
        <v>236</v>
      </c>
      <c r="C74" s="293" t="s">
        <v>237</v>
      </c>
      <c r="D74" s="294"/>
      <c r="E74" s="101">
        <v>27.05</v>
      </c>
      <c r="F74" s="102">
        <v>1212</v>
      </c>
      <c r="G74" s="121">
        <f t="shared" si="31"/>
        <v>32784.6</v>
      </c>
      <c r="H74" s="62"/>
      <c r="I74" s="104">
        <v>6</v>
      </c>
      <c r="J74" s="105">
        <v>3273</v>
      </c>
      <c r="K74" s="106">
        <f t="shared" si="29"/>
        <v>545.5</v>
      </c>
      <c r="L74" s="118">
        <v>6</v>
      </c>
      <c r="M74" s="105">
        <f>F74/V74*60</f>
        <v>2946.11748818366</v>
      </c>
      <c r="N74" s="106">
        <f>M74/L74</f>
        <v>491.01958136394336</v>
      </c>
      <c r="O74" s="123">
        <f>L74-I74</f>
        <v>0</v>
      </c>
      <c r="P74" s="124">
        <f>N74-K74</f>
        <v>-54.48041863605664</v>
      </c>
      <c r="Q74" s="125">
        <f>N74/K74</f>
        <v>0.90012755520429577</v>
      </c>
      <c r="R74" s="307"/>
      <c r="S74" s="47">
        <v>0.43841435185185185</v>
      </c>
      <c r="T74" s="48">
        <v>0.45555555555555555</v>
      </c>
      <c r="U74" s="111">
        <v>5.0166666666666782</v>
      </c>
      <c r="V74" s="112">
        <v>24.68333333333333</v>
      </c>
      <c r="W74" s="113"/>
      <c r="X74" s="116"/>
      <c r="Y74" s="12"/>
      <c r="Z74" s="208"/>
      <c r="AA74" s="295"/>
      <c r="AB74" s="296"/>
      <c r="AC74" s="12">
        <v>1</v>
      </c>
      <c r="AD74" s="208"/>
      <c r="AE74" s="117">
        <f>M74-J74</f>
        <v>-326.88251181633996</v>
      </c>
      <c r="AF74" s="110">
        <f>M74/J74</f>
        <v>0.90012755520429577</v>
      </c>
      <c r="AG74" s="291"/>
    </row>
    <row r="75" spans="1:33" ht="15.75" customHeight="1">
      <c r="A75" s="312"/>
      <c r="B75" s="100"/>
      <c r="C75" s="293"/>
      <c r="D75" s="294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07"/>
      <c r="S75" s="47"/>
      <c r="T75" s="48"/>
      <c r="U75" s="111"/>
      <c r="V75" s="112"/>
      <c r="W75" s="113"/>
      <c r="X75" s="116"/>
      <c r="Y75" s="12"/>
      <c r="Z75" s="208"/>
      <c r="AA75" s="295"/>
      <c r="AB75" s="296"/>
      <c r="AC75" s="12"/>
      <c r="AD75" s="208"/>
      <c r="AE75" s="117"/>
      <c r="AF75" s="110"/>
      <c r="AG75" s="291"/>
    </row>
    <row r="76" spans="1:33" ht="15.75" customHeight="1">
      <c r="A76" s="312"/>
      <c r="B76" s="100"/>
      <c r="C76" s="293"/>
      <c r="D76" s="294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07"/>
      <c r="S76" s="47"/>
      <c r="T76" s="48"/>
      <c r="U76" s="111"/>
      <c r="V76" s="112"/>
      <c r="W76" s="113"/>
      <c r="X76" s="116"/>
      <c r="Y76" s="12"/>
      <c r="Z76" s="208"/>
      <c r="AA76" s="295"/>
      <c r="AB76" s="296"/>
      <c r="AC76" s="12"/>
      <c r="AD76" s="208"/>
      <c r="AE76" s="117"/>
      <c r="AF76" s="110"/>
      <c r="AG76" s="291"/>
    </row>
    <row r="77" spans="1:33" ht="15.75" customHeight="1">
      <c r="A77" s="312"/>
      <c r="B77" s="100"/>
      <c r="C77" s="293"/>
      <c r="D77" s="294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307"/>
      <c r="S77" s="47"/>
      <c r="T77" s="48"/>
      <c r="U77" s="111"/>
      <c r="V77" s="112"/>
      <c r="W77" s="113"/>
      <c r="X77" s="116"/>
      <c r="Y77" s="12"/>
      <c r="Z77" s="208"/>
      <c r="AA77" s="295"/>
      <c r="AB77" s="296"/>
      <c r="AC77" s="12"/>
      <c r="AD77" s="208"/>
      <c r="AE77" s="117"/>
      <c r="AF77" s="110"/>
      <c r="AG77" s="291"/>
    </row>
    <row r="78" spans="1:33" ht="15.75" customHeight="1">
      <c r="A78" s="312"/>
      <c r="B78" s="100"/>
      <c r="C78" s="293"/>
      <c r="D78" s="294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07"/>
      <c r="S78" s="47"/>
      <c r="T78" s="48"/>
      <c r="U78" s="111"/>
      <c r="V78" s="112"/>
      <c r="W78" s="113"/>
      <c r="X78" s="116"/>
      <c r="Y78" s="12"/>
      <c r="Z78" s="208"/>
      <c r="AA78" s="295"/>
      <c r="AB78" s="296"/>
      <c r="AC78" s="12"/>
      <c r="AD78" s="208"/>
      <c r="AE78" s="117"/>
      <c r="AF78" s="110"/>
      <c r="AG78" s="291"/>
    </row>
    <row r="79" spans="1:33" ht="15.75" customHeight="1">
      <c r="A79" s="312"/>
      <c r="B79" s="100"/>
      <c r="C79" s="293"/>
      <c r="D79" s="294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307"/>
      <c r="S79" s="47"/>
      <c r="T79" s="48"/>
      <c r="U79" s="111"/>
      <c r="V79" s="112"/>
      <c r="W79" s="113"/>
      <c r="X79" s="116"/>
      <c r="Y79" s="12"/>
      <c r="Z79" s="208"/>
      <c r="AA79" s="295"/>
      <c r="AB79" s="296"/>
      <c r="AC79" s="12"/>
      <c r="AD79" s="208"/>
      <c r="AE79" s="117"/>
      <c r="AF79" s="110"/>
      <c r="AG79" s="291"/>
    </row>
    <row r="80" spans="1:33" ht="15.75" customHeight="1">
      <c r="A80" s="312"/>
      <c r="B80" s="100"/>
      <c r="C80" s="293"/>
      <c r="D80" s="294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07"/>
      <c r="S80" s="47"/>
      <c r="T80" s="48"/>
      <c r="U80" s="111"/>
      <c r="V80" s="112"/>
      <c r="W80" s="113"/>
      <c r="X80" s="116"/>
      <c r="Y80" s="12"/>
      <c r="Z80" s="208"/>
      <c r="AA80" s="295"/>
      <c r="AB80" s="296"/>
      <c r="AC80" s="12"/>
      <c r="AD80" s="208"/>
      <c r="AE80" s="117"/>
      <c r="AF80" s="110"/>
      <c r="AG80" s="291"/>
    </row>
    <row r="81" spans="1:33" ht="15.75" customHeight="1">
      <c r="A81" s="312"/>
      <c r="B81" s="100"/>
      <c r="C81" s="293"/>
      <c r="D81" s="294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07"/>
      <c r="S81" s="47"/>
      <c r="T81" s="48"/>
      <c r="U81" s="111"/>
      <c r="V81" s="112"/>
      <c r="W81" s="113"/>
      <c r="X81" s="127"/>
      <c r="Y81" s="12"/>
      <c r="Z81" s="208"/>
      <c r="AA81" s="295"/>
      <c r="AB81" s="296"/>
      <c r="AC81" s="12"/>
      <c r="AD81" s="208"/>
      <c r="AE81" s="117"/>
      <c r="AF81" s="110"/>
      <c r="AG81" s="291"/>
    </row>
    <row r="82" spans="1:33" ht="15.75" customHeight="1">
      <c r="A82" s="312"/>
      <c r="B82" s="100"/>
      <c r="C82" s="293"/>
      <c r="D82" s="294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07"/>
      <c r="S82" s="47"/>
      <c r="T82" s="48"/>
      <c r="U82" s="111"/>
      <c r="V82" s="112"/>
      <c r="W82" s="113"/>
      <c r="X82" s="127"/>
      <c r="Y82" s="12"/>
      <c r="Z82" s="208"/>
      <c r="AA82" s="295"/>
      <c r="AB82" s="296"/>
      <c r="AC82" s="12"/>
      <c r="AD82" s="208"/>
      <c r="AE82" s="117"/>
      <c r="AF82" s="110"/>
      <c r="AG82" s="291"/>
    </row>
    <row r="83" spans="1:33" ht="15.75" customHeight="1">
      <c r="A83" s="312"/>
      <c r="B83" s="100"/>
      <c r="C83" s="293"/>
      <c r="D83" s="294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07"/>
      <c r="S83" s="47"/>
      <c r="T83" s="48"/>
      <c r="U83" s="111"/>
      <c r="V83" s="112"/>
      <c r="W83" s="113"/>
      <c r="X83" s="127"/>
      <c r="Y83" s="12"/>
      <c r="Z83" s="208"/>
      <c r="AA83" s="295"/>
      <c r="AB83" s="296"/>
      <c r="AC83" s="12"/>
      <c r="AD83" s="208"/>
      <c r="AE83" s="117"/>
      <c r="AF83" s="110"/>
      <c r="AG83" s="291"/>
    </row>
    <row r="84" spans="1:33" ht="15.75" customHeight="1">
      <c r="A84" s="312"/>
      <c r="B84" s="100"/>
      <c r="C84" s="293"/>
      <c r="D84" s="294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07"/>
      <c r="S84" s="47"/>
      <c r="T84" s="48"/>
      <c r="U84" s="111"/>
      <c r="V84" s="112"/>
      <c r="W84" s="113"/>
      <c r="X84" s="127"/>
      <c r="Y84" s="12"/>
      <c r="Z84" s="208"/>
      <c r="AA84" s="295"/>
      <c r="AB84" s="296"/>
      <c r="AC84" s="12"/>
      <c r="AD84" s="208"/>
      <c r="AE84" s="117"/>
      <c r="AF84" s="110"/>
      <c r="AG84" s="291"/>
    </row>
    <row r="85" spans="1:33" ht="15.75" customHeight="1">
      <c r="A85" s="312"/>
      <c r="B85" s="100"/>
      <c r="C85" s="293"/>
      <c r="D85" s="294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07"/>
      <c r="S85" s="47"/>
      <c r="T85" s="48"/>
      <c r="U85" s="111"/>
      <c r="V85" s="112"/>
      <c r="W85" s="113"/>
      <c r="X85" s="127"/>
      <c r="Y85" s="12"/>
      <c r="Z85" s="208"/>
      <c r="AA85" s="295"/>
      <c r="AB85" s="296"/>
      <c r="AC85" s="12"/>
      <c r="AD85" s="208"/>
      <c r="AE85" s="117"/>
      <c r="AF85" s="110"/>
      <c r="AG85" s="291"/>
    </row>
    <row r="86" spans="1:33" ht="15.75" customHeight="1">
      <c r="A86" s="312"/>
      <c r="B86" s="100"/>
      <c r="C86" s="293"/>
      <c r="D86" s="294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07"/>
      <c r="S86" s="47"/>
      <c r="T86" s="48"/>
      <c r="U86" s="111"/>
      <c r="V86" s="112"/>
      <c r="W86" s="113"/>
      <c r="X86" s="127"/>
      <c r="Y86" s="12"/>
      <c r="Z86" s="208"/>
      <c r="AA86" s="295"/>
      <c r="AB86" s="296"/>
      <c r="AC86" s="12"/>
      <c r="AD86" s="208"/>
      <c r="AE86" s="117"/>
      <c r="AF86" s="110"/>
      <c r="AG86" s="291"/>
    </row>
    <row r="87" spans="1:33" ht="15.75" customHeight="1">
      <c r="A87" s="312"/>
      <c r="B87" s="100"/>
      <c r="C87" s="293"/>
      <c r="D87" s="294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07"/>
      <c r="S87" s="47"/>
      <c r="T87" s="48"/>
      <c r="U87" s="111"/>
      <c r="V87" s="112"/>
      <c r="W87" s="113"/>
      <c r="X87" s="127"/>
      <c r="Y87" s="12"/>
      <c r="Z87" s="208"/>
      <c r="AA87" s="295"/>
      <c r="AB87" s="296"/>
      <c r="AC87" s="12"/>
      <c r="AD87" s="208"/>
      <c r="AE87" s="117"/>
      <c r="AF87" s="110"/>
      <c r="AG87" s="291"/>
    </row>
    <row r="88" spans="1:33" ht="15.75" customHeight="1">
      <c r="A88" s="312"/>
      <c r="B88" s="163"/>
      <c r="C88" s="293"/>
      <c r="D88" s="294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07"/>
      <c r="S88" s="119"/>
      <c r="T88" s="120"/>
      <c r="U88" s="130"/>
      <c r="V88" s="131"/>
      <c r="W88" s="126"/>
      <c r="X88" s="127"/>
      <c r="Y88" s="12"/>
      <c r="Z88" s="208"/>
      <c r="AA88" s="295"/>
      <c r="AB88" s="296"/>
      <c r="AC88" s="12"/>
      <c r="AD88" s="208"/>
      <c r="AE88" s="165"/>
      <c r="AF88" s="125"/>
      <c r="AG88" s="291"/>
    </row>
    <row r="89" spans="1:33" ht="15.75" customHeight="1" thickBot="1">
      <c r="A89" s="313"/>
      <c r="B89" s="133" t="s">
        <v>117</v>
      </c>
      <c r="C89" s="297"/>
      <c r="D89" s="297"/>
      <c r="E89" s="134"/>
      <c r="F89" s="167"/>
      <c r="G89" s="135"/>
      <c r="H89" s="69"/>
      <c r="I89" s="136">
        <f t="shared" ref="I89:J89" si="32">AVERAGE(I73:I88)</f>
        <v>6</v>
      </c>
      <c r="J89" s="137">
        <f t="shared" si="32"/>
        <v>3436.5</v>
      </c>
      <c r="K89" s="138">
        <f t="shared" ref="K89" si="33">J89/I89</f>
        <v>572.75</v>
      </c>
      <c r="L89" s="136">
        <f t="shared" ref="L89:M89" si="34">AVERAGE(L73:L88)</f>
        <v>6</v>
      </c>
      <c r="M89" s="137">
        <f t="shared" si="34"/>
        <v>3101.2140838976534</v>
      </c>
      <c r="N89" s="138">
        <f>M89/L89</f>
        <v>516.86901398294219</v>
      </c>
      <c r="O89" s="139">
        <f>L89-I89</f>
        <v>0</v>
      </c>
      <c r="P89" s="140">
        <f>N89-K89</f>
        <v>-55.880986017057808</v>
      </c>
      <c r="Q89" s="141">
        <f>N89/K89</f>
        <v>0.90243389608545121</v>
      </c>
      <c r="R89" s="308"/>
      <c r="S89" s="142">
        <f>S73</f>
        <v>0.42777777777777776</v>
      </c>
      <c r="T89" s="143">
        <f>INDEX(T73:T88,COUNTA(T73:T88))</f>
        <v>0.45555555555555555</v>
      </c>
      <c r="U89" s="144"/>
      <c r="V89" s="166"/>
      <c r="W89" s="167"/>
      <c r="X89" s="138"/>
      <c r="Y89" s="181">
        <f>SUM(Y73:Y88)</f>
        <v>0</v>
      </c>
      <c r="Z89" s="182">
        <f>SUM(Z73:Z88)</f>
        <v>0</v>
      </c>
      <c r="AA89" s="298"/>
      <c r="AB89" s="299"/>
      <c r="AC89" s="181">
        <f>SUM(AC73:AC88)</f>
        <v>2</v>
      </c>
      <c r="AD89" s="194">
        <f>SUM(AD73:AD88)</f>
        <v>0</v>
      </c>
      <c r="AE89" s="168">
        <f>M89-J89</f>
        <v>-335.28591610234662</v>
      </c>
      <c r="AF89" s="141">
        <f>M89/J89</f>
        <v>0.90243389608545133</v>
      </c>
      <c r="AG89" s="292"/>
    </row>
    <row r="90" spans="1:33" ht="15.75" customHeight="1">
      <c r="A90" s="300" t="s">
        <v>208</v>
      </c>
      <c r="B90" s="146" t="s">
        <v>184</v>
      </c>
      <c r="C90" s="304" t="s">
        <v>211</v>
      </c>
      <c r="D90" s="305"/>
      <c r="E90" s="147">
        <v>57.3</v>
      </c>
      <c r="F90" s="159">
        <v>1515</v>
      </c>
      <c r="G90" s="148">
        <f t="shared" ref="G90:G92" si="35">E90*F90</f>
        <v>86809.5</v>
      </c>
      <c r="H90" s="149"/>
      <c r="I90" s="150">
        <v>21</v>
      </c>
      <c r="J90" s="151">
        <v>2000</v>
      </c>
      <c r="K90" s="152">
        <f>J90/I90</f>
        <v>95.238095238095241</v>
      </c>
      <c r="L90" s="153">
        <v>21</v>
      </c>
      <c r="M90" s="151">
        <f>F90/V90*60</f>
        <v>1779.4453507340988</v>
      </c>
      <c r="N90" s="152">
        <f>M90/L90</f>
        <v>84.735492892099941</v>
      </c>
      <c r="O90" s="154">
        <f>L90-I90</f>
        <v>0</v>
      </c>
      <c r="P90" s="155">
        <f>N90-K90</f>
        <v>-10.5026023459953</v>
      </c>
      <c r="Q90" s="156">
        <f>N90/K90</f>
        <v>0.88972267536704941</v>
      </c>
      <c r="R90" s="306">
        <f>Q106</f>
        <v>0.8890433420679219</v>
      </c>
      <c r="S90" s="157">
        <v>0.70833333333333337</v>
      </c>
      <c r="T90" s="158">
        <v>0.74380787037037033</v>
      </c>
      <c r="U90" s="159"/>
      <c r="V90" s="160">
        <v>51.083333333333215</v>
      </c>
      <c r="W90" s="97"/>
      <c r="X90" s="98"/>
      <c r="Y90" s="206"/>
      <c r="Z90" s="207"/>
      <c r="AA90" s="309"/>
      <c r="AB90" s="310"/>
      <c r="AC90" s="206">
        <v>1</v>
      </c>
      <c r="AD90" s="207"/>
      <c r="AE90" s="115">
        <f>M90-J90</f>
        <v>-220.55464926590116</v>
      </c>
      <c r="AF90" s="156">
        <f>M90/J90</f>
        <v>0.88972267536704941</v>
      </c>
      <c r="AG90" s="389">
        <f>AF106</f>
        <v>0.8890433420679219</v>
      </c>
    </row>
    <row r="91" spans="1:33" ht="15.75" customHeight="1">
      <c r="A91" s="301"/>
      <c r="B91" s="163" t="s">
        <v>184</v>
      </c>
      <c r="C91" s="293" t="s">
        <v>216</v>
      </c>
      <c r="D91" s="294"/>
      <c r="E91" s="101">
        <v>54.09</v>
      </c>
      <c r="F91" s="111">
        <v>1759</v>
      </c>
      <c r="G91" s="103">
        <f t="shared" si="35"/>
        <v>95144.310000000012</v>
      </c>
      <c r="H91" s="26"/>
      <c r="I91" s="104">
        <v>19</v>
      </c>
      <c r="J91" s="105">
        <v>2000</v>
      </c>
      <c r="K91" s="106">
        <f t="shared" ref="K91:K92" si="36">J91/I91</f>
        <v>105.26315789473684</v>
      </c>
      <c r="L91" s="107">
        <v>19</v>
      </c>
      <c r="M91" s="105">
        <f>F91/V91*60</f>
        <v>1775.7711721817188</v>
      </c>
      <c r="N91" s="106">
        <f>M91/L91</f>
        <v>93.461640641143092</v>
      </c>
      <c r="O91" s="108">
        <f>L91-I91</f>
        <v>0</v>
      </c>
      <c r="P91" s="109">
        <f>N91-K91</f>
        <v>-11.801517253593744</v>
      </c>
      <c r="Q91" s="110">
        <f>N91/K91</f>
        <v>0.88788558609085944</v>
      </c>
      <c r="R91" s="307"/>
      <c r="S91" s="47">
        <v>0.74722222222222223</v>
      </c>
      <c r="T91" s="48">
        <v>0.78849537037037032</v>
      </c>
      <c r="U91" s="111">
        <v>4.9166666666667425</v>
      </c>
      <c r="V91" s="112">
        <v>59.433333333333245</v>
      </c>
      <c r="W91" s="113"/>
      <c r="X91" s="116"/>
      <c r="Y91" s="12"/>
      <c r="Z91" s="208"/>
      <c r="AA91" s="295"/>
      <c r="AB91" s="296"/>
      <c r="AC91" s="12">
        <v>1</v>
      </c>
      <c r="AD91" s="208"/>
      <c r="AE91" s="117">
        <f>M91-J91</f>
        <v>-224.22882781828116</v>
      </c>
      <c r="AF91" s="110">
        <f>M91/J91</f>
        <v>0.88788558609085944</v>
      </c>
      <c r="AG91" s="377"/>
    </row>
    <row r="92" spans="1:33" ht="15.75" customHeight="1">
      <c r="A92" s="301"/>
      <c r="B92" s="163" t="s">
        <v>184</v>
      </c>
      <c r="C92" s="293" t="s">
        <v>218</v>
      </c>
      <c r="D92" s="294"/>
      <c r="E92" s="101">
        <v>58.17</v>
      </c>
      <c r="F92" s="111">
        <v>1873</v>
      </c>
      <c r="G92" s="103">
        <f t="shared" si="35"/>
        <v>108952.41</v>
      </c>
      <c r="H92" s="26"/>
      <c r="I92" s="104">
        <v>19</v>
      </c>
      <c r="J92" s="105">
        <v>1800</v>
      </c>
      <c r="K92" s="106">
        <f t="shared" si="36"/>
        <v>94.736842105263165</v>
      </c>
      <c r="L92" s="107">
        <v>19</v>
      </c>
      <c r="M92" s="105">
        <f>F92/V92*60</f>
        <v>1601.2348610781289</v>
      </c>
      <c r="N92" s="106">
        <f>M92/L92</f>
        <v>84.275519004112041</v>
      </c>
      <c r="O92" s="108">
        <f>L92-I92</f>
        <v>0</v>
      </c>
      <c r="P92" s="109">
        <f>N92-K92</f>
        <v>-10.461323101151123</v>
      </c>
      <c r="Q92" s="110">
        <f>N92/K92</f>
        <v>0.88957492282118256</v>
      </c>
      <c r="R92" s="307"/>
      <c r="S92" s="47">
        <v>0.79166666666666663</v>
      </c>
      <c r="T92" s="48">
        <v>0.84040509259259255</v>
      </c>
      <c r="U92" s="111">
        <v>4.5666666666666877</v>
      </c>
      <c r="V92" s="112">
        <v>70.183333333333323</v>
      </c>
      <c r="W92" s="113"/>
      <c r="X92" s="116"/>
      <c r="Y92" s="12"/>
      <c r="Z92" s="208"/>
      <c r="AA92" s="295"/>
      <c r="AB92" s="296"/>
      <c r="AC92" s="12">
        <v>2</v>
      </c>
      <c r="AD92" s="208"/>
      <c r="AE92" s="117">
        <f>M92-J92</f>
        <v>-198.76513892187108</v>
      </c>
      <c r="AF92" s="110">
        <f>M92/J92</f>
        <v>0.88957492282118278</v>
      </c>
      <c r="AG92" s="377"/>
    </row>
    <row r="93" spans="1:33" ht="15.75" customHeight="1">
      <c r="A93" s="301"/>
      <c r="B93" s="163"/>
      <c r="C93" s="293"/>
      <c r="D93" s="294"/>
      <c r="E93" s="101"/>
      <c r="F93" s="111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07"/>
      <c r="S93" s="47"/>
      <c r="T93" s="48"/>
      <c r="U93" s="111"/>
      <c r="V93" s="112"/>
      <c r="W93" s="113"/>
      <c r="X93" s="116"/>
      <c r="Y93" s="12"/>
      <c r="Z93" s="208"/>
      <c r="AA93" s="295"/>
      <c r="AB93" s="296"/>
      <c r="AC93" s="12"/>
      <c r="AD93" s="208"/>
      <c r="AE93" s="117"/>
      <c r="AF93" s="110"/>
      <c r="AG93" s="377"/>
    </row>
    <row r="94" spans="1:33" ht="15.75" customHeight="1">
      <c r="A94" s="302"/>
      <c r="B94" s="163"/>
      <c r="C94" s="293"/>
      <c r="D94" s="294"/>
      <c r="E94" s="101"/>
      <c r="F94" s="111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307"/>
      <c r="S94" s="47"/>
      <c r="T94" s="48"/>
      <c r="U94" s="111"/>
      <c r="V94" s="112"/>
      <c r="W94" s="113"/>
      <c r="X94" s="116"/>
      <c r="Y94" s="12"/>
      <c r="Z94" s="208"/>
      <c r="AA94" s="295"/>
      <c r="AB94" s="296"/>
      <c r="AC94" s="12"/>
      <c r="AD94" s="208"/>
      <c r="AE94" s="117"/>
      <c r="AF94" s="110"/>
      <c r="AG94" s="377"/>
    </row>
    <row r="95" spans="1:33" ht="15.75" customHeight="1">
      <c r="A95" s="302"/>
      <c r="B95" s="163"/>
      <c r="C95" s="293"/>
      <c r="D95" s="294"/>
      <c r="E95" s="101"/>
      <c r="F95" s="111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07"/>
      <c r="S95" s="47"/>
      <c r="T95" s="48"/>
      <c r="U95" s="111"/>
      <c r="V95" s="112"/>
      <c r="W95" s="113"/>
      <c r="X95" s="116"/>
      <c r="Y95" s="12"/>
      <c r="Z95" s="208"/>
      <c r="AA95" s="295"/>
      <c r="AB95" s="296"/>
      <c r="AC95" s="12"/>
      <c r="AD95" s="208"/>
      <c r="AE95" s="117"/>
      <c r="AF95" s="110"/>
      <c r="AG95" s="377"/>
    </row>
    <row r="96" spans="1:33" ht="15.75" customHeight="1">
      <c r="A96" s="302"/>
      <c r="B96" s="163"/>
      <c r="C96" s="293"/>
      <c r="D96" s="294"/>
      <c r="E96" s="101"/>
      <c r="F96" s="111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307"/>
      <c r="S96" s="47"/>
      <c r="T96" s="48"/>
      <c r="U96" s="111"/>
      <c r="V96" s="112"/>
      <c r="W96" s="113"/>
      <c r="X96" s="116"/>
      <c r="Y96" s="12"/>
      <c r="Z96" s="208"/>
      <c r="AA96" s="295"/>
      <c r="AB96" s="296"/>
      <c r="AC96" s="12"/>
      <c r="AD96" s="208"/>
      <c r="AE96" s="117"/>
      <c r="AF96" s="110"/>
      <c r="AG96" s="377"/>
    </row>
    <row r="97" spans="1:33" ht="15.75" customHeight="1">
      <c r="A97" s="302"/>
      <c r="B97" s="163"/>
      <c r="C97" s="293"/>
      <c r="D97" s="294"/>
      <c r="E97" s="101"/>
      <c r="F97" s="111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07"/>
      <c r="S97" s="47"/>
      <c r="T97" s="48"/>
      <c r="U97" s="111"/>
      <c r="V97" s="112"/>
      <c r="W97" s="113"/>
      <c r="X97" s="116"/>
      <c r="Y97" s="12"/>
      <c r="Z97" s="208"/>
      <c r="AA97" s="295"/>
      <c r="AB97" s="296"/>
      <c r="AC97" s="12"/>
      <c r="AD97" s="208"/>
      <c r="AE97" s="117"/>
      <c r="AF97" s="110"/>
      <c r="AG97" s="377"/>
    </row>
    <row r="98" spans="1:33" ht="15.75" customHeight="1">
      <c r="A98" s="302"/>
      <c r="B98" s="163"/>
      <c r="C98" s="293"/>
      <c r="D98" s="294"/>
      <c r="E98" s="101"/>
      <c r="F98" s="111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07"/>
      <c r="S98" s="47"/>
      <c r="T98" s="48"/>
      <c r="U98" s="111"/>
      <c r="V98" s="112"/>
      <c r="W98" s="113"/>
      <c r="X98" s="116"/>
      <c r="Y98" s="12"/>
      <c r="Z98" s="208"/>
      <c r="AA98" s="295"/>
      <c r="AB98" s="296"/>
      <c r="AC98" s="12"/>
      <c r="AD98" s="208"/>
      <c r="AE98" s="117"/>
      <c r="AF98" s="110"/>
      <c r="AG98" s="377"/>
    </row>
    <row r="99" spans="1:33" ht="15.75" customHeight="1">
      <c r="A99" s="302"/>
      <c r="B99" s="163"/>
      <c r="C99" s="293"/>
      <c r="D99" s="294"/>
      <c r="E99" s="101"/>
      <c r="F99" s="111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07"/>
      <c r="S99" s="47"/>
      <c r="T99" s="48"/>
      <c r="U99" s="111"/>
      <c r="V99" s="112"/>
      <c r="W99" s="113"/>
      <c r="X99" s="116"/>
      <c r="Y99" s="12"/>
      <c r="Z99" s="208"/>
      <c r="AA99" s="295"/>
      <c r="AB99" s="296"/>
      <c r="AC99" s="12"/>
      <c r="AD99" s="208"/>
      <c r="AE99" s="117"/>
      <c r="AF99" s="110"/>
      <c r="AG99" s="377"/>
    </row>
    <row r="100" spans="1:33" ht="15.75" customHeight="1">
      <c r="A100" s="302"/>
      <c r="B100" s="163"/>
      <c r="C100" s="293"/>
      <c r="D100" s="294"/>
      <c r="E100" s="101"/>
      <c r="F100" s="111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07"/>
      <c r="S100" s="47"/>
      <c r="T100" s="48"/>
      <c r="U100" s="111"/>
      <c r="V100" s="112"/>
      <c r="W100" s="113"/>
      <c r="X100" s="116"/>
      <c r="Y100" s="12"/>
      <c r="Z100" s="208"/>
      <c r="AA100" s="295"/>
      <c r="AB100" s="296"/>
      <c r="AC100" s="12"/>
      <c r="AD100" s="208"/>
      <c r="AE100" s="117"/>
      <c r="AF100" s="110"/>
      <c r="AG100" s="377"/>
    </row>
    <row r="101" spans="1:33" ht="15.75" customHeight="1">
      <c r="A101" s="302"/>
      <c r="B101" s="163"/>
      <c r="C101" s="293"/>
      <c r="D101" s="294"/>
      <c r="E101" s="101"/>
      <c r="F101" s="111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07"/>
      <c r="S101" s="47"/>
      <c r="T101" s="48"/>
      <c r="U101" s="111"/>
      <c r="V101" s="112"/>
      <c r="W101" s="113"/>
      <c r="X101" s="116"/>
      <c r="Y101" s="12"/>
      <c r="Z101" s="208"/>
      <c r="AA101" s="295"/>
      <c r="AB101" s="296"/>
      <c r="AC101" s="12"/>
      <c r="AD101" s="208"/>
      <c r="AE101" s="117"/>
      <c r="AF101" s="110"/>
      <c r="AG101" s="377"/>
    </row>
    <row r="102" spans="1:33" ht="15.75" customHeight="1">
      <c r="A102" s="302"/>
      <c r="B102" s="163"/>
      <c r="C102" s="293"/>
      <c r="D102" s="294"/>
      <c r="E102" s="101"/>
      <c r="F102" s="111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07"/>
      <c r="S102" s="47"/>
      <c r="T102" s="48"/>
      <c r="U102" s="111"/>
      <c r="V102" s="112"/>
      <c r="W102" s="113"/>
      <c r="X102" s="116"/>
      <c r="Y102" s="12"/>
      <c r="Z102" s="208"/>
      <c r="AA102" s="295"/>
      <c r="AB102" s="296"/>
      <c r="AC102" s="12"/>
      <c r="AD102" s="208"/>
      <c r="AE102" s="117"/>
      <c r="AF102" s="110"/>
      <c r="AG102" s="377"/>
    </row>
    <row r="103" spans="1:33" ht="15.75" customHeight="1">
      <c r="A103" s="302"/>
      <c r="B103" s="163"/>
      <c r="C103" s="293"/>
      <c r="D103" s="294"/>
      <c r="E103" s="101"/>
      <c r="F103" s="111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07"/>
      <c r="S103" s="47"/>
      <c r="T103" s="48"/>
      <c r="U103" s="111"/>
      <c r="V103" s="112"/>
      <c r="W103" s="185"/>
      <c r="X103" s="186"/>
      <c r="Y103" s="12"/>
      <c r="Z103" s="208"/>
      <c r="AA103" s="295"/>
      <c r="AB103" s="296"/>
      <c r="AC103" s="12"/>
      <c r="AD103" s="208"/>
      <c r="AE103" s="117"/>
      <c r="AF103" s="110"/>
      <c r="AG103" s="377"/>
    </row>
    <row r="104" spans="1:33" ht="15.75" customHeight="1">
      <c r="A104" s="302"/>
      <c r="B104" s="163"/>
      <c r="C104" s="293"/>
      <c r="D104" s="294"/>
      <c r="E104" s="101"/>
      <c r="F104" s="111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07"/>
      <c r="S104" s="47"/>
      <c r="T104" s="48"/>
      <c r="U104" s="111"/>
      <c r="V104" s="112"/>
      <c r="W104" s="187"/>
      <c r="X104" s="188"/>
      <c r="Y104" s="12"/>
      <c r="Z104" s="208"/>
      <c r="AA104" s="295"/>
      <c r="AB104" s="296"/>
      <c r="AC104" s="12"/>
      <c r="AD104" s="208"/>
      <c r="AE104" s="117"/>
      <c r="AF104" s="110"/>
      <c r="AG104" s="377"/>
    </row>
    <row r="105" spans="1:33" ht="15.75" customHeight="1">
      <c r="A105" s="302"/>
      <c r="B105" s="100"/>
      <c r="C105" s="293"/>
      <c r="D105" s="294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07"/>
      <c r="S105" s="47"/>
      <c r="T105" s="48"/>
      <c r="U105" s="130"/>
      <c r="V105" s="112"/>
      <c r="W105" s="187"/>
      <c r="X105" s="188"/>
      <c r="Y105" s="12"/>
      <c r="Z105" s="208"/>
      <c r="AA105" s="295"/>
      <c r="AB105" s="296"/>
      <c r="AC105" s="12"/>
      <c r="AD105" s="208"/>
      <c r="AE105" s="117"/>
      <c r="AF105" s="110"/>
      <c r="AG105" s="377"/>
    </row>
    <row r="106" spans="1:33" ht="15.75" customHeight="1" thickBot="1">
      <c r="A106" s="303"/>
      <c r="B106" s="133" t="s">
        <v>117</v>
      </c>
      <c r="C106" s="297"/>
      <c r="D106" s="297"/>
      <c r="E106" s="134"/>
      <c r="F106" s="167"/>
      <c r="G106" s="135"/>
      <c r="H106" s="69"/>
      <c r="I106" s="136">
        <f t="shared" ref="I106:J106" si="37">AVERAGE(I90:I105)</f>
        <v>19.666666666666668</v>
      </c>
      <c r="J106" s="137">
        <f t="shared" si="37"/>
        <v>1933.3333333333333</v>
      </c>
      <c r="K106" s="138">
        <f t="shared" ref="K106" si="38">J106/I106</f>
        <v>98.305084745762699</v>
      </c>
      <c r="L106" s="136">
        <f t="shared" ref="L106:M106" si="39">AVERAGE(L90:L105)</f>
        <v>19.666666666666668</v>
      </c>
      <c r="M106" s="137">
        <f t="shared" si="39"/>
        <v>1718.8171279979822</v>
      </c>
      <c r="N106" s="138">
        <f>M106/L106</f>
        <v>87.397481084643161</v>
      </c>
      <c r="O106" s="139">
        <f>L106-I106</f>
        <v>0</v>
      </c>
      <c r="P106" s="140">
        <f>N106-K106</f>
        <v>-10.907603661119538</v>
      </c>
      <c r="Q106" s="141">
        <f>N106/K106</f>
        <v>0.8890433420679219</v>
      </c>
      <c r="R106" s="308"/>
      <c r="S106" s="142">
        <f>S90</f>
        <v>0.70833333333333337</v>
      </c>
      <c r="T106" s="143">
        <f>INDEX(T90:T105,COUNTA(T90:T105))</f>
        <v>0.84040509259259255</v>
      </c>
      <c r="U106" s="144"/>
      <c r="V106" s="166"/>
      <c r="W106" s="189"/>
      <c r="X106" s="190"/>
      <c r="Y106" s="181">
        <f t="shared" ref="Y106:Z106" si="40">SUM(Y90:Y105)</f>
        <v>0</v>
      </c>
      <c r="Z106" s="182">
        <f t="shared" si="40"/>
        <v>0</v>
      </c>
      <c r="AA106" s="298"/>
      <c r="AB106" s="299"/>
      <c r="AC106" s="181">
        <f t="shared" ref="AC106:AD106" si="41">SUM(AC90:AC105)</f>
        <v>4</v>
      </c>
      <c r="AD106" s="182">
        <f t="shared" si="41"/>
        <v>0</v>
      </c>
      <c r="AE106" s="168">
        <f>M106-J106</f>
        <v>-214.51620533535106</v>
      </c>
      <c r="AF106" s="141">
        <f>M106/J106</f>
        <v>0.8890433420679219</v>
      </c>
      <c r="AG106" s="378"/>
    </row>
    <row r="107" spans="1:33" ht="15.75" customHeight="1">
      <c r="A107" s="311" t="s">
        <v>229</v>
      </c>
      <c r="B107" s="146" t="s">
        <v>184</v>
      </c>
      <c r="C107" s="304" t="s">
        <v>210</v>
      </c>
      <c r="D107" s="305"/>
      <c r="E107" s="147">
        <v>50.67</v>
      </c>
      <c r="F107" s="97">
        <v>497</v>
      </c>
      <c r="G107" s="148">
        <f t="shared" ref="G107:G110" si="42">E107*F107</f>
        <v>25182.99</v>
      </c>
      <c r="H107" s="149"/>
      <c r="I107" s="150">
        <v>20</v>
      </c>
      <c r="J107" s="151">
        <v>2000</v>
      </c>
      <c r="K107" s="152">
        <f>J107/I107</f>
        <v>100</v>
      </c>
      <c r="L107" s="153">
        <v>20</v>
      </c>
      <c r="M107" s="151">
        <f>F107/V107*60</f>
        <v>1778.5288270377723</v>
      </c>
      <c r="N107" s="152">
        <f>M107/L107</f>
        <v>88.926441351888613</v>
      </c>
      <c r="O107" s="154">
        <f>L107-I107</f>
        <v>0</v>
      </c>
      <c r="P107" s="155">
        <f>N107-K107</f>
        <v>-11.073558648111387</v>
      </c>
      <c r="Q107" s="156">
        <f>N107/K107</f>
        <v>0.88926441351888608</v>
      </c>
      <c r="R107" s="306">
        <f>Q123</f>
        <v>0.88866682703129252</v>
      </c>
      <c r="S107" s="157">
        <v>0.70849537037037036</v>
      </c>
      <c r="T107" s="158">
        <v>0.72013888888888888</v>
      </c>
      <c r="U107" s="159"/>
      <c r="V107" s="160">
        <v>16.766666666666676</v>
      </c>
      <c r="W107" s="158"/>
      <c r="X107" s="169"/>
      <c r="Y107" s="206"/>
      <c r="Z107" s="207"/>
      <c r="AA107" s="309"/>
      <c r="AB107" s="310"/>
      <c r="AC107" s="206">
        <v>1</v>
      </c>
      <c r="AD107" s="207"/>
      <c r="AE107" s="115">
        <f>M107-J107</f>
        <v>-221.47117296222768</v>
      </c>
      <c r="AF107" s="156">
        <f>M107/J107</f>
        <v>0.88926441351888619</v>
      </c>
      <c r="AG107" s="290">
        <f>AF123</f>
        <v>0.88866682703129263</v>
      </c>
    </row>
    <row r="108" spans="1:33" ht="15.75" customHeight="1">
      <c r="A108" s="312"/>
      <c r="B108" s="163" t="s">
        <v>184</v>
      </c>
      <c r="C108" s="293" t="s">
        <v>212</v>
      </c>
      <c r="D108" s="294"/>
      <c r="E108" s="101">
        <v>56.79</v>
      </c>
      <c r="F108" s="102">
        <v>1738</v>
      </c>
      <c r="G108" s="103">
        <f t="shared" si="42"/>
        <v>98701.02</v>
      </c>
      <c r="H108" s="26"/>
      <c r="I108" s="104">
        <v>23</v>
      </c>
      <c r="J108" s="105">
        <v>2000</v>
      </c>
      <c r="K108" s="106">
        <f t="shared" ref="K108:K110" si="43">J108/I108</f>
        <v>86.956521739130437</v>
      </c>
      <c r="L108" s="107">
        <v>23</v>
      </c>
      <c r="M108" s="105">
        <f>F108/V108*60</f>
        <v>1777.4999999999998</v>
      </c>
      <c r="N108" s="106">
        <f>M108/L108</f>
        <v>77.282608695652158</v>
      </c>
      <c r="O108" s="108">
        <f>L108-I108</f>
        <v>0</v>
      </c>
      <c r="P108" s="109">
        <f>N108-K108</f>
        <v>-9.6739130434782794</v>
      </c>
      <c r="Q108" s="110">
        <f>N108/K108</f>
        <v>0.88874999999999982</v>
      </c>
      <c r="R108" s="307"/>
      <c r="S108" s="47">
        <v>0.72384259259259254</v>
      </c>
      <c r="T108" s="48">
        <v>0.76458333333333328</v>
      </c>
      <c r="U108" s="111">
        <v>5.3333333333332611</v>
      </c>
      <c r="V108" s="112">
        <v>58.666666666666671</v>
      </c>
      <c r="W108" s="113"/>
      <c r="X108" s="116"/>
      <c r="Y108" s="12"/>
      <c r="Z108" s="208"/>
      <c r="AA108" s="295"/>
      <c r="AB108" s="296"/>
      <c r="AC108" s="12">
        <v>1</v>
      </c>
      <c r="AD108" s="208"/>
      <c r="AE108" s="117">
        <f>M108-J108</f>
        <v>-222.50000000000023</v>
      </c>
      <c r="AF108" s="110">
        <f>M108/J108</f>
        <v>0.88874999999999993</v>
      </c>
      <c r="AG108" s="291"/>
    </row>
    <row r="109" spans="1:33" ht="15.75" customHeight="1">
      <c r="A109" s="312"/>
      <c r="B109" s="163" t="s">
        <v>184</v>
      </c>
      <c r="C109" s="293" t="s">
        <v>213</v>
      </c>
      <c r="D109" s="294"/>
      <c r="E109" s="101">
        <v>56.87</v>
      </c>
      <c r="F109" s="102">
        <v>1312</v>
      </c>
      <c r="G109" s="103">
        <f t="shared" si="42"/>
        <v>74613.440000000002</v>
      </c>
      <c r="H109" s="26"/>
      <c r="I109" s="104">
        <v>23</v>
      </c>
      <c r="J109" s="105">
        <v>2000</v>
      </c>
      <c r="K109" s="106">
        <f t="shared" si="43"/>
        <v>86.956521739130437</v>
      </c>
      <c r="L109" s="107">
        <v>23</v>
      </c>
      <c r="M109" s="105">
        <f>F109/V109*60</f>
        <v>1776.9751693002302</v>
      </c>
      <c r="N109" s="106">
        <f>M109/L109</f>
        <v>77.259789969575223</v>
      </c>
      <c r="O109" s="108">
        <f>L109-I109</f>
        <v>0</v>
      </c>
      <c r="P109" s="109">
        <f>N109-K109</f>
        <v>-9.696731769555214</v>
      </c>
      <c r="Q109" s="110">
        <f>N109/K109</f>
        <v>0.88848758465011501</v>
      </c>
      <c r="R109" s="307"/>
      <c r="S109" s="47">
        <v>0.76875000000000004</v>
      </c>
      <c r="T109" s="48">
        <v>0.79951388888888886</v>
      </c>
      <c r="U109" s="111">
        <v>6.0000000000001386</v>
      </c>
      <c r="V109" s="112">
        <v>44.299999999999891</v>
      </c>
      <c r="W109" s="113"/>
      <c r="X109" s="116"/>
      <c r="Y109" s="12"/>
      <c r="Z109" s="208"/>
      <c r="AA109" s="295"/>
      <c r="AB109" s="296"/>
      <c r="AC109" s="12">
        <v>1</v>
      </c>
      <c r="AD109" s="208"/>
      <c r="AE109" s="117">
        <f>M109-J109</f>
        <v>-223.02483069976984</v>
      </c>
      <c r="AF109" s="110">
        <f>M109/J109</f>
        <v>0.88848758465011513</v>
      </c>
      <c r="AG109" s="291"/>
    </row>
    <row r="110" spans="1:33" ht="15.75" customHeight="1">
      <c r="A110" s="312"/>
      <c r="B110" s="163" t="s">
        <v>184</v>
      </c>
      <c r="C110" s="293" t="s">
        <v>214</v>
      </c>
      <c r="D110" s="294"/>
      <c r="E110" s="101">
        <v>47.6</v>
      </c>
      <c r="F110" s="102">
        <v>1576</v>
      </c>
      <c r="G110" s="103">
        <f t="shared" si="42"/>
        <v>75017.600000000006</v>
      </c>
      <c r="H110" s="26"/>
      <c r="I110" s="104">
        <v>23</v>
      </c>
      <c r="J110" s="105">
        <v>2000</v>
      </c>
      <c r="K110" s="106">
        <f t="shared" si="43"/>
        <v>86.956521739130437</v>
      </c>
      <c r="L110" s="107">
        <v>23</v>
      </c>
      <c r="M110" s="105">
        <f>F110/V110*60</f>
        <v>1776.330619912339</v>
      </c>
      <c r="N110" s="106">
        <f>M110/L110</f>
        <v>77.231766083145175</v>
      </c>
      <c r="O110" s="108">
        <f>L110-I110</f>
        <v>0</v>
      </c>
      <c r="P110" s="109">
        <f>N110-K110</f>
        <v>-9.7247556559852626</v>
      </c>
      <c r="Q110" s="110">
        <f>N110/K110</f>
        <v>0.88816530995616949</v>
      </c>
      <c r="R110" s="307"/>
      <c r="S110" s="47">
        <v>0.80277777777777781</v>
      </c>
      <c r="T110" s="48">
        <v>0.83974537037037034</v>
      </c>
      <c r="U110" s="111">
        <v>4.7000000000000952</v>
      </c>
      <c r="V110" s="112">
        <v>53.233333333333235</v>
      </c>
      <c r="W110" s="113"/>
      <c r="X110" s="116"/>
      <c r="Y110" s="12"/>
      <c r="Z110" s="208"/>
      <c r="AA110" s="295"/>
      <c r="AB110" s="296"/>
      <c r="AC110" s="12">
        <v>1</v>
      </c>
      <c r="AD110" s="208"/>
      <c r="AE110" s="117">
        <f>M110-J110</f>
        <v>-223.66938008766101</v>
      </c>
      <c r="AF110" s="110">
        <f>M110/J110</f>
        <v>0.88816530995616949</v>
      </c>
      <c r="AG110" s="291"/>
    </row>
    <row r="111" spans="1:33" ht="15.75" customHeight="1">
      <c r="A111" s="312"/>
      <c r="B111" s="163"/>
      <c r="C111" s="293"/>
      <c r="D111" s="294"/>
      <c r="E111" s="101"/>
      <c r="F111" s="102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307"/>
      <c r="S111" s="47"/>
      <c r="T111" s="48"/>
      <c r="U111" s="111"/>
      <c r="V111" s="112"/>
      <c r="W111" s="113"/>
      <c r="X111" s="116"/>
      <c r="Y111" s="12"/>
      <c r="Z111" s="208"/>
      <c r="AA111" s="295"/>
      <c r="AB111" s="296"/>
      <c r="AC111" s="12"/>
      <c r="AD111" s="208"/>
      <c r="AE111" s="117"/>
      <c r="AF111" s="110"/>
      <c r="AG111" s="291"/>
    </row>
    <row r="112" spans="1:33" ht="15.75" customHeight="1">
      <c r="A112" s="312"/>
      <c r="B112" s="163"/>
      <c r="C112" s="293"/>
      <c r="D112" s="294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07"/>
      <c r="S112" s="47"/>
      <c r="T112" s="48"/>
      <c r="U112" s="111"/>
      <c r="V112" s="112"/>
      <c r="W112" s="113"/>
      <c r="X112" s="116"/>
      <c r="Y112" s="12"/>
      <c r="Z112" s="208"/>
      <c r="AA112" s="295"/>
      <c r="AB112" s="296"/>
      <c r="AC112" s="12"/>
      <c r="AD112" s="208"/>
      <c r="AE112" s="117"/>
      <c r="AF112" s="110"/>
      <c r="AG112" s="291"/>
    </row>
    <row r="113" spans="1:33" ht="15.75" customHeight="1">
      <c r="A113" s="312"/>
      <c r="B113" s="163"/>
      <c r="C113" s="293"/>
      <c r="D113" s="294"/>
      <c r="E113" s="101"/>
      <c r="F113" s="102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307"/>
      <c r="S113" s="119"/>
      <c r="T113" s="120"/>
      <c r="U113" s="111"/>
      <c r="V113" s="112"/>
      <c r="W113" s="120"/>
      <c r="X113" s="191"/>
      <c r="Y113" s="12"/>
      <c r="Z113" s="208"/>
      <c r="AA113" s="295"/>
      <c r="AB113" s="296"/>
      <c r="AC113" s="12"/>
      <c r="AD113" s="208"/>
      <c r="AE113" s="117"/>
      <c r="AF113" s="110"/>
      <c r="AG113" s="291"/>
    </row>
    <row r="114" spans="1:33" ht="15.75" customHeight="1">
      <c r="A114" s="312"/>
      <c r="B114" s="163"/>
      <c r="C114" s="293"/>
      <c r="D114" s="294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07"/>
      <c r="S114" s="119"/>
      <c r="T114" s="120"/>
      <c r="U114" s="111"/>
      <c r="V114" s="112"/>
      <c r="W114" s="120"/>
      <c r="X114" s="191"/>
      <c r="Y114" s="12"/>
      <c r="Z114" s="208"/>
      <c r="AA114" s="295"/>
      <c r="AB114" s="296"/>
      <c r="AC114" s="12"/>
      <c r="AD114" s="208"/>
      <c r="AE114" s="117"/>
      <c r="AF114" s="110"/>
      <c r="AG114" s="291"/>
    </row>
    <row r="115" spans="1:33" ht="15.75" customHeight="1">
      <c r="A115" s="312"/>
      <c r="B115" s="163"/>
      <c r="C115" s="293"/>
      <c r="D115" s="294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07"/>
      <c r="S115" s="119"/>
      <c r="T115" s="120"/>
      <c r="U115" s="111"/>
      <c r="V115" s="112"/>
      <c r="W115" s="120"/>
      <c r="X115" s="191"/>
      <c r="Y115" s="12"/>
      <c r="Z115" s="208"/>
      <c r="AA115" s="295"/>
      <c r="AB115" s="296"/>
      <c r="AC115" s="12"/>
      <c r="AD115" s="208"/>
      <c r="AE115" s="117"/>
      <c r="AF115" s="110"/>
      <c r="AG115" s="291"/>
    </row>
    <row r="116" spans="1:33" ht="15.75" customHeight="1">
      <c r="A116" s="312"/>
      <c r="B116" s="163"/>
      <c r="C116" s="293"/>
      <c r="D116" s="294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07"/>
      <c r="S116" s="119"/>
      <c r="T116" s="120"/>
      <c r="U116" s="111"/>
      <c r="V116" s="112"/>
      <c r="W116" s="120"/>
      <c r="X116" s="191"/>
      <c r="Y116" s="12"/>
      <c r="Z116" s="208"/>
      <c r="AA116" s="295"/>
      <c r="AB116" s="296"/>
      <c r="AC116" s="12"/>
      <c r="AD116" s="208"/>
      <c r="AE116" s="117"/>
      <c r="AF116" s="110"/>
      <c r="AG116" s="291"/>
    </row>
    <row r="117" spans="1:33" ht="15.75" customHeight="1">
      <c r="A117" s="312"/>
      <c r="B117" s="163"/>
      <c r="C117" s="293"/>
      <c r="D117" s="294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07"/>
      <c r="S117" s="119"/>
      <c r="T117" s="120"/>
      <c r="U117" s="111"/>
      <c r="V117" s="112"/>
      <c r="W117" s="120"/>
      <c r="X117" s="191"/>
      <c r="Y117" s="12"/>
      <c r="Z117" s="208"/>
      <c r="AA117" s="295"/>
      <c r="AB117" s="296"/>
      <c r="AC117" s="12"/>
      <c r="AD117" s="208"/>
      <c r="AE117" s="117"/>
      <c r="AF117" s="110"/>
      <c r="AG117" s="291"/>
    </row>
    <row r="118" spans="1:33" ht="15.75" customHeight="1">
      <c r="A118" s="312"/>
      <c r="B118" s="163"/>
      <c r="C118" s="293"/>
      <c r="D118" s="294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07"/>
      <c r="S118" s="119"/>
      <c r="T118" s="120"/>
      <c r="U118" s="111"/>
      <c r="V118" s="112"/>
      <c r="W118" s="120"/>
      <c r="X118" s="191"/>
      <c r="Y118" s="12"/>
      <c r="Z118" s="208"/>
      <c r="AA118" s="295"/>
      <c r="AB118" s="296"/>
      <c r="AC118" s="12"/>
      <c r="AD118" s="208"/>
      <c r="AE118" s="117"/>
      <c r="AF118" s="110"/>
      <c r="AG118" s="291"/>
    </row>
    <row r="119" spans="1:33" ht="15.75" customHeight="1">
      <c r="A119" s="312"/>
      <c r="B119" s="163"/>
      <c r="C119" s="293"/>
      <c r="D119" s="294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07"/>
      <c r="S119" s="119"/>
      <c r="T119" s="120"/>
      <c r="U119" s="111"/>
      <c r="V119" s="112"/>
      <c r="W119" s="120"/>
      <c r="X119" s="191"/>
      <c r="Y119" s="12"/>
      <c r="Z119" s="208"/>
      <c r="AA119" s="295"/>
      <c r="AB119" s="296"/>
      <c r="AC119" s="12"/>
      <c r="AD119" s="208"/>
      <c r="AE119" s="117"/>
      <c r="AF119" s="110"/>
      <c r="AG119" s="291"/>
    </row>
    <row r="120" spans="1:33" ht="15.75" customHeight="1">
      <c r="A120" s="312"/>
      <c r="B120" s="163"/>
      <c r="C120" s="293"/>
      <c r="D120" s="294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07"/>
      <c r="S120" s="119"/>
      <c r="T120" s="120"/>
      <c r="U120" s="111"/>
      <c r="V120" s="112"/>
      <c r="W120" s="120"/>
      <c r="X120" s="191"/>
      <c r="Y120" s="12"/>
      <c r="Z120" s="208"/>
      <c r="AA120" s="295"/>
      <c r="AB120" s="296"/>
      <c r="AC120" s="12"/>
      <c r="AD120" s="208"/>
      <c r="AE120" s="117"/>
      <c r="AF120" s="110"/>
      <c r="AG120" s="291"/>
    </row>
    <row r="121" spans="1:33" ht="15.75" customHeight="1">
      <c r="A121" s="312"/>
      <c r="B121" s="163"/>
      <c r="C121" s="293"/>
      <c r="D121" s="294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07"/>
      <c r="S121" s="119"/>
      <c r="T121" s="120"/>
      <c r="U121" s="111"/>
      <c r="V121" s="112"/>
      <c r="W121" s="120"/>
      <c r="X121" s="191"/>
      <c r="Y121" s="12"/>
      <c r="Z121" s="208"/>
      <c r="AA121" s="295"/>
      <c r="AB121" s="296"/>
      <c r="AC121" s="12"/>
      <c r="AD121" s="208"/>
      <c r="AE121" s="117"/>
      <c r="AF121" s="110"/>
      <c r="AG121" s="291"/>
    </row>
    <row r="122" spans="1:33" ht="15.75" customHeight="1">
      <c r="A122" s="312"/>
      <c r="B122" s="163"/>
      <c r="C122" s="293"/>
      <c r="D122" s="294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07"/>
      <c r="S122" s="119"/>
      <c r="T122" s="120"/>
      <c r="U122" s="130"/>
      <c r="V122" s="131"/>
      <c r="W122" s="126"/>
      <c r="X122" s="127"/>
      <c r="Y122" s="12"/>
      <c r="Z122" s="208"/>
      <c r="AA122" s="295"/>
      <c r="AB122" s="296"/>
      <c r="AC122" s="12"/>
      <c r="AD122" s="208"/>
      <c r="AE122" s="165"/>
      <c r="AF122" s="125"/>
      <c r="AG122" s="291"/>
    </row>
    <row r="123" spans="1:33" ht="15.75" customHeight="1" thickBot="1">
      <c r="A123" s="313"/>
      <c r="B123" s="133" t="s">
        <v>117</v>
      </c>
      <c r="C123" s="297"/>
      <c r="D123" s="297"/>
      <c r="E123" s="134"/>
      <c r="F123" s="167"/>
      <c r="G123" s="135"/>
      <c r="H123" s="69"/>
      <c r="I123" s="136">
        <f t="shared" ref="I123:J123" si="44">AVERAGE(I107:I122)</f>
        <v>22.25</v>
      </c>
      <c r="J123" s="137">
        <f t="shared" si="44"/>
        <v>2000</v>
      </c>
      <c r="K123" s="138">
        <f t="shared" ref="K123" si="45">J123/I123</f>
        <v>89.887640449438209</v>
      </c>
      <c r="L123" s="136">
        <f t="shared" ref="L123:M123" si="46">AVERAGE(L107:L122)</f>
        <v>22.25</v>
      </c>
      <c r="M123" s="137">
        <f t="shared" si="46"/>
        <v>1777.3336540625853</v>
      </c>
      <c r="N123" s="138">
        <f>M123/L123</f>
        <v>79.880164227531921</v>
      </c>
      <c r="O123" s="139">
        <f>L123-I123</f>
        <v>0</v>
      </c>
      <c r="P123" s="140">
        <f>N123-K123</f>
        <v>-10.007476221906288</v>
      </c>
      <c r="Q123" s="141">
        <f>N123/K123</f>
        <v>0.88866682703129252</v>
      </c>
      <c r="R123" s="308"/>
      <c r="S123" s="142">
        <f>S107</f>
        <v>0.70849537037037036</v>
      </c>
      <c r="T123" s="143">
        <f>INDEX(T107:T122,COUNTA(T107:T122))</f>
        <v>0.83974537037037034</v>
      </c>
      <c r="U123" s="144"/>
      <c r="V123" s="166"/>
      <c r="W123" s="167"/>
      <c r="X123" s="138"/>
      <c r="Y123" s="181">
        <f t="shared" ref="Y123:Z123" si="47">SUM(Y107:Y122)</f>
        <v>0</v>
      </c>
      <c r="Z123" s="182">
        <f t="shared" si="47"/>
        <v>0</v>
      </c>
      <c r="AA123" s="298"/>
      <c r="AB123" s="299"/>
      <c r="AC123" s="181">
        <f t="shared" ref="AC123:AD123" si="48">SUM(AC107:AC122)</f>
        <v>4</v>
      </c>
      <c r="AD123" s="182">
        <f t="shared" si="48"/>
        <v>0</v>
      </c>
      <c r="AE123" s="168">
        <f>M123-J123</f>
        <v>-222.66634593741469</v>
      </c>
      <c r="AF123" s="141">
        <f>M123/J123</f>
        <v>0.88866682703129263</v>
      </c>
      <c r="AG123" s="292"/>
    </row>
    <row r="125" spans="1:33">
      <c r="AA125" s="289" t="s">
        <v>161</v>
      </c>
      <c r="AB125" s="289"/>
    </row>
    <row r="126" spans="1:33">
      <c r="AA126" s="289" t="s">
        <v>162</v>
      </c>
      <c r="AB126" s="289"/>
    </row>
    <row r="127" spans="1:33">
      <c r="AA127" s="289" t="s">
        <v>163</v>
      </c>
      <c r="AB127" s="289"/>
    </row>
    <row r="128" spans="1:33">
      <c r="AA128" s="289" t="s">
        <v>164</v>
      </c>
      <c r="AB128" s="289"/>
    </row>
    <row r="129" spans="27:28">
      <c r="AA129" s="289" t="s">
        <v>165</v>
      </c>
      <c r="AB129" s="289"/>
    </row>
    <row r="130" spans="27:28">
      <c r="AA130" s="289" t="s">
        <v>166</v>
      </c>
      <c r="AB130" s="289"/>
    </row>
    <row r="131" spans="27:28">
      <c r="AA131" s="289" t="s">
        <v>167</v>
      </c>
      <c r="AB131" s="289"/>
    </row>
    <row r="132" spans="27:28">
      <c r="AA132" s="289" t="s">
        <v>168</v>
      </c>
      <c r="AB132" s="289"/>
    </row>
    <row r="133" spans="27:28">
      <c r="AA133" s="289" t="s">
        <v>169</v>
      </c>
      <c r="AB133" s="289"/>
    </row>
    <row r="134" spans="27:28">
      <c r="AA134" s="289" t="s">
        <v>170</v>
      </c>
      <c r="AB134" s="289"/>
    </row>
    <row r="135" spans="27:28">
      <c r="AA135" s="289" t="s">
        <v>171</v>
      </c>
      <c r="AB135" s="289"/>
    </row>
    <row r="136" spans="27:28">
      <c r="AA136" s="289" t="s">
        <v>172</v>
      </c>
      <c r="AB136" s="289"/>
    </row>
    <row r="137" spans="27:28">
      <c r="AA137" s="289" t="s">
        <v>173</v>
      </c>
      <c r="AB137" s="289"/>
    </row>
  </sheetData>
  <mergeCells count="306">
    <mergeCell ref="AA137:AB137"/>
    <mergeCell ref="AA131:AB131"/>
    <mergeCell ref="AA132:AB132"/>
    <mergeCell ref="AA133:AB133"/>
    <mergeCell ref="AA134:AB134"/>
    <mergeCell ref="AA135:AB135"/>
    <mergeCell ref="AA136:AB136"/>
    <mergeCell ref="AA125:AB125"/>
    <mergeCell ref="AA126:AB126"/>
    <mergeCell ref="AA127:AB127"/>
    <mergeCell ref="AA128:AB128"/>
    <mergeCell ref="AA129:AB129"/>
    <mergeCell ref="AA130:AB130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21:D121"/>
    <mergeCell ref="AA121:AB121"/>
    <mergeCell ref="C122:D122"/>
    <mergeCell ref="AA122:AB122"/>
    <mergeCell ref="C123:D123"/>
    <mergeCell ref="AA123:AB123"/>
    <mergeCell ref="C118:D118"/>
    <mergeCell ref="AA118:AB118"/>
    <mergeCell ref="C119:D119"/>
    <mergeCell ref="AA119:AB119"/>
    <mergeCell ref="C120:D120"/>
    <mergeCell ref="AA120:AB120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AA114:AB114"/>
    <mergeCell ref="C115:D115"/>
    <mergeCell ref="AA115:AB115"/>
    <mergeCell ref="C116:D116"/>
    <mergeCell ref="AA116:AB116"/>
    <mergeCell ref="C117:D117"/>
    <mergeCell ref="AA117:AB117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23">
    <cfRule type="cellIs" dxfId="650" priority="3" operator="greaterThan">
      <formula>0</formula>
    </cfRule>
  </conditionalFormatting>
  <conditionalFormatting sqref="P5:P123 AE5:AE123">
    <cfRule type="cellIs" dxfId="649" priority="6" operator="lessThan">
      <formula>0</formula>
    </cfRule>
  </conditionalFormatting>
  <conditionalFormatting sqref="Q5:Q123 AF5:AF123">
    <cfRule type="cellIs" dxfId="648" priority="4" operator="greaterThan">
      <formula>1</formula>
    </cfRule>
    <cfRule type="cellIs" dxfId="647" priority="5" operator="lessThan">
      <formula>0.8</formula>
    </cfRule>
  </conditionalFormatting>
  <conditionalFormatting sqref="AG5 R5:R123 AG90">
    <cfRule type="cellIs" dxfId="646" priority="7" operator="lessThan">
      <formula>0.8</formula>
    </cfRule>
  </conditionalFormatting>
  <conditionalFormatting sqref="AG22">
    <cfRule type="cellIs" dxfId="645" priority="11" operator="lessThan">
      <formula>0.8</formula>
    </cfRule>
  </conditionalFormatting>
  <conditionalFormatting sqref="AG37">
    <cfRule type="cellIs" dxfId="644" priority="10" operator="lessThan">
      <formula>0.8</formula>
    </cfRule>
  </conditionalFormatting>
  <conditionalFormatting sqref="AG39:AG74">
    <cfRule type="cellIs" dxfId="643" priority="8" operator="lessThan">
      <formula>0.8</formula>
    </cfRule>
  </conditionalFormatting>
  <conditionalFormatting sqref="AG80:AG88">
    <cfRule type="cellIs" dxfId="642" priority="9" operator="lessThan">
      <formula>0.8</formula>
    </cfRule>
  </conditionalFormatting>
  <conditionalFormatting sqref="AG105">
    <cfRule type="cellIs" dxfId="641" priority="2" operator="lessThan">
      <formula>0.8</formula>
    </cfRule>
  </conditionalFormatting>
  <conditionalFormatting sqref="AG107:AG123">
    <cfRule type="cellIs" dxfId="640" priority="1" operator="lessThan">
      <formula>0.8</formula>
    </cfRule>
  </conditionalFormatting>
  <dataValidations count="1">
    <dataValidation type="list" allowBlank="1" showInputMessage="1" showErrorMessage="1" sqref="AA5:AB123" xr:uid="{CAE3837A-7F50-4914-A179-1E2E94D14DD5}">
      <formula1>$AA$125:$AA$137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254BB-F9C0-4199-BA8A-8A6FEC653857}">
  <sheetPr>
    <tabColor theme="9" tint="0.59999389629810485"/>
  </sheetPr>
  <dimension ref="B1:AR42"/>
  <sheetViews>
    <sheetView zoomScale="70" zoomScaleNormal="70" workbookViewId="0">
      <selection activeCell="T21" sqref="T21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6" t="s">
        <v>0</v>
      </c>
      <c r="C1" s="276"/>
      <c r="D1" s="276"/>
      <c r="E1" s="276"/>
      <c r="F1" s="276"/>
      <c r="G1" s="276"/>
      <c r="H1" s="276"/>
      <c r="I1" s="276"/>
      <c r="J1" s="276"/>
      <c r="K1" s="1"/>
      <c r="L1" s="1"/>
      <c r="M1" s="1"/>
      <c r="N1" s="1"/>
      <c r="O1" s="1"/>
      <c r="P1" s="1"/>
    </row>
    <row r="2" spans="2:34" ht="27.75" customHeight="1">
      <c r="B2" s="277"/>
      <c r="C2" s="277"/>
      <c r="D2" s="277"/>
      <c r="E2" s="277"/>
      <c r="F2" s="277"/>
      <c r="G2" s="277"/>
      <c r="H2" s="277"/>
      <c r="I2" s="277"/>
      <c r="J2" s="277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8" t="s">
        <v>264</v>
      </c>
      <c r="D3" s="279"/>
      <c r="E3" s="3" t="s">
        <v>2</v>
      </c>
      <c r="F3" s="280">
        <f>'0126(18度C)'!D1+'0126(4度C)'!D1</f>
        <v>161143</v>
      </c>
      <c r="G3" s="281"/>
      <c r="H3" s="3" t="s">
        <v>3</v>
      </c>
      <c r="I3" s="282">
        <f>'0126(18度C)'!F1+'0126(4度C)'!F1</f>
        <v>5012662.32</v>
      </c>
      <c r="J3" s="283"/>
      <c r="K3" s="4"/>
      <c r="L3" s="5"/>
      <c r="M3" s="1"/>
      <c r="N3" s="1"/>
      <c r="O3" s="1"/>
      <c r="P3" s="1"/>
    </row>
    <row r="4" spans="2:34" ht="28.5" customHeight="1">
      <c r="B4" s="284" t="s">
        <v>4</v>
      </c>
      <c r="C4" s="264" t="s">
        <v>5</v>
      </c>
      <c r="D4" s="265"/>
      <c r="E4" s="287" t="s">
        <v>6</v>
      </c>
      <c r="F4" s="288"/>
      <c r="G4" s="287" t="s">
        <v>7</v>
      </c>
      <c r="H4" s="288"/>
      <c r="I4" s="287" t="s">
        <v>8</v>
      </c>
      <c r="J4" s="288"/>
      <c r="K4" s="260" t="s">
        <v>9</v>
      </c>
      <c r="L4" s="261"/>
      <c r="M4" s="260" t="s">
        <v>10</v>
      </c>
      <c r="N4" s="261"/>
      <c r="O4" s="262" t="s">
        <v>11</v>
      </c>
      <c r="P4" s="263"/>
      <c r="Q4" s="263" t="s">
        <v>12</v>
      </c>
      <c r="R4" s="263"/>
    </row>
    <row r="5" spans="2:34" ht="28.5" customHeight="1">
      <c r="B5" s="285"/>
      <c r="C5" s="264" t="s">
        <v>13</v>
      </c>
      <c r="D5" s="265"/>
      <c r="E5" s="266" t="s">
        <v>14</v>
      </c>
      <c r="F5" s="267"/>
      <c r="G5" s="268" t="s">
        <v>15</v>
      </c>
      <c r="H5" s="269"/>
      <c r="I5" s="270" t="s">
        <v>16</v>
      </c>
      <c r="J5" s="271"/>
      <c r="K5" s="272" t="s">
        <v>17</v>
      </c>
      <c r="L5" s="273"/>
      <c r="M5" s="274" t="s">
        <v>18</v>
      </c>
      <c r="N5" s="275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5"/>
      <c r="C6" s="264" t="s">
        <v>22</v>
      </c>
      <c r="D6" s="265"/>
      <c r="E6" s="256">
        <f>AVERAGE(D14:O14,D32:X32)</f>
        <v>523.1922812473249</v>
      </c>
      <c r="F6" s="257" t="e">
        <f>AVERAGE(#REF!,D14:K14)</f>
        <v>#REF!</v>
      </c>
      <c r="G6" s="258">
        <f>AVERAGE(D14:K14)</f>
        <v>190.12399962150087</v>
      </c>
      <c r="H6" s="259"/>
      <c r="I6" s="258">
        <f>AVERAGE(L14:O14)</f>
        <v>94.096362597600461</v>
      </c>
      <c r="J6" s="259"/>
      <c r="K6" s="258">
        <f>AVERAGE(D32:O32)</f>
        <v>735.92243186582812</v>
      </c>
      <c r="L6" s="259"/>
      <c r="M6" s="258">
        <f>AVERAGE(P32:X32)</f>
        <v>772.6227495908347</v>
      </c>
      <c r="N6" s="259"/>
      <c r="O6" s="390">
        <f>'0126(4度C)'!Y2</f>
        <v>0</v>
      </c>
      <c r="P6" s="390">
        <f>'0126(4度C)'!Z2</f>
        <v>0</v>
      </c>
      <c r="Q6" s="245">
        <f>'0126(4度C)'!AC2</f>
        <v>42</v>
      </c>
      <c r="R6" s="245">
        <f>'0126(4度C)'!AD2</f>
        <v>0</v>
      </c>
    </row>
    <row r="7" spans="2:34" ht="28.5" customHeight="1">
      <c r="B7" s="285"/>
      <c r="C7" s="250" t="s">
        <v>23</v>
      </c>
      <c r="D7" s="251"/>
      <c r="E7" s="252">
        <f>AVERAGE(D15:O15,D33:X33)</f>
        <v>464.08157291644511</v>
      </c>
      <c r="F7" s="253" t="e">
        <f>AVERAGE(#REF!,D15:K15)</f>
        <v>#REF!</v>
      </c>
      <c r="G7" s="254">
        <f>AVERAGE(D15:K15)</f>
        <v>170.60413243221669</v>
      </c>
      <c r="H7" s="255"/>
      <c r="I7" s="254">
        <f>AVERAGE(L15:O15)</f>
        <v>83.60012547915963</v>
      </c>
      <c r="J7" s="255"/>
      <c r="K7" s="254">
        <f>AVERAGE(D33:O33)</f>
        <v>652.02850077774383</v>
      </c>
      <c r="L7" s="255"/>
      <c r="M7" s="254">
        <f>AVERAGE(P33:X33)</f>
        <v>684.2152789420295</v>
      </c>
      <c r="N7" s="255"/>
      <c r="O7" s="390"/>
      <c r="P7" s="390"/>
      <c r="Q7" s="246"/>
      <c r="R7" s="246"/>
    </row>
    <row r="8" spans="2:34" ht="28.5" customHeight="1">
      <c r="B8" s="286"/>
      <c r="C8" s="250" t="s">
        <v>24</v>
      </c>
      <c r="D8" s="251"/>
      <c r="E8" s="248">
        <f>AVERAGE(D16:O16,D34:X34)</f>
        <v>0.88761526597884277</v>
      </c>
      <c r="F8" s="249" t="e">
        <f>AVERAGE(D16:K16,#REF!)</f>
        <v>#REF!</v>
      </c>
      <c r="G8" s="238">
        <f>AVERAGE(D16:K16)</f>
        <v>0.89229406003461453</v>
      </c>
      <c r="H8" s="239"/>
      <c r="I8" s="238">
        <f>AVERAGE(L16:O16)</f>
        <v>0.88844649146315313</v>
      </c>
      <c r="J8" s="239"/>
      <c r="K8" s="238">
        <f>AVERAGE(D34:O34)</f>
        <v>0.88613673347624922</v>
      </c>
      <c r="L8" s="239"/>
      <c r="M8" s="238">
        <f>AVERAGE(P34:X34)</f>
        <v>0.88437822073245909</v>
      </c>
      <c r="N8" s="239"/>
      <c r="O8" s="390"/>
      <c r="P8" s="390"/>
      <c r="Q8" s="247"/>
      <c r="R8" s="247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36" t="s">
        <v>26</v>
      </c>
      <c r="C11" s="237"/>
      <c r="D11" s="240" t="s">
        <v>27</v>
      </c>
      <c r="E11" s="241"/>
      <c r="F11" s="241"/>
      <c r="G11" s="241"/>
      <c r="H11" s="241"/>
      <c r="I11" s="241"/>
      <c r="J11" s="241"/>
      <c r="K11" s="241"/>
      <c r="L11" s="242" t="s">
        <v>28</v>
      </c>
      <c r="M11" s="243"/>
      <c r="N11" s="243"/>
      <c r="O11" s="244"/>
    </row>
    <row r="12" spans="2:34" ht="17.25" customHeight="1">
      <c r="B12" s="230" t="s">
        <v>29</v>
      </c>
      <c r="C12" s="231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1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3" t="s">
        <v>40</v>
      </c>
      <c r="C14" s="26" t="s">
        <v>41</v>
      </c>
      <c r="D14" s="27" t="s">
        <v>42</v>
      </c>
      <c r="E14" s="28">
        <v>81.818181818181813</v>
      </c>
      <c r="F14" s="28">
        <v>93.023255813953483</v>
      </c>
      <c r="G14" s="28">
        <v>100.90090090090091</v>
      </c>
      <c r="H14" s="28">
        <v>102.1276595744681</v>
      </c>
      <c r="I14" s="28">
        <v>572.75</v>
      </c>
      <c r="J14" s="28" t="s">
        <v>42</v>
      </c>
      <c r="K14" s="29" t="s">
        <v>42</v>
      </c>
      <c r="L14" s="27" t="s">
        <v>42</v>
      </c>
      <c r="M14" s="30" t="s">
        <v>42</v>
      </c>
      <c r="N14" s="28">
        <v>98.305084745762699</v>
      </c>
      <c r="O14" s="31">
        <v>89.887640449438209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3"/>
      <c r="C15" s="33" t="s">
        <v>43</v>
      </c>
      <c r="D15" s="34" t="s">
        <v>42</v>
      </c>
      <c r="E15" s="35">
        <v>72.913916552361755</v>
      </c>
      <c r="F15" s="35">
        <v>82.597916450406103</v>
      </c>
      <c r="G15" s="35">
        <v>89.757072304555763</v>
      </c>
      <c r="H15" s="35">
        <v>90.943457055892267</v>
      </c>
      <c r="I15" s="35">
        <v>516.80829979786756</v>
      </c>
      <c r="J15" s="35" t="s">
        <v>42</v>
      </c>
      <c r="K15" s="36" t="s">
        <v>42</v>
      </c>
      <c r="L15" s="34" t="s">
        <v>42</v>
      </c>
      <c r="M15" s="37" t="s">
        <v>42</v>
      </c>
      <c r="N15" s="35">
        <v>87.351473685605924</v>
      </c>
      <c r="O15" s="38">
        <v>79.84877727271332</v>
      </c>
      <c r="Q15" s="39"/>
      <c r="R15" s="39"/>
      <c r="S15" s="39"/>
      <c r="T15" s="39"/>
      <c r="U15" s="39"/>
      <c r="V15" s="39"/>
      <c r="W15" s="39"/>
      <c r="X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33"/>
      <c r="C16" s="41" t="s">
        <v>44</v>
      </c>
      <c r="D16" s="42" t="s">
        <v>42</v>
      </c>
      <c r="E16" s="43">
        <f t="shared" ref="E16:I16" si="0">E15/E14</f>
        <v>0.89117009119553259</v>
      </c>
      <c r="F16" s="43">
        <f t="shared" si="0"/>
        <v>0.8879276018418657</v>
      </c>
      <c r="G16" s="43">
        <f t="shared" si="0"/>
        <v>0.88955669873265075</v>
      </c>
      <c r="H16" s="43">
        <f t="shared" si="0"/>
        <v>0.89048801700561164</v>
      </c>
      <c r="I16" s="43">
        <f t="shared" si="0"/>
        <v>0.90232789139741176</v>
      </c>
      <c r="J16" s="43" t="s">
        <v>42</v>
      </c>
      <c r="K16" s="44" t="s">
        <v>42</v>
      </c>
      <c r="L16" s="42" t="s">
        <v>42</v>
      </c>
      <c r="M16" s="45" t="s">
        <v>42</v>
      </c>
      <c r="N16" s="43">
        <f t="shared" ref="N16:O16" si="1">N15/N14</f>
        <v>0.88857533576737069</v>
      </c>
      <c r="O16" s="46">
        <f t="shared" si="1"/>
        <v>0.88831764715893557</v>
      </c>
      <c r="Q16" s="32"/>
      <c r="R16" s="32"/>
      <c r="S16" s="32"/>
      <c r="T16" s="32"/>
      <c r="U16" s="32"/>
      <c r="V16" s="32"/>
      <c r="W16" s="32"/>
      <c r="X16" s="32"/>
      <c r="AB16" s="32"/>
      <c r="AC16" s="32"/>
      <c r="AD16" s="32"/>
      <c r="AE16" s="32"/>
    </row>
    <row r="17" spans="2:44" ht="17.25" customHeight="1">
      <c r="B17" s="232" t="s">
        <v>45</v>
      </c>
      <c r="C17" s="13" t="s">
        <v>46</v>
      </c>
      <c r="D17" s="47" t="s">
        <v>42</v>
      </c>
      <c r="E17" s="48">
        <v>0.20849537037037036</v>
      </c>
      <c r="F17" s="48">
        <v>0.29166666666666669</v>
      </c>
      <c r="G17" s="48">
        <v>0.29166666666666669</v>
      </c>
      <c r="H17" s="48">
        <v>0.2917939814814815</v>
      </c>
      <c r="I17" s="48">
        <v>0.43333333333333335</v>
      </c>
      <c r="J17" s="48" t="s">
        <v>42</v>
      </c>
      <c r="K17" s="48" t="s">
        <v>42</v>
      </c>
      <c r="L17" s="47" t="s">
        <v>42</v>
      </c>
      <c r="M17" s="49" t="s">
        <v>42</v>
      </c>
      <c r="N17" s="48">
        <v>0.70848379629629632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7" t="s">
        <v>42</v>
      </c>
      <c r="E18" s="48">
        <v>0.61760416666666662</v>
      </c>
      <c r="F18" s="48">
        <v>0.5793518518518519</v>
      </c>
      <c r="G18" s="48">
        <v>0.54792824074074076</v>
      </c>
      <c r="H18" s="48">
        <v>0.56111111111111112</v>
      </c>
      <c r="I18" s="48">
        <v>0.46835648148148146</v>
      </c>
      <c r="J18" s="48" t="s">
        <v>42</v>
      </c>
      <c r="K18" s="48" t="s">
        <v>42</v>
      </c>
      <c r="L18" s="47" t="s">
        <v>42</v>
      </c>
      <c r="M18" s="49" t="s">
        <v>42</v>
      </c>
      <c r="N18" s="48">
        <v>0.83960648148148154</v>
      </c>
      <c r="O18" s="50">
        <v>0.83767361111111116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4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2"/>
      <c r="AC19" s="192"/>
      <c r="AD19" s="192"/>
      <c r="AE19" s="192"/>
      <c r="AF19" s="192"/>
      <c r="AG19" s="192"/>
      <c r="AH19" s="192"/>
      <c r="AI19" s="192"/>
      <c r="AJ19" s="192"/>
      <c r="AK19" s="192"/>
      <c r="AL19" s="192"/>
      <c r="AM19" s="192"/>
      <c r="AN19" s="192"/>
      <c r="AO19" s="25"/>
      <c r="AP19" s="25"/>
      <c r="AQ19" s="25"/>
      <c r="AR19" s="25"/>
    </row>
    <row r="20" spans="2:44" ht="17.25" customHeight="1">
      <c r="B20" s="235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2"/>
      <c r="AC20" s="192"/>
      <c r="AD20" s="192"/>
      <c r="AE20" s="192"/>
      <c r="AF20" s="192"/>
      <c r="AG20" s="192"/>
      <c r="AH20" s="192"/>
      <c r="AI20" s="192"/>
      <c r="AJ20" s="192"/>
      <c r="AK20" s="192"/>
      <c r="AL20" s="192"/>
      <c r="AM20" s="192"/>
      <c r="AN20" s="192"/>
      <c r="AO20" s="25"/>
      <c r="AP20" s="25"/>
      <c r="AQ20" s="25"/>
      <c r="AR20" s="25"/>
    </row>
    <row r="21" spans="2:44" ht="17.25" customHeight="1">
      <c r="B21" s="234" t="s">
        <v>51</v>
      </c>
      <c r="C21" s="51" t="s">
        <v>49</v>
      </c>
      <c r="D21" s="54"/>
      <c r="E21" s="52">
        <v>11</v>
      </c>
      <c r="F21" s="52">
        <v>6</v>
      </c>
      <c r="G21" s="52">
        <v>8</v>
      </c>
      <c r="H21" s="52">
        <v>8</v>
      </c>
      <c r="I21" s="52">
        <v>2</v>
      </c>
      <c r="J21" s="52"/>
      <c r="K21" s="53"/>
      <c r="L21" s="54"/>
      <c r="M21" s="55"/>
      <c r="N21" s="52">
        <v>3</v>
      </c>
      <c r="O21" s="56">
        <v>4</v>
      </c>
      <c r="Q21" s="9"/>
      <c r="R21" s="9"/>
      <c r="S21" s="9"/>
      <c r="T21" s="9"/>
      <c r="AB21" s="192"/>
      <c r="AC21" s="192"/>
      <c r="AD21" s="192"/>
      <c r="AE21" s="192"/>
      <c r="AF21" s="192"/>
      <c r="AG21" s="192"/>
      <c r="AH21" s="192"/>
      <c r="AI21" s="192"/>
      <c r="AJ21" s="192"/>
      <c r="AK21" s="192"/>
      <c r="AL21" s="192"/>
      <c r="AM21" s="192"/>
      <c r="AN21" s="192"/>
      <c r="AO21" s="25"/>
      <c r="AP21" s="25"/>
      <c r="AQ21" s="25"/>
      <c r="AR21" s="25"/>
    </row>
    <row r="22" spans="2:44" ht="17.25" customHeight="1">
      <c r="B22" s="235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2"/>
      <c r="AA22" s="192"/>
      <c r="AB22" s="192"/>
      <c r="AC22" s="192"/>
      <c r="AD22" s="192"/>
      <c r="AE22" s="192"/>
      <c r="AF22" s="192"/>
      <c r="AG22" s="192"/>
      <c r="AH22" s="192"/>
      <c r="AI22" s="192"/>
      <c r="AJ22" s="192"/>
      <c r="AK22" s="192"/>
      <c r="AL22" s="192"/>
      <c r="AM22" s="192"/>
      <c r="AN22" s="192"/>
      <c r="AO22" s="25"/>
      <c r="AP22" s="25"/>
      <c r="AQ22" s="25"/>
      <c r="AR22" s="25"/>
    </row>
    <row r="23" spans="2:44" ht="17.25" customHeight="1">
      <c r="B23" s="230" t="s">
        <v>53</v>
      </c>
      <c r="C23" s="231"/>
      <c r="D23" s="57" t="s">
        <v>42</v>
      </c>
      <c r="E23" s="58">
        <v>22</v>
      </c>
      <c r="F23" s="58">
        <v>21.5</v>
      </c>
      <c r="G23" s="58">
        <v>22.2</v>
      </c>
      <c r="H23" s="58">
        <v>20.142857142857142</v>
      </c>
      <c r="I23" s="58">
        <v>6</v>
      </c>
      <c r="J23" s="58" t="s">
        <v>42</v>
      </c>
      <c r="K23" s="59" t="s">
        <v>42</v>
      </c>
      <c r="L23" s="57" t="s">
        <v>42</v>
      </c>
      <c r="M23" s="60" t="s">
        <v>42</v>
      </c>
      <c r="N23" s="58">
        <v>19.666666666666668</v>
      </c>
      <c r="O23" s="61">
        <v>22.25</v>
      </c>
    </row>
    <row r="24" spans="2:44" ht="17.25" customHeight="1">
      <c r="B24" s="220" t="s">
        <v>54</v>
      </c>
      <c r="C24" s="221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20" t="s">
        <v>59</v>
      </c>
      <c r="C25" s="221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22" t="s">
        <v>60</v>
      </c>
      <c r="C26" s="223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36" t="s">
        <v>26</v>
      </c>
      <c r="C29" s="237"/>
      <c r="D29" s="224" t="s">
        <v>64</v>
      </c>
      <c r="E29" s="225"/>
      <c r="F29" s="225"/>
      <c r="G29" s="225"/>
      <c r="H29" s="225"/>
      <c r="I29" s="225"/>
      <c r="J29" s="225"/>
      <c r="K29" s="225"/>
      <c r="L29" s="225"/>
      <c r="M29" s="225"/>
      <c r="N29" s="225"/>
      <c r="O29" s="226"/>
      <c r="P29" s="227" t="s">
        <v>65</v>
      </c>
      <c r="Q29" s="228"/>
      <c r="R29" s="228"/>
      <c r="S29" s="228"/>
      <c r="T29" s="228"/>
      <c r="U29" s="228"/>
      <c r="V29" s="228"/>
      <c r="W29" s="228"/>
      <c r="X29" s="229"/>
    </row>
    <row r="30" spans="2:44" ht="17.25" customHeight="1">
      <c r="B30" s="230" t="s">
        <v>29</v>
      </c>
      <c r="C30" s="231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30"/>
      <c r="C31" s="231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33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318.8679245283019</v>
      </c>
      <c r="H32" s="28">
        <v>433.33333333333331</v>
      </c>
      <c r="I32" s="28" t="s">
        <v>42</v>
      </c>
      <c r="J32" s="28" t="s">
        <v>42</v>
      </c>
      <c r="K32" s="28">
        <v>880</v>
      </c>
      <c r="L32" s="28" t="s">
        <v>42</v>
      </c>
      <c r="M32" s="28">
        <v>707.14285714285711</v>
      </c>
      <c r="N32" s="28">
        <v>1133.3333333333333</v>
      </c>
      <c r="O32" s="28">
        <v>942.85714285714289</v>
      </c>
      <c r="P32" s="27">
        <v>306.38297872340428</v>
      </c>
      <c r="Q32" s="28" t="s">
        <v>42</v>
      </c>
      <c r="R32" s="28" t="s">
        <v>42</v>
      </c>
      <c r="S32" s="28" t="s">
        <v>42</v>
      </c>
      <c r="T32" s="28">
        <v>787.5</v>
      </c>
      <c r="U32" s="28" t="s">
        <v>42</v>
      </c>
      <c r="V32" s="28">
        <v>776.47058823529414</v>
      </c>
      <c r="W32" s="28">
        <v>969.23076923076928</v>
      </c>
      <c r="X32" s="31">
        <v>1023.5294117647059</v>
      </c>
    </row>
    <row r="33" spans="2:24" ht="39.6" customHeight="1">
      <c r="B33" s="233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279.29147875089501</v>
      </c>
      <c r="H33" s="35">
        <v>386.15817192860686</v>
      </c>
      <c r="I33" s="35" t="s">
        <v>42</v>
      </c>
      <c r="J33" s="35" t="s">
        <v>42</v>
      </c>
      <c r="K33" s="35">
        <v>787.25487649692798</v>
      </c>
      <c r="L33" s="35" t="s">
        <v>42</v>
      </c>
      <c r="M33" s="35">
        <v>632.78898928395449</v>
      </c>
      <c r="N33" s="35">
        <v>993.21968055892773</v>
      </c>
      <c r="O33" s="35">
        <v>833.45780764715084</v>
      </c>
      <c r="P33" s="34">
        <v>266.98190981039949</v>
      </c>
      <c r="Q33" s="35" t="s">
        <v>42</v>
      </c>
      <c r="R33" s="35" t="s">
        <v>42</v>
      </c>
      <c r="S33" s="35" t="s">
        <v>42</v>
      </c>
      <c r="T33" s="35">
        <v>702.52661390140486</v>
      </c>
      <c r="U33" s="35" t="s">
        <v>42</v>
      </c>
      <c r="V33" s="35">
        <v>695.07326832830438</v>
      </c>
      <c r="W33" s="35">
        <v>860.68129298566589</v>
      </c>
      <c r="X33" s="38">
        <v>895.81330968437248</v>
      </c>
    </row>
    <row r="34" spans="2:24" ht="40.15" customHeight="1">
      <c r="B34" s="233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0.87588451915961152</v>
      </c>
      <c r="H34" s="43">
        <f>H33/H32</f>
        <v>0.89113424291216969</v>
      </c>
      <c r="I34" s="43" t="s">
        <v>42</v>
      </c>
      <c r="J34" s="43" t="s">
        <v>42</v>
      </c>
      <c r="K34" s="43">
        <f>K33/K32</f>
        <v>0.89460781420105451</v>
      </c>
      <c r="L34" s="43" t="s">
        <v>42</v>
      </c>
      <c r="M34" s="43">
        <f>M33/M32</f>
        <v>0.89485311615912766</v>
      </c>
      <c r="N34" s="43">
        <f>N33/N32</f>
        <v>0.87637030637552449</v>
      </c>
      <c r="O34" s="43">
        <f>O33/O32</f>
        <v>0.88397040205000843</v>
      </c>
      <c r="P34" s="42">
        <f>P33/P32</f>
        <v>0.87139928896449825</v>
      </c>
      <c r="Q34" s="43" t="s">
        <v>42</v>
      </c>
      <c r="R34" s="43" t="s">
        <v>42</v>
      </c>
      <c r="S34" s="43" t="s">
        <v>42</v>
      </c>
      <c r="T34" s="43">
        <f>T33/T32</f>
        <v>0.89209728749384742</v>
      </c>
      <c r="U34" s="43" t="s">
        <v>42</v>
      </c>
      <c r="V34" s="43">
        <f>V33/V32</f>
        <v>0.89517011830160409</v>
      </c>
      <c r="W34" s="43">
        <f>W33/W32</f>
        <v>0.88800450863600444</v>
      </c>
      <c r="X34" s="46">
        <f>X33/X32</f>
        <v>0.875219900266341</v>
      </c>
    </row>
    <row r="35" spans="2:24" ht="17.25" customHeight="1">
      <c r="B35" s="232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0.30902777777777773</v>
      </c>
      <c r="H35" s="48">
        <v>0.25</v>
      </c>
      <c r="I35" s="48" t="s">
        <v>42</v>
      </c>
      <c r="J35" s="48" t="s">
        <v>42</v>
      </c>
      <c r="K35" s="48">
        <v>0.25001157407407409</v>
      </c>
      <c r="L35" s="48" t="s">
        <v>42</v>
      </c>
      <c r="M35" s="48">
        <v>0.25</v>
      </c>
      <c r="N35" s="48">
        <v>0.25</v>
      </c>
      <c r="O35" s="48">
        <v>0.25</v>
      </c>
      <c r="P35" s="47">
        <v>0.7085069444444444</v>
      </c>
      <c r="Q35" s="48" t="s">
        <v>42</v>
      </c>
      <c r="R35" s="48" t="s">
        <v>42</v>
      </c>
      <c r="S35" s="48" t="s">
        <v>42</v>
      </c>
      <c r="T35" s="48">
        <v>0.70833333333333337</v>
      </c>
      <c r="U35" s="48" t="s">
        <v>42</v>
      </c>
      <c r="V35" s="48">
        <v>0.7084259259259259</v>
      </c>
      <c r="W35" s="48">
        <v>0.70833333333333337</v>
      </c>
      <c r="X35" s="50">
        <v>0.70833333333333337</v>
      </c>
    </row>
    <row r="36" spans="2:24" ht="17.25" customHeight="1">
      <c r="B36" s="230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0.42935185185185187</v>
      </c>
      <c r="H36" s="48">
        <v>0.28958333333333336</v>
      </c>
      <c r="I36" s="48" t="s">
        <v>42</v>
      </c>
      <c r="J36" s="48" t="s">
        <v>42</v>
      </c>
      <c r="K36" s="48">
        <v>0.4375</v>
      </c>
      <c r="L36" s="48" t="s">
        <v>42</v>
      </c>
      <c r="M36" s="48">
        <v>0.375</v>
      </c>
      <c r="N36" s="48">
        <v>0.42986111111111114</v>
      </c>
      <c r="O36" s="48">
        <v>0.40555555555555556</v>
      </c>
      <c r="P36" s="47">
        <v>0.8036226851851852</v>
      </c>
      <c r="Q36" s="48" t="s">
        <v>42</v>
      </c>
      <c r="R36" s="48" t="s">
        <v>42</v>
      </c>
      <c r="S36" s="48" t="s">
        <v>42</v>
      </c>
      <c r="T36" s="48">
        <v>0.87313657407407408</v>
      </c>
      <c r="U36" s="48" t="s">
        <v>42</v>
      </c>
      <c r="V36" s="48">
        <v>0.88749999999999996</v>
      </c>
      <c r="W36" s="48">
        <v>0.98008101851851848</v>
      </c>
      <c r="X36" s="50">
        <v>0.98204861111111108</v>
      </c>
    </row>
    <row r="37" spans="2:24" ht="17.25" customHeight="1">
      <c r="B37" s="230" t="s">
        <v>53</v>
      </c>
      <c r="C37" s="231"/>
      <c r="D37" s="58" t="s">
        <v>42</v>
      </c>
      <c r="E37" s="58" t="s">
        <v>42</v>
      </c>
      <c r="F37" s="58" t="s">
        <v>42</v>
      </c>
      <c r="G37" s="58">
        <v>10.6</v>
      </c>
      <c r="H37" s="58">
        <v>6</v>
      </c>
      <c r="I37" s="58" t="s">
        <v>42</v>
      </c>
      <c r="J37" s="58" t="s">
        <v>42</v>
      </c>
      <c r="K37" s="58">
        <v>3.75</v>
      </c>
      <c r="L37" s="58" t="s">
        <v>42</v>
      </c>
      <c r="M37" s="58">
        <v>4.666666666666667</v>
      </c>
      <c r="N37" s="58">
        <v>3</v>
      </c>
      <c r="O37" s="58">
        <v>3.5</v>
      </c>
      <c r="P37" s="57">
        <v>11.75</v>
      </c>
      <c r="Q37" s="58" t="s">
        <v>42</v>
      </c>
      <c r="R37" s="58" t="s">
        <v>42</v>
      </c>
      <c r="S37" s="58" t="s">
        <v>42</v>
      </c>
      <c r="T37" s="39">
        <v>4</v>
      </c>
      <c r="U37" s="48" t="s">
        <v>42</v>
      </c>
      <c r="V37" s="58">
        <v>4.25</v>
      </c>
      <c r="W37" s="58">
        <v>3.25</v>
      </c>
      <c r="X37" s="61">
        <v>3.4</v>
      </c>
    </row>
    <row r="38" spans="2:24" ht="17.25" customHeight="1">
      <c r="B38" s="220" t="s">
        <v>54</v>
      </c>
      <c r="C38" s="221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20" t="s">
        <v>59</v>
      </c>
      <c r="C39" s="221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22" t="s">
        <v>60</v>
      </c>
      <c r="C40" s="223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42C2E-919D-4DE3-BE32-43F8BACC8318}">
  <sheetPr>
    <tabColor theme="9" tint="0.59999389629810485"/>
    <pageSetUpPr fitToPage="1"/>
  </sheetPr>
  <dimension ref="A1:AC205"/>
  <sheetViews>
    <sheetView zoomScale="85" zoomScaleNormal="85" workbookViewId="0">
      <pane ySplit="4" topLeftCell="A5" activePane="bottomLeft" state="frozen"/>
      <selection activeCell="J44" sqref="J44"/>
      <selection pane="bottomLeft" activeCell="J44" sqref="J44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SUM(F5:F191)</f>
        <v>106530</v>
      </c>
      <c r="E1" s="88" t="s">
        <v>3</v>
      </c>
      <c r="F1" s="89">
        <f>SUM(G5:G191)</f>
        <v>2111397.5499999998</v>
      </c>
      <c r="G1" s="90" t="s">
        <v>84</v>
      </c>
      <c r="H1" s="91">
        <f>L21+L38+L55+L72+L89+L106+L123+L140+L157+L174+L191</f>
        <v>58.166666666666664</v>
      </c>
      <c r="I1" s="345" t="s">
        <v>85</v>
      </c>
      <c r="J1" s="341"/>
      <c r="K1" s="361"/>
      <c r="L1" s="365" t="s">
        <v>86</v>
      </c>
      <c r="M1" s="366"/>
      <c r="N1" s="367"/>
      <c r="O1" s="341" t="s">
        <v>87</v>
      </c>
      <c r="P1" s="341"/>
      <c r="Q1" s="341"/>
      <c r="R1" s="342"/>
      <c r="S1" s="345" t="s">
        <v>88</v>
      </c>
      <c r="T1" s="341"/>
      <c r="U1" s="341"/>
      <c r="V1" s="341"/>
      <c r="W1" s="341"/>
      <c r="X1" s="342"/>
      <c r="Y1" s="341" t="s">
        <v>89</v>
      </c>
      <c r="Z1" s="341"/>
      <c r="AA1" s="345" t="s">
        <v>90</v>
      </c>
      <c r="AB1" s="347"/>
      <c r="AC1" s="348"/>
    </row>
    <row r="2" spans="1:29" ht="26.25" customHeight="1" thickBot="1">
      <c r="A2" s="354">
        <v>46048</v>
      </c>
      <c r="B2" s="355"/>
      <c r="C2" s="92" t="s">
        <v>40</v>
      </c>
      <c r="D2" s="93">
        <f>AVERAGE(N21,N38,N55,N72,N89,N106,N123,N140,N157,N174,N191)</f>
        <v>666.65885448878271</v>
      </c>
      <c r="E2" s="93" t="s">
        <v>91</v>
      </c>
      <c r="F2" s="94">
        <f>F1/D1</f>
        <v>19.819746080916172</v>
      </c>
      <c r="G2" s="95" t="s">
        <v>92</v>
      </c>
      <c r="H2" s="96">
        <f>COUNT(H5:H191)</f>
        <v>2</v>
      </c>
      <c r="I2" s="362"/>
      <c r="J2" s="363"/>
      <c r="K2" s="364"/>
      <c r="L2" s="368"/>
      <c r="M2" s="343"/>
      <c r="N2" s="369"/>
      <c r="O2" s="343"/>
      <c r="P2" s="343"/>
      <c r="Q2" s="343"/>
      <c r="R2" s="344"/>
      <c r="S2" s="346"/>
      <c r="T2" s="343"/>
      <c r="U2" s="343"/>
      <c r="V2" s="343"/>
      <c r="W2" s="343"/>
      <c r="X2" s="344"/>
      <c r="Y2" s="343"/>
      <c r="Z2" s="343"/>
      <c r="AA2" s="349"/>
      <c r="AB2" s="350"/>
      <c r="AC2" s="351"/>
    </row>
    <row r="3" spans="1:29" ht="23.25" customHeight="1">
      <c r="A3" s="356" t="s">
        <v>93</v>
      </c>
      <c r="B3" s="358" t="s">
        <v>94</v>
      </c>
      <c r="C3" s="315" t="s">
        <v>95</v>
      </c>
      <c r="D3" s="315"/>
      <c r="E3" s="337" t="s">
        <v>96</v>
      </c>
      <c r="F3" s="315" t="s">
        <v>97</v>
      </c>
      <c r="G3" s="337" t="s">
        <v>98</v>
      </c>
      <c r="H3" s="339" t="s">
        <v>99</v>
      </c>
      <c r="I3" s="329" t="s">
        <v>100</v>
      </c>
      <c r="J3" s="325" t="s">
        <v>101</v>
      </c>
      <c r="K3" s="327" t="s">
        <v>40</v>
      </c>
      <c r="L3" s="352" t="s">
        <v>100</v>
      </c>
      <c r="M3" s="325" t="s">
        <v>101</v>
      </c>
      <c r="N3" s="327" t="s">
        <v>40</v>
      </c>
      <c r="O3" s="329" t="s">
        <v>100</v>
      </c>
      <c r="P3" s="331" t="s">
        <v>40</v>
      </c>
      <c r="Q3" s="333" t="s">
        <v>102</v>
      </c>
      <c r="R3" s="335" t="s">
        <v>103</v>
      </c>
      <c r="S3" s="314" t="s">
        <v>104</v>
      </c>
      <c r="T3" s="315"/>
      <c r="U3" s="316" t="s">
        <v>105</v>
      </c>
      <c r="V3" s="316" t="s">
        <v>106</v>
      </c>
      <c r="W3" s="315" t="s">
        <v>107</v>
      </c>
      <c r="X3" s="318"/>
      <c r="Y3" s="319" t="s">
        <v>108</v>
      </c>
      <c r="Z3" s="320"/>
      <c r="AA3" s="323" t="s">
        <v>101</v>
      </c>
      <c r="AB3" s="370" t="s">
        <v>102</v>
      </c>
      <c r="AC3" s="372" t="s">
        <v>109</v>
      </c>
    </row>
    <row r="4" spans="1:29" ht="17.25" customHeight="1" thickBot="1">
      <c r="A4" s="357"/>
      <c r="B4" s="359"/>
      <c r="C4" s="360"/>
      <c r="D4" s="360"/>
      <c r="E4" s="338"/>
      <c r="F4" s="360"/>
      <c r="G4" s="338"/>
      <c r="H4" s="340"/>
      <c r="I4" s="330"/>
      <c r="J4" s="326"/>
      <c r="K4" s="328"/>
      <c r="L4" s="353"/>
      <c r="M4" s="326"/>
      <c r="N4" s="328"/>
      <c r="O4" s="330"/>
      <c r="P4" s="332"/>
      <c r="Q4" s="334"/>
      <c r="R4" s="336"/>
      <c r="S4" s="68" t="s">
        <v>110</v>
      </c>
      <c r="T4" s="99" t="s">
        <v>111</v>
      </c>
      <c r="U4" s="317"/>
      <c r="V4" s="317"/>
      <c r="W4" s="99" t="s">
        <v>112</v>
      </c>
      <c r="X4" s="69" t="s">
        <v>113</v>
      </c>
      <c r="Y4" s="321"/>
      <c r="Z4" s="322"/>
      <c r="AA4" s="324"/>
      <c r="AB4" s="371"/>
      <c r="AC4" s="373"/>
    </row>
    <row r="5" spans="1:29" ht="15.75" customHeight="1">
      <c r="A5" s="311" t="s">
        <v>118</v>
      </c>
      <c r="B5" s="146" t="s">
        <v>114</v>
      </c>
      <c r="C5" s="304" t="s">
        <v>125</v>
      </c>
      <c r="D5" s="305"/>
      <c r="E5" s="147">
        <v>19.7</v>
      </c>
      <c r="F5" s="97">
        <v>420</v>
      </c>
      <c r="G5" s="148">
        <f t="shared" ref="G5:G9" si="0">E5*F5</f>
        <v>8274</v>
      </c>
      <c r="H5" s="149"/>
      <c r="I5" s="150">
        <v>6</v>
      </c>
      <c r="J5" s="151">
        <v>2500</v>
      </c>
      <c r="K5" s="152">
        <f>J5/I5</f>
        <v>416.66666666666669</v>
      </c>
      <c r="L5" s="153">
        <v>6</v>
      </c>
      <c r="M5" s="151">
        <f>F5/V5*60</f>
        <v>2256.7164179104288</v>
      </c>
      <c r="N5" s="152">
        <f>M5/L5</f>
        <v>376.11940298507147</v>
      </c>
      <c r="O5" s="154">
        <f>L5-I5</f>
        <v>0</v>
      </c>
      <c r="P5" s="155">
        <f>N5-K5</f>
        <v>-40.547263681595211</v>
      </c>
      <c r="Q5" s="156">
        <f>N5/K5</f>
        <v>0.9026865671641715</v>
      </c>
      <c r="R5" s="306">
        <f>Q21</f>
        <v>0.87588451915961152</v>
      </c>
      <c r="S5" s="157">
        <v>0.30902777777777773</v>
      </c>
      <c r="T5" s="158">
        <v>0.31678240740740743</v>
      </c>
      <c r="U5" s="159"/>
      <c r="V5" s="160">
        <v>11.16666666666676</v>
      </c>
      <c r="W5" s="161"/>
      <c r="X5" s="162"/>
      <c r="Y5" s="309"/>
      <c r="Z5" s="310"/>
      <c r="AA5" s="115">
        <f>M5-J5</f>
        <v>-243.28358208957115</v>
      </c>
      <c r="AB5" s="156">
        <f>M5/J5</f>
        <v>0.9026865671641715</v>
      </c>
      <c r="AC5" s="290">
        <f>AB21</f>
        <v>0.87588451915961152</v>
      </c>
    </row>
    <row r="6" spans="1:29" ht="15.75" customHeight="1">
      <c r="A6" s="312"/>
      <c r="B6" s="100" t="s">
        <v>120</v>
      </c>
      <c r="C6" s="293" t="s">
        <v>121</v>
      </c>
      <c r="D6" s="294"/>
      <c r="E6" s="101">
        <v>28.57</v>
      </c>
      <c r="F6" s="102">
        <v>2143</v>
      </c>
      <c r="G6" s="103">
        <f t="shared" si="0"/>
        <v>61225.51</v>
      </c>
      <c r="H6" s="26"/>
      <c r="I6" s="104">
        <v>12</v>
      </c>
      <c r="J6" s="105">
        <v>3600</v>
      </c>
      <c r="K6" s="106">
        <f t="shared" ref="K6:K23" si="1">J6/I6</f>
        <v>300</v>
      </c>
      <c r="L6" s="107">
        <v>12</v>
      </c>
      <c r="M6" s="105">
        <f>F6/V6*60</f>
        <v>3120.8737864077575</v>
      </c>
      <c r="N6" s="106">
        <f>M6/L6</f>
        <v>260.07281553397979</v>
      </c>
      <c r="O6" s="108">
        <f>L6-I6</f>
        <v>0</v>
      </c>
      <c r="P6" s="109">
        <f>N6-K6</f>
        <v>-39.927184466020208</v>
      </c>
      <c r="Q6" s="110">
        <f>N6/K6</f>
        <v>0.86690938511326598</v>
      </c>
      <c r="R6" s="307"/>
      <c r="S6" s="47">
        <v>0.32013888888888881</v>
      </c>
      <c r="T6" s="48">
        <v>0.34875</v>
      </c>
      <c r="U6" s="111">
        <v>4.8333333333331829</v>
      </c>
      <c r="V6" s="112">
        <v>41.200000000000124</v>
      </c>
      <c r="W6" s="113"/>
      <c r="X6" s="116"/>
      <c r="Y6" s="295"/>
      <c r="Z6" s="296"/>
      <c r="AA6" s="117">
        <f>M6-J6</f>
        <v>-479.12621359224249</v>
      </c>
      <c r="AB6" s="110">
        <f>M6/J6</f>
        <v>0.86690938511326598</v>
      </c>
      <c r="AC6" s="291"/>
    </row>
    <row r="7" spans="1:29" ht="15.75" customHeight="1">
      <c r="A7" s="312"/>
      <c r="B7" s="100" t="s">
        <v>114</v>
      </c>
      <c r="C7" s="293" t="s">
        <v>115</v>
      </c>
      <c r="D7" s="294"/>
      <c r="E7" s="101">
        <v>29.85</v>
      </c>
      <c r="F7" s="102">
        <v>1999</v>
      </c>
      <c r="G7" s="103">
        <f t="shared" si="0"/>
        <v>59670.15</v>
      </c>
      <c r="H7" s="26"/>
      <c r="I7" s="104">
        <v>12</v>
      </c>
      <c r="J7" s="105">
        <v>3600</v>
      </c>
      <c r="K7" s="106">
        <f t="shared" si="1"/>
        <v>300</v>
      </c>
      <c r="L7" s="107">
        <v>12</v>
      </c>
      <c r="M7" s="105">
        <f>F7/V7*60</f>
        <v>3131.5926892950265</v>
      </c>
      <c r="N7" s="106">
        <f>M7/L7</f>
        <v>260.96605744125219</v>
      </c>
      <c r="O7" s="108">
        <f>L7-I7</f>
        <v>0</v>
      </c>
      <c r="P7" s="109">
        <f>N7-K7</f>
        <v>-39.03394255874781</v>
      </c>
      <c r="Q7" s="110">
        <f>N7/K7</f>
        <v>0.86988685813750732</v>
      </c>
      <c r="R7" s="307"/>
      <c r="S7" s="47">
        <v>0.35208333333333325</v>
      </c>
      <c r="T7" s="48">
        <v>0.37868055555555558</v>
      </c>
      <c r="U7" s="111">
        <v>4.799999999999871</v>
      </c>
      <c r="V7" s="112">
        <v>38.300000000000153</v>
      </c>
      <c r="W7" s="113"/>
      <c r="X7" s="116"/>
      <c r="Y7" s="295"/>
      <c r="Z7" s="296"/>
      <c r="AA7" s="117">
        <f>M7-J7</f>
        <v>-468.4073107049735</v>
      </c>
      <c r="AB7" s="110">
        <f>M7/J7</f>
        <v>0.86988685813750732</v>
      </c>
      <c r="AC7" s="291"/>
    </row>
    <row r="8" spans="1:29" ht="15.75" customHeight="1">
      <c r="A8" s="312"/>
      <c r="B8" s="100" t="s">
        <v>114</v>
      </c>
      <c r="C8" s="293" t="s">
        <v>116</v>
      </c>
      <c r="D8" s="294"/>
      <c r="E8" s="101">
        <v>29.52</v>
      </c>
      <c r="F8" s="102">
        <v>1870</v>
      </c>
      <c r="G8" s="103">
        <f t="shared" si="0"/>
        <v>55202.400000000001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3131.162790697676</v>
      </c>
      <c r="N8" s="106">
        <f>M8/L8</f>
        <v>260.93023255813966</v>
      </c>
      <c r="O8" s="108">
        <f>L8-I8</f>
        <v>0</v>
      </c>
      <c r="P8" s="109">
        <f>N8-K8</f>
        <v>-39.069767441860336</v>
      </c>
      <c r="Q8" s="110">
        <f>N8/K8</f>
        <v>0.86976744186046551</v>
      </c>
      <c r="R8" s="307"/>
      <c r="S8" s="47">
        <v>0.3820601851851852</v>
      </c>
      <c r="T8" s="48">
        <v>0.40694444444444444</v>
      </c>
      <c r="U8" s="111">
        <v>4.8666666666666547</v>
      </c>
      <c r="V8" s="112">
        <v>35.833333333333314</v>
      </c>
      <c r="W8" s="113"/>
      <c r="X8" s="116"/>
      <c r="Y8" s="295"/>
      <c r="Z8" s="296"/>
      <c r="AA8" s="117">
        <f>M8-J8</f>
        <v>-468.83720930232403</v>
      </c>
      <c r="AB8" s="110">
        <f>M8/J8</f>
        <v>0.86976744186046551</v>
      </c>
      <c r="AC8" s="291"/>
    </row>
    <row r="9" spans="1:29" ht="15.75" customHeight="1">
      <c r="A9" s="312"/>
      <c r="B9" s="100" t="s">
        <v>114</v>
      </c>
      <c r="C9" s="293" t="s">
        <v>119</v>
      </c>
      <c r="D9" s="294"/>
      <c r="E9" s="101">
        <v>25.64</v>
      </c>
      <c r="F9" s="102">
        <v>1437</v>
      </c>
      <c r="G9" s="103">
        <f t="shared" si="0"/>
        <v>36844.68</v>
      </c>
      <c r="H9" s="13"/>
      <c r="I9" s="104">
        <v>11</v>
      </c>
      <c r="J9" s="105">
        <v>3600</v>
      </c>
      <c r="K9" s="106">
        <f t="shared" si="1"/>
        <v>327.27272727272725</v>
      </c>
      <c r="L9" s="118">
        <v>11</v>
      </c>
      <c r="M9" s="105">
        <f>F9/V9*60</f>
        <v>3162.1026894865463</v>
      </c>
      <c r="N9" s="106">
        <f>M9/L9</f>
        <v>287.4638808624133</v>
      </c>
      <c r="O9" s="108">
        <f>L9-I9</f>
        <v>0</v>
      </c>
      <c r="P9" s="109">
        <f>N9-K9</f>
        <v>-39.808846410313947</v>
      </c>
      <c r="Q9" s="110">
        <f>N9/K9</f>
        <v>0.87836185819070733</v>
      </c>
      <c r="R9" s="307"/>
      <c r="S9" s="47">
        <v>0.41041666666666665</v>
      </c>
      <c r="T9" s="48">
        <v>0.42935185185185187</v>
      </c>
      <c r="U9" s="111">
        <v>4.9999999999999822</v>
      </c>
      <c r="V9" s="112">
        <v>27.266666666666719</v>
      </c>
      <c r="W9" s="113"/>
      <c r="X9" s="116"/>
      <c r="Y9" s="295"/>
      <c r="Z9" s="296"/>
      <c r="AA9" s="117">
        <f>M9-J9</f>
        <v>-437.8973105134537</v>
      </c>
      <c r="AB9" s="110">
        <f>M9/J9</f>
        <v>0.87836185819070733</v>
      </c>
      <c r="AC9" s="291"/>
    </row>
    <row r="10" spans="1:29" ht="15.75" customHeight="1">
      <c r="A10" s="312"/>
      <c r="B10" s="100"/>
      <c r="C10" s="293"/>
      <c r="D10" s="294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07"/>
      <c r="S10" s="47"/>
      <c r="T10" s="48"/>
      <c r="U10" s="111"/>
      <c r="V10" s="112"/>
      <c r="W10" s="113"/>
      <c r="X10" s="116"/>
      <c r="Y10" s="295"/>
      <c r="Z10" s="296"/>
      <c r="AA10" s="117"/>
      <c r="AB10" s="110"/>
      <c r="AC10" s="291"/>
    </row>
    <row r="11" spans="1:29" ht="15.75" customHeight="1">
      <c r="A11" s="312"/>
      <c r="B11" s="100"/>
      <c r="C11" s="293"/>
      <c r="D11" s="294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307"/>
      <c r="S11" s="47"/>
      <c r="T11" s="48"/>
      <c r="U11" s="111"/>
      <c r="V11" s="112"/>
      <c r="W11" s="113"/>
      <c r="X11" s="116"/>
      <c r="Y11" s="295"/>
      <c r="Z11" s="296"/>
      <c r="AA11" s="117"/>
      <c r="AB11" s="110"/>
      <c r="AC11" s="291"/>
    </row>
    <row r="12" spans="1:29" ht="15.75" customHeight="1">
      <c r="A12" s="312"/>
      <c r="B12" s="100"/>
      <c r="C12" s="293"/>
      <c r="D12" s="294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07"/>
      <c r="S12" s="47"/>
      <c r="T12" s="48"/>
      <c r="U12" s="111"/>
      <c r="V12" s="112"/>
      <c r="W12" s="113"/>
      <c r="X12" s="116"/>
      <c r="Y12" s="295"/>
      <c r="Z12" s="296"/>
      <c r="AA12" s="117"/>
      <c r="AB12" s="110"/>
      <c r="AC12" s="291"/>
    </row>
    <row r="13" spans="1:29" ht="15.75" customHeight="1">
      <c r="A13" s="312"/>
      <c r="B13" s="100"/>
      <c r="C13" s="293"/>
      <c r="D13" s="294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07"/>
      <c r="S13" s="47"/>
      <c r="T13" s="48"/>
      <c r="U13" s="111"/>
      <c r="V13" s="112"/>
      <c r="W13" s="113"/>
      <c r="X13" s="127"/>
      <c r="Y13" s="295"/>
      <c r="Z13" s="296"/>
      <c r="AA13" s="117"/>
      <c r="AB13" s="110"/>
      <c r="AC13" s="291"/>
    </row>
    <row r="14" spans="1:29" ht="15.75" customHeight="1">
      <c r="A14" s="312"/>
      <c r="B14" s="100"/>
      <c r="C14" s="293"/>
      <c r="D14" s="294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07"/>
      <c r="S14" s="47"/>
      <c r="T14" s="48"/>
      <c r="U14" s="111"/>
      <c r="V14" s="112"/>
      <c r="W14" s="113"/>
      <c r="X14" s="127"/>
      <c r="Y14" s="295"/>
      <c r="Z14" s="296"/>
      <c r="AA14" s="117"/>
      <c r="AB14" s="110"/>
      <c r="AC14" s="291"/>
    </row>
    <row r="15" spans="1:29" ht="15.75" customHeight="1">
      <c r="A15" s="312"/>
      <c r="B15" s="100"/>
      <c r="C15" s="293"/>
      <c r="D15" s="29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07"/>
      <c r="S15" s="47"/>
      <c r="T15" s="48"/>
      <c r="U15" s="111"/>
      <c r="V15" s="112"/>
      <c r="W15" s="113"/>
      <c r="X15" s="127"/>
      <c r="Y15" s="295"/>
      <c r="Z15" s="296"/>
      <c r="AA15" s="117"/>
      <c r="AB15" s="110"/>
      <c r="AC15" s="291"/>
    </row>
    <row r="16" spans="1:29" ht="15.75" customHeight="1">
      <c r="A16" s="312"/>
      <c r="B16" s="100"/>
      <c r="C16" s="293"/>
      <c r="D16" s="29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07"/>
      <c r="S16" s="47"/>
      <c r="T16" s="48"/>
      <c r="U16" s="111"/>
      <c r="V16" s="112"/>
      <c r="W16" s="113"/>
      <c r="X16" s="127"/>
      <c r="Y16" s="295"/>
      <c r="Z16" s="296"/>
      <c r="AA16" s="117"/>
      <c r="AB16" s="110"/>
      <c r="AC16" s="291"/>
    </row>
    <row r="17" spans="1:29" ht="15.75" customHeight="1">
      <c r="A17" s="312"/>
      <c r="B17" s="100"/>
      <c r="C17" s="293"/>
      <c r="D17" s="29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07"/>
      <c r="S17" s="47"/>
      <c r="T17" s="48"/>
      <c r="U17" s="111"/>
      <c r="V17" s="112"/>
      <c r="W17" s="113"/>
      <c r="X17" s="127"/>
      <c r="Y17" s="295"/>
      <c r="Z17" s="296"/>
      <c r="AA17" s="117"/>
      <c r="AB17" s="110"/>
      <c r="AC17" s="291"/>
    </row>
    <row r="18" spans="1:29" ht="15.75" customHeight="1">
      <c r="A18" s="312"/>
      <c r="B18" s="100"/>
      <c r="C18" s="293"/>
      <c r="D18" s="29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07"/>
      <c r="S18" s="47"/>
      <c r="T18" s="48"/>
      <c r="U18" s="111"/>
      <c r="V18" s="112"/>
      <c r="W18" s="113"/>
      <c r="X18" s="127"/>
      <c r="Y18" s="295"/>
      <c r="Z18" s="296"/>
      <c r="AA18" s="117"/>
      <c r="AB18" s="110"/>
      <c r="AC18" s="291"/>
    </row>
    <row r="19" spans="1:29" ht="15.75" customHeight="1">
      <c r="A19" s="312"/>
      <c r="B19" s="100"/>
      <c r="C19" s="293"/>
      <c r="D19" s="29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07"/>
      <c r="S19" s="47"/>
      <c r="T19" s="48"/>
      <c r="U19" s="111"/>
      <c r="V19" s="112"/>
      <c r="W19" s="113"/>
      <c r="X19" s="127"/>
      <c r="Y19" s="295"/>
      <c r="Z19" s="296"/>
      <c r="AA19" s="117"/>
      <c r="AB19" s="110"/>
      <c r="AC19" s="291"/>
    </row>
    <row r="20" spans="1:29" ht="15.75" customHeight="1">
      <c r="A20" s="312"/>
      <c r="B20" s="163"/>
      <c r="C20" s="293"/>
      <c r="D20" s="294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07"/>
      <c r="S20" s="119"/>
      <c r="T20" s="120"/>
      <c r="U20" s="130"/>
      <c r="V20" s="131"/>
      <c r="W20" s="126"/>
      <c r="X20" s="127"/>
      <c r="Y20" s="295"/>
      <c r="Z20" s="296"/>
      <c r="AA20" s="165"/>
      <c r="AB20" s="125"/>
      <c r="AC20" s="291"/>
    </row>
    <row r="21" spans="1:29" ht="15.75" customHeight="1" thickBot="1">
      <c r="A21" s="313"/>
      <c r="B21" s="133" t="s">
        <v>117</v>
      </c>
      <c r="C21" s="297"/>
      <c r="D21" s="297"/>
      <c r="E21" s="134"/>
      <c r="F21" s="167"/>
      <c r="G21" s="135"/>
      <c r="H21" s="69"/>
      <c r="I21" s="136">
        <f t="shared" ref="I21:J21" si="2">AVERAGE(I5:I20)</f>
        <v>10.6</v>
      </c>
      <c r="J21" s="137">
        <f t="shared" si="2"/>
        <v>3380</v>
      </c>
      <c r="K21" s="138">
        <f t="shared" ref="K21" si="3">J21/I21</f>
        <v>318.8679245283019</v>
      </c>
      <c r="L21" s="136">
        <f t="shared" ref="L21:M21" si="4">AVERAGE(L5:L20)</f>
        <v>10.6</v>
      </c>
      <c r="M21" s="137">
        <f t="shared" si="4"/>
        <v>2960.4896747594871</v>
      </c>
      <c r="N21" s="138">
        <f>M21/L21</f>
        <v>279.29147875089501</v>
      </c>
      <c r="O21" s="139">
        <f>L21-I21</f>
        <v>0</v>
      </c>
      <c r="P21" s="140">
        <f>N21-K21</f>
        <v>-39.576445777406889</v>
      </c>
      <c r="Q21" s="141">
        <f>N21/K21</f>
        <v>0.87588451915961152</v>
      </c>
      <c r="R21" s="308"/>
      <c r="S21" s="142">
        <f>S5</f>
        <v>0.30902777777777773</v>
      </c>
      <c r="T21" s="143">
        <f>INDEX(T5:T20,COUNTA(T5:T20))</f>
        <v>0.42935185185185187</v>
      </c>
      <c r="U21" s="144"/>
      <c r="V21" s="166"/>
      <c r="W21" s="167"/>
      <c r="X21" s="138"/>
      <c r="Y21" s="298"/>
      <c r="Z21" s="299"/>
      <c r="AA21" s="168">
        <f>M21-J21</f>
        <v>-419.51032524051288</v>
      </c>
      <c r="AB21" s="141">
        <f>M21/J21</f>
        <v>0.87588451915961152</v>
      </c>
      <c r="AC21" s="292"/>
    </row>
    <row r="22" spans="1:29" ht="15.75" customHeight="1">
      <c r="A22" s="300" t="s">
        <v>122</v>
      </c>
      <c r="B22" s="114" t="s">
        <v>114</v>
      </c>
      <c r="C22" s="304" t="s">
        <v>123</v>
      </c>
      <c r="D22" s="305"/>
      <c r="E22" s="147">
        <v>14.03</v>
      </c>
      <c r="F22" s="97">
        <v>905</v>
      </c>
      <c r="G22" s="148">
        <f t="shared" ref="G22:G23" si="5">E22*F22</f>
        <v>12697.15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2317.2119487908922</v>
      </c>
      <c r="N22" s="152">
        <f>M22/L22</f>
        <v>386.20199146514869</v>
      </c>
      <c r="O22" s="154">
        <f>L22-I22</f>
        <v>0</v>
      </c>
      <c r="P22" s="155">
        <f>N22-K22</f>
        <v>-47.13134186818462</v>
      </c>
      <c r="Q22" s="156">
        <f>N22/K22</f>
        <v>0.891235364919574</v>
      </c>
      <c r="R22" s="306">
        <f>Q38</f>
        <v>0.89113424291216969</v>
      </c>
      <c r="S22" s="157">
        <v>0.25</v>
      </c>
      <c r="T22" s="158">
        <v>0.26627314814814818</v>
      </c>
      <c r="U22" s="159"/>
      <c r="V22" s="160">
        <v>23.433333333333373</v>
      </c>
      <c r="W22" s="158"/>
      <c r="X22" s="169"/>
      <c r="Y22" s="309"/>
      <c r="Z22" s="310"/>
      <c r="AA22" s="115">
        <f>M22-J22</f>
        <v>-282.78805120910783</v>
      </c>
      <c r="AB22" s="156">
        <f>M22/J22</f>
        <v>0.89123536491957389</v>
      </c>
      <c r="AC22" s="290">
        <f>AB38</f>
        <v>0.89113424291216969</v>
      </c>
    </row>
    <row r="23" spans="1:29" ht="15.75" customHeight="1">
      <c r="A23" s="301"/>
      <c r="B23" s="100" t="s">
        <v>114</v>
      </c>
      <c r="C23" s="293" t="s">
        <v>124</v>
      </c>
      <c r="D23" s="294"/>
      <c r="E23" s="101">
        <v>14.49</v>
      </c>
      <c r="F23" s="102">
        <v>1103</v>
      </c>
      <c r="G23" s="103">
        <f t="shared" si="5"/>
        <v>15982.47</v>
      </c>
      <c r="H23" s="26"/>
      <c r="I23" s="104">
        <v>6</v>
      </c>
      <c r="J23" s="105">
        <v>2600</v>
      </c>
      <c r="K23" s="106">
        <f t="shared" si="1"/>
        <v>433.33333333333331</v>
      </c>
      <c r="L23" s="107">
        <v>6</v>
      </c>
      <c r="M23" s="105">
        <f>F23/V23*60</f>
        <v>2316.6861143523906</v>
      </c>
      <c r="N23" s="106">
        <f>M23/L23</f>
        <v>386.11435239206509</v>
      </c>
      <c r="O23" s="108">
        <f>L23-I23</f>
        <v>0</v>
      </c>
      <c r="P23" s="109">
        <f>N23-K23</f>
        <v>-47.218980941268228</v>
      </c>
      <c r="Q23" s="110">
        <f>N23/K23</f>
        <v>0.89103312090476561</v>
      </c>
      <c r="R23" s="307"/>
      <c r="S23" s="47">
        <v>0.26974537037037039</v>
      </c>
      <c r="T23" s="48">
        <v>0.28958333333333336</v>
      </c>
      <c r="U23" s="111">
        <v>4.9999999999999822</v>
      </c>
      <c r="V23" s="112">
        <v>28.566666666666684</v>
      </c>
      <c r="W23" s="113"/>
      <c r="X23" s="13"/>
      <c r="Y23" s="295"/>
      <c r="Z23" s="296"/>
      <c r="AA23" s="117">
        <f>M23-J23</f>
        <v>-283.31388564760937</v>
      </c>
      <c r="AB23" s="110">
        <f>M23/J23</f>
        <v>0.89103312090476561</v>
      </c>
      <c r="AC23" s="291"/>
    </row>
    <row r="24" spans="1:29" ht="15.75" customHeight="1">
      <c r="A24" s="301"/>
      <c r="B24" s="100"/>
      <c r="C24" s="293"/>
      <c r="D24" s="294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307"/>
      <c r="S24" s="47"/>
      <c r="T24" s="48"/>
      <c r="U24" s="111"/>
      <c r="V24" s="112"/>
      <c r="W24" s="113"/>
      <c r="X24" s="13"/>
      <c r="Y24" s="295"/>
      <c r="Z24" s="296"/>
      <c r="AA24" s="117"/>
      <c r="AB24" s="110"/>
      <c r="AC24" s="291"/>
    </row>
    <row r="25" spans="1:29" ht="15.75" customHeight="1">
      <c r="A25" s="301"/>
      <c r="B25" s="100"/>
      <c r="C25" s="293"/>
      <c r="D25" s="294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07"/>
      <c r="S25" s="47"/>
      <c r="T25" s="48"/>
      <c r="U25" s="111"/>
      <c r="V25" s="112"/>
      <c r="W25" s="113"/>
      <c r="X25" s="116"/>
      <c r="Y25" s="295"/>
      <c r="Z25" s="296"/>
      <c r="AA25" s="117"/>
      <c r="AB25" s="110"/>
      <c r="AC25" s="291"/>
    </row>
    <row r="26" spans="1:29" ht="15.75" customHeight="1">
      <c r="A26" s="302"/>
      <c r="B26" s="100"/>
      <c r="C26" s="293"/>
      <c r="D26" s="294"/>
      <c r="E26" s="101"/>
      <c r="F26" s="102"/>
      <c r="G26" s="103"/>
      <c r="H26" s="13"/>
      <c r="I26" s="104"/>
      <c r="J26" s="105"/>
      <c r="K26" s="106"/>
      <c r="L26" s="118"/>
      <c r="M26" s="105"/>
      <c r="N26" s="106"/>
      <c r="O26" s="108"/>
      <c r="P26" s="109"/>
      <c r="Q26" s="110"/>
      <c r="R26" s="307"/>
      <c r="S26" s="47"/>
      <c r="T26" s="48"/>
      <c r="U26" s="111"/>
      <c r="V26" s="112"/>
      <c r="W26" s="113"/>
      <c r="X26" s="13"/>
      <c r="Y26" s="295"/>
      <c r="Z26" s="296"/>
      <c r="AA26" s="117"/>
      <c r="AB26" s="110"/>
      <c r="AC26" s="291"/>
    </row>
    <row r="27" spans="1:29" ht="15.75" customHeight="1">
      <c r="A27" s="302"/>
      <c r="B27" s="100"/>
      <c r="C27" s="293"/>
      <c r="D27" s="294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07"/>
      <c r="S27" s="47"/>
      <c r="T27" s="48"/>
      <c r="U27" s="111"/>
      <c r="V27" s="112"/>
      <c r="W27" s="113"/>
      <c r="X27" s="50"/>
      <c r="Y27" s="295"/>
      <c r="Z27" s="296"/>
      <c r="AA27" s="117"/>
      <c r="AB27" s="110"/>
      <c r="AC27" s="291"/>
    </row>
    <row r="28" spans="1:29" ht="15.75" customHeight="1">
      <c r="A28" s="302"/>
      <c r="B28" s="100"/>
      <c r="C28" s="293"/>
      <c r="D28" s="294"/>
      <c r="E28" s="101"/>
      <c r="F28" s="102"/>
      <c r="G28" s="121"/>
      <c r="H28" s="62"/>
      <c r="I28" s="104"/>
      <c r="J28" s="105"/>
      <c r="K28" s="106"/>
      <c r="L28" s="118"/>
      <c r="M28" s="105"/>
      <c r="N28" s="106"/>
      <c r="O28" s="123"/>
      <c r="P28" s="124"/>
      <c r="Q28" s="125"/>
      <c r="R28" s="307"/>
      <c r="S28" s="47"/>
      <c r="T28" s="48"/>
      <c r="U28" s="111"/>
      <c r="V28" s="112"/>
      <c r="W28" s="113"/>
      <c r="X28" s="116"/>
      <c r="Y28" s="295"/>
      <c r="Z28" s="296"/>
      <c r="AA28" s="117"/>
      <c r="AB28" s="110"/>
      <c r="AC28" s="291"/>
    </row>
    <row r="29" spans="1:29" ht="15.75" customHeight="1">
      <c r="A29" s="302"/>
      <c r="B29" s="100"/>
      <c r="C29" s="293"/>
      <c r="D29" s="294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07"/>
      <c r="S29" s="47"/>
      <c r="T29" s="48"/>
      <c r="U29" s="111"/>
      <c r="V29" s="112"/>
      <c r="W29" s="113"/>
      <c r="X29" s="116"/>
      <c r="Y29" s="295"/>
      <c r="Z29" s="296"/>
      <c r="AA29" s="117"/>
      <c r="AB29" s="110"/>
      <c r="AC29" s="291"/>
    </row>
    <row r="30" spans="1:29" ht="15.75" customHeight="1">
      <c r="A30" s="302"/>
      <c r="B30" s="100"/>
      <c r="C30" s="293"/>
      <c r="D30" s="294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07"/>
      <c r="S30" s="119"/>
      <c r="T30" s="120"/>
      <c r="U30" s="111"/>
      <c r="V30" s="131"/>
      <c r="W30" s="113"/>
      <c r="X30" s="116"/>
      <c r="Y30" s="295"/>
      <c r="Z30" s="296"/>
      <c r="AA30" s="117"/>
      <c r="AB30" s="110"/>
      <c r="AC30" s="291"/>
    </row>
    <row r="31" spans="1:29" ht="15.75" customHeight="1">
      <c r="A31" s="302"/>
      <c r="B31" s="100"/>
      <c r="C31" s="293"/>
      <c r="D31" s="294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07"/>
      <c r="S31" s="119"/>
      <c r="T31" s="120"/>
      <c r="U31" s="111"/>
      <c r="V31" s="131"/>
      <c r="W31" s="126"/>
      <c r="X31" s="127"/>
      <c r="Y31" s="295"/>
      <c r="Z31" s="296"/>
      <c r="AA31" s="117"/>
      <c r="AB31" s="110"/>
      <c r="AC31" s="291"/>
    </row>
    <row r="32" spans="1:29" ht="15.75" customHeight="1">
      <c r="A32" s="302"/>
      <c r="B32" s="100"/>
      <c r="C32" s="293"/>
      <c r="D32" s="294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07"/>
      <c r="S32" s="119"/>
      <c r="T32" s="120"/>
      <c r="U32" s="111"/>
      <c r="V32" s="131"/>
      <c r="W32" s="126"/>
      <c r="X32" s="127"/>
      <c r="Y32" s="295"/>
      <c r="Z32" s="296"/>
      <c r="AA32" s="117"/>
      <c r="AB32" s="110"/>
      <c r="AC32" s="291"/>
    </row>
    <row r="33" spans="1:29" ht="15.75" customHeight="1">
      <c r="A33" s="302"/>
      <c r="B33" s="100"/>
      <c r="C33" s="293"/>
      <c r="D33" s="294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07"/>
      <c r="S33" s="119"/>
      <c r="T33" s="120"/>
      <c r="U33" s="111"/>
      <c r="V33" s="131"/>
      <c r="W33" s="126"/>
      <c r="X33" s="127"/>
      <c r="Y33" s="295"/>
      <c r="Z33" s="296"/>
      <c r="AA33" s="117"/>
      <c r="AB33" s="110"/>
      <c r="AC33" s="291"/>
    </row>
    <row r="34" spans="1:29" ht="15.75" customHeight="1">
      <c r="A34" s="302"/>
      <c r="B34" s="100"/>
      <c r="C34" s="293"/>
      <c r="D34" s="294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07"/>
      <c r="S34" s="119"/>
      <c r="T34" s="120"/>
      <c r="U34" s="111"/>
      <c r="V34" s="131"/>
      <c r="W34" s="126"/>
      <c r="X34" s="127"/>
      <c r="Y34" s="295"/>
      <c r="Z34" s="296"/>
      <c r="AA34" s="117"/>
      <c r="AB34" s="110"/>
      <c r="AC34" s="291"/>
    </row>
    <row r="35" spans="1:29" ht="15.75" customHeight="1">
      <c r="A35" s="302"/>
      <c r="B35" s="100"/>
      <c r="C35" s="293"/>
      <c r="D35" s="294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07"/>
      <c r="S35" s="119"/>
      <c r="T35" s="120"/>
      <c r="U35" s="111"/>
      <c r="V35" s="131"/>
      <c r="W35" s="126"/>
      <c r="X35" s="127"/>
      <c r="Y35" s="295"/>
      <c r="Z35" s="296"/>
      <c r="AA35" s="117"/>
      <c r="AB35" s="110"/>
      <c r="AC35" s="291"/>
    </row>
    <row r="36" spans="1:29" ht="15.75" customHeight="1">
      <c r="A36" s="302"/>
      <c r="B36" s="100"/>
      <c r="C36" s="293"/>
      <c r="D36" s="294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07"/>
      <c r="S36" s="119"/>
      <c r="T36" s="120"/>
      <c r="U36" s="111"/>
      <c r="V36" s="131"/>
      <c r="W36" s="126"/>
      <c r="X36" s="127"/>
      <c r="Y36" s="295"/>
      <c r="Z36" s="296"/>
      <c r="AA36" s="117"/>
      <c r="AB36" s="110"/>
      <c r="AC36" s="291"/>
    </row>
    <row r="37" spans="1:29" ht="15.75" customHeight="1">
      <c r="A37" s="302"/>
      <c r="B37" s="100"/>
      <c r="C37" s="293"/>
      <c r="D37" s="294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07"/>
      <c r="S37" s="119"/>
      <c r="T37" s="120"/>
      <c r="U37" s="130"/>
      <c r="V37" s="131"/>
      <c r="W37" s="126"/>
      <c r="X37" s="127"/>
      <c r="Y37" s="295"/>
      <c r="Z37" s="296"/>
      <c r="AA37" s="165"/>
      <c r="AB37" s="125"/>
      <c r="AC37" s="291"/>
    </row>
    <row r="38" spans="1:29" ht="15.75" customHeight="1" thickBot="1">
      <c r="A38" s="303"/>
      <c r="B38" s="133" t="s">
        <v>117</v>
      </c>
      <c r="C38" s="297"/>
      <c r="D38" s="297"/>
      <c r="E38" s="134"/>
      <c r="F38" s="167"/>
      <c r="G38" s="135"/>
      <c r="H38" s="69"/>
      <c r="I38" s="136">
        <f t="shared" ref="I38:J38" si="6">AVERAGE(I22:I37)</f>
        <v>6</v>
      </c>
      <c r="J38" s="137">
        <f t="shared" si="6"/>
        <v>2600</v>
      </c>
      <c r="K38" s="138">
        <f t="shared" ref="K38" si="7">J38/I38</f>
        <v>433.33333333333331</v>
      </c>
      <c r="L38" s="136">
        <f t="shared" ref="L38:M38" si="8">AVERAGE(L22:L37)</f>
        <v>6</v>
      </c>
      <c r="M38" s="137">
        <f t="shared" si="8"/>
        <v>2316.9490315716412</v>
      </c>
      <c r="N38" s="138">
        <f>M38/L38</f>
        <v>386.15817192860686</v>
      </c>
      <c r="O38" s="139">
        <f>L38-I38</f>
        <v>0</v>
      </c>
      <c r="P38" s="140">
        <f>N38-K38</f>
        <v>-47.175161404726452</v>
      </c>
      <c r="Q38" s="141">
        <f>N38/K38</f>
        <v>0.89113424291216969</v>
      </c>
      <c r="R38" s="308"/>
      <c r="S38" s="142">
        <f>S22</f>
        <v>0.25</v>
      </c>
      <c r="T38" s="143">
        <f>INDEX(T22:T37,COUNTA(T22:T37))</f>
        <v>0.28958333333333336</v>
      </c>
      <c r="U38" s="144"/>
      <c r="V38" s="166"/>
      <c r="W38" s="167"/>
      <c r="X38" s="138"/>
      <c r="Y38" s="298"/>
      <c r="Z38" s="299"/>
      <c r="AA38" s="168">
        <f>M38-J38</f>
        <v>-283.05096842835883</v>
      </c>
      <c r="AB38" s="141">
        <f>M38/J38</f>
        <v>0.89113424291216969</v>
      </c>
      <c r="AC38" s="292"/>
    </row>
    <row r="39" spans="1:29" ht="15.75" customHeight="1">
      <c r="A39" s="311" t="s">
        <v>245</v>
      </c>
      <c r="B39" s="114" t="s">
        <v>120</v>
      </c>
      <c r="C39" s="304" t="s">
        <v>220</v>
      </c>
      <c r="D39" s="305"/>
      <c r="E39" s="147">
        <v>18.53</v>
      </c>
      <c r="F39" s="97">
        <v>3837</v>
      </c>
      <c r="G39" s="148">
        <f t="shared" ref="G39:G42" si="9">E39*F39</f>
        <v>71099.61</v>
      </c>
      <c r="H39" s="149"/>
      <c r="I39" s="150">
        <v>3</v>
      </c>
      <c r="J39" s="151">
        <v>3300</v>
      </c>
      <c r="K39" s="152">
        <f>J39/I39</f>
        <v>1100</v>
      </c>
      <c r="L39" s="153">
        <v>3</v>
      </c>
      <c r="M39" s="151">
        <f>F39/V39*60</f>
        <v>2952.1692669373824</v>
      </c>
      <c r="N39" s="152">
        <f>M39/L39</f>
        <v>984.05642231246077</v>
      </c>
      <c r="O39" s="154">
        <f>L39-I39</f>
        <v>0</v>
      </c>
      <c r="P39" s="155">
        <f>N39-K39</f>
        <v>-115.94357768753923</v>
      </c>
      <c r="Q39" s="156">
        <f>N39/K39</f>
        <v>0.89459674755678253</v>
      </c>
      <c r="R39" s="306">
        <f>Q55</f>
        <v>0.89460781420105451</v>
      </c>
      <c r="S39" s="157">
        <v>0.25001157407407409</v>
      </c>
      <c r="T39" s="158">
        <v>0.30416666666666664</v>
      </c>
      <c r="U39" s="159"/>
      <c r="V39" s="160">
        <v>77.983333333333263</v>
      </c>
      <c r="W39" s="158"/>
      <c r="X39" s="169"/>
      <c r="Y39" s="309"/>
      <c r="Z39" s="310"/>
      <c r="AA39" s="115">
        <f>M39-J39</f>
        <v>-347.83073306261758</v>
      </c>
      <c r="AB39" s="156">
        <f>M39/J39</f>
        <v>0.89459674755678253</v>
      </c>
      <c r="AC39" s="290">
        <f>AB55</f>
        <v>0.89460781420105451</v>
      </c>
    </row>
    <row r="40" spans="1:29" ht="15.75" customHeight="1">
      <c r="A40" s="312"/>
      <c r="B40" s="100" t="s">
        <v>120</v>
      </c>
      <c r="C40" s="293" t="s">
        <v>127</v>
      </c>
      <c r="D40" s="294"/>
      <c r="E40" s="101">
        <v>21.45</v>
      </c>
      <c r="F40" s="102">
        <v>1574</v>
      </c>
      <c r="G40" s="103">
        <f t="shared" si="9"/>
        <v>33762.299999999996</v>
      </c>
      <c r="H40" s="26"/>
      <c r="I40" s="104">
        <v>4</v>
      </c>
      <c r="J40" s="105">
        <v>3300</v>
      </c>
      <c r="K40" s="106">
        <f t="shared" ref="K40:K58" si="10">J40/I40</f>
        <v>825</v>
      </c>
      <c r="L40" s="107">
        <v>4</v>
      </c>
      <c r="M40" s="105">
        <f>F40/V40*60</f>
        <v>2954.3274244004183</v>
      </c>
      <c r="N40" s="106">
        <f>M40/L40</f>
        <v>738.58185610010457</v>
      </c>
      <c r="O40" s="108">
        <f>L40-I40</f>
        <v>0</v>
      </c>
      <c r="P40" s="109">
        <f>N40-K40</f>
        <v>-86.418143899895426</v>
      </c>
      <c r="Q40" s="110">
        <f>N40/K40</f>
        <v>0.89525073466679339</v>
      </c>
      <c r="R40" s="307"/>
      <c r="S40" s="47">
        <v>0.30766203703703704</v>
      </c>
      <c r="T40" s="48">
        <v>0.3298611111111111</v>
      </c>
      <c r="U40" s="111">
        <v>5.0333333333333741</v>
      </c>
      <c r="V40" s="112">
        <v>31.966666666666654</v>
      </c>
      <c r="W40" s="113"/>
      <c r="X40" s="116"/>
      <c r="Y40" s="295"/>
      <c r="Z40" s="296"/>
      <c r="AA40" s="117">
        <f>M40-J40</f>
        <v>-345.67257559958171</v>
      </c>
      <c r="AB40" s="110">
        <f>M40/J40</f>
        <v>0.89525073466679339</v>
      </c>
      <c r="AC40" s="291"/>
    </row>
    <row r="41" spans="1:29" ht="15.75" customHeight="1">
      <c r="A41" s="312"/>
      <c r="B41" s="100" t="s">
        <v>120</v>
      </c>
      <c r="C41" s="293" t="s">
        <v>235</v>
      </c>
      <c r="D41" s="294"/>
      <c r="E41" s="101">
        <v>18.170000000000002</v>
      </c>
      <c r="F41" s="102">
        <v>2579</v>
      </c>
      <c r="G41" s="103">
        <f t="shared" si="9"/>
        <v>46860.430000000008</v>
      </c>
      <c r="H41" s="26"/>
      <c r="I41" s="104">
        <v>4</v>
      </c>
      <c r="J41" s="105">
        <v>3300</v>
      </c>
      <c r="K41" s="106">
        <f t="shared" si="10"/>
        <v>825</v>
      </c>
      <c r="L41" s="107">
        <v>4</v>
      </c>
      <c r="M41" s="105">
        <f>F41/V41*60</f>
        <v>2953.053435114502</v>
      </c>
      <c r="N41" s="106">
        <f>M41/L41</f>
        <v>738.2633587786255</v>
      </c>
      <c r="O41" s="108">
        <f>L41-I41</f>
        <v>0</v>
      </c>
      <c r="P41" s="109">
        <f>N41-K41</f>
        <v>-86.736641221374498</v>
      </c>
      <c r="Q41" s="110">
        <f>N41/K41</f>
        <v>0.89486467730742481</v>
      </c>
      <c r="R41" s="307"/>
      <c r="S41" s="47">
        <v>0.33333333333333331</v>
      </c>
      <c r="T41" s="48">
        <v>0.36972222222222223</v>
      </c>
      <c r="U41" s="111">
        <v>4.9999999999999822</v>
      </c>
      <c r="V41" s="112">
        <v>52.400000000000034</v>
      </c>
      <c r="W41" s="113"/>
      <c r="X41" s="13"/>
      <c r="Y41" s="295"/>
      <c r="Z41" s="296"/>
      <c r="AA41" s="117">
        <f>M41-J41</f>
        <v>-346.94656488549799</v>
      </c>
      <c r="AB41" s="110">
        <f>M41/J41</f>
        <v>0.89486467730742481</v>
      </c>
      <c r="AC41" s="291"/>
    </row>
    <row r="42" spans="1:29" ht="15.75" customHeight="1">
      <c r="A42" s="312"/>
      <c r="B42" s="100" t="s">
        <v>120</v>
      </c>
      <c r="C42" s="293" t="s">
        <v>130</v>
      </c>
      <c r="D42" s="294"/>
      <c r="E42" s="101">
        <v>16.66</v>
      </c>
      <c r="F42" s="102">
        <v>4564</v>
      </c>
      <c r="G42" s="103">
        <f t="shared" si="9"/>
        <v>76036.240000000005</v>
      </c>
      <c r="H42" s="26"/>
      <c r="I42" s="104">
        <v>4</v>
      </c>
      <c r="J42" s="105">
        <v>3300</v>
      </c>
      <c r="K42" s="106">
        <f t="shared" si="10"/>
        <v>825</v>
      </c>
      <c r="L42" s="107">
        <v>4</v>
      </c>
      <c r="M42" s="105">
        <f>F42/V42*60</f>
        <v>2949.2730210016166</v>
      </c>
      <c r="N42" s="106">
        <f>M42/L42</f>
        <v>737.31825525040415</v>
      </c>
      <c r="O42" s="108">
        <f>L42-I42</f>
        <v>0</v>
      </c>
      <c r="P42" s="109">
        <f>N42-K42</f>
        <v>-87.68174474959585</v>
      </c>
      <c r="Q42" s="110">
        <f>N42/K42</f>
        <v>0.89371909727321719</v>
      </c>
      <c r="R42" s="307"/>
      <c r="S42" s="47">
        <v>0.37302083333333336</v>
      </c>
      <c r="T42" s="48">
        <v>0.4375</v>
      </c>
      <c r="U42" s="111">
        <v>4.7500000000000231</v>
      </c>
      <c r="V42" s="112">
        <v>92.849999999999966</v>
      </c>
      <c r="W42" s="113"/>
      <c r="X42" s="13"/>
      <c r="Y42" s="295"/>
      <c r="Z42" s="296"/>
      <c r="AA42" s="117">
        <f>M42-J42</f>
        <v>-350.7269789983834</v>
      </c>
      <c r="AB42" s="110">
        <f>M42/J42</f>
        <v>0.89371909727321719</v>
      </c>
      <c r="AC42" s="291"/>
    </row>
    <row r="43" spans="1:29" ht="15.75" customHeight="1">
      <c r="A43" s="312"/>
      <c r="B43" s="100"/>
      <c r="C43" s="293"/>
      <c r="D43" s="294"/>
      <c r="E43" s="101"/>
      <c r="F43" s="102"/>
      <c r="G43" s="103"/>
      <c r="H43" s="13"/>
      <c r="I43" s="104"/>
      <c r="J43" s="105"/>
      <c r="K43" s="106"/>
      <c r="L43" s="118"/>
      <c r="M43" s="105"/>
      <c r="N43" s="106"/>
      <c r="O43" s="108"/>
      <c r="P43" s="109"/>
      <c r="Q43" s="110"/>
      <c r="R43" s="307"/>
      <c r="S43" s="47"/>
      <c r="T43" s="48"/>
      <c r="U43" s="111"/>
      <c r="V43" s="112"/>
      <c r="W43" s="113"/>
      <c r="X43" s="13"/>
      <c r="Y43" s="295"/>
      <c r="Z43" s="296"/>
      <c r="AA43" s="117"/>
      <c r="AB43" s="110"/>
      <c r="AC43" s="291"/>
    </row>
    <row r="44" spans="1:29" ht="15.75" customHeight="1">
      <c r="A44" s="312"/>
      <c r="B44" s="100"/>
      <c r="C44" s="293"/>
      <c r="D44" s="294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307"/>
      <c r="S44" s="47"/>
      <c r="T44" s="48"/>
      <c r="U44" s="111"/>
      <c r="V44" s="112"/>
      <c r="W44" s="113"/>
      <c r="X44" s="116"/>
      <c r="Y44" s="295"/>
      <c r="Z44" s="296"/>
      <c r="AA44" s="117"/>
      <c r="AB44" s="110"/>
      <c r="AC44" s="291"/>
    </row>
    <row r="45" spans="1:29" ht="15.75" customHeight="1">
      <c r="A45" s="312"/>
      <c r="B45" s="100"/>
      <c r="C45" s="293"/>
      <c r="D45" s="294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307"/>
      <c r="S45" s="47"/>
      <c r="T45" s="48"/>
      <c r="U45" s="111"/>
      <c r="V45" s="112"/>
      <c r="W45" s="113"/>
      <c r="X45" s="116"/>
      <c r="Y45" s="295"/>
      <c r="Z45" s="296"/>
      <c r="AA45" s="117"/>
      <c r="AB45" s="110"/>
      <c r="AC45" s="291"/>
    </row>
    <row r="46" spans="1:29" ht="15.75" customHeight="1">
      <c r="A46" s="312"/>
      <c r="B46" s="100"/>
      <c r="C46" s="293"/>
      <c r="D46" s="294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07"/>
      <c r="S46" s="47"/>
      <c r="T46" s="48"/>
      <c r="U46" s="111"/>
      <c r="V46" s="112"/>
      <c r="W46" s="113"/>
      <c r="X46" s="116"/>
      <c r="Y46" s="295"/>
      <c r="Z46" s="296"/>
      <c r="AA46" s="117"/>
      <c r="AB46" s="110"/>
      <c r="AC46" s="291"/>
    </row>
    <row r="47" spans="1:29" ht="15.75" customHeight="1">
      <c r="A47" s="312"/>
      <c r="B47" s="100"/>
      <c r="C47" s="293"/>
      <c r="D47" s="294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07"/>
      <c r="S47" s="47"/>
      <c r="T47" s="48"/>
      <c r="U47" s="111"/>
      <c r="V47" s="112"/>
      <c r="W47" s="113"/>
      <c r="X47" s="116"/>
      <c r="Y47" s="295"/>
      <c r="Z47" s="296"/>
      <c r="AA47" s="117"/>
      <c r="AB47" s="110"/>
      <c r="AC47" s="291"/>
    </row>
    <row r="48" spans="1:29" ht="15.75" customHeight="1">
      <c r="A48" s="312"/>
      <c r="B48" s="100"/>
      <c r="C48" s="293"/>
      <c r="D48" s="294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07"/>
      <c r="S48" s="47"/>
      <c r="T48" s="48"/>
      <c r="U48" s="111"/>
      <c r="V48" s="112"/>
      <c r="W48" s="113"/>
      <c r="X48" s="116"/>
      <c r="Y48" s="295"/>
      <c r="Z48" s="296"/>
      <c r="AA48" s="117"/>
      <c r="AB48" s="110"/>
      <c r="AC48" s="291"/>
    </row>
    <row r="49" spans="1:29" ht="15.75" customHeight="1">
      <c r="A49" s="312"/>
      <c r="B49" s="100"/>
      <c r="C49" s="293"/>
      <c r="D49" s="294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07"/>
      <c r="S49" s="47"/>
      <c r="T49" s="48"/>
      <c r="U49" s="111"/>
      <c r="V49" s="112"/>
      <c r="W49" s="113"/>
      <c r="X49" s="116"/>
      <c r="Y49" s="295"/>
      <c r="Z49" s="296"/>
      <c r="AA49" s="117"/>
      <c r="AB49" s="110"/>
      <c r="AC49" s="291"/>
    </row>
    <row r="50" spans="1:29" ht="15.75" customHeight="1">
      <c r="A50" s="312"/>
      <c r="B50" s="100"/>
      <c r="C50" s="293"/>
      <c r="D50" s="294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07"/>
      <c r="S50" s="47"/>
      <c r="T50" s="48"/>
      <c r="U50" s="111"/>
      <c r="V50" s="112"/>
      <c r="W50" s="113"/>
      <c r="X50" s="116"/>
      <c r="Y50" s="295"/>
      <c r="Z50" s="296"/>
      <c r="AA50" s="117"/>
      <c r="AB50" s="110"/>
      <c r="AC50" s="291"/>
    </row>
    <row r="51" spans="1:29" ht="15.75" customHeight="1">
      <c r="A51" s="312"/>
      <c r="B51" s="100"/>
      <c r="C51" s="293"/>
      <c r="D51" s="294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07"/>
      <c r="S51" s="47"/>
      <c r="T51" s="48"/>
      <c r="U51" s="111"/>
      <c r="V51" s="112"/>
      <c r="W51" s="113"/>
      <c r="X51" s="116"/>
      <c r="Y51" s="295"/>
      <c r="Z51" s="296"/>
      <c r="AA51" s="117"/>
      <c r="AB51" s="110"/>
      <c r="AC51" s="291"/>
    </row>
    <row r="52" spans="1:29" ht="15.75" customHeight="1">
      <c r="A52" s="312"/>
      <c r="B52" s="100"/>
      <c r="C52" s="293"/>
      <c r="D52" s="294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07"/>
      <c r="S52" s="47"/>
      <c r="T52" s="48"/>
      <c r="U52" s="111"/>
      <c r="V52" s="112"/>
      <c r="W52" s="113"/>
      <c r="X52" s="116"/>
      <c r="Y52" s="295"/>
      <c r="Z52" s="296"/>
      <c r="AA52" s="117"/>
      <c r="AB52" s="110"/>
      <c r="AC52" s="291"/>
    </row>
    <row r="53" spans="1:29" ht="15.75" customHeight="1">
      <c r="A53" s="312"/>
      <c r="B53" s="100"/>
      <c r="C53" s="293"/>
      <c r="D53" s="294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07"/>
      <c r="S53" s="47"/>
      <c r="T53" s="48"/>
      <c r="U53" s="111"/>
      <c r="V53" s="112"/>
      <c r="W53" s="113"/>
      <c r="X53" s="116"/>
      <c r="Y53" s="295"/>
      <c r="Z53" s="296"/>
      <c r="AA53" s="117"/>
      <c r="AB53" s="110"/>
      <c r="AC53" s="291"/>
    </row>
    <row r="54" spans="1:29" ht="15.75" customHeight="1">
      <c r="A54" s="312"/>
      <c r="B54" s="100"/>
      <c r="C54" s="293"/>
      <c r="D54" s="294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07"/>
      <c r="S54" s="119"/>
      <c r="T54" s="120"/>
      <c r="U54" s="130"/>
      <c r="V54" s="131"/>
      <c r="W54" s="126"/>
      <c r="X54" s="127"/>
      <c r="Y54" s="295"/>
      <c r="Z54" s="296"/>
      <c r="AA54" s="165"/>
      <c r="AB54" s="125"/>
      <c r="AC54" s="291"/>
    </row>
    <row r="55" spans="1:29" ht="15.75" customHeight="1" thickBot="1">
      <c r="A55" s="313"/>
      <c r="B55" s="133" t="s">
        <v>117</v>
      </c>
      <c r="C55" s="297"/>
      <c r="D55" s="297"/>
      <c r="E55" s="134"/>
      <c r="F55" s="167"/>
      <c r="G55" s="135"/>
      <c r="H55" s="69"/>
      <c r="I55" s="136">
        <f t="shared" ref="I55:J55" si="11">AVERAGE(I39:I54)</f>
        <v>3.75</v>
      </c>
      <c r="J55" s="137">
        <f t="shared" si="11"/>
        <v>3300</v>
      </c>
      <c r="K55" s="138">
        <f t="shared" ref="K55" si="12">J55/I55</f>
        <v>880</v>
      </c>
      <c r="L55" s="136">
        <f t="shared" ref="L55:M55" si="13">AVERAGE(L39:L54)</f>
        <v>3.75</v>
      </c>
      <c r="M55" s="137">
        <f t="shared" si="13"/>
        <v>2952.2057868634797</v>
      </c>
      <c r="N55" s="138">
        <f>M55/L55</f>
        <v>787.25487649692798</v>
      </c>
      <c r="O55" s="139">
        <f>L55-I55</f>
        <v>0</v>
      </c>
      <c r="P55" s="140">
        <f>N55-K55</f>
        <v>-92.745123503072023</v>
      </c>
      <c r="Q55" s="141">
        <f>N55/K55</f>
        <v>0.89460781420105451</v>
      </c>
      <c r="R55" s="308"/>
      <c r="S55" s="142">
        <f>S39</f>
        <v>0.25001157407407409</v>
      </c>
      <c r="T55" s="143">
        <f>INDEX(T39:T54,COUNTA(T39:T54))</f>
        <v>0.4375</v>
      </c>
      <c r="U55" s="144"/>
      <c r="V55" s="166"/>
      <c r="W55" s="167"/>
      <c r="X55" s="138"/>
      <c r="Y55" s="298"/>
      <c r="Z55" s="299"/>
      <c r="AA55" s="168">
        <f>M55-J55</f>
        <v>-347.79421313652028</v>
      </c>
      <c r="AB55" s="141">
        <f>M55/J55</f>
        <v>0.89460781420105451</v>
      </c>
      <c r="AC55" s="292"/>
    </row>
    <row r="56" spans="1:29" ht="15.75" customHeight="1">
      <c r="A56" s="300" t="s">
        <v>126</v>
      </c>
      <c r="B56" s="114" t="s">
        <v>120</v>
      </c>
      <c r="C56" s="304" t="s">
        <v>128</v>
      </c>
      <c r="D56" s="305"/>
      <c r="E56" s="147">
        <v>22.28</v>
      </c>
      <c r="F56" s="97">
        <v>1195</v>
      </c>
      <c r="G56" s="148">
        <f t="shared" ref="G56:G58" si="14">E56*F56</f>
        <v>26624.600000000002</v>
      </c>
      <c r="H56" s="149"/>
      <c r="I56" s="150">
        <v>5</v>
      </c>
      <c r="J56" s="151">
        <v>3300</v>
      </c>
      <c r="K56" s="152">
        <f>J56/I56</f>
        <v>660</v>
      </c>
      <c r="L56" s="153">
        <v>5</v>
      </c>
      <c r="M56" s="151">
        <f>F56/V56*60</f>
        <v>2956.7010309278303</v>
      </c>
      <c r="N56" s="152">
        <f>M56/L56</f>
        <v>591.3402061855661</v>
      </c>
      <c r="O56" s="154">
        <f>L56-I56</f>
        <v>0</v>
      </c>
      <c r="P56" s="155">
        <f>N56-K56</f>
        <v>-68.659793814433897</v>
      </c>
      <c r="Q56" s="156">
        <f>N56/K56</f>
        <v>0.89597000937206983</v>
      </c>
      <c r="R56" s="306">
        <f>Q72</f>
        <v>0.89485311615912766</v>
      </c>
      <c r="S56" s="157">
        <v>0.25</v>
      </c>
      <c r="T56" s="158">
        <v>0.2668402777777778</v>
      </c>
      <c r="U56" s="159"/>
      <c r="V56" s="160">
        <v>24.250000000000036</v>
      </c>
      <c r="W56" s="161"/>
      <c r="X56" s="162"/>
      <c r="Y56" s="309"/>
      <c r="Z56" s="310"/>
      <c r="AA56" s="115">
        <f>M56-J56</f>
        <v>-343.29896907216971</v>
      </c>
      <c r="AB56" s="156">
        <f>M56/J56</f>
        <v>0.89597000937206983</v>
      </c>
      <c r="AC56" s="290">
        <f>AB72</f>
        <v>0.89485311615912755</v>
      </c>
    </row>
    <row r="57" spans="1:29" ht="15.75" customHeight="1">
      <c r="A57" s="301"/>
      <c r="B57" s="100" t="s">
        <v>120</v>
      </c>
      <c r="C57" s="293" t="s">
        <v>256</v>
      </c>
      <c r="D57" s="294"/>
      <c r="E57" s="101">
        <v>27.27</v>
      </c>
      <c r="F57" s="102">
        <v>4303</v>
      </c>
      <c r="G57" s="103">
        <f t="shared" si="14"/>
        <v>117342.81</v>
      </c>
      <c r="H57" s="26"/>
      <c r="I57" s="104">
        <v>5</v>
      </c>
      <c r="J57" s="105">
        <v>3300</v>
      </c>
      <c r="K57" s="106">
        <f t="shared" si="10"/>
        <v>660</v>
      </c>
      <c r="L57" s="107">
        <v>5</v>
      </c>
      <c r="M57" s="105">
        <f>F57/V57*60</f>
        <v>2953.4413727359383</v>
      </c>
      <c r="N57" s="106">
        <f>M57/L57</f>
        <v>590.68827454718769</v>
      </c>
      <c r="O57" s="108">
        <f>L57-I57</f>
        <v>0</v>
      </c>
      <c r="P57" s="109">
        <f>N57-K57</f>
        <v>-69.311725452812311</v>
      </c>
      <c r="Q57" s="110">
        <f>N57/K57</f>
        <v>0.89498223416240563</v>
      </c>
      <c r="R57" s="307"/>
      <c r="S57" s="47">
        <v>0.27013888888888887</v>
      </c>
      <c r="T57" s="48">
        <v>0.33084490740740741</v>
      </c>
      <c r="U57" s="111">
        <v>4.7499999999999432</v>
      </c>
      <c r="V57" s="112">
        <v>87.416666666666686</v>
      </c>
      <c r="W57" s="113"/>
      <c r="X57" s="116"/>
      <c r="Y57" s="295"/>
      <c r="Z57" s="296"/>
      <c r="AA57" s="117">
        <f>M57-J57</f>
        <v>-346.55862726406167</v>
      </c>
      <c r="AB57" s="110">
        <f>M57/J57</f>
        <v>0.89498223416240552</v>
      </c>
      <c r="AC57" s="291"/>
    </row>
    <row r="58" spans="1:29" ht="15.75" customHeight="1">
      <c r="A58" s="301"/>
      <c r="B58" s="100" t="s">
        <v>120</v>
      </c>
      <c r="C58" s="293" t="s">
        <v>129</v>
      </c>
      <c r="D58" s="294"/>
      <c r="E58" s="101">
        <v>17.89</v>
      </c>
      <c r="F58" s="102">
        <v>2876</v>
      </c>
      <c r="G58" s="103">
        <f t="shared" si="14"/>
        <v>51451.64</v>
      </c>
      <c r="H58" s="26"/>
      <c r="I58" s="104">
        <v>4</v>
      </c>
      <c r="J58" s="105">
        <v>3300</v>
      </c>
      <c r="K58" s="106">
        <f t="shared" si="10"/>
        <v>825</v>
      </c>
      <c r="L58" s="107">
        <v>4</v>
      </c>
      <c r="M58" s="105">
        <f>F58/V58*60</f>
        <v>2948.9034463115927</v>
      </c>
      <c r="N58" s="106">
        <f>M58/L58</f>
        <v>737.22586157789817</v>
      </c>
      <c r="O58" s="108">
        <f>L58-I58</f>
        <v>0</v>
      </c>
      <c r="P58" s="109">
        <f>N58-K58</f>
        <v>-87.774138422101828</v>
      </c>
      <c r="Q58" s="110">
        <f>N58/K58</f>
        <v>0.89360710494290685</v>
      </c>
      <c r="R58" s="307"/>
      <c r="S58" s="47">
        <v>0.33436342592592594</v>
      </c>
      <c r="T58" s="48">
        <v>0.375</v>
      </c>
      <c r="U58" s="111">
        <v>5.066666666666686</v>
      </c>
      <c r="V58" s="112">
        <v>58.516666666666652</v>
      </c>
      <c r="W58" s="113"/>
      <c r="X58" s="116"/>
      <c r="Y58" s="295"/>
      <c r="Z58" s="296"/>
      <c r="AA58" s="117">
        <f>M58-J58</f>
        <v>-351.09655368840731</v>
      </c>
      <c r="AB58" s="110">
        <f>M58/J58</f>
        <v>0.89360710494290685</v>
      </c>
      <c r="AC58" s="291"/>
    </row>
    <row r="59" spans="1:29" ht="15.75" customHeight="1">
      <c r="A59" s="301"/>
      <c r="B59" s="100"/>
      <c r="C59" s="293"/>
      <c r="D59" s="294"/>
      <c r="E59" s="101"/>
      <c r="F59" s="102"/>
      <c r="G59" s="103"/>
      <c r="H59" s="26"/>
      <c r="I59" s="104"/>
      <c r="J59" s="105"/>
      <c r="K59" s="106"/>
      <c r="L59" s="107"/>
      <c r="M59" s="105"/>
      <c r="N59" s="106"/>
      <c r="O59" s="108"/>
      <c r="P59" s="109"/>
      <c r="Q59" s="110"/>
      <c r="R59" s="307"/>
      <c r="S59" s="47"/>
      <c r="T59" s="48"/>
      <c r="U59" s="111"/>
      <c r="V59" s="112"/>
      <c r="W59" s="113"/>
      <c r="X59" s="116"/>
      <c r="Y59" s="295"/>
      <c r="Z59" s="296"/>
      <c r="AA59" s="117"/>
      <c r="AB59" s="110"/>
      <c r="AC59" s="291"/>
    </row>
    <row r="60" spans="1:29" ht="15.75" customHeight="1">
      <c r="A60" s="302"/>
      <c r="B60" s="100"/>
      <c r="C60" s="293"/>
      <c r="D60" s="294"/>
      <c r="E60" s="101"/>
      <c r="F60" s="102"/>
      <c r="G60" s="103"/>
      <c r="H60" s="13"/>
      <c r="I60" s="104"/>
      <c r="J60" s="105"/>
      <c r="K60" s="106"/>
      <c r="L60" s="118"/>
      <c r="M60" s="105"/>
      <c r="N60" s="106"/>
      <c r="O60" s="108"/>
      <c r="P60" s="109"/>
      <c r="Q60" s="110"/>
      <c r="R60" s="307"/>
      <c r="S60" s="47"/>
      <c r="T60" s="48"/>
      <c r="U60" s="111"/>
      <c r="V60" s="112"/>
      <c r="W60" s="113"/>
      <c r="X60" s="116"/>
      <c r="Y60" s="295"/>
      <c r="Z60" s="296"/>
      <c r="AA60" s="117"/>
      <c r="AB60" s="110"/>
      <c r="AC60" s="291"/>
    </row>
    <row r="61" spans="1:29" ht="15.75" customHeight="1">
      <c r="A61" s="302"/>
      <c r="B61" s="100"/>
      <c r="C61" s="293"/>
      <c r="D61" s="294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307"/>
      <c r="S61" s="47"/>
      <c r="T61" s="48"/>
      <c r="U61" s="111"/>
      <c r="V61" s="112"/>
      <c r="W61" s="113"/>
      <c r="X61" s="116"/>
      <c r="Y61" s="295"/>
      <c r="Z61" s="296"/>
      <c r="AA61" s="117"/>
      <c r="AB61" s="110"/>
      <c r="AC61" s="291"/>
    </row>
    <row r="62" spans="1:29" ht="15.75" customHeight="1">
      <c r="A62" s="302"/>
      <c r="B62" s="100"/>
      <c r="C62" s="293"/>
      <c r="D62" s="294"/>
      <c r="E62" s="101"/>
      <c r="F62" s="102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307"/>
      <c r="S62" s="47"/>
      <c r="T62" s="48"/>
      <c r="U62" s="111"/>
      <c r="V62" s="112"/>
      <c r="W62" s="113"/>
      <c r="X62" s="116"/>
      <c r="Y62" s="295"/>
      <c r="Z62" s="296"/>
      <c r="AA62" s="117"/>
      <c r="AB62" s="110"/>
      <c r="AC62" s="291"/>
    </row>
    <row r="63" spans="1:29" ht="15.75" customHeight="1">
      <c r="A63" s="302"/>
      <c r="B63" s="100"/>
      <c r="C63" s="293"/>
      <c r="D63" s="294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07"/>
      <c r="S63" s="47"/>
      <c r="T63" s="48"/>
      <c r="U63" s="111"/>
      <c r="V63" s="112"/>
      <c r="W63" s="113"/>
      <c r="X63" s="116"/>
      <c r="Y63" s="295"/>
      <c r="Z63" s="296"/>
      <c r="AA63" s="117"/>
      <c r="AB63" s="110"/>
      <c r="AC63" s="291"/>
    </row>
    <row r="64" spans="1:29" ht="15.75" customHeight="1">
      <c r="A64" s="302"/>
      <c r="B64" s="100"/>
      <c r="C64" s="293"/>
      <c r="D64" s="294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07"/>
      <c r="S64" s="47"/>
      <c r="T64" s="48"/>
      <c r="U64" s="111"/>
      <c r="V64" s="112"/>
      <c r="W64" s="113"/>
      <c r="X64" s="116"/>
      <c r="Y64" s="295"/>
      <c r="Z64" s="296"/>
      <c r="AA64" s="117"/>
      <c r="AB64" s="110"/>
      <c r="AC64" s="291"/>
    </row>
    <row r="65" spans="1:29" ht="15.75" customHeight="1">
      <c r="A65" s="302"/>
      <c r="B65" s="100"/>
      <c r="C65" s="293"/>
      <c r="D65" s="294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07"/>
      <c r="S65" s="47"/>
      <c r="T65" s="48"/>
      <c r="U65" s="111"/>
      <c r="V65" s="112"/>
      <c r="W65" s="113"/>
      <c r="X65" s="116"/>
      <c r="Y65" s="295"/>
      <c r="Z65" s="296"/>
      <c r="AA65" s="117"/>
      <c r="AB65" s="110"/>
      <c r="AC65" s="291"/>
    </row>
    <row r="66" spans="1:29" ht="15.75" customHeight="1">
      <c r="A66" s="302"/>
      <c r="B66" s="100"/>
      <c r="C66" s="293"/>
      <c r="D66" s="294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07"/>
      <c r="S66" s="47"/>
      <c r="T66" s="48"/>
      <c r="U66" s="111"/>
      <c r="V66" s="112"/>
      <c r="W66" s="113"/>
      <c r="X66" s="116"/>
      <c r="Y66" s="295"/>
      <c r="Z66" s="296"/>
      <c r="AA66" s="117"/>
      <c r="AB66" s="110"/>
      <c r="AC66" s="291"/>
    </row>
    <row r="67" spans="1:29" ht="15.75" customHeight="1">
      <c r="A67" s="302"/>
      <c r="B67" s="100"/>
      <c r="C67" s="293"/>
      <c r="D67" s="294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07"/>
      <c r="S67" s="47"/>
      <c r="T67" s="48"/>
      <c r="U67" s="111"/>
      <c r="V67" s="112"/>
      <c r="W67" s="113"/>
      <c r="X67" s="116"/>
      <c r="Y67" s="295"/>
      <c r="Z67" s="296"/>
      <c r="AA67" s="117"/>
      <c r="AB67" s="110"/>
      <c r="AC67" s="291"/>
    </row>
    <row r="68" spans="1:29" ht="15.75" customHeight="1">
      <c r="A68" s="302"/>
      <c r="B68" s="100"/>
      <c r="C68" s="293"/>
      <c r="D68" s="294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07"/>
      <c r="S68" s="47"/>
      <c r="T68" s="48"/>
      <c r="U68" s="111"/>
      <c r="V68" s="112"/>
      <c r="W68" s="113"/>
      <c r="X68" s="116"/>
      <c r="Y68" s="295"/>
      <c r="Z68" s="296"/>
      <c r="AA68" s="117"/>
      <c r="AB68" s="110"/>
      <c r="AC68" s="291"/>
    </row>
    <row r="69" spans="1:29" ht="15.75" customHeight="1">
      <c r="A69" s="302"/>
      <c r="B69" s="100"/>
      <c r="C69" s="293"/>
      <c r="D69" s="294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07"/>
      <c r="S69" s="47"/>
      <c r="T69" s="48"/>
      <c r="U69" s="111"/>
      <c r="V69" s="112"/>
      <c r="W69" s="113"/>
      <c r="X69" s="116"/>
      <c r="Y69" s="295"/>
      <c r="Z69" s="296"/>
      <c r="AA69" s="117"/>
      <c r="AB69" s="110"/>
      <c r="AC69" s="291"/>
    </row>
    <row r="70" spans="1:29" ht="15.75" customHeight="1">
      <c r="A70" s="302"/>
      <c r="B70" s="100"/>
      <c r="C70" s="293"/>
      <c r="D70" s="294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07"/>
      <c r="S70" s="47"/>
      <c r="T70" s="48"/>
      <c r="U70" s="111"/>
      <c r="V70" s="112"/>
      <c r="W70" s="113"/>
      <c r="X70" s="116"/>
      <c r="Y70" s="295"/>
      <c r="Z70" s="296"/>
      <c r="AA70" s="117"/>
      <c r="AB70" s="110"/>
      <c r="AC70" s="291"/>
    </row>
    <row r="71" spans="1:29" ht="15.75" customHeight="1">
      <c r="A71" s="302"/>
      <c r="B71" s="100"/>
      <c r="C71" s="293"/>
      <c r="D71" s="294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07"/>
      <c r="S71" s="119"/>
      <c r="T71" s="120"/>
      <c r="U71" s="130"/>
      <c r="V71" s="131"/>
      <c r="W71" s="126"/>
      <c r="X71" s="127"/>
      <c r="Y71" s="295"/>
      <c r="Z71" s="296"/>
      <c r="AA71" s="165"/>
      <c r="AB71" s="125"/>
      <c r="AC71" s="291"/>
    </row>
    <row r="72" spans="1:29" ht="15.75" customHeight="1" thickBot="1">
      <c r="A72" s="303"/>
      <c r="B72" s="133" t="s">
        <v>117</v>
      </c>
      <c r="C72" s="297"/>
      <c r="D72" s="297"/>
      <c r="E72" s="134"/>
      <c r="F72" s="99"/>
      <c r="G72" s="135"/>
      <c r="H72" s="69"/>
      <c r="I72" s="136">
        <f t="shared" ref="I72:J72" si="15">AVERAGE(I56:I71)</f>
        <v>4.666666666666667</v>
      </c>
      <c r="J72" s="137">
        <f t="shared" si="15"/>
        <v>3300</v>
      </c>
      <c r="K72" s="138">
        <f t="shared" ref="K72" si="16">J72/I72</f>
        <v>707.14285714285711</v>
      </c>
      <c r="L72" s="136">
        <f t="shared" ref="L72:M72" si="17">AVERAGE(L56:L71)</f>
        <v>4.666666666666667</v>
      </c>
      <c r="M72" s="137">
        <f t="shared" si="17"/>
        <v>2953.0152833251209</v>
      </c>
      <c r="N72" s="138">
        <f>M72/L72</f>
        <v>632.78898928395449</v>
      </c>
      <c r="O72" s="139">
        <f>L72-I72</f>
        <v>0</v>
      </c>
      <c r="P72" s="140">
        <f>N72-K72</f>
        <v>-74.353867858902618</v>
      </c>
      <c r="Q72" s="141">
        <f>N72/K72</f>
        <v>0.89485311615912766</v>
      </c>
      <c r="R72" s="308"/>
      <c r="S72" s="142">
        <f>S56</f>
        <v>0.25</v>
      </c>
      <c r="T72" s="143">
        <f>INDEX(T56:T71,COUNTA(T56:T71))</f>
        <v>0.375</v>
      </c>
      <c r="U72" s="144"/>
      <c r="V72" s="166"/>
      <c r="W72" s="99"/>
      <c r="X72" s="69"/>
      <c r="Y72" s="298"/>
      <c r="Z72" s="299"/>
      <c r="AA72" s="168">
        <f>M72-J72</f>
        <v>-346.98471667487911</v>
      </c>
      <c r="AB72" s="141">
        <f>M72/J72</f>
        <v>0.89485311615912755</v>
      </c>
      <c r="AC72" s="292"/>
    </row>
    <row r="73" spans="1:29" ht="15.75" customHeight="1">
      <c r="A73" s="311" t="s">
        <v>71</v>
      </c>
      <c r="B73" s="114" t="s">
        <v>120</v>
      </c>
      <c r="C73" s="304" t="s">
        <v>131</v>
      </c>
      <c r="D73" s="305"/>
      <c r="E73" s="147">
        <v>18.18</v>
      </c>
      <c r="F73" s="97">
        <v>1203</v>
      </c>
      <c r="G73" s="148">
        <f t="shared" ref="G73:G75" si="18">E73*F73</f>
        <v>21870.54</v>
      </c>
      <c r="H73" s="149"/>
      <c r="I73" s="150">
        <v>3</v>
      </c>
      <c r="J73" s="151">
        <v>3600</v>
      </c>
      <c r="K73" s="152">
        <f>J73/I73</f>
        <v>1200</v>
      </c>
      <c r="L73" s="153">
        <v>3</v>
      </c>
      <c r="M73" s="151">
        <f>F73/V73*60</f>
        <v>3126.9314079422406</v>
      </c>
      <c r="N73" s="152">
        <f>M73/L73</f>
        <v>1042.3104693140801</v>
      </c>
      <c r="O73" s="154">
        <f>L73-I73</f>
        <v>0</v>
      </c>
      <c r="P73" s="155">
        <f>N73-K73</f>
        <v>-157.68953068591986</v>
      </c>
      <c r="Q73" s="156">
        <f>N73/K73</f>
        <v>0.86859205776173343</v>
      </c>
      <c r="R73" s="306">
        <f>Q89</f>
        <v>0.87637030637552449</v>
      </c>
      <c r="S73" s="157">
        <v>0.25</v>
      </c>
      <c r="T73" s="158">
        <v>0.26603009259259258</v>
      </c>
      <c r="U73" s="159"/>
      <c r="V73" s="160">
        <v>23.083333333333318</v>
      </c>
      <c r="W73" s="161"/>
      <c r="X73" s="162"/>
      <c r="Y73" s="309"/>
      <c r="Z73" s="310"/>
      <c r="AA73" s="115">
        <f>M73-J73</f>
        <v>-473.06859205775936</v>
      </c>
      <c r="AB73" s="156">
        <f>M73/J73</f>
        <v>0.86859205776173354</v>
      </c>
      <c r="AC73" s="290">
        <f>AB89</f>
        <v>0.87637030637552449</v>
      </c>
    </row>
    <row r="74" spans="1:29" ht="15.75" customHeight="1">
      <c r="A74" s="312"/>
      <c r="B74" s="100" t="s">
        <v>120</v>
      </c>
      <c r="C74" s="293" t="s">
        <v>132</v>
      </c>
      <c r="D74" s="294"/>
      <c r="E74" s="101">
        <v>14.03</v>
      </c>
      <c r="F74" s="102">
        <v>4375</v>
      </c>
      <c r="G74" s="103">
        <f t="shared" si="18"/>
        <v>61381.25</v>
      </c>
      <c r="H74" s="26"/>
      <c r="I74" s="104">
        <v>3</v>
      </c>
      <c r="J74" s="105">
        <v>3000</v>
      </c>
      <c r="K74" s="106">
        <f t="shared" ref="K74:K110" si="19">J74/I74</f>
        <v>1000</v>
      </c>
      <c r="L74" s="107">
        <v>3</v>
      </c>
      <c r="M74" s="105">
        <f>F74/V74*60</f>
        <v>2688.6309320587238</v>
      </c>
      <c r="N74" s="106">
        <f>M74/L74</f>
        <v>896.21031068624131</v>
      </c>
      <c r="O74" s="108">
        <f>L74-I74</f>
        <v>0</v>
      </c>
      <c r="P74" s="109">
        <f>N74-K74</f>
        <v>-103.78968931375869</v>
      </c>
      <c r="Q74" s="110">
        <f>N74/K74</f>
        <v>0.89621031068624135</v>
      </c>
      <c r="R74" s="307"/>
      <c r="S74" s="47">
        <v>0.27664351851851854</v>
      </c>
      <c r="T74" s="48">
        <v>0.34444444444444444</v>
      </c>
      <c r="U74" s="111">
        <v>15.283333333333378</v>
      </c>
      <c r="V74" s="112">
        <v>97.633333333333297</v>
      </c>
      <c r="W74" s="113"/>
      <c r="X74" s="116"/>
      <c r="Y74" s="295"/>
      <c r="Z74" s="296"/>
      <c r="AA74" s="117">
        <f>M74-J74</f>
        <v>-311.36906794127617</v>
      </c>
      <c r="AB74" s="110">
        <f>M74/J74</f>
        <v>0.89621031068624124</v>
      </c>
      <c r="AC74" s="291"/>
    </row>
    <row r="75" spans="1:29" ht="15.75" customHeight="1">
      <c r="A75" s="312"/>
      <c r="B75" s="100" t="s">
        <v>120</v>
      </c>
      <c r="C75" s="293" t="s">
        <v>134</v>
      </c>
      <c r="D75" s="294"/>
      <c r="E75" s="101">
        <v>14.28</v>
      </c>
      <c r="F75" s="102">
        <v>5610</v>
      </c>
      <c r="G75" s="103">
        <f t="shared" si="18"/>
        <v>80110.8</v>
      </c>
      <c r="H75" s="26"/>
      <c r="I75" s="104">
        <v>3</v>
      </c>
      <c r="J75" s="105">
        <v>3600</v>
      </c>
      <c r="K75" s="106">
        <f t="shared" si="19"/>
        <v>1200</v>
      </c>
      <c r="L75" s="107">
        <v>3</v>
      </c>
      <c r="M75" s="105">
        <f>F75/V75*60</f>
        <v>3123.4147850293843</v>
      </c>
      <c r="N75" s="106">
        <f>M75/L75</f>
        <v>1041.1382616764615</v>
      </c>
      <c r="O75" s="108">
        <f>L75-I75</f>
        <v>0</v>
      </c>
      <c r="P75" s="109">
        <f>N75-K75</f>
        <v>-158.86173832353848</v>
      </c>
      <c r="Q75" s="110">
        <f>N75/K75</f>
        <v>0.86761521806371789</v>
      </c>
      <c r="R75" s="307"/>
      <c r="S75" s="47">
        <v>0.35502314814814817</v>
      </c>
      <c r="T75" s="48">
        <v>0.42986111111111114</v>
      </c>
      <c r="U75" s="111">
        <v>15.23333333333337</v>
      </c>
      <c r="V75" s="112">
        <v>107.76666666666668</v>
      </c>
      <c r="W75" s="113"/>
      <c r="X75" s="116"/>
      <c r="Y75" s="295"/>
      <c r="Z75" s="296"/>
      <c r="AA75" s="117">
        <f>M75-J75</f>
        <v>-476.58521497061565</v>
      </c>
      <c r="AB75" s="110">
        <f>M75/J75</f>
        <v>0.86761521806371789</v>
      </c>
      <c r="AC75" s="291"/>
    </row>
    <row r="76" spans="1:29" ht="15.75" customHeight="1">
      <c r="A76" s="312"/>
      <c r="B76" s="100"/>
      <c r="C76" s="293"/>
      <c r="D76" s="294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07"/>
      <c r="S76" s="47"/>
      <c r="T76" s="48"/>
      <c r="U76" s="111"/>
      <c r="V76" s="112"/>
      <c r="W76" s="113"/>
      <c r="X76" s="116"/>
      <c r="Y76" s="295"/>
      <c r="Z76" s="296"/>
      <c r="AA76" s="117"/>
      <c r="AB76" s="110"/>
      <c r="AC76" s="291"/>
    </row>
    <row r="77" spans="1:29" ht="15.75" customHeight="1">
      <c r="A77" s="312"/>
      <c r="B77" s="100"/>
      <c r="C77" s="293"/>
      <c r="D77" s="294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307"/>
      <c r="S77" s="47"/>
      <c r="T77" s="48"/>
      <c r="U77" s="111"/>
      <c r="V77" s="112"/>
      <c r="W77" s="113"/>
      <c r="X77" s="116"/>
      <c r="Y77" s="295"/>
      <c r="Z77" s="296"/>
      <c r="AA77" s="117"/>
      <c r="AB77" s="110"/>
      <c r="AC77" s="291"/>
    </row>
    <row r="78" spans="1:29" ht="15.75" customHeight="1">
      <c r="A78" s="312"/>
      <c r="B78" s="100"/>
      <c r="C78" s="293"/>
      <c r="D78" s="294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07"/>
      <c r="S78" s="47"/>
      <c r="T78" s="48"/>
      <c r="U78" s="111"/>
      <c r="V78" s="112"/>
      <c r="W78" s="113"/>
      <c r="X78" s="116"/>
      <c r="Y78" s="295"/>
      <c r="Z78" s="296"/>
      <c r="AA78" s="117"/>
      <c r="AB78" s="110"/>
      <c r="AC78" s="291"/>
    </row>
    <row r="79" spans="1:29" ht="15.75" customHeight="1">
      <c r="A79" s="312"/>
      <c r="B79" s="100"/>
      <c r="C79" s="293"/>
      <c r="D79" s="294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307"/>
      <c r="S79" s="47"/>
      <c r="T79" s="48"/>
      <c r="U79" s="111"/>
      <c r="V79" s="112"/>
      <c r="W79" s="113"/>
      <c r="X79" s="116"/>
      <c r="Y79" s="295"/>
      <c r="Z79" s="296"/>
      <c r="AA79" s="117"/>
      <c r="AB79" s="110"/>
      <c r="AC79" s="291"/>
    </row>
    <row r="80" spans="1:29" ht="15.75" customHeight="1">
      <c r="A80" s="312"/>
      <c r="B80" s="100"/>
      <c r="C80" s="293"/>
      <c r="D80" s="294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07"/>
      <c r="S80" s="47"/>
      <c r="T80" s="48"/>
      <c r="U80" s="111"/>
      <c r="V80" s="112"/>
      <c r="W80" s="113"/>
      <c r="X80" s="116"/>
      <c r="Y80" s="295"/>
      <c r="Z80" s="296"/>
      <c r="AA80" s="117"/>
      <c r="AB80" s="110"/>
      <c r="AC80" s="291"/>
    </row>
    <row r="81" spans="1:29" ht="15.75" customHeight="1">
      <c r="A81" s="312"/>
      <c r="B81" s="100"/>
      <c r="C81" s="293"/>
      <c r="D81" s="294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07"/>
      <c r="S81" s="47"/>
      <c r="T81" s="48"/>
      <c r="U81" s="111"/>
      <c r="V81" s="112"/>
      <c r="W81" s="113"/>
      <c r="X81" s="116"/>
      <c r="Y81" s="295"/>
      <c r="Z81" s="296"/>
      <c r="AA81" s="117"/>
      <c r="AB81" s="110"/>
      <c r="AC81" s="291"/>
    </row>
    <row r="82" spans="1:29" ht="15.75" customHeight="1">
      <c r="A82" s="312"/>
      <c r="B82" s="100"/>
      <c r="C82" s="293"/>
      <c r="D82" s="294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07"/>
      <c r="S82" s="47"/>
      <c r="T82" s="48"/>
      <c r="U82" s="111"/>
      <c r="V82" s="112"/>
      <c r="W82" s="113"/>
      <c r="X82" s="116"/>
      <c r="Y82" s="295"/>
      <c r="Z82" s="296"/>
      <c r="AA82" s="117"/>
      <c r="AB82" s="110"/>
      <c r="AC82" s="291"/>
    </row>
    <row r="83" spans="1:29" ht="15.75" customHeight="1">
      <c r="A83" s="312"/>
      <c r="B83" s="100"/>
      <c r="C83" s="293"/>
      <c r="D83" s="294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07"/>
      <c r="S83" s="47"/>
      <c r="T83" s="48"/>
      <c r="U83" s="111"/>
      <c r="V83" s="112"/>
      <c r="W83" s="126"/>
      <c r="X83" s="127"/>
      <c r="Y83" s="295"/>
      <c r="Z83" s="296"/>
      <c r="AA83" s="117"/>
      <c r="AB83" s="110"/>
      <c r="AC83" s="291"/>
    </row>
    <row r="84" spans="1:29" ht="15.75" customHeight="1">
      <c r="A84" s="312"/>
      <c r="B84" s="100"/>
      <c r="C84" s="293"/>
      <c r="D84" s="294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07"/>
      <c r="S84" s="47"/>
      <c r="T84" s="48"/>
      <c r="U84" s="111"/>
      <c r="V84" s="112"/>
      <c r="W84" s="126"/>
      <c r="X84" s="127"/>
      <c r="Y84" s="295"/>
      <c r="Z84" s="296"/>
      <c r="AA84" s="117"/>
      <c r="AB84" s="110"/>
      <c r="AC84" s="291"/>
    </row>
    <row r="85" spans="1:29" ht="15.75" customHeight="1">
      <c r="A85" s="312"/>
      <c r="B85" s="100"/>
      <c r="C85" s="293"/>
      <c r="D85" s="294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07"/>
      <c r="S85" s="47"/>
      <c r="T85" s="48"/>
      <c r="U85" s="111"/>
      <c r="V85" s="112"/>
      <c r="W85" s="126"/>
      <c r="X85" s="127"/>
      <c r="Y85" s="295"/>
      <c r="Z85" s="296"/>
      <c r="AA85" s="117"/>
      <c r="AB85" s="110"/>
      <c r="AC85" s="291"/>
    </row>
    <row r="86" spans="1:29" ht="15.75" customHeight="1">
      <c r="A86" s="312"/>
      <c r="B86" s="100"/>
      <c r="C86" s="293"/>
      <c r="D86" s="294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07"/>
      <c r="S86" s="47"/>
      <c r="T86" s="48"/>
      <c r="U86" s="111"/>
      <c r="V86" s="112"/>
      <c r="W86" s="126"/>
      <c r="X86" s="127"/>
      <c r="Y86" s="295"/>
      <c r="Z86" s="296"/>
      <c r="AA86" s="117"/>
      <c r="AB86" s="110"/>
      <c r="AC86" s="291"/>
    </row>
    <row r="87" spans="1:29" ht="15.75" customHeight="1">
      <c r="A87" s="312"/>
      <c r="B87" s="100"/>
      <c r="C87" s="293"/>
      <c r="D87" s="294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07"/>
      <c r="S87" s="47"/>
      <c r="T87" s="48"/>
      <c r="U87" s="111"/>
      <c r="V87" s="112"/>
      <c r="W87" s="126"/>
      <c r="X87" s="127"/>
      <c r="Y87" s="295"/>
      <c r="Z87" s="296"/>
      <c r="AA87" s="117"/>
      <c r="AB87" s="110"/>
      <c r="AC87" s="291"/>
    </row>
    <row r="88" spans="1:29" ht="15.75" customHeight="1">
      <c r="A88" s="312"/>
      <c r="B88" s="100"/>
      <c r="C88" s="293"/>
      <c r="D88" s="294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07"/>
      <c r="S88" s="119"/>
      <c r="T88" s="120"/>
      <c r="U88" s="130"/>
      <c r="V88" s="131"/>
      <c r="W88" s="126"/>
      <c r="X88" s="127"/>
      <c r="Y88" s="295"/>
      <c r="Z88" s="296"/>
      <c r="AA88" s="165"/>
      <c r="AB88" s="125"/>
      <c r="AC88" s="291"/>
    </row>
    <row r="89" spans="1:29" ht="15.75" customHeight="1" thickBot="1">
      <c r="A89" s="313"/>
      <c r="B89" s="133" t="s">
        <v>117</v>
      </c>
      <c r="C89" s="297"/>
      <c r="D89" s="297"/>
      <c r="E89" s="134"/>
      <c r="F89" s="99"/>
      <c r="G89" s="135"/>
      <c r="H89" s="69"/>
      <c r="I89" s="136">
        <f t="shared" ref="I89:J89" si="20">AVERAGE(I73:I88)</f>
        <v>3</v>
      </c>
      <c r="J89" s="137">
        <f t="shared" si="20"/>
        <v>3400</v>
      </c>
      <c r="K89" s="138">
        <f t="shared" ref="K89" si="21">J89/I89</f>
        <v>1133.3333333333333</v>
      </c>
      <c r="L89" s="136">
        <f t="shared" ref="L89:M89" si="22">AVERAGE(L73:L88)</f>
        <v>3</v>
      </c>
      <c r="M89" s="137">
        <f t="shared" si="22"/>
        <v>2979.6590416767831</v>
      </c>
      <c r="N89" s="138">
        <f>M89/L89</f>
        <v>993.21968055892773</v>
      </c>
      <c r="O89" s="139">
        <f>L89-I89</f>
        <v>0</v>
      </c>
      <c r="P89" s="140">
        <f>N89-K89</f>
        <v>-140.11365277440552</v>
      </c>
      <c r="Q89" s="141">
        <f>N89/K89</f>
        <v>0.87637030637552449</v>
      </c>
      <c r="R89" s="308"/>
      <c r="S89" s="142">
        <f>S73</f>
        <v>0.25</v>
      </c>
      <c r="T89" s="143">
        <f>INDEX(T73:T88,COUNTA(T73:T88))</f>
        <v>0.42986111111111114</v>
      </c>
      <c r="U89" s="144"/>
      <c r="V89" s="166"/>
      <c r="W89" s="99"/>
      <c r="X89" s="69"/>
      <c r="Y89" s="298"/>
      <c r="Z89" s="299"/>
      <c r="AA89" s="168">
        <f>M89-J89</f>
        <v>-420.34095832321691</v>
      </c>
      <c r="AB89" s="141">
        <f>M89/J89</f>
        <v>0.87637030637552449</v>
      </c>
      <c r="AC89" s="292"/>
    </row>
    <row r="90" spans="1:29" ht="15.75" customHeight="1">
      <c r="A90" s="300" t="s">
        <v>78</v>
      </c>
      <c r="B90" s="114" t="s">
        <v>120</v>
      </c>
      <c r="C90" s="304" t="s">
        <v>136</v>
      </c>
      <c r="D90" s="305"/>
      <c r="E90" s="147">
        <v>25.03</v>
      </c>
      <c r="F90" s="97">
        <v>1566</v>
      </c>
      <c r="G90" s="148">
        <f t="shared" ref="G90:G93" si="23">E90*F90</f>
        <v>39196.980000000003</v>
      </c>
      <c r="H90" s="149"/>
      <c r="I90" s="150">
        <v>4</v>
      </c>
      <c r="J90" s="151">
        <v>3300</v>
      </c>
      <c r="K90" s="152">
        <f>J90/I90</f>
        <v>825</v>
      </c>
      <c r="L90" s="153">
        <v>4</v>
      </c>
      <c r="M90" s="151">
        <f>F90/V90*60</f>
        <v>2927.1028037383194</v>
      </c>
      <c r="N90" s="152">
        <f>M90/L90</f>
        <v>731.77570093457985</v>
      </c>
      <c r="O90" s="154">
        <f>L90-I90</f>
        <v>0</v>
      </c>
      <c r="P90" s="155">
        <f>N90-K90</f>
        <v>-93.224299065420155</v>
      </c>
      <c r="Q90" s="156">
        <f>N90/K90</f>
        <v>0.88700084961767256</v>
      </c>
      <c r="R90" s="306">
        <f>Q106</f>
        <v>0.88397040205000843</v>
      </c>
      <c r="S90" s="157">
        <v>0.25</v>
      </c>
      <c r="T90" s="158">
        <v>0.27229166666666665</v>
      </c>
      <c r="U90" s="159"/>
      <c r="V90" s="160">
        <v>32.09999999999998</v>
      </c>
      <c r="W90" s="158"/>
      <c r="X90" s="169"/>
      <c r="Y90" s="309"/>
      <c r="Z90" s="310"/>
      <c r="AA90" s="115">
        <f>M90-J90</f>
        <v>-372.89719626168062</v>
      </c>
      <c r="AB90" s="156">
        <f>M90/J90</f>
        <v>0.88700084961767256</v>
      </c>
      <c r="AC90" s="290">
        <f>AB106</f>
        <v>0.88397040205000854</v>
      </c>
    </row>
    <row r="91" spans="1:29" ht="15.75" customHeight="1">
      <c r="A91" s="301"/>
      <c r="B91" s="100" t="s">
        <v>120</v>
      </c>
      <c r="C91" s="293" t="s">
        <v>137</v>
      </c>
      <c r="D91" s="294"/>
      <c r="E91" s="101">
        <v>24.82</v>
      </c>
      <c r="F91" s="102">
        <v>1843</v>
      </c>
      <c r="G91" s="103">
        <f t="shared" si="23"/>
        <v>45743.26</v>
      </c>
      <c r="H91" s="26"/>
      <c r="I91" s="104">
        <v>4</v>
      </c>
      <c r="J91" s="105">
        <v>3300</v>
      </c>
      <c r="K91" s="106">
        <f t="shared" si="19"/>
        <v>825</v>
      </c>
      <c r="L91" s="107">
        <v>4</v>
      </c>
      <c r="M91" s="105">
        <f>F91/V91*60</f>
        <v>2926.6872518747214</v>
      </c>
      <c r="N91" s="106">
        <f>M91/L91</f>
        <v>731.67181296868034</v>
      </c>
      <c r="O91" s="108">
        <f>L91-I91</f>
        <v>0</v>
      </c>
      <c r="P91" s="109">
        <f>N91-K91</f>
        <v>-93.328187031319658</v>
      </c>
      <c r="Q91" s="110">
        <f>N91/K91</f>
        <v>0.88687492481052166</v>
      </c>
      <c r="R91" s="307"/>
      <c r="S91" s="47">
        <v>0.28278935185185183</v>
      </c>
      <c r="T91" s="48">
        <v>0.30902777777777779</v>
      </c>
      <c r="U91" s="111">
        <v>15.116666666666658</v>
      </c>
      <c r="V91" s="112">
        <v>37.783333333333374</v>
      </c>
      <c r="W91" s="113"/>
      <c r="X91" s="13"/>
      <c r="Y91" s="295"/>
      <c r="Z91" s="296"/>
      <c r="AA91" s="117">
        <f>M91-J91</f>
        <v>-373.31274812527863</v>
      </c>
      <c r="AB91" s="110">
        <f>M91/J91</f>
        <v>0.88687492481052166</v>
      </c>
      <c r="AC91" s="291"/>
    </row>
    <row r="92" spans="1:29" ht="15.75" customHeight="1">
      <c r="A92" s="301"/>
      <c r="B92" s="100" t="s">
        <v>120</v>
      </c>
      <c r="C92" s="293" t="s">
        <v>138</v>
      </c>
      <c r="D92" s="294"/>
      <c r="E92" s="101">
        <v>30</v>
      </c>
      <c r="F92" s="102">
        <v>2873</v>
      </c>
      <c r="G92" s="103">
        <f t="shared" si="23"/>
        <v>86190</v>
      </c>
      <c r="H92" s="26"/>
      <c r="I92" s="104">
        <v>3</v>
      </c>
      <c r="J92" s="105">
        <v>3000</v>
      </c>
      <c r="K92" s="106">
        <f t="shared" si="19"/>
        <v>1000</v>
      </c>
      <c r="L92" s="107">
        <v>3</v>
      </c>
      <c r="M92" s="105">
        <f>F92/V92*60</f>
        <v>2689.9349804941448</v>
      </c>
      <c r="N92" s="106">
        <f>M92/L92</f>
        <v>896.64499349804828</v>
      </c>
      <c r="O92" s="108">
        <f>L92-I92</f>
        <v>0</v>
      </c>
      <c r="P92" s="109">
        <f>N92-K92</f>
        <v>-103.35500650195172</v>
      </c>
      <c r="Q92" s="110">
        <f>N92/K92</f>
        <v>0.89664499349804827</v>
      </c>
      <c r="R92" s="307"/>
      <c r="S92" s="47">
        <v>0.32013888888888886</v>
      </c>
      <c r="T92" s="48">
        <v>0.36464120370370373</v>
      </c>
      <c r="U92" s="111">
        <v>15.999999999999943</v>
      </c>
      <c r="V92" s="112">
        <v>64.083333333333414</v>
      </c>
      <c r="W92" s="113"/>
      <c r="X92" s="13"/>
      <c r="Y92" s="295"/>
      <c r="Z92" s="296"/>
      <c r="AA92" s="117">
        <f>M92-J92</f>
        <v>-310.06501950585516</v>
      </c>
      <c r="AB92" s="110">
        <f>M92/J92</f>
        <v>0.89664499349804827</v>
      </c>
      <c r="AC92" s="291"/>
    </row>
    <row r="93" spans="1:29" ht="15.75" customHeight="1">
      <c r="A93" s="301"/>
      <c r="B93" s="100" t="s">
        <v>120</v>
      </c>
      <c r="C93" s="293" t="s">
        <v>133</v>
      </c>
      <c r="D93" s="294"/>
      <c r="E93" s="101">
        <v>18.18</v>
      </c>
      <c r="F93" s="102">
        <v>2268</v>
      </c>
      <c r="G93" s="103">
        <f t="shared" si="23"/>
        <v>41232.239999999998</v>
      </c>
      <c r="H93" s="26"/>
      <c r="I93" s="104">
        <v>3</v>
      </c>
      <c r="J93" s="105">
        <v>3600</v>
      </c>
      <c r="K93" s="106">
        <f t="shared" si="19"/>
        <v>1200</v>
      </c>
      <c r="L93" s="107">
        <v>3</v>
      </c>
      <c r="M93" s="105">
        <f>F93/V93*60</f>
        <v>3124.6842709529269</v>
      </c>
      <c r="N93" s="106">
        <f>M93/L93</f>
        <v>1041.5614236509757</v>
      </c>
      <c r="O93" s="108">
        <f>L93-I93</f>
        <v>0</v>
      </c>
      <c r="P93" s="109">
        <f>N93-K93</f>
        <v>-158.43857634902429</v>
      </c>
      <c r="Q93" s="110">
        <f>N93/K93</f>
        <v>0.86796785304247981</v>
      </c>
      <c r="R93" s="307"/>
      <c r="S93" s="47">
        <v>0.37531249999999999</v>
      </c>
      <c r="T93" s="48">
        <v>0.40555555555555556</v>
      </c>
      <c r="U93" s="111">
        <v>15.366666666666617</v>
      </c>
      <c r="V93" s="112">
        <v>43.550000000000011</v>
      </c>
      <c r="W93" s="113"/>
      <c r="X93" s="116"/>
      <c r="Y93" s="295"/>
      <c r="Z93" s="296"/>
      <c r="AA93" s="117">
        <f>M93-J93</f>
        <v>-475.31572904707309</v>
      </c>
      <c r="AB93" s="110">
        <f>M93/J93</f>
        <v>0.8679678530424797</v>
      </c>
      <c r="AC93" s="291"/>
    </row>
    <row r="94" spans="1:29" ht="15.75" customHeight="1">
      <c r="A94" s="302"/>
      <c r="B94" s="100"/>
      <c r="C94" s="293"/>
      <c r="D94" s="294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307"/>
      <c r="S94" s="47"/>
      <c r="T94" s="48"/>
      <c r="U94" s="111"/>
      <c r="V94" s="112"/>
      <c r="W94" s="113"/>
      <c r="X94" s="116"/>
      <c r="Y94" s="295"/>
      <c r="Z94" s="296"/>
      <c r="AA94" s="117"/>
      <c r="AB94" s="110"/>
      <c r="AC94" s="291"/>
    </row>
    <row r="95" spans="1:29" ht="15.75" customHeight="1">
      <c r="A95" s="302"/>
      <c r="B95" s="100"/>
      <c r="C95" s="293"/>
      <c r="D95" s="294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07"/>
      <c r="S95" s="47"/>
      <c r="T95" s="48"/>
      <c r="U95" s="111"/>
      <c r="V95" s="112"/>
      <c r="W95" s="113"/>
      <c r="X95" s="50"/>
      <c r="Y95" s="295"/>
      <c r="Z95" s="296"/>
      <c r="AA95" s="117"/>
      <c r="AB95" s="110"/>
      <c r="AC95" s="291"/>
    </row>
    <row r="96" spans="1:29" ht="15.75" customHeight="1">
      <c r="A96" s="302"/>
      <c r="B96" s="100"/>
      <c r="C96" s="293"/>
      <c r="D96" s="294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307"/>
      <c r="S96" s="47"/>
      <c r="T96" s="48"/>
      <c r="U96" s="111"/>
      <c r="V96" s="112"/>
      <c r="W96" s="113"/>
      <c r="X96" s="116"/>
      <c r="Y96" s="295"/>
      <c r="Z96" s="296"/>
      <c r="AA96" s="117"/>
      <c r="AB96" s="110"/>
      <c r="AC96" s="291"/>
    </row>
    <row r="97" spans="1:29" ht="15.75" customHeight="1">
      <c r="A97" s="302"/>
      <c r="B97" s="100"/>
      <c r="C97" s="293"/>
      <c r="D97" s="294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07"/>
      <c r="S97" s="47"/>
      <c r="T97" s="48"/>
      <c r="U97" s="111"/>
      <c r="V97" s="112"/>
      <c r="W97" s="113"/>
      <c r="X97" s="116"/>
      <c r="Y97" s="295"/>
      <c r="Z97" s="296"/>
      <c r="AA97" s="117"/>
      <c r="AB97" s="110"/>
      <c r="AC97" s="291"/>
    </row>
    <row r="98" spans="1:29" ht="15.75" customHeight="1">
      <c r="A98" s="302"/>
      <c r="B98" s="100"/>
      <c r="C98" s="293"/>
      <c r="D98" s="294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07"/>
      <c r="S98" s="47"/>
      <c r="T98" s="48"/>
      <c r="U98" s="111"/>
      <c r="V98" s="112"/>
      <c r="W98" s="126"/>
      <c r="X98" s="127"/>
      <c r="Y98" s="295"/>
      <c r="Z98" s="296"/>
      <c r="AA98" s="117"/>
      <c r="AB98" s="110"/>
      <c r="AC98" s="291"/>
    </row>
    <row r="99" spans="1:29" ht="15.75" customHeight="1">
      <c r="A99" s="302"/>
      <c r="B99" s="100"/>
      <c r="C99" s="293"/>
      <c r="D99" s="294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07"/>
      <c r="S99" s="47"/>
      <c r="T99" s="48"/>
      <c r="U99" s="111"/>
      <c r="V99" s="112"/>
      <c r="W99" s="126"/>
      <c r="X99" s="127"/>
      <c r="Y99" s="295"/>
      <c r="Z99" s="296"/>
      <c r="AA99" s="117"/>
      <c r="AB99" s="110"/>
      <c r="AC99" s="291"/>
    </row>
    <row r="100" spans="1:29" ht="15.75" customHeight="1">
      <c r="A100" s="302"/>
      <c r="B100" s="100"/>
      <c r="C100" s="293"/>
      <c r="D100" s="294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07"/>
      <c r="S100" s="47"/>
      <c r="T100" s="48"/>
      <c r="U100" s="111"/>
      <c r="V100" s="112"/>
      <c r="W100" s="126"/>
      <c r="X100" s="127"/>
      <c r="Y100" s="295"/>
      <c r="Z100" s="296"/>
      <c r="AA100" s="117"/>
      <c r="AB100" s="110"/>
      <c r="AC100" s="291"/>
    </row>
    <row r="101" spans="1:29" ht="15.75" customHeight="1">
      <c r="A101" s="302"/>
      <c r="B101" s="100"/>
      <c r="C101" s="293"/>
      <c r="D101" s="294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07"/>
      <c r="S101" s="47"/>
      <c r="T101" s="48"/>
      <c r="U101" s="111"/>
      <c r="V101" s="112"/>
      <c r="W101" s="126"/>
      <c r="X101" s="127"/>
      <c r="Y101" s="295"/>
      <c r="Z101" s="296"/>
      <c r="AA101" s="117"/>
      <c r="AB101" s="110"/>
      <c r="AC101" s="291"/>
    </row>
    <row r="102" spans="1:29" ht="15.75" customHeight="1">
      <c r="A102" s="302"/>
      <c r="B102" s="100"/>
      <c r="C102" s="293"/>
      <c r="D102" s="294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07"/>
      <c r="S102" s="47"/>
      <c r="T102" s="48"/>
      <c r="U102" s="111"/>
      <c r="V102" s="112"/>
      <c r="W102" s="126"/>
      <c r="X102" s="127"/>
      <c r="Y102" s="295"/>
      <c r="Z102" s="296"/>
      <c r="AA102" s="117"/>
      <c r="AB102" s="110"/>
      <c r="AC102" s="291"/>
    </row>
    <row r="103" spans="1:29" ht="15.75" customHeight="1">
      <c r="A103" s="302"/>
      <c r="B103" s="100"/>
      <c r="C103" s="293"/>
      <c r="D103" s="294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07"/>
      <c r="S103" s="47"/>
      <c r="T103" s="48"/>
      <c r="U103" s="111"/>
      <c r="V103" s="112"/>
      <c r="W103" s="126"/>
      <c r="X103" s="127"/>
      <c r="Y103" s="295"/>
      <c r="Z103" s="296"/>
      <c r="AA103" s="117"/>
      <c r="AB103" s="110"/>
      <c r="AC103" s="291"/>
    </row>
    <row r="104" spans="1:29" ht="15.75" customHeight="1">
      <c r="A104" s="302"/>
      <c r="B104" s="100"/>
      <c r="C104" s="293"/>
      <c r="D104" s="294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07"/>
      <c r="S104" s="47"/>
      <c r="T104" s="48"/>
      <c r="U104" s="111"/>
      <c r="V104" s="112"/>
      <c r="W104" s="126"/>
      <c r="X104" s="127"/>
      <c r="Y104" s="295"/>
      <c r="Z104" s="296"/>
      <c r="AA104" s="117"/>
      <c r="AB104" s="110"/>
      <c r="AC104" s="291"/>
    </row>
    <row r="105" spans="1:29" ht="15.75" customHeight="1">
      <c r="A105" s="302"/>
      <c r="B105" s="100"/>
      <c r="C105" s="293"/>
      <c r="D105" s="294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07"/>
      <c r="S105" s="119"/>
      <c r="T105" s="120"/>
      <c r="U105" s="130"/>
      <c r="V105" s="131"/>
      <c r="W105" s="126"/>
      <c r="X105" s="127"/>
      <c r="Y105" s="295"/>
      <c r="Z105" s="296"/>
      <c r="AA105" s="165"/>
      <c r="AB105" s="125"/>
      <c r="AC105" s="291"/>
    </row>
    <row r="106" spans="1:29" ht="15.75" customHeight="1" thickBot="1">
      <c r="A106" s="303"/>
      <c r="B106" s="133" t="s">
        <v>117</v>
      </c>
      <c r="C106" s="297"/>
      <c r="D106" s="297"/>
      <c r="E106" s="134"/>
      <c r="F106" s="167"/>
      <c r="G106" s="135"/>
      <c r="H106" s="69"/>
      <c r="I106" s="136">
        <f t="shared" ref="I106:J106" si="24">AVERAGE(I90:I105)</f>
        <v>3.5</v>
      </c>
      <c r="J106" s="137">
        <f t="shared" si="24"/>
        <v>3300</v>
      </c>
      <c r="K106" s="138">
        <f t="shared" ref="K106" si="25">J106/I106</f>
        <v>942.85714285714289</v>
      </c>
      <c r="L106" s="136">
        <f t="shared" ref="L106:M106" si="26">AVERAGE(L90:L105)</f>
        <v>3.5</v>
      </c>
      <c r="M106" s="137">
        <f t="shared" si="26"/>
        <v>2917.102326765028</v>
      </c>
      <c r="N106" s="138">
        <f>M106/L106</f>
        <v>833.45780764715084</v>
      </c>
      <c r="O106" s="139">
        <f>L106-I106</f>
        <v>0</v>
      </c>
      <c r="P106" s="140">
        <f>N106-K106</f>
        <v>-109.39933520999205</v>
      </c>
      <c r="Q106" s="141">
        <f>N106/K106</f>
        <v>0.88397040205000843</v>
      </c>
      <c r="R106" s="308"/>
      <c r="S106" s="142">
        <f>S90</f>
        <v>0.25</v>
      </c>
      <c r="T106" s="143">
        <f>INDEX(T90:T105,COUNTA(T90:T105))</f>
        <v>0.40555555555555556</v>
      </c>
      <c r="U106" s="144"/>
      <c r="V106" s="166"/>
      <c r="W106" s="167"/>
      <c r="X106" s="138"/>
      <c r="Y106" s="298"/>
      <c r="Z106" s="299"/>
      <c r="AA106" s="168">
        <f>M106-J106</f>
        <v>-382.89767323497199</v>
      </c>
      <c r="AB106" s="141">
        <f>M106/J106</f>
        <v>0.88397040205000854</v>
      </c>
      <c r="AC106" s="292"/>
    </row>
    <row r="107" spans="1:29" ht="15.75" customHeight="1">
      <c r="A107" s="311" t="s">
        <v>139</v>
      </c>
      <c r="B107" s="114" t="s">
        <v>114</v>
      </c>
      <c r="C107" s="304" t="s">
        <v>140</v>
      </c>
      <c r="D107" s="305"/>
      <c r="E107" s="147">
        <v>25.64</v>
      </c>
      <c r="F107" s="97">
        <v>1356</v>
      </c>
      <c r="G107" s="148">
        <f t="shared" ref="G107:G110" si="27">E107*F107</f>
        <v>34767.840000000004</v>
      </c>
      <c r="H107" s="149"/>
      <c r="I107" s="150">
        <v>11</v>
      </c>
      <c r="J107" s="151">
        <v>3600</v>
      </c>
      <c r="K107" s="152">
        <f>J107/I107</f>
        <v>327.27272727272725</v>
      </c>
      <c r="L107" s="153">
        <v>11</v>
      </c>
      <c r="M107" s="151">
        <f>F107/V107*60</f>
        <v>3159.6116504854335</v>
      </c>
      <c r="N107" s="152">
        <f>M107/L107</f>
        <v>287.23742277140303</v>
      </c>
      <c r="O107" s="154">
        <f>L107-I107</f>
        <v>0</v>
      </c>
      <c r="P107" s="155">
        <f>N107-K107</f>
        <v>-40.035304501324219</v>
      </c>
      <c r="Q107" s="156">
        <f>N107/K107</f>
        <v>0.87766990291262048</v>
      </c>
      <c r="R107" s="306">
        <f>Q123</f>
        <v>0.87139928896449825</v>
      </c>
      <c r="S107" s="157">
        <v>0.7085069444444444</v>
      </c>
      <c r="T107" s="158">
        <v>0.72638888888888886</v>
      </c>
      <c r="U107" s="159"/>
      <c r="V107" s="160">
        <v>25.750000000000028</v>
      </c>
      <c r="W107" s="158"/>
      <c r="X107" s="169"/>
      <c r="Y107" s="309"/>
      <c r="Z107" s="310"/>
      <c r="AA107" s="115">
        <f>M107-J107</f>
        <v>-440.38834951456647</v>
      </c>
      <c r="AB107" s="156">
        <f>M107/J107</f>
        <v>0.87766990291262037</v>
      </c>
      <c r="AC107" s="290">
        <f>AB123</f>
        <v>0.87139928896449825</v>
      </c>
    </row>
    <row r="108" spans="1:29" ht="15.75" customHeight="1">
      <c r="A108" s="312"/>
      <c r="B108" s="100" t="s">
        <v>114</v>
      </c>
      <c r="C108" s="293" t="s">
        <v>141</v>
      </c>
      <c r="D108" s="294"/>
      <c r="E108" s="101">
        <v>29.52</v>
      </c>
      <c r="F108" s="102">
        <v>1685</v>
      </c>
      <c r="G108" s="103">
        <f t="shared" si="27"/>
        <v>49741.2</v>
      </c>
      <c r="H108" s="26"/>
      <c r="I108" s="104">
        <v>12</v>
      </c>
      <c r="J108" s="105">
        <v>3600</v>
      </c>
      <c r="K108" s="106">
        <f t="shared" si="19"/>
        <v>300</v>
      </c>
      <c r="L108" s="107">
        <v>12</v>
      </c>
      <c r="M108" s="105">
        <f>F108/V108*60</f>
        <v>3133.2644628099142</v>
      </c>
      <c r="N108" s="106">
        <f>M108/L108</f>
        <v>261.10537190082619</v>
      </c>
      <c r="O108" s="108">
        <f>L108-I108</f>
        <v>0</v>
      </c>
      <c r="P108" s="109">
        <f>N108-K108</f>
        <v>-38.894628099173815</v>
      </c>
      <c r="Q108" s="110">
        <f>N108/K108</f>
        <v>0.87035123966942063</v>
      </c>
      <c r="R108" s="307"/>
      <c r="S108" s="47">
        <v>0.72986111111111107</v>
      </c>
      <c r="T108" s="48">
        <v>0.7522685185185185</v>
      </c>
      <c r="U108" s="111">
        <v>4.9999999999999822</v>
      </c>
      <c r="V108" s="112">
        <v>32.266666666666701</v>
      </c>
      <c r="W108" s="113"/>
      <c r="X108" s="13"/>
      <c r="Y108" s="295"/>
      <c r="Z108" s="296"/>
      <c r="AA108" s="117">
        <f>M108-J108</f>
        <v>-466.73553719008578</v>
      </c>
      <c r="AB108" s="110">
        <f>M108/J108</f>
        <v>0.87035123966942063</v>
      </c>
      <c r="AC108" s="291"/>
    </row>
    <row r="109" spans="1:29" ht="15.75" customHeight="1">
      <c r="A109" s="312"/>
      <c r="B109" s="100" t="s">
        <v>114</v>
      </c>
      <c r="C109" s="293" t="s">
        <v>142</v>
      </c>
      <c r="D109" s="294"/>
      <c r="E109" s="101">
        <v>29.85</v>
      </c>
      <c r="F109" s="102">
        <v>1828</v>
      </c>
      <c r="G109" s="103">
        <f t="shared" si="27"/>
        <v>54565.8</v>
      </c>
      <c r="H109" s="26"/>
      <c r="I109" s="104">
        <v>12</v>
      </c>
      <c r="J109" s="105">
        <v>3600</v>
      </c>
      <c r="K109" s="106">
        <f t="shared" si="19"/>
        <v>300</v>
      </c>
      <c r="L109" s="107">
        <v>12</v>
      </c>
      <c r="M109" s="105">
        <f>F109/V109*60</f>
        <v>3133.7142857142826</v>
      </c>
      <c r="N109" s="106">
        <f>M109/L109</f>
        <v>261.14285714285688</v>
      </c>
      <c r="O109" s="108">
        <f>L109-I109</f>
        <v>0</v>
      </c>
      <c r="P109" s="109">
        <f>N109-K109</f>
        <v>-38.857142857143117</v>
      </c>
      <c r="Q109" s="110">
        <f>N109/K109</f>
        <v>0.87047619047618963</v>
      </c>
      <c r="R109" s="307"/>
      <c r="S109" s="47">
        <v>0.75555555555555554</v>
      </c>
      <c r="T109" s="48">
        <v>0.77986111111111112</v>
      </c>
      <c r="U109" s="111">
        <v>4.7333333333333272</v>
      </c>
      <c r="V109" s="112">
        <v>35.000000000000036</v>
      </c>
      <c r="W109" s="113"/>
      <c r="X109" s="13"/>
      <c r="Y109" s="295"/>
      <c r="Z109" s="296"/>
      <c r="AA109" s="117">
        <f>M109-J109</f>
        <v>-466.2857142857174</v>
      </c>
      <c r="AB109" s="110">
        <f>M109/J109</f>
        <v>0.87047619047618963</v>
      </c>
      <c r="AC109" s="291"/>
    </row>
    <row r="110" spans="1:29" ht="15.75" customHeight="1">
      <c r="A110" s="312"/>
      <c r="B110" s="100" t="s">
        <v>120</v>
      </c>
      <c r="C110" s="293" t="s">
        <v>143</v>
      </c>
      <c r="D110" s="294"/>
      <c r="E110" s="101">
        <v>28.57</v>
      </c>
      <c r="F110" s="102">
        <v>1468</v>
      </c>
      <c r="G110" s="103">
        <f t="shared" si="27"/>
        <v>41940.76</v>
      </c>
      <c r="H110" s="26"/>
      <c r="I110" s="104">
        <v>12</v>
      </c>
      <c r="J110" s="105">
        <v>3600</v>
      </c>
      <c r="K110" s="106">
        <f t="shared" si="19"/>
        <v>300</v>
      </c>
      <c r="L110" s="107">
        <v>12</v>
      </c>
      <c r="M110" s="105">
        <f>F110/V110*60</f>
        <v>3121.5593620791451</v>
      </c>
      <c r="N110" s="106">
        <f>M110/L110</f>
        <v>260.12994683992878</v>
      </c>
      <c r="O110" s="108">
        <f>L110-I110</f>
        <v>0</v>
      </c>
      <c r="P110" s="109">
        <f>N110-K110</f>
        <v>-39.870053160071222</v>
      </c>
      <c r="Q110" s="110">
        <f>N110/K110</f>
        <v>0.86709982279976261</v>
      </c>
      <c r="R110" s="307"/>
      <c r="S110" s="47">
        <v>0.78402777777777777</v>
      </c>
      <c r="T110" s="48">
        <v>0.8036226851851852</v>
      </c>
      <c r="U110" s="111">
        <v>5.9999999999999787</v>
      </c>
      <c r="V110" s="112">
        <v>28.216666666666708</v>
      </c>
      <c r="W110" s="113"/>
      <c r="X110" s="116"/>
      <c r="Y110" s="295"/>
      <c r="Z110" s="296"/>
      <c r="AA110" s="117">
        <f>M110-J110</f>
        <v>-478.4406379208549</v>
      </c>
      <c r="AB110" s="110">
        <f>M110/J110</f>
        <v>0.8670998227997625</v>
      </c>
      <c r="AC110" s="291"/>
    </row>
    <row r="111" spans="1:29" ht="15.75" customHeight="1">
      <c r="A111" s="312"/>
      <c r="B111" s="100"/>
      <c r="C111" s="293"/>
      <c r="D111" s="294"/>
      <c r="E111" s="101"/>
      <c r="F111" s="102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307"/>
      <c r="S111" s="47"/>
      <c r="T111" s="48"/>
      <c r="U111" s="111"/>
      <c r="V111" s="112"/>
      <c r="W111" s="113"/>
      <c r="X111" s="116"/>
      <c r="Y111" s="295"/>
      <c r="Z111" s="296"/>
      <c r="AA111" s="117"/>
      <c r="AB111" s="110"/>
      <c r="AC111" s="291"/>
    </row>
    <row r="112" spans="1:29" ht="15.75" customHeight="1">
      <c r="A112" s="312"/>
      <c r="B112" s="100"/>
      <c r="C112" s="293"/>
      <c r="D112" s="294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07"/>
      <c r="S112" s="47"/>
      <c r="T112" s="48"/>
      <c r="U112" s="111"/>
      <c r="V112" s="112"/>
      <c r="W112" s="113"/>
      <c r="X112" s="50"/>
      <c r="Y112" s="295"/>
      <c r="Z112" s="296"/>
      <c r="AA112" s="117"/>
      <c r="AB112" s="110"/>
      <c r="AC112" s="291"/>
    </row>
    <row r="113" spans="1:29" ht="15.75" customHeight="1">
      <c r="A113" s="312"/>
      <c r="B113" s="100"/>
      <c r="C113" s="293"/>
      <c r="D113" s="294"/>
      <c r="E113" s="101"/>
      <c r="F113" s="102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307"/>
      <c r="S113" s="47"/>
      <c r="T113" s="48"/>
      <c r="U113" s="111"/>
      <c r="V113" s="112"/>
      <c r="W113" s="113"/>
      <c r="X113" s="116"/>
      <c r="Y113" s="295"/>
      <c r="Z113" s="296"/>
      <c r="AA113" s="117"/>
      <c r="AB113" s="110"/>
      <c r="AC113" s="291"/>
    </row>
    <row r="114" spans="1:29" ht="15.75" customHeight="1">
      <c r="A114" s="312"/>
      <c r="B114" s="100"/>
      <c r="C114" s="293"/>
      <c r="D114" s="294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07"/>
      <c r="S114" s="47"/>
      <c r="T114" s="48"/>
      <c r="U114" s="111"/>
      <c r="V114" s="112"/>
      <c r="W114" s="113"/>
      <c r="X114" s="116"/>
      <c r="Y114" s="295"/>
      <c r="Z114" s="296"/>
      <c r="AA114" s="117"/>
      <c r="AB114" s="110"/>
      <c r="AC114" s="291"/>
    </row>
    <row r="115" spans="1:29" ht="15.75" customHeight="1">
      <c r="A115" s="312"/>
      <c r="B115" s="100"/>
      <c r="C115" s="293"/>
      <c r="D115" s="294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07"/>
      <c r="S115" s="47"/>
      <c r="T115" s="48"/>
      <c r="U115" s="111"/>
      <c r="V115" s="112"/>
      <c r="W115" s="126"/>
      <c r="X115" s="127"/>
      <c r="Y115" s="295"/>
      <c r="Z115" s="296"/>
      <c r="AA115" s="117"/>
      <c r="AB115" s="110"/>
      <c r="AC115" s="291"/>
    </row>
    <row r="116" spans="1:29" ht="15.75" customHeight="1">
      <c r="A116" s="312"/>
      <c r="B116" s="100"/>
      <c r="C116" s="293"/>
      <c r="D116" s="294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07"/>
      <c r="S116" s="47"/>
      <c r="T116" s="48"/>
      <c r="U116" s="111"/>
      <c r="V116" s="112"/>
      <c r="W116" s="126"/>
      <c r="X116" s="127"/>
      <c r="Y116" s="295"/>
      <c r="Z116" s="296"/>
      <c r="AA116" s="117"/>
      <c r="AB116" s="110"/>
      <c r="AC116" s="291"/>
    </row>
    <row r="117" spans="1:29" ht="15.75" customHeight="1">
      <c r="A117" s="312"/>
      <c r="B117" s="100"/>
      <c r="C117" s="293"/>
      <c r="D117" s="294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07"/>
      <c r="S117" s="47"/>
      <c r="T117" s="48"/>
      <c r="U117" s="111"/>
      <c r="V117" s="112"/>
      <c r="W117" s="126"/>
      <c r="X117" s="127"/>
      <c r="Y117" s="295"/>
      <c r="Z117" s="296"/>
      <c r="AA117" s="117"/>
      <c r="AB117" s="110"/>
      <c r="AC117" s="291"/>
    </row>
    <row r="118" spans="1:29" ht="15.75" customHeight="1">
      <c r="A118" s="312"/>
      <c r="B118" s="100"/>
      <c r="C118" s="293"/>
      <c r="D118" s="294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07"/>
      <c r="S118" s="47"/>
      <c r="T118" s="48"/>
      <c r="U118" s="111"/>
      <c r="V118" s="112"/>
      <c r="W118" s="126"/>
      <c r="X118" s="127"/>
      <c r="Y118" s="295"/>
      <c r="Z118" s="296"/>
      <c r="AA118" s="117"/>
      <c r="AB118" s="110"/>
      <c r="AC118" s="291"/>
    </row>
    <row r="119" spans="1:29" ht="15.75" customHeight="1">
      <c r="A119" s="312"/>
      <c r="B119" s="100"/>
      <c r="C119" s="293"/>
      <c r="D119" s="294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07"/>
      <c r="S119" s="47"/>
      <c r="T119" s="48"/>
      <c r="U119" s="111"/>
      <c r="V119" s="112"/>
      <c r="W119" s="126"/>
      <c r="X119" s="127"/>
      <c r="Y119" s="295"/>
      <c r="Z119" s="296"/>
      <c r="AA119" s="117"/>
      <c r="AB119" s="110"/>
      <c r="AC119" s="291"/>
    </row>
    <row r="120" spans="1:29" ht="15.75" customHeight="1">
      <c r="A120" s="312"/>
      <c r="B120" s="100"/>
      <c r="C120" s="293"/>
      <c r="D120" s="294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07"/>
      <c r="S120" s="47"/>
      <c r="T120" s="48"/>
      <c r="U120" s="111"/>
      <c r="V120" s="112"/>
      <c r="W120" s="126"/>
      <c r="X120" s="127"/>
      <c r="Y120" s="295"/>
      <c r="Z120" s="296"/>
      <c r="AA120" s="117"/>
      <c r="AB120" s="110"/>
      <c r="AC120" s="291"/>
    </row>
    <row r="121" spans="1:29" ht="15.75" customHeight="1">
      <c r="A121" s="312"/>
      <c r="B121" s="100"/>
      <c r="C121" s="293"/>
      <c r="D121" s="294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07"/>
      <c r="S121" s="47"/>
      <c r="T121" s="48"/>
      <c r="U121" s="111"/>
      <c r="V121" s="112"/>
      <c r="W121" s="126"/>
      <c r="X121" s="127"/>
      <c r="Y121" s="295"/>
      <c r="Z121" s="296"/>
      <c r="AA121" s="117"/>
      <c r="AB121" s="110"/>
      <c r="AC121" s="291"/>
    </row>
    <row r="122" spans="1:29" ht="15.75" customHeight="1">
      <c r="A122" s="312"/>
      <c r="B122" s="100"/>
      <c r="C122" s="293"/>
      <c r="D122" s="294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07"/>
      <c r="S122" s="119"/>
      <c r="T122" s="120"/>
      <c r="U122" s="130"/>
      <c r="V122" s="131"/>
      <c r="W122" s="126"/>
      <c r="X122" s="127"/>
      <c r="Y122" s="295"/>
      <c r="Z122" s="296"/>
      <c r="AA122" s="165"/>
      <c r="AB122" s="125"/>
      <c r="AC122" s="291"/>
    </row>
    <row r="123" spans="1:29" ht="15.75" customHeight="1" thickBot="1">
      <c r="A123" s="313"/>
      <c r="B123" s="133" t="s">
        <v>117</v>
      </c>
      <c r="C123" s="297"/>
      <c r="D123" s="297"/>
      <c r="E123" s="134"/>
      <c r="F123" s="167"/>
      <c r="G123" s="135"/>
      <c r="H123" s="69"/>
      <c r="I123" s="136">
        <f t="shared" ref="I123:J123" si="28">AVERAGE(I107:I122)</f>
        <v>11.75</v>
      </c>
      <c r="J123" s="137">
        <f t="shared" si="28"/>
        <v>3600</v>
      </c>
      <c r="K123" s="138">
        <f t="shared" ref="K123" si="29">J123/I123</f>
        <v>306.38297872340428</v>
      </c>
      <c r="L123" s="136">
        <f t="shared" ref="L123:M123" si="30">AVERAGE(L107:L122)</f>
        <v>11.75</v>
      </c>
      <c r="M123" s="137">
        <f t="shared" si="30"/>
        <v>3137.0374402721936</v>
      </c>
      <c r="N123" s="138">
        <f>M123/L123</f>
        <v>266.98190981039949</v>
      </c>
      <c r="O123" s="139">
        <f>L123-I123</f>
        <v>0</v>
      </c>
      <c r="P123" s="140">
        <f>N123-K123</f>
        <v>-39.401068913004792</v>
      </c>
      <c r="Q123" s="141">
        <f>N123/K123</f>
        <v>0.87139928896449825</v>
      </c>
      <c r="R123" s="308"/>
      <c r="S123" s="142">
        <f>S107</f>
        <v>0.7085069444444444</v>
      </c>
      <c r="T123" s="143">
        <f>INDEX(T107:T122,COUNTA(T107:T122))</f>
        <v>0.8036226851851852</v>
      </c>
      <c r="U123" s="144"/>
      <c r="V123" s="166"/>
      <c r="W123" s="167"/>
      <c r="X123" s="138"/>
      <c r="Y123" s="298"/>
      <c r="Z123" s="299"/>
      <c r="AA123" s="168">
        <f>M123-J123</f>
        <v>-462.96255972780637</v>
      </c>
      <c r="AB123" s="141">
        <f>M123/J123</f>
        <v>0.87139928896449825</v>
      </c>
      <c r="AC123" s="292"/>
    </row>
    <row r="124" spans="1:29" ht="15.75" customHeight="1">
      <c r="A124" s="300" t="s">
        <v>144</v>
      </c>
      <c r="B124" s="114" t="s">
        <v>120</v>
      </c>
      <c r="C124" s="304" t="s">
        <v>217</v>
      </c>
      <c r="D124" s="305"/>
      <c r="E124" s="147">
        <v>22.48</v>
      </c>
      <c r="F124" s="97">
        <v>1955</v>
      </c>
      <c r="G124" s="148">
        <f t="shared" ref="G124:G127" si="31">E124*F124</f>
        <v>43948.4</v>
      </c>
      <c r="H124" s="149"/>
      <c r="I124" s="150">
        <v>5</v>
      </c>
      <c r="J124" s="151">
        <v>3000</v>
      </c>
      <c r="K124" s="152">
        <f>J124/I124</f>
        <v>600</v>
      </c>
      <c r="L124" s="153">
        <v>5</v>
      </c>
      <c r="M124" s="151">
        <f>F124/V124*60</f>
        <v>2662.8830874006803</v>
      </c>
      <c r="N124" s="152">
        <f>M124/L124</f>
        <v>532.57661748013606</v>
      </c>
      <c r="O124" s="154">
        <f>L124-I124</f>
        <v>0</v>
      </c>
      <c r="P124" s="155">
        <f>N124-K124</f>
        <v>-67.423382519863935</v>
      </c>
      <c r="Q124" s="156">
        <f>N124/K124</f>
        <v>0.88762769580022682</v>
      </c>
      <c r="R124" s="306">
        <f>Q140</f>
        <v>0.89209728749384742</v>
      </c>
      <c r="S124" s="157">
        <v>0.70833333333333337</v>
      </c>
      <c r="T124" s="158">
        <v>0.73892361111111116</v>
      </c>
      <c r="U124" s="159"/>
      <c r="V124" s="160">
        <v>44.050000000000011</v>
      </c>
      <c r="W124" s="161"/>
      <c r="X124" s="162"/>
      <c r="Y124" s="309"/>
      <c r="Z124" s="310"/>
      <c r="AA124" s="115">
        <f>M124-J124</f>
        <v>-337.11691259931968</v>
      </c>
      <c r="AB124" s="156">
        <f>M124/J124</f>
        <v>0.88762769580022682</v>
      </c>
      <c r="AC124" s="290">
        <f>AB140</f>
        <v>0.89209728749384742</v>
      </c>
    </row>
    <row r="125" spans="1:29" ht="15.75" customHeight="1">
      <c r="A125" s="301"/>
      <c r="B125" s="100" t="s">
        <v>120</v>
      </c>
      <c r="C125" s="293" t="s">
        <v>148</v>
      </c>
      <c r="D125" s="294"/>
      <c r="E125" s="101">
        <v>24.54</v>
      </c>
      <c r="F125" s="102">
        <v>2266</v>
      </c>
      <c r="G125" s="103">
        <f t="shared" si="31"/>
        <v>55607.64</v>
      </c>
      <c r="H125" s="26"/>
      <c r="I125" s="104">
        <v>4</v>
      </c>
      <c r="J125" s="105">
        <v>3000</v>
      </c>
      <c r="K125" s="106">
        <f t="shared" ref="K125:K127" si="32">J125/I125</f>
        <v>750</v>
      </c>
      <c r="L125" s="107">
        <v>4</v>
      </c>
      <c r="M125" s="105">
        <f>F125/V125*60</f>
        <v>2664.1410842586524</v>
      </c>
      <c r="N125" s="106">
        <f>M125/L125</f>
        <v>666.03527106466311</v>
      </c>
      <c r="O125" s="108">
        <f>L125-I125</f>
        <v>0</v>
      </c>
      <c r="P125" s="109">
        <f>N125-K125</f>
        <v>-83.964728935336893</v>
      </c>
      <c r="Q125" s="110">
        <f>N125/K125</f>
        <v>0.88804702808621749</v>
      </c>
      <c r="R125" s="307"/>
      <c r="S125" s="47">
        <v>0.74236111111111114</v>
      </c>
      <c r="T125" s="48">
        <v>0.77780092592592598</v>
      </c>
      <c r="U125" s="111">
        <v>4.9499999999999744</v>
      </c>
      <c r="V125" s="112">
        <v>51.033333333333374</v>
      </c>
      <c r="W125" s="113"/>
      <c r="X125" s="116"/>
      <c r="Y125" s="295"/>
      <c r="Z125" s="296"/>
      <c r="AA125" s="117">
        <f>M125-J125</f>
        <v>-335.85891574134757</v>
      </c>
      <c r="AB125" s="110">
        <f>M125/J125</f>
        <v>0.88804702808621749</v>
      </c>
      <c r="AC125" s="291"/>
    </row>
    <row r="126" spans="1:29" ht="15.75" customHeight="1">
      <c r="A126" s="301"/>
      <c r="B126" s="100" t="s">
        <v>120</v>
      </c>
      <c r="C126" s="293" t="s">
        <v>145</v>
      </c>
      <c r="D126" s="294"/>
      <c r="E126" s="101">
        <v>16.7</v>
      </c>
      <c r="F126" s="102">
        <v>1430</v>
      </c>
      <c r="G126" s="103">
        <f t="shared" si="31"/>
        <v>23881</v>
      </c>
      <c r="H126" s="26"/>
      <c r="I126" s="104">
        <v>3</v>
      </c>
      <c r="J126" s="105">
        <v>3300</v>
      </c>
      <c r="K126" s="106">
        <f t="shared" si="32"/>
        <v>1100</v>
      </c>
      <c r="L126" s="107">
        <v>3</v>
      </c>
      <c r="M126" s="105">
        <f>F126/V126*60</f>
        <v>2955.2238805970192</v>
      </c>
      <c r="N126" s="106">
        <f>M126/L126</f>
        <v>985.07462686567305</v>
      </c>
      <c r="O126" s="108">
        <f>L126-I126</f>
        <v>0</v>
      </c>
      <c r="P126" s="109">
        <f>N126-K126</f>
        <v>-114.92537313432695</v>
      </c>
      <c r="Q126" s="110">
        <f>N126/K126</f>
        <v>0.89552238805970275</v>
      </c>
      <c r="R126" s="307"/>
      <c r="S126" s="47">
        <v>0.78194444444444444</v>
      </c>
      <c r="T126" s="48">
        <v>0.80210648148148145</v>
      </c>
      <c r="U126" s="111">
        <v>5.9666666666665868</v>
      </c>
      <c r="V126" s="112">
        <v>29.033333333333289</v>
      </c>
      <c r="W126" s="113"/>
      <c r="X126" s="116"/>
      <c r="Y126" s="295"/>
      <c r="Z126" s="296"/>
      <c r="AA126" s="117">
        <f>M126-J126</f>
        <v>-344.77611940298084</v>
      </c>
      <c r="AB126" s="110">
        <f>M126/J126</f>
        <v>0.89552238805970275</v>
      </c>
      <c r="AC126" s="291"/>
    </row>
    <row r="127" spans="1:29" ht="15.75" customHeight="1">
      <c r="A127" s="301"/>
      <c r="B127" s="100" t="s">
        <v>120</v>
      </c>
      <c r="C127" s="293" t="s">
        <v>150</v>
      </c>
      <c r="D127" s="294"/>
      <c r="E127" s="101">
        <v>17.89</v>
      </c>
      <c r="F127" s="102">
        <v>4798</v>
      </c>
      <c r="G127" s="103">
        <f t="shared" si="31"/>
        <v>85836.22</v>
      </c>
      <c r="H127" s="26"/>
      <c r="I127" s="104">
        <v>4</v>
      </c>
      <c r="J127" s="105">
        <v>3300</v>
      </c>
      <c r="K127" s="106">
        <f t="shared" si="32"/>
        <v>825</v>
      </c>
      <c r="L127" s="107">
        <v>4</v>
      </c>
      <c r="M127" s="105">
        <f>F127/V127*60</f>
        <v>2958.1777701661254</v>
      </c>
      <c r="N127" s="106">
        <f>M127/L127</f>
        <v>739.54444254153134</v>
      </c>
      <c r="O127" s="108">
        <f>L127-I127</f>
        <v>0</v>
      </c>
      <c r="P127" s="109">
        <f>N127-K127</f>
        <v>-85.455557458468661</v>
      </c>
      <c r="Q127" s="110">
        <f>N127/K127</f>
        <v>0.89641750611094706</v>
      </c>
      <c r="R127" s="307"/>
      <c r="S127" s="47">
        <v>0.80555555555555558</v>
      </c>
      <c r="T127" s="48">
        <v>0.87313657407407408</v>
      </c>
      <c r="U127" s="111">
        <v>4.9666666666667503</v>
      </c>
      <c r="V127" s="112">
        <v>97.316666666666634</v>
      </c>
      <c r="W127" s="113"/>
      <c r="X127" s="116"/>
      <c r="Y127" s="295"/>
      <c r="Z127" s="296"/>
      <c r="AA127" s="117">
        <f>M127-J127</f>
        <v>-341.82222983387464</v>
      </c>
      <c r="AB127" s="110">
        <f>M127/J127</f>
        <v>0.89641750611094706</v>
      </c>
      <c r="AC127" s="291"/>
    </row>
    <row r="128" spans="1:29" ht="15.75" customHeight="1">
      <c r="A128" s="302"/>
      <c r="B128" s="100"/>
      <c r="C128" s="293"/>
      <c r="D128" s="294"/>
      <c r="E128" s="101"/>
      <c r="F128" s="102"/>
      <c r="G128" s="103"/>
      <c r="H128" s="13"/>
      <c r="I128" s="104"/>
      <c r="J128" s="105"/>
      <c r="K128" s="106"/>
      <c r="L128" s="118"/>
      <c r="M128" s="105"/>
      <c r="N128" s="106"/>
      <c r="O128" s="108"/>
      <c r="P128" s="109"/>
      <c r="Q128" s="110"/>
      <c r="R128" s="307"/>
      <c r="S128" s="47"/>
      <c r="T128" s="48"/>
      <c r="U128" s="111"/>
      <c r="V128" s="112"/>
      <c r="W128" s="113"/>
      <c r="X128" s="116"/>
      <c r="Y128" s="295"/>
      <c r="Z128" s="296"/>
      <c r="AA128" s="117"/>
      <c r="AB128" s="110"/>
      <c r="AC128" s="291"/>
    </row>
    <row r="129" spans="1:29" ht="15.75" customHeight="1">
      <c r="A129" s="302"/>
      <c r="B129" s="100"/>
      <c r="C129" s="293"/>
      <c r="D129" s="294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07"/>
      <c r="S129" s="47"/>
      <c r="T129" s="48"/>
      <c r="U129" s="111"/>
      <c r="V129" s="112"/>
      <c r="W129" s="113"/>
      <c r="X129" s="116"/>
      <c r="Y129" s="295"/>
      <c r="Z129" s="296"/>
      <c r="AA129" s="117"/>
      <c r="AB129" s="110"/>
      <c r="AC129" s="291"/>
    </row>
    <row r="130" spans="1:29" ht="15.75" customHeight="1">
      <c r="A130" s="302"/>
      <c r="B130" s="100"/>
      <c r="C130" s="293"/>
      <c r="D130" s="294"/>
      <c r="E130" s="101"/>
      <c r="F130" s="102"/>
      <c r="G130" s="121"/>
      <c r="H130" s="62"/>
      <c r="I130" s="104"/>
      <c r="J130" s="105"/>
      <c r="K130" s="106"/>
      <c r="L130" s="118"/>
      <c r="M130" s="105"/>
      <c r="N130" s="106"/>
      <c r="O130" s="123"/>
      <c r="P130" s="124"/>
      <c r="Q130" s="125"/>
      <c r="R130" s="307"/>
      <c r="S130" s="47"/>
      <c r="T130" s="48"/>
      <c r="U130" s="111"/>
      <c r="V130" s="112"/>
      <c r="W130" s="113"/>
      <c r="X130" s="116"/>
      <c r="Y130" s="295"/>
      <c r="Z130" s="296"/>
      <c r="AA130" s="117"/>
      <c r="AB130" s="110"/>
      <c r="AC130" s="291"/>
    </row>
    <row r="131" spans="1:29" ht="15.75" customHeight="1">
      <c r="A131" s="302"/>
      <c r="B131" s="100"/>
      <c r="C131" s="293"/>
      <c r="D131" s="294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07"/>
      <c r="S131" s="47"/>
      <c r="T131" s="48"/>
      <c r="U131" s="111"/>
      <c r="V131" s="112"/>
      <c r="W131" s="113"/>
      <c r="X131" s="116"/>
      <c r="Y131" s="295"/>
      <c r="Z131" s="296"/>
      <c r="AA131" s="117"/>
      <c r="AB131" s="110"/>
      <c r="AC131" s="291"/>
    </row>
    <row r="132" spans="1:29" ht="15.75" customHeight="1">
      <c r="A132" s="302"/>
      <c r="B132" s="100"/>
      <c r="C132" s="293"/>
      <c r="D132" s="294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07"/>
      <c r="S132" s="47"/>
      <c r="T132" s="48"/>
      <c r="U132" s="111"/>
      <c r="V132" s="112"/>
      <c r="W132" s="113"/>
      <c r="X132" s="116"/>
      <c r="Y132" s="295"/>
      <c r="Z132" s="296"/>
      <c r="AA132" s="117"/>
      <c r="AB132" s="110"/>
      <c r="AC132" s="291"/>
    </row>
    <row r="133" spans="1:29" ht="15.75" customHeight="1">
      <c r="A133" s="302"/>
      <c r="B133" s="100"/>
      <c r="C133" s="293"/>
      <c r="D133" s="294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07"/>
      <c r="S133" s="47"/>
      <c r="T133" s="48"/>
      <c r="U133" s="111"/>
      <c r="V133" s="112"/>
      <c r="W133" s="113"/>
      <c r="X133" s="116"/>
      <c r="Y133" s="295"/>
      <c r="Z133" s="296"/>
      <c r="AA133" s="117"/>
      <c r="AB133" s="110"/>
      <c r="AC133" s="291"/>
    </row>
    <row r="134" spans="1:29" ht="15.75" customHeight="1">
      <c r="A134" s="302"/>
      <c r="B134" s="100"/>
      <c r="C134" s="293"/>
      <c r="D134" s="294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07"/>
      <c r="S134" s="47"/>
      <c r="T134" s="48"/>
      <c r="U134" s="111"/>
      <c r="V134" s="112"/>
      <c r="W134" s="113"/>
      <c r="X134" s="116"/>
      <c r="Y134" s="295"/>
      <c r="Z134" s="296"/>
      <c r="AA134" s="117"/>
      <c r="AB134" s="110"/>
      <c r="AC134" s="291"/>
    </row>
    <row r="135" spans="1:29" ht="15.75" customHeight="1">
      <c r="A135" s="302"/>
      <c r="B135" s="100"/>
      <c r="C135" s="293"/>
      <c r="D135" s="294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07"/>
      <c r="S135" s="47"/>
      <c r="T135" s="48"/>
      <c r="U135" s="111"/>
      <c r="V135" s="112"/>
      <c r="W135" s="113"/>
      <c r="X135" s="116"/>
      <c r="Y135" s="295"/>
      <c r="Z135" s="296"/>
      <c r="AA135" s="117"/>
      <c r="AB135" s="110"/>
      <c r="AC135" s="291"/>
    </row>
    <row r="136" spans="1:29" ht="15.75" customHeight="1">
      <c r="A136" s="302"/>
      <c r="B136" s="100"/>
      <c r="C136" s="293"/>
      <c r="D136" s="294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07"/>
      <c r="S136" s="47"/>
      <c r="T136" s="48"/>
      <c r="U136" s="111"/>
      <c r="V136" s="112"/>
      <c r="W136" s="113"/>
      <c r="X136" s="116"/>
      <c r="Y136" s="295"/>
      <c r="Z136" s="296"/>
      <c r="AA136" s="117"/>
      <c r="AB136" s="110"/>
      <c r="AC136" s="291"/>
    </row>
    <row r="137" spans="1:29" ht="15.75" customHeight="1">
      <c r="A137" s="302"/>
      <c r="B137" s="100"/>
      <c r="C137" s="293"/>
      <c r="D137" s="294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07"/>
      <c r="S137" s="47"/>
      <c r="T137" s="48"/>
      <c r="U137" s="111"/>
      <c r="V137" s="112"/>
      <c r="W137" s="113"/>
      <c r="X137" s="116"/>
      <c r="Y137" s="295"/>
      <c r="Z137" s="296"/>
      <c r="AA137" s="117"/>
      <c r="AB137" s="110"/>
      <c r="AC137" s="291"/>
    </row>
    <row r="138" spans="1:29" ht="15.75" customHeight="1">
      <c r="A138" s="302"/>
      <c r="B138" s="100"/>
      <c r="C138" s="293"/>
      <c r="D138" s="294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07"/>
      <c r="S138" s="47"/>
      <c r="T138" s="48"/>
      <c r="U138" s="111"/>
      <c r="V138" s="112"/>
      <c r="W138" s="113"/>
      <c r="X138" s="116"/>
      <c r="Y138" s="295"/>
      <c r="Z138" s="296"/>
      <c r="AA138" s="117"/>
      <c r="AB138" s="110"/>
      <c r="AC138" s="291"/>
    </row>
    <row r="139" spans="1:29" ht="15.75" customHeight="1">
      <c r="A139" s="302"/>
      <c r="B139" s="100"/>
      <c r="C139" s="293"/>
      <c r="D139" s="294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07"/>
      <c r="S139" s="119"/>
      <c r="T139" s="120"/>
      <c r="U139" s="130"/>
      <c r="V139" s="131"/>
      <c r="W139" s="126"/>
      <c r="X139" s="127"/>
      <c r="Y139" s="295"/>
      <c r="Z139" s="296"/>
      <c r="AA139" s="165"/>
      <c r="AB139" s="125"/>
      <c r="AC139" s="291"/>
    </row>
    <row r="140" spans="1:29" ht="15.75" customHeight="1" thickBot="1">
      <c r="A140" s="303"/>
      <c r="B140" s="133" t="s">
        <v>117</v>
      </c>
      <c r="C140" s="297"/>
      <c r="D140" s="297"/>
      <c r="E140" s="134"/>
      <c r="F140" s="99"/>
      <c r="G140" s="135"/>
      <c r="H140" s="69"/>
      <c r="I140" s="136">
        <f t="shared" ref="I140:J140" si="33">AVERAGE(I124:I139)</f>
        <v>4</v>
      </c>
      <c r="J140" s="137">
        <f t="shared" si="33"/>
        <v>3150</v>
      </c>
      <c r="K140" s="138">
        <f t="shared" ref="K140" si="34">J140/I140</f>
        <v>787.5</v>
      </c>
      <c r="L140" s="136">
        <f t="shared" ref="L140:M140" si="35">AVERAGE(L124:L139)</f>
        <v>4</v>
      </c>
      <c r="M140" s="137">
        <f t="shared" si="35"/>
        <v>2810.1064556056194</v>
      </c>
      <c r="N140" s="138">
        <f>M140/L140</f>
        <v>702.52661390140486</v>
      </c>
      <c r="O140" s="139">
        <f>L140-I140</f>
        <v>0</v>
      </c>
      <c r="P140" s="140">
        <f>N140-K140</f>
        <v>-84.973386098595142</v>
      </c>
      <c r="Q140" s="141">
        <f>N140/K140</f>
        <v>0.89209728749384742</v>
      </c>
      <c r="R140" s="308"/>
      <c r="S140" s="142">
        <f>S124</f>
        <v>0.70833333333333337</v>
      </c>
      <c r="T140" s="143">
        <f>INDEX(T124:T139,COUNTA(T124:T139))</f>
        <v>0.87313657407407408</v>
      </c>
      <c r="U140" s="144"/>
      <c r="V140" s="166"/>
      <c r="W140" s="99"/>
      <c r="X140" s="69"/>
      <c r="Y140" s="298"/>
      <c r="Z140" s="299"/>
      <c r="AA140" s="168">
        <f>M140-J140</f>
        <v>-339.89354439438057</v>
      </c>
      <c r="AB140" s="141">
        <f>M140/J140</f>
        <v>0.89209728749384742</v>
      </c>
      <c r="AC140" s="292"/>
    </row>
    <row r="141" spans="1:29" ht="15.75" customHeight="1">
      <c r="A141" s="311" t="s">
        <v>149</v>
      </c>
      <c r="B141" s="114" t="s">
        <v>120</v>
      </c>
      <c r="C141" s="304" t="s">
        <v>147</v>
      </c>
      <c r="D141" s="305"/>
      <c r="E141" s="147">
        <v>22.28</v>
      </c>
      <c r="F141" s="97">
        <v>1569</v>
      </c>
      <c r="G141" s="148">
        <f t="shared" ref="G141:G144" si="36">E141*F141</f>
        <v>34957.32</v>
      </c>
      <c r="H141" s="149"/>
      <c r="I141" s="150">
        <v>5</v>
      </c>
      <c r="J141" s="151">
        <v>3300</v>
      </c>
      <c r="K141" s="152">
        <f>J141/I141</f>
        <v>660</v>
      </c>
      <c r="L141" s="153">
        <v>5</v>
      </c>
      <c r="M141" s="151">
        <f>F141/V141*60</f>
        <v>2954.1841004184125</v>
      </c>
      <c r="N141" s="152">
        <f>M141/L141</f>
        <v>590.83682008368248</v>
      </c>
      <c r="O141" s="154">
        <f>L141-I141</f>
        <v>0</v>
      </c>
      <c r="P141" s="155">
        <f>N141-K141</f>
        <v>-69.163179916317517</v>
      </c>
      <c r="Q141" s="156">
        <f>N141/K141</f>
        <v>0.89520730315709462</v>
      </c>
      <c r="R141" s="306">
        <f>Q157</f>
        <v>0.89517011830160409</v>
      </c>
      <c r="S141" s="157">
        <v>0.7084259259259259</v>
      </c>
      <c r="T141" s="158">
        <v>0.73055555555555551</v>
      </c>
      <c r="U141" s="159"/>
      <c r="V141" s="160">
        <v>31.866666666666639</v>
      </c>
      <c r="W141" s="161"/>
      <c r="X141" s="162"/>
      <c r="Y141" s="309"/>
      <c r="Z141" s="310"/>
      <c r="AA141" s="115">
        <f>M141-J141</f>
        <v>-345.81589958158747</v>
      </c>
      <c r="AB141" s="156">
        <f>M141/J141</f>
        <v>0.89520730315709474</v>
      </c>
      <c r="AC141" s="290">
        <f>AB157</f>
        <v>0.89517011830160409</v>
      </c>
    </row>
    <row r="142" spans="1:29" ht="15.75" customHeight="1">
      <c r="A142" s="312"/>
      <c r="B142" s="100" t="s">
        <v>120</v>
      </c>
      <c r="C142" s="293" t="s">
        <v>146</v>
      </c>
      <c r="D142" s="294"/>
      <c r="E142" s="101">
        <v>18.18</v>
      </c>
      <c r="F142" s="102">
        <v>708</v>
      </c>
      <c r="G142" s="103">
        <f t="shared" si="36"/>
        <v>12871.44</v>
      </c>
      <c r="H142" s="26"/>
      <c r="I142" s="104">
        <v>4</v>
      </c>
      <c r="J142" s="105">
        <v>3300</v>
      </c>
      <c r="K142" s="106">
        <f t="shared" ref="K142:K179" si="37">J142/I142</f>
        <v>825</v>
      </c>
      <c r="L142" s="107">
        <v>4</v>
      </c>
      <c r="M142" s="105">
        <f>F142/V142*60</f>
        <v>2956.8445475637814</v>
      </c>
      <c r="N142" s="106">
        <f>M142/L142</f>
        <v>739.21113689094534</v>
      </c>
      <c r="O142" s="108">
        <f>L142-I142</f>
        <v>0</v>
      </c>
      <c r="P142" s="109">
        <f>N142-K142</f>
        <v>-85.78886310905466</v>
      </c>
      <c r="Q142" s="110">
        <f>N142/K142</f>
        <v>0.89601349926175189</v>
      </c>
      <c r="R142" s="307"/>
      <c r="S142" s="47">
        <v>0.73402777777777772</v>
      </c>
      <c r="T142" s="48">
        <v>0.74400462962962965</v>
      </c>
      <c r="U142" s="111">
        <v>4.9999999999999822</v>
      </c>
      <c r="V142" s="112">
        <v>14.366666666666781</v>
      </c>
      <c r="W142" s="113"/>
      <c r="X142" s="116"/>
      <c r="Y142" s="295"/>
      <c r="Z142" s="296"/>
      <c r="AA142" s="117">
        <f>M142-J142</f>
        <v>-343.15545243621864</v>
      </c>
      <c r="AB142" s="110">
        <f>M142/J142</f>
        <v>0.89601349926175189</v>
      </c>
      <c r="AC142" s="291"/>
    </row>
    <row r="143" spans="1:29" ht="15.75" customHeight="1">
      <c r="A143" s="312"/>
      <c r="B143" s="100" t="s">
        <v>120</v>
      </c>
      <c r="C143" s="293" t="s">
        <v>233</v>
      </c>
      <c r="D143" s="294"/>
      <c r="E143" s="101">
        <v>18.170000000000002</v>
      </c>
      <c r="F143" s="102">
        <v>2145</v>
      </c>
      <c r="G143" s="103">
        <f t="shared" si="36"/>
        <v>38974.65</v>
      </c>
      <c r="H143" s="26"/>
      <c r="I143" s="104">
        <v>4</v>
      </c>
      <c r="J143" s="105">
        <v>3300</v>
      </c>
      <c r="K143" s="106">
        <f t="shared" si="37"/>
        <v>825</v>
      </c>
      <c r="L143" s="107">
        <v>4</v>
      </c>
      <c r="M143" s="105">
        <f>F143/V143*60</f>
        <v>2952.9636711281073</v>
      </c>
      <c r="N143" s="106">
        <f>M143/L143</f>
        <v>738.24091778202683</v>
      </c>
      <c r="O143" s="108">
        <f>L143-I143</f>
        <v>0</v>
      </c>
      <c r="P143" s="109">
        <f>N143-K143</f>
        <v>-86.759082217973173</v>
      </c>
      <c r="Q143" s="110">
        <f>N143/K143</f>
        <v>0.89483747609942643</v>
      </c>
      <c r="R143" s="307"/>
      <c r="S143" s="47">
        <v>0.74820601851851853</v>
      </c>
      <c r="T143" s="48">
        <v>0.77847222222222223</v>
      </c>
      <c r="U143" s="111">
        <v>6.0499999999999865</v>
      </c>
      <c r="V143" s="112">
        <v>43.583333333333329</v>
      </c>
      <c r="W143" s="113"/>
      <c r="X143" s="116"/>
      <c r="Y143" s="295"/>
      <c r="Z143" s="296"/>
      <c r="AA143" s="117">
        <f>M143-J143</f>
        <v>-347.03632887189269</v>
      </c>
      <c r="AB143" s="110">
        <f>M143/J143</f>
        <v>0.89483747609942643</v>
      </c>
      <c r="AC143" s="291"/>
    </row>
    <row r="144" spans="1:29" ht="15.75" customHeight="1">
      <c r="A144" s="312"/>
      <c r="B144" s="100" t="s">
        <v>120</v>
      </c>
      <c r="C144" s="293" t="s">
        <v>151</v>
      </c>
      <c r="D144" s="294"/>
      <c r="E144" s="101">
        <v>16.66</v>
      </c>
      <c r="F144" s="102">
        <v>7461</v>
      </c>
      <c r="G144" s="103">
        <f t="shared" si="36"/>
        <v>124300.26</v>
      </c>
      <c r="H144" s="26"/>
      <c r="I144" s="104">
        <v>4</v>
      </c>
      <c r="J144" s="105">
        <v>3300</v>
      </c>
      <c r="K144" s="106">
        <f t="shared" si="37"/>
        <v>825</v>
      </c>
      <c r="L144" s="107">
        <v>4</v>
      </c>
      <c r="M144" s="105">
        <f>F144/V144*60</f>
        <v>2952.2532424708743</v>
      </c>
      <c r="N144" s="106">
        <f>M144/L144</f>
        <v>738.06331061771857</v>
      </c>
      <c r="O144" s="108">
        <f>L144-I144</f>
        <v>0</v>
      </c>
      <c r="P144" s="109">
        <f>N144-K144</f>
        <v>-86.936689382281429</v>
      </c>
      <c r="Q144" s="110">
        <f>N144/K144</f>
        <v>0.89462219468814375</v>
      </c>
      <c r="R144" s="307"/>
      <c r="S144" s="47">
        <v>0.78219907407407407</v>
      </c>
      <c r="T144" s="48">
        <v>0.88749999999999996</v>
      </c>
      <c r="U144" s="111">
        <v>5.3666666666666529</v>
      </c>
      <c r="V144" s="112">
        <v>151.63333333333327</v>
      </c>
      <c r="W144" s="113"/>
      <c r="X144" s="116"/>
      <c r="Y144" s="295"/>
      <c r="Z144" s="296"/>
      <c r="AA144" s="117">
        <f>M144-J144</f>
        <v>-347.74675752912572</v>
      </c>
      <c r="AB144" s="110">
        <f>M144/J144</f>
        <v>0.89462219468814375</v>
      </c>
      <c r="AC144" s="291"/>
    </row>
    <row r="145" spans="1:29" ht="15.75" customHeight="1">
      <c r="A145" s="312"/>
      <c r="B145" s="100"/>
      <c r="C145" s="293"/>
      <c r="D145" s="294"/>
      <c r="E145" s="101"/>
      <c r="F145" s="102"/>
      <c r="G145" s="103"/>
      <c r="H145" s="13"/>
      <c r="I145" s="104"/>
      <c r="J145" s="105"/>
      <c r="K145" s="106"/>
      <c r="L145" s="118"/>
      <c r="M145" s="105"/>
      <c r="N145" s="106"/>
      <c r="O145" s="108"/>
      <c r="P145" s="109"/>
      <c r="Q145" s="110"/>
      <c r="R145" s="307"/>
      <c r="S145" s="47"/>
      <c r="T145" s="48"/>
      <c r="U145" s="111"/>
      <c r="V145" s="112"/>
      <c r="W145" s="113"/>
      <c r="X145" s="116"/>
      <c r="Y145" s="295"/>
      <c r="Z145" s="296"/>
      <c r="AA145" s="117"/>
      <c r="AB145" s="110"/>
      <c r="AC145" s="291"/>
    </row>
    <row r="146" spans="1:29" ht="15.75" customHeight="1">
      <c r="A146" s="312"/>
      <c r="B146" s="100"/>
      <c r="C146" s="293"/>
      <c r="D146" s="294"/>
      <c r="E146" s="101"/>
      <c r="F146" s="102"/>
      <c r="G146" s="121"/>
      <c r="H146" s="122"/>
      <c r="I146" s="104"/>
      <c r="J146" s="105"/>
      <c r="K146" s="106"/>
      <c r="L146" s="107"/>
      <c r="M146" s="105"/>
      <c r="N146" s="106"/>
      <c r="O146" s="108"/>
      <c r="P146" s="109"/>
      <c r="Q146" s="110"/>
      <c r="R146" s="307"/>
      <c r="S146" s="47"/>
      <c r="T146" s="48"/>
      <c r="U146" s="111"/>
      <c r="V146" s="112"/>
      <c r="W146" s="113"/>
      <c r="X146" s="116"/>
      <c r="Y146" s="295"/>
      <c r="Z146" s="296"/>
      <c r="AA146" s="117"/>
      <c r="AB146" s="110"/>
      <c r="AC146" s="291"/>
    </row>
    <row r="147" spans="1:29" ht="15.75" customHeight="1">
      <c r="A147" s="312"/>
      <c r="B147" s="100"/>
      <c r="C147" s="293"/>
      <c r="D147" s="294"/>
      <c r="E147" s="101"/>
      <c r="F147" s="102"/>
      <c r="G147" s="121"/>
      <c r="H147" s="62"/>
      <c r="I147" s="104"/>
      <c r="J147" s="105"/>
      <c r="K147" s="106"/>
      <c r="L147" s="118"/>
      <c r="M147" s="105"/>
      <c r="N147" s="106"/>
      <c r="O147" s="123"/>
      <c r="P147" s="124"/>
      <c r="Q147" s="125"/>
      <c r="R147" s="307"/>
      <c r="S147" s="47"/>
      <c r="T147" s="48"/>
      <c r="U147" s="111"/>
      <c r="V147" s="112"/>
      <c r="W147" s="113"/>
      <c r="X147" s="116"/>
      <c r="Y147" s="295"/>
      <c r="Z147" s="296"/>
      <c r="AA147" s="117"/>
      <c r="AB147" s="110"/>
      <c r="AC147" s="291"/>
    </row>
    <row r="148" spans="1:29" ht="15.75" customHeight="1">
      <c r="A148" s="312"/>
      <c r="B148" s="100"/>
      <c r="C148" s="293"/>
      <c r="D148" s="294"/>
      <c r="E148" s="101"/>
      <c r="F148" s="102"/>
      <c r="G148" s="121"/>
      <c r="H148" s="62"/>
      <c r="I148" s="104"/>
      <c r="J148" s="105"/>
      <c r="K148" s="106"/>
      <c r="L148" s="118"/>
      <c r="M148" s="105"/>
      <c r="N148" s="106"/>
      <c r="O148" s="123"/>
      <c r="P148" s="124"/>
      <c r="Q148" s="125"/>
      <c r="R148" s="307"/>
      <c r="S148" s="47"/>
      <c r="T148" s="48"/>
      <c r="U148" s="111"/>
      <c r="V148" s="112"/>
      <c r="W148" s="113"/>
      <c r="X148" s="116"/>
      <c r="Y148" s="295"/>
      <c r="Z148" s="296"/>
      <c r="AA148" s="117"/>
      <c r="AB148" s="110"/>
      <c r="AC148" s="291"/>
    </row>
    <row r="149" spans="1:29" ht="15.75" customHeight="1">
      <c r="A149" s="312"/>
      <c r="B149" s="100"/>
      <c r="C149" s="293"/>
      <c r="D149" s="294"/>
      <c r="E149" s="101"/>
      <c r="F149" s="102"/>
      <c r="G149" s="121"/>
      <c r="H149" s="62"/>
      <c r="I149" s="104"/>
      <c r="J149" s="105"/>
      <c r="K149" s="106"/>
      <c r="L149" s="118"/>
      <c r="M149" s="105"/>
      <c r="N149" s="106"/>
      <c r="O149" s="123"/>
      <c r="P149" s="124"/>
      <c r="Q149" s="125"/>
      <c r="R149" s="307"/>
      <c r="S149" s="47"/>
      <c r="T149" s="48"/>
      <c r="U149" s="111"/>
      <c r="V149" s="112"/>
      <c r="W149" s="113"/>
      <c r="X149" s="116"/>
      <c r="Y149" s="295"/>
      <c r="Z149" s="296"/>
      <c r="AA149" s="117"/>
      <c r="AB149" s="110"/>
      <c r="AC149" s="291"/>
    </row>
    <row r="150" spans="1:29" ht="15.75" customHeight="1">
      <c r="A150" s="312"/>
      <c r="B150" s="100"/>
      <c r="C150" s="293"/>
      <c r="D150" s="294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307"/>
      <c r="S150" s="47"/>
      <c r="T150" s="48"/>
      <c r="U150" s="111"/>
      <c r="V150" s="112"/>
      <c r="W150" s="113"/>
      <c r="X150" s="116"/>
      <c r="Y150" s="295"/>
      <c r="Z150" s="296"/>
      <c r="AA150" s="117"/>
      <c r="AB150" s="110"/>
      <c r="AC150" s="291"/>
    </row>
    <row r="151" spans="1:29" ht="15.75" customHeight="1">
      <c r="A151" s="312"/>
      <c r="B151" s="100"/>
      <c r="C151" s="293"/>
      <c r="D151" s="294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307"/>
      <c r="S151" s="47"/>
      <c r="T151" s="48"/>
      <c r="U151" s="111"/>
      <c r="V151" s="112"/>
      <c r="W151" s="126"/>
      <c r="X151" s="127"/>
      <c r="Y151" s="295"/>
      <c r="Z151" s="296"/>
      <c r="AA151" s="117"/>
      <c r="AB151" s="110"/>
      <c r="AC151" s="291"/>
    </row>
    <row r="152" spans="1:29" ht="15.75" customHeight="1">
      <c r="A152" s="312"/>
      <c r="B152" s="100"/>
      <c r="C152" s="293"/>
      <c r="D152" s="294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307"/>
      <c r="S152" s="47"/>
      <c r="T152" s="48"/>
      <c r="U152" s="111"/>
      <c r="V152" s="112"/>
      <c r="W152" s="126"/>
      <c r="X152" s="127"/>
      <c r="Y152" s="295"/>
      <c r="Z152" s="296"/>
      <c r="AA152" s="117"/>
      <c r="AB152" s="110"/>
      <c r="AC152" s="291"/>
    </row>
    <row r="153" spans="1:29" ht="15.75" customHeight="1">
      <c r="A153" s="312"/>
      <c r="B153" s="100"/>
      <c r="C153" s="293"/>
      <c r="D153" s="294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307"/>
      <c r="S153" s="47"/>
      <c r="T153" s="48"/>
      <c r="U153" s="111"/>
      <c r="V153" s="112"/>
      <c r="W153" s="126"/>
      <c r="X153" s="127"/>
      <c r="Y153" s="295"/>
      <c r="Z153" s="296"/>
      <c r="AA153" s="117"/>
      <c r="AB153" s="110"/>
      <c r="AC153" s="291"/>
    </row>
    <row r="154" spans="1:29" ht="15.75" customHeight="1">
      <c r="A154" s="312"/>
      <c r="B154" s="100"/>
      <c r="C154" s="293"/>
      <c r="D154" s="294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307"/>
      <c r="S154" s="47"/>
      <c r="T154" s="48"/>
      <c r="U154" s="111"/>
      <c r="V154" s="112"/>
      <c r="W154" s="126"/>
      <c r="X154" s="127"/>
      <c r="Y154" s="295"/>
      <c r="Z154" s="296"/>
      <c r="AA154" s="117"/>
      <c r="AB154" s="110"/>
      <c r="AC154" s="291"/>
    </row>
    <row r="155" spans="1:29" ht="15.75" customHeight="1">
      <c r="A155" s="312"/>
      <c r="B155" s="100"/>
      <c r="C155" s="293"/>
      <c r="D155" s="294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307"/>
      <c r="S155" s="47"/>
      <c r="T155" s="48"/>
      <c r="U155" s="111"/>
      <c r="V155" s="112"/>
      <c r="W155" s="126"/>
      <c r="X155" s="127"/>
      <c r="Y155" s="295"/>
      <c r="Z155" s="296"/>
      <c r="AA155" s="117"/>
      <c r="AB155" s="110"/>
      <c r="AC155" s="291"/>
    </row>
    <row r="156" spans="1:29" ht="15.75" customHeight="1">
      <c r="A156" s="312"/>
      <c r="B156" s="100"/>
      <c r="C156" s="293"/>
      <c r="D156" s="294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307"/>
      <c r="S156" s="119"/>
      <c r="T156" s="120"/>
      <c r="U156" s="130"/>
      <c r="V156" s="131"/>
      <c r="W156" s="126"/>
      <c r="X156" s="127"/>
      <c r="Y156" s="295"/>
      <c r="Z156" s="296"/>
      <c r="AA156" s="165"/>
      <c r="AB156" s="125"/>
      <c r="AC156" s="291"/>
    </row>
    <row r="157" spans="1:29" ht="15.75" customHeight="1" thickBot="1">
      <c r="A157" s="313"/>
      <c r="B157" s="133" t="s">
        <v>117</v>
      </c>
      <c r="C157" s="297"/>
      <c r="D157" s="297"/>
      <c r="E157" s="134"/>
      <c r="F157" s="99"/>
      <c r="G157" s="135"/>
      <c r="H157" s="69"/>
      <c r="I157" s="136">
        <f t="shared" ref="I157:J157" si="38">AVERAGE(I141:I156)</f>
        <v>4.25</v>
      </c>
      <c r="J157" s="137">
        <f t="shared" si="38"/>
        <v>3300</v>
      </c>
      <c r="K157" s="138">
        <f t="shared" ref="K157" si="39">J157/I157</f>
        <v>776.47058823529414</v>
      </c>
      <c r="L157" s="136">
        <f t="shared" ref="L157:M157" si="40">AVERAGE(L141:L156)</f>
        <v>4.25</v>
      </c>
      <c r="M157" s="137">
        <f t="shared" si="40"/>
        <v>2954.0613903952935</v>
      </c>
      <c r="N157" s="138">
        <f>M157/L157</f>
        <v>695.07326832830438</v>
      </c>
      <c r="O157" s="139">
        <f>L157-I157</f>
        <v>0</v>
      </c>
      <c r="P157" s="140">
        <f>N157-K157</f>
        <v>-81.397319906989765</v>
      </c>
      <c r="Q157" s="141">
        <f>N157/K157</f>
        <v>0.89517011830160409</v>
      </c>
      <c r="R157" s="308"/>
      <c r="S157" s="142">
        <f>S141</f>
        <v>0.7084259259259259</v>
      </c>
      <c r="T157" s="143">
        <f>INDEX(T141:T156,COUNTA(T141:T156))</f>
        <v>0.88749999999999996</v>
      </c>
      <c r="U157" s="144"/>
      <c r="V157" s="166"/>
      <c r="W157" s="99"/>
      <c r="X157" s="69"/>
      <c r="Y157" s="298"/>
      <c r="Z157" s="299"/>
      <c r="AA157" s="168">
        <f>M157-J157</f>
        <v>-345.93860960470647</v>
      </c>
      <c r="AB157" s="141">
        <f>M157/J157</f>
        <v>0.89517011830160409</v>
      </c>
      <c r="AC157" s="292"/>
    </row>
    <row r="158" spans="1:29" ht="15.75" customHeight="1">
      <c r="A158" s="300" t="s">
        <v>152</v>
      </c>
      <c r="B158" s="114" t="s">
        <v>120</v>
      </c>
      <c r="C158" s="304" t="s">
        <v>153</v>
      </c>
      <c r="D158" s="305"/>
      <c r="E158" s="147">
        <v>14.03</v>
      </c>
      <c r="F158" s="97">
        <v>3062</v>
      </c>
      <c r="G158" s="148">
        <f t="shared" ref="G158:G161" si="41">E158*F158</f>
        <v>42959.86</v>
      </c>
      <c r="H158" s="149">
        <v>2</v>
      </c>
      <c r="I158" s="150">
        <v>3</v>
      </c>
      <c r="J158" s="151">
        <v>3000</v>
      </c>
      <c r="K158" s="152">
        <f>J158/I158</f>
        <v>1000</v>
      </c>
      <c r="L158" s="153">
        <v>3</v>
      </c>
      <c r="M158" s="151">
        <f>F158/V158*60</f>
        <v>2688.5853658536575</v>
      </c>
      <c r="N158" s="152">
        <f>M158/L158</f>
        <v>896.19512195121922</v>
      </c>
      <c r="O158" s="154">
        <f>L158-I158</f>
        <v>0</v>
      </c>
      <c r="P158" s="155">
        <f>N158-K158</f>
        <v>-103.80487804878078</v>
      </c>
      <c r="Q158" s="156">
        <f>N158/K158</f>
        <v>0.8961951219512192</v>
      </c>
      <c r="R158" s="306">
        <f>Q174</f>
        <v>0.88800450863600444</v>
      </c>
      <c r="S158" s="157">
        <v>0.70833333333333337</v>
      </c>
      <c r="T158" s="158">
        <v>0.75578703703703709</v>
      </c>
      <c r="U158" s="159"/>
      <c r="V158" s="160">
        <v>68.333333333333357</v>
      </c>
      <c r="W158" s="161"/>
      <c r="X158" s="162"/>
      <c r="Y158" s="309"/>
      <c r="Z158" s="310"/>
      <c r="AA158" s="115">
        <f>M158-J158</f>
        <v>-311.41463414634245</v>
      </c>
      <c r="AB158" s="156">
        <f>M158/J158</f>
        <v>0.8961951219512192</v>
      </c>
      <c r="AC158" s="290">
        <f>AB174</f>
        <v>0.88800450863600444</v>
      </c>
    </row>
    <row r="159" spans="1:29" ht="15.75" customHeight="1">
      <c r="A159" s="301"/>
      <c r="B159" s="100" t="s">
        <v>120</v>
      </c>
      <c r="C159" s="293" t="s">
        <v>154</v>
      </c>
      <c r="D159" s="294"/>
      <c r="E159" s="101">
        <v>18.18</v>
      </c>
      <c r="F159" s="102">
        <v>1790</v>
      </c>
      <c r="G159" s="103">
        <f t="shared" si="41"/>
        <v>32542.2</v>
      </c>
      <c r="H159" s="26"/>
      <c r="I159" s="104">
        <v>4</v>
      </c>
      <c r="J159" s="105">
        <v>3000</v>
      </c>
      <c r="K159" s="106">
        <f t="shared" si="37"/>
        <v>750</v>
      </c>
      <c r="L159" s="107">
        <v>4</v>
      </c>
      <c r="M159" s="105">
        <f>F159/V159*60</f>
        <v>2688.3604505632034</v>
      </c>
      <c r="N159" s="106">
        <f>M159/L159</f>
        <v>672.09011264080084</v>
      </c>
      <c r="O159" s="108">
        <f>L159-I159</f>
        <v>0</v>
      </c>
      <c r="P159" s="109">
        <f>N159-K159</f>
        <v>-77.909887359199161</v>
      </c>
      <c r="Q159" s="110">
        <f>N159/K159</f>
        <v>0.8961201501877345</v>
      </c>
      <c r="R159" s="307"/>
      <c r="S159" s="47">
        <v>0.76600694444444439</v>
      </c>
      <c r="T159" s="48">
        <v>0.79374999999999996</v>
      </c>
      <c r="U159" s="111">
        <v>14.716666666666516</v>
      </c>
      <c r="V159" s="112">
        <v>39.95000000000001</v>
      </c>
      <c r="W159" s="113"/>
      <c r="X159" s="116"/>
      <c r="Y159" s="295"/>
      <c r="Z159" s="296"/>
      <c r="AA159" s="117">
        <f>M159-J159</f>
        <v>-311.63954943679664</v>
      </c>
      <c r="AB159" s="110">
        <f>M159/J159</f>
        <v>0.8961201501877345</v>
      </c>
      <c r="AC159" s="291"/>
    </row>
    <row r="160" spans="1:29" ht="15.75" customHeight="1">
      <c r="A160" s="301"/>
      <c r="B160" s="100" t="s">
        <v>120</v>
      </c>
      <c r="C160" s="293" t="s">
        <v>155</v>
      </c>
      <c r="D160" s="294"/>
      <c r="E160" s="101">
        <v>14.28</v>
      </c>
      <c r="F160" s="102">
        <v>4227</v>
      </c>
      <c r="G160" s="103">
        <f t="shared" si="41"/>
        <v>60361.56</v>
      </c>
      <c r="H160" s="26">
        <v>2</v>
      </c>
      <c r="I160" s="104">
        <v>3</v>
      </c>
      <c r="J160" s="105">
        <v>3600</v>
      </c>
      <c r="K160" s="106">
        <f t="shared" si="37"/>
        <v>1200</v>
      </c>
      <c r="L160" s="107">
        <v>3</v>
      </c>
      <c r="M160" s="105">
        <f>F160/V160*60</f>
        <v>3123.3990147783288</v>
      </c>
      <c r="N160" s="106">
        <f>M160/L160</f>
        <v>1041.1330049261096</v>
      </c>
      <c r="O160" s="108">
        <f>L160-I160</f>
        <v>0</v>
      </c>
      <c r="P160" s="109">
        <f>N160-K160</f>
        <v>-158.86699507389039</v>
      </c>
      <c r="Q160" s="110">
        <f>N160/K160</f>
        <v>0.86761083743842471</v>
      </c>
      <c r="R160" s="307"/>
      <c r="S160" s="47">
        <v>0.80486111111111114</v>
      </c>
      <c r="T160" s="48">
        <v>0.86124999999999996</v>
      </c>
      <c r="U160" s="111">
        <v>16.000000000000103</v>
      </c>
      <c r="V160" s="112">
        <v>81.199999999999903</v>
      </c>
      <c r="W160" s="113">
        <v>0.86124999999999996</v>
      </c>
      <c r="X160" s="116">
        <v>0.91388888888888886</v>
      </c>
      <c r="Y160" s="295"/>
      <c r="Z160" s="296"/>
      <c r="AA160" s="117">
        <f>M160-J160</f>
        <v>-476.60098522167118</v>
      </c>
      <c r="AB160" s="110">
        <f>M160/J160</f>
        <v>0.86761083743842471</v>
      </c>
      <c r="AC160" s="291"/>
    </row>
    <row r="161" spans="1:29" ht="15.75" customHeight="1">
      <c r="A161" s="301"/>
      <c r="B161" s="100" t="s">
        <v>120</v>
      </c>
      <c r="C161" s="293" t="s">
        <v>153</v>
      </c>
      <c r="D161" s="294"/>
      <c r="E161" s="101">
        <v>14.03</v>
      </c>
      <c r="F161" s="102">
        <v>4271</v>
      </c>
      <c r="G161" s="103">
        <f t="shared" si="41"/>
        <v>59922.13</v>
      </c>
      <c r="H161" s="26"/>
      <c r="I161" s="104">
        <v>3</v>
      </c>
      <c r="J161" s="105">
        <v>3000</v>
      </c>
      <c r="K161" s="106">
        <f t="shared" si="37"/>
        <v>1000</v>
      </c>
      <c r="L161" s="107">
        <v>3</v>
      </c>
      <c r="M161" s="105">
        <f>F161/V161*60</f>
        <v>2688.5119776184652</v>
      </c>
      <c r="N161" s="106">
        <f>M161/L161</f>
        <v>896.17065920615505</v>
      </c>
      <c r="O161" s="108">
        <f>L161-I161</f>
        <v>0</v>
      </c>
      <c r="P161" s="109">
        <f>N161-K161</f>
        <v>-103.82934079384495</v>
      </c>
      <c r="Q161" s="110">
        <f>N161/K161</f>
        <v>0.89617065920615502</v>
      </c>
      <c r="R161" s="307"/>
      <c r="S161" s="47">
        <v>0.91388888888888886</v>
      </c>
      <c r="T161" s="48">
        <v>0.98008101851851848</v>
      </c>
      <c r="U161" s="111">
        <v>75.800000000000011</v>
      </c>
      <c r="V161" s="112">
        <v>95.316666666666649</v>
      </c>
      <c r="W161" s="113"/>
      <c r="X161" s="116"/>
      <c r="Y161" s="295"/>
      <c r="Z161" s="296"/>
      <c r="AA161" s="117">
        <f>M161-J161</f>
        <v>-311.48802238153485</v>
      </c>
      <c r="AB161" s="110">
        <f>M161/J161</f>
        <v>0.89617065920615502</v>
      </c>
      <c r="AC161" s="291"/>
    </row>
    <row r="162" spans="1:29" ht="15.75" customHeight="1">
      <c r="A162" s="302"/>
      <c r="B162" s="100"/>
      <c r="C162" s="293"/>
      <c r="D162" s="294"/>
      <c r="E162" s="101"/>
      <c r="F162" s="102"/>
      <c r="G162" s="103"/>
      <c r="H162" s="13"/>
      <c r="I162" s="104"/>
      <c r="J162" s="105"/>
      <c r="K162" s="106"/>
      <c r="L162" s="118"/>
      <c r="M162" s="105"/>
      <c r="N162" s="106"/>
      <c r="O162" s="108"/>
      <c r="P162" s="109"/>
      <c r="Q162" s="110"/>
      <c r="R162" s="307"/>
      <c r="S162" s="47"/>
      <c r="T162" s="48"/>
      <c r="U162" s="111"/>
      <c r="V162" s="112"/>
      <c r="W162" s="113"/>
      <c r="X162" s="116"/>
      <c r="Y162" s="295"/>
      <c r="Z162" s="296"/>
      <c r="AA162" s="117"/>
      <c r="AB162" s="110"/>
      <c r="AC162" s="291"/>
    </row>
    <row r="163" spans="1:29" ht="15.75" customHeight="1">
      <c r="A163" s="302"/>
      <c r="B163" s="100"/>
      <c r="C163" s="293"/>
      <c r="D163" s="294"/>
      <c r="E163" s="101"/>
      <c r="F163" s="102"/>
      <c r="G163" s="121"/>
      <c r="H163" s="122"/>
      <c r="I163" s="104"/>
      <c r="J163" s="105"/>
      <c r="K163" s="106"/>
      <c r="L163" s="107"/>
      <c r="M163" s="105"/>
      <c r="N163" s="106"/>
      <c r="O163" s="108"/>
      <c r="P163" s="109"/>
      <c r="Q163" s="110"/>
      <c r="R163" s="307"/>
      <c r="S163" s="47"/>
      <c r="T163" s="48"/>
      <c r="U163" s="111"/>
      <c r="V163" s="112"/>
      <c r="W163" s="113"/>
      <c r="X163" s="116"/>
      <c r="Y163" s="295"/>
      <c r="Z163" s="296"/>
      <c r="AA163" s="117"/>
      <c r="AB163" s="110"/>
      <c r="AC163" s="291"/>
    </row>
    <row r="164" spans="1:29" ht="15.75" customHeight="1">
      <c r="A164" s="302"/>
      <c r="B164" s="100"/>
      <c r="C164" s="293"/>
      <c r="D164" s="294"/>
      <c r="E164" s="101"/>
      <c r="F164" s="102"/>
      <c r="G164" s="121"/>
      <c r="H164" s="62"/>
      <c r="I164" s="104"/>
      <c r="J164" s="105"/>
      <c r="K164" s="106"/>
      <c r="L164" s="118"/>
      <c r="M164" s="105"/>
      <c r="N164" s="106"/>
      <c r="O164" s="123"/>
      <c r="P164" s="124"/>
      <c r="Q164" s="125"/>
      <c r="R164" s="307"/>
      <c r="S164" s="47"/>
      <c r="T164" s="48"/>
      <c r="U164" s="111"/>
      <c r="V164" s="112"/>
      <c r="W164" s="113"/>
      <c r="X164" s="116"/>
      <c r="Y164" s="295"/>
      <c r="Z164" s="296"/>
      <c r="AA164" s="117"/>
      <c r="AB164" s="110"/>
      <c r="AC164" s="291"/>
    </row>
    <row r="165" spans="1:29" ht="15.75" customHeight="1">
      <c r="A165" s="302"/>
      <c r="B165" s="100"/>
      <c r="C165" s="293"/>
      <c r="D165" s="294"/>
      <c r="E165" s="101"/>
      <c r="F165" s="102"/>
      <c r="G165" s="121"/>
      <c r="H165" s="62"/>
      <c r="I165" s="104"/>
      <c r="J165" s="105"/>
      <c r="K165" s="106"/>
      <c r="L165" s="118"/>
      <c r="M165" s="105"/>
      <c r="N165" s="106"/>
      <c r="O165" s="123"/>
      <c r="P165" s="124"/>
      <c r="Q165" s="125"/>
      <c r="R165" s="307"/>
      <c r="S165" s="47"/>
      <c r="T165" s="48"/>
      <c r="U165" s="111"/>
      <c r="V165" s="112"/>
      <c r="W165" s="113"/>
      <c r="X165" s="116"/>
      <c r="Y165" s="295"/>
      <c r="Z165" s="296"/>
      <c r="AA165" s="117"/>
      <c r="AB165" s="110"/>
      <c r="AC165" s="291"/>
    </row>
    <row r="166" spans="1:29" ht="15.75" customHeight="1">
      <c r="A166" s="302"/>
      <c r="B166" s="100"/>
      <c r="C166" s="293"/>
      <c r="D166" s="294"/>
      <c r="E166" s="101"/>
      <c r="F166" s="102"/>
      <c r="G166" s="121"/>
      <c r="H166" s="62"/>
      <c r="I166" s="104"/>
      <c r="J166" s="105"/>
      <c r="K166" s="106"/>
      <c r="L166" s="118"/>
      <c r="M166" s="105"/>
      <c r="N166" s="106"/>
      <c r="O166" s="123"/>
      <c r="P166" s="124"/>
      <c r="Q166" s="125"/>
      <c r="R166" s="307"/>
      <c r="S166" s="47"/>
      <c r="T166" s="48"/>
      <c r="U166" s="111"/>
      <c r="V166" s="112"/>
      <c r="W166" s="113"/>
      <c r="X166" s="116"/>
      <c r="Y166" s="295"/>
      <c r="Z166" s="296"/>
      <c r="AA166" s="117"/>
      <c r="AB166" s="110"/>
      <c r="AC166" s="291"/>
    </row>
    <row r="167" spans="1:29" ht="15.75" customHeight="1">
      <c r="A167" s="302"/>
      <c r="B167" s="100"/>
      <c r="C167" s="293"/>
      <c r="D167" s="294"/>
      <c r="E167" s="101"/>
      <c r="F167" s="102"/>
      <c r="G167" s="121"/>
      <c r="H167" s="62"/>
      <c r="I167" s="104"/>
      <c r="J167" s="105"/>
      <c r="K167" s="106"/>
      <c r="L167" s="118"/>
      <c r="M167" s="105"/>
      <c r="N167" s="106"/>
      <c r="O167" s="123"/>
      <c r="P167" s="124"/>
      <c r="Q167" s="125"/>
      <c r="R167" s="307"/>
      <c r="S167" s="47"/>
      <c r="T167" s="48"/>
      <c r="U167" s="111"/>
      <c r="V167" s="112"/>
      <c r="W167" s="113"/>
      <c r="X167" s="116"/>
      <c r="Y167" s="295"/>
      <c r="Z167" s="296"/>
      <c r="AA167" s="117"/>
      <c r="AB167" s="110"/>
      <c r="AC167" s="291"/>
    </row>
    <row r="168" spans="1:29" ht="15.75" customHeight="1">
      <c r="A168" s="302"/>
      <c r="B168" s="100"/>
      <c r="C168" s="293"/>
      <c r="D168" s="294"/>
      <c r="E168" s="101"/>
      <c r="F168" s="102"/>
      <c r="G168" s="121"/>
      <c r="H168" s="62"/>
      <c r="I168" s="104"/>
      <c r="J168" s="105"/>
      <c r="K168" s="106"/>
      <c r="L168" s="118"/>
      <c r="M168" s="105"/>
      <c r="N168" s="106"/>
      <c r="O168" s="123"/>
      <c r="P168" s="124"/>
      <c r="Q168" s="125"/>
      <c r="R168" s="307"/>
      <c r="S168" s="47"/>
      <c r="T168" s="48"/>
      <c r="U168" s="111"/>
      <c r="V168" s="112"/>
      <c r="W168" s="126"/>
      <c r="X168" s="127"/>
      <c r="Y168" s="295"/>
      <c r="Z168" s="296"/>
      <c r="AA168" s="117"/>
      <c r="AB168" s="110"/>
      <c r="AC168" s="291"/>
    </row>
    <row r="169" spans="1:29" ht="15.75" customHeight="1">
      <c r="A169" s="302"/>
      <c r="B169" s="100"/>
      <c r="C169" s="293"/>
      <c r="D169" s="294"/>
      <c r="E169" s="101"/>
      <c r="F169" s="102"/>
      <c r="G169" s="121"/>
      <c r="H169" s="62"/>
      <c r="I169" s="104"/>
      <c r="J169" s="105"/>
      <c r="K169" s="106"/>
      <c r="L169" s="118"/>
      <c r="M169" s="105"/>
      <c r="N169" s="106"/>
      <c r="O169" s="123"/>
      <c r="P169" s="124"/>
      <c r="Q169" s="125"/>
      <c r="R169" s="307"/>
      <c r="S169" s="47"/>
      <c r="T169" s="48"/>
      <c r="U169" s="111"/>
      <c r="V169" s="112"/>
      <c r="W169" s="126"/>
      <c r="X169" s="127"/>
      <c r="Y169" s="295"/>
      <c r="Z169" s="296"/>
      <c r="AA169" s="117"/>
      <c r="AB169" s="110"/>
      <c r="AC169" s="291"/>
    </row>
    <row r="170" spans="1:29" ht="15.75" customHeight="1">
      <c r="A170" s="302"/>
      <c r="B170" s="100"/>
      <c r="C170" s="293"/>
      <c r="D170" s="294"/>
      <c r="E170" s="101"/>
      <c r="F170" s="102"/>
      <c r="G170" s="121"/>
      <c r="H170" s="62"/>
      <c r="I170" s="104"/>
      <c r="J170" s="105"/>
      <c r="K170" s="106"/>
      <c r="L170" s="118"/>
      <c r="M170" s="105"/>
      <c r="N170" s="106"/>
      <c r="O170" s="123"/>
      <c r="P170" s="124"/>
      <c r="Q170" s="125"/>
      <c r="R170" s="307"/>
      <c r="S170" s="47"/>
      <c r="T170" s="48"/>
      <c r="U170" s="111"/>
      <c r="V170" s="112"/>
      <c r="W170" s="126"/>
      <c r="X170" s="127"/>
      <c r="Y170" s="295"/>
      <c r="Z170" s="296"/>
      <c r="AA170" s="117"/>
      <c r="AB170" s="110"/>
      <c r="AC170" s="291"/>
    </row>
    <row r="171" spans="1:29" ht="15.75" customHeight="1">
      <c r="A171" s="302"/>
      <c r="B171" s="100"/>
      <c r="C171" s="293"/>
      <c r="D171" s="294"/>
      <c r="E171" s="101"/>
      <c r="F171" s="102"/>
      <c r="G171" s="121"/>
      <c r="H171" s="62"/>
      <c r="I171" s="104"/>
      <c r="J171" s="105"/>
      <c r="K171" s="106"/>
      <c r="L171" s="118"/>
      <c r="M171" s="105"/>
      <c r="N171" s="106"/>
      <c r="O171" s="123"/>
      <c r="P171" s="124"/>
      <c r="Q171" s="125"/>
      <c r="R171" s="307"/>
      <c r="S171" s="47"/>
      <c r="T171" s="48"/>
      <c r="U171" s="111"/>
      <c r="V171" s="112"/>
      <c r="W171" s="126"/>
      <c r="X171" s="127"/>
      <c r="Y171" s="295"/>
      <c r="Z171" s="296"/>
      <c r="AA171" s="117"/>
      <c r="AB171" s="110"/>
      <c r="AC171" s="291"/>
    </row>
    <row r="172" spans="1:29" ht="15.75" customHeight="1">
      <c r="A172" s="302"/>
      <c r="B172" s="100"/>
      <c r="C172" s="293"/>
      <c r="D172" s="294"/>
      <c r="E172" s="101"/>
      <c r="F172" s="102"/>
      <c r="G172" s="121"/>
      <c r="H172" s="62"/>
      <c r="I172" s="104"/>
      <c r="J172" s="105"/>
      <c r="K172" s="106"/>
      <c r="L172" s="118"/>
      <c r="M172" s="105"/>
      <c r="N172" s="106"/>
      <c r="O172" s="123"/>
      <c r="P172" s="124"/>
      <c r="Q172" s="125"/>
      <c r="R172" s="307"/>
      <c r="S172" s="47"/>
      <c r="T172" s="48"/>
      <c r="U172" s="111"/>
      <c r="V172" s="112"/>
      <c r="W172" s="126"/>
      <c r="X172" s="127"/>
      <c r="Y172" s="295"/>
      <c r="Z172" s="296"/>
      <c r="AA172" s="117"/>
      <c r="AB172" s="110"/>
      <c r="AC172" s="291"/>
    </row>
    <row r="173" spans="1:29" ht="15.75" customHeight="1">
      <c r="A173" s="302"/>
      <c r="B173" s="100"/>
      <c r="C173" s="293"/>
      <c r="D173" s="294"/>
      <c r="E173" s="170"/>
      <c r="F173" s="102"/>
      <c r="G173" s="129"/>
      <c r="H173" s="62"/>
      <c r="I173" s="104"/>
      <c r="J173" s="105"/>
      <c r="K173" s="106"/>
      <c r="L173" s="118"/>
      <c r="M173" s="105"/>
      <c r="N173" s="106"/>
      <c r="O173" s="123"/>
      <c r="P173" s="124"/>
      <c r="Q173" s="125"/>
      <c r="R173" s="307"/>
      <c r="S173" s="119"/>
      <c r="T173" s="120"/>
      <c r="U173" s="130"/>
      <c r="V173" s="131"/>
      <c r="W173" s="126"/>
      <c r="X173" s="127"/>
      <c r="Y173" s="295"/>
      <c r="Z173" s="296"/>
      <c r="AA173" s="165"/>
      <c r="AB173" s="125"/>
      <c r="AC173" s="291"/>
    </row>
    <row r="174" spans="1:29" ht="15.75" customHeight="1" thickBot="1">
      <c r="A174" s="303"/>
      <c r="B174" s="133" t="s">
        <v>117</v>
      </c>
      <c r="C174" s="297"/>
      <c r="D174" s="297"/>
      <c r="E174" s="134"/>
      <c r="F174" s="99"/>
      <c r="G174" s="135"/>
      <c r="H174" s="69"/>
      <c r="I174" s="136">
        <f t="shared" ref="I174:J174" si="42">AVERAGE(I158:I173)</f>
        <v>3.25</v>
      </c>
      <c r="J174" s="137">
        <f t="shared" si="42"/>
        <v>3150</v>
      </c>
      <c r="K174" s="138">
        <f t="shared" ref="K174" si="43">J174/I174</f>
        <v>969.23076923076928</v>
      </c>
      <c r="L174" s="136">
        <f t="shared" ref="L174:M174" si="44">AVERAGE(L158:L173)</f>
        <v>3.25</v>
      </c>
      <c r="M174" s="137">
        <f t="shared" si="44"/>
        <v>2797.2142022034141</v>
      </c>
      <c r="N174" s="138">
        <f t="shared" ref="N174:N179" si="45">M174/L174</f>
        <v>860.68129298566589</v>
      </c>
      <c r="O174" s="139">
        <f t="shared" ref="O174:O179" si="46">L174-I174</f>
        <v>0</v>
      </c>
      <c r="P174" s="140">
        <f t="shared" ref="P174:P179" si="47">N174-K174</f>
        <v>-108.54947624510339</v>
      </c>
      <c r="Q174" s="141">
        <f t="shared" ref="Q174:Q179" si="48">N174/K174</f>
        <v>0.88800450863600444</v>
      </c>
      <c r="R174" s="308"/>
      <c r="S174" s="142">
        <f>S158</f>
        <v>0.70833333333333337</v>
      </c>
      <c r="T174" s="143">
        <f>INDEX(T158:T173,COUNTA(T158:T173))</f>
        <v>0.98008101851851848</v>
      </c>
      <c r="U174" s="144"/>
      <c r="V174" s="166"/>
      <c r="W174" s="99"/>
      <c r="X174" s="69"/>
      <c r="Y174" s="298"/>
      <c r="Z174" s="299"/>
      <c r="AA174" s="168">
        <f t="shared" ref="AA174:AA179" si="49">M174-J174</f>
        <v>-352.78579779658594</v>
      </c>
      <c r="AB174" s="141">
        <f t="shared" ref="AB174:AB179" si="50">M174/J174</f>
        <v>0.88800450863600444</v>
      </c>
      <c r="AC174" s="292"/>
    </row>
    <row r="175" spans="1:29" ht="15.75" customHeight="1">
      <c r="A175" s="311" t="s">
        <v>156</v>
      </c>
      <c r="B175" s="114" t="s">
        <v>120</v>
      </c>
      <c r="C175" s="304" t="s">
        <v>158</v>
      </c>
      <c r="D175" s="305"/>
      <c r="E175" s="147">
        <v>18.18</v>
      </c>
      <c r="F175" s="97">
        <v>1169</v>
      </c>
      <c r="G175" s="148">
        <f t="shared" ref="G175:G179" si="51">E175*F175</f>
        <v>21252.42</v>
      </c>
      <c r="H175" s="149"/>
      <c r="I175" s="150">
        <v>3</v>
      </c>
      <c r="J175" s="151">
        <v>3600</v>
      </c>
      <c r="K175" s="152">
        <f>J175/I175</f>
        <v>1200</v>
      </c>
      <c r="L175" s="153">
        <v>3</v>
      </c>
      <c r="M175" s="151">
        <f>F175/V175*60</f>
        <v>3128.9219330855112</v>
      </c>
      <c r="N175" s="152">
        <f t="shared" si="45"/>
        <v>1042.9739776951703</v>
      </c>
      <c r="O175" s="154">
        <f t="shared" si="46"/>
        <v>0</v>
      </c>
      <c r="P175" s="155">
        <f t="shared" si="47"/>
        <v>-157.02602230482967</v>
      </c>
      <c r="Q175" s="156">
        <f t="shared" si="48"/>
        <v>0.86914498141264196</v>
      </c>
      <c r="R175" s="306">
        <f>Q191</f>
        <v>0.875219900266341</v>
      </c>
      <c r="S175" s="157">
        <v>0.70833333333333337</v>
      </c>
      <c r="T175" s="158">
        <v>0.72390046296296295</v>
      </c>
      <c r="U175" s="159"/>
      <c r="V175" s="160">
        <v>22.4166666666666</v>
      </c>
      <c r="W175" s="158"/>
      <c r="X175" s="169"/>
      <c r="Y175" s="309"/>
      <c r="Z175" s="310"/>
      <c r="AA175" s="171">
        <f t="shared" si="49"/>
        <v>-471.07806691448877</v>
      </c>
      <c r="AB175" s="156">
        <f t="shared" si="50"/>
        <v>0.86914498141264196</v>
      </c>
      <c r="AC175" s="290">
        <f>AB191</f>
        <v>0.87521990026634089</v>
      </c>
    </row>
    <row r="176" spans="1:29" ht="15.75" customHeight="1">
      <c r="A176" s="312"/>
      <c r="B176" s="100" t="s">
        <v>120</v>
      </c>
      <c r="C176" s="293" t="s">
        <v>159</v>
      </c>
      <c r="D176" s="294"/>
      <c r="E176" s="101">
        <v>24.82</v>
      </c>
      <c r="F176" s="102">
        <v>2573</v>
      </c>
      <c r="G176" s="103">
        <f t="shared" si="51"/>
        <v>63861.86</v>
      </c>
      <c r="H176" s="26"/>
      <c r="I176" s="104">
        <v>4</v>
      </c>
      <c r="J176" s="105">
        <v>3300</v>
      </c>
      <c r="K176" s="106">
        <f t="shared" si="37"/>
        <v>825</v>
      </c>
      <c r="L176" s="107">
        <v>4</v>
      </c>
      <c r="M176" s="105">
        <f>F176/V176*60</f>
        <v>2925.7106759317726</v>
      </c>
      <c r="N176" s="106">
        <f t="shared" si="45"/>
        <v>731.42766898294315</v>
      </c>
      <c r="O176" s="108">
        <f t="shared" si="46"/>
        <v>0</v>
      </c>
      <c r="P176" s="109">
        <f t="shared" si="47"/>
        <v>-93.572331017056854</v>
      </c>
      <c r="Q176" s="110">
        <f t="shared" si="48"/>
        <v>0.88657899270659779</v>
      </c>
      <c r="R176" s="307"/>
      <c r="S176" s="47">
        <v>0.73418981481481482</v>
      </c>
      <c r="T176" s="48">
        <v>0.77083333333333337</v>
      </c>
      <c r="U176" s="111">
        <v>14.816666666666691</v>
      </c>
      <c r="V176" s="112">
        <v>52.766666666666708</v>
      </c>
      <c r="W176" s="113"/>
      <c r="X176" s="13"/>
      <c r="Y176" s="295"/>
      <c r="Z176" s="296"/>
      <c r="AA176" s="172">
        <f t="shared" si="49"/>
        <v>-374.28932406822742</v>
      </c>
      <c r="AB176" s="110">
        <f t="shared" si="50"/>
        <v>0.88657899270659779</v>
      </c>
      <c r="AC176" s="291"/>
    </row>
    <row r="177" spans="1:29" ht="15.75" customHeight="1">
      <c r="A177" s="312"/>
      <c r="B177" s="100" t="s">
        <v>120</v>
      </c>
      <c r="C177" s="293" t="s">
        <v>160</v>
      </c>
      <c r="D177" s="294"/>
      <c r="E177" s="101">
        <v>25.03</v>
      </c>
      <c r="F177" s="102">
        <v>1973</v>
      </c>
      <c r="G177" s="103">
        <f t="shared" si="51"/>
        <v>49384.19</v>
      </c>
      <c r="H177" s="26"/>
      <c r="I177" s="104">
        <v>4</v>
      </c>
      <c r="J177" s="105">
        <v>3300</v>
      </c>
      <c r="K177" s="106">
        <f t="shared" si="37"/>
        <v>825</v>
      </c>
      <c r="L177" s="107">
        <v>4</v>
      </c>
      <c r="M177" s="105">
        <f>F177/V177*60</f>
        <v>2926.576019777508</v>
      </c>
      <c r="N177" s="106">
        <f t="shared" si="45"/>
        <v>731.644004944377</v>
      </c>
      <c r="O177" s="108">
        <f t="shared" si="46"/>
        <v>0</v>
      </c>
      <c r="P177" s="109">
        <f t="shared" si="47"/>
        <v>-93.355995055622998</v>
      </c>
      <c r="Q177" s="110">
        <f t="shared" si="48"/>
        <v>0.88684121811439631</v>
      </c>
      <c r="R177" s="307"/>
      <c r="S177" s="47">
        <v>0.78125</v>
      </c>
      <c r="T177" s="48">
        <v>0.80934027777777773</v>
      </c>
      <c r="U177" s="111">
        <v>14.999999999999947</v>
      </c>
      <c r="V177" s="112">
        <v>40.449999999999932</v>
      </c>
      <c r="W177" s="113"/>
      <c r="X177" s="13"/>
      <c r="Y177" s="295"/>
      <c r="Z177" s="296"/>
      <c r="AA177" s="172">
        <f t="shared" si="49"/>
        <v>-373.42398022249199</v>
      </c>
      <c r="AB177" s="110">
        <f t="shared" si="50"/>
        <v>0.88684121811439631</v>
      </c>
      <c r="AC177" s="291"/>
    </row>
    <row r="178" spans="1:29" ht="15.75" customHeight="1">
      <c r="A178" s="312"/>
      <c r="B178" s="100" t="s">
        <v>120</v>
      </c>
      <c r="C178" s="293" t="s">
        <v>157</v>
      </c>
      <c r="D178" s="294"/>
      <c r="E178" s="101">
        <v>18.18</v>
      </c>
      <c r="F178" s="102">
        <v>3351</v>
      </c>
      <c r="G178" s="103">
        <f t="shared" si="51"/>
        <v>60921.18</v>
      </c>
      <c r="H178" s="26"/>
      <c r="I178" s="104">
        <v>3</v>
      </c>
      <c r="J178" s="105">
        <v>3600</v>
      </c>
      <c r="K178" s="106">
        <f t="shared" si="37"/>
        <v>1200</v>
      </c>
      <c r="L178" s="107">
        <v>3</v>
      </c>
      <c r="M178" s="105">
        <f>F178/V178*60</f>
        <v>3123.6664940445321</v>
      </c>
      <c r="N178" s="106">
        <f t="shared" si="45"/>
        <v>1041.2221646815108</v>
      </c>
      <c r="O178" s="108">
        <f t="shared" si="46"/>
        <v>0</v>
      </c>
      <c r="P178" s="109">
        <f t="shared" si="47"/>
        <v>-158.77783531848922</v>
      </c>
      <c r="Q178" s="110">
        <f t="shared" si="48"/>
        <v>0.86768513723459229</v>
      </c>
      <c r="R178" s="307"/>
      <c r="S178" s="47">
        <v>0.82013888888888886</v>
      </c>
      <c r="T178" s="48">
        <v>0.864837962962963</v>
      </c>
      <c r="U178" s="111">
        <v>15.550000000000033</v>
      </c>
      <c r="V178" s="112">
        <v>64.36666666666676</v>
      </c>
      <c r="W178" s="113">
        <v>0.864837962962963</v>
      </c>
      <c r="X178" s="116">
        <v>0.91666666666666663</v>
      </c>
      <c r="Y178" s="295"/>
      <c r="Z178" s="296"/>
      <c r="AA178" s="172">
        <f t="shared" si="49"/>
        <v>-476.3335059554679</v>
      </c>
      <c r="AB178" s="110">
        <f t="shared" si="50"/>
        <v>0.86768513723459229</v>
      </c>
      <c r="AC178" s="291"/>
    </row>
    <row r="179" spans="1:29" ht="15.75" customHeight="1">
      <c r="A179" s="312"/>
      <c r="B179" s="100" t="s">
        <v>120</v>
      </c>
      <c r="C179" s="293" t="s">
        <v>155</v>
      </c>
      <c r="D179" s="294"/>
      <c r="E179" s="101">
        <v>14.28</v>
      </c>
      <c r="F179" s="102">
        <v>4902</v>
      </c>
      <c r="G179" s="103">
        <f t="shared" si="51"/>
        <v>70000.56</v>
      </c>
      <c r="H179" s="13"/>
      <c r="I179" s="104">
        <v>3</v>
      </c>
      <c r="J179" s="105">
        <v>3600</v>
      </c>
      <c r="K179" s="106">
        <f t="shared" si="37"/>
        <v>1200</v>
      </c>
      <c r="L179" s="118">
        <v>3</v>
      </c>
      <c r="M179" s="105">
        <f>F179/V179*60</f>
        <v>3123.951141795008</v>
      </c>
      <c r="N179" s="106">
        <f t="shared" si="45"/>
        <v>1041.3170472650027</v>
      </c>
      <c r="O179" s="108">
        <f t="shared" si="46"/>
        <v>0</v>
      </c>
      <c r="P179" s="109">
        <f t="shared" si="47"/>
        <v>-158.68295273499734</v>
      </c>
      <c r="Q179" s="110">
        <f t="shared" si="48"/>
        <v>0.86776420605416893</v>
      </c>
      <c r="R179" s="307"/>
      <c r="S179" s="47">
        <v>0.91666666666666663</v>
      </c>
      <c r="T179" s="48">
        <v>0.98204861111111108</v>
      </c>
      <c r="U179" s="111">
        <v>74.633333333333226</v>
      </c>
      <c r="V179" s="112">
        <v>94.15</v>
      </c>
      <c r="W179" s="113"/>
      <c r="X179" s="116"/>
      <c r="Y179" s="295"/>
      <c r="Z179" s="296"/>
      <c r="AA179" s="172">
        <f t="shared" si="49"/>
        <v>-476.04885820499203</v>
      </c>
      <c r="AB179" s="110">
        <f t="shared" si="50"/>
        <v>0.86776420605416893</v>
      </c>
      <c r="AC179" s="291"/>
    </row>
    <row r="180" spans="1:29" ht="15.75" customHeight="1">
      <c r="A180" s="312"/>
      <c r="B180" s="100"/>
      <c r="C180" s="293"/>
      <c r="D180" s="294"/>
      <c r="E180" s="101"/>
      <c r="F180" s="102"/>
      <c r="G180" s="121"/>
      <c r="H180" s="122"/>
      <c r="I180" s="104"/>
      <c r="J180" s="105"/>
      <c r="K180" s="106"/>
      <c r="L180" s="107"/>
      <c r="M180" s="105"/>
      <c r="N180" s="106"/>
      <c r="O180" s="108"/>
      <c r="P180" s="109"/>
      <c r="Q180" s="110"/>
      <c r="R180" s="307"/>
      <c r="S180" s="47"/>
      <c r="T180" s="48"/>
      <c r="U180" s="111"/>
      <c r="V180" s="112"/>
      <c r="W180" s="113"/>
      <c r="X180" s="50"/>
      <c r="Y180" s="295"/>
      <c r="Z180" s="296"/>
      <c r="AA180" s="172"/>
      <c r="AB180" s="110"/>
      <c r="AC180" s="291"/>
    </row>
    <row r="181" spans="1:29" ht="15.75" customHeight="1">
      <c r="A181" s="312"/>
      <c r="B181" s="100"/>
      <c r="C181" s="293"/>
      <c r="D181" s="294"/>
      <c r="E181" s="101"/>
      <c r="F181" s="102"/>
      <c r="G181" s="121"/>
      <c r="H181" s="62"/>
      <c r="I181" s="104"/>
      <c r="J181" s="105"/>
      <c r="K181" s="106"/>
      <c r="L181" s="118"/>
      <c r="M181" s="105"/>
      <c r="N181" s="106"/>
      <c r="O181" s="123"/>
      <c r="P181" s="124"/>
      <c r="Q181" s="125"/>
      <c r="R181" s="307"/>
      <c r="S181" s="47"/>
      <c r="T181" s="48"/>
      <c r="U181" s="111"/>
      <c r="V181" s="112"/>
      <c r="W181" s="113"/>
      <c r="X181" s="116"/>
      <c r="Y181" s="295"/>
      <c r="Z181" s="296"/>
      <c r="AA181" s="172"/>
      <c r="AB181" s="110"/>
      <c r="AC181" s="291"/>
    </row>
    <row r="182" spans="1:29" ht="15.75" customHeight="1">
      <c r="A182" s="312"/>
      <c r="B182" s="100"/>
      <c r="C182" s="293"/>
      <c r="D182" s="294"/>
      <c r="E182" s="101"/>
      <c r="F182" s="102"/>
      <c r="G182" s="121"/>
      <c r="H182" s="62"/>
      <c r="I182" s="104"/>
      <c r="J182" s="105"/>
      <c r="K182" s="106"/>
      <c r="L182" s="118"/>
      <c r="M182" s="105"/>
      <c r="N182" s="106"/>
      <c r="O182" s="123"/>
      <c r="P182" s="124"/>
      <c r="Q182" s="125"/>
      <c r="R182" s="307"/>
      <c r="S182" s="47"/>
      <c r="T182" s="48"/>
      <c r="U182" s="111"/>
      <c r="V182" s="112"/>
      <c r="W182" s="113"/>
      <c r="X182" s="116"/>
      <c r="Y182" s="295"/>
      <c r="Z182" s="296"/>
      <c r="AA182" s="172"/>
      <c r="AB182" s="110"/>
      <c r="AC182" s="291"/>
    </row>
    <row r="183" spans="1:29" ht="15.75" customHeight="1">
      <c r="A183" s="312"/>
      <c r="B183" s="100"/>
      <c r="C183" s="293"/>
      <c r="D183" s="294"/>
      <c r="E183" s="101"/>
      <c r="F183" s="102"/>
      <c r="G183" s="121"/>
      <c r="H183" s="62"/>
      <c r="I183" s="104"/>
      <c r="J183" s="105"/>
      <c r="K183" s="106"/>
      <c r="L183" s="118"/>
      <c r="M183" s="105"/>
      <c r="N183" s="106"/>
      <c r="O183" s="123"/>
      <c r="P183" s="124"/>
      <c r="Q183" s="125"/>
      <c r="R183" s="307"/>
      <c r="S183" s="47"/>
      <c r="T183" s="48"/>
      <c r="U183" s="111"/>
      <c r="V183" s="112"/>
      <c r="W183" s="126"/>
      <c r="X183" s="127"/>
      <c r="Y183" s="295"/>
      <c r="Z183" s="296"/>
      <c r="AA183" s="172"/>
      <c r="AB183" s="110"/>
      <c r="AC183" s="291"/>
    </row>
    <row r="184" spans="1:29" ht="15.75" customHeight="1">
      <c r="A184" s="312"/>
      <c r="B184" s="100"/>
      <c r="C184" s="293"/>
      <c r="D184" s="294"/>
      <c r="E184" s="101"/>
      <c r="F184" s="102"/>
      <c r="G184" s="121"/>
      <c r="H184" s="62"/>
      <c r="I184" s="104"/>
      <c r="J184" s="105"/>
      <c r="K184" s="106"/>
      <c r="L184" s="118"/>
      <c r="M184" s="105"/>
      <c r="N184" s="106"/>
      <c r="O184" s="123"/>
      <c r="P184" s="124"/>
      <c r="Q184" s="125"/>
      <c r="R184" s="307"/>
      <c r="S184" s="47"/>
      <c r="T184" s="48"/>
      <c r="U184" s="111"/>
      <c r="V184" s="112"/>
      <c r="W184" s="126"/>
      <c r="X184" s="127"/>
      <c r="Y184" s="295"/>
      <c r="Z184" s="296"/>
      <c r="AA184" s="172"/>
      <c r="AB184" s="110"/>
      <c r="AC184" s="291"/>
    </row>
    <row r="185" spans="1:29" ht="15.75" customHeight="1">
      <c r="A185" s="312"/>
      <c r="B185" s="100"/>
      <c r="C185" s="293"/>
      <c r="D185" s="294"/>
      <c r="E185" s="101"/>
      <c r="F185" s="102"/>
      <c r="G185" s="121"/>
      <c r="H185" s="62"/>
      <c r="I185" s="104"/>
      <c r="J185" s="105"/>
      <c r="K185" s="106"/>
      <c r="L185" s="118"/>
      <c r="M185" s="105"/>
      <c r="N185" s="106"/>
      <c r="O185" s="123"/>
      <c r="P185" s="124"/>
      <c r="Q185" s="125"/>
      <c r="R185" s="307"/>
      <c r="S185" s="47"/>
      <c r="T185" s="48"/>
      <c r="U185" s="111"/>
      <c r="V185" s="112"/>
      <c r="W185" s="126"/>
      <c r="X185" s="127"/>
      <c r="Y185" s="295"/>
      <c r="Z185" s="296"/>
      <c r="AA185" s="172"/>
      <c r="AB185" s="110"/>
      <c r="AC185" s="291"/>
    </row>
    <row r="186" spans="1:29" ht="15.75" customHeight="1">
      <c r="A186" s="312"/>
      <c r="B186" s="100"/>
      <c r="C186" s="293"/>
      <c r="D186" s="294"/>
      <c r="E186" s="101"/>
      <c r="F186" s="102"/>
      <c r="G186" s="121"/>
      <c r="H186" s="62"/>
      <c r="I186" s="104"/>
      <c r="J186" s="105"/>
      <c r="K186" s="106"/>
      <c r="L186" s="118"/>
      <c r="M186" s="105"/>
      <c r="N186" s="106"/>
      <c r="O186" s="123"/>
      <c r="P186" s="124"/>
      <c r="Q186" s="125"/>
      <c r="R186" s="307"/>
      <c r="S186" s="47"/>
      <c r="T186" s="48"/>
      <c r="U186" s="111"/>
      <c r="V186" s="112"/>
      <c r="W186" s="126"/>
      <c r="X186" s="127"/>
      <c r="Y186" s="295"/>
      <c r="Z186" s="296"/>
      <c r="AA186" s="172"/>
      <c r="AB186" s="110"/>
      <c r="AC186" s="291"/>
    </row>
    <row r="187" spans="1:29" ht="15.75" customHeight="1">
      <c r="A187" s="312"/>
      <c r="B187" s="100"/>
      <c r="C187" s="293"/>
      <c r="D187" s="294"/>
      <c r="E187" s="101"/>
      <c r="F187" s="102"/>
      <c r="G187" s="121"/>
      <c r="H187" s="62"/>
      <c r="I187" s="104"/>
      <c r="J187" s="105"/>
      <c r="K187" s="106"/>
      <c r="L187" s="118"/>
      <c r="M187" s="105"/>
      <c r="N187" s="106"/>
      <c r="O187" s="123"/>
      <c r="P187" s="124"/>
      <c r="Q187" s="125"/>
      <c r="R187" s="307"/>
      <c r="S187" s="47"/>
      <c r="T187" s="48"/>
      <c r="U187" s="111"/>
      <c r="V187" s="112"/>
      <c r="W187" s="126"/>
      <c r="X187" s="127"/>
      <c r="Y187" s="295"/>
      <c r="Z187" s="296"/>
      <c r="AA187" s="172"/>
      <c r="AB187" s="110"/>
      <c r="AC187" s="291"/>
    </row>
    <row r="188" spans="1:29" ht="15.75" customHeight="1">
      <c r="A188" s="312"/>
      <c r="B188" s="100"/>
      <c r="C188" s="293"/>
      <c r="D188" s="294"/>
      <c r="E188" s="101"/>
      <c r="F188" s="102"/>
      <c r="G188" s="121"/>
      <c r="H188" s="62"/>
      <c r="I188" s="104"/>
      <c r="J188" s="105"/>
      <c r="K188" s="106"/>
      <c r="L188" s="118"/>
      <c r="M188" s="105"/>
      <c r="N188" s="106"/>
      <c r="O188" s="123"/>
      <c r="P188" s="124"/>
      <c r="Q188" s="125"/>
      <c r="R188" s="307"/>
      <c r="S188" s="47"/>
      <c r="T188" s="48"/>
      <c r="U188" s="111"/>
      <c r="V188" s="112"/>
      <c r="W188" s="113"/>
      <c r="X188" s="116"/>
      <c r="Y188" s="295"/>
      <c r="Z188" s="296"/>
      <c r="AA188" s="172"/>
      <c r="AB188" s="110"/>
      <c r="AC188" s="291"/>
    </row>
    <row r="189" spans="1:29" ht="15.75" customHeight="1">
      <c r="A189" s="312"/>
      <c r="B189" s="100"/>
      <c r="C189" s="293"/>
      <c r="D189" s="294"/>
      <c r="E189" s="101"/>
      <c r="F189" s="102"/>
      <c r="G189" s="121"/>
      <c r="H189" s="62"/>
      <c r="I189" s="104"/>
      <c r="J189" s="105"/>
      <c r="K189" s="106"/>
      <c r="L189" s="118"/>
      <c r="M189" s="105"/>
      <c r="N189" s="106"/>
      <c r="O189" s="123"/>
      <c r="P189" s="124"/>
      <c r="Q189" s="125"/>
      <c r="R189" s="307"/>
      <c r="S189" s="47"/>
      <c r="T189" s="48"/>
      <c r="U189" s="111"/>
      <c r="V189" s="112"/>
      <c r="W189" s="126"/>
      <c r="X189" s="127"/>
      <c r="Y189" s="295"/>
      <c r="Z189" s="296"/>
      <c r="AA189" s="172"/>
      <c r="AB189" s="110"/>
      <c r="AC189" s="291"/>
    </row>
    <row r="190" spans="1:29" ht="15.75" customHeight="1">
      <c r="A190" s="312"/>
      <c r="B190" s="100"/>
      <c r="C190" s="293"/>
      <c r="D190" s="294"/>
      <c r="E190" s="170"/>
      <c r="F190" s="102"/>
      <c r="G190" s="129"/>
      <c r="H190" s="62"/>
      <c r="I190" s="104"/>
      <c r="J190" s="105"/>
      <c r="K190" s="106"/>
      <c r="L190" s="118"/>
      <c r="M190" s="105"/>
      <c r="N190" s="106"/>
      <c r="O190" s="123"/>
      <c r="P190" s="124"/>
      <c r="Q190" s="125"/>
      <c r="R190" s="307"/>
      <c r="S190" s="119"/>
      <c r="T190" s="120"/>
      <c r="U190" s="130"/>
      <c r="V190" s="131"/>
      <c r="W190" s="126"/>
      <c r="X190" s="127"/>
      <c r="Y190" s="295"/>
      <c r="Z190" s="296"/>
      <c r="AA190" s="173"/>
      <c r="AB190" s="125"/>
      <c r="AC190" s="291"/>
    </row>
    <row r="191" spans="1:29" ht="15.75" customHeight="1" thickBot="1">
      <c r="A191" s="313"/>
      <c r="B191" s="133" t="s">
        <v>117</v>
      </c>
      <c r="C191" s="297"/>
      <c r="D191" s="297"/>
      <c r="E191" s="134"/>
      <c r="F191" s="167"/>
      <c r="G191" s="135"/>
      <c r="H191" s="69"/>
      <c r="I191" s="136">
        <f t="shared" ref="I191:J191" si="52">AVERAGE(I175:I190)</f>
        <v>3.4</v>
      </c>
      <c r="J191" s="137">
        <f t="shared" si="52"/>
        <v>3480</v>
      </c>
      <c r="K191" s="138">
        <f t="shared" ref="K191" si="53">J191/I191</f>
        <v>1023.5294117647059</v>
      </c>
      <c r="L191" s="136">
        <f t="shared" ref="L191:M191" si="54">AVERAGE(L175:L190)</f>
        <v>3.4</v>
      </c>
      <c r="M191" s="137">
        <f t="shared" si="54"/>
        <v>3045.7652529268662</v>
      </c>
      <c r="N191" s="138">
        <f>M191/L191</f>
        <v>895.81330968437248</v>
      </c>
      <c r="O191" s="139">
        <f>L191-I191</f>
        <v>0</v>
      </c>
      <c r="P191" s="140">
        <f>N191-K191</f>
        <v>-127.71610208033337</v>
      </c>
      <c r="Q191" s="141">
        <f>N191/K191</f>
        <v>0.875219900266341</v>
      </c>
      <c r="R191" s="308"/>
      <c r="S191" s="142">
        <f>S175</f>
        <v>0.70833333333333337</v>
      </c>
      <c r="T191" s="143">
        <f>INDEX(T175:T190,COUNTA(T175:T190))</f>
        <v>0.98204861111111108</v>
      </c>
      <c r="U191" s="144"/>
      <c r="V191" s="166"/>
      <c r="W191" s="167"/>
      <c r="X191" s="138"/>
      <c r="Y191" s="298"/>
      <c r="Z191" s="299"/>
      <c r="AA191" s="174">
        <f>M191-J191</f>
        <v>-434.2347470731338</v>
      </c>
      <c r="AB191" s="141">
        <f>M191/J191</f>
        <v>0.87521990026634089</v>
      </c>
      <c r="AC191" s="292"/>
    </row>
    <row r="193" spans="25:26">
      <c r="Y193" s="289" t="s">
        <v>161</v>
      </c>
      <c r="Z193" s="289"/>
    </row>
    <row r="194" spans="25:26">
      <c r="Y194" s="289" t="s">
        <v>162</v>
      </c>
      <c r="Z194" s="289"/>
    </row>
    <row r="195" spans="25:26">
      <c r="Y195" s="289" t="s">
        <v>163</v>
      </c>
      <c r="Z195" s="289"/>
    </row>
    <row r="196" spans="25:26">
      <c r="Y196" s="289" t="s">
        <v>164</v>
      </c>
      <c r="Z196" s="289"/>
    </row>
    <row r="197" spans="25:26">
      <c r="Y197" s="289" t="s">
        <v>165</v>
      </c>
      <c r="Z197" s="289"/>
    </row>
    <row r="198" spans="25:26">
      <c r="Y198" s="289" t="s">
        <v>166</v>
      </c>
      <c r="Z198" s="289"/>
    </row>
    <row r="199" spans="25:26">
      <c r="Y199" s="289" t="s">
        <v>167</v>
      </c>
      <c r="Z199" s="289"/>
    </row>
    <row r="200" spans="25:26">
      <c r="Y200" s="289" t="s">
        <v>168</v>
      </c>
      <c r="Z200" s="289"/>
    </row>
    <row r="201" spans="25:26">
      <c r="Y201" s="289" t="s">
        <v>169</v>
      </c>
      <c r="Z201" s="289"/>
    </row>
    <row r="202" spans="25:26">
      <c r="Y202" s="289" t="s">
        <v>170</v>
      </c>
      <c r="Z202" s="289"/>
    </row>
    <row r="203" spans="25:26">
      <c r="Y203" s="289" t="s">
        <v>171</v>
      </c>
      <c r="Z203" s="289"/>
    </row>
    <row r="204" spans="25:26">
      <c r="Y204" s="289" t="s">
        <v>172</v>
      </c>
      <c r="Z204" s="289"/>
    </row>
    <row r="205" spans="25:26">
      <c r="Y205" s="289" t="s">
        <v>173</v>
      </c>
      <c r="Z205" s="289"/>
    </row>
  </sheetData>
  <mergeCells count="452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Y134:Z134"/>
    <mergeCell ref="C135:D135"/>
    <mergeCell ref="Y135:Z135"/>
    <mergeCell ref="C136:D136"/>
    <mergeCell ref="Y136:Z136"/>
    <mergeCell ref="C140:D140"/>
    <mergeCell ref="Y140:Z140"/>
    <mergeCell ref="Y172:Z172"/>
    <mergeCell ref="C173:D173"/>
    <mergeCell ref="C149:D149"/>
    <mergeCell ref="Y149:Z149"/>
    <mergeCell ref="C150:D150"/>
    <mergeCell ref="Y150:Z150"/>
    <mergeCell ref="C151:D151"/>
    <mergeCell ref="Y151:Z151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Y164:Z164"/>
    <mergeCell ref="R158:R174"/>
    <mergeCell ref="Y158:Z158"/>
    <mergeCell ref="C171:D171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Y171:Z171"/>
    <mergeCell ref="C172:D172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C168:D168"/>
    <mergeCell ref="Y168:Z168"/>
    <mergeCell ref="C169:D169"/>
    <mergeCell ref="Y169:Z169"/>
    <mergeCell ref="C170:D170"/>
    <mergeCell ref="Y170:Z170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89:D189"/>
    <mergeCell ref="Y189:Z189"/>
    <mergeCell ref="C190:D190"/>
    <mergeCell ref="Y190:Z190"/>
    <mergeCell ref="C191:D191"/>
    <mergeCell ref="Y191:Z191"/>
    <mergeCell ref="C186:D186"/>
    <mergeCell ref="Y186:Z186"/>
    <mergeCell ref="C187:D187"/>
    <mergeCell ref="Y187:Z187"/>
    <mergeCell ref="C188:D188"/>
    <mergeCell ref="Y188:Z188"/>
    <mergeCell ref="Y205:Z205"/>
    <mergeCell ref="Y199:Z199"/>
    <mergeCell ref="Y200:Z200"/>
    <mergeCell ref="Y201:Z201"/>
    <mergeCell ref="Y202:Z202"/>
    <mergeCell ref="Y203:Z203"/>
    <mergeCell ref="Y204:Z204"/>
    <mergeCell ref="Y193:Z193"/>
    <mergeCell ref="Y194:Z194"/>
    <mergeCell ref="Y195:Z195"/>
    <mergeCell ref="Y196:Z196"/>
    <mergeCell ref="Y197:Z197"/>
    <mergeCell ref="Y198:Z198"/>
  </mergeCells>
  <phoneticPr fontId="5" type="noConversion"/>
  <conditionalFormatting sqref="O5:O191">
    <cfRule type="cellIs" dxfId="639" priority="1" operator="greaterThan">
      <formula>0</formula>
    </cfRule>
  </conditionalFormatting>
  <conditionalFormatting sqref="P5:P191 AA5:AA191">
    <cfRule type="cellIs" dxfId="638" priority="4" operator="lessThan">
      <formula>0</formula>
    </cfRule>
  </conditionalFormatting>
  <conditionalFormatting sqref="Q5:Q191 AB5:AB191">
    <cfRule type="cellIs" dxfId="637" priority="2" operator="greaterThan">
      <formula>1</formula>
    </cfRule>
    <cfRule type="cellIs" dxfId="636" priority="3" operator="lessThan">
      <formula>0.8</formula>
    </cfRule>
  </conditionalFormatting>
  <conditionalFormatting sqref="AC5:AC6 R5:R191 AC107:AC112">
    <cfRule type="cellIs" dxfId="635" priority="5" operator="lessThan">
      <formula>0.8</formula>
    </cfRule>
  </conditionalFormatting>
  <conditionalFormatting sqref="AC12:AC20">
    <cfRule type="cellIs" dxfId="634" priority="15" operator="lessThan">
      <formula>0.8</formula>
    </cfRule>
  </conditionalFormatting>
  <conditionalFormatting sqref="AC22:AC27">
    <cfRule type="cellIs" dxfId="633" priority="14" operator="lessThan">
      <formula>0.8</formula>
    </cfRule>
  </conditionalFormatting>
  <conditionalFormatting sqref="AC39:AC44">
    <cfRule type="cellIs" dxfId="632" priority="12" operator="lessThan">
      <formula>0.8</formula>
    </cfRule>
  </conditionalFormatting>
  <conditionalFormatting sqref="AC56">
    <cfRule type="cellIs" dxfId="631" priority="13" operator="lessThan">
      <formula>0.8</formula>
    </cfRule>
  </conditionalFormatting>
  <conditionalFormatting sqref="AC73">
    <cfRule type="cellIs" dxfId="630" priority="7" operator="lessThan">
      <formula>0.8</formula>
    </cfRule>
  </conditionalFormatting>
  <conditionalFormatting sqref="AC90:AC95">
    <cfRule type="cellIs" dxfId="629" priority="6" operator="lessThan">
      <formula>0.8</formula>
    </cfRule>
  </conditionalFormatting>
  <conditionalFormatting sqref="AC124">
    <cfRule type="cellIs" dxfId="628" priority="11" operator="lessThan">
      <formula>0.8</formula>
    </cfRule>
  </conditionalFormatting>
  <conditionalFormatting sqref="AC141">
    <cfRule type="cellIs" dxfId="627" priority="10" operator="lessThan">
      <formula>0.8</formula>
    </cfRule>
  </conditionalFormatting>
  <conditionalFormatting sqref="AC158">
    <cfRule type="cellIs" dxfId="626" priority="9" operator="lessThan">
      <formula>0.8</formula>
    </cfRule>
  </conditionalFormatting>
  <conditionalFormatting sqref="AC175:AC180">
    <cfRule type="cellIs" dxfId="625" priority="8" operator="lessThan">
      <formula>0.8</formula>
    </cfRule>
  </conditionalFormatting>
  <dataValidations count="1">
    <dataValidation type="list" allowBlank="1" showInputMessage="1" showErrorMessage="1" sqref="Y5:Z191" xr:uid="{26B4B098-A412-45D3-A9EA-5B9FE67DE4CF}">
      <formula1>$Y$193:$Y$205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06559-05BF-4065-9FB2-01F02AD2CBED}">
  <sheetPr>
    <tabColor theme="9" tint="0.59999389629810485"/>
    <pageSetUpPr fitToPage="1"/>
  </sheetPr>
  <dimension ref="A1:AG137"/>
  <sheetViews>
    <sheetView topLeftCell="G1" zoomScale="85" zoomScaleNormal="85" workbookViewId="0">
      <pane ySplit="4" topLeftCell="A5" activePane="bottomLeft" state="frozen"/>
      <selection activeCell="J44" sqref="J44"/>
      <selection pane="bottomLeft" activeCell="Z29" sqref="Z29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SUM(F5:F123)</f>
        <v>54613</v>
      </c>
      <c r="E1" s="88" t="s">
        <v>3</v>
      </c>
      <c r="F1" s="89">
        <f>SUM(G5:G123)</f>
        <v>2901264.7700000005</v>
      </c>
      <c r="G1" s="90" t="s">
        <v>84</v>
      </c>
      <c r="H1" s="91">
        <f>L21+L38+L55+L72+L89+L106+L123</f>
        <v>133.75952380952381</v>
      </c>
      <c r="I1" s="345" t="s">
        <v>85</v>
      </c>
      <c r="J1" s="341"/>
      <c r="K1" s="361"/>
      <c r="L1" s="365" t="s">
        <v>86</v>
      </c>
      <c r="M1" s="366"/>
      <c r="N1" s="367"/>
      <c r="O1" s="341" t="s">
        <v>87</v>
      </c>
      <c r="P1" s="341"/>
      <c r="Q1" s="341"/>
      <c r="R1" s="342"/>
      <c r="S1" s="345" t="s">
        <v>88</v>
      </c>
      <c r="T1" s="341"/>
      <c r="U1" s="341"/>
      <c r="V1" s="341"/>
      <c r="W1" s="341"/>
      <c r="X1" s="342"/>
      <c r="Y1" s="200" t="s">
        <v>222</v>
      </c>
      <c r="Z1" s="200" t="s">
        <v>223</v>
      </c>
      <c r="AA1" s="385" t="s">
        <v>175</v>
      </c>
      <c r="AB1" s="386"/>
      <c r="AC1" s="176" t="s">
        <v>19</v>
      </c>
      <c r="AD1" s="177" t="s">
        <v>174</v>
      </c>
      <c r="AE1" s="345" t="s">
        <v>90</v>
      </c>
      <c r="AF1" s="347"/>
      <c r="AG1" s="348"/>
    </row>
    <row r="2" spans="1:33" ht="26.25" customHeight="1" thickBot="1">
      <c r="A2" s="354">
        <v>46048</v>
      </c>
      <c r="B2" s="355"/>
      <c r="C2" s="92" t="s">
        <v>40</v>
      </c>
      <c r="D2" s="93">
        <f>AVERAGE(N21,N38,N55,N72,N89,N106,N123)</f>
        <v>145.74584473134323</v>
      </c>
      <c r="E2" s="93" t="s">
        <v>91</v>
      </c>
      <c r="F2" s="94">
        <f>F1/D1</f>
        <v>53.12406881145516</v>
      </c>
      <c r="G2" s="95" t="s">
        <v>92</v>
      </c>
      <c r="H2" s="96">
        <f>COUNT(H5:H123)</f>
        <v>0</v>
      </c>
      <c r="I2" s="362"/>
      <c r="J2" s="363"/>
      <c r="K2" s="364"/>
      <c r="L2" s="368"/>
      <c r="M2" s="343"/>
      <c r="N2" s="369"/>
      <c r="O2" s="343"/>
      <c r="P2" s="343"/>
      <c r="Q2" s="343"/>
      <c r="R2" s="344"/>
      <c r="S2" s="346"/>
      <c r="T2" s="343"/>
      <c r="U2" s="343"/>
      <c r="V2" s="343"/>
      <c r="W2" s="343"/>
      <c r="X2" s="344"/>
      <c r="Y2" s="201">
        <f>SUM(Y21,Y38,Y55,Y72,Y89,Y106,Y123)</f>
        <v>0</v>
      </c>
      <c r="Z2" s="201">
        <f>SUM(Z21,Z38,Z55,Z72,Z89,Z106,Z123)</f>
        <v>0</v>
      </c>
      <c r="AA2" s="387"/>
      <c r="AB2" s="388"/>
      <c r="AC2" s="178">
        <f>SUM(AC21,AC38,AC55,AC72,AC89,AC106,AC123)</f>
        <v>42</v>
      </c>
      <c r="AD2" s="179">
        <f>SUM(AD21,AD38,AD55,AD72,AD89,AD106,AD123)</f>
        <v>0</v>
      </c>
      <c r="AE2" s="349"/>
      <c r="AF2" s="350"/>
      <c r="AG2" s="351"/>
    </row>
    <row r="3" spans="1:33" ht="23.25" customHeight="1">
      <c r="A3" s="356" t="s">
        <v>93</v>
      </c>
      <c r="B3" s="358" t="s">
        <v>94</v>
      </c>
      <c r="C3" s="315" t="s">
        <v>95</v>
      </c>
      <c r="D3" s="315"/>
      <c r="E3" s="337" t="s">
        <v>96</v>
      </c>
      <c r="F3" s="315" t="s">
        <v>97</v>
      </c>
      <c r="G3" s="337" t="s">
        <v>98</v>
      </c>
      <c r="H3" s="339" t="s">
        <v>99</v>
      </c>
      <c r="I3" s="329" t="s">
        <v>100</v>
      </c>
      <c r="J3" s="325" t="s">
        <v>101</v>
      </c>
      <c r="K3" s="327" t="s">
        <v>40</v>
      </c>
      <c r="L3" s="352" t="s">
        <v>100</v>
      </c>
      <c r="M3" s="325" t="s">
        <v>101</v>
      </c>
      <c r="N3" s="327" t="s">
        <v>40</v>
      </c>
      <c r="O3" s="329" t="s">
        <v>100</v>
      </c>
      <c r="P3" s="331" t="s">
        <v>40</v>
      </c>
      <c r="Q3" s="333" t="s">
        <v>102</v>
      </c>
      <c r="R3" s="335" t="s">
        <v>103</v>
      </c>
      <c r="S3" s="314" t="s">
        <v>104</v>
      </c>
      <c r="T3" s="315"/>
      <c r="U3" s="316" t="s">
        <v>105</v>
      </c>
      <c r="V3" s="316" t="s">
        <v>106</v>
      </c>
      <c r="W3" s="315" t="s">
        <v>107</v>
      </c>
      <c r="X3" s="318"/>
      <c r="Y3" s="379" t="s">
        <v>224</v>
      </c>
      <c r="Z3" s="380"/>
      <c r="AA3" s="381" t="s">
        <v>108</v>
      </c>
      <c r="AB3" s="382"/>
      <c r="AC3" s="379" t="s">
        <v>225</v>
      </c>
      <c r="AD3" s="380"/>
      <c r="AE3" s="323" t="s">
        <v>101</v>
      </c>
      <c r="AF3" s="370" t="s">
        <v>102</v>
      </c>
      <c r="AG3" s="372" t="s">
        <v>109</v>
      </c>
    </row>
    <row r="4" spans="1:33" ht="17.25" customHeight="1" thickBot="1">
      <c r="A4" s="357"/>
      <c r="B4" s="359"/>
      <c r="C4" s="360"/>
      <c r="D4" s="360"/>
      <c r="E4" s="338"/>
      <c r="F4" s="360"/>
      <c r="G4" s="338"/>
      <c r="H4" s="340"/>
      <c r="I4" s="330"/>
      <c r="J4" s="326"/>
      <c r="K4" s="328"/>
      <c r="L4" s="353"/>
      <c r="M4" s="326"/>
      <c r="N4" s="328"/>
      <c r="O4" s="330"/>
      <c r="P4" s="332"/>
      <c r="Q4" s="334"/>
      <c r="R4" s="336"/>
      <c r="S4" s="68" t="s">
        <v>110</v>
      </c>
      <c r="T4" s="99" t="s">
        <v>111</v>
      </c>
      <c r="U4" s="317"/>
      <c r="V4" s="317"/>
      <c r="W4" s="99" t="s">
        <v>112</v>
      </c>
      <c r="X4" s="69" t="s">
        <v>113</v>
      </c>
      <c r="Y4" s="202" t="s">
        <v>49</v>
      </c>
      <c r="Z4" s="203" t="s">
        <v>50</v>
      </c>
      <c r="AA4" s="383"/>
      <c r="AB4" s="384"/>
      <c r="AC4" s="202" t="s">
        <v>176</v>
      </c>
      <c r="AD4" s="203" t="s">
        <v>177</v>
      </c>
      <c r="AE4" s="324"/>
      <c r="AF4" s="371"/>
      <c r="AG4" s="373"/>
    </row>
    <row r="5" spans="1:33" ht="15.75" customHeight="1">
      <c r="A5" s="311" t="s">
        <v>183</v>
      </c>
      <c r="B5" s="114" t="s">
        <v>178</v>
      </c>
      <c r="C5" s="375" t="s">
        <v>179</v>
      </c>
      <c r="D5" s="375"/>
      <c r="E5" s="147">
        <v>19.7</v>
      </c>
      <c r="F5" s="151">
        <v>2943</v>
      </c>
      <c r="G5" s="148">
        <f t="shared" ref="G5:G8" si="0">E5*F5</f>
        <v>57977.1</v>
      </c>
      <c r="H5" s="149"/>
      <c r="I5" s="150">
        <v>13</v>
      </c>
      <c r="J5" s="151">
        <v>1200</v>
      </c>
      <c r="K5" s="152">
        <f>J5/I5</f>
        <v>92.307692307692307</v>
      </c>
      <c r="L5" s="153">
        <v>13</v>
      </c>
      <c r="M5" s="151">
        <f>F5/V5*60</f>
        <v>1078.2414003663748</v>
      </c>
      <c r="N5" s="152">
        <f>M5/L5</f>
        <v>82.941646182028833</v>
      </c>
      <c r="O5" s="154">
        <f>L5-I5</f>
        <v>0</v>
      </c>
      <c r="P5" s="155">
        <f>N5-K5</f>
        <v>-9.3660461256634733</v>
      </c>
      <c r="Q5" s="156">
        <f>N5/K5</f>
        <v>0.89853450030531234</v>
      </c>
      <c r="R5" s="306">
        <f>Q21</f>
        <v>0.89117009119553259</v>
      </c>
      <c r="S5" s="157">
        <v>0.20849537037037036</v>
      </c>
      <c r="T5" s="158">
        <v>0.32222222222222224</v>
      </c>
      <c r="U5" s="159"/>
      <c r="V5" s="160">
        <v>163.76666666666671</v>
      </c>
      <c r="W5" s="183"/>
      <c r="X5" s="152"/>
      <c r="Y5" s="12"/>
      <c r="Z5" s="208"/>
      <c r="AA5" s="309"/>
      <c r="AB5" s="310"/>
      <c r="AC5" s="12">
        <v>4</v>
      </c>
      <c r="AD5" s="208"/>
      <c r="AE5" s="180">
        <f>M5-J5</f>
        <v>-121.75859963362518</v>
      </c>
      <c r="AF5" s="132">
        <f>M5/J5</f>
        <v>0.89853450030531234</v>
      </c>
      <c r="AG5" s="376">
        <f>AF21</f>
        <v>0.89117009119553259</v>
      </c>
    </row>
    <row r="6" spans="1:33" ht="15.75" customHeight="1">
      <c r="A6" s="312"/>
      <c r="B6" s="100" t="s">
        <v>184</v>
      </c>
      <c r="C6" s="374" t="s">
        <v>185</v>
      </c>
      <c r="D6" s="374"/>
      <c r="E6" s="101">
        <v>56.77</v>
      </c>
      <c r="F6" s="102">
        <v>3684</v>
      </c>
      <c r="G6" s="103">
        <f t="shared" si="0"/>
        <v>209140.68000000002</v>
      </c>
      <c r="H6" s="26"/>
      <c r="I6" s="104">
        <v>25</v>
      </c>
      <c r="J6" s="105">
        <v>2000</v>
      </c>
      <c r="K6" s="106">
        <f t="shared" ref="K6:K43" si="1">J6/I6</f>
        <v>80</v>
      </c>
      <c r="L6" s="107">
        <v>25</v>
      </c>
      <c r="M6" s="105">
        <f>F6/V6*60</f>
        <v>1777.0869623475817</v>
      </c>
      <c r="N6" s="106">
        <f>M6/L6</f>
        <v>71.083478493903272</v>
      </c>
      <c r="O6" s="108">
        <f>L6-I6</f>
        <v>0</v>
      </c>
      <c r="P6" s="109">
        <f>N6-K6</f>
        <v>-8.9165215060967284</v>
      </c>
      <c r="Q6" s="110">
        <f>N6/K6</f>
        <v>0.88854348117379089</v>
      </c>
      <c r="R6" s="307"/>
      <c r="S6" s="47">
        <v>0.3263888888888889</v>
      </c>
      <c r="T6" s="48">
        <v>0.4127662037037037</v>
      </c>
      <c r="U6" s="111">
        <v>5.9999999999999787</v>
      </c>
      <c r="V6" s="112">
        <v>124.38333333333333</v>
      </c>
      <c r="W6" s="113"/>
      <c r="X6" s="116"/>
      <c r="Y6" s="12"/>
      <c r="Z6" s="208"/>
      <c r="AA6" s="295"/>
      <c r="AB6" s="296"/>
      <c r="AC6" s="12">
        <v>3</v>
      </c>
      <c r="AD6" s="208"/>
      <c r="AE6" s="117">
        <f>M6-J6</f>
        <v>-222.91303765241832</v>
      </c>
      <c r="AF6" s="110">
        <f>M6/J6</f>
        <v>0.88854348117379078</v>
      </c>
      <c r="AG6" s="377"/>
    </row>
    <row r="7" spans="1:33" ht="15.75" customHeight="1">
      <c r="A7" s="312"/>
      <c r="B7" s="100" t="s">
        <v>186</v>
      </c>
      <c r="C7" s="374" t="s">
        <v>187</v>
      </c>
      <c r="D7" s="374"/>
      <c r="E7" s="101">
        <v>77.34</v>
      </c>
      <c r="F7" s="102">
        <v>2174</v>
      </c>
      <c r="G7" s="103">
        <f t="shared" si="0"/>
        <v>168137.16</v>
      </c>
      <c r="H7" s="26"/>
      <c r="I7" s="104">
        <v>25</v>
      </c>
      <c r="J7" s="105">
        <v>2000</v>
      </c>
      <c r="K7" s="106">
        <f t="shared" si="1"/>
        <v>80</v>
      </c>
      <c r="L7" s="107">
        <v>25</v>
      </c>
      <c r="M7" s="105">
        <f>F7/V7*60</f>
        <v>1779.1316208229148</v>
      </c>
      <c r="N7" s="106">
        <f>M7/L7</f>
        <v>71.165264832916591</v>
      </c>
      <c r="O7" s="108">
        <f>L7-I7</f>
        <v>0</v>
      </c>
      <c r="P7" s="109">
        <f>N7-K7</f>
        <v>-8.8347351670834087</v>
      </c>
      <c r="Q7" s="110">
        <f>N7/K7</f>
        <v>0.88956581041145744</v>
      </c>
      <c r="R7" s="307"/>
      <c r="S7" s="47">
        <v>0.41597222222222224</v>
      </c>
      <c r="T7" s="48">
        <v>0.46688657407407408</v>
      </c>
      <c r="U7" s="111">
        <v>4.6166666666666956</v>
      </c>
      <c r="V7" s="112">
        <v>73.316666666666649</v>
      </c>
      <c r="W7" s="113">
        <v>0.46688657407407408</v>
      </c>
      <c r="X7" s="116">
        <v>0.50555555555555554</v>
      </c>
      <c r="Y7" s="12"/>
      <c r="Z7" s="208"/>
      <c r="AA7" s="295"/>
      <c r="AB7" s="296"/>
      <c r="AC7" s="12">
        <v>1</v>
      </c>
      <c r="AD7" s="208"/>
      <c r="AE7" s="117">
        <f>M7-J7</f>
        <v>-220.86837917708522</v>
      </c>
      <c r="AF7" s="110">
        <f>M7/J7</f>
        <v>0.88956581041145744</v>
      </c>
      <c r="AG7" s="377"/>
    </row>
    <row r="8" spans="1:33" ht="15.75" customHeight="1">
      <c r="A8" s="312"/>
      <c r="B8" s="100" t="s">
        <v>186</v>
      </c>
      <c r="C8" s="374" t="s">
        <v>189</v>
      </c>
      <c r="D8" s="374"/>
      <c r="E8" s="101">
        <v>59.52</v>
      </c>
      <c r="F8" s="102">
        <v>4792</v>
      </c>
      <c r="G8" s="103">
        <f t="shared" si="0"/>
        <v>285219.84000000003</v>
      </c>
      <c r="H8" s="26"/>
      <c r="I8" s="104">
        <v>25</v>
      </c>
      <c r="J8" s="105">
        <v>2000</v>
      </c>
      <c r="K8" s="106">
        <f t="shared" si="1"/>
        <v>80</v>
      </c>
      <c r="L8" s="107">
        <v>25</v>
      </c>
      <c r="M8" s="105">
        <f>F8/V8*60</f>
        <v>1781.9646730709642</v>
      </c>
      <c r="N8" s="106">
        <f>M8/L8</f>
        <v>71.278586922838571</v>
      </c>
      <c r="O8" s="108">
        <f>L8-I8</f>
        <v>0</v>
      </c>
      <c r="P8" s="109">
        <f>N8-K8</f>
        <v>-8.7214130771614293</v>
      </c>
      <c r="Q8" s="110">
        <f>N8/K8</f>
        <v>0.89098233653548209</v>
      </c>
      <c r="R8" s="307"/>
      <c r="S8" s="47">
        <v>0.50555555555555554</v>
      </c>
      <c r="T8" s="48">
        <v>0.61760416666666662</v>
      </c>
      <c r="U8" s="111">
        <v>55.683333333333294</v>
      </c>
      <c r="V8" s="112">
        <v>161.34999999999997</v>
      </c>
      <c r="W8" s="113"/>
      <c r="X8" s="116"/>
      <c r="Y8" s="12"/>
      <c r="Z8" s="208"/>
      <c r="AA8" s="295"/>
      <c r="AB8" s="296"/>
      <c r="AC8" s="12">
        <v>3</v>
      </c>
      <c r="AD8" s="208"/>
      <c r="AE8" s="117">
        <f>M8-J8</f>
        <v>-218.03532692903582</v>
      </c>
      <c r="AF8" s="110">
        <f>M8/J8</f>
        <v>0.89098233653548209</v>
      </c>
      <c r="AG8" s="377"/>
    </row>
    <row r="9" spans="1:33" ht="15.75" customHeight="1">
      <c r="A9" s="312"/>
      <c r="B9" s="100"/>
      <c r="C9" s="374"/>
      <c r="D9" s="374"/>
      <c r="E9" s="101"/>
      <c r="F9" s="102"/>
      <c r="G9" s="103"/>
      <c r="H9" s="13"/>
      <c r="I9" s="104"/>
      <c r="J9" s="105"/>
      <c r="K9" s="106"/>
      <c r="L9" s="118"/>
      <c r="M9" s="105"/>
      <c r="N9" s="106"/>
      <c r="O9" s="108"/>
      <c r="P9" s="109"/>
      <c r="Q9" s="110"/>
      <c r="R9" s="307"/>
      <c r="S9" s="47"/>
      <c r="T9" s="48"/>
      <c r="U9" s="111"/>
      <c r="V9" s="112"/>
      <c r="W9" s="113"/>
      <c r="X9" s="116"/>
      <c r="Y9" s="12"/>
      <c r="Z9" s="208"/>
      <c r="AA9" s="295"/>
      <c r="AB9" s="296"/>
      <c r="AC9" s="12"/>
      <c r="AD9" s="208"/>
      <c r="AE9" s="117"/>
      <c r="AF9" s="110"/>
      <c r="AG9" s="377"/>
    </row>
    <row r="10" spans="1:33" ht="15.75" customHeight="1">
      <c r="A10" s="312"/>
      <c r="B10" s="100"/>
      <c r="C10" s="374"/>
      <c r="D10" s="374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07"/>
      <c r="S10" s="47"/>
      <c r="T10" s="48"/>
      <c r="U10" s="111"/>
      <c r="V10" s="112"/>
      <c r="W10" s="113"/>
      <c r="X10" s="116"/>
      <c r="Y10" s="12"/>
      <c r="Z10" s="208"/>
      <c r="AA10" s="295"/>
      <c r="AB10" s="296"/>
      <c r="AC10" s="12"/>
      <c r="AD10" s="208"/>
      <c r="AE10" s="117"/>
      <c r="AF10" s="110"/>
      <c r="AG10" s="377"/>
    </row>
    <row r="11" spans="1:33" ht="15.75" customHeight="1">
      <c r="A11" s="312"/>
      <c r="B11" s="100"/>
      <c r="C11" s="374"/>
      <c r="D11" s="374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307"/>
      <c r="S11" s="47"/>
      <c r="T11" s="48"/>
      <c r="U11" s="111"/>
      <c r="V11" s="112"/>
      <c r="W11" s="113"/>
      <c r="X11" s="116"/>
      <c r="Y11" s="12"/>
      <c r="Z11" s="208"/>
      <c r="AA11" s="295"/>
      <c r="AB11" s="296"/>
      <c r="AC11" s="12"/>
      <c r="AD11" s="208"/>
      <c r="AE11" s="117"/>
      <c r="AF11" s="110"/>
      <c r="AG11" s="377"/>
    </row>
    <row r="12" spans="1:33" ht="15.75" customHeight="1">
      <c r="A12" s="312"/>
      <c r="B12" s="100"/>
      <c r="C12" s="374"/>
      <c r="D12" s="374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07"/>
      <c r="S12" s="47"/>
      <c r="T12" s="48"/>
      <c r="U12" s="111"/>
      <c r="V12" s="112"/>
      <c r="W12" s="113"/>
      <c r="X12" s="116"/>
      <c r="Y12" s="12"/>
      <c r="Z12" s="208"/>
      <c r="AA12" s="295"/>
      <c r="AB12" s="296"/>
      <c r="AC12" s="12"/>
      <c r="AD12" s="208"/>
      <c r="AE12" s="117"/>
      <c r="AF12" s="110"/>
      <c r="AG12" s="377"/>
    </row>
    <row r="13" spans="1:33" ht="15.75" customHeight="1">
      <c r="A13" s="312"/>
      <c r="B13" s="100"/>
      <c r="C13" s="374"/>
      <c r="D13" s="374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07"/>
      <c r="S13" s="47"/>
      <c r="T13" s="48"/>
      <c r="U13" s="111"/>
      <c r="V13" s="112"/>
      <c r="W13" s="113"/>
      <c r="X13" s="116"/>
      <c r="Y13" s="12"/>
      <c r="Z13" s="208"/>
      <c r="AA13" s="295"/>
      <c r="AB13" s="296"/>
      <c r="AC13" s="12"/>
      <c r="AD13" s="208"/>
      <c r="AE13" s="117"/>
      <c r="AF13" s="110"/>
      <c r="AG13" s="377"/>
    </row>
    <row r="14" spans="1:33" ht="15.75" customHeight="1">
      <c r="A14" s="312"/>
      <c r="B14" s="100"/>
      <c r="C14" s="374"/>
      <c r="D14" s="374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07"/>
      <c r="S14" s="47"/>
      <c r="T14" s="48"/>
      <c r="U14" s="111"/>
      <c r="V14" s="112"/>
      <c r="W14" s="113"/>
      <c r="X14" s="116"/>
      <c r="Y14" s="12"/>
      <c r="Z14" s="208"/>
      <c r="AA14" s="295"/>
      <c r="AB14" s="296"/>
      <c r="AC14" s="12"/>
      <c r="AD14" s="208"/>
      <c r="AE14" s="117"/>
      <c r="AF14" s="110"/>
      <c r="AG14" s="377"/>
    </row>
    <row r="15" spans="1:33" ht="15.75" customHeight="1">
      <c r="A15" s="312"/>
      <c r="B15" s="100"/>
      <c r="C15" s="374"/>
      <c r="D15" s="37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07"/>
      <c r="S15" s="47"/>
      <c r="T15" s="48"/>
      <c r="U15" s="111"/>
      <c r="V15" s="112"/>
      <c r="W15" s="113"/>
      <c r="X15" s="116"/>
      <c r="Y15" s="12"/>
      <c r="Z15" s="208"/>
      <c r="AA15" s="295"/>
      <c r="AB15" s="296"/>
      <c r="AC15" s="12"/>
      <c r="AD15" s="208"/>
      <c r="AE15" s="117"/>
      <c r="AF15" s="110"/>
      <c r="AG15" s="377"/>
    </row>
    <row r="16" spans="1:33" ht="15.75" customHeight="1">
      <c r="A16" s="312"/>
      <c r="B16" s="100"/>
      <c r="C16" s="374"/>
      <c r="D16" s="37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07"/>
      <c r="S16" s="47"/>
      <c r="T16" s="48"/>
      <c r="U16" s="111"/>
      <c r="V16" s="112"/>
      <c r="W16" s="113"/>
      <c r="X16" s="116"/>
      <c r="Y16" s="12"/>
      <c r="Z16" s="208"/>
      <c r="AA16" s="295"/>
      <c r="AB16" s="296"/>
      <c r="AC16" s="12"/>
      <c r="AD16" s="208"/>
      <c r="AE16" s="117"/>
      <c r="AF16" s="110"/>
      <c r="AG16" s="377"/>
    </row>
    <row r="17" spans="1:33" ht="15.75" customHeight="1">
      <c r="A17" s="312"/>
      <c r="B17" s="100"/>
      <c r="C17" s="374"/>
      <c r="D17" s="37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07"/>
      <c r="S17" s="47"/>
      <c r="T17" s="48"/>
      <c r="U17" s="111"/>
      <c r="V17" s="112"/>
      <c r="W17" s="113"/>
      <c r="X17" s="116"/>
      <c r="Y17" s="12"/>
      <c r="Z17" s="208"/>
      <c r="AA17" s="295"/>
      <c r="AB17" s="296"/>
      <c r="AC17" s="12"/>
      <c r="AD17" s="208"/>
      <c r="AE17" s="117"/>
      <c r="AF17" s="110"/>
      <c r="AG17" s="377"/>
    </row>
    <row r="18" spans="1:33" ht="15.75" customHeight="1">
      <c r="A18" s="312"/>
      <c r="B18" s="100"/>
      <c r="C18" s="374"/>
      <c r="D18" s="37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07"/>
      <c r="S18" s="47"/>
      <c r="T18" s="48"/>
      <c r="U18" s="111"/>
      <c r="V18" s="112"/>
      <c r="W18" s="113"/>
      <c r="X18" s="116"/>
      <c r="Y18" s="12"/>
      <c r="Z18" s="208"/>
      <c r="AA18" s="295"/>
      <c r="AB18" s="296"/>
      <c r="AC18" s="12"/>
      <c r="AD18" s="208"/>
      <c r="AE18" s="117"/>
      <c r="AF18" s="110"/>
      <c r="AG18" s="377"/>
    </row>
    <row r="19" spans="1:33" ht="15.75" customHeight="1">
      <c r="A19" s="312"/>
      <c r="B19" s="100"/>
      <c r="C19" s="374"/>
      <c r="D19" s="37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07"/>
      <c r="S19" s="47"/>
      <c r="T19" s="48"/>
      <c r="U19" s="111"/>
      <c r="V19" s="112"/>
      <c r="W19" s="113"/>
      <c r="X19" s="116"/>
      <c r="Y19" s="12"/>
      <c r="Z19" s="208"/>
      <c r="AA19" s="295"/>
      <c r="AB19" s="296"/>
      <c r="AC19" s="12"/>
      <c r="AD19" s="208"/>
      <c r="AE19" s="117"/>
      <c r="AF19" s="110"/>
      <c r="AG19" s="377"/>
    </row>
    <row r="20" spans="1:33" ht="15.75" customHeight="1">
      <c r="A20" s="312"/>
      <c r="B20" s="100"/>
      <c r="C20" s="374"/>
      <c r="D20" s="374"/>
      <c r="E20" s="184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07"/>
      <c r="S20" s="47"/>
      <c r="T20" s="48"/>
      <c r="U20" s="130"/>
      <c r="V20" s="112"/>
      <c r="W20" s="113"/>
      <c r="X20" s="116"/>
      <c r="Y20" s="12"/>
      <c r="Z20" s="208"/>
      <c r="AA20" s="295"/>
      <c r="AB20" s="296"/>
      <c r="AC20" s="12"/>
      <c r="AD20" s="208"/>
      <c r="AE20" s="117"/>
      <c r="AF20" s="110"/>
      <c r="AG20" s="377"/>
    </row>
    <row r="21" spans="1:33" ht="15.75" customHeight="1" thickBot="1">
      <c r="A21" s="313"/>
      <c r="B21" s="133" t="s">
        <v>117</v>
      </c>
      <c r="C21" s="297"/>
      <c r="D21" s="297"/>
      <c r="E21" s="134"/>
      <c r="F21" s="167"/>
      <c r="G21" s="135"/>
      <c r="H21" s="69"/>
      <c r="I21" s="136">
        <f t="shared" ref="I21:J21" si="2">AVERAGE(I5:I20)</f>
        <v>22</v>
      </c>
      <c r="J21" s="137">
        <f t="shared" si="2"/>
        <v>1800</v>
      </c>
      <c r="K21" s="138">
        <f t="shared" ref="K21" si="3">J21/I21</f>
        <v>81.818181818181813</v>
      </c>
      <c r="L21" s="136">
        <f t="shared" ref="L21:M21" si="4">AVERAGE(L5:L20)</f>
        <v>22</v>
      </c>
      <c r="M21" s="137">
        <f t="shared" si="4"/>
        <v>1604.1061641519586</v>
      </c>
      <c r="N21" s="138">
        <f>M21/L21</f>
        <v>72.913916552361755</v>
      </c>
      <c r="O21" s="139">
        <f>L21-I21</f>
        <v>0</v>
      </c>
      <c r="P21" s="140">
        <f>N21-K21</f>
        <v>-8.9042652658200581</v>
      </c>
      <c r="Q21" s="141">
        <f>N21/K21</f>
        <v>0.89117009119553259</v>
      </c>
      <c r="R21" s="308"/>
      <c r="S21" s="142">
        <f>S5</f>
        <v>0.20849537037037036</v>
      </c>
      <c r="T21" s="143">
        <f>INDEX(T5:T20,COUNTA(T5:T20))</f>
        <v>0.61760416666666662</v>
      </c>
      <c r="U21" s="144"/>
      <c r="V21" s="166"/>
      <c r="W21" s="167"/>
      <c r="X21" s="138"/>
      <c r="Y21" s="181">
        <f>SUM(Y5:Y20)</f>
        <v>0</v>
      </c>
      <c r="Z21" s="182">
        <f>SUM(Z5:Z20)</f>
        <v>0</v>
      </c>
      <c r="AA21" s="298"/>
      <c r="AB21" s="299"/>
      <c r="AC21" s="181">
        <f>SUM(AC5:AC20)</f>
        <v>11</v>
      </c>
      <c r="AD21" s="182">
        <f>SUM(AD5:AD20)</f>
        <v>0</v>
      </c>
      <c r="AE21" s="168">
        <f>M21-J21</f>
        <v>-195.89383584804136</v>
      </c>
      <c r="AF21" s="141">
        <f>M21/J21</f>
        <v>0.89117009119553259</v>
      </c>
      <c r="AG21" s="378"/>
    </row>
    <row r="22" spans="1:33" ht="15.75" customHeight="1">
      <c r="A22" s="300" t="s">
        <v>190</v>
      </c>
      <c r="B22" s="146" t="s">
        <v>186</v>
      </c>
      <c r="C22" s="304" t="s">
        <v>199</v>
      </c>
      <c r="D22" s="305"/>
      <c r="E22" s="147">
        <v>53.76</v>
      </c>
      <c r="F22" s="159">
        <v>3029</v>
      </c>
      <c r="G22" s="148">
        <f t="shared" ref="G22:G25" si="5">E22*F22</f>
        <v>162839.04000000001</v>
      </c>
      <c r="H22" s="149"/>
      <c r="I22" s="153">
        <v>20</v>
      </c>
      <c r="J22" s="151">
        <v>2000</v>
      </c>
      <c r="K22" s="152">
        <f>J22/I22</f>
        <v>100</v>
      </c>
      <c r="L22" s="153">
        <v>20</v>
      </c>
      <c r="M22" s="151">
        <f>F22/V22*60</f>
        <v>1777.1186440677975</v>
      </c>
      <c r="N22" s="152">
        <f>M22/L22</f>
        <v>88.85593220338987</v>
      </c>
      <c r="O22" s="154">
        <f>L22-I22</f>
        <v>0</v>
      </c>
      <c r="P22" s="155">
        <f>N22-K22</f>
        <v>-11.14406779661013</v>
      </c>
      <c r="Q22" s="156">
        <f>N22/K22</f>
        <v>0.88855932203389865</v>
      </c>
      <c r="R22" s="306">
        <f>Q38</f>
        <v>0.8879276018418657</v>
      </c>
      <c r="S22" s="157">
        <v>0.29166666666666669</v>
      </c>
      <c r="T22" s="158">
        <v>0.36268518518518517</v>
      </c>
      <c r="U22" s="159"/>
      <c r="V22" s="160">
        <v>102.26666666666661</v>
      </c>
      <c r="W22" s="97"/>
      <c r="X22" s="98"/>
      <c r="Y22" s="12"/>
      <c r="Z22" s="208"/>
      <c r="AA22" s="309"/>
      <c r="AB22" s="310"/>
      <c r="AC22" s="12">
        <v>2</v>
      </c>
      <c r="AD22" s="208"/>
      <c r="AE22" s="115">
        <f>M22-J22</f>
        <v>-222.8813559322025</v>
      </c>
      <c r="AF22" s="156">
        <f>M22/J22</f>
        <v>0.88855932203389876</v>
      </c>
      <c r="AG22" s="389">
        <f>AF38</f>
        <v>0.8879276018418657</v>
      </c>
    </row>
    <row r="23" spans="1:33" ht="15.75" customHeight="1">
      <c r="A23" s="301"/>
      <c r="B23" s="163" t="s">
        <v>186</v>
      </c>
      <c r="C23" s="293" t="s">
        <v>197</v>
      </c>
      <c r="D23" s="294"/>
      <c r="E23" s="101">
        <v>47.37</v>
      </c>
      <c r="F23" s="111">
        <v>2131</v>
      </c>
      <c r="G23" s="103">
        <f t="shared" si="5"/>
        <v>100945.47</v>
      </c>
      <c r="H23" s="26"/>
      <c r="I23" s="107">
        <v>21</v>
      </c>
      <c r="J23" s="105">
        <v>2000</v>
      </c>
      <c r="K23" s="106">
        <f t="shared" si="1"/>
        <v>95.238095238095241</v>
      </c>
      <c r="L23" s="107">
        <v>21</v>
      </c>
      <c r="M23" s="105">
        <f>F23/V23*60</f>
        <v>1775.0115687181869</v>
      </c>
      <c r="N23" s="106">
        <f>M23/L23</f>
        <v>84.524360415151762</v>
      </c>
      <c r="O23" s="108">
        <f>L23-I23</f>
        <v>0</v>
      </c>
      <c r="P23" s="109">
        <f>N23-K23</f>
        <v>-10.713734822943479</v>
      </c>
      <c r="Q23" s="110">
        <f>N23/K23</f>
        <v>0.88750578435909344</v>
      </c>
      <c r="R23" s="307"/>
      <c r="S23" s="47">
        <v>0.36597222222222225</v>
      </c>
      <c r="T23" s="48">
        <v>0.41599537037037038</v>
      </c>
      <c r="U23" s="111">
        <v>4.7333333333334071</v>
      </c>
      <c r="V23" s="112">
        <v>72.033333333333303</v>
      </c>
      <c r="W23" s="113"/>
      <c r="X23" s="116"/>
      <c r="Y23" s="12"/>
      <c r="Z23" s="208"/>
      <c r="AA23" s="295"/>
      <c r="AB23" s="296"/>
      <c r="AC23" s="12">
        <v>1</v>
      </c>
      <c r="AD23" s="208"/>
      <c r="AE23" s="117">
        <f>M23-J23</f>
        <v>-224.98843128181306</v>
      </c>
      <c r="AF23" s="110">
        <f>M23/J23</f>
        <v>0.88750578435909344</v>
      </c>
      <c r="AG23" s="377"/>
    </row>
    <row r="24" spans="1:33" ht="15.75" customHeight="1">
      <c r="A24" s="301"/>
      <c r="B24" s="163" t="s">
        <v>186</v>
      </c>
      <c r="C24" s="293" t="s">
        <v>200</v>
      </c>
      <c r="D24" s="294"/>
      <c r="E24" s="101">
        <v>71.55</v>
      </c>
      <c r="F24" s="111">
        <v>2167</v>
      </c>
      <c r="G24" s="103">
        <f t="shared" si="5"/>
        <v>155048.85</v>
      </c>
      <c r="H24" s="26"/>
      <c r="I24" s="107">
        <v>22</v>
      </c>
      <c r="J24" s="105">
        <v>2000</v>
      </c>
      <c r="K24" s="106">
        <f t="shared" si="1"/>
        <v>90.909090909090907</v>
      </c>
      <c r="L24" s="107">
        <v>22</v>
      </c>
      <c r="M24" s="105">
        <f>F24/V24*60</f>
        <v>1775.8251764170279</v>
      </c>
      <c r="N24" s="106">
        <f>M24/L24</f>
        <v>80.719326200773992</v>
      </c>
      <c r="O24" s="108">
        <f>L24-I24</f>
        <v>0</v>
      </c>
      <c r="P24" s="109">
        <f>N24-K24</f>
        <v>-10.189764708316915</v>
      </c>
      <c r="Q24" s="110">
        <f>N24/K24</f>
        <v>0.88791258820851393</v>
      </c>
      <c r="R24" s="307"/>
      <c r="S24" s="47">
        <v>0.41944444444444445</v>
      </c>
      <c r="T24" s="48">
        <v>0.47028935185185183</v>
      </c>
      <c r="U24" s="111">
        <v>4.9666666666666703</v>
      </c>
      <c r="V24" s="112">
        <v>73.216666666666626</v>
      </c>
      <c r="W24" s="113">
        <v>0.47028935185185183</v>
      </c>
      <c r="X24" s="116">
        <v>0.50972222222222219</v>
      </c>
      <c r="Y24" s="12"/>
      <c r="Z24" s="208"/>
      <c r="AA24" s="295"/>
      <c r="AB24" s="296"/>
      <c r="AC24" s="12">
        <v>1</v>
      </c>
      <c r="AD24" s="208"/>
      <c r="AE24" s="117">
        <f>M24-J24</f>
        <v>-224.17482358297207</v>
      </c>
      <c r="AF24" s="110">
        <f>M24/J24</f>
        <v>0.88791258820851393</v>
      </c>
      <c r="AG24" s="377"/>
    </row>
    <row r="25" spans="1:33" ht="15.75" customHeight="1">
      <c r="A25" s="301"/>
      <c r="B25" s="163" t="s">
        <v>186</v>
      </c>
      <c r="C25" s="293" t="s">
        <v>198</v>
      </c>
      <c r="D25" s="294"/>
      <c r="E25" s="101">
        <v>59.54</v>
      </c>
      <c r="F25" s="111">
        <v>2967</v>
      </c>
      <c r="G25" s="103">
        <f t="shared" si="5"/>
        <v>176655.18</v>
      </c>
      <c r="H25" s="26"/>
      <c r="I25" s="107">
        <v>23</v>
      </c>
      <c r="J25" s="105">
        <v>2000</v>
      </c>
      <c r="K25" s="106">
        <f t="shared" si="1"/>
        <v>86.956521739130437</v>
      </c>
      <c r="L25" s="107">
        <v>23</v>
      </c>
      <c r="M25" s="105">
        <f>F25/V25*60</f>
        <v>1775.4654255319128</v>
      </c>
      <c r="N25" s="106">
        <f>M25/L25</f>
        <v>77.194148936170123</v>
      </c>
      <c r="O25" s="108">
        <f>L25-I25</f>
        <v>0</v>
      </c>
      <c r="P25" s="109">
        <f>N25-K25</f>
        <v>-9.7623728029603143</v>
      </c>
      <c r="Q25" s="110">
        <f>N25/K25</f>
        <v>0.88773271276595644</v>
      </c>
      <c r="R25" s="307"/>
      <c r="S25" s="47">
        <v>0.50972222222222219</v>
      </c>
      <c r="T25" s="48">
        <v>0.5793518518518519</v>
      </c>
      <c r="U25" s="111">
        <v>56.78333333333331</v>
      </c>
      <c r="V25" s="112">
        <v>100.26666666666678</v>
      </c>
      <c r="W25" s="113"/>
      <c r="X25" s="116"/>
      <c r="Y25" s="12"/>
      <c r="Z25" s="208"/>
      <c r="AA25" s="295"/>
      <c r="AB25" s="296"/>
      <c r="AC25" s="12">
        <v>2</v>
      </c>
      <c r="AD25" s="208"/>
      <c r="AE25" s="117">
        <f>M25-J25</f>
        <v>-224.53457446808716</v>
      </c>
      <c r="AF25" s="110">
        <f>M25/J25</f>
        <v>0.88773271276595644</v>
      </c>
      <c r="AG25" s="377"/>
    </row>
    <row r="26" spans="1:33" ht="15.75" customHeight="1">
      <c r="A26" s="302"/>
      <c r="B26" s="163"/>
      <c r="C26" s="293"/>
      <c r="D26" s="294"/>
      <c r="E26" s="101"/>
      <c r="F26" s="111"/>
      <c r="G26" s="103"/>
      <c r="H26" s="13"/>
      <c r="I26" s="118"/>
      <c r="J26" s="105"/>
      <c r="K26" s="106"/>
      <c r="L26" s="118"/>
      <c r="M26" s="105"/>
      <c r="N26" s="106"/>
      <c r="O26" s="108"/>
      <c r="P26" s="109"/>
      <c r="Q26" s="110"/>
      <c r="R26" s="307"/>
      <c r="S26" s="47"/>
      <c r="T26" s="48"/>
      <c r="U26" s="111"/>
      <c r="V26" s="112"/>
      <c r="W26" s="113"/>
      <c r="X26" s="116"/>
      <c r="Y26" s="12"/>
      <c r="Z26" s="208"/>
      <c r="AA26" s="295"/>
      <c r="AB26" s="296"/>
      <c r="AC26" s="12"/>
      <c r="AD26" s="208"/>
      <c r="AE26" s="117"/>
      <c r="AF26" s="110"/>
      <c r="AG26" s="377"/>
    </row>
    <row r="27" spans="1:33" ht="15.75" customHeight="1">
      <c r="A27" s="302"/>
      <c r="B27" s="163"/>
      <c r="C27" s="293"/>
      <c r="D27" s="294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307"/>
      <c r="S27" s="47"/>
      <c r="T27" s="48"/>
      <c r="U27" s="111"/>
      <c r="V27" s="112"/>
      <c r="W27" s="113"/>
      <c r="X27" s="116"/>
      <c r="Y27" s="12"/>
      <c r="Z27" s="208"/>
      <c r="AA27" s="295"/>
      <c r="AB27" s="296"/>
      <c r="AC27" s="12"/>
      <c r="AD27" s="208"/>
      <c r="AE27" s="117"/>
      <c r="AF27" s="110"/>
      <c r="AG27" s="377"/>
    </row>
    <row r="28" spans="1:33" ht="15.75" customHeight="1">
      <c r="A28" s="302"/>
      <c r="B28" s="163"/>
      <c r="C28" s="293"/>
      <c r="D28" s="294"/>
      <c r="E28" s="101"/>
      <c r="F28" s="111"/>
      <c r="G28" s="121"/>
      <c r="H28" s="62"/>
      <c r="I28" s="118"/>
      <c r="J28" s="105"/>
      <c r="K28" s="106"/>
      <c r="L28" s="118"/>
      <c r="M28" s="105"/>
      <c r="N28" s="106"/>
      <c r="O28" s="123"/>
      <c r="P28" s="124"/>
      <c r="Q28" s="125"/>
      <c r="R28" s="307"/>
      <c r="S28" s="47"/>
      <c r="T28" s="48"/>
      <c r="U28" s="111"/>
      <c r="V28" s="112"/>
      <c r="W28" s="113"/>
      <c r="X28" s="116"/>
      <c r="Y28" s="12"/>
      <c r="Z28" s="208"/>
      <c r="AA28" s="295"/>
      <c r="AB28" s="296"/>
      <c r="AC28" s="12"/>
      <c r="AD28" s="208"/>
      <c r="AE28" s="117"/>
      <c r="AF28" s="110"/>
      <c r="AG28" s="377"/>
    </row>
    <row r="29" spans="1:33" ht="15.75" customHeight="1">
      <c r="A29" s="302"/>
      <c r="B29" s="163"/>
      <c r="C29" s="293"/>
      <c r="D29" s="294"/>
      <c r="E29" s="101"/>
      <c r="F29" s="111"/>
      <c r="G29" s="121"/>
      <c r="H29" s="62"/>
      <c r="I29" s="118"/>
      <c r="J29" s="105"/>
      <c r="K29" s="106"/>
      <c r="L29" s="118"/>
      <c r="M29" s="105"/>
      <c r="N29" s="106"/>
      <c r="O29" s="123"/>
      <c r="P29" s="124"/>
      <c r="Q29" s="125"/>
      <c r="R29" s="307"/>
      <c r="S29" s="47"/>
      <c r="T29" s="48"/>
      <c r="U29" s="111"/>
      <c r="V29" s="112"/>
      <c r="W29" s="113"/>
      <c r="X29" s="116"/>
      <c r="Y29" s="12"/>
      <c r="Z29" s="208"/>
      <c r="AA29" s="295"/>
      <c r="AB29" s="296"/>
      <c r="AC29" s="12"/>
      <c r="AD29" s="208"/>
      <c r="AE29" s="117"/>
      <c r="AF29" s="110"/>
      <c r="AG29" s="377"/>
    </row>
    <row r="30" spans="1:33" ht="15.75" customHeight="1">
      <c r="A30" s="302"/>
      <c r="B30" s="163"/>
      <c r="C30" s="293"/>
      <c r="D30" s="294"/>
      <c r="E30" s="101"/>
      <c r="F30" s="111"/>
      <c r="G30" s="121"/>
      <c r="H30" s="62"/>
      <c r="I30" s="118"/>
      <c r="J30" s="105"/>
      <c r="K30" s="106"/>
      <c r="L30" s="118"/>
      <c r="M30" s="105"/>
      <c r="N30" s="106"/>
      <c r="O30" s="123"/>
      <c r="P30" s="124"/>
      <c r="Q30" s="125"/>
      <c r="R30" s="307"/>
      <c r="S30" s="47"/>
      <c r="T30" s="48"/>
      <c r="U30" s="111"/>
      <c r="V30" s="112"/>
      <c r="W30" s="113"/>
      <c r="X30" s="116"/>
      <c r="Y30" s="12"/>
      <c r="Z30" s="208"/>
      <c r="AA30" s="295"/>
      <c r="AB30" s="296"/>
      <c r="AC30" s="12"/>
      <c r="AD30" s="208"/>
      <c r="AE30" s="117"/>
      <c r="AF30" s="110"/>
      <c r="AG30" s="377"/>
    </row>
    <row r="31" spans="1:33" ht="15.75" customHeight="1">
      <c r="A31" s="302"/>
      <c r="B31" s="163"/>
      <c r="C31" s="293"/>
      <c r="D31" s="294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307"/>
      <c r="S31" s="47"/>
      <c r="T31" s="48"/>
      <c r="U31" s="111"/>
      <c r="V31" s="112"/>
      <c r="W31" s="113"/>
      <c r="X31" s="116"/>
      <c r="Y31" s="12"/>
      <c r="Z31" s="208"/>
      <c r="AA31" s="295"/>
      <c r="AB31" s="296"/>
      <c r="AC31" s="12"/>
      <c r="AD31" s="208"/>
      <c r="AE31" s="117"/>
      <c r="AF31" s="110"/>
      <c r="AG31" s="377"/>
    </row>
    <row r="32" spans="1:33" ht="15.75" customHeight="1">
      <c r="A32" s="302"/>
      <c r="B32" s="163"/>
      <c r="C32" s="293"/>
      <c r="D32" s="294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307"/>
      <c r="S32" s="47"/>
      <c r="T32" s="48"/>
      <c r="U32" s="111"/>
      <c r="V32" s="112"/>
      <c r="W32" s="113"/>
      <c r="X32" s="116"/>
      <c r="Y32" s="12"/>
      <c r="Z32" s="208"/>
      <c r="AA32" s="295"/>
      <c r="AB32" s="296"/>
      <c r="AC32" s="12"/>
      <c r="AD32" s="208"/>
      <c r="AE32" s="117"/>
      <c r="AF32" s="110"/>
      <c r="AG32" s="377"/>
    </row>
    <row r="33" spans="1:33" ht="15.75" customHeight="1">
      <c r="A33" s="302"/>
      <c r="B33" s="163"/>
      <c r="C33" s="293"/>
      <c r="D33" s="294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307"/>
      <c r="S33" s="47"/>
      <c r="T33" s="48"/>
      <c r="U33" s="111"/>
      <c r="V33" s="112"/>
      <c r="W33" s="113"/>
      <c r="X33" s="116"/>
      <c r="Y33" s="12"/>
      <c r="Z33" s="208"/>
      <c r="AA33" s="295"/>
      <c r="AB33" s="296"/>
      <c r="AC33" s="12"/>
      <c r="AD33" s="208"/>
      <c r="AE33" s="117"/>
      <c r="AF33" s="110"/>
      <c r="AG33" s="377"/>
    </row>
    <row r="34" spans="1:33" ht="15.75" customHeight="1">
      <c r="A34" s="302"/>
      <c r="B34" s="163"/>
      <c r="C34" s="293"/>
      <c r="D34" s="294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307"/>
      <c r="S34" s="47"/>
      <c r="T34" s="48"/>
      <c r="U34" s="111"/>
      <c r="V34" s="112"/>
      <c r="W34" s="113"/>
      <c r="X34" s="116"/>
      <c r="Y34" s="12"/>
      <c r="Z34" s="208"/>
      <c r="AA34" s="295"/>
      <c r="AB34" s="296"/>
      <c r="AC34" s="12"/>
      <c r="AD34" s="208"/>
      <c r="AE34" s="117"/>
      <c r="AF34" s="110"/>
      <c r="AG34" s="377"/>
    </row>
    <row r="35" spans="1:33" ht="15.75" customHeight="1">
      <c r="A35" s="302"/>
      <c r="B35" s="163"/>
      <c r="C35" s="293"/>
      <c r="D35" s="294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307"/>
      <c r="S35" s="47"/>
      <c r="T35" s="48"/>
      <c r="U35" s="111"/>
      <c r="V35" s="112"/>
      <c r="W35" s="185"/>
      <c r="X35" s="186"/>
      <c r="Y35" s="12"/>
      <c r="Z35" s="208"/>
      <c r="AA35" s="295"/>
      <c r="AB35" s="296"/>
      <c r="AC35" s="12"/>
      <c r="AD35" s="208"/>
      <c r="AE35" s="117"/>
      <c r="AF35" s="110"/>
      <c r="AG35" s="377"/>
    </row>
    <row r="36" spans="1:33" ht="15.75" customHeight="1">
      <c r="A36" s="302"/>
      <c r="B36" s="163"/>
      <c r="C36" s="293"/>
      <c r="D36" s="294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307"/>
      <c r="S36" s="47"/>
      <c r="T36" s="48"/>
      <c r="U36" s="111"/>
      <c r="V36" s="112"/>
      <c r="W36" s="187"/>
      <c r="X36" s="188"/>
      <c r="Y36" s="12"/>
      <c r="Z36" s="208"/>
      <c r="AA36" s="295"/>
      <c r="AB36" s="296"/>
      <c r="AC36" s="12"/>
      <c r="AD36" s="208"/>
      <c r="AE36" s="117"/>
      <c r="AF36" s="110"/>
      <c r="AG36" s="377"/>
    </row>
    <row r="37" spans="1:33" ht="15.75" customHeight="1">
      <c r="A37" s="302"/>
      <c r="B37" s="100"/>
      <c r="C37" s="293"/>
      <c r="D37" s="294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307"/>
      <c r="S37" s="47"/>
      <c r="T37" s="48"/>
      <c r="U37" s="130"/>
      <c r="V37" s="112"/>
      <c r="W37" s="187"/>
      <c r="X37" s="188"/>
      <c r="Y37" s="12"/>
      <c r="Z37" s="208"/>
      <c r="AA37" s="295"/>
      <c r="AB37" s="296"/>
      <c r="AC37" s="12"/>
      <c r="AD37" s="208"/>
      <c r="AE37" s="117"/>
      <c r="AF37" s="110"/>
      <c r="AG37" s="377"/>
    </row>
    <row r="38" spans="1:33" ht="15.75" customHeight="1" thickBot="1">
      <c r="A38" s="303"/>
      <c r="B38" s="133" t="s">
        <v>117</v>
      </c>
      <c r="C38" s="297"/>
      <c r="D38" s="297"/>
      <c r="E38" s="134"/>
      <c r="F38" s="167"/>
      <c r="G38" s="135"/>
      <c r="H38" s="69"/>
      <c r="I38" s="136">
        <f t="shared" ref="I38:J38" si="6">AVERAGE(I22:I37)</f>
        <v>21.5</v>
      </c>
      <c r="J38" s="137">
        <f t="shared" si="6"/>
        <v>2000</v>
      </c>
      <c r="K38" s="138">
        <f t="shared" ref="K38" si="7">J38/I38</f>
        <v>93.023255813953483</v>
      </c>
      <c r="L38" s="136">
        <f t="shared" ref="L38:M38" si="8">AVERAGE(L22:L37)</f>
        <v>21.5</v>
      </c>
      <c r="M38" s="137">
        <f t="shared" si="8"/>
        <v>1775.8552036837314</v>
      </c>
      <c r="N38" s="138">
        <f t="shared" ref="N38:N43" si="9">M38/L38</f>
        <v>82.597916450406103</v>
      </c>
      <c r="O38" s="139">
        <f t="shared" ref="O38:O43" si="10">L38-I38</f>
        <v>0</v>
      </c>
      <c r="P38" s="140">
        <f t="shared" ref="P38:P43" si="11">N38-K38</f>
        <v>-10.42533936354738</v>
      </c>
      <c r="Q38" s="141">
        <f t="shared" ref="Q38:Q43" si="12">N38/K38</f>
        <v>0.8879276018418657</v>
      </c>
      <c r="R38" s="308"/>
      <c r="S38" s="142">
        <f>S22</f>
        <v>0.29166666666666669</v>
      </c>
      <c r="T38" s="143">
        <f>INDEX(T22:T37,COUNTA(T22:T37))</f>
        <v>0.5793518518518519</v>
      </c>
      <c r="U38" s="144"/>
      <c r="V38" s="166"/>
      <c r="W38" s="189"/>
      <c r="X38" s="190"/>
      <c r="Y38" s="181">
        <f>SUM(Y22:Y37)</f>
        <v>0</v>
      </c>
      <c r="Z38" s="182">
        <f>SUM(Z22:Z37)</f>
        <v>0</v>
      </c>
      <c r="AA38" s="298"/>
      <c r="AB38" s="299"/>
      <c r="AC38" s="181">
        <f>SUM(AC22:AC37)</f>
        <v>6</v>
      </c>
      <c r="AD38" s="182">
        <f>SUM(AD22:AD37)</f>
        <v>0</v>
      </c>
      <c r="AE38" s="168">
        <f t="shared" ref="AE38:AE43" si="13">M38-J38</f>
        <v>-224.14479631626864</v>
      </c>
      <c r="AF38" s="141">
        <f t="shared" ref="AF38:AF43" si="14">M38/J38</f>
        <v>0.8879276018418657</v>
      </c>
      <c r="AG38" s="378"/>
    </row>
    <row r="39" spans="1:33" ht="15.75" customHeight="1">
      <c r="A39" s="311" t="s">
        <v>196</v>
      </c>
      <c r="B39" s="146" t="s">
        <v>186</v>
      </c>
      <c r="C39" s="304" t="s">
        <v>257</v>
      </c>
      <c r="D39" s="305"/>
      <c r="E39" s="147">
        <v>65.400000000000006</v>
      </c>
      <c r="F39" s="97">
        <v>1224</v>
      </c>
      <c r="G39" s="148">
        <f t="shared" ref="G39:G43" si="15">E39*F39</f>
        <v>80049.600000000006</v>
      </c>
      <c r="H39" s="149"/>
      <c r="I39" s="150">
        <v>24</v>
      </c>
      <c r="J39" s="151">
        <v>2000</v>
      </c>
      <c r="K39" s="152">
        <f>J39/I39</f>
        <v>83.333333333333329</v>
      </c>
      <c r="L39" s="153">
        <v>24</v>
      </c>
      <c r="M39" s="151">
        <f>F39/V39*60</f>
        <v>1778.2082324455212</v>
      </c>
      <c r="N39" s="152">
        <f t="shared" si="9"/>
        <v>74.092009685230053</v>
      </c>
      <c r="O39" s="154">
        <f t="shared" si="10"/>
        <v>0</v>
      </c>
      <c r="P39" s="155">
        <f t="shared" si="11"/>
        <v>-9.2413236481032754</v>
      </c>
      <c r="Q39" s="156">
        <f t="shared" si="12"/>
        <v>0.88910411622276064</v>
      </c>
      <c r="R39" s="306">
        <f>Q55</f>
        <v>0.88955669873265075</v>
      </c>
      <c r="S39" s="157">
        <v>0.29166666666666669</v>
      </c>
      <c r="T39" s="158">
        <v>0.32034722222222223</v>
      </c>
      <c r="U39" s="159"/>
      <c r="V39" s="160">
        <v>41.299999999999983</v>
      </c>
      <c r="W39" s="158"/>
      <c r="X39" s="169"/>
      <c r="Y39" s="12"/>
      <c r="Z39" s="208"/>
      <c r="AA39" s="309"/>
      <c r="AB39" s="310"/>
      <c r="AC39" s="12">
        <v>1</v>
      </c>
      <c r="AD39" s="208"/>
      <c r="AE39" s="115">
        <f t="shared" si="13"/>
        <v>-221.79176755447884</v>
      </c>
      <c r="AF39" s="156">
        <f t="shared" si="14"/>
        <v>0.88910411622276053</v>
      </c>
      <c r="AG39" s="290">
        <f>AF55</f>
        <v>0.88955669873265086</v>
      </c>
    </row>
    <row r="40" spans="1:33" ht="15.75" customHeight="1">
      <c r="A40" s="312"/>
      <c r="B40" s="163" t="s">
        <v>186</v>
      </c>
      <c r="C40" s="293" t="s">
        <v>194</v>
      </c>
      <c r="D40" s="294"/>
      <c r="E40" s="101">
        <v>59.34</v>
      </c>
      <c r="F40" s="102">
        <v>1528</v>
      </c>
      <c r="G40" s="103">
        <f t="shared" si="15"/>
        <v>90671.52</v>
      </c>
      <c r="H40" s="26"/>
      <c r="I40" s="104">
        <v>24</v>
      </c>
      <c r="J40" s="105">
        <v>2000</v>
      </c>
      <c r="K40" s="106">
        <f t="shared" si="1"/>
        <v>83.333333333333329</v>
      </c>
      <c r="L40" s="107">
        <v>24</v>
      </c>
      <c r="M40" s="105">
        <f>F40/V40*60</f>
        <v>1776.7441860465119</v>
      </c>
      <c r="N40" s="106">
        <f t="shared" si="9"/>
        <v>74.031007751937992</v>
      </c>
      <c r="O40" s="108">
        <f t="shared" si="10"/>
        <v>0</v>
      </c>
      <c r="P40" s="109">
        <f t="shared" si="11"/>
        <v>-9.3023255813953369</v>
      </c>
      <c r="Q40" s="110">
        <f t="shared" si="12"/>
        <v>0.88837209302325593</v>
      </c>
      <c r="R40" s="307"/>
      <c r="S40" s="47">
        <v>0.32388888888888889</v>
      </c>
      <c r="T40" s="48">
        <v>0.35972222222222222</v>
      </c>
      <c r="U40" s="111">
        <v>5.0999999999999979</v>
      </c>
      <c r="V40" s="112">
        <v>51.599999999999994</v>
      </c>
      <c r="W40" s="113"/>
      <c r="X40" s="116"/>
      <c r="Y40" s="12"/>
      <c r="Z40" s="208"/>
      <c r="AA40" s="295"/>
      <c r="AB40" s="296"/>
      <c r="AC40" s="12">
        <v>1</v>
      </c>
      <c r="AD40" s="208"/>
      <c r="AE40" s="117">
        <f t="shared" si="13"/>
        <v>-223.25581395348809</v>
      </c>
      <c r="AF40" s="110">
        <f t="shared" si="14"/>
        <v>0.88837209302325593</v>
      </c>
      <c r="AG40" s="291"/>
    </row>
    <row r="41" spans="1:33" ht="15.75" customHeight="1">
      <c r="A41" s="312"/>
      <c r="B41" s="163" t="s">
        <v>186</v>
      </c>
      <c r="C41" s="293" t="s">
        <v>188</v>
      </c>
      <c r="D41" s="294"/>
      <c r="E41" s="101">
        <v>58.67</v>
      </c>
      <c r="F41" s="102">
        <v>3546</v>
      </c>
      <c r="G41" s="103">
        <f t="shared" si="15"/>
        <v>208043.82</v>
      </c>
      <c r="H41" s="26"/>
      <c r="I41" s="104">
        <v>23</v>
      </c>
      <c r="J41" s="105">
        <v>2000</v>
      </c>
      <c r="K41" s="106">
        <f t="shared" si="1"/>
        <v>86.956521739130437</v>
      </c>
      <c r="L41" s="107">
        <v>23</v>
      </c>
      <c r="M41" s="105">
        <f>F41/V41*60</f>
        <v>1777.9387186629522</v>
      </c>
      <c r="N41" s="106">
        <f t="shared" si="9"/>
        <v>77.301683420128356</v>
      </c>
      <c r="O41" s="108">
        <f t="shared" si="10"/>
        <v>0</v>
      </c>
      <c r="P41" s="109">
        <f t="shared" si="11"/>
        <v>-9.6548383190020814</v>
      </c>
      <c r="Q41" s="110">
        <f t="shared" si="12"/>
        <v>0.88896935933147603</v>
      </c>
      <c r="R41" s="307"/>
      <c r="S41" s="47">
        <v>0.36342592592592593</v>
      </c>
      <c r="T41" s="48">
        <v>0.4465277777777778</v>
      </c>
      <c r="U41" s="111">
        <v>5.333333333333341</v>
      </c>
      <c r="V41" s="112">
        <v>119.6666666666667</v>
      </c>
      <c r="W41" s="113"/>
      <c r="X41" s="116"/>
      <c r="Y41" s="12"/>
      <c r="Z41" s="208"/>
      <c r="AA41" s="295"/>
      <c r="AB41" s="296"/>
      <c r="AC41" s="12">
        <v>3</v>
      </c>
      <c r="AD41" s="208"/>
      <c r="AE41" s="117">
        <f t="shared" si="13"/>
        <v>-222.06128133704783</v>
      </c>
      <c r="AF41" s="110">
        <f t="shared" si="14"/>
        <v>0.88896935933147614</v>
      </c>
      <c r="AG41" s="291"/>
    </row>
    <row r="42" spans="1:33" ht="15.75" customHeight="1">
      <c r="A42" s="312"/>
      <c r="B42" s="163" t="s">
        <v>180</v>
      </c>
      <c r="C42" s="293" t="s">
        <v>181</v>
      </c>
      <c r="D42" s="294"/>
      <c r="E42" s="101">
        <v>24.07</v>
      </c>
      <c r="F42" s="102">
        <v>546</v>
      </c>
      <c r="G42" s="103">
        <f t="shared" si="15"/>
        <v>13142.22</v>
      </c>
      <c r="H42" s="26"/>
      <c r="I42" s="104">
        <v>20</v>
      </c>
      <c r="J42" s="105">
        <v>2600</v>
      </c>
      <c r="K42" s="106">
        <f t="shared" si="1"/>
        <v>130</v>
      </c>
      <c r="L42" s="107">
        <v>20</v>
      </c>
      <c r="M42" s="105">
        <f>F42/V42*60</f>
        <v>2315.194346289757</v>
      </c>
      <c r="N42" s="106">
        <f t="shared" si="9"/>
        <v>115.75971731448786</v>
      </c>
      <c r="O42" s="108">
        <f t="shared" si="10"/>
        <v>0</v>
      </c>
      <c r="P42" s="109">
        <f t="shared" si="11"/>
        <v>-14.240282685512142</v>
      </c>
      <c r="Q42" s="110">
        <f t="shared" si="12"/>
        <v>0.89045936395759895</v>
      </c>
      <c r="R42" s="307"/>
      <c r="S42" s="47">
        <v>0.45069444444444445</v>
      </c>
      <c r="T42" s="48">
        <v>0.46052083333333332</v>
      </c>
      <c r="U42" s="111">
        <v>5.9999999999999787</v>
      </c>
      <c r="V42" s="112">
        <v>14.149999999999974</v>
      </c>
      <c r="W42" s="113">
        <v>0.46052083333333332</v>
      </c>
      <c r="X42" s="116">
        <v>0.49861111111111112</v>
      </c>
      <c r="Y42" s="12"/>
      <c r="Z42" s="208"/>
      <c r="AA42" s="295"/>
      <c r="AB42" s="296"/>
      <c r="AC42" s="12">
        <v>1</v>
      </c>
      <c r="AD42" s="208"/>
      <c r="AE42" s="117">
        <f t="shared" si="13"/>
        <v>-284.80565371024295</v>
      </c>
      <c r="AF42" s="110">
        <f t="shared" si="14"/>
        <v>0.89045936395759884</v>
      </c>
      <c r="AG42" s="291"/>
    </row>
    <row r="43" spans="1:33" ht="15.75" customHeight="1">
      <c r="A43" s="312"/>
      <c r="B43" s="163" t="s">
        <v>180</v>
      </c>
      <c r="C43" s="293" t="s">
        <v>182</v>
      </c>
      <c r="D43" s="294"/>
      <c r="E43" s="101">
        <v>29.97</v>
      </c>
      <c r="F43" s="102">
        <v>2740</v>
      </c>
      <c r="G43" s="103">
        <f t="shared" si="15"/>
        <v>82117.8</v>
      </c>
      <c r="H43" s="13"/>
      <c r="I43" s="104">
        <v>20</v>
      </c>
      <c r="J43" s="105">
        <v>2600</v>
      </c>
      <c r="K43" s="106">
        <f t="shared" si="1"/>
        <v>130</v>
      </c>
      <c r="L43" s="118">
        <v>20</v>
      </c>
      <c r="M43" s="105">
        <f>F43/V43*60</f>
        <v>2314.9495423609474</v>
      </c>
      <c r="N43" s="106">
        <f t="shared" si="9"/>
        <v>115.74747711804737</v>
      </c>
      <c r="O43" s="108">
        <f t="shared" si="10"/>
        <v>0</v>
      </c>
      <c r="P43" s="109">
        <f t="shared" si="11"/>
        <v>-14.252522881952629</v>
      </c>
      <c r="Q43" s="110">
        <f t="shared" si="12"/>
        <v>0.89036520860036439</v>
      </c>
      <c r="R43" s="307"/>
      <c r="S43" s="47">
        <v>0.49861111111111112</v>
      </c>
      <c r="T43" s="48">
        <v>0.54792824074074076</v>
      </c>
      <c r="U43" s="111">
        <v>54.850000000000023</v>
      </c>
      <c r="V43" s="112">
        <v>71.01666666666668</v>
      </c>
      <c r="W43" s="113"/>
      <c r="X43" s="116"/>
      <c r="Y43" s="12"/>
      <c r="Z43" s="208"/>
      <c r="AA43" s="295"/>
      <c r="AB43" s="296"/>
      <c r="AC43" s="12">
        <v>2</v>
      </c>
      <c r="AD43" s="208"/>
      <c r="AE43" s="117">
        <f t="shared" si="13"/>
        <v>-285.05045763905264</v>
      </c>
      <c r="AF43" s="110">
        <f t="shared" si="14"/>
        <v>0.89036520860036439</v>
      </c>
      <c r="AG43" s="291"/>
    </row>
    <row r="44" spans="1:33" ht="15.75" customHeight="1">
      <c r="A44" s="312"/>
      <c r="B44" s="163"/>
      <c r="C44" s="293"/>
      <c r="D44" s="294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307"/>
      <c r="S44" s="47"/>
      <c r="T44" s="48"/>
      <c r="U44" s="111"/>
      <c r="V44" s="112"/>
      <c r="W44" s="113"/>
      <c r="X44" s="116"/>
      <c r="Y44" s="12"/>
      <c r="Z44" s="208"/>
      <c r="AA44" s="295"/>
      <c r="AB44" s="296"/>
      <c r="AC44" s="12"/>
      <c r="AD44" s="208"/>
      <c r="AE44" s="117"/>
      <c r="AF44" s="110"/>
      <c r="AG44" s="291"/>
    </row>
    <row r="45" spans="1:33" ht="15.75" customHeight="1">
      <c r="A45" s="312"/>
      <c r="B45" s="163"/>
      <c r="C45" s="293"/>
      <c r="D45" s="294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307"/>
      <c r="S45" s="119"/>
      <c r="T45" s="120"/>
      <c r="U45" s="111"/>
      <c r="V45" s="112"/>
      <c r="W45" s="120"/>
      <c r="X45" s="191"/>
      <c r="Y45" s="12"/>
      <c r="Z45" s="208"/>
      <c r="AA45" s="295"/>
      <c r="AB45" s="296"/>
      <c r="AC45" s="12"/>
      <c r="AD45" s="208"/>
      <c r="AE45" s="117"/>
      <c r="AF45" s="110"/>
      <c r="AG45" s="291"/>
    </row>
    <row r="46" spans="1:33" ht="15.75" customHeight="1">
      <c r="A46" s="312"/>
      <c r="B46" s="163"/>
      <c r="C46" s="293"/>
      <c r="D46" s="294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07"/>
      <c r="S46" s="119"/>
      <c r="T46" s="120"/>
      <c r="U46" s="111"/>
      <c r="V46" s="112"/>
      <c r="W46" s="120"/>
      <c r="X46" s="191"/>
      <c r="Y46" s="12"/>
      <c r="Z46" s="208"/>
      <c r="AA46" s="295"/>
      <c r="AB46" s="296"/>
      <c r="AC46" s="12"/>
      <c r="AD46" s="208"/>
      <c r="AE46" s="117"/>
      <c r="AF46" s="110"/>
      <c r="AG46" s="291"/>
    </row>
    <row r="47" spans="1:33" ht="15.75" customHeight="1">
      <c r="A47" s="312"/>
      <c r="B47" s="163"/>
      <c r="C47" s="293"/>
      <c r="D47" s="294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07"/>
      <c r="S47" s="119"/>
      <c r="T47" s="120"/>
      <c r="U47" s="111"/>
      <c r="V47" s="112"/>
      <c r="W47" s="120"/>
      <c r="X47" s="191"/>
      <c r="Y47" s="12"/>
      <c r="Z47" s="208"/>
      <c r="AA47" s="295"/>
      <c r="AB47" s="296"/>
      <c r="AC47" s="12"/>
      <c r="AD47" s="208"/>
      <c r="AE47" s="117"/>
      <c r="AF47" s="110"/>
      <c r="AG47" s="291"/>
    </row>
    <row r="48" spans="1:33" ht="15.75" customHeight="1">
      <c r="A48" s="312"/>
      <c r="B48" s="163"/>
      <c r="C48" s="293"/>
      <c r="D48" s="294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07"/>
      <c r="S48" s="119"/>
      <c r="T48" s="120"/>
      <c r="U48" s="111"/>
      <c r="V48" s="112"/>
      <c r="W48" s="120"/>
      <c r="X48" s="191"/>
      <c r="Y48" s="12"/>
      <c r="Z48" s="208"/>
      <c r="AA48" s="295"/>
      <c r="AB48" s="296"/>
      <c r="AC48" s="12"/>
      <c r="AD48" s="208"/>
      <c r="AE48" s="117"/>
      <c r="AF48" s="110"/>
      <c r="AG48" s="291"/>
    </row>
    <row r="49" spans="1:33" ht="15.75" customHeight="1">
      <c r="A49" s="312"/>
      <c r="B49" s="163"/>
      <c r="C49" s="293"/>
      <c r="D49" s="294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07"/>
      <c r="S49" s="119"/>
      <c r="T49" s="120"/>
      <c r="U49" s="111"/>
      <c r="V49" s="112"/>
      <c r="W49" s="120"/>
      <c r="X49" s="191"/>
      <c r="Y49" s="12"/>
      <c r="Z49" s="208"/>
      <c r="AA49" s="295"/>
      <c r="AB49" s="296"/>
      <c r="AC49" s="12"/>
      <c r="AD49" s="208"/>
      <c r="AE49" s="117"/>
      <c r="AF49" s="110"/>
      <c r="AG49" s="291"/>
    </row>
    <row r="50" spans="1:33" ht="15.75" customHeight="1">
      <c r="A50" s="312"/>
      <c r="B50" s="163"/>
      <c r="C50" s="293"/>
      <c r="D50" s="294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07"/>
      <c r="S50" s="119"/>
      <c r="T50" s="120"/>
      <c r="U50" s="111"/>
      <c r="V50" s="112"/>
      <c r="W50" s="120"/>
      <c r="X50" s="191"/>
      <c r="Y50" s="12"/>
      <c r="Z50" s="208"/>
      <c r="AA50" s="295"/>
      <c r="AB50" s="296"/>
      <c r="AC50" s="12"/>
      <c r="AD50" s="208"/>
      <c r="AE50" s="117"/>
      <c r="AF50" s="110"/>
      <c r="AG50" s="291"/>
    </row>
    <row r="51" spans="1:33" ht="15.75" customHeight="1">
      <c r="A51" s="312"/>
      <c r="B51" s="163"/>
      <c r="C51" s="293"/>
      <c r="D51" s="294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07"/>
      <c r="S51" s="119"/>
      <c r="T51" s="120"/>
      <c r="U51" s="111"/>
      <c r="V51" s="112"/>
      <c r="W51" s="120"/>
      <c r="X51" s="191"/>
      <c r="Y51" s="12"/>
      <c r="Z51" s="208"/>
      <c r="AA51" s="295"/>
      <c r="AB51" s="296"/>
      <c r="AC51" s="12"/>
      <c r="AD51" s="208"/>
      <c r="AE51" s="117"/>
      <c r="AF51" s="110"/>
      <c r="AG51" s="291"/>
    </row>
    <row r="52" spans="1:33" ht="15.75" customHeight="1">
      <c r="A52" s="312"/>
      <c r="B52" s="163"/>
      <c r="C52" s="293"/>
      <c r="D52" s="294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07"/>
      <c r="S52" s="119"/>
      <c r="T52" s="120"/>
      <c r="U52" s="111"/>
      <c r="V52" s="112"/>
      <c r="W52" s="120"/>
      <c r="X52" s="191"/>
      <c r="Y52" s="12"/>
      <c r="Z52" s="208"/>
      <c r="AA52" s="295"/>
      <c r="AB52" s="296"/>
      <c r="AC52" s="12"/>
      <c r="AD52" s="208"/>
      <c r="AE52" s="117"/>
      <c r="AF52" s="110"/>
      <c r="AG52" s="291"/>
    </row>
    <row r="53" spans="1:33" ht="15.75" customHeight="1">
      <c r="A53" s="312"/>
      <c r="B53" s="163"/>
      <c r="C53" s="293"/>
      <c r="D53" s="294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07"/>
      <c r="S53" s="119"/>
      <c r="T53" s="120"/>
      <c r="U53" s="111"/>
      <c r="V53" s="112"/>
      <c r="W53" s="120"/>
      <c r="X53" s="191"/>
      <c r="Y53" s="12"/>
      <c r="Z53" s="208"/>
      <c r="AA53" s="295"/>
      <c r="AB53" s="296"/>
      <c r="AC53" s="12"/>
      <c r="AD53" s="208"/>
      <c r="AE53" s="117"/>
      <c r="AF53" s="110"/>
      <c r="AG53" s="291"/>
    </row>
    <row r="54" spans="1:33" ht="15.75" customHeight="1">
      <c r="A54" s="312"/>
      <c r="B54" s="163"/>
      <c r="C54" s="293"/>
      <c r="D54" s="294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07"/>
      <c r="S54" s="119"/>
      <c r="T54" s="120"/>
      <c r="U54" s="130"/>
      <c r="V54" s="131"/>
      <c r="W54" s="126"/>
      <c r="X54" s="127"/>
      <c r="Y54" s="12"/>
      <c r="Z54" s="208"/>
      <c r="AA54" s="295"/>
      <c r="AB54" s="296"/>
      <c r="AC54" s="12"/>
      <c r="AD54" s="208"/>
      <c r="AE54" s="165"/>
      <c r="AF54" s="125"/>
      <c r="AG54" s="291"/>
    </row>
    <row r="55" spans="1:33" ht="15.75" customHeight="1" thickBot="1">
      <c r="A55" s="313"/>
      <c r="B55" s="133" t="s">
        <v>117</v>
      </c>
      <c r="C55" s="297"/>
      <c r="D55" s="297"/>
      <c r="E55" s="134"/>
      <c r="F55" s="167"/>
      <c r="G55" s="135"/>
      <c r="H55" s="69"/>
      <c r="I55" s="136">
        <f t="shared" ref="I55:J55" si="16">AVERAGE(I39:I54)</f>
        <v>22.2</v>
      </c>
      <c r="J55" s="137">
        <f t="shared" si="16"/>
        <v>2240</v>
      </c>
      <c r="K55" s="138">
        <f t="shared" ref="K55" si="17">J55/I55</f>
        <v>100.90090090090091</v>
      </c>
      <c r="L55" s="136">
        <f t="shared" ref="L55:M55" si="18">AVERAGE(L39:L54)</f>
        <v>22.2</v>
      </c>
      <c r="M55" s="137">
        <f t="shared" si="18"/>
        <v>1992.607005161138</v>
      </c>
      <c r="N55" s="138">
        <f t="shared" ref="N55:N62" si="19">M55/L55</f>
        <v>89.757072304555763</v>
      </c>
      <c r="O55" s="139">
        <f t="shared" ref="O55:O62" si="20">L55-I55</f>
        <v>0</v>
      </c>
      <c r="P55" s="140">
        <f t="shared" ref="P55:P62" si="21">N55-K55</f>
        <v>-11.143828596345145</v>
      </c>
      <c r="Q55" s="141">
        <f t="shared" ref="Q55:Q62" si="22">N55/K55</f>
        <v>0.88955669873265075</v>
      </c>
      <c r="R55" s="308"/>
      <c r="S55" s="142">
        <f>S39</f>
        <v>0.29166666666666669</v>
      </c>
      <c r="T55" s="143">
        <f>INDEX(T39:T54,COUNTA(T39:T54))</f>
        <v>0.54792824074074076</v>
      </c>
      <c r="U55" s="144"/>
      <c r="V55" s="166"/>
      <c r="W55" s="167"/>
      <c r="X55" s="138"/>
      <c r="Y55" s="181">
        <f>SUM(Y39:Y54)</f>
        <v>0</v>
      </c>
      <c r="Z55" s="182">
        <f>SUM(Z39:Z54)</f>
        <v>0</v>
      </c>
      <c r="AA55" s="298"/>
      <c r="AB55" s="299"/>
      <c r="AC55" s="181">
        <f>SUM(AC39:AC54)</f>
        <v>8</v>
      </c>
      <c r="AD55" s="194">
        <f>SUM(AD39:AD54)</f>
        <v>0</v>
      </c>
      <c r="AE55" s="168">
        <f t="shared" ref="AE55:AE62" si="23">M55-J55</f>
        <v>-247.39299483886202</v>
      </c>
      <c r="AF55" s="141">
        <f t="shared" ref="AF55:AF62" si="24">M55/J55</f>
        <v>0.88955669873265086</v>
      </c>
      <c r="AG55" s="292"/>
    </row>
    <row r="56" spans="1:33" ht="15.75" customHeight="1">
      <c r="A56" s="300" t="s">
        <v>231</v>
      </c>
      <c r="B56" s="114" t="s">
        <v>191</v>
      </c>
      <c r="C56" s="375" t="s">
        <v>192</v>
      </c>
      <c r="D56" s="375"/>
      <c r="E56" s="147">
        <v>57.3</v>
      </c>
      <c r="F56" s="97">
        <v>1757</v>
      </c>
      <c r="G56" s="148">
        <f t="shared" ref="G56:G62" si="25">E56*F56</f>
        <v>100676.09999999999</v>
      </c>
      <c r="H56" s="149"/>
      <c r="I56" s="150">
        <v>22</v>
      </c>
      <c r="J56" s="151">
        <v>1800</v>
      </c>
      <c r="K56" s="152">
        <f>J56/I56</f>
        <v>81.818181818181813</v>
      </c>
      <c r="L56" s="153">
        <v>22</v>
      </c>
      <c r="M56" s="151">
        <f t="shared" ref="M56:M62" si="26">F56/V56*60</f>
        <v>1601.7219549252977</v>
      </c>
      <c r="N56" s="152">
        <f t="shared" si="19"/>
        <v>72.805543405695346</v>
      </c>
      <c r="O56" s="154">
        <f t="shared" si="20"/>
        <v>0</v>
      </c>
      <c r="P56" s="155">
        <f t="shared" si="21"/>
        <v>-9.0126384124864671</v>
      </c>
      <c r="Q56" s="156">
        <f t="shared" si="22"/>
        <v>0.88984553051405424</v>
      </c>
      <c r="R56" s="306">
        <f>Q72</f>
        <v>0.89048801700561164</v>
      </c>
      <c r="S56" s="157">
        <v>0.2917939814814815</v>
      </c>
      <c r="T56" s="158">
        <v>0.33750000000000002</v>
      </c>
      <c r="U56" s="159"/>
      <c r="V56" s="160">
        <v>65.816666666666663</v>
      </c>
      <c r="W56" s="158"/>
      <c r="X56" s="169"/>
      <c r="Y56" s="12"/>
      <c r="Z56" s="208"/>
      <c r="AA56" s="309"/>
      <c r="AB56" s="310"/>
      <c r="AC56" s="12">
        <v>1</v>
      </c>
      <c r="AD56" s="208"/>
      <c r="AE56" s="115">
        <f t="shared" si="23"/>
        <v>-198.27804507470228</v>
      </c>
      <c r="AF56" s="156">
        <f t="shared" si="24"/>
        <v>0.88984553051405424</v>
      </c>
      <c r="AG56" s="290">
        <f>AF72</f>
        <v>0.89048801700561164</v>
      </c>
    </row>
    <row r="57" spans="1:33" ht="15.75" customHeight="1">
      <c r="A57" s="301"/>
      <c r="B57" s="100" t="s">
        <v>178</v>
      </c>
      <c r="C57" s="374" t="s">
        <v>204</v>
      </c>
      <c r="D57" s="374"/>
      <c r="E57" s="101">
        <v>57.73</v>
      </c>
      <c r="F57" s="102">
        <v>1089</v>
      </c>
      <c r="G57" s="103">
        <f t="shared" si="25"/>
        <v>62867.969999999994</v>
      </c>
      <c r="H57" s="26"/>
      <c r="I57" s="104">
        <v>22</v>
      </c>
      <c r="J57" s="105">
        <v>1800</v>
      </c>
      <c r="K57" s="106">
        <f t="shared" ref="K57:K62" si="27">J57/I57</f>
        <v>81.818181818181813</v>
      </c>
      <c r="L57" s="107">
        <v>22</v>
      </c>
      <c r="M57" s="105">
        <f t="shared" si="26"/>
        <v>1602.780049059689</v>
      </c>
      <c r="N57" s="106">
        <f t="shared" si="19"/>
        <v>72.853638593622222</v>
      </c>
      <c r="O57" s="108">
        <f t="shared" si="20"/>
        <v>0</v>
      </c>
      <c r="P57" s="109">
        <f t="shared" si="21"/>
        <v>-8.9645432245595913</v>
      </c>
      <c r="Q57" s="110">
        <f t="shared" si="22"/>
        <v>0.89043336058871614</v>
      </c>
      <c r="R57" s="307"/>
      <c r="S57" s="47">
        <v>0.34113425925925928</v>
      </c>
      <c r="T57" s="48">
        <v>0.36944444444444446</v>
      </c>
      <c r="U57" s="111">
        <v>5.2333333333333254</v>
      </c>
      <c r="V57" s="112">
        <v>40.766666666666673</v>
      </c>
      <c r="W57" s="113"/>
      <c r="X57" s="116"/>
      <c r="Y57" s="12"/>
      <c r="Z57" s="208"/>
      <c r="AA57" s="295"/>
      <c r="AB57" s="296"/>
      <c r="AC57" s="12">
        <v>1</v>
      </c>
      <c r="AD57" s="208"/>
      <c r="AE57" s="117">
        <f t="shared" si="23"/>
        <v>-197.21995094031104</v>
      </c>
      <c r="AF57" s="110">
        <f t="shared" si="24"/>
        <v>0.89043336058871614</v>
      </c>
      <c r="AG57" s="291"/>
    </row>
    <row r="58" spans="1:33" ht="15.75" customHeight="1">
      <c r="A58" s="301"/>
      <c r="B58" s="100" t="s">
        <v>178</v>
      </c>
      <c r="C58" s="374" t="s">
        <v>203</v>
      </c>
      <c r="D58" s="374"/>
      <c r="E58" s="101">
        <v>57.73</v>
      </c>
      <c r="F58" s="102">
        <v>866</v>
      </c>
      <c r="G58" s="103">
        <f t="shared" si="25"/>
        <v>49994.18</v>
      </c>
      <c r="H58" s="26"/>
      <c r="I58" s="104">
        <v>22</v>
      </c>
      <c r="J58" s="105">
        <v>1800</v>
      </c>
      <c r="K58" s="106">
        <f t="shared" si="27"/>
        <v>81.818181818181813</v>
      </c>
      <c r="L58" s="107">
        <v>22</v>
      </c>
      <c r="M58" s="105">
        <f t="shared" si="26"/>
        <v>1602.055498458376</v>
      </c>
      <c r="N58" s="106">
        <f t="shared" si="19"/>
        <v>72.820704475380722</v>
      </c>
      <c r="O58" s="108">
        <f t="shared" si="20"/>
        <v>0</v>
      </c>
      <c r="P58" s="109">
        <f t="shared" si="21"/>
        <v>-8.9974773428010906</v>
      </c>
      <c r="Q58" s="110">
        <f t="shared" si="22"/>
        <v>0.89003083247687553</v>
      </c>
      <c r="R58" s="307"/>
      <c r="S58" s="47">
        <v>0.37291666666666667</v>
      </c>
      <c r="T58" s="48">
        <v>0.39543981481481483</v>
      </c>
      <c r="U58" s="111">
        <v>4.9999999999999822</v>
      </c>
      <c r="V58" s="112">
        <v>32.433333333333337</v>
      </c>
      <c r="W58" s="113"/>
      <c r="X58" s="116"/>
      <c r="Y58" s="12"/>
      <c r="Z58" s="208"/>
      <c r="AA58" s="295"/>
      <c r="AB58" s="296"/>
      <c r="AC58" s="12">
        <v>1</v>
      </c>
      <c r="AD58" s="208"/>
      <c r="AE58" s="117">
        <f t="shared" si="23"/>
        <v>-197.94450154162405</v>
      </c>
      <c r="AF58" s="110">
        <f t="shared" si="24"/>
        <v>0.89003083247687553</v>
      </c>
      <c r="AG58" s="291"/>
    </row>
    <row r="59" spans="1:33" ht="15.75" customHeight="1">
      <c r="A59" s="301"/>
      <c r="B59" s="100" t="s">
        <v>201</v>
      </c>
      <c r="C59" s="374" t="s">
        <v>205</v>
      </c>
      <c r="D59" s="374"/>
      <c r="E59" s="101">
        <v>71.84</v>
      </c>
      <c r="F59" s="102">
        <v>1167</v>
      </c>
      <c r="G59" s="103">
        <f t="shared" si="25"/>
        <v>83837.279999999999</v>
      </c>
      <c r="H59" s="26"/>
      <c r="I59" s="104">
        <v>19</v>
      </c>
      <c r="J59" s="105">
        <v>1800</v>
      </c>
      <c r="K59" s="106">
        <f t="shared" si="27"/>
        <v>94.736842105263165</v>
      </c>
      <c r="L59" s="107">
        <v>19</v>
      </c>
      <c r="M59" s="105">
        <f t="shared" si="26"/>
        <v>1605.9633027522959</v>
      </c>
      <c r="N59" s="106">
        <f t="shared" si="19"/>
        <v>84.524384355384001</v>
      </c>
      <c r="O59" s="108">
        <f t="shared" si="20"/>
        <v>0</v>
      </c>
      <c r="P59" s="109">
        <f t="shared" si="21"/>
        <v>-10.212457749879164</v>
      </c>
      <c r="Q59" s="110">
        <f t="shared" si="22"/>
        <v>0.89220183486238658</v>
      </c>
      <c r="R59" s="307"/>
      <c r="S59" s="47">
        <v>0.3988888888888889</v>
      </c>
      <c r="T59" s="48">
        <v>0.42916666666666664</v>
      </c>
      <c r="U59" s="111">
        <v>4.9666666666666703</v>
      </c>
      <c r="V59" s="112">
        <v>43.599999999999937</v>
      </c>
      <c r="W59" s="113"/>
      <c r="X59" s="116"/>
      <c r="Y59" s="12"/>
      <c r="Z59" s="208"/>
      <c r="AA59" s="295"/>
      <c r="AB59" s="296"/>
      <c r="AC59" s="12">
        <v>1</v>
      </c>
      <c r="AD59" s="208"/>
      <c r="AE59" s="215">
        <f t="shared" si="23"/>
        <v>-194.03669724770407</v>
      </c>
      <c r="AF59" s="216">
        <f t="shared" si="24"/>
        <v>0.89220183486238658</v>
      </c>
      <c r="AG59" s="291"/>
    </row>
    <row r="60" spans="1:33" ht="15.75" customHeight="1">
      <c r="A60" s="302"/>
      <c r="B60" s="100" t="s">
        <v>201</v>
      </c>
      <c r="C60" s="374" t="s">
        <v>206</v>
      </c>
      <c r="D60" s="374"/>
      <c r="E60" s="101">
        <v>72.400000000000006</v>
      </c>
      <c r="F60" s="105">
        <v>658</v>
      </c>
      <c r="G60" s="103">
        <f t="shared" si="25"/>
        <v>47639.200000000004</v>
      </c>
      <c r="H60" s="13"/>
      <c r="I60" s="104">
        <v>18</v>
      </c>
      <c r="J60" s="105">
        <v>1800</v>
      </c>
      <c r="K60" s="106">
        <f t="shared" si="27"/>
        <v>100</v>
      </c>
      <c r="L60" s="118">
        <v>18</v>
      </c>
      <c r="M60" s="105">
        <f t="shared" si="26"/>
        <v>1604.8780487804872</v>
      </c>
      <c r="N60" s="106">
        <f t="shared" si="19"/>
        <v>89.159891598915962</v>
      </c>
      <c r="O60" s="108">
        <f t="shared" si="20"/>
        <v>0</v>
      </c>
      <c r="P60" s="109">
        <f t="shared" si="21"/>
        <v>-10.840108401084038</v>
      </c>
      <c r="Q60" s="110">
        <f t="shared" si="22"/>
        <v>0.89159891598915963</v>
      </c>
      <c r="R60" s="307"/>
      <c r="S60" s="47">
        <v>0.43291666666666667</v>
      </c>
      <c r="T60" s="48">
        <v>0.45</v>
      </c>
      <c r="U60" s="111">
        <v>5.4000000000000448</v>
      </c>
      <c r="V60" s="112">
        <v>24.600000000000009</v>
      </c>
      <c r="W60" s="113"/>
      <c r="X60" s="116"/>
      <c r="Y60" s="12"/>
      <c r="Z60" s="208"/>
      <c r="AA60" s="295"/>
      <c r="AB60" s="296"/>
      <c r="AC60" s="12">
        <v>1</v>
      </c>
      <c r="AD60" s="208"/>
      <c r="AE60" s="215">
        <f t="shared" si="23"/>
        <v>-195.12195121951277</v>
      </c>
      <c r="AF60" s="216">
        <f t="shared" si="24"/>
        <v>0.89159891598915952</v>
      </c>
      <c r="AG60" s="291"/>
    </row>
    <row r="61" spans="1:33" ht="15.75" customHeight="1">
      <c r="A61" s="302"/>
      <c r="B61" s="100" t="s">
        <v>201</v>
      </c>
      <c r="C61" s="374" t="s">
        <v>202</v>
      </c>
      <c r="D61" s="374"/>
      <c r="E61" s="101">
        <v>32.06</v>
      </c>
      <c r="F61" s="105">
        <v>1160</v>
      </c>
      <c r="G61" s="121">
        <f t="shared" si="25"/>
        <v>37189.600000000006</v>
      </c>
      <c r="H61" s="122"/>
      <c r="I61" s="104">
        <v>19</v>
      </c>
      <c r="J61" s="105">
        <v>3600</v>
      </c>
      <c r="K61" s="106">
        <f t="shared" si="27"/>
        <v>189.47368421052633</v>
      </c>
      <c r="L61" s="107">
        <v>19</v>
      </c>
      <c r="M61" s="105">
        <f t="shared" si="26"/>
        <v>3202.453987730059</v>
      </c>
      <c r="N61" s="106">
        <f t="shared" si="19"/>
        <v>168.55020988052942</v>
      </c>
      <c r="O61" s="108">
        <f t="shared" si="20"/>
        <v>0</v>
      </c>
      <c r="P61" s="109">
        <f t="shared" si="21"/>
        <v>-20.923474329996907</v>
      </c>
      <c r="Q61" s="110">
        <f t="shared" si="22"/>
        <v>0.88957055214723857</v>
      </c>
      <c r="R61" s="307"/>
      <c r="S61" s="47">
        <v>0.45435185185185184</v>
      </c>
      <c r="T61" s="48">
        <v>0.46944444444444444</v>
      </c>
      <c r="U61" s="111">
        <v>6.2666666666666337</v>
      </c>
      <c r="V61" s="112">
        <v>21.733333333333348</v>
      </c>
      <c r="W61" s="113">
        <v>0.46944444444444444</v>
      </c>
      <c r="X61" s="116">
        <v>0.50861111111111112</v>
      </c>
      <c r="Y61" s="12"/>
      <c r="Z61" s="208"/>
      <c r="AA61" s="295"/>
      <c r="AB61" s="296"/>
      <c r="AC61" s="12">
        <v>1</v>
      </c>
      <c r="AD61" s="208"/>
      <c r="AE61" s="215">
        <f t="shared" si="23"/>
        <v>-397.546012269941</v>
      </c>
      <c r="AF61" s="216">
        <f t="shared" si="24"/>
        <v>0.88957055214723857</v>
      </c>
      <c r="AG61" s="291"/>
    </row>
    <row r="62" spans="1:33" ht="15.75" customHeight="1">
      <c r="A62" s="302"/>
      <c r="B62" s="100" t="s">
        <v>201</v>
      </c>
      <c r="C62" s="374" t="s">
        <v>258</v>
      </c>
      <c r="D62" s="374"/>
      <c r="E62" s="101">
        <v>56.43</v>
      </c>
      <c r="F62" s="105">
        <v>2020</v>
      </c>
      <c r="G62" s="121">
        <f t="shared" si="25"/>
        <v>113988.6</v>
      </c>
      <c r="H62" s="62"/>
      <c r="I62" s="104">
        <v>19</v>
      </c>
      <c r="J62" s="105">
        <v>1800</v>
      </c>
      <c r="K62" s="106">
        <f t="shared" si="27"/>
        <v>94.736842105263165</v>
      </c>
      <c r="L62" s="118">
        <v>19</v>
      </c>
      <c r="M62" s="105">
        <f t="shared" si="26"/>
        <v>1603.1746031746034</v>
      </c>
      <c r="N62" s="106">
        <f t="shared" si="19"/>
        <v>84.377610693400172</v>
      </c>
      <c r="O62" s="123">
        <f t="shared" si="20"/>
        <v>0</v>
      </c>
      <c r="P62" s="124">
        <f t="shared" si="21"/>
        <v>-10.359231411862993</v>
      </c>
      <c r="Q62" s="125">
        <f t="shared" si="22"/>
        <v>0.89065255731922399</v>
      </c>
      <c r="R62" s="307"/>
      <c r="S62" s="47">
        <v>0.50861111111111112</v>
      </c>
      <c r="T62" s="48">
        <v>0.56111111111111112</v>
      </c>
      <c r="U62" s="111">
        <v>56.40000000000002</v>
      </c>
      <c r="V62" s="112">
        <v>75.599999999999994</v>
      </c>
      <c r="W62" s="113"/>
      <c r="X62" s="116"/>
      <c r="Y62" s="12"/>
      <c r="Z62" s="208"/>
      <c r="AA62" s="295"/>
      <c r="AB62" s="296"/>
      <c r="AC62" s="12">
        <v>2</v>
      </c>
      <c r="AD62" s="208"/>
      <c r="AE62" s="215">
        <f t="shared" si="23"/>
        <v>-196.82539682539664</v>
      </c>
      <c r="AF62" s="216">
        <f t="shared" si="24"/>
        <v>0.8906525573192241</v>
      </c>
      <c r="AG62" s="291"/>
    </row>
    <row r="63" spans="1:33" ht="15.75" customHeight="1">
      <c r="A63" s="302"/>
      <c r="B63" s="100"/>
      <c r="C63" s="374"/>
      <c r="D63" s="374"/>
      <c r="E63" s="101"/>
      <c r="F63" s="105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07"/>
      <c r="S63" s="47"/>
      <c r="T63" s="48"/>
      <c r="U63" s="111"/>
      <c r="V63" s="112"/>
      <c r="W63" s="113"/>
      <c r="X63" s="116"/>
      <c r="Y63" s="12"/>
      <c r="Z63" s="208"/>
      <c r="AA63" s="295"/>
      <c r="AB63" s="296"/>
      <c r="AC63" s="12"/>
      <c r="AD63" s="208"/>
      <c r="AE63" s="215"/>
      <c r="AF63" s="216"/>
      <c r="AG63" s="291"/>
    </row>
    <row r="64" spans="1:33" ht="15.75" customHeight="1">
      <c r="A64" s="302"/>
      <c r="B64" s="100"/>
      <c r="C64" s="374"/>
      <c r="D64" s="374"/>
      <c r="E64" s="101"/>
      <c r="F64" s="105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07"/>
      <c r="S64" s="47"/>
      <c r="T64" s="48"/>
      <c r="U64" s="111"/>
      <c r="V64" s="112"/>
      <c r="W64" s="113"/>
      <c r="X64" s="116"/>
      <c r="Y64" s="12"/>
      <c r="Z64" s="208"/>
      <c r="AA64" s="295"/>
      <c r="AB64" s="296"/>
      <c r="AC64" s="12"/>
      <c r="AD64" s="208"/>
      <c r="AE64" s="215"/>
      <c r="AF64" s="216"/>
      <c r="AG64" s="291"/>
    </row>
    <row r="65" spans="1:33" ht="15.75" customHeight="1">
      <c r="A65" s="302"/>
      <c r="B65" s="100"/>
      <c r="C65" s="374"/>
      <c r="D65" s="374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07"/>
      <c r="S65" s="47"/>
      <c r="T65" s="48"/>
      <c r="U65" s="111"/>
      <c r="V65" s="112"/>
      <c r="W65" s="113"/>
      <c r="X65" s="116"/>
      <c r="Y65" s="12"/>
      <c r="Z65" s="208"/>
      <c r="AA65" s="295"/>
      <c r="AB65" s="296"/>
      <c r="AC65" s="12"/>
      <c r="AD65" s="208"/>
      <c r="AE65" s="215"/>
      <c r="AF65" s="216"/>
      <c r="AG65" s="291"/>
    </row>
    <row r="66" spans="1:33" ht="15.75" customHeight="1">
      <c r="A66" s="302"/>
      <c r="B66" s="100"/>
      <c r="C66" s="374"/>
      <c r="D66" s="374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07"/>
      <c r="S66" s="47"/>
      <c r="T66" s="48"/>
      <c r="U66" s="111"/>
      <c r="V66" s="112"/>
      <c r="W66" s="113"/>
      <c r="X66" s="116"/>
      <c r="Y66" s="12"/>
      <c r="Z66" s="208"/>
      <c r="AA66" s="295"/>
      <c r="AB66" s="296"/>
      <c r="AC66" s="12"/>
      <c r="AD66" s="208"/>
      <c r="AE66" s="215"/>
      <c r="AF66" s="216"/>
      <c r="AG66" s="291"/>
    </row>
    <row r="67" spans="1:33" ht="15.75" customHeight="1">
      <c r="A67" s="302"/>
      <c r="B67" s="100"/>
      <c r="C67" s="374"/>
      <c r="D67" s="374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07"/>
      <c r="S67" s="47"/>
      <c r="T67" s="48"/>
      <c r="U67" s="111"/>
      <c r="V67" s="112"/>
      <c r="W67" s="113"/>
      <c r="X67" s="116"/>
      <c r="Y67" s="12"/>
      <c r="Z67" s="208"/>
      <c r="AA67" s="295"/>
      <c r="AB67" s="296"/>
      <c r="AC67" s="12"/>
      <c r="AD67" s="208"/>
      <c r="AE67" s="215"/>
      <c r="AF67" s="216"/>
      <c r="AG67" s="291"/>
    </row>
    <row r="68" spans="1:33" ht="15.75" customHeight="1">
      <c r="A68" s="302"/>
      <c r="B68" s="100"/>
      <c r="C68" s="374"/>
      <c r="D68" s="374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07"/>
      <c r="S68" s="47"/>
      <c r="T68" s="48"/>
      <c r="U68" s="111"/>
      <c r="V68" s="112"/>
      <c r="W68" s="113"/>
      <c r="X68" s="116"/>
      <c r="Y68" s="12"/>
      <c r="Z68" s="208"/>
      <c r="AA68" s="295"/>
      <c r="AB68" s="296"/>
      <c r="AC68" s="12"/>
      <c r="AD68" s="208"/>
      <c r="AE68" s="215"/>
      <c r="AF68" s="216"/>
      <c r="AG68" s="291"/>
    </row>
    <row r="69" spans="1:33" ht="15.75" customHeight="1">
      <c r="A69" s="302"/>
      <c r="B69" s="100"/>
      <c r="C69" s="374"/>
      <c r="D69" s="374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07"/>
      <c r="S69" s="47"/>
      <c r="T69" s="48"/>
      <c r="U69" s="111"/>
      <c r="V69" s="112"/>
      <c r="W69" s="113"/>
      <c r="X69" s="116"/>
      <c r="Y69" s="12"/>
      <c r="Z69" s="208"/>
      <c r="AA69" s="295"/>
      <c r="AB69" s="296"/>
      <c r="AC69" s="12"/>
      <c r="AD69" s="208"/>
      <c r="AE69" s="215"/>
      <c r="AF69" s="216"/>
      <c r="AG69" s="291"/>
    </row>
    <row r="70" spans="1:33" ht="15.75" customHeight="1">
      <c r="A70" s="302"/>
      <c r="B70" s="100"/>
      <c r="C70" s="374"/>
      <c r="D70" s="374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07"/>
      <c r="S70" s="47"/>
      <c r="T70" s="48"/>
      <c r="U70" s="111"/>
      <c r="V70" s="112"/>
      <c r="W70" s="113"/>
      <c r="X70" s="116"/>
      <c r="Y70" s="12"/>
      <c r="Z70" s="208"/>
      <c r="AA70" s="295"/>
      <c r="AB70" s="296"/>
      <c r="AC70" s="12"/>
      <c r="AD70" s="208"/>
      <c r="AE70" s="215"/>
      <c r="AF70" s="216"/>
      <c r="AG70" s="291"/>
    </row>
    <row r="71" spans="1:33" ht="15.75" customHeight="1">
      <c r="A71" s="302"/>
      <c r="B71" s="100"/>
      <c r="C71" s="374"/>
      <c r="D71" s="374"/>
      <c r="E71" s="184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07"/>
      <c r="S71" s="119"/>
      <c r="T71" s="120"/>
      <c r="U71" s="130"/>
      <c r="V71" s="131"/>
      <c r="W71" s="126"/>
      <c r="X71" s="127"/>
      <c r="Y71" s="12"/>
      <c r="Z71" s="208"/>
      <c r="AA71" s="295"/>
      <c r="AB71" s="296"/>
      <c r="AC71" s="12"/>
      <c r="AD71" s="208"/>
      <c r="AE71" s="165"/>
      <c r="AF71" s="125"/>
      <c r="AG71" s="291"/>
    </row>
    <row r="72" spans="1:33" ht="15.75" customHeight="1" thickBot="1">
      <c r="A72" s="303"/>
      <c r="B72" s="133" t="s">
        <v>117</v>
      </c>
      <c r="C72" s="297"/>
      <c r="D72" s="297"/>
      <c r="E72" s="134"/>
      <c r="F72" s="167"/>
      <c r="G72" s="135"/>
      <c r="H72" s="69"/>
      <c r="I72" s="136">
        <f t="shared" ref="I72:J72" si="28">AVERAGE(I56:I71)</f>
        <v>20.142857142857142</v>
      </c>
      <c r="J72" s="137">
        <f t="shared" si="28"/>
        <v>2057.1428571428573</v>
      </c>
      <c r="K72" s="138">
        <f t="shared" ref="K72:K74" si="29">J72/I72</f>
        <v>102.1276595744681</v>
      </c>
      <c r="L72" s="136">
        <f t="shared" ref="L72:M72" si="30">AVERAGE(L56:L71)</f>
        <v>20.142857142857142</v>
      </c>
      <c r="M72" s="137">
        <f t="shared" si="30"/>
        <v>1831.8610635544012</v>
      </c>
      <c r="N72" s="138">
        <f>M72/L72</f>
        <v>90.943457055892267</v>
      </c>
      <c r="O72" s="139">
        <f>L72-I72</f>
        <v>0</v>
      </c>
      <c r="P72" s="140">
        <f>N72-K72</f>
        <v>-11.18420251857583</v>
      </c>
      <c r="Q72" s="141">
        <f>N72/K72</f>
        <v>0.89048801700561164</v>
      </c>
      <c r="R72" s="308"/>
      <c r="S72" s="142">
        <f>S56</f>
        <v>0.2917939814814815</v>
      </c>
      <c r="T72" s="143">
        <f>INDEX(T56:T71,COUNTA(T56:T71))</f>
        <v>0.56111111111111112</v>
      </c>
      <c r="U72" s="144"/>
      <c r="V72" s="166"/>
      <c r="W72" s="167"/>
      <c r="X72" s="138"/>
      <c r="Y72" s="181">
        <f>SUM(Y56:Y71)</f>
        <v>0</v>
      </c>
      <c r="Z72" s="182">
        <f>SUM(Z56:Z71)</f>
        <v>0</v>
      </c>
      <c r="AA72" s="298"/>
      <c r="AB72" s="299"/>
      <c r="AC72" s="181">
        <f>SUM(AC56:AC71)</f>
        <v>8</v>
      </c>
      <c r="AD72" s="194">
        <f>SUM(AD56:AD71)</f>
        <v>0</v>
      </c>
      <c r="AE72" s="168">
        <f>M72-J72</f>
        <v>-225.28179358845614</v>
      </c>
      <c r="AF72" s="141">
        <f>M72/J72</f>
        <v>0.89048801700561164</v>
      </c>
      <c r="AG72" s="292"/>
    </row>
    <row r="73" spans="1:33" ht="15.75" customHeight="1">
      <c r="A73" s="311" t="s">
        <v>118</v>
      </c>
      <c r="B73" s="100" t="s">
        <v>180</v>
      </c>
      <c r="C73" s="293" t="s">
        <v>207</v>
      </c>
      <c r="D73" s="294"/>
      <c r="E73" s="101">
        <v>21.74</v>
      </c>
      <c r="F73" s="102">
        <v>707</v>
      </c>
      <c r="G73" s="121">
        <f t="shared" ref="G73:G74" si="31">E73*F73</f>
        <v>15370.179999999998</v>
      </c>
      <c r="H73" s="122"/>
      <c r="I73" s="104">
        <v>6</v>
      </c>
      <c r="J73" s="105">
        <v>3600</v>
      </c>
      <c r="K73" s="106">
        <f t="shared" si="29"/>
        <v>600</v>
      </c>
      <c r="L73" s="107">
        <v>6</v>
      </c>
      <c r="M73" s="105">
        <f>F73/V73*60</f>
        <v>3254.7314578005085</v>
      </c>
      <c r="N73" s="106">
        <f>M73/L73</f>
        <v>542.45524296675137</v>
      </c>
      <c r="O73" s="108">
        <f>L73-I73</f>
        <v>0</v>
      </c>
      <c r="P73" s="109">
        <f>N73-K73</f>
        <v>-57.544757033248629</v>
      </c>
      <c r="Q73" s="110">
        <f>N73/K73</f>
        <v>0.90409207161125227</v>
      </c>
      <c r="R73" s="306">
        <f>Q89</f>
        <v>0.90232789139741176</v>
      </c>
      <c r="S73" s="47">
        <v>0.43333333333333335</v>
      </c>
      <c r="T73" s="48">
        <v>0.44238425925925928</v>
      </c>
      <c r="U73" s="111">
        <v>5.7333333333333236</v>
      </c>
      <c r="V73" s="112">
        <v>13.033333333333346</v>
      </c>
      <c r="W73" s="161"/>
      <c r="X73" s="162"/>
      <c r="Y73" s="12"/>
      <c r="Z73" s="208"/>
      <c r="AA73" s="309"/>
      <c r="AB73" s="310"/>
      <c r="AC73" s="12">
        <v>1</v>
      </c>
      <c r="AD73" s="208"/>
      <c r="AE73" s="115">
        <f>M73-J73</f>
        <v>-345.26854219949155</v>
      </c>
      <c r="AF73" s="156">
        <f>M73/J73</f>
        <v>0.90409207161125238</v>
      </c>
      <c r="AG73" s="290">
        <f>AF89</f>
        <v>0.90232789139741165</v>
      </c>
    </row>
    <row r="74" spans="1:33" ht="15.75" customHeight="1">
      <c r="A74" s="312"/>
      <c r="B74" s="100" t="s">
        <v>236</v>
      </c>
      <c r="C74" s="293" t="s">
        <v>237</v>
      </c>
      <c r="D74" s="294"/>
      <c r="E74" s="101">
        <v>27.05</v>
      </c>
      <c r="F74" s="102">
        <v>1593</v>
      </c>
      <c r="G74" s="121">
        <f t="shared" si="31"/>
        <v>43090.65</v>
      </c>
      <c r="H74" s="62"/>
      <c r="I74" s="104">
        <v>6</v>
      </c>
      <c r="J74" s="105">
        <v>3273</v>
      </c>
      <c r="K74" s="106">
        <f t="shared" si="29"/>
        <v>545.5</v>
      </c>
      <c r="L74" s="118">
        <v>6</v>
      </c>
      <c r="M74" s="105">
        <f>F74/V74*60</f>
        <v>2946.9681397739018</v>
      </c>
      <c r="N74" s="106">
        <f>M74/L74</f>
        <v>491.16135662898364</v>
      </c>
      <c r="O74" s="123">
        <f>L74-I74</f>
        <v>0</v>
      </c>
      <c r="P74" s="124">
        <f>N74-K74</f>
        <v>-54.33864337101636</v>
      </c>
      <c r="Q74" s="125">
        <f>N74/K74</f>
        <v>0.9003874548652312</v>
      </c>
      <c r="R74" s="307"/>
      <c r="S74" s="47">
        <v>0.44583333333333336</v>
      </c>
      <c r="T74" s="48">
        <v>0.46835648148148146</v>
      </c>
      <c r="U74" s="111">
        <v>4.9666666666666703</v>
      </c>
      <c r="V74" s="112">
        <v>32.433333333333259</v>
      </c>
      <c r="W74" s="113"/>
      <c r="X74" s="116"/>
      <c r="Y74" s="12"/>
      <c r="Z74" s="208"/>
      <c r="AA74" s="295"/>
      <c r="AB74" s="296"/>
      <c r="AC74" s="12">
        <v>1</v>
      </c>
      <c r="AD74" s="208"/>
      <c r="AE74" s="117">
        <f>M74-J74</f>
        <v>-326.03186022609816</v>
      </c>
      <c r="AF74" s="110">
        <f>M74/J74</f>
        <v>0.9003874548652312</v>
      </c>
      <c r="AG74" s="291"/>
    </row>
    <row r="75" spans="1:33" ht="15.75" customHeight="1">
      <c r="A75" s="312"/>
      <c r="B75" s="100"/>
      <c r="C75" s="293"/>
      <c r="D75" s="294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07"/>
      <c r="S75" s="47"/>
      <c r="T75" s="48"/>
      <c r="U75" s="111"/>
      <c r="V75" s="112"/>
      <c r="W75" s="113"/>
      <c r="X75" s="116"/>
      <c r="Y75" s="12"/>
      <c r="Z75" s="208"/>
      <c r="AA75" s="295"/>
      <c r="AB75" s="296"/>
      <c r="AC75" s="12"/>
      <c r="AD75" s="208"/>
      <c r="AE75" s="117"/>
      <c r="AF75" s="110"/>
      <c r="AG75" s="291"/>
    </row>
    <row r="76" spans="1:33" ht="15.75" customHeight="1">
      <c r="A76" s="312"/>
      <c r="B76" s="100"/>
      <c r="C76" s="293"/>
      <c r="D76" s="294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07"/>
      <c r="S76" s="47"/>
      <c r="T76" s="48"/>
      <c r="U76" s="111"/>
      <c r="V76" s="112"/>
      <c r="W76" s="113"/>
      <c r="X76" s="116"/>
      <c r="Y76" s="12"/>
      <c r="Z76" s="208"/>
      <c r="AA76" s="295"/>
      <c r="AB76" s="296"/>
      <c r="AC76" s="12"/>
      <c r="AD76" s="208"/>
      <c r="AE76" s="117"/>
      <c r="AF76" s="110"/>
      <c r="AG76" s="291"/>
    </row>
    <row r="77" spans="1:33" ht="15.75" customHeight="1">
      <c r="A77" s="312"/>
      <c r="B77" s="100"/>
      <c r="C77" s="293"/>
      <c r="D77" s="294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307"/>
      <c r="S77" s="47"/>
      <c r="T77" s="48"/>
      <c r="U77" s="111"/>
      <c r="V77" s="112"/>
      <c r="W77" s="113"/>
      <c r="X77" s="116"/>
      <c r="Y77" s="12"/>
      <c r="Z77" s="208"/>
      <c r="AA77" s="295"/>
      <c r="AB77" s="296"/>
      <c r="AC77" s="12"/>
      <c r="AD77" s="208"/>
      <c r="AE77" s="117"/>
      <c r="AF77" s="110"/>
      <c r="AG77" s="291"/>
    </row>
    <row r="78" spans="1:33" ht="15.75" customHeight="1">
      <c r="A78" s="312"/>
      <c r="B78" s="100"/>
      <c r="C78" s="293"/>
      <c r="D78" s="294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07"/>
      <c r="S78" s="47"/>
      <c r="T78" s="48"/>
      <c r="U78" s="111"/>
      <c r="V78" s="112"/>
      <c r="W78" s="113"/>
      <c r="X78" s="116"/>
      <c r="Y78" s="12"/>
      <c r="Z78" s="208"/>
      <c r="AA78" s="295"/>
      <c r="AB78" s="296"/>
      <c r="AC78" s="12"/>
      <c r="AD78" s="208"/>
      <c r="AE78" s="117"/>
      <c r="AF78" s="110"/>
      <c r="AG78" s="291"/>
    </row>
    <row r="79" spans="1:33" ht="15.75" customHeight="1">
      <c r="A79" s="312"/>
      <c r="B79" s="100"/>
      <c r="C79" s="293"/>
      <c r="D79" s="294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307"/>
      <c r="S79" s="47"/>
      <c r="T79" s="48"/>
      <c r="U79" s="111"/>
      <c r="V79" s="112"/>
      <c r="W79" s="113"/>
      <c r="X79" s="116"/>
      <c r="Y79" s="12"/>
      <c r="Z79" s="208"/>
      <c r="AA79" s="295"/>
      <c r="AB79" s="296"/>
      <c r="AC79" s="12"/>
      <c r="AD79" s="208"/>
      <c r="AE79" s="117"/>
      <c r="AF79" s="110"/>
      <c r="AG79" s="291"/>
    </row>
    <row r="80" spans="1:33" ht="15.75" customHeight="1">
      <c r="A80" s="312"/>
      <c r="B80" s="100"/>
      <c r="C80" s="293"/>
      <c r="D80" s="294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07"/>
      <c r="S80" s="47"/>
      <c r="T80" s="48"/>
      <c r="U80" s="111"/>
      <c r="V80" s="112"/>
      <c r="W80" s="113"/>
      <c r="X80" s="116"/>
      <c r="Y80" s="12"/>
      <c r="Z80" s="208"/>
      <c r="AA80" s="295"/>
      <c r="AB80" s="296"/>
      <c r="AC80" s="12"/>
      <c r="AD80" s="208"/>
      <c r="AE80" s="117"/>
      <c r="AF80" s="110"/>
      <c r="AG80" s="291"/>
    </row>
    <row r="81" spans="1:33" ht="15.75" customHeight="1">
      <c r="A81" s="312"/>
      <c r="B81" s="100"/>
      <c r="C81" s="293"/>
      <c r="D81" s="294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07"/>
      <c r="S81" s="47"/>
      <c r="T81" s="48"/>
      <c r="U81" s="111"/>
      <c r="V81" s="112"/>
      <c r="W81" s="113"/>
      <c r="X81" s="127"/>
      <c r="Y81" s="12"/>
      <c r="Z81" s="208"/>
      <c r="AA81" s="295"/>
      <c r="AB81" s="296"/>
      <c r="AC81" s="12"/>
      <c r="AD81" s="208"/>
      <c r="AE81" s="117"/>
      <c r="AF81" s="110"/>
      <c r="AG81" s="291"/>
    </row>
    <row r="82" spans="1:33" ht="15.75" customHeight="1">
      <c r="A82" s="312"/>
      <c r="B82" s="100"/>
      <c r="C82" s="293"/>
      <c r="D82" s="294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07"/>
      <c r="S82" s="47"/>
      <c r="T82" s="48"/>
      <c r="U82" s="111"/>
      <c r="V82" s="112"/>
      <c r="W82" s="113"/>
      <c r="X82" s="127"/>
      <c r="Y82" s="12"/>
      <c r="Z82" s="208"/>
      <c r="AA82" s="295"/>
      <c r="AB82" s="296"/>
      <c r="AC82" s="12"/>
      <c r="AD82" s="208"/>
      <c r="AE82" s="117"/>
      <c r="AF82" s="110"/>
      <c r="AG82" s="291"/>
    </row>
    <row r="83" spans="1:33" ht="15.75" customHeight="1">
      <c r="A83" s="312"/>
      <c r="B83" s="100"/>
      <c r="C83" s="293"/>
      <c r="D83" s="294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07"/>
      <c r="S83" s="47"/>
      <c r="T83" s="48"/>
      <c r="U83" s="111"/>
      <c r="V83" s="112"/>
      <c r="W83" s="113"/>
      <c r="X83" s="127"/>
      <c r="Y83" s="12"/>
      <c r="Z83" s="208"/>
      <c r="AA83" s="295"/>
      <c r="AB83" s="296"/>
      <c r="AC83" s="12"/>
      <c r="AD83" s="208"/>
      <c r="AE83" s="117"/>
      <c r="AF83" s="110"/>
      <c r="AG83" s="291"/>
    </row>
    <row r="84" spans="1:33" ht="15.75" customHeight="1">
      <c r="A84" s="312"/>
      <c r="B84" s="100"/>
      <c r="C84" s="293"/>
      <c r="D84" s="294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07"/>
      <c r="S84" s="47"/>
      <c r="T84" s="48"/>
      <c r="U84" s="111"/>
      <c r="V84" s="112"/>
      <c r="W84" s="113"/>
      <c r="X84" s="127"/>
      <c r="Y84" s="12"/>
      <c r="Z84" s="208"/>
      <c r="AA84" s="295"/>
      <c r="AB84" s="296"/>
      <c r="AC84" s="12"/>
      <c r="AD84" s="208"/>
      <c r="AE84" s="117"/>
      <c r="AF84" s="110"/>
      <c r="AG84" s="291"/>
    </row>
    <row r="85" spans="1:33" ht="15.75" customHeight="1">
      <c r="A85" s="312"/>
      <c r="B85" s="100"/>
      <c r="C85" s="293"/>
      <c r="D85" s="294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07"/>
      <c r="S85" s="47"/>
      <c r="T85" s="48"/>
      <c r="U85" s="111"/>
      <c r="V85" s="112"/>
      <c r="W85" s="113"/>
      <c r="X85" s="127"/>
      <c r="Y85" s="12"/>
      <c r="Z85" s="208"/>
      <c r="AA85" s="295"/>
      <c r="AB85" s="296"/>
      <c r="AC85" s="12"/>
      <c r="AD85" s="208"/>
      <c r="AE85" s="117"/>
      <c r="AF85" s="110"/>
      <c r="AG85" s="291"/>
    </row>
    <row r="86" spans="1:33" ht="15.75" customHeight="1">
      <c r="A86" s="312"/>
      <c r="B86" s="100"/>
      <c r="C86" s="293"/>
      <c r="D86" s="294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07"/>
      <c r="S86" s="47"/>
      <c r="T86" s="48"/>
      <c r="U86" s="111"/>
      <c r="V86" s="112"/>
      <c r="W86" s="113"/>
      <c r="X86" s="127"/>
      <c r="Y86" s="12"/>
      <c r="Z86" s="208"/>
      <c r="AA86" s="295"/>
      <c r="AB86" s="296"/>
      <c r="AC86" s="12"/>
      <c r="AD86" s="208"/>
      <c r="AE86" s="117"/>
      <c r="AF86" s="110"/>
      <c r="AG86" s="291"/>
    </row>
    <row r="87" spans="1:33" ht="15.75" customHeight="1">
      <c r="A87" s="312"/>
      <c r="B87" s="100"/>
      <c r="C87" s="293"/>
      <c r="D87" s="294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07"/>
      <c r="S87" s="47"/>
      <c r="T87" s="48"/>
      <c r="U87" s="111"/>
      <c r="V87" s="112"/>
      <c r="W87" s="113"/>
      <c r="X87" s="127"/>
      <c r="Y87" s="12"/>
      <c r="Z87" s="208"/>
      <c r="AA87" s="295"/>
      <c r="AB87" s="296"/>
      <c r="AC87" s="12"/>
      <c r="AD87" s="208"/>
      <c r="AE87" s="117"/>
      <c r="AF87" s="110"/>
      <c r="AG87" s="291"/>
    </row>
    <row r="88" spans="1:33" ht="15.75" customHeight="1">
      <c r="A88" s="312"/>
      <c r="B88" s="163"/>
      <c r="C88" s="293"/>
      <c r="D88" s="294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07"/>
      <c r="S88" s="119"/>
      <c r="T88" s="120"/>
      <c r="U88" s="130"/>
      <c r="V88" s="131"/>
      <c r="W88" s="126"/>
      <c r="X88" s="127"/>
      <c r="Y88" s="12"/>
      <c r="Z88" s="208"/>
      <c r="AA88" s="295"/>
      <c r="AB88" s="296"/>
      <c r="AC88" s="12"/>
      <c r="AD88" s="208"/>
      <c r="AE88" s="165"/>
      <c r="AF88" s="125"/>
      <c r="AG88" s="291"/>
    </row>
    <row r="89" spans="1:33" ht="15.75" customHeight="1" thickBot="1">
      <c r="A89" s="313"/>
      <c r="B89" s="133" t="s">
        <v>117</v>
      </c>
      <c r="C89" s="297"/>
      <c r="D89" s="297"/>
      <c r="E89" s="134"/>
      <c r="F89" s="167"/>
      <c r="G89" s="135"/>
      <c r="H89" s="69"/>
      <c r="I89" s="136">
        <f t="shared" ref="I89:J89" si="32">AVERAGE(I73:I88)</f>
        <v>6</v>
      </c>
      <c r="J89" s="137">
        <f t="shared" si="32"/>
        <v>3436.5</v>
      </c>
      <c r="K89" s="138">
        <f t="shared" ref="K89" si="33">J89/I89</f>
        <v>572.75</v>
      </c>
      <c r="L89" s="136">
        <f t="shared" ref="L89:M89" si="34">AVERAGE(L73:L88)</f>
        <v>6</v>
      </c>
      <c r="M89" s="137">
        <f t="shared" si="34"/>
        <v>3100.8497987872051</v>
      </c>
      <c r="N89" s="138">
        <f>M89/L89</f>
        <v>516.80829979786756</v>
      </c>
      <c r="O89" s="139">
        <f>L89-I89</f>
        <v>0</v>
      </c>
      <c r="P89" s="140">
        <f>N89-K89</f>
        <v>-55.941700202132438</v>
      </c>
      <c r="Q89" s="141">
        <f>N89/K89</f>
        <v>0.90232789139741176</v>
      </c>
      <c r="R89" s="308"/>
      <c r="S89" s="142">
        <f>S73</f>
        <v>0.43333333333333335</v>
      </c>
      <c r="T89" s="143">
        <f>INDEX(T73:T88,COUNTA(T73:T88))</f>
        <v>0.46835648148148146</v>
      </c>
      <c r="U89" s="144"/>
      <c r="V89" s="166"/>
      <c r="W89" s="167"/>
      <c r="X89" s="138"/>
      <c r="Y89" s="181">
        <f>SUM(Y73:Y88)</f>
        <v>0</v>
      </c>
      <c r="Z89" s="182">
        <f>SUM(Z73:Z88)</f>
        <v>0</v>
      </c>
      <c r="AA89" s="298"/>
      <c r="AB89" s="299"/>
      <c r="AC89" s="181">
        <f>SUM(AC73:AC88)</f>
        <v>2</v>
      </c>
      <c r="AD89" s="194">
        <f>SUM(AD73:AD88)</f>
        <v>0</v>
      </c>
      <c r="AE89" s="168">
        <f>M89-J89</f>
        <v>-335.65020121279485</v>
      </c>
      <c r="AF89" s="141">
        <f>M89/J89</f>
        <v>0.90232789139741165</v>
      </c>
      <c r="AG89" s="292"/>
    </row>
    <row r="90" spans="1:33" ht="15.75" customHeight="1">
      <c r="A90" s="300" t="s">
        <v>208</v>
      </c>
      <c r="B90" s="146" t="s">
        <v>184</v>
      </c>
      <c r="C90" s="304" t="s">
        <v>211</v>
      </c>
      <c r="D90" s="305"/>
      <c r="E90" s="147">
        <v>57.3</v>
      </c>
      <c r="F90" s="159">
        <v>1415</v>
      </c>
      <c r="G90" s="148">
        <f t="shared" ref="G90:G92" si="35">E90*F90</f>
        <v>81079.5</v>
      </c>
      <c r="H90" s="149"/>
      <c r="I90" s="150">
        <v>21</v>
      </c>
      <c r="J90" s="151">
        <v>2000</v>
      </c>
      <c r="K90" s="152">
        <f>J90/I90</f>
        <v>95.238095238095241</v>
      </c>
      <c r="L90" s="153">
        <v>21</v>
      </c>
      <c r="M90" s="151">
        <f>F90/V90*60</f>
        <v>1776.7701430066268</v>
      </c>
      <c r="N90" s="152">
        <f>M90/L90</f>
        <v>84.608102047934608</v>
      </c>
      <c r="O90" s="154">
        <f>L90-I90</f>
        <v>0</v>
      </c>
      <c r="P90" s="155">
        <f>N90-K90</f>
        <v>-10.629993190160633</v>
      </c>
      <c r="Q90" s="156">
        <f>N90/K90</f>
        <v>0.88838507150331336</v>
      </c>
      <c r="R90" s="306">
        <f>Q106</f>
        <v>0.88857533576737069</v>
      </c>
      <c r="S90" s="157">
        <v>0.70848379629629632</v>
      </c>
      <c r="T90" s="158">
        <v>0.7416666666666667</v>
      </c>
      <c r="U90" s="159"/>
      <c r="V90" s="160">
        <v>47.783333333333346</v>
      </c>
      <c r="W90" s="97"/>
      <c r="X90" s="98"/>
      <c r="Y90" s="206"/>
      <c r="Z90" s="207"/>
      <c r="AA90" s="309"/>
      <c r="AB90" s="310"/>
      <c r="AC90" s="206">
        <v>1</v>
      </c>
      <c r="AD90" s="207"/>
      <c r="AE90" s="115">
        <f>M90-J90</f>
        <v>-223.22985699337323</v>
      </c>
      <c r="AF90" s="156">
        <f>M90/J90</f>
        <v>0.88838507150331336</v>
      </c>
      <c r="AG90" s="389">
        <f>AF106</f>
        <v>0.88857533576737069</v>
      </c>
    </row>
    <row r="91" spans="1:33" ht="15.75" customHeight="1">
      <c r="A91" s="301"/>
      <c r="B91" s="163" t="s">
        <v>184</v>
      </c>
      <c r="C91" s="293" t="s">
        <v>216</v>
      </c>
      <c r="D91" s="294"/>
      <c r="E91" s="101">
        <v>54.09</v>
      </c>
      <c r="F91" s="111">
        <v>1723</v>
      </c>
      <c r="G91" s="103">
        <f t="shared" si="35"/>
        <v>93197.07</v>
      </c>
      <c r="H91" s="26"/>
      <c r="I91" s="104">
        <v>19</v>
      </c>
      <c r="J91" s="105">
        <v>2000</v>
      </c>
      <c r="K91" s="106">
        <f t="shared" ref="K91:K92" si="36">J91/I91</f>
        <v>105.26315789473684</v>
      </c>
      <c r="L91" s="107">
        <v>19</v>
      </c>
      <c r="M91" s="105">
        <f>F91/V91*60</f>
        <v>1775.7801316919574</v>
      </c>
      <c r="N91" s="106">
        <f>M91/L91</f>
        <v>93.462112194313548</v>
      </c>
      <c r="O91" s="108">
        <f>L91-I91</f>
        <v>0</v>
      </c>
      <c r="P91" s="109">
        <f>N91-K91</f>
        <v>-11.801045700423288</v>
      </c>
      <c r="Q91" s="110">
        <f>N91/K91</f>
        <v>0.88789006584597874</v>
      </c>
      <c r="R91" s="307"/>
      <c r="S91" s="47">
        <v>0.74513888888888891</v>
      </c>
      <c r="T91" s="48">
        <v>0.7855671296296296</v>
      </c>
      <c r="U91" s="111">
        <v>4.9999999999999822</v>
      </c>
      <c r="V91" s="112">
        <v>58.216666666666598</v>
      </c>
      <c r="W91" s="113"/>
      <c r="X91" s="116"/>
      <c r="Y91" s="12"/>
      <c r="Z91" s="208"/>
      <c r="AA91" s="295"/>
      <c r="AB91" s="296"/>
      <c r="AC91" s="12">
        <v>1</v>
      </c>
      <c r="AD91" s="208"/>
      <c r="AE91" s="117">
        <f>M91-J91</f>
        <v>-224.21986830804258</v>
      </c>
      <c r="AF91" s="110">
        <f>M91/J91</f>
        <v>0.88789006584597874</v>
      </c>
      <c r="AG91" s="377"/>
    </row>
    <row r="92" spans="1:33" ht="15.75" customHeight="1">
      <c r="A92" s="301"/>
      <c r="B92" s="163" t="s">
        <v>184</v>
      </c>
      <c r="C92" s="293" t="s">
        <v>218</v>
      </c>
      <c r="D92" s="294"/>
      <c r="E92" s="101">
        <v>58.17</v>
      </c>
      <c r="F92" s="111">
        <v>1949</v>
      </c>
      <c r="G92" s="103">
        <f t="shared" si="35"/>
        <v>113373.33</v>
      </c>
      <c r="H92" s="26"/>
      <c r="I92" s="104">
        <v>19</v>
      </c>
      <c r="J92" s="105">
        <v>1800</v>
      </c>
      <c r="K92" s="106">
        <f t="shared" si="36"/>
        <v>94.736842105263165</v>
      </c>
      <c r="L92" s="107">
        <v>19</v>
      </c>
      <c r="M92" s="105">
        <f>F92/V92*60</f>
        <v>1601.1866727521654</v>
      </c>
      <c r="N92" s="106">
        <f>M92/L92</f>
        <v>84.272982776429757</v>
      </c>
      <c r="O92" s="108">
        <f>L92-I92</f>
        <v>0</v>
      </c>
      <c r="P92" s="109">
        <f>N92-K92</f>
        <v>-10.463859328833408</v>
      </c>
      <c r="Q92" s="110">
        <f>N92/K92</f>
        <v>0.8895481515289807</v>
      </c>
      <c r="R92" s="307"/>
      <c r="S92" s="47">
        <v>0.78888888888888886</v>
      </c>
      <c r="T92" s="48">
        <v>0.83960648148148154</v>
      </c>
      <c r="U92" s="111">
        <v>4.783333333333335</v>
      </c>
      <c r="V92" s="112">
        <v>73.033333333333445</v>
      </c>
      <c r="W92" s="113"/>
      <c r="X92" s="116"/>
      <c r="Y92" s="12"/>
      <c r="Z92" s="208"/>
      <c r="AA92" s="295"/>
      <c r="AB92" s="296"/>
      <c r="AC92" s="12">
        <v>1</v>
      </c>
      <c r="AD92" s="208"/>
      <c r="AE92" s="117">
        <f>M92-J92</f>
        <v>-198.81332724783465</v>
      </c>
      <c r="AF92" s="110">
        <f>M92/J92</f>
        <v>0.8895481515289807</v>
      </c>
      <c r="AG92" s="377"/>
    </row>
    <row r="93" spans="1:33" ht="15.75" customHeight="1">
      <c r="A93" s="301"/>
      <c r="B93" s="163"/>
      <c r="C93" s="293"/>
      <c r="D93" s="294"/>
      <c r="E93" s="101"/>
      <c r="F93" s="111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07"/>
      <c r="S93" s="47"/>
      <c r="T93" s="48"/>
      <c r="U93" s="111"/>
      <c r="V93" s="112"/>
      <c r="W93" s="113"/>
      <c r="X93" s="116"/>
      <c r="Y93" s="12"/>
      <c r="Z93" s="208"/>
      <c r="AA93" s="295"/>
      <c r="AB93" s="296"/>
      <c r="AC93" s="12"/>
      <c r="AD93" s="208"/>
      <c r="AE93" s="117"/>
      <c r="AF93" s="110"/>
      <c r="AG93" s="377"/>
    </row>
    <row r="94" spans="1:33" ht="15.75" customHeight="1">
      <c r="A94" s="302"/>
      <c r="B94" s="163"/>
      <c r="C94" s="293"/>
      <c r="D94" s="294"/>
      <c r="E94" s="101"/>
      <c r="F94" s="111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307"/>
      <c r="S94" s="47"/>
      <c r="T94" s="48"/>
      <c r="U94" s="111"/>
      <c r="V94" s="112"/>
      <c r="W94" s="113"/>
      <c r="X94" s="116"/>
      <c r="Y94" s="12"/>
      <c r="Z94" s="208"/>
      <c r="AA94" s="295"/>
      <c r="AB94" s="296"/>
      <c r="AC94" s="12"/>
      <c r="AD94" s="208"/>
      <c r="AE94" s="117"/>
      <c r="AF94" s="110"/>
      <c r="AG94" s="377"/>
    </row>
    <row r="95" spans="1:33" ht="15.75" customHeight="1">
      <c r="A95" s="302"/>
      <c r="B95" s="163"/>
      <c r="C95" s="293"/>
      <c r="D95" s="294"/>
      <c r="E95" s="101"/>
      <c r="F95" s="111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07"/>
      <c r="S95" s="47"/>
      <c r="T95" s="48"/>
      <c r="U95" s="111"/>
      <c r="V95" s="112"/>
      <c r="W95" s="113"/>
      <c r="X95" s="116"/>
      <c r="Y95" s="12"/>
      <c r="Z95" s="208"/>
      <c r="AA95" s="295"/>
      <c r="AB95" s="296"/>
      <c r="AC95" s="12"/>
      <c r="AD95" s="208"/>
      <c r="AE95" s="117"/>
      <c r="AF95" s="110"/>
      <c r="AG95" s="377"/>
    </row>
    <row r="96" spans="1:33" ht="15.75" customHeight="1">
      <c r="A96" s="302"/>
      <c r="B96" s="163"/>
      <c r="C96" s="293"/>
      <c r="D96" s="294"/>
      <c r="E96" s="101"/>
      <c r="F96" s="111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307"/>
      <c r="S96" s="47"/>
      <c r="T96" s="48"/>
      <c r="U96" s="111"/>
      <c r="V96" s="112"/>
      <c r="W96" s="113"/>
      <c r="X96" s="116"/>
      <c r="Y96" s="12"/>
      <c r="Z96" s="208"/>
      <c r="AA96" s="295"/>
      <c r="AB96" s="296"/>
      <c r="AC96" s="12"/>
      <c r="AD96" s="208"/>
      <c r="AE96" s="117"/>
      <c r="AF96" s="110"/>
      <c r="AG96" s="377"/>
    </row>
    <row r="97" spans="1:33" ht="15.75" customHeight="1">
      <c r="A97" s="302"/>
      <c r="B97" s="163"/>
      <c r="C97" s="293"/>
      <c r="D97" s="294"/>
      <c r="E97" s="101"/>
      <c r="F97" s="111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07"/>
      <c r="S97" s="47"/>
      <c r="T97" s="48"/>
      <c r="U97" s="111"/>
      <c r="V97" s="112"/>
      <c r="W97" s="113"/>
      <c r="X97" s="116"/>
      <c r="Y97" s="12"/>
      <c r="Z97" s="208"/>
      <c r="AA97" s="295"/>
      <c r="AB97" s="296"/>
      <c r="AC97" s="12"/>
      <c r="AD97" s="208"/>
      <c r="AE97" s="117"/>
      <c r="AF97" s="110"/>
      <c r="AG97" s="377"/>
    </row>
    <row r="98" spans="1:33" ht="15.75" customHeight="1">
      <c r="A98" s="302"/>
      <c r="B98" s="163"/>
      <c r="C98" s="293"/>
      <c r="D98" s="294"/>
      <c r="E98" s="101"/>
      <c r="F98" s="111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07"/>
      <c r="S98" s="47"/>
      <c r="T98" s="48"/>
      <c r="U98" s="111"/>
      <c r="V98" s="112"/>
      <c r="W98" s="113"/>
      <c r="X98" s="116"/>
      <c r="Y98" s="12"/>
      <c r="Z98" s="208"/>
      <c r="AA98" s="295"/>
      <c r="AB98" s="296"/>
      <c r="AC98" s="12"/>
      <c r="AD98" s="208"/>
      <c r="AE98" s="117"/>
      <c r="AF98" s="110"/>
      <c r="AG98" s="377"/>
    </row>
    <row r="99" spans="1:33" ht="15.75" customHeight="1">
      <c r="A99" s="302"/>
      <c r="B99" s="163"/>
      <c r="C99" s="293"/>
      <c r="D99" s="294"/>
      <c r="E99" s="101"/>
      <c r="F99" s="111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07"/>
      <c r="S99" s="47"/>
      <c r="T99" s="48"/>
      <c r="U99" s="111"/>
      <c r="V99" s="112"/>
      <c r="W99" s="113"/>
      <c r="X99" s="116"/>
      <c r="Y99" s="12"/>
      <c r="Z99" s="208"/>
      <c r="AA99" s="295"/>
      <c r="AB99" s="296"/>
      <c r="AC99" s="12"/>
      <c r="AD99" s="208"/>
      <c r="AE99" s="117"/>
      <c r="AF99" s="110"/>
      <c r="AG99" s="377"/>
    </row>
    <row r="100" spans="1:33" ht="15.75" customHeight="1">
      <c r="A100" s="302"/>
      <c r="B100" s="163"/>
      <c r="C100" s="293"/>
      <c r="D100" s="294"/>
      <c r="E100" s="101"/>
      <c r="F100" s="111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07"/>
      <c r="S100" s="47"/>
      <c r="T100" s="48"/>
      <c r="U100" s="111"/>
      <c r="V100" s="112"/>
      <c r="W100" s="113"/>
      <c r="X100" s="116"/>
      <c r="Y100" s="12"/>
      <c r="Z100" s="208"/>
      <c r="AA100" s="295"/>
      <c r="AB100" s="296"/>
      <c r="AC100" s="12"/>
      <c r="AD100" s="208"/>
      <c r="AE100" s="117"/>
      <c r="AF100" s="110"/>
      <c r="AG100" s="377"/>
    </row>
    <row r="101" spans="1:33" ht="15.75" customHeight="1">
      <c r="A101" s="302"/>
      <c r="B101" s="163"/>
      <c r="C101" s="293"/>
      <c r="D101" s="294"/>
      <c r="E101" s="101"/>
      <c r="F101" s="111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07"/>
      <c r="S101" s="47"/>
      <c r="T101" s="48"/>
      <c r="U101" s="111"/>
      <c r="V101" s="112"/>
      <c r="W101" s="113"/>
      <c r="X101" s="116"/>
      <c r="Y101" s="12"/>
      <c r="Z101" s="208"/>
      <c r="AA101" s="295"/>
      <c r="AB101" s="296"/>
      <c r="AC101" s="12"/>
      <c r="AD101" s="208"/>
      <c r="AE101" s="117"/>
      <c r="AF101" s="110"/>
      <c r="AG101" s="377"/>
    </row>
    <row r="102" spans="1:33" ht="15.75" customHeight="1">
      <c r="A102" s="302"/>
      <c r="B102" s="163"/>
      <c r="C102" s="293"/>
      <c r="D102" s="294"/>
      <c r="E102" s="101"/>
      <c r="F102" s="111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07"/>
      <c r="S102" s="47"/>
      <c r="T102" s="48"/>
      <c r="U102" s="111"/>
      <c r="V102" s="112"/>
      <c r="W102" s="113"/>
      <c r="X102" s="116"/>
      <c r="Y102" s="12"/>
      <c r="Z102" s="208"/>
      <c r="AA102" s="295"/>
      <c r="AB102" s="296"/>
      <c r="AC102" s="12"/>
      <c r="AD102" s="208"/>
      <c r="AE102" s="117"/>
      <c r="AF102" s="110"/>
      <c r="AG102" s="377"/>
    </row>
    <row r="103" spans="1:33" ht="15.75" customHeight="1">
      <c r="A103" s="302"/>
      <c r="B103" s="163"/>
      <c r="C103" s="293"/>
      <c r="D103" s="294"/>
      <c r="E103" s="101"/>
      <c r="F103" s="111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07"/>
      <c r="S103" s="47"/>
      <c r="T103" s="48"/>
      <c r="U103" s="111"/>
      <c r="V103" s="112"/>
      <c r="W103" s="185"/>
      <c r="X103" s="186"/>
      <c r="Y103" s="12"/>
      <c r="Z103" s="208"/>
      <c r="AA103" s="295"/>
      <c r="AB103" s="296"/>
      <c r="AC103" s="12"/>
      <c r="AD103" s="208"/>
      <c r="AE103" s="117"/>
      <c r="AF103" s="110"/>
      <c r="AG103" s="377"/>
    </row>
    <row r="104" spans="1:33" ht="15.75" customHeight="1">
      <c r="A104" s="302"/>
      <c r="B104" s="163"/>
      <c r="C104" s="293"/>
      <c r="D104" s="294"/>
      <c r="E104" s="101"/>
      <c r="F104" s="111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07"/>
      <c r="S104" s="47"/>
      <c r="T104" s="48"/>
      <c r="U104" s="111"/>
      <c r="V104" s="112"/>
      <c r="W104" s="187"/>
      <c r="X104" s="188"/>
      <c r="Y104" s="12"/>
      <c r="Z104" s="208"/>
      <c r="AA104" s="295"/>
      <c r="AB104" s="296"/>
      <c r="AC104" s="12"/>
      <c r="AD104" s="208"/>
      <c r="AE104" s="117"/>
      <c r="AF104" s="110"/>
      <c r="AG104" s="377"/>
    </row>
    <row r="105" spans="1:33" ht="15.75" customHeight="1">
      <c r="A105" s="302"/>
      <c r="B105" s="100"/>
      <c r="C105" s="293"/>
      <c r="D105" s="294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07"/>
      <c r="S105" s="47"/>
      <c r="T105" s="48"/>
      <c r="U105" s="130"/>
      <c r="V105" s="112"/>
      <c r="W105" s="187"/>
      <c r="X105" s="188"/>
      <c r="Y105" s="12"/>
      <c r="Z105" s="208"/>
      <c r="AA105" s="295"/>
      <c r="AB105" s="296"/>
      <c r="AC105" s="12"/>
      <c r="AD105" s="208"/>
      <c r="AE105" s="117"/>
      <c r="AF105" s="110"/>
      <c r="AG105" s="377"/>
    </row>
    <row r="106" spans="1:33" ht="15.75" customHeight="1" thickBot="1">
      <c r="A106" s="303"/>
      <c r="B106" s="133" t="s">
        <v>117</v>
      </c>
      <c r="C106" s="297"/>
      <c r="D106" s="297"/>
      <c r="E106" s="134"/>
      <c r="F106" s="167"/>
      <c r="G106" s="135"/>
      <c r="H106" s="69"/>
      <c r="I106" s="136">
        <f t="shared" ref="I106:J106" si="37">AVERAGE(I90:I105)</f>
        <v>19.666666666666668</v>
      </c>
      <c r="J106" s="137">
        <f t="shared" si="37"/>
        <v>1933.3333333333333</v>
      </c>
      <c r="K106" s="138">
        <f t="shared" ref="K106" si="38">J106/I106</f>
        <v>98.305084745762699</v>
      </c>
      <c r="L106" s="136">
        <f t="shared" ref="L106:M106" si="39">AVERAGE(L90:L105)</f>
        <v>19.666666666666668</v>
      </c>
      <c r="M106" s="137">
        <f t="shared" si="39"/>
        <v>1717.9123158169166</v>
      </c>
      <c r="N106" s="138">
        <f>M106/L106</f>
        <v>87.351473685605924</v>
      </c>
      <c r="O106" s="139">
        <f>L106-I106</f>
        <v>0</v>
      </c>
      <c r="P106" s="140">
        <f>N106-K106</f>
        <v>-10.953611060156774</v>
      </c>
      <c r="Q106" s="141">
        <f>N106/K106</f>
        <v>0.88857533576737069</v>
      </c>
      <c r="R106" s="308"/>
      <c r="S106" s="142">
        <f>S90</f>
        <v>0.70848379629629632</v>
      </c>
      <c r="T106" s="143">
        <f>INDEX(T90:T105,COUNTA(T90:T105))</f>
        <v>0.83960648148148154</v>
      </c>
      <c r="U106" s="144"/>
      <c r="V106" s="166"/>
      <c r="W106" s="189"/>
      <c r="X106" s="190"/>
      <c r="Y106" s="181">
        <f t="shared" ref="Y106:Z106" si="40">SUM(Y90:Y105)</f>
        <v>0</v>
      </c>
      <c r="Z106" s="182">
        <f t="shared" si="40"/>
        <v>0</v>
      </c>
      <c r="AA106" s="298"/>
      <c r="AB106" s="299"/>
      <c r="AC106" s="181">
        <f t="shared" ref="AC106:AD106" si="41">SUM(AC90:AC105)</f>
        <v>3</v>
      </c>
      <c r="AD106" s="182">
        <f t="shared" si="41"/>
        <v>0</v>
      </c>
      <c r="AE106" s="168">
        <f>M106-J106</f>
        <v>-215.42101751641667</v>
      </c>
      <c r="AF106" s="141">
        <f>M106/J106</f>
        <v>0.88857533576737069</v>
      </c>
      <c r="AG106" s="378"/>
    </row>
    <row r="107" spans="1:33" ht="15.75" customHeight="1">
      <c r="A107" s="311" t="s">
        <v>229</v>
      </c>
      <c r="B107" s="146" t="s">
        <v>184</v>
      </c>
      <c r="C107" s="304" t="s">
        <v>210</v>
      </c>
      <c r="D107" s="305"/>
      <c r="E107" s="147">
        <v>50.67</v>
      </c>
      <c r="F107" s="97">
        <v>539</v>
      </c>
      <c r="G107" s="148">
        <f t="shared" ref="G107:G110" si="42">E107*F107</f>
        <v>27311.13</v>
      </c>
      <c r="H107" s="149"/>
      <c r="I107" s="150">
        <v>20</v>
      </c>
      <c r="J107" s="151">
        <v>2000</v>
      </c>
      <c r="K107" s="152">
        <f>J107/I107</f>
        <v>100</v>
      </c>
      <c r="L107" s="153">
        <v>20</v>
      </c>
      <c r="M107" s="151">
        <f>F107/V107*60</f>
        <v>1778.5517873510523</v>
      </c>
      <c r="N107" s="152">
        <f>M107/L107</f>
        <v>88.927589367552613</v>
      </c>
      <c r="O107" s="154">
        <f>L107-I107</f>
        <v>0</v>
      </c>
      <c r="P107" s="155">
        <f>N107-K107</f>
        <v>-11.072410632447387</v>
      </c>
      <c r="Q107" s="156">
        <f>N107/K107</f>
        <v>0.88927589367552617</v>
      </c>
      <c r="R107" s="306">
        <f>Q123</f>
        <v>0.88831764715893557</v>
      </c>
      <c r="S107" s="157">
        <v>0.70833333333333337</v>
      </c>
      <c r="T107" s="158">
        <v>0.7209606481481482</v>
      </c>
      <c r="U107" s="159"/>
      <c r="V107" s="160">
        <v>18.183333333333351</v>
      </c>
      <c r="W107" s="158"/>
      <c r="X107" s="169"/>
      <c r="Y107" s="206"/>
      <c r="Z107" s="207"/>
      <c r="AA107" s="309"/>
      <c r="AB107" s="310"/>
      <c r="AC107" s="206">
        <v>1</v>
      </c>
      <c r="AD107" s="207"/>
      <c r="AE107" s="115">
        <f>M107-J107</f>
        <v>-221.44821264894767</v>
      </c>
      <c r="AF107" s="156">
        <f>M107/J107</f>
        <v>0.88927589367552617</v>
      </c>
      <c r="AG107" s="290">
        <f>AF123</f>
        <v>0.88831764715893569</v>
      </c>
    </row>
    <row r="108" spans="1:33" ht="15.75" customHeight="1">
      <c r="A108" s="312"/>
      <c r="B108" s="163" t="s">
        <v>184</v>
      </c>
      <c r="C108" s="293" t="s">
        <v>212</v>
      </c>
      <c r="D108" s="294"/>
      <c r="E108" s="101">
        <v>56.79</v>
      </c>
      <c r="F108" s="102">
        <v>1673</v>
      </c>
      <c r="G108" s="103">
        <f t="shared" si="42"/>
        <v>95009.67</v>
      </c>
      <c r="H108" s="26"/>
      <c r="I108" s="104">
        <v>23</v>
      </c>
      <c r="J108" s="105">
        <v>2000</v>
      </c>
      <c r="K108" s="106">
        <f t="shared" ref="K108:K110" si="43">J108/I108</f>
        <v>86.956521739130437</v>
      </c>
      <c r="L108" s="107">
        <v>23</v>
      </c>
      <c r="M108" s="105">
        <f>F108/V108*60</f>
        <v>1775.0663129973511</v>
      </c>
      <c r="N108" s="106">
        <f>M108/L108</f>
        <v>77.176796217276134</v>
      </c>
      <c r="O108" s="108">
        <f>L108-I108</f>
        <v>0</v>
      </c>
      <c r="P108" s="109">
        <f>N108-K108</f>
        <v>-9.7797255218543029</v>
      </c>
      <c r="Q108" s="110">
        <f>N108/K108</f>
        <v>0.88753315649867548</v>
      </c>
      <c r="R108" s="307"/>
      <c r="S108" s="47">
        <v>0.72461805555555558</v>
      </c>
      <c r="T108" s="48">
        <v>0.76388888888888884</v>
      </c>
      <c r="U108" s="111">
        <v>5.2666666666666373</v>
      </c>
      <c r="V108" s="112">
        <v>56.549999999999883</v>
      </c>
      <c r="W108" s="113"/>
      <c r="X108" s="116"/>
      <c r="Y108" s="12"/>
      <c r="Z108" s="208"/>
      <c r="AA108" s="295"/>
      <c r="AB108" s="296"/>
      <c r="AC108" s="12">
        <v>1</v>
      </c>
      <c r="AD108" s="208"/>
      <c r="AE108" s="117">
        <f>M108-J108</f>
        <v>-224.93368700264887</v>
      </c>
      <c r="AF108" s="110">
        <f>M108/J108</f>
        <v>0.88753315649867559</v>
      </c>
      <c r="AG108" s="291"/>
    </row>
    <row r="109" spans="1:33" ht="15.75" customHeight="1">
      <c r="A109" s="312"/>
      <c r="B109" s="163" t="s">
        <v>184</v>
      </c>
      <c r="C109" s="293" t="s">
        <v>213</v>
      </c>
      <c r="D109" s="294"/>
      <c r="E109" s="101">
        <v>56.87</v>
      </c>
      <c r="F109" s="102">
        <v>1309</v>
      </c>
      <c r="G109" s="103">
        <f t="shared" si="42"/>
        <v>74442.83</v>
      </c>
      <c r="H109" s="26"/>
      <c r="I109" s="104">
        <v>23</v>
      </c>
      <c r="J109" s="105">
        <v>2000</v>
      </c>
      <c r="K109" s="106">
        <f t="shared" si="43"/>
        <v>86.956521739130437</v>
      </c>
      <c r="L109" s="107">
        <v>23</v>
      </c>
      <c r="M109" s="105">
        <f>F109/V109*60</f>
        <v>1776.9230769230819</v>
      </c>
      <c r="N109" s="106">
        <f>M109/L109</f>
        <v>77.257525083612251</v>
      </c>
      <c r="O109" s="108">
        <f>L109-I109</f>
        <v>0</v>
      </c>
      <c r="P109" s="109">
        <f>N109-K109</f>
        <v>-9.6989966555181866</v>
      </c>
      <c r="Q109" s="110">
        <f>N109/K109</f>
        <v>0.88846153846154086</v>
      </c>
      <c r="R109" s="307"/>
      <c r="S109" s="47">
        <v>0.76736111111111116</v>
      </c>
      <c r="T109" s="48">
        <v>0.79805555555555552</v>
      </c>
      <c r="U109" s="111">
        <v>5.0000000000001421</v>
      </c>
      <c r="V109" s="112">
        <v>44.199999999999875</v>
      </c>
      <c r="W109" s="113"/>
      <c r="X109" s="116"/>
      <c r="Y109" s="12"/>
      <c r="Z109" s="208"/>
      <c r="AA109" s="295"/>
      <c r="AB109" s="296"/>
      <c r="AC109" s="12">
        <v>1</v>
      </c>
      <c r="AD109" s="208"/>
      <c r="AE109" s="117">
        <f>M109-J109</f>
        <v>-223.07692307691809</v>
      </c>
      <c r="AF109" s="110">
        <f>M109/J109</f>
        <v>0.88846153846154097</v>
      </c>
      <c r="AG109" s="291"/>
    </row>
    <row r="110" spans="1:33" ht="15.75" customHeight="1">
      <c r="A110" s="312"/>
      <c r="B110" s="163" t="s">
        <v>184</v>
      </c>
      <c r="C110" s="293" t="s">
        <v>214</v>
      </c>
      <c r="D110" s="294"/>
      <c r="E110" s="101">
        <v>47.6</v>
      </c>
      <c r="F110" s="102">
        <v>1517</v>
      </c>
      <c r="G110" s="103">
        <f t="shared" si="42"/>
        <v>72209.2</v>
      </c>
      <c r="H110" s="26"/>
      <c r="I110" s="104">
        <v>23</v>
      </c>
      <c r="J110" s="105">
        <v>2000</v>
      </c>
      <c r="K110" s="106">
        <f t="shared" si="43"/>
        <v>86.956521739130437</v>
      </c>
      <c r="L110" s="107">
        <v>23</v>
      </c>
      <c r="M110" s="105">
        <f>F110/V110*60</f>
        <v>1775.9999999999995</v>
      </c>
      <c r="N110" s="106">
        <f>M110/L110</f>
        <v>77.2173913043478</v>
      </c>
      <c r="O110" s="108">
        <f>L110-I110</f>
        <v>0</v>
      </c>
      <c r="P110" s="109">
        <f>N110-K110</f>
        <v>-9.7391304347826377</v>
      </c>
      <c r="Q110" s="110">
        <f>N110/K110</f>
        <v>0.88799999999999968</v>
      </c>
      <c r="R110" s="307"/>
      <c r="S110" s="47">
        <v>0.80208333333333337</v>
      </c>
      <c r="T110" s="48">
        <v>0.83767361111111116</v>
      </c>
      <c r="U110" s="111">
        <v>5.8000000000001073</v>
      </c>
      <c r="V110" s="112">
        <v>51.250000000000014</v>
      </c>
      <c r="W110" s="113"/>
      <c r="X110" s="116"/>
      <c r="Y110" s="12"/>
      <c r="Z110" s="208"/>
      <c r="AA110" s="295"/>
      <c r="AB110" s="296"/>
      <c r="AC110" s="12">
        <v>1</v>
      </c>
      <c r="AD110" s="208"/>
      <c r="AE110" s="117">
        <f>M110-J110</f>
        <v>-224.00000000000045</v>
      </c>
      <c r="AF110" s="110">
        <f>M110/J110</f>
        <v>0.88799999999999979</v>
      </c>
      <c r="AG110" s="291"/>
    </row>
    <row r="111" spans="1:33" ht="15.75" customHeight="1">
      <c r="A111" s="312"/>
      <c r="B111" s="163"/>
      <c r="C111" s="293"/>
      <c r="D111" s="294"/>
      <c r="E111" s="101"/>
      <c r="F111" s="102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307"/>
      <c r="S111" s="47"/>
      <c r="T111" s="48"/>
      <c r="U111" s="111"/>
      <c r="V111" s="112"/>
      <c r="W111" s="113"/>
      <c r="X111" s="116"/>
      <c r="Y111" s="12"/>
      <c r="Z111" s="208"/>
      <c r="AA111" s="295"/>
      <c r="AB111" s="296"/>
      <c r="AC111" s="12"/>
      <c r="AD111" s="208"/>
      <c r="AE111" s="117"/>
      <c r="AF111" s="110"/>
      <c r="AG111" s="291"/>
    </row>
    <row r="112" spans="1:33" ht="15.75" customHeight="1">
      <c r="A112" s="312"/>
      <c r="B112" s="163"/>
      <c r="C112" s="293"/>
      <c r="D112" s="294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07"/>
      <c r="S112" s="47"/>
      <c r="T112" s="48"/>
      <c r="U112" s="111"/>
      <c r="V112" s="112"/>
      <c r="W112" s="113"/>
      <c r="X112" s="116"/>
      <c r="Y112" s="12"/>
      <c r="Z112" s="208"/>
      <c r="AA112" s="295"/>
      <c r="AB112" s="296"/>
      <c r="AC112" s="12"/>
      <c r="AD112" s="208"/>
      <c r="AE112" s="117"/>
      <c r="AF112" s="110"/>
      <c r="AG112" s="291"/>
    </row>
    <row r="113" spans="1:33" ht="15.75" customHeight="1">
      <c r="A113" s="312"/>
      <c r="B113" s="163"/>
      <c r="C113" s="293"/>
      <c r="D113" s="294"/>
      <c r="E113" s="101"/>
      <c r="F113" s="102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307"/>
      <c r="S113" s="119"/>
      <c r="T113" s="120"/>
      <c r="U113" s="111"/>
      <c r="V113" s="112"/>
      <c r="W113" s="120"/>
      <c r="X113" s="191"/>
      <c r="Y113" s="12"/>
      <c r="Z113" s="208"/>
      <c r="AA113" s="295"/>
      <c r="AB113" s="296"/>
      <c r="AC113" s="12"/>
      <c r="AD113" s="208"/>
      <c r="AE113" s="117"/>
      <c r="AF113" s="110"/>
      <c r="AG113" s="291"/>
    </row>
    <row r="114" spans="1:33" ht="15.75" customHeight="1">
      <c r="A114" s="312"/>
      <c r="B114" s="163"/>
      <c r="C114" s="293"/>
      <c r="D114" s="294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07"/>
      <c r="S114" s="119"/>
      <c r="T114" s="120"/>
      <c r="U114" s="111"/>
      <c r="V114" s="112"/>
      <c r="W114" s="120"/>
      <c r="X114" s="191"/>
      <c r="Y114" s="12"/>
      <c r="Z114" s="208"/>
      <c r="AA114" s="295"/>
      <c r="AB114" s="296"/>
      <c r="AC114" s="12"/>
      <c r="AD114" s="208"/>
      <c r="AE114" s="117"/>
      <c r="AF114" s="110"/>
      <c r="AG114" s="291"/>
    </row>
    <row r="115" spans="1:33" ht="15.75" customHeight="1">
      <c r="A115" s="312"/>
      <c r="B115" s="163"/>
      <c r="C115" s="293"/>
      <c r="D115" s="294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07"/>
      <c r="S115" s="119"/>
      <c r="T115" s="120"/>
      <c r="U115" s="111"/>
      <c r="V115" s="112"/>
      <c r="W115" s="120"/>
      <c r="X115" s="191"/>
      <c r="Y115" s="12"/>
      <c r="Z115" s="208"/>
      <c r="AA115" s="295"/>
      <c r="AB115" s="296"/>
      <c r="AC115" s="12"/>
      <c r="AD115" s="208"/>
      <c r="AE115" s="117"/>
      <c r="AF115" s="110"/>
      <c r="AG115" s="291"/>
    </row>
    <row r="116" spans="1:33" ht="15.75" customHeight="1">
      <c r="A116" s="312"/>
      <c r="B116" s="163"/>
      <c r="C116" s="293"/>
      <c r="D116" s="294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07"/>
      <c r="S116" s="119"/>
      <c r="T116" s="120"/>
      <c r="U116" s="111"/>
      <c r="V116" s="112"/>
      <c r="W116" s="120"/>
      <c r="X116" s="191"/>
      <c r="Y116" s="12"/>
      <c r="Z116" s="208"/>
      <c r="AA116" s="295"/>
      <c r="AB116" s="296"/>
      <c r="AC116" s="12"/>
      <c r="AD116" s="208"/>
      <c r="AE116" s="117"/>
      <c r="AF116" s="110"/>
      <c r="AG116" s="291"/>
    </row>
    <row r="117" spans="1:33" ht="15.75" customHeight="1">
      <c r="A117" s="312"/>
      <c r="B117" s="163"/>
      <c r="C117" s="293"/>
      <c r="D117" s="294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07"/>
      <c r="S117" s="119"/>
      <c r="T117" s="120"/>
      <c r="U117" s="111"/>
      <c r="V117" s="112"/>
      <c r="W117" s="120"/>
      <c r="X117" s="191"/>
      <c r="Y117" s="12"/>
      <c r="Z117" s="208"/>
      <c r="AA117" s="295"/>
      <c r="AB117" s="296"/>
      <c r="AC117" s="12"/>
      <c r="AD117" s="208"/>
      <c r="AE117" s="117"/>
      <c r="AF117" s="110"/>
      <c r="AG117" s="291"/>
    </row>
    <row r="118" spans="1:33" ht="15.75" customHeight="1">
      <c r="A118" s="312"/>
      <c r="B118" s="163"/>
      <c r="C118" s="293"/>
      <c r="D118" s="294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07"/>
      <c r="S118" s="119"/>
      <c r="T118" s="120"/>
      <c r="U118" s="111"/>
      <c r="V118" s="112"/>
      <c r="W118" s="120"/>
      <c r="X118" s="191"/>
      <c r="Y118" s="12"/>
      <c r="Z118" s="208"/>
      <c r="AA118" s="295"/>
      <c r="AB118" s="296"/>
      <c r="AC118" s="12"/>
      <c r="AD118" s="208"/>
      <c r="AE118" s="117"/>
      <c r="AF118" s="110"/>
      <c r="AG118" s="291"/>
    </row>
    <row r="119" spans="1:33" ht="15.75" customHeight="1">
      <c r="A119" s="312"/>
      <c r="B119" s="163"/>
      <c r="C119" s="293"/>
      <c r="D119" s="294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07"/>
      <c r="S119" s="119"/>
      <c r="T119" s="120"/>
      <c r="U119" s="111"/>
      <c r="V119" s="112"/>
      <c r="W119" s="120"/>
      <c r="X119" s="191"/>
      <c r="Y119" s="12"/>
      <c r="Z119" s="208"/>
      <c r="AA119" s="295"/>
      <c r="AB119" s="296"/>
      <c r="AC119" s="12"/>
      <c r="AD119" s="208"/>
      <c r="AE119" s="117"/>
      <c r="AF119" s="110"/>
      <c r="AG119" s="291"/>
    </row>
    <row r="120" spans="1:33" ht="15.75" customHeight="1">
      <c r="A120" s="312"/>
      <c r="B120" s="163"/>
      <c r="C120" s="293"/>
      <c r="D120" s="294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07"/>
      <c r="S120" s="119"/>
      <c r="T120" s="120"/>
      <c r="U120" s="111"/>
      <c r="V120" s="112"/>
      <c r="W120" s="120"/>
      <c r="X120" s="191"/>
      <c r="Y120" s="12"/>
      <c r="Z120" s="208"/>
      <c r="AA120" s="295"/>
      <c r="AB120" s="296"/>
      <c r="AC120" s="12"/>
      <c r="AD120" s="208"/>
      <c r="AE120" s="117"/>
      <c r="AF120" s="110"/>
      <c r="AG120" s="291"/>
    </row>
    <row r="121" spans="1:33" ht="15.75" customHeight="1">
      <c r="A121" s="312"/>
      <c r="B121" s="163"/>
      <c r="C121" s="293"/>
      <c r="D121" s="294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07"/>
      <c r="S121" s="119"/>
      <c r="T121" s="120"/>
      <c r="U121" s="111"/>
      <c r="V121" s="112"/>
      <c r="W121" s="120"/>
      <c r="X121" s="191"/>
      <c r="Y121" s="12"/>
      <c r="Z121" s="208"/>
      <c r="AA121" s="295"/>
      <c r="AB121" s="296"/>
      <c r="AC121" s="12"/>
      <c r="AD121" s="208"/>
      <c r="AE121" s="117"/>
      <c r="AF121" s="110"/>
      <c r="AG121" s="291"/>
    </row>
    <row r="122" spans="1:33" ht="15.75" customHeight="1">
      <c r="A122" s="312"/>
      <c r="B122" s="163"/>
      <c r="C122" s="293"/>
      <c r="D122" s="294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07"/>
      <c r="S122" s="119"/>
      <c r="T122" s="120"/>
      <c r="U122" s="130"/>
      <c r="V122" s="131"/>
      <c r="W122" s="126"/>
      <c r="X122" s="127"/>
      <c r="Y122" s="12"/>
      <c r="Z122" s="208"/>
      <c r="AA122" s="295"/>
      <c r="AB122" s="296"/>
      <c r="AC122" s="12"/>
      <c r="AD122" s="208"/>
      <c r="AE122" s="165"/>
      <c r="AF122" s="125"/>
      <c r="AG122" s="291"/>
    </row>
    <row r="123" spans="1:33" ht="15.75" customHeight="1" thickBot="1">
      <c r="A123" s="313"/>
      <c r="B123" s="133" t="s">
        <v>117</v>
      </c>
      <c r="C123" s="297"/>
      <c r="D123" s="297"/>
      <c r="E123" s="134"/>
      <c r="F123" s="167"/>
      <c r="G123" s="135"/>
      <c r="H123" s="69"/>
      <c r="I123" s="136">
        <f t="shared" ref="I123:J123" si="44">AVERAGE(I107:I122)</f>
        <v>22.25</v>
      </c>
      <c r="J123" s="137">
        <f t="shared" si="44"/>
        <v>2000</v>
      </c>
      <c r="K123" s="138">
        <f t="shared" ref="K123" si="45">J123/I123</f>
        <v>89.887640449438209</v>
      </c>
      <c r="L123" s="136">
        <f t="shared" ref="L123:M123" si="46">AVERAGE(L107:L122)</f>
        <v>22.25</v>
      </c>
      <c r="M123" s="137">
        <f t="shared" si="46"/>
        <v>1776.6352943178713</v>
      </c>
      <c r="N123" s="138">
        <f>M123/L123</f>
        <v>79.84877727271332</v>
      </c>
      <c r="O123" s="139">
        <f>L123-I123</f>
        <v>0</v>
      </c>
      <c r="P123" s="140">
        <f>N123-K123</f>
        <v>-10.038863176724888</v>
      </c>
      <c r="Q123" s="141">
        <f>N123/K123</f>
        <v>0.88831764715893557</v>
      </c>
      <c r="R123" s="308"/>
      <c r="S123" s="142">
        <f>S107</f>
        <v>0.70833333333333337</v>
      </c>
      <c r="T123" s="143">
        <f>INDEX(T107:T122,COUNTA(T107:T122))</f>
        <v>0.83767361111111116</v>
      </c>
      <c r="U123" s="144"/>
      <c r="V123" s="166"/>
      <c r="W123" s="167"/>
      <c r="X123" s="138"/>
      <c r="Y123" s="181">
        <f>SUM(Y107:Y122)</f>
        <v>0</v>
      </c>
      <c r="Z123" s="182">
        <f t="shared" ref="Z123" si="47">SUM(Z107:Z122)</f>
        <v>0</v>
      </c>
      <c r="AA123" s="298"/>
      <c r="AB123" s="299"/>
      <c r="AC123" s="181">
        <f t="shared" ref="AC123:AD123" si="48">SUM(AC107:AC122)</f>
        <v>4</v>
      </c>
      <c r="AD123" s="182">
        <f t="shared" si="48"/>
        <v>0</v>
      </c>
      <c r="AE123" s="168">
        <f>M123-J123</f>
        <v>-223.36470568212872</v>
      </c>
      <c r="AF123" s="141">
        <f>M123/J123</f>
        <v>0.88831764715893569</v>
      </c>
      <c r="AG123" s="292"/>
    </row>
    <row r="125" spans="1:33">
      <c r="AA125" s="289" t="s">
        <v>161</v>
      </c>
      <c r="AB125" s="289"/>
    </row>
    <row r="126" spans="1:33">
      <c r="AA126" s="289" t="s">
        <v>162</v>
      </c>
      <c r="AB126" s="289"/>
    </row>
    <row r="127" spans="1:33">
      <c r="AA127" s="289" t="s">
        <v>163</v>
      </c>
      <c r="AB127" s="289"/>
    </row>
    <row r="128" spans="1:33">
      <c r="AA128" s="289" t="s">
        <v>164</v>
      </c>
      <c r="AB128" s="289"/>
    </row>
    <row r="129" spans="27:28">
      <c r="AA129" s="289" t="s">
        <v>165</v>
      </c>
      <c r="AB129" s="289"/>
    </row>
    <row r="130" spans="27:28">
      <c r="AA130" s="289" t="s">
        <v>166</v>
      </c>
      <c r="AB130" s="289"/>
    </row>
    <row r="131" spans="27:28">
      <c r="AA131" s="289" t="s">
        <v>167</v>
      </c>
      <c r="AB131" s="289"/>
    </row>
    <row r="132" spans="27:28">
      <c r="AA132" s="289" t="s">
        <v>168</v>
      </c>
      <c r="AB132" s="289"/>
    </row>
    <row r="133" spans="27:28">
      <c r="AA133" s="289" t="s">
        <v>169</v>
      </c>
      <c r="AB133" s="289"/>
    </row>
    <row r="134" spans="27:28">
      <c r="AA134" s="289" t="s">
        <v>170</v>
      </c>
      <c r="AB134" s="289"/>
    </row>
    <row r="135" spans="27:28">
      <c r="AA135" s="289" t="s">
        <v>171</v>
      </c>
      <c r="AB135" s="289"/>
    </row>
    <row r="136" spans="27:28">
      <c r="AA136" s="289" t="s">
        <v>172</v>
      </c>
      <c r="AB136" s="289"/>
    </row>
    <row r="137" spans="27:28">
      <c r="AA137" s="289" t="s">
        <v>173</v>
      </c>
      <c r="AB137" s="289"/>
    </row>
  </sheetData>
  <mergeCells count="306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AA114:AB114"/>
    <mergeCell ref="C115:D115"/>
    <mergeCell ref="AA115:AB115"/>
    <mergeCell ref="C116:D116"/>
    <mergeCell ref="AA116:AB116"/>
    <mergeCell ref="C117:D117"/>
    <mergeCell ref="AA117:AB117"/>
    <mergeCell ref="C97:D97"/>
    <mergeCell ref="AA97:AB97"/>
    <mergeCell ref="C98:D98"/>
    <mergeCell ref="AA98:AB98"/>
    <mergeCell ref="C99:D99"/>
    <mergeCell ref="AA99:AB99"/>
    <mergeCell ref="AA93:AB9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21:D121"/>
    <mergeCell ref="AA121:AB121"/>
    <mergeCell ref="C122:D122"/>
    <mergeCell ref="AA122:AB122"/>
    <mergeCell ref="C123:D123"/>
    <mergeCell ref="AA123:AB123"/>
    <mergeCell ref="C118:D118"/>
    <mergeCell ref="AA118:AB118"/>
    <mergeCell ref="C119:D119"/>
    <mergeCell ref="AA119:AB119"/>
    <mergeCell ref="C120:D120"/>
    <mergeCell ref="AA120:AB120"/>
    <mergeCell ref="AA137:AB137"/>
    <mergeCell ref="AA131:AB131"/>
    <mergeCell ref="AA132:AB132"/>
    <mergeCell ref="AA133:AB133"/>
    <mergeCell ref="AA134:AB134"/>
    <mergeCell ref="AA135:AB135"/>
    <mergeCell ref="AA136:AB136"/>
    <mergeCell ref="AA125:AB125"/>
    <mergeCell ref="AA126:AB126"/>
    <mergeCell ref="AA127:AB127"/>
    <mergeCell ref="AA128:AB128"/>
    <mergeCell ref="AA129:AB129"/>
    <mergeCell ref="AA130:AB130"/>
  </mergeCells>
  <phoneticPr fontId="5" type="noConversion"/>
  <conditionalFormatting sqref="O5:O123">
    <cfRule type="cellIs" dxfId="624" priority="3" operator="greaterThan">
      <formula>0</formula>
    </cfRule>
  </conditionalFormatting>
  <conditionalFormatting sqref="P5:P123 AE5:AE123">
    <cfRule type="cellIs" dxfId="623" priority="6" operator="lessThan">
      <formula>0</formula>
    </cfRule>
  </conditionalFormatting>
  <conditionalFormatting sqref="Q5:Q123 AF5:AF123">
    <cfRule type="cellIs" dxfId="622" priority="4" operator="greaterThan">
      <formula>1</formula>
    </cfRule>
    <cfRule type="cellIs" dxfId="621" priority="5" operator="lessThan">
      <formula>0.8</formula>
    </cfRule>
  </conditionalFormatting>
  <conditionalFormatting sqref="AG5 R5:R123 AG90">
    <cfRule type="cellIs" dxfId="620" priority="7" operator="lessThan">
      <formula>0.8</formula>
    </cfRule>
  </conditionalFormatting>
  <conditionalFormatting sqref="AG22">
    <cfRule type="cellIs" dxfId="619" priority="11" operator="lessThan">
      <formula>0.8</formula>
    </cfRule>
  </conditionalFormatting>
  <conditionalFormatting sqref="AG37">
    <cfRule type="cellIs" dxfId="618" priority="10" operator="lessThan">
      <formula>0.8</formula>
    </cfRule>
  </conditionalFormatting>
  <conditionalFormatting sqref="AG39:AG74">
    <cfRule type="cellIs" dxfId="617" priority="8" operator="lessThan">
      <formula>0.8</formula>
    </cfRule>
  </conditionalFormatting>
  <conditionalFormatting sqref="AG80:AG88">
    <cfRule type="cellIs" dxfId="616" priority="9" operator="lessThan">
      <formula>0.8</formula>
    </cfRule>
  </conditionalFormatting>
  <conditionalFormatting sqref="AG105">
    <cfRule type="cellIs" dxfId="615" priority="2" operator="lessThan">
      <formula>0.8</formula>
    </cfRule>
  </conditionalFormatting>
  <conditionalFormatting sqref="AG107:AG123">
    <cfRule type="cellIs" dxfId="614" priority="1" operator="lessThan">
      <formula>0.8</formula>
    </cfRule>
  </conditionalFormatting>
  <dataValidations count="1">
    <dataValidation type="list" allowBlank="1" showInputMessage="1" showErrorMessage="1" sqref="AA5:AB123" xr:uid="{00530551-BE26-4DDB-BB10-D59EA3DC87F8}">
      <formula1>$AA$125:$AA$137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7E213-3A6F-4DA4-9ECC-496AB301661D}">
  <sheetPr>
    <tabColor theme="8" tint="0.59999389629810485"/>
  </sheetPr>
  <dimension ref="B1:AR42"/>
  <sheetViews>
    <sheetView zoomScale="70" zoomScaleNormal="70" workbookViewId="0">
      <selection activeCell="R22" sqref="R22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6" t="s">
        <v>0</v>
      </c>
      <c r="C1" s="276"/>
      <c r="D1" s="276"/>
      <c r="E1" s="276"/>
      <c r="F1" s="276"/>
      <c r="G1" s="276"/>
      <c r="H1" s="276"/>
      <c r="I1" s="276"/>
      <c r="J1" s="276"/>
      <c r="K1" s="1"/>
      <c r="L1" s="1"/>
      <c r="M1" s="1"/>
      <c r="N1" s="1"/>
      <c r="O1" s="1"/>
      <c r="P1" s="1"/>
    </row>
    <row r="2" spans="2:34" ht="27.75" customHeight="1">
      <c r="B2" s="277"/>
      <c r="C2" s="277"/>
      <c r="D2" s="277"/>
      <c r="E2" s="277"/>
      <c r="F2" s="277"/>
      <c r="G2" s="277"/>
      <c r="H2" s="277"/>
      <c r="I2" s="277"/>
      <c r="J2" s="277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8" t="s">
        <v>263</v>
      </c>
      <c r="D3" s="279"/>
      <c r="E3" s="3" t="s">
        <v>2</v>
      </c>
      <c r="F3" s="280">
        <f>'0125(18度C)'!D1+'0125(4度C)'!D1</f>
        <v>171924</v>
      </c>
      <c r="G3" s="281"/>
      <c r="H3" s="3" t="s">
        <v>3</v>
      </c>
      <c r="I3" s="282">
        <f>'0125(18度C)'!F1+'0125(4度C)'!F1</f>
        <v>5451395.4899999993</v>
      </c>
      <c r="J3" s="283"/>
      <c r="K3" s="4"/>
      <c r="L3" s="5"/>
      <c r="M3" s="1"/>
      <c r="N3" s="1"/>
      <c r="O3" s="1"/>
      <c r="P3" s="1"/>
    </row>
    <row r="4" spans="2:34" ht="28.5" customHeight="1">
      <c r="B4" s="284" t="s">
        <v>4</v>
      </c>
      <c r="C4" s="264" t="s">
        <v>5</v>
      </c>
      <c r="D4" s="265"/>
      <c r="E4" s="287" t="s">
        <v>6</v>
      </c>
      <c r="F4" s="288"/>
      <c r="G4" s="287" t="s">
        <v>7</v>
      </c>
      <c r="H4" s="288"/>
      <c r="I4" s="287" t="s">
        <v>8</v>
      </c>
      <c r="J4" s="288"/>
      <c r="K4" s="260" t="s">
        <v>9</v>
      </c>
      <c r="L4" s="261"/>
      <c r="M4" s="260" t="s">
        <v>10</v>
      </c>
      <c r="N4" s="261"/>
      <c r="O4" s="262" t="s">
        <v>11</v>
      </c>
      <c r="P4" s="263"/>
      <c r="Q4" s="263" t="s">
        <v>12</v>
      </c>
      <c r="R4" s="263"/>
    </row>
    <row r="5" spans="2:34" ht="28.5" customHeight="1">
      <c r="B5" s="285"/>
      <c r="C5" s="264" t="s">
        <v>13</v>
      </c>
      <c r="D5" s="265"/>
      <c r="E5" s="266" t="s">
        <v>14</v>
      </c>
      <c r="F5" s="267"/>
      <c r="G5" s="268" t="s">
        <v>15</v>
      </c>
      <c r="H5" s="269"/>
      <c r="I5" s="270" t="s">
        <v>16</v>
      </c>
      <c r="J5" s="271"/>
      <c r="K5" s="272" t="s">
        <v>17</v>
      </c>
      <c r="L5" s="273"/>
      <c r="M5" s="274" t="s">
        <v>18</v>
      </c>
      <c r="N5" s="275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5"/>
      <c r="C6" s="264" t="s">
        <v>22</v>
      </c>
      <c r="D6" s="265"/>
      <c r="E6" s="256">
        <f>AVERAGE(D14:O14,D32:X32)</f>
        <v>523.09645344251874</v>
      </c>
      <c r="F6" s="257" t="e">
        <f>AVERAGE(#REF!,D14:K14)</f>
        <v>#REF!</v>
      </c>
      <c r="G6" s="258">
        <f>AVERAGE(D14:K14)</f>
        <v>190.12399962150087</v>
      </c>
      <c r="H6" s="259"/>
      <c r="I6" s="258">
        <f>AVERAGE(L14:O14)</f>
        <v>94.096362597600461</v>
      </c>
      <c r="J6" s="259"/>
      <c r="K6" s="258">
        <f>AVERAGE(D32:O32)</f>
        <v>731.22318374552742</v>
      </c>
      <c r="L6" s="259"/>
      <c r="M6" s="258">
        <f>AVERAGE(P32:X32)</f>
        <v>777.91686723789348</v>
      </c>
      <c r="N6" s="259"/>
      <c r="O6" s="390">
        <f>'0125(4度C)'!Y2</f>
        <v>0</v>
      </c>
      <c r="P6" s="390">
        <f>'0125(4度C)'!Z2</f>
        <v>0</v>
      </c>
      <c r="Q6" s="245">
        <f>'0125(4度C)'!AC2</f>
        <v>48</v>
      </c>
      <c r="R6" s="245">
        <f>'0125(4度C)'!AD2</f>
        <v>0</v>
      </c>
    </row>
    <row r="7" spans="2:34" ht="28.5" customHeight="1">
      <c r="B7" s="285"/>
      <c r="C7" s="250" t="s">
        <v>23</v>
      </c>
      <c r="D7" s="251"/>
      <c r="E7" s="252">
        <f>AVERAGE(D15:O15,D33:X33)</f>
        <v>463.63628557099696</v>
      </c>
      <c r="F7" s="253" t="e">
        <f>AVERAGE(#REF!,D15:K15)</f>
        <v>#REF!</v>
      </c>
      <c r="G7" s="254">
        <f>AVERAGE(D15:K15)</f>
        <v>170.50091654707754</v>
      </c>
      <c r="H7" s="255"/>
      <c r="I7" s="254">
        <f>AVERAGE(L15:O15)</f>
        <v>83.541989958076613</v>
      </c>
      <c r="J7" s="255"/>
      <c r="K7" s="254">
        <f>AVERAGE(D33:O33)</f>
        <v>647.40955633874944</v>
      </c>
      <c r="L7" s="255"/>
      <c r="M7" s="254">
        <f>AVERAGE(P33:X33)</f>
        <v>688.28144791878128</v>
      </c>
      <c r="N7" s="255"/>
      <c r="O7" s="390"/>
      <c r="P7" s="390"/>
      <c r="Q7" s="246"/>
      <c r="R7" s="246"/>
    </row>
    <row r="8" spans="2:34" ht="28.5" customHeight="1">
      <c r="B8" s="286"/>
      <c r="C8" s="250" t="s">
        <v>24</v>
      </c>
      <c r="D8" s="251"/>
      <c r="E8" s="248">
        <f>AVERAGE(D16:O16,D34:X34)</f>
        <v>0.88694549162666037</v>
      </c>
      <c r="F8" s="249" t="e">
        <f>AVERAGE(D16:K16,#REF!)</f>
        <v>#REF!</v>
      </c>
      <c r="G8" s="238">
        <f>AVERAGE(D16:K16)</f>
        <v>0.89162671431880103</v>
      </c>
      <c r="H8" s="239"/>
      <c r="I8" s="238">
        <f>AVERAGE(L16:O16)</f>
        <v>0.88782259958288123</v>
      </c>
      <c r="J8" s="239"/>
      <c r="K8" s="238">
        <f>AVERAGE(D34:O34)</f>
        <v>0.88551460534367143</v>
      </c>
      <c r="L8" s="239"/>
      <c r="M8" s="238">
        <f>AVERAGE(P34:X34)</f>
        <v>0.8836304892916178</v>
      </c>
      <c r="N8" s="239"/>
      <c r="O8" s="390"/>
      <c r="P8" s="390"/>
      <c r="Q8" s="247"/>
      <c r="R8" s="247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36" t="s">
        <v>26</v>
      </c>
      <c r="C11" s="237"/>
      <c r="D11" s="240" t="s">
        <v>27</v>
      </c>
      <c r="E11" s="241"/>
      <c r="F11" s="241"/>
      <c r="G11" s="241"/>
      <c r="H11" s="241"/>
      <c r="I11" s="241"/>
      <c r="J11" s="241"/>
      <c r="K11" s="241"/>
      <c r="L11" s="242" t="s">
        <v>28</v>
      </c>
      <c r="M11" s="243"/>
      <c r="N11" s="243"/>
      <c r="O11" s="244"/>
    </row>
    <row r="12" spans="2:34" ht="17.25" customHeight="1">
      <c r="B12" s="230" t="s">
        <v>29</v>
      </c>
      <c r="C12" s="231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1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3" t="s">
        <v>40</v>
      </c>
      <c r="C14" s="26" t="s">
        <v>41</v>
      </c>
      <c r="D14" s="27" t="s">
        <v>42</v>
      </c>
      <c r="E14" s="28">
        <v>81.818181818181813</v>
      </c>
      <c r="F14" s="28">
        <v>93.023255813953483</v>
      </c>
      <c r="G14" s="28">
        <v>100.90090090090091</v>
      </c>
      <c r="H14" s="28">
        <v>102.1276595744681</v>
      </c>
      <c r="I14" s="28">
        <v>572.75</v>
      </c>
      <c r="J14" s="28" t="s">
        <v>42</v>
      </c>
      <c r="K14" s="29" t="s">
        <v>42</v>
      </c>
      <c r="L14" s="27" t="s">
        <v>42</v>
      </c>
      <c r="M14" s="30" t="s">
        <v>42</v>
      </c>
      <c r="N14" s="28">
        <v>98.305084745762699</v>
      </c>
      <c r="O14" s="31">
        <v>89.887640449438209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3"/>
      <c r="C15" s="33" t="s">
        <v>43</v>
      </c>
      <c r="D15" s="34" t="s">
        <v>42</v>
      </c>
      <c r="E15" s="35">
        <v>72.913451832212985</v>
      </c>
      <c r="F15" s="35">
        <v>82.56799277264146</v>
      </c>
      <c r="G15" s="35">
        <v>89.587486277628514</v>
      </c>
      <c r="H15" s="35">
        <v>90.846915723377165</v>
      </c>
      <c r="I15" s="35">
        <v>516.58873612952755</v>
      </c>
      <c r="J15" s="35" t="s">
        <v>42</v>
      </c>
      <c r="K15" s="36" t="s">
        <v>42</v>
      </c>
      <c r="L15" s="34" t="s">
        <v>42</v>
      </c>
      <c r="M15" s="37" t="s">
        <v>42</v>
      </c>
      <c r="N15" s="35">
        <v>87.303465869387523</v>
      </c>
      <c r="O15" s="38">
        <v>79.780514046765703</v>
      </c>
      <c r="Q15" s="39"/>
      <c r="R15" s="39"/>
      <c r="S15" s="39"/>
      <c r="T15" s="39"/>
      <c r="U15" s="39"/>
      <c r="V15" s="39"/>
      <c r="W15" s="39"/>
      <c r="X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33"/>
      <c r="C16" s="41" t="s">
        <v>44</v>
      </c>
      <c r="D16" s="42" t="s">
        <v>42</v>
      </c>
      <c r="E16" s="43">
        <f t="shared" ref="E16:I16" si="0">E15/E14</f>
        <v>0.89116441128260315</v>
      </c>
      <c r="F16" s="43">
        <f t="shared" si="0"/>
        <v>0.88760592230589574</v>
      </c>
      <c r="G16" s="43">
        <f t="shared" si="0"/>
        <v>0.88787598007292534</v>
      </c>
      <c r="H16" s="43">
        <f t="shared" si="0"/>
        <v>0.88954271645806793</v>
      </c>
      <c r="I16" s="43">
        <f t="shared" si="0"/>
        <v>0.90194454147451342</v>
      </c>
      <c r="J16" s="43" t="s">
        <v>42</v>
      </c>
      <c r="K16" s="44" t="s">
        <v>42</v>
      </c>
      <c r="L16" s="42" t="s">
        <v>42</v>
      </c>
      <c r="M16" s="45" t="s">
        <v>42</v>
      </c>
      <c r="N16" s="43">
        <f t="shared" ref="N16:O16" si="1">N15/N14</f>
        <v>0.88808698039549394</v>
      </c>
      <c r="O16" s="46">
        <f t="shared" si="1"/>
        <v>0.88755821877026841</v>
      </c>
      <c r="Q16" s="32"/>
      <c r="R16" s="32"/>
      <c r="S16" s="32"/>
      <c r="T16" s="32"/>
      <c r="U16" s="32"/>
      <c r="V16" s="32"/>
      <c r="W16" s="32"/>
      <c r="X16" s="32"/>
      <c r="AB16" s="32"/>
      <c r="AC16" s="32"/>
      <c r="AD16" s="32"/>
      <c r="AE16" s="32"/>
    </row>
    <row r="17" spans="2:44" ht="17.25" customHeight="1">
      <c r="B17" s="232" t="s">
        <v>45</v>
      </c>
      <c r="C17" s="13" t="s">
        <v>46</v>
      </c>
      <c r="D17" s="47" t="s">
        <v>42</v>
      </c>
      <c r="E17" s="48">
        <v>0.2083912037037037</v>
      </c>
      <c r="F17" s="48">
        <v>0.29166666666666669</v>
      </c>
      <c r="G17" s="48">
        <v>0.29180555555555554</v>
      </c>
      <c r="H17" s="48">
        <v>0.29172453703703705</v>
      </c>
      <c r="I17" s="48">
        <v>0.44027777777777777</v>
      </c>
      <c r="J17" s="48" t="s">
        <v>42</v>
      </c>
      <c r="K17" s="48" t="s">
        <v>42</v>
      </c>
      <c r="L17" s="47" t="s">
        <v>42</v>
      </c>
      <c r="M17" s="49" t="s">
        <v>42</v>
      </c>
      <c r="N17" s="48">
        <v>0.70833333333333337</v>
      </c>
      <c r="O17" s="50">
        <v>0.70843750000000005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7" t="s">
        <v>42</v>
      </c>
      <c r="E18" s="48">
        <v>0.63700231481481484</v>
      </c>
      <c r="F18" s="48">
        <v>0.60228009259259263</v>
      </c>
      <c r="G18" s="48">
        <v>0.61250000000000004</v>
      </c>
      <c r="H18" s="48">
        <v>0.55555555555555558</v>
      </c>
      <c r="I18" s="48">
        <v>0.47438657407407409</v>
      </c>
      <c r="J18" s="48" t="s">
        <v>42</v>
      </c>
      <c r="K18" s="48" t="s">
        <v>42</v>
      </c>
      <c r="L18" s="47" t="s">
        <v>42</v>
      </c>
      <c r="M18" s="49" t="s">
        <v>42</v>
      </c>
      <c r="N18" s="48">
        <v>0.84861111111111109</v>
      </c>
      <c r="O18" s="50">
        <v>0.84652777777777777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4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2"/>
      <c r="AC19" s="192"/>
      <c r="AD19" s="192"/>
      <c r="AE19" s="192"/>
      <c r="AF19" s="192"/>
      <c r="AG19" s="192"/>
      <c r="AH19" s="192"/>
      <c r="AI19" s="192"/>
      <c r="AJ19" s="192"/>
      <c r="AK19" s="192"/>
      <c r="AL19" s="192"/>
      <c r="AM19" s="192"/>
      <c r="AN19" s="192"/>
      <c r="AO19" s="25"/>
      <c r="AP19" s="25"/>
      <c r="AQ19" s="25"/>
      <c r="AR19" s="25"/>
    </row>
    <row r="20" spans="2:44" ht="17.25" customHeight="1">
      <c r="B20" s="235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2"/>
      <c r="AC20" s="192"/>
      <c r="AD20" s="192"/>
      <c r="AE20" s="192"/>
      <c r="AF20" s="192"/>
      <c r="AG20" s="192"/>
      <c r="AH20" s="192"/>
      <c r="AI20" s="192"/>
      <c r="AJ20" s="192"/>
      <c r="AK20" s="192"/>
      <c r="AL20" s="192"/>
      <c r="AM20" s="192"/>
      <c r="AN20" s="192"/>
      <c r="AO20" s="25"/>
      <c r="AP20" s="25"/>
      <c r="AQ20" s="25"/>
      <c r="AR20" s="25"/>
    </row>
    <row r="21" spans="2:44" ht="17.25" customHeight="1">
      <c r="B21" s="234" t="s">
        <v>51</v>
      </c>
      <c r="C21" s="51" t="s">
        <v>49</v>
      </c>
      <c r="D21" s="54"/>
      <c r="E21" s="52">
        <v>11</v>
      </c>
      <c r="F21" s="52">
        <v>8</v>
      </c>
      <c r="G21" s="52">
        <v>10</v>
      </c>
      <c r="H21" s="52">
        <v>9</v>
      </c>
      <c r="I21" s="52">
        <v>2</v>
      </c>
      <c r="J21" s="52"/>
      <c r="K21" s="53"/>
      <c r="L21" s="54"/>
      <c r="M21" s="55"/>
      <c r="N21" s="52">
        <v>4</v>
      </c>
      <c r="O21" s="56">
        <v>4</v>
      </c>
      <c r="Q21" s="9"/>
      <c r="R21" s="9"/>
      <c r="S21" s="9"/>
      <c r="T21" s="9"/>
      <c r="AB21" s="192"/>
      <c r="AC21" s="192"/>
      <c r="AD21" s="192"/>
      <c r="AE21" s="192"/>
      <c r="AF21" s="192"/>
      <c r="AG21" s="192"/>
      <c r="AH21" s="192"/>
      <c r="AI21" s="192"/>
      <c r="AJ21" s="192"/>
      <c r="AK21" s="192"/>
      <c r="AL21" s="192"/>
      <c r="AM21" s="192"/>
      <c r="AN21" s="192"/>
      <c r="AO21" s="25"/>
      <c r="AP21" s="25"/>
      <c r="AQ21" s="25"/>
      <c r="AR21" s="25"/>
    </row>
    <row r="22" spans="2:44" ht="17.25" customHeight="1">
      <c r="B22" s="235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2"/>
      <c r="AA22" s="192"/>
      <c r="AB22" s="192"/>
      <c r="AC22" s="192"/>
      <c r="AD22" s="192"/>
      <c r="AE22" s="192"/>
      <c r="AF22" s="192"/>
      <c r="AG22" s="192"/>
      <c r="AH22" s="192"/>
      <c r="AI22" s="192"/>
      <c r="AJ22" s="192"/>
      <c r="AK22" s="192"/>
      <c r="AL22" s="192"/>
      <c r="AM22" s="192"/>
      <c r="AN22" s="192"/>
      <c r="AO22" s="25"/>
      <c r="AP22" s="25"/>
      <c r="AQ22" s="25"/>
      <c r="AR22" s="25"/>
    </row>
    <row r="23" spans="2:44" ht="17.25" customHeight="1">
      <c r="B23" s="230" t="s">
        <v>53</v>
      </c>
      <c r="C23" s="231"/>
      <c r="D23" s="57" t="s">
        <v>42</v>
      </c>
      <c r="E23" s="58">
        <v>22</v>
      </c>
      <c r="F23" s="58">
        <v>21.5</v>
      </c>
      <c r="G23" s="58">
        <v>22.2</v>
      </c>
      <c r="H23" s="58">
        <v>20.142857142857142</v>
      </c>
      <c r="I23" s="58">
        <v>6</v>
      </c>
      <c r="J23" s="58" t="s">
        <v>42</v>
      </c>
      <c r="K23" s="59" t="s">
        <v>42</v>
      </c>
      <c r="L23" s="57" t="s">
        <v>42</v>
      </c>
      <c r="M23" s="60" t="s">
        <v>42</v>
      </c>
      <c r="N23" s="58">
        <v>19.666666666666668</v>
      </c>
      <c r="O23" s="61">
        <v>22.25</v>
      </c>
    </row>
    <row r="24" spans="2:44" ht="17.25" customHeight="1">
      <c r="B24" s="220" t="s">
        <v>54</v>
      </c>
      <c r="C24" s="221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20" t="s">
        <v>59</v>
      </c>
      <c r="C25" s="221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22" t="s">
        <v>60</v>
      </c>
      <c r="C26" s="223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36" t="s">
        <v>26</v>
      </c>
      <c r="C29" s="237"/>
      <c r="D29" s="224" t="s">
        <v>64</v>
      </c>
      <c r="E29" s="225"/>
      <c r="F29" s="225"/>
      <c r="G29" s="225"/>
      <c r="H29" s="225"/>
      <c r="I29" s="225"/>
      <c r="J29" s="225"/>
      <c r="K29" s="225"/>
      <c r="L29" s="225"/>
      <c r="M29" s="225"/>
      <c r="N29" s="225"/>
      <c r="O29" s="226"/>
      <c r="P29" s="227" t="s">
        <v>65</v>
      </c>
      <c r="Q29" s="228"/>
      <c r="R29" s="228"/>
      <c r="S29" s="228"/>
      <c r="T29" s="228"/>
      <c r="U29" s="228"/>
      <c r="V29" s="228"/>
      <c r="W29" s="228"/>
      <c r="X29" s="229"/>
    </row>
    <row r="30" spans="2:44" ht="17.25" customHeight="1">
      <c r="B30" s="230" t="s">
        <v>29</v>
      </c>
      <c r="C30" s="231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30"/>
      <c r="C31" s="231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33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318.8679245283019</v>
      </c>
      <c r="H32" s="28">
        <v>433.33333333333331</v>
      </c>
      <c r="I32" s="28" t="s">
        <v>42</v>
      </c>
      <c r="J32" s="28" t="s">
        <v>42</v>
      </c>
      <c r="K32" s="28">
        <v>880</v>
      </c>
      <c r="L32" s="28" t="s">
        <v>42</v>
      </c>
      <c r="M32" s="28">
        <v>678.9473684210526</v>
      </c>
      <c r="N32" s="28">
        <v>1133.3333333333333</v>
      </c>
      <c r="O32" s="28">
        <v>942.85714285714289</v>
      </c>
      <c r="P32" s="27">
        <v>306.38297872340428</v>
      </c>
      <c r="Q32" s="28" t="s">
        <v>42</v>
      </c>
      <c r="R32" s="28" t="s">
        <v>42</v>
      </c>
      <c r="S32" s="28" t="s">
        <v>42</v>
      </c>
      <c r="T32" s="28">
        <v>787.5</v>
      </c>
      <c r="U32" s="28" t="s">
        <v>42</v>
      </c>
      <c r="V32" s="28">
        <v>776.47058823529414</v>
      </c>
      <c r="W32" s="28">
        <v>969.23076923076928</v>
      </c>
      <c r="X32" s="31">
        <v>1050</v>
      </c>
    </row>
    <row r="33" spans="2:24" ht="39.6" customHeight="1">
      <c r="B33" s="233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279.08250135007097</v>
      </c>
      <c r="H33" s="35">
        <v>386.12352276043248</v>
      </c>
      <c r="I33" s="35" t="s">
        <v>42</v>
      </c>
      <c r="J33" s="35" t="s">
        <v>42</v>
      </c>
      <c r="K33" s="35">
        <v>787.07152499271842</v>
      </c>
      <c r="L33" s="35" t="s">
        <v>42</v>
      </c>
      <c r="M33" s="35">
        <v>605.99393971062909</v>
      </c>
      <c r="N33" s="35">
        <v>993.01628641389891</v>
      </c>
      <c r="O33" s="35">
        <v>833.16956280474733</v>
      </c>
      <c r="P33" s="34">
        <v>266.63080060344595</v>
      </c>
      <c r="Q33" s="35" t="s">
        <v>42</v>
      </c>
      <c r="R33" s="35" t="s">
        <v>42</v>
      </c>
      <c r="S33" s="35" t="s">
        <v>42</v>
      </c>
      <c r="T33" s="35">
        <v>702.44856684051035</v>
      </c>
      <c r="U33" s="35" t="s">
        <v>42</v>
      </c>
      <c r="V33" s="35">
        <v>694.54301304880653</v>
      </c>
      <c r="W33" s="35">
        <v>860.39487832859595</v>
      </c>
      <c r="X33" s="38">
        <v>917.38998077254814</v>
      </c>
    </row>
    <row r="34" spans="2:24" ht="40.15" customHeight="1">
      <c r="B34" s="233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0.87522914624578463</v>
      </c>
      <c r="H34" s="43">
        <f>H33/H32</f>
        <v>0.89105428329330572</v>
      </c>
      <c r="I34" s="43" t="s">
        <v>42</v>
      </c>
      <c r="J34" s="43" t="s">
        <v>42</v>
      </c>
      <c r="K34" s="43">
        <f>K33/K32</f>
        <v>0.89439946021899819</v>
      </c>
      <c r="L34" s="43" t="s">
        <v>42</v>
      </c>
      <c r="M34" s="43">
        <f>M33/M32</f>
        <v>0.89254921352728323</v>
      </c>
      <c r="N34" s="43">
        <f>N33/N32</f>
        <v>0.87619084095344024</v>
      </c>
      <c r="O34" s="43">
        <f>O33/O32</f>
        <v>0.88366468782321683</v>
      </c>
      <c r="P34" s="42">
        <f>P33/P32</f>
        <v>0.87025330752513597</v>
      </c>
      <c r="Q34" s="43" t="s">
        <v>42</v>
      </c>
      <c r="R34" s="43" t="s">
        <v>42</v>
      </c>
      <c r="S34" s="43" t="s">
        <v>42</v>
      </c>
      <c r="T34" s="43">
        <f>T33/T32</f>
        <v>0.89199818011493381</v>
      </c>
      <c r="U34" s="43" t="s">
        <v>42</v>
      </c>
      <c r="V34" s="43">
        <f>V33/V32</f>
        <v>0.89448721377497808</v>
      </c>
      <c r="W34" s="43">
        <f>W33/W32</f>
        <v>0.88770900145013865</v>
      </c>
      <c r="X34" s="46">
        <f>X33/X32</f>
        <v>0.87370474359290295</v>
      </c>
    </row>
    <row r="35" spans="2:24" ht="17.25" customHeight="1">
      <c r="B35" s="232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0.31111111111111106</v>
      </c>
      <c r="H35" s="48">
        <v>0.25032407407407409</v>
      </c>
      <c r="I35" s="48" t="s">
        <v>42</v>
      </c>
      <c r="J35" s="48" t="s">
        <v>42</v>
      </c>
      <c r="K35" s="48">
        <v>0.25</v>
      </c>
      <c r="L35" s="48" t="s">
        <v>42</v>
      </c>
      <c r="M35" s="48">
        <v>0.25</v>
      </c>
      <c r="N35" s="48">
        <v>0.25001157407407409</v>
      </c>
      <c r="O35" s="48">
        <v>0.29194444444444445</v>
      </c>
      <c r="P35" s="47">
        <v>0.7086689814814815</v>
      </c>
      <c r="Q35" s="48" t="s">
        <v>42</v>
      </c>
      <c r="R35" s="48" t="s">
        <v>42</v>
      </c>
      <c r="S35" s="48" t="s">
        <v>42</v>
      </c>
      <c r="T35" s="48">
        <v>0.70833333333333337</v>
      </c>
      <c r="U35" s="48" t="s">
        <v>42</v>
      </c>
      <c r="V35" s="48">
        <v>0.70853009259259259</v>
      </c>
      <c r="W35" s="48">
        <v>0.70833333333333337</v>
      </c>
      <c r="X35" s="50">
        <v>0.70833333333333337</v>
      </c>
    </row>
    <row r="36" spans="2:24" ht="17.25" customHeight="1">
      <c r="B36" s="230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0.43711805555555555</v>
      </c>
      <c r="H36" s="48">
        <v>0.29166666666666663</v>
      </c>
      <c r="I36" s="48" t="s">
        <v>42</v>
      </c>
      <c r="J36" s="48" t="s">
        <v>42</v>
      </c>
      <c r="K36" s="48">
        <v>0.44027777777777777</v>
      </c>
      <c r="L36" s="48" t="s">
        <v>42</v>
      </c>
      <c r="M36" s="48">
        <v>0.43906250000000002</v>
      </c>
      <c r="N36" s="48">
        <v>0.43216435185185187</v>
      </c>
      <c r="O36" s="48">
        <v>0.44791666666666669</v>
      </c>
      <c r="P36" s="47">
        <v>0.80299768518518522</v>
      </c>
      <c r="Q36" s="48" t="s">
        <v>42</v>
      </c>
      <c r="R36" s="48" t="s">
        <v>42</v>
      </c>
      <c r="S36" s="48" t="s">
        <v>42</v>
      </c>
      <c r="T36" s="48">
        <v>0.87739583333333337</v>
      </c>
      <c r="U36" s="48" t="s">
        <v>42</v>
      </c>
      <c r="V36" s="48">
        <v>0.88973379629629634</v>
      </c>
      <c r="W36" s="48">
        <v>0.99173611111111115</v>
      </c>
      <c r="X36" s="50">
        <v>0.98958333333333315</v>
      </c>
    </row>
    <row r="37" spans="2:24" ht="17.25" customHeight="1">
      <c r="B37" s="230" t="s">
        <v>53</v>
      </c>
      <c r="C37" s="231"/>
      <c r="D37" s="58" t="s">
        <v>42</v>
      </c>
      <c r="E37" s="58" t="s">
        <v>42</v>
      </c>
      <c r="F37" s="58" t="s">
        <v>42</v>
      </c>
      <c r="G37" s="58">
        <v>10.6</v>
      </c>
      <c r="H37" s="58">
        <v>6</v>
      </c>
      <c r="I37" s="58" t="s">
        <v>42</v>
      </c>
      <c r="J37" s="58" t="s">
        <v>42</v>
      </c>
      <c r="K37" s="58">
        <v>3.75</v>
      </c>
      <c r="L37" s="58" t="s">
        <v>42</v>
      </c>
      <c r="M37" s="58">
        <v>4.75</v>
      </c>
      <c r="N37" s="58">
        <v>3</v>
      </c>
      <c r="O37" s="58">
        <v>3.5</v>
      </c>
      <c r="P37" s="57">
        <v>11.75</v>
      </c>
      <c r="Q37" s="58" t="s">
        <v>42</v>
      </c>
      <c r="R37" s="58" t="s">
        <v>42</v>
      </c>
      <c r="S37" s="58" t="s">
        <v>42</v>
      </c>
      <c r="T37" s="39">
        <v>4</v>
      </c>
      <c r="U37" s="48" t="s">
        <v>42</v>
      </c>
      <c r="V37" s="58">
        <v>4.25</v>
      </c>
      <c r="W37" s="58">
        <v>3.25</v>
      </c>
      <c r="X37" s="61">
        <v>3.3333333333333335</v>
      </c>
    </row>
    <row r="38" spans="2:24" ht="17.25" customHeight="1">
      <c r="B38" s="220" t="s">
        <v>54</v>
      </c>
      <c r="C38" s="221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20" t="s">
        <v>59</v>
      </c>
      <c r="C39" s="221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22" t="s">
        <v>60</v>
      </c>
      <c r="C40" s="223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C53A1-1D4B-4DD7-B7A5-4FEE38C19E7F}">
  <sheetPr>
    <tabColor theme="8" tint="0.59999389629810485"/>
    <pageSetUpPr fitToPage="1"/>
  </sheetPr>
  <dimension ref="A1:AC205"/>
  <sheetViews>
    <sheetView zoomScale="85" zoomScaleNormal="85" workbookViewId="0">
      <pane ySplit="4" topLeftCell="A5" activePane="bottomLeft" state="frozen"/>
      <selection activeCell="L41" sqref="L41"/>
      <selection pane="bottomLeft" activeCell="L41" sqref="L41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SUM(F5:F191)</f>
        <v>112299</v>
      </c>
      <c r="E1" s="88" t="s">
        <v>3</v>
      </c>
      <c r="F1" s="89">
        <f>SUM(G5:G191)</f>
        <v>2239335.3199999994</v>
      </c>
      <c r="G1" s="90" t="s">
        <v>84</v>
      </c>
      <c r="H1" s="91">
        <f>L21+L38+L55+L72+L89+L106+L123+L140+L157+L174+L191</f>
        <v>58.183333333333337</v>
      </c>
      <c r="I1" s="345" t="s">
        <v>85</v>
      </c>
      <c r="J1" s="341"/>
      <c r="K1" s="361"/>
      <c r="L1" s="365" t="s">
        <v>86</v>
      </c>
      <c r="M1" s="366"/>
      <c r="N1" s="367"/>
      <c r="O1" s="341" t="s">
        <v>87</v>
      </c>
      <c r="P1" s="341"/>
      <c r="Q1" s="341"/>
      <c r="R1" s="342"/>
      <c r="S1" s="345" t="s">
        <v>88</v>
      </c>
      <c r="T1" s="341"/>
      <c r="U1" s="341"/>
      <c r="V1" s="341"/>
      <c r="W1" s="341"/>
      <c r="X1" s="342"/>
      <c r="Y1" s="341" t="s">
        <v>89</v>
      </c>
      <c r="Z1" s="341"/>
      <c r="AA1" s="345" t="s">
        <v>90</v>
      </c>
      <c r="AB1" s="347"/>
      <c r="AC1" s="348"/>
    </row>
    <row r="2" spans="1:29" ht="26.25" customHeight="1" thickBot="1">
      <c r="A2" s="354">
        <v>46047</v>
      </c>
      <c r="B2" s="355"/>
      <c r="C2" s="92" t="s">
        <v>40</v>
      </c>
      <c r="D2" s="93">
        <f>AVERAGE(N21,N38,N55,N72,N89,N106,N123,N140,N157,N174,N191)</f>
        <v>665.98768887512767</v>
      </c>
      <c r="E2" s="93" t="s">
        <v>91</v>
      </c>
      <c r="F2" s="94">
        <f>F1/D1</f>
        <v>19.940830461535715</v>
      </c>
      <c r="G2" s="95" t="s">
        <v>92</v>
      </c>
      <c r="H2" s="96">
        <f>COUNT(H5:H191)</f>
        <v>3</v>
      </c>
      <c r="I2" s="362"/>
      <c r="J2" s="363"/>
      <c r="K2" s="364"/>
      <c r="L2" s="368"/>
      <c r="M2" s="343"/>
      <c r="N2" s="369"/>
      <c r="O2" s="343"/>
      <c r="P2" s="343"/>
      <c r="Q2" s="343"/>
      <c r="R2" s="344"/>
      <c r="S2" s="346"/>
      <c r="T2" s="343"/>
      <c r="U2" s="343"/>
      <c r="V2" s="343"/>
      <c r="W2" s="343"/>
      <c r="X2" s="344"/>
      <c r="Y2" s="343"/>
      <c r="Z2" s="343"/>
      <c r="AA2" s="349"/>
      <c r="AB2" s="350"/>
      <c r="AC2" s="351"/>
    </row>
    <row r="3" spans="1:29" ht="23.25" customHeight="1">
      <c r="A3" s="356" t="s">
        <v>93</v>
      </c>
      <c r="B3" s="358" t="s">
        <v>94</v>
      </c>
      <c r="C3" s="315" t="s">
        <v>95</v>
      </c>
      <c r="D3" s="315"/>
      <c r="E3" s="337" t="s">
        <v>96</v>
      </c>
      <c r="F3" s="315" t="s">
        <v>97</v>
      </c>
      <c r="G3" s="337" t="s">
        <v>98</v>
      </c>
      <c r="H3" s="339" t="s">
        <v>99</v>
      </c>
      <c r="I3" s="329" t="s">
        <v>100</v>
      </c>
      <c r="J3" s="325" t="s">
        <v>101</v>
      </c>
      <c r="K3" s="327" t="s">
        <v>40</v>
      </c>
      <c r="L3" s="352" t="s">
        <v>100</v>
      </c>
      <c r="M3" s="325" t="s">
        <v>101</v>
      </c>
      <c r="N3" s="327" t="s">
        <v>40</v>
      </c>
      <c r="O3" s="329" t="s">
        <v>100</v>
      </c>
      <c r="P3" s="331" t="s">
        <v>40</v>
      </c>
      <c r="Q3" s="333" t="s">
        <v>102</v>
      </c>
      <c r="R3" s="335" t="s">
        <v>103</v>
      </c>
      <c r="S3" s="314" t="s">
        <v>104</v>
      </c>
      <c r="T3" s="315"/>
      <c r="U3" s="316" t="s">
        <v>105</v>
      </c>
      <c r="V3" s="316" t="s">
        <v>106</v>
      </c>
      <c r="W3" s="315" t="s">
        <v>107</v>
      </c>
      <c r="X3" s="318"/>
      <c r="Y3" s="319" t="s">
        <v>108</v>
      </c>
      <c r="Z3" s="320"/>
      <c r="AA3" s="323" t="s">
        <v>101</v>
      </c>
      <c r="AB3" s="370" t="s">
        <v>102</v>
      </c>
      <c r="AC3" s="372" t="s">
        <v>109</v>
      </c>
    </row>
    <row r="4" spans="1:29" ht="17.25" customHeight="1" thickBot="1">
      <c r="A4" s="357"/>
      <c r="B4" s="359"/>
      <c r="C4" s="360"/>
      <c r="D4" s="360"/>
      <c r="E4" s="338"/>
      <c r="F4" s="360"/>
      <c r="G4" s="338"/>
      <c r="H4" s="340"/>
      <c r="I4" s="330"/>
      <c r="J4" s="326"/>
      <c r="K4" s="328"/>
      <c r="L4" s="353"/>
      <c r="M4" s="326"/>
      <c r="N4" s="328"/>
      <c r="O4" s="330"/>
      <c r="P4" s="332"/>
      <c r="Q4" s="334"/>
      <c r="R4" s="336"/>
      <c r="S4" s="68" t="s">
        <v>110</v>
      </c>
      <c r="T4" s="99" t="s">
        <v>111</v>
      </c>
      <c r="U4" s="317"/>
      <c r="V4" s="317"/>
      <c r="W4" s="99" t="s">
        <v>112</v>
      </c>
      <c r="X4" s="69" t="s">
        <v>113</v>
      </c>
      <c r="Y4" s="321"/>
      <c r="Z4" s="322"/>
      <c r="AA4" s="324"/>
      <c r="AB4" s="371"/>
      <c r="AC4" s="373"/>
    </row>
    <row r="5" spans="1:29" ht="15.75" customHeight="1">
      <c r="A5" s="311" t="s">
        <v>118</v>
      </c>
      <c r="B5" s="146" t="s">
        <v>114</v>
      </c>
      <c r="C5" s="304" t="s">
        <v>125</v>
      </c>
      <c r="D5" s="305"/>
      <c r="E5" s="147">
        <v>19.7</v>
      </c>
      <c r="F5" s="97">
        <v>491</v>
      </c>
      <c r="G5" s="148">
        <f t="shared" ref="G5:G9" si="0">E5*F5</f>
        <v>9672.6999999999989</v>
      </c>
      <c r="H5" s="149"/>
      <c r="I5" s="150">
        <v>6</v>
      </c>
      <c r="J5" s="151">
        <v>2500</v>
      </c>
      <c r="K5" s="152">
        <f>J5/I5</f>
        <v>416.66666666666669</v>
      </c>
      <c r="L5" s="153">
        <v>6</v>
      </c>
      <c r="M5" s="151">
        <f>F5/V5*60</f>
        <v>2257.471264367809</v>
      </c>
      <c r="N5" s="152">
        <f>M5/L5</f>
        <v>376.24521072796819</v>
      </c>
      <c r="O5" s="154">
        <f>L5-I5</f>
        <v>0</v>
      </c>
      <c r="P5" s="155">
        <f>N5-K5</f>
        <v>-40.4214559386985</v>
      </c>
      <c r="Q5" s="156">
        <f>N5/K5</f>
        <v>0.90298850574712364</v>
      </c>
      <c r="R5" s="306">
        <f>Q21</f>
        <v>0.87522914624578463</v>
      </c>
      <c r="S5" s="157">
        <v>0.31111111111111106</v>
      </c>
      <c r="T5" s="158">
        <v>0.32017361111111109</v>
      </c>
      <c r="U5" s="159"/>
      <c r="V5" s="160">
        <v>13.050000000000042</v>
      </c>
      <c r="W5" s="161"/>
      <c r="X5" s="162"/>
      <c r="Y5" s="309"/>
      <c r="Z5" s="310"/>
      <c r="AA5" s="115">
        <f>M5-J5</f>
        <v>-242.528735632191</v>
      </c>
      <c r="AB5" s="156">
        <f>M5/J5</f>
        <v>0.90298850574712364</v>
      </c>
      <c r="AC5" s="290">
        <f>AB21</f>
        <v>0.87522914624578474</v>
      </c>
    </row>
    <row r="6" spans="1:29" ht="15.75" customHeight="1">
      <c r="A6" s="312"/>
      <c r="B6" s="100" t="s">
        <v>120</v>
      </c>
      <c r="C6" s="293" t="s">
        <v>121</v>
      </c>
      <c r="D6" s="294"/>
      <c r="E6" s="101">
        <v>28.57</v>
      </c>
      <c r="F6" s="102">
        <v>2130</v>
      </c>
      <c r="G6" s="103">
        <f t="shared" si="0"/>
        <v>60854.1</v>
      </c>
      <c r="H6" s="26"/>
      <c r="I6" s="104">
        <v>12</v>
      </c>
      <c r="J6" s="105">
        <v>3600</v>
      </c>
      <c r="K6" s="106">
        <f t="shared" ref="K6:K23" si="1">J6/I6</f>
        <v>300</v>
      </c>
      <c r="L6" s="107">
        <v>12</v>
      </c>
      <c r="M6" s="105">
        <f>F6/V6*60</f>
        <v>3120.8791208791204</v>
      </c>
      <c r="N6" s="106">
        <f>M6/L6</f>
        <v>260.07326007326003</v>
      </c>
      <c r="O6" s="108">
        <f>L6-I6</f>
        <v>0</v>
      </c>
      <c r="P6" s="109">
        <f>N6-K6</f>
        <v>-39.92673992673997</v>
      </c>
      <c r="Q6" s="110">
        <f>N6/K6</f>
        <v>0.86691086691086672</v>
      </c>
      <c r="R6" s="307"/>
      <c r="S6" s="47">
        <v>0.32364583333333335</v>
      </c>
      <c r="T6" s="48">
        <v>0.35208333333333336</v>
      </c>
      <c r="U6" s="111">
        <v>5.0000000000000622</v>
      </c>
      <c r="V6" s="112">
        <v>40.950000000000003</v>
      </c>
      <c r="W6" s="113"/>
      <c r="X6" s="116"/>
      <c r="Y6" s="295"/>
      <c r="Z6" s="296"/>
      <c r="AA6" s="117">
        <f>M6-J6</f>
        <v>-479.12087912087964</v>
      </c>
      <c r="AB6" s="110">
        <f>M6/J6</f>
        <v>0.86691086691086672</v>
      </c>
      <c r="AC6" s="291"/>
    </row>
    <row r="7" spans="1:29" ht="15.75" customHeight="1">
      <c r="A7" s="312"/>
      <c r="B7" s="100" t="s">
        <v>114</v>
      </c>
      <c r="C7" s="293" t="s">
        <v>115</v>
      </c>
      <c r="D7" s="294"/>
      <c r="E7" s="101">
        <v>29.85</v>
      </c>
      <c r="F7" s="102">
        <v>2103</v>
      </c>
      <c r="G7" s="103">
        <f t="shared" si="0"/>
        <v>62774.55</v>
      </c>
      <c r="H7" s="26"/>
      <c r="I7" s="104">
        <v>12</v>
      </c>
      <c r="J7" s="105">
        <v>3600</v>
      </c>
      <c r="K7" s="106">
        <f t="shared" si="1"/>
        <v>300</v>
      </c>
      <c r="L7" s="107">
        <v>12</v>
      </c>
      <c r="M7" s="105">
        <f>F7/V7*60</f>
        <v>3123.2673267326732</v>
      </c>
      <c r="N7" s="106">
        <f>M7/L7</f>
        <v>260.27227722772278</v>
      </c>
      <c r="O7" s="108">
        <f>L7-I7</f>
        <v>0</v>
      </c>
      <c r="P7" s="109">
        <f>N7-K7</f>
        <v>-39.727722772277218</v>
      </c>
      <c r="Q7" s="110">
        <f>N7/K7</f>
        <v>0.86757425742574257</v>
      </c>
      <c r="R7" s="307"/>
      <c r="S7" s="47">
        <v>0.35555555555555557</v>
      </c>
      <c r="T7" s="48">
        <v>0.38361111111111112</v>
      </c>
      <c r="U7" s="111">
        <v>4.9999999999999822</v>
      </c>
      <c r="V7" s="112">
        <v>40.4</v>
      </c>
      <c r="W7" s="113"/>
      <c r="X7" s="116"/>
      <c r="Y7" s="295"/>
      <c r="Z7" s="296"/>
      <c r="AA7" s="117">
        <f>M7-J7</f>
        <v>-476.73267326732685</v>
      </c>
      <c r="AB7" s="110">
        <f>M7/J7</f>
        <v>0.86757425742574257</v>
      </c>
      <c r="AC7" s="291"/>
    </row>
    <row r="8" spans="1:29" ht="15.75" customHeight="1">
      <c r="A8" s="312"/>
      <c r="B8" s="100" t="s">
        <v>114</v>
      </c>
      <c r="C8" s="293" t="s">
        <v>116</v>
      </c>
      <c r="D8" s="294"/>
      <c r="E8" s="101">
        <v>29.52</v>
      </c>
      <c r="F8" s="102">
        <v>1957</v>
      </c>
      <c r="G8" s="103">
        <f t="shared" si="0"/>
        <v>57770.64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3128.4191829484967</v>
      </c>
      <c r="N8" s="106">
        <f>M8/L8</f>
        <v>260.70159857904139</v>
      </c>
      <c r="O8" s="108">
        <f>L8-I8</f>
        <v>0</v>
      </c>
      <c r="P8" s="109">
        <f>N8-K8</f>
        <v>-39.298401420958612</v>
      </c>
      <c r="Q8" s="110">
        <f>N8/K8</f>
        <v>0.86900532859680457</v>
      </c>
      <c r="R8" s="307"/>
      <c r="S8" s="47">
        <v>0.38712962962962966</v>
      </c>
      <c r="T8" s="48">
        <v>0.41319444444444442</v>
      </c>
      <c r="U8" s="111">
        <v>5.066666666666686</v>
      </c>
      <c r="V8" s="112">
        <v>37.53333333333326</v>
      </c>
      <c r="W8" s="113"/>
      <c r="X8" s="116"/>
      <c r="Y8" s="295"/>
      <c r="Z8" s="296"/>
      <c r="AA8" s="117">
        <f>M8-J8</f>
        <v>-471.58081705150335</v>
      </c>
      <c r="AB8" s="110">
        <f>M8/J8</f>
        <v>0.86900532859680457</v>
      </c>
      <c r="AC8" s="291"/>
    </row>
    <row r="9" spans="1:29" ht="15.75" customHeight="1">
      <c r="A9" s="312"/>
      <c r="B9" s="100" t="s">
        <v>114</v>
      </c>
      <c r="C9" s="293" t="s">
        <v>119</v>
      </c>
      <c r="D9" s="294"/>
      <c r="E9" s="101">
        <v>25.64</v>
      </c>
      <c r="F9" s="102">
        <v>1499</v>
      </c>
      <c r="G9" s="103">
        <f t="shared" si="0"/>
        <v>38434.36</v>
      </c>
      <c r="H9" s="13"/>
      <c r="I9" s="104">
        <v>11</v>
      </c>
      <c r="J9" s="105">
        <v>3600</v>
      </c>
      <c r="K9" s="106">
        <f t="shared" si="1"/>
        <v>327.27272727272725</v>
      </c>
      <c r="L9" s="118">
        <v>11</v>
      </c>
      <c r="M9" s="105">
        <f>F9/V9*60</f>
        <v>3161.335676625662</v>
      </c>
      <c r="N9" s="106">
        <f>M9/L9</f>
        <v>287.39415242051473</v>
      </c>
      <c r="O9" s="108">
        <f>L9-I9</f>
        <v>0</v>
      </c>
      <c r="P9" s="109">
        <f>N9-K9</f>
        <v>-39.878574852212523</v>
      </c>
      <c r="Q9" s="110">
        <f>N9/K9</f>
        <v>0.87814879906268395</v>
      </c>
      <c r="R9" s="307"/>
      <c r="S9" s="47">
        <v>0.41736111111111113</v>
      </c>
      <c r="T9" s="48">
        <v>0.43711805555555555</v>
      </c>
      <c r="U9" s="111">
        <v>6.0000000000000586</v>
      </c>
      <c r="V9" s="112">
        <v>28.449999999999971</v>
      </c>
      <c r="W9" s="113"/>
      <c r="X9" s="116"/>
      <c r="Y9" s="295"/>
      <c r="Z9" s="296"/>
      <c r="AA9" s="117">
        <f>M9-J9</f>
        <v>-438.66432337433798</v>
      </c>
      <c r="AB9" s="110">
        <f>M9/J9</f>
        <v>0.87814879906268395</v>
      </c>
      <c r="AC9" s="291"/>
    </row>
    <row r="10" spans="1:29" ht="15.75" customHeight="1">
      <c r="A10" s="312"/>
      <c r="B10" s="100"/>
      <c r="C10" s="293"/>
      <c r="D10" s="294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07"/>
      <c r="S10" s="47"/>
      <c r="T10" s="48"/>
      <c r="U10" s="111"/>
      <c r="V10" s="112"/>
      <c r="W10" s="113"/>
      <c r="X10" s="116"/>
      <c r="Y10" s="295"/>
      <c r="Z10" s="296"/>
      <c r="AA10" s="117"/>
      <c r="AB10" s="110"/>
      <c r="AC10" s="291"/>
    </row>
    <row r="11" spans="1:29" ht="15.75" customHeight="1">
      <c r="A11" s="312"/>
      <c r="B11" s="100"/>
      <c r="C11" s="293"/>
      <c r="D11" s="294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307"/>
      <c r="S11" s="47"/>
      <c r="T11" s="48"/>
      <c r="U11" s="111"/>
      <c r="V11" s="112"/>
      <c r="W11" s="113"/>
      <c r="X11" s="116"/>
      <c r="Y11" s="295"/>
      <c r="Z11" s="296"/>
      <c r="AA11" s="117"/>
      <c r="AB11" s="110"/>
      <c r="AC11" s="291"/>
    </row>
    <row r="12" spans="1:29" ht="15.75" customHeight="1">
      <c r="A12" s="312"/>
      <c r="B12" s="100"/>
      <c r="C12" s="293"/>
      <c r="D12" s="294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07"/>
      <c r="S12" s="47"/>
      <c r="T12" s="48"/>
      <c r="U12" s="111"/>
      <c r="V12" s="112"/>
      <c r="W12" s="113"/>
      <c r="X12" s="116"/>
      <c r="Y12" s="295"/>
      <c r="Z12" s="296"/>
      <c r="AA12" s="117"/>
      <c r="AB12" s="110"/>
      <c r="AC12" s="291"/>
    </row>
    <row r="13" spans="1:29" ht="15.75" customHeight="1">
      <c r="A13" s="312"/>
      <c r="B13" s="100"/>
      <c r="C13" s="293"/>
      <c r="D13" s="294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07"/>
      <c r="S13" s="47"/>
      <c r="T13" s="48"/>
      <c r="U13" s="111"/>
      <c r="V13" s="112"/>
      <c r="W13" s="113"/>
      <c r="X13" s="127"/>
      <c r="Y13" s="295"/>
      <c r="Z13" s="296"/>
      <c r="AA13" s="117"/>
      <c r="AB13" s="110"/>
      <c r="AC13" s="291"/>
    </row>
    <row r="14" spans="1:29" ht="15.75" customHeight="1">
      <c r="A14" s="312"/>
      <c r="B14" s="100"/>
      <c r="C14" s="293"/>
      <c r="D14" s="294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07"/>
      <c r="S14" s="47"/>
      <c r="T14" s="48"/>
      <c r="U14" s="111"/>
      <c r="V14" s="112"/>
      <c r="W14" s="113"/>
      <c r="X14" s="127"/>
      <c r="Y14" s="295"/>
      <c r="Z14" s="296"/>
      <c r="AA14" s="117"/>
      <c r="AB14" s="110"/>
      <c r="AC14" s="291"/>
    </row>
    <row r="15" spans="1:29" ht="15.75" customHeight="1">
      <c r="A15" s="312"/>
      <c r="B15" s="100"/>
      <c r="C15" s="293"/>
      <c r="D15" s="29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07"/>
      <c r="S15" s="47"/>
      <c r="T15" s="48"/>
      <c r="U15" s="111"/>
      <c r="V15" s="112"/>
      <c r="W15" s="113"/>
      <c r="X15" s="127"/>
      <c r="Y15" s="295"/>
      <c r="Z15" s="296"/>
      <c r="AA15" s="117"/>
      <c r="AB15" s="110"/>
      <c r="AC15" s="291"/>
    </row>
    <row r="16" spans="1:29" ht="15.75" customHeight="1">
      <c r="A16" s="312"/>
      <c r="B16" s="100"/>
      <c r="C16" s="293"/>
      <c r="D16" s="29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07"/>
      <c r="S16" s="47"/>
      <c r="T16" s="48"/>
      <c r="U16" s="111"/>
      <c r="V16" s="112"/>
      <c r="W16" s="113"/>
      <c r="X16" s="127"/>
      <c r="Y16" s="295"/>
      <c r="Z16" s="296"/>
      <c r="AA16" s="117"/>
      <c r="AB16" s="110"/>
      <c r="AC16" s="291"/>
    </row>
    <row r="17" spans="1:29" ht="15.75" customHeight="1">
      <c r="A17" s="312"/>
      <c r="B17" s="100"/>
      <c r="C17" s="293"/>
      <c r="D17" s="29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07"/>
      <c r="S17" s="47"/>
      <c r="T17" s="48"/>
      <c r="U17" s="111"/>
      <c r="V17" s="112"/>
      <c r="W17" s="113"/>
      <c r="X17" s="127"/>
      <c r="Y17" s="295"/>
      <c r="Z17" s="296"/>
      <c r="AA17" s="117"/>
      <c r="AB17" s="110"/>
      <c r="AC17" s="291"/>
    </row>
    <row r="18" spans="1:29" ht="15.75" customHeight="1">
      <c r="A18" s="312"/>
      <c r="B18" s="100"/>
      <c r="C18" s="293"/>
      <c r="D18" s="29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07"/>
      <c r="S18" s="47"/>
      <c r="T18" s="48"/>
      <c r="U18" s="111"/>
      <c r="V18" s="112"/>
      <c r="W18" s="113"/>
      <c r="X18" s="127"/>
      <c r="Y18" s="295"/>
      <c r="Z18" s="296"/>
      <c r="AA18" s="117"/>
      <c r="AB18" s="110"/>
      <c r="AC18" s="291"/>
    </row>
    <row r="19" spans="1:29" ht="15.75" customHeight="1">
      <c r="A19" s="312"/>
      <c r="B19" s="100"/>
      <c r="C19" s="293"/>
      <c r="D19" s="29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07"/>
      <c r="S19" s="47"/>
      <c r="T19" s="48"/>
      <c r="U19" s="111"/>
      <c r="V19" s="112"/>
      <c r="W19" s="113"/>
      <c r="X19" s="127"/>
      <c r="Y19" s="295"/>
      <c r="Z19" s="296"/>
      <c r="AA19" s="117"/>
      <c r="AB19" s="110"/>
      <c r="AC19" s="291"/>
    </row>
    <row r="20" spans="1:29" ht="15.75" customHeight="1">
      <c r="A20" s="312"/>
      <c r="B20" s="163"/>
      <c r="C20" s="293"/>
      <c r="D20" s="294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07"/>
      <c r="S20" s="119"/>
      <c r="T20" s="120"/>
      <c r="U20" s="130"/>
      <c r="V20" s="131"/>
      <c r="W20" s="126"/>
      <c r="X20" s="127"/>
      <c r="Y20" s="295"/>
      <c r="Z20" s="296"/>
      <c r="AA20" s="165"/>
      <c r="AB20" s="125"/>
      <c r="AC20" s="291"/>
    </row>
    <row r="21" spans="1:29" ht="15.75" customHeight="1" thickBot="1">
      <c r="A21" s="313"/>
      <c r="B21" s="133" t="s">
        <v>117</v>
      </c>
      <c r="C21" s="297"/>
      <c r="D21" s="297"/>
      <c r="E21" s="134"/>
      <c r="F21" s="167"/>
      <c r="G21" s="135"/>
      <c r="H21" s="69"/>
      <c r="I21" s="136">
        <f t="shared" ref="I21:J21" si="2">AVERAGE(I5:I20)</f>
        <v>10.6</v>
      </c>
      <c r="J21" s="137">
        <f t="shared" si="2"/>
        <v>3380</v>
      </c>
      <c r="K21" s="138">
        <f t="shared" ref="K21" si="3">J21/I21</f>
        <v>318.8679245283019</v>
      </c>
      <c r="L21" s="136">
        <f t="shared" ref="L21:M21" si="4">AVERAGE(L5:L20)</f>
        <v>10.6</v>
      </c>
      <c r="M21" s="137">
        <f t="shared" si="4"/>
        <v>2958.2745143107522</v>
      </c>
      <c r="N21" s="138">
        <f>M21/L21</f>
        <v>279.08250135007097</v>
      </c>
      <c r="O21" s="139">
        <f>L21-I21</f>
        <v>0</v>
      </c>
      <c r="P21" s="140">
        <f>N21-K21</f>
        <v>-39.785423178230928</v>
      </c>
      <c r="Q21" s="141">
        <f>N21/K21</f>
        <v>0.87522914624578463</v>
      </c>
      <c r="R21" s="308"/>
      <c r="S21" s="142">
        <f>S5</f>
        <v>0.31111111111111106</v>
      </c>
      <c r="T21" s="143">
        <f>INDEX(T5:T20,COUNTA(T5:T20))</f>
        <v>0.43711805555555555</v>
      </c>
      <c r="U21" s="144"/>
      <c r="V21" s="166"/>
      <c r="W21" s="167"/>
      <c r="X21" s="138"/>
      <c r="Y21" s="298"/>
      <c r="Z21" s="299"/>
      <c r="AA21" s="168">
        <f>M21-J21</f>
        <v>-421.72548568924776</v>
      </c>
      <c r="AB21" s="141">
        <f>M21/J21</f>
        <v>0.87522914624578474</v>
      </c>
      <c r="AC21" s="292"/>
    </row>
    <row r="22" spans="1:29" ht="15.75" customHeight="1">
      <c r="A22" s="300" t="s">
        <v>122</v>
      </c>
      <c r="B22" s="114" t="s">
        <v>114</v>
      </c>
      <c r="C22" s="304" t="s">
        <v>123</v>
      </c>
      <c r="D22" s="305"/>
      <c r="E22" s="147">
        <v>14.03</v>
      </c>
      <c r="F22" s="97">
        <v>947</v>
      </c>
      <c r="G22" s="148">
        <f t="shared" ref="G22:G23" si="5">E22*F22</f>
        <v>13286.41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2316.0326086956552</v>
      </c>
      <c r="N22" s="152">
        <f>M22/L22</f>
        <v>386.0054347826092</v>
      </c>
      <c r="O22" s="154">
        <f>L22-I22</f>
        <v>0</v>
      </c>
      <c r="P22" s="155">
        <f>N22-K22</f>
        <v>-47.327898550724115</v>
      </c>
      <c r="Q22" s="156">
        <f>N22/K22</f>
        <v>0.89078177257525204</v>
      </c>
      <c r="R22" s="306">
        <f>Q38</f>
        <v>0.89105428329330572</v>
      </c>
      <c r="S22" s="157">
        <v>0.25032407407407409</v>
      </c>
      <c r="T22" s="158">
        <v>0.2673611111111111</v>
      </c>
      <c r="U22" s="159"/>
      <c r="V22" s="160">
        <v>24.533333333333303</v>
      </c>
      <c r="W22" s="158"/>
      <c r="X22" s="169"/>
      <c r="Y22" s="309"/>
      <c r="Z22" s="310"/>
      <c r="AA22" s="115">
        <f>M22-J22</f>
        <v>-283.9673913043448</v>
      </c>
      <c r="AB22" s="156">
        <f>M22/J22</f>
        <v>0.89078177257525204</v>
      </c>
      <c r="AC22" s="290">
        <f>AB38</f>
        <v>0.89105428329330572</v>
      </c>
    </row>
    <row r="23" spans="1:29" ht="15.75" customHeight="1">
      <c r="A23" s="301"/>
      <c r="B23" s="100" t="s">
        <v>114</v>
      </c>
      <c r="C23" s="293" t="s">
        <v>124</v>
      </c>
      <c r="D23" s="294"/>
      <c r="E23" s="101">
        <v>14.49</v>
      </c>
      <c r="F23" s="102">
        <v>1151</v>
      </c>
      <c r="G23" s="103">
        <f t="shared" si="5"/>
        <v>16677.990000000002</v>
      </c>
      <c r="H23" s="26"/>
      <c r="I23" s="104">
        <v>6</v>
      </c>
      <c r="J23" s="105">
        <v>2600</v>
      </c>
      <c r="K23" s="106">
        <f t="shared" si="1"/>
        <v>433.33333333333331</v>
      </c>
      <c r="L23" s="107">
        <v>6</v>
      </c>
      <c r="M23" s="105">
        <f>F23/V23*60</f>
        <v>2317.449664429535</v>
      </c>
      <c r="N23" s="106">
        <f>M23/L23</f>
        <v>386.24161073825582</v>
      </c>
      <c r="O23" s="108">
        <f>L23-I23</f>
        <v>0</v>
      </c>
      <c r="P23" s="109">
        <f>N23-K23</f>
        <v>-47.091722595077499</v>
      </c>
      <c r="Q23" s="110">
        <f>N23/K23</f>
        <v>0.89132679401135961</v>
      </c>
      <c r="R23" s="307"/>
      <c r="S23" s="47">
        <v>0.27097222222222223</v>
      </c>
      <c r="T23" s="48">
        <v>0.29166666666666663</v>
      </c>
      <c r="U23" s="111">
        <v>5.2000000000000135</v>
      </c>
      <c r="V23" s="112">
        <v>29.79999999999994</v>
      </c>
      <c r="W23" s="113"/>
      <c r="X23" s="13"/>
      <c r="Y23" s="295"/>
      <c r="Z23" s="296"/>
      <c r="AA23" s="117">
        <f>M23-J23</f>
        <v>-282.55033557046499</v>
      </c>
      <c r="AB23" s="110">
        <f>M23/J23</f>
        <v>0.89132679401135961</v>
      </c>
      <c r="AC23" s="291"/>
    </row>
    <row r="24" spans="1:29" ht="15.75" customHeight="1">
      <c r="A24" s="301"/>
      <c r="B24" s="100"/>
      <c r="C24" s="293"/>
      <c r="D24" s="294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307"/>
      <c r="S24" s="47"/>
      <c r="T24" s="48"/>
      <c r="U24" s="111"/>
      <c r="V24" s="112"/>
      <c r="W24" s="113"/>
      <c r="X24" s="13"/>
      <c r="Y24" s="295"/>
      <c r="Z24" s="296"/>
      <c r="AA24" s="117"/>
      <c r="AB24" s="110"/>
      <c r="AC24" s="291"/>
    </row>
    <row r="25" spans="1:29" ht="15.75" customHeight="1">
      <c r="A25" s="301"/>
      <c r="B25" s="100"/>
      <c r="C25" s="293"/>
      <c r="D25" s="294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07"/>
      <c r="S25" s="47"/>
      <c r="T25" s="48"/>
      <c r="U25" s="111"/>
      <c r="V25" s="112"/>
      <c r="W25" s="113"/>
      <c r="X25" s="116"/>
      <c r="Y25" s="295"/>
      <c r="Z25" s="296"/>
      <c r="AA25" s="117"/>
      <c r="AB25" s="110"/>
      <c r="AC25" s="291"/>
    </row>
    <row r="26" spans="1:29" ht="15.75" customHeight="1">
      <c r="A26" s="302"/>
      <c r="B26" s="100"/>
      <c r="C26" s="293"/>
      <c r="D26" s="294"/>
      <c r="E26" s="101"/>
      <c r="F26" s="102"/>
      <c r="G26" s="103"/>
      <c r="H26" s="13"/>
      <c r="I26" s="104"/>
      <c r="J26" s="105"/>
      <c r="K26" s="106"/>
      <c r="L26" s="118"/>
      <c r="M26" s="105"/>
      <c r="N26" s="106"/>
      <c r="O26" s="108"/>
      <c r="P26" s="109"/>
      <c r="Q26" s="110"/>
      <c r="R26" s="307"/>
      <c r="S26" s="47"/>
      <c r="T26" s="48"/>
      <c r="U26" s="111"/>
      <c r="V26" s="112"/>
      <c r="W26" s="113"/>
      <c r="X26" s="13"/>
      <c r="Y26" s="295"/>
      <c r="Z26" s="296"/>
      <c r="AA26" s="117"/>
      <c r="AB26" s="110"/>
      <c r="AC26" s="291"/>
    </row>
    <row r="27" spans="1:29" ht="15.75" customHeight="1">
      <c r="A27" s="302"/>
      <c r="B27" s="100"/>
      <c r="C27" s="293"/>
      <c r="D27" s="294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07"/>
      <c r="S27" s="47"/>
      <c r="T27" s="48"/>
      <c r="U27" s="111"/>
      <c r="V27" s="112"/>
      <c r="W27" s="113"/>
      <c r="X27" s="50"/>
      <c r="Y27" s="295"/>
      <c r="Z27" s="296"/>
      <c r="AA27" s="117"/>
      <c r="AB27" s="110"/>
      <c r="AC27" s="291"/>
    </row>
    <row r="28" spans="1:29" ht="15.75" customHeight="1">
      <c r="A28" s="302"/>
      <c r="B28" s="100"/>
      <c r="C28" s="293"/>
      <c r="D28" s="294"/>
      <c r="E28" s="101"/>
      <c r="F28" s="102"/>
      <c r="G28" s="121"/>
      <c r="H28" s="62"/>
      <c r="I28" s="104"/>
      <c r="J28" s="105"/>
      <c r="K28" s="106"/>
      <c r="L28" s="118"/>
      <c r="M28" s="105"/>
      <c r="N28" s="106"/>
      <c r="O28" s="123"/>
      <c r="P28" s="124"/>
      <c r="Q28" s="125"/>
      <c r="R28" s="307"/>
      <c r="S28" s="47"/>
      <c r="T28" s="48"/>
      <c r="U28" s="111"/>
      <c r="V28" s="112"/>
      <c r="W28" s="113"/>
      <c r="X28" s="116"/>
      <c r="Y28" s="295"/>
      <c r="Z28" s="296"/>
      <c r="AA28" s="117"/>
      <c r="AB28" s="110"/>
      <c r="AC28" s="291"/>
    </row>
    <row r="29" spans="1:29" ht="15.75" customHeight="1">
      <c r="A29" s="302"/>
      <c r="B29" s="100"/>
      <c r="C29" s="293"/>
      <c r="D29" s="294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07"/>
      <c r="S29" s="47"/>
      <c r="T29" s="48"/>
      <c r="U29" s="111"/>
      <c r="V29" s="112"/>
      <c r="W29" s="113"/>
      <c r="X29" s="116"/>
      <c r="Y29" s="295"/>
      <c r="Z29" s="296"/>
      <c r="AA29" s="117"/>
      <c r="AB29" s="110"/>
      <c r="AC29" s="291"/>
    </row>
    <row r="30" spans="1:29" ht="15.75" customHeight="1">
      <c r="A30" s="302"/>
      <c r="B30" s="100"/>
      <c r="C30" s="293"/>
      <c r="D30" s="294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07"/>
      <c r="S30" s="119"/>
      <c r="T30" s="120"/>
      <c r="U30" s="111"/>
      <c r="V30" s="131"/>
      <c r="W30" s="113"/>
      <c r="X30" s="116"/>
      <c r="Y30" s="295"/>
      <c r="Z30" s="296"/>
      <c r="AA30" s="117"/>
      <c r="AB30" s="110"/>
      <c r="AC30" s="291"/>
    </row>
    <row r="31" spans="1:29" ht="15.75" customHeight="1">
      <c r="A31" s="302"/>
      <c r="B31" s="100"/>
      <c r="C31" s="293"/>
      <c r="D31" s="294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07"/>
      <c r="S31" s="119"/>
      <c r="T31" s="120"/>
      <c r="U31" s="111"/>
      <c r="V31" s="131"/>
      <c r="W31" s="126"/>
      <c r="X31" s="127"/>
      <c r="Y31" s="295"/>
      <c r="Z31" s="296"/>
      <c r="AA31" s="117"/>
      <c r="AB31" s="110"/>
      <c r="AC31" s="291"/>
    </row>
    <row r="32" spans="1:29" ht="15.75" customHeight="1">
      <c r="A32" s="302"/>
      <c r="B32" s="100"/>
      <c r="C32" s="293"/>
      <c r="D32" s="294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07"/>
      <c r="S32" s="119"/>
      <c r="T32" s="120"/>
      <c r="U32" s="111"/>
      <c r="V32" s="131"/>
      <c r="W32" s="126"/>
      <c r="X32" s="127"/>
      <c r="Y32" s="295"/>
      <c r="Z32" s="296"/>
      <c r="AA32" s="117"/>
      <c r="AB32" s="110"/>
      <c r="AC32" s="291"/>
    </row>
    <row r="33" spans="1:29" ht="15.75" customHeight="1">
      <c r="A33" s="302"/>
      <c r="B33" s="100"/>
      <c r="C33" s="293"/>
      <c r="D33" s="294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07"/>
      <c r="S33" s="119"/>
      <c r="T33" s="120"/>
      <c r="U33" s="111"/>
      <c r="V33" s="131"/>
      <c r="W33" s="126"/>
      <c r="X33" s="127"/>
      <c r="Y33" s="295"/>
      <c r="Z33" s="296"/>
      <c r="AA33" s="117"/>
      <c r="AB33" s="110"/>
      <c r="AC33" s="291"/>
    </row>
    <row r="34" spans="1:29" ht="15.75" customHeight="1">
      <c r="A34" s="302"/>
      <c r="B34" s="100"/>
      <c r="C34" s="293"/>
      <c r="D34" s="294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07"/>
      <c r="S34" s="119"/>
      <c r="T34" s="120"/>
      <c r="U34" s="111"/>
      <c r="V34" s="131"/>
      <c r="W34" s="126"/>
      <c r="X34" s="127"/>
      <c r="Y34" s="295"/>
      <c r="Z34" s="296"/>
      <c r="AA34" s="117"/>
      <c r="AB34" s="110"/>
      <c r="AC34" s="291"/>
    </row>
    <row r="35" spans="1:29" ht="15.75" customHeight="1">
      <c r="A35" s="302"/>
      <c r="B35" s="100"/>
      <c r="C35" s="293"/>
      <c r="D35" s="294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07"/>
      <c r="S35" s="119"/>
      <c r="T35" s="120"/>
      <c r="U35" s="111"/>
      <c r="V35" s="131"/>
      <c r="W35" s="126"/>
      <c r="X35" s="127"/>
      <c r="Y35" s="295"/>
      <c r="Z35" s="296"/>
      <c r="AA35" s="117"/>
      <c r="AB35" s="110"/>
      <c r="AC35" s="291"/>
    </row>
    <row r="36" spans="1:29" ht="15.75" customHeight="1">
      <c r="A36" s="302"/>
      <c r="B36" s="100"/>
      <c r="C36" s="293"/>
      <c r="D36" s="294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07"/>
      <c r="S36" s="119"/>
      <c r="T36" s="120"/>
      <c r="U36" s="111"/>
      <c r="V36" s="131"/>
      <c r="W36" s="126"/>
      <c r="X36" s="127"/>
      <c r="Y36" s="295"/>
      <c r="Z36" s="296"/>
      <c r="AA36" s="117"/>
      <c r="AB36" s="110"/>
      <c r="AC36" s="291"/>
    </row>
    <row r="37" spans="1:29" ht="15.75" customHeight="1">
      <c r="A37" s="302"/>
      <c r="B37" s="100"/>
      <c r="C37" s="293"/>
      <c r="D37" s="294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07"/>
      <c r="S37" s="119"/>
      <c r="T37" s="120"/>
      <c r="U37" s="130"/>
      <c r="V37" s="131"/>
      <c r="W37" s="126"/>
      <c r="X37" s="127"/>
      <c r="Y37" s="295"/>
      <c r="Z37" s="296"/>
      <c r="AA37" s="165"/>
      <c r="AB37" s="125"/>
      <c r="AC37" s="291"/>
    </row>
    <row r="38" spans="1:29" ht="15.75" customHeight="1" thickBot="1">
      <c r="A38" s="303"/>
      <c r="B38" s="133" t="s">
        <v>117</v>
      </c>
      <c r="C38" s="297"/>
      <c r="D38" s="297"/>
      <c r="E38" s="134"/>
      <c r="F38" s="167"/>
      <c r="G38" s="135"/>
      <c r="H38" s="69"/>
      <c r="I38" s="136">
        <f t="shared" ref="I38:J38" si="6">AVERAGE(I22:I37)</f>
        <v>6</v>
      </c>
      <c r="J38" s="137">
        <f t="shared" si="6"/>
        <v>2600</v>
      </c>
      <c r="K38" s="138">
        <f t="shared" ref="K38" si="7">J38/I38</f>
        <v>433.33333333333331</v>
      </c>
      <c r="L38" s="136">
        <f t="shared" ref="L38:M38" si="8">AVERAGE(L22:L37)</f>
        <v>6</v>
      </c>
      <c r="M38" s="137">
        <f t="shared" si="8"/>
        <v>2316.7411365625949</v>
      </c>
      <c r="N38" s="138">
        <f>M38/L38</f>
        <v>386.12352276043248</v>
      </c>
      <c r="O38" s="139">
        <f>L38-I38</f>
        <v>0</v>
      </c>
      <c r="P38" s="140">
        <f>N38-K38</f>
        <v>-47.209810572900835</v>
      </c>
      <c r="Q38" s="141">
        <f>N38/K38</f>
        <v>0.89105428329330572</v>
      </c>
      <c r="R38" s="308"/>
      <c r="S38" s="142">
        <f>S22</f>
        <v>0.25032407407407409</v>
      </c>
      <c r="T38" s="143">
        <f>INDEX(T22:T37,COUNTA(T22:T37))</f>
        <v>0.29166666666666663</v>
      </c>
      <c r="U38" s="144"/>
      <c r="V38" s="166"/>
      <c r="W38" s="167"/>
      <c r="X38" s="138"/>
      <c r="Y38" s="298"/>
      <c r="Z38" s="299"/>
      <c r="AA38" s="168">
        <f>M38-J38</f>
        <v>-283.25886343740513</v>
      </c>
      <c r="AB38" s="141">
        <f>M38/J38</f>
        <v>0.89105428329330572</v>
      </c>
      <c r="AC38" s="292"/>
    </row>
    <row r="39" spans="1:29" ht="15.75" customHeight="1">
      <c r="A39" s="311" t="s">
        <v>245</v>
      </c>
      <c r="B39" s="114" t="s">
        <v>120</v>
      </c>
      <c r="C39" s="304" t="s">
        <v>127</v>
      </c>
      <c r="D39" s="305"/>
      <c r="E39" s="147">
        <v>21.45</v>
      </c>
      <c r="F39" s="97">
        <v>1588</v>
      </c>
      <c r="G39" s="148">
        <f t="shared" ref="G39:G42" si="9">E39*F39</f>
        <v>34062.6</v>
      </c>
      <c r="H39" s="149"/>
      <c r="I39" s="150">
        <v>4</v>
      </c>
      <c r="J39" s="151">
        <v>3300</v>
      </c>
      <c r="K39" s="152">
        <f>J39/I39</f>
        <v>825</v>
      </c>
      <c r="L39" s="153">
        <v>4</v>
      </c>
      <c r="M39" s="151">
        <f>F39/V39*60</f>
        <v>2954.4186046511622</v>
      </c>
      <c r="N39" s="152">
        <f>M39/L39</f>
        <v>738.60465116279056</v>
      </c>
      <c r="O39" s="154">
        <f>L39-I39</f>
        <v>0</v>
      </c>
      <c r="P39" s="155">
        <f>N39-K39</f>
        <v>-86.39534883720944</v>
      </c>
      <c r="Q39" s="156">
        <f>N39/K39</f>
        <v>0.89527836504580671</v>
      </c>
      <c r="R39" s="306">
        <f>Q55</f>
        <v>0.89439946021899819</v>
      </c>
      <c r="S39" s="157">
        <v>0.25</v>
      </c>
      <c r="T39" s="158">
        <v>0.27239583333333334</v>
      </c>
      <c r="U39" s="159"/>
      <c r="V39" s="160">
        <v>32.250000000000007</v>
      </c>
      <c r="W39" s="158"/>
      <c r="X39" s="169"/>
      <c r="Y39" s="309"/>
      <c r="Z39" s="310"/>
      <c r="AA39" s="115">
        <f>M39-J39</f>
        <v>-345.58139534883776</v>
      </c>
      <c r="AB39" s="156">
        <f>M39/J39</f>
        <v>0.89527836504580671</v>
      </c>
      <c r="AC39" s="290">
        <f>AB55</f>
        <v>0.89439946021899819</v>
      </c>
    </row>
    <row r="40" spans="1:29" ht="15.75" customHeight="1">
      <c r="A40" s="312"/>
      <c r="B40" s="100" t="s">
        <v>120</v>
      </c>
      <c r="C40" s="293" t="s">
        <v>220</v>
      </c>
      <c r="D40" s="294"/>
      <c r="E40" s="101">
        <v>18.53</v>
      </c>
      <c r="F40" s="102">
        <v>3904</v>
      </c>
      <c r="G40" s="103">
        <f t="shared" si="9"/>
        <v>72341.12000000001</v>
      </c>
      <c r="H40" s="26"/>
      <c r="I40" s="104">
        <v>3</v>
      </c>
      <c r="J40" s="105">
        <v>3300</v>
      </c>
      <c r="K40" s="106">
        <f t="shared" ref="K40:K59" si="10">J40/I40</f>
        <v>1100</v>
      </c>
      <c r="L40" s="107">
        <v>3</v>
      </c>
      <c r="M40" s="105">
        <f>F40/V40*60</f>
        <v>2950.1259445843825</v>
      </c>
      <c r="N40" s="106">
        <f>M40/L40</f>
        <v>983.37531486146088</v>
      </c>
      <c r="O40" s="108">
        <f>L40-I40</f>
        <v>0</v>
      </c>
      <c r="P40" s="109">
        <f>N40-K40</f>
        <v>-116.62468513853912</v>
      </c>
      <c r="Q40" s="110">
        <f>N40/K40</f>
        <v>0.89397755896496445</v>
      </c>
      <c r="R40" s="307"/>
      <c r="S40" s="47">
        <v>0.27569444444444441</v>
      </c>
      <c r="T40" s="48">
        <v>0.33083333333333331</v>
      </c>
      <c r="U40" s="111">
        <v>4.7499999999999432</v>
      </c>
      <c r="V40" s="112">
        <v>79.40000000000002</v>
      </c>
      <c r="W40" s="113"/>
      <c r="X40" s="116"/>
      <c r="Y40" s="295"/>
      <c r="Z40" s="296"/>
      <c r="AA40" s="117">
        <f>M40-J40</f>
        <v>-349.87405541561748</v>
      </c>
      <c r="AB40" s="110">
        <f>M40/J40</f>
        <v>0.89397755896496445</v>
      </c>
      <c r="AC40" s="291"/>
    </row>
    <row r="41" spans="1:29" ht="15.75" customHeight="1">
      <c r="A41" s="312"/>
      <c r="B41" s="100" t="s">
        <v>120</v>
      </c>
      <c r="C41" s="293" t="s">
        <v>235</v>
      </c>
      <c r="D41" s="294"/>
      <c r="E41" s="101">
        <v>18.170000000000002</v>
      </c>
      <c r="F41" s="102">
        <v>2640</v>
      </c>
      <c r="G41" s="103">
        <f t="shared" si="9"/>
        <v>47968.800000000003</v>
      </c>
      <c r="H41" s="26"/>
      <c r="I41" s="104">
        <v>4</v>
      </c>
      <c r="J41" s="105">
        <v>3300</v>
      </c>
      <c r="K41" s="106">
        <f t="shared" si="10"/>
        <v>825</v>
      </c>
      <c r="L41" s="107">
        <v>4</v>
      </c>
      <c r="M41" s="105">
        <f>F41/V41*60</f>
        <v>2952.4697110904012</v>
      </c>
      <c r="N41" s="106">
        <f>M41/L41</f>
        <v>738.11742777260031</v>
      </c>
      <c r="O41" s="108">
        <f>L41-I41</f>
        <v>0</v>
      </c>
      <c r="P41" s="109">
        <f>N41-K41</f>
        <v>-86.882572227399692</v>
      </c>
      <c r="Q41" s="110">
        <f>N41/K41</f>
        <v>0.89468779123951547</v>
      </c>
      <c r="R41" s="307"/>
      <c r="S41" s="47">
        <v>0.33427083333333335</v>
      </c>
      <c r="T41" s="48">
        <v>0.37152777777777779</v>
      </c>
      <c r="U41" s="111">
        <v>4.9500000000000544</v>
      </c>
      <c r="V41" s="112">
        <v>53.649999999999991</v>
      </c>
      <c r="W41" s="113"/>
      <c r="X41" s="13"/>
      <c r="Y41" s="295"/>
      <c r="Z41" s="296"/>
      <c r="AA41" s="117">
        <f>M41-J41</f>
        <v>-347.53028890959877</v>
      </c>
      <c r="AB41" s="110">
        <f>M41/J41</f>
        <v>0.89468779123951547</v>
      </c>
      <c r="AC41" s="291"/>
    </row>
    <row r="42" spans="1:29" ht="15.75" customHeight="1">
      <c r="A42" s="312"/>
      <c r="B42" s="100" t="s">
        <v>120</v>
      </c>
      <c r="C42" s="293" t="s">
        <v>130</v>
      </c>
      <c r="D42" s="294"/>
      <c r="E42" s="101">
        <v>16.66</v>
      </c>
      <c r="F42" s="102">
        <v>4612</v>
      </c>
      <c r="G42" s="103">
        <f t="shared" si="9"/>
        <v>76835.92</v>
      </c>
      <c r="H42" s="26"/>
      <c r="I42" s="104">
        <v>4</v>
      </c>
      <c r="J42" s="105">
        <v>3300</v>
      </c>
      <c r="K42" s="106">
        <f t="shared" si="10"/>
        <v>825</v>
      </c>
      <c r="L42" s="107">
        <v>4</v>
      </c>
      <c r="M42" s="105">
        <f>F42/V42*60</f>
        <v>2949.0586145648308</v>
      </c>
      <c r="N42" s="106">
        <f>M42/L42</f>
        <v>737.2646536412077</v>
      </c>
      <c r="O42" s="108">
        <f>L42-I42</f>
        <v>0</v>
      </c>
      <c r="P42" s="109">
        <f>N42-K42</f>
        <v>-87.735346358792299</v>
      </c>
      <c r="Q42" s="110">
        <f>N42/K42</f>
        <v>0.89365412562570634</v>
      </c>
      <c r="R42" s="307"/>
      <c r="S42" s="47">
        <v>0.37511574074074072</v>
      </c>
      <c r="T42" s="48">
        <v>0.44027777777777777</v>
      </c>
      <c r="U42" s="111">
        <v>5.1666666666666217</v>
      </c>
      <c r="V42" s="112">
        <v>93.833333333333343</v>
      </c>
      <c r="W42" s="113"/>
      <c r="X42" s="13"/>
      <c r="Y42" s="295"/>
      <c r="Z42" s="296"/>
      <c r="AA42" s="117">
        <f>M42-J42</f>
        <v>-350.9413854351692</v>
      </c>
      <c r="AB42" s="110">
        <f>M42/J42</f>
        <v>0.89365412562570634</v>
      </c>
      <c r="AC42" s="291"/>
    </row>
    <row r="43" spans="1:29" ht="15.75" customHeight="1">
      <c r="A43" s="312"/>
      <c r="B43" s="100"/>
      <c r="C43" s="293"/>
      <c r="D43" s="294"/>
      <c r="E43" s="101"/>
      <c r="F43" s="102"/>
      <c r="G43" s="103"/>
      <c r="H43" s="13"/>
      <c r="I43" s="104"/>
      <c r="J43" s="105"/>
      <c r="K43" s="106"/>
      <c r="L43" s="118"/>
      <c r="M43" s="105"/>
      <c r="N43" s="106"/>
      <c r="O43" s="108"/>
      <c r="P43" s="109"/>
      <c r="Q43" s="110"/>
      <c r="R43" s="307"/>
      <c r="S43" s="47"/>
      <c r="T43" s="48"/>
      <c r="U43" s="111"/>
      <c r="V43" s="112"/>
      <c r="W43" s="113"/>
      <c r="X43" s="13"/>
      <c r="Y43" s="295"/>
      <c r="Z43" s="296"/>
      <c r="AA43" s="117"/>
      <c r="AB43" s="110"/>
      <c r="AC43" s="291"/>
    </row>
    <row r="44" spans="1:29" ht="15.75" customHeight="1">
      <c r="A44" s="312"/>
      <c r="B44" s="100"/>
      <c r="C44" s="293"/>
      <c r="D44" s="294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307"/>
      <c r="S44" s="47"/>
      <c r="T44" s="48"/>
      <c r="U44" s="111"/>
      <c r="V44" s="112"/>
      <c r="W44" s="113"/>
      <c r="X44" s="116"/>
      <c r="Y44" s="295"/>
      <c r="Z44" s="296"/>
      <c r="AA44" s="117"/>
      <c r="AB44" s="110"/>
      <c r="AC44" s="291"/>
    </row>
    <row r="45" spans="1:29" ht="15.75" customHeight="1">
      <c r="A45" s="312"/>
      <c r="B45" s="100"/>
      <c r="C45" s="293"/>
      <c r="D45" s="294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307"/>
      <c r="S45" s="47"/>
      <c r="T45" s="48"/>
      <c r="U45" s="111"/>
      <c r="V45" s="112"/>
      <c r="W45" s="113"/>
      <c r="X45" s="116"/>
      <c r="Y45" s="295"/>
      <c r="Z45" s="296"/>
      <c r="AA45" s="117"/>
      <c r="AB45" s="110"/>
      <c r="AC45" s="291"/>
    </row>
    <row r="46" spans="1:29" ht="15.75" customHeight="1">
      <c r="A46" s="312"/>
      <c r="B46" s="100"/>
      <c r="C46" s="293"/>
      <c r="D46" s="294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07"/>
      <c r="S46" s="47"/>
      <c r="T46" s="48"/>
      <c r="U46" s="111"/>
      <c r="V46" s="112"/>
      <c r="W46" s="113"/>
      <c r="X46" s="116"/>
      <c r="Y46" s="295"/>
      <c r="Z46" s="296"/>
      <c r="AA46" s="117"/>
      <c r="AB46" s="110"/>
      <c r="AC46" s="291"/>
    </row>
    <row r="47" spans="1:29" ht="15.75" customHeight="1">
      <c r="A47" s="312"/>
      <c r="B47" s="100"/>
      <c r="C47" s="293"/>
      <c r="D47" s="294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07"/>
      <c r="S47" s="47"/>
      <c r="T47" s="48"/>
      <c r="U47" s="111"/>
      <c r="V47" s="112"/>
      <c r="W47" s="113"/>
      <c r="X47" s="116"/>
      <c r="Y47" s="295"/>
      <c r="Z47" s="296"/>
      <c r="AA47" s="117"/>
      <c r="AB47" s="110"/>
      <c r="AC47" s="291"/>
    </row>
    <row r="48" spans="1:29" ht="15.75" customHeight="1">
      <c r="A48" s="312"/>
      <c r="B48" s="100"/>
      <c r="C48" s="293"/>
      <c r="D48" s="294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07"/>
      <c r="S48" s="47"/>
      <c r="T48" s="48"/>
      <c r="U48" s="111"/>
      <c r="V48" s="112"/>
      <c r="W48" s="113"/>
      <c r="X48" s="116"/>
      <c r="Y48" s="295"/>
      <c r="Z48" s="296"/>
      <c r="AA48" s="117"/>
      <c r="AB48" s="110"/>
      <c r="AC48" s="291"/>
    </row>
    <row r="49" spans="1:29" ht="15.75" customHeight="1">
      <c r="A49" s="312"/>
      <c r="B49" s="100"/>
      <c r="C49" s="293"/>
      <c r="D49" s="294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07"/>
      <c r="S49" s="47"/>
      <c r="T49" s="48"/>
      <c r="U49" s="111"/>
      <c r="V49" s="112"/>
      <c r="W49" s="113"/>
      <c r="X49" s="116"/>
      <c r="Y49" s="295"/>
      <c r="Z49" s="296"/>
      <c r="AA49" s="117"/>
      <c r="AB49" s="110"/>
      <c r="AC49" s="291"/>
    </row>
    <row r="50" spans="1:29" ht="15.75" customHeight="1">
      <c r="A50" s="312"/>
      <c r="B50" s="100"/>
      <c r="C50" s="293"/>
      <c r="D50" s="294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07"/>
      <c r="S50" s="47"/>
      <c r="T50" s="48"/>
      <c r="U50" s="111"/>
      <c r="V50" s="112"/>
      <c r="W50" s="113"/>
      <c r="X50" s="116"/>
      <c r="Y50" s="295"/>
      <c r="Z50" s="296"/>
      <c r="AA50" s="117"/>
      <c r="AB50" s="110"/>
      <c r="AC50" s="291"/>
    </row>
    <row r="51" spans="1:29" ht="15.75" customHeight="1">
      <c r="A51" s="312"/>
      <c r="B51" s="100"/>
      <c r="C51" s="293"/>
      <c r="D51" s="294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07"/>
      <c r="S51" s="47"/>
      <c r="T51" s="48"/>
      <c r="U51" s="111"/>
      <c r="V51" s="112"/>
      <c r="W51" s="113"/>
      <c r="X51" s="116"/>
      <c r="Y51" s="295"/>
      <c r="Z51" s="296"/>
      <c r="AA51" s="117"/>
      <c r="AB51" s="110"/>
      <c r="AC51" s="291"/>
    </row>
    <row r="52" spans="1:29" ht="15.75" customHeight="1">
      <c r="A52" s="312"/>
      <c r="B52" s="100"/>
      <c r="C52" s="293"/>
      <c r="D52" s="294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07"/>
      <c r="S52" s="47"/>
      <c r="T52" s="48"/>
      <c r="U52" s="111"/>
      <c r="V52" s="112"/>
      <c r="W52" s="113"/>
      <c r="X52" s="116"/>
      <c r="Y52" s="295"/>
      <c r="Z52" s="296"/>
      <c r="AA52" s="117"/>
      <c r="AB52" s="110"/>
      <c r="AC52" s="291"/>
    </row>
    <row r="53" spans="1:29" ht="15.75" customHeight="1">
      <c r="A53" s="312"/>
      <c r="B53" s="100"/>
      <c r="C53" s="293"/>
      <c r="D53" s="294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07"/>
      <c r="S53" s="47"/>
      <c r="T53" s="48"/>
      <c r="U53" s="111"/>
      <c r="V53" s="112"/>
      <c r="W53" s="113"/>
      <c r="X53" s="116"/>
      <c r="Y53" s="295"/>
      <c r="Z53" s="296"/>
      <c r="AA53" s="117"/>
      <c r="AB53" s="110"/>
      <c r="AC53" s="291"/>
    </row>
    <row r="54" spans="1:29" ht="15.75" customHeight="1">
      <c r="A54" s="312"/>
      <c r="B54" s="100"/>
      <c r="C54" s="293"/>
      <c r="D54" s="294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07"/>
      <c r="S54" s="119"/>
      <c r="T54" s="120"/>
      <c r="U54" s="130"/>
      <c r="V54" s="131"/>
      <c r="W54" s="126"/>
      <c r="X54" s="127"/>
      <c r="Y54" s="295"/>
      <c r="Z54" s="296"/>
      <c r="AA54" s="165"/>
      <c r="AB54" s="125"/>
      <c r="AC54" s="291"/>
    </row>
    <row r="55" spans="1:29" ht="15.75" customHeight="1" thickBot="1">
      <c r="A55" s="313"/>
      <c r="B55" s="133" t="s">
        <v>117</v>
      </c>
      <c r="C55" s="297"/>
      <c r="D55" s="297"/>
      <c r="E55" s="134"/>
      <c r="F55" s="167"/>
      <c r="G55" s="135"/>
      <c r="H55" s="69"/>
      <c r="I55" s="136">
        <f t="shared" ref="I55:J55" si="11">AVERAGE(I39:I54)</f>
        <v>3.75</v>
      </c>
      <c r="J55" s="137">
        <f t="shared" si="11"/>
        <v>3300</v>
      </c>
      <c r="K55" s="138">
        <f t="shared" ref="K55" si="12">J55/I55</f>
        <v>880</v>
      </c>
      <c r="L55" s="136">
        <f t="shared" ref="L55:M55" si="13">AVERAGE(L39:L54)</f>
        <v>3.75</v>
      </c>
      <c r="M55" s="137">
        <f t="shared" si="13"/>
        <v>2951.5182187226942</v>
      </c>
      <c r="N55" s="138">
        <f>M55/L55</f>
        <v>787.07152499271842</v>
      </c>
      <c r="O55" s="139">
        <f>L55-I55</f>
        <v>0</v>
      </c>
      <c r="P55" s="140">
        <f>N55-K55</f>
        <v>-92.928475007281577</v>
      </c>
      <c r="Q55" s="141">
        <f>N55/K55</f>
        <v>0.89439946021899819</v>
      </c>
      <c r="R55" s="308"/>
      <c r="S55" s="142">
        <f>S39</f>
        <v>0.25</v>
      </c>
      <c r="T55" s="143">
        <f>INDEX(T39:T54,COUNTA(T39:T54))</f>
        <v>0.44027777777777777</v>
      </c>
      <c r="U55" s="144"/>
      <c r="V55" s="166"/>
      <c r="W55" s="167"/>
      <c r="X55" s="138"/>
      <c r="Y55" s="298"/>
      <c r="Z55" s="299"/>
      <c r="AA55" s="168">
        <f>M55-J55</f>
        <v>-348.4817812773058</v>
      </c>
      <c r="AB55" s="141">
        <f>M55/J55</f>
        <v>0.89439946021899819</v>
      </c>
      <c r="AC55" s="292"/>
    </row>
    <row r="56" spans="1:29" ht="15.75" customHeight="1">
      <c r="A56" s="300" t="s">
        <v>126</v>
      </c>
      <c r="B56" s="114" t="s">
        <v>120</v>
      </c>
      <c r="C56" s="304" t="s">
        <v>128</v>
      </c>
      <c r="D56" s="305"/>
      <c r="E56" s="147">
        <v>22.28</v>
      </c>
      <c r="F56" s="97">
        <v>1199</v>
      </c>
      <c r="G56" s="148">
        <f t="shared" ref="G56:G59" si="14">E56*F56</f>
        <v>26713.72</v>
      </c>
      <c r="H56" s="149"/>
      <c r="I56" s="150">
        <v>5</v>
      </c>
      <c r="J56" s="151">
        <v>3300</v>
      </c>
      <c r="K56" s="152">
        <f>J56/I56</f>
        <v>660</v>
      </c>
      <c r="L56" s="153">
        <v>5</v>
      </c>
      <c r="M56" s="151">
        <f>F56/V56*60</f>
        <v>2956.4383561643808</v>
      </c>
      <c r="N56" s="152">
        <f>M56/L56</f>
        <v>591.28767123287616</v>
      </c>
      <c r="O56" s="154">
        <f>L56-I56</f>
        <v>0</v>
      </c>
      <c r="P56" s="155">
        <f>N56-K56</f>
        <v>-68.712328767123836</v>
      </c>
      <c r="Q56" s="156">
        <f>N56/K56</f>
        <v>0.89589041095890332</v>
      </c>
      <c r="R56" s="306">
        <f>Q72</f>
        <v>0.89254921352728323</v>
      </c>
      <c r="S56" s="157">
        <v>0.25</v>
      </c>
      <c r="T56" s="158">
        <v>0.26689814814814816</v>
      </c>
      <c r="U56" s="159"/>
      <c r="V56" s="160">
        <v>24.333333333333353</v>
      </c>
      <c r="W56" s="161"/>
      <c r="X56" s="162"/>
      <c r="Y56" s="309"/>
      <c r="Z56" s="310"/>
      <c r="AA56" s="115">
        <f>M56-J56</f>
        <v>-343.56164383561918</v>
      </c>
      <c r="AB56" s="156">
        <f>M56/J56</f>
        <v>0.89589041095890332</v>
      </c>
      <c r="AC56" s="290">
        <f>AB72</f>
        <v>0.89254921352728323</v>
      </c>
    </row>
    <row r="57" spans="1:29" ht="15.75" customHeight="1">
      <c r="A57" s="301"/>
      <c r="B57" s="100" t="s">
        <v>120</v>
      </c>
      <c r="C57" s="293" t="s">
        <v>246</v>
      </c>
      <c r="D57" s="294"/>
      <c r="E57" s="101">
        <v>23.38</v>
      </c>
      <c r="F57" s="102">
        <v>3397</v>
      </c>
      <c r="G57" s="103">
        <f t="shared" si="14"/>
        <v>79421.86</v>
      </c>
      <c r="H57" s="26"/>
      <c r="I57" s="104">
        <v>5</v>
      </c>
      <c r="J57" s="105">
        <v>3000</v>
      </c>
      <c r="K57" s="106">
        <f t="shared" si="10"/>
        <v>600</v>
      </c>
      <c r="L57" s="107">
        <v>5</v>
      </c>
      <c r="M57" s="105">
        <f>F57/V57*60</f>
        <v>2682.4303575345461</v>
      </c>
      <c r="N57" s="106">
        <f>M57/L57</f>
        <v>536.48607150690918</v>
      </c>
      <c r="O57" s="108">
        <f>L57-I57</f>
        <v>0</v>
      </c>
      <c r="P57" s="109">
        <f>N57-K57</f>
        <v>-63.513928493090816</v>
      </c>
      <c r="Q57" s="110">
        <f>N57/K57</f>
        <v>0.89414345251151528</v>
      </c>
      <c r="R57" s="307"/>
      <c r="S57" s="47">
        <v>0.27015046296296297</v>
      </c>
      <c r="T57" s="48">
        <v>0.32291666666666669</v>
      </c>
      <c r="U57" s="111">
        <v>4.6833333333333194</v>
      </c>
      <c r="V57" s="112">
        <v>75.983333333333348</v>
      </c>
      <c r="W57" s="113"/>
      <c r="X57" s="116"/>
      <c r="Y57" s="295"/>
      <c r="Z57" s="296"/>
      <c r="AA57" s="117">
        <f>M57-J57</f>
        <v>-317.56964246545385</v>
      </c>
      <c r="AB57" s="110">
        <f>M57/J57</f>
        <v>0.89414345251151539</v>
      </c>
      <c r="AC57" s="291"/>
    </row>
    <row r="58" spans="1:29" ht="15.75" customHeight="1">
      <c r="A58" s="301"/>
      <c r="B58" s="100" t="s">
        <v>120</v>
      </c>
      <c r="C58" s="293" t="s">
        <v>129</v>
      </c>
      <c r="D58" s="294"/>
      <c r="E58" s="101">
        <v>17.89</v>
      </c>
      <c r="F58" s="102">
        <v>2883</v>
      </c>
      <c r="G58" s="103">
        <f t="shared" si="14"/>
        <v>51576.87</v>
      </c>
      <c r="H58" s="26"/>
      <c r="I58" s="104">
        <v>4</v>
      </c>
      <c r="J58" s="105">
        <v>3300</v>
      </c>
      <c r="K58" s="106">
        <f t="shared" si="10"/>
        <v>825</v>
      </c>
      <c r="L58" s="107">
        <v>4</v>
      </c>
      <c r="M58" s="105">
        <f>F58/V58*60</f>
        <v>2949.3606138107389</v>
      </c>
      <c r="N58" s="106">
        <f>M58/L58</f>
        <v>737.34015345268472</v>
      </c>
      <c r="O58" s="108">
        <f>L58-I58</f>
        <v>0</v>
      </c>
      <c r="P58" s="109">
        <f>N58-K58</f>
        <v>-87.659846547315283</v>
      </c>
      <c r="Q58" s="110">
        <f>N58/K58</f>
        <v>0.89374564054870875</v>
      </c>
      <c r="R58" s="307"/>
      <c r="S58" s="47">
        <v>0.32663194444444443</v>
      </c>
      <c r="T58" s="48">
        <v>0.36736111111111114</v>
      </c>
      <c r="U58" s="111">
        <v>5.349999999999957</v>
      </c>
      <c r="V58" s="112">
        <v>58.650000000000055</v>
      </c>
      <c r="W58" s="113"/>
      <c r="X58" s="116"/>
      <c r="Y58" s="295"/>
      <c r="Z58" s="296"/>
      <c r="AA58" s="117">
        <f>M58-J58</f>
        <v>-350.63938618926113</v>
      </c>
      <c r="AB58" s="110">
        <f>M58/J58</f>
        <v>0.89374564054870875</v>
      </c>
      <c r="AC58" s="291"/>
    </row>
    <row r="59" spans="1:29" ht="15.75" customHeight="1">
      <c r="A59" s="301"/>
      <c r="B59" s="100" t="s">
        <v>120</v>
      </c>
      <c r="C59" s="293" t="s">
        <v>256</v>
      </c>
      <c r="D59" s="294"/>
      <c r="E59" s="101">
        <v>27.27</v>
      </c>
      <c r="F59" s="102">
        <v>4742</v>
      </c>
      <c r="G59" s="103">
        <f t="shared" si="14"/>
        <v>129314.34</v>
      </c>
      <c r="H59" s="26"/>
      <c r="I59" s="104">
        <v>5</v>
      </c>
      <c r="J59" s="105">
        <v>3300</v>
      </c>
      <c r="K59" s="106">
        <f t="shared" si="10"/>
        <v>660</v>
      </c>
      <c r="L59" s="107">
        <v>5</v>
      </c>
      <c r="M59" s="105">
        <f>F59/V59*60</f>
        <v>2925.6555269922874</v>
      </c>
      <c r="N59" s="106">
        <f>M59/L59</f>
        <v>585.13110539845752</v>
      </c>
      <c r="O59" s="108">
        <f>L59-I59</f>
        <v>0</v>
      </c>
      <c r="P59" s="109">
        <f>N59-K59</f>
        <v>-74.868894601542479</v>
      </c>
      <c r="Q59" s="110">
        <f>N59/K59</f>
        <v>0.88656228090675382</v>
      </c>
      <c r="R59" s="307"/>
      <c r="S59" s="47">
        <v>0.37152777777777779</v>
      </c>
      <c r="T59" s="48">
        <v>0.43906250000000002</v>
      </c>
      <c r="U59" s="111">
        <v>5.9999999999999787</v>
      </c>
      <c r="V59" s="112">
        <v>97.250000000000014</v>
      </c>
      <c r="W59" s="113"/>
      <c r="X59" s="116"/>
      <c r="Y59" s="295"/>
      <c r="Z59" s="296"/>
      <c r="AA59" s="117">
        <f>M59-J59</f>
        <v>-374.34447300771262</v>
      </c>
      <c r="AB59" s="110">
        <f>M59/J59</f>
        <v>0.88656228090675371</v>
      </c>
      <c r="AC59" s="291"/>
    </row>
    <row r="60" spans="1:29" ht="15.75" customHeight="1">
      <c r="A60" s="302"/>
      <c r="B60" s="100"/>
      <c r="C60" s="293"/>
      <c r="D60" s="294"/>
      <c r="E60" s="101"/>
      <c r="F60" s="102"/>
      <c r="G60" s="103"/>
      <c r="H60" s="13"/>
      <c r="I60" s="104"/>
      <c r="J60" s="105"/>
      <c r="K60" s="106"/>
      <c r="L60" s="118"/>
      <c r="M60" s="105"/>
      <c r="N60" s="106"/>
      <c r="O60" s="108"/>
      <c r="P60" s="109"/>
      <c r="Q60" s="110"/>
      <c r="R60" s="307"/>
      <c r="S60" s="47"/>
      <c r="T60" s="48"/>
      <c r="U60" s="111"/>
      <c r="V60" s="112"/>
      <c r="W60" s="113"/>
      <c r="X60" s="116"/>
      <c r="Y60" s="295"/>
      <c r="Z60" s="296"/>
      <c r="AA60" s="117"/>
      <c r="AB60" s="110"/>
      <c r="AC60" s="291"/>
    </row>
    <row r="61" spans="1:29" ht="15.75" customHeight="1">
      <c r="A61" s="302"/>
      <c r="B61" s="100"/>
      <c r="C61" s="293"/>
      <c r="D61" s="294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307"/>
      <c r="S61" s="47"/>
      <c r="T61" s="48"/>
      <c r="U61" s="111"/>
      <c r="V61" s="112"/>
      <c r="W61" s="113"/>
      <c r="X61" s="116"/>
      <c r="Y61" s="295"/>
      <c r="Z61" s="296"/>
      <c r="AA61" s="117"/>
      <c r="AB61" s="110"/>
      <c r="AC61" s="291"/>
    </row>
    <row r="62" spans="1:29" ht="15.75" customHeight="1">
      <c r="A62" s="302"/>
      <c r="B62" s="100"/>
      <c r="C62" s="293"/>
      <c r="D62" s="294"/>
      <c r="E62" s="101"/>
      <c r="F62" s="102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307"/>
      <c r="S62" s="47"/>
      <c r="T62" s="48"/>
      <c r="U62" s="111"/>
      <c r="V62" s="112"/>
      <c r="W62" s="113"/>
      <c r="X62" s="116"/>
      <c r="Y62" s="295"/>
      <c r="Z62" s="296"/>
      <c r="AA62" s="117"/>
      <c r="AB62" s="110"/>
      <c r="AC62" s="291"/>
    </row>
    <row r="63" spans="1:29" ht="15.75" customHeight="1">
      <c r="A63" s="302"/>
      <c r="B63" s="100"/>
      <c r="C63" s="293"/>
      <c r="D63" s="294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07"/>
      <c r="S63" s="47"/>
      <c r="T63" s="48"/>
      <c r="U63" s="111"/>
      <c r="V63" s="112"/>
      <c r="W63" s="113"/>
      <c r="X63" s="116"/>
      <c r="Y63" s="295"/>
      <c r="Z63" s="296"/>
      <c r="AA63" s="117"/>
      <c r="AB63" s="110"/>
      <c r="AC63" s="291"/>
    </row>
    <row r="64" spans="1:29" ht="15.75" customHeight="1">
      <c r="A64" s="302"/>
      <c r="B64" s="100"/>
      <c r="C64" s="293"/>
      <c r="D64" s="294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07"/>
      <c r="S64" s="47"/>
      <c r="T64" s="48"/>
      <c r="U64" s="111"/>
      <c r="V64" s="112"/>
      <c r="W64" s="113"/>
      <c r="X64" s="116"/>
      <c r="Y64" s="295"/>
      <c r="Z64" s="296"/>
      <c r="AA64" s="117"/>
      <c r="AB64" s="110"/>
      <c r="AC64" s="291"/>
    </row>
    <row r="65" spans="1:29" ht="15.75" customHeight="1">
      <c r="A65" s="302"/>
      <c r="B65" s="100"/>
      <c r="C65" s="293"/>
      <c r="D65" s="294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07"/>
      <c r="S65" s="47"/>
      <c r="T65" s="48"/>
      <c r="U65" s="111"/>
      <c r="V65" s="112"/>
      <c r="W65" s="113"/>
      <c r="X65" s="116"/>
      <c r="Y65" s="295"/>
      <c r="Z65" s="296"/>
      <c r="AA65" s="117"/>
      <c r="AB65" s="110"/>
      <c r="AC65" s="291"/>
    </row>
    <row r="66" spans="1:29" ht="15.75" customHeight="1">
      <c r="A66" s="302"/>
      <c r="B66" s="100"/>
      <c r="C66" s="293"/>
      <c r="D66" s="294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07"/>
      <c r="S66" s="47"/>
      <c r="T66" s="48"/>
      <c r="U66" s="111"/>
      <c r="V66" s="112"/>
      <c r="W66" s="113"/>
      <c r="X66" s="116"/>
      <c r="Y66" s="295"/>
      <c r="Z66" s="296"/>
      <c r="AA66" s="117"/>
      <c r="AB66" s="110"/>
      <c r="AC66" s="291"/>
    </row>
    <row r="67" spans="1:29" ht="15.75" customHeight="1">
      <c r="A67" s="302"/>
      <c r="B67" s="100"/>
      <c r="C67" s="293"/>
      <c r="D67" s="294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07"/>
      <c r="S67" s="47"/>
      <c r="T67" s="48"/>
      <c r="U67" s="111"/>
      <c r="V67" s="112"/>
      <c r="W67" s="113"/>
      <c r="X67" s="116"/>
      <c r="Y67" s="295"/>
      <c r="Z67" s="296"/>
      <c r="AA67" s="117"/>
      <c r="AB67" s="110"/>
      <c r="AC67" s="291"/>
    </row>
    <row r="68" spans="1:29" ht="15.75" customHeight="1">
      <c r="A68" s="302"/>
      <c r="B68" s="100"/>
      <c r="C68" s="293"/>
      <c r="D68" s="294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07"/>
      <c r="S68" s="47"/>
      <c r="T68" s="48"/>
      <c r="U68" s="111"/>
      <c r="V68" s="112"/>
      <c r="W68" s="113"/>
      <c r="X68" s="116"/>
      <c r="Y68" s="295"/>
      <c r="Z68" s="296"/>
      <c r="AA68" s="117"/>
      <c r="AB68" s="110"/>
      <c r="AC68" s="291"/>
    </row>
    <row r="69" spans="1:29" ht="15.75" customHeight="1">
      <c r="A69" s="302"/>
      <c r="B69" s="100"/>
      <c r="C69" s="293"/>
      <c r="D69" s="294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07"/>
      <c r="S69" s="47"/>
      <c r="T69" s="48"/>
      <c r="U69" s="111"/>
      <c r="V69" s="112"/>
      <c r="W69" s="113"/>
      <c r="X69" s="116"/>
      <c r="Y69" s="295"/>
      <c r="Z69" s="296"/>
      <c r="AA69" s="117"/>
      <c r="AB69" s="110"/>
      <c r="AC69" s="291"/>
    </row>
    <row r="70" spans="1:29" ht="15.75" customHeight="1">
      <c r="A70" s="302"/>
      <c r="B70" s="100"/>
      <c r="C70" s="293"/>
      <c r="D70" s="294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07"/>
      <c r="S70" s="47"/>
      <c r="T70" s="48"/>
      <c r="U70" s="111"/>
      <c r="V70" s="112"/>
      <c r="W70" s="113"/>
      <c r="X70" s="116"/>
      <c r="Y70" s="295"/>
      <c r="Z70" s="296"/>
      <c r="AA70" s="117"/>
      <c r="AB70" s="110"/>
      <c r="AC70" s="291"/>
    </row>
    <row r="71" spans="1:29" ht="15.75" customHeight="1">
      <c r="A71" s="302"/>
      <c r="B71" s="100"/>
      <c r="C71" s="293"/>
      <c r="D71" s="294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07"/>
      <c r="S71" s="119"/>
      <c r="T71" s="120"/>
      <c r="U71" s="130"/>
      <c r="V71" s="131"/>
      <c r="W71" s="126"/>
      <c r="X71" s="127"/>
      <c r="Y71" s="295"/>
      <c r="Z71" s="296"/>
      <c r="AA71" s="165"/>
      <c r="AB71" s="125"/>
      <c r="AC71" s="291"/>
    </row>
    <row r="72" spans="1:29" ht="15.75" customHeight="1" thickBot="1">
      <c r="A72" s="303"/>
      <c r="B72" s="133" t="s">
        <v>117</v>
      </c>
      <c r="C72" s="297"/>
      <c r="D72" s="297"/>
      <c r="E72" s="134"/>
      <c r="F72" s="99"/>
      <c r="G72" s="135"/>
      <c r="H72" s="69"/>
      <c r="I72" s="136">
        <f t="shared" ref="I72:J72" si="15">AVERAGE(I56:I71)</f>
        <v>4.75</v>
      </c>
      <c r="J72" s="137">
        <f t="shared" si="15"/>
        <v>3225</v>
      </c>
      <c r="K72" s="138">
        <f t="shared" ref="K72" si="16">J72/I72</f>
        <v>678.9473684210526</v>
      </c>
      <c r="L72" s="136">
        <f t="shared" ref="L72:M72" si="17">AVERAGE(L56:L71)</f>
        <v>4.75</v>
      </c>
      <c r="M72" s="137">
        <f t="shared" si="17"/>
        <v>2878.4712136254884</v>
      </c>
      <c r="N72" s="138">
        <f>M72/L72</f>
        <v>605.99393971062909</v>
      </c>
      <c r="O72" s="139">
        <f>L72-I72</f>
        <v>0</v>
      </c>
      <c r="P72" s="140">
        <f>N72-K72</f>
        <v>-72.953428710423509</v>
      </c>
      <c r="Q72" s="141">
        <f>N72/K72</f>
        <v>0.89254921352728323</v>
      </c>
      <c r="R72" s="308"/>
      <c r="S72" s="142">
        <f>S56</f>
        <v>0.25</v>
      </c>
      <c r="T72" s="143">
        <f>INDEX(T56:T71,COUNTA(T56:T71))</f>
        <v>0.43906250000000002</v>
      </c>
      <c r="U72" s="144"/>
      <c r="V72" s="166"/>
      <c r="W72" s="99"/>
      <c r="X72" s="69"/>
      <c r="Y72" s="298"/>
      <c r="Z72" s="299"/>
      <c r="AA72" s="168">
        <f>M72-J72</f>
        <v>-346.52878637451158</v>
      </c>
      <c r="AB72" s="141">
        <f>M72/J72</f>
        <v>0.89254921352728323</v>
      </c>
      <c r="AC72" s="292"/>
    </row>
    <row r="73" spans="1:29" ht="15.75" customHeight="1">
      <c r="A73" s="311" t="s">
        <v>71</v>
      </c>
      <c r="B73" s="114" t="s">
        <v>120</v>
      </c>
      <c r="C73" s="304" t="s">
        <v>131</v>
      </c>
      <c r="D73" s="305"/>
      <c r="E73" s="147">
        <v>18.18</v>
      </c>
      <c r="F73" s="97">
        <v>1250</v>
      </c>
      <c r="G73" s="148">
        <f t="shared" ref="G73:G75" si="18">E73*F73</f>
        <v>22725</v>
      </c>
      <c r="H73" s="149"/>
      <c r="I73" s="150">
        <v>3</v>
      </c>
      <c r="J73" s="151">
        <v>3600</v>
      </c>
      <c r="K73" s="152">
        <f>J73/I73</f>
        <v>1200</v>
      </c>
      <c r="L73" s="153">
        <v>3</v>
      </c>
      <c r="M73" s="151">
        <f>F73/V73*60</f>
        <v>3127.1716469770718</v>
      </c>
      <c r="N73" s="152">
        <f>M73/L73</f>
        <v>1042.3905489923573</v>
      </c>
      <c r="O73" s="154">
        <f>L73-I73</f>
        <v>0</v>
      </c>
      <c r="P73" s="155">
        <f>N73-K73</f>
        <v>-157.60945100764275</v>
      </c>
      <c r="Q73" s="156">
        <f>N73/K73</f>
        <v>0.8686587908269644</v>
      </c>
      <c r="R73" s="306">
        <f>Q89</f>
        <v>0.87619084095344024</v>
      </c>
      <c r="S73" s="157">
        <v>0.25001157407407409</v>
      </c>
      <c r="T73" s="158">
        <v>0.26666666666666666</v>
      </c>
      <c r="U73" s="159"/>
      <c r="V73" s="160">
        <v>23.983333333333299</v>
      </c>
      <c r="W73" s="161"/>
      <c r="X73" s="162"/>
      <c r="Y73" s="309"/>
      <c r="Z73" s="310"/>
      <c r="AA73" s="115">
        <f>M73-J73</f>
        <v>-472.82835302292824</v>
      </c>
      <c r="AB73" s="156">
        <f>M73/J73</f>
        <v>0.8686587908269644</v>
      </c>
      <c r="AC73" s="290">
        <f>AB89</f>
        <v>0.87619084095344024</v>
      </c>
    </row>
    <row r="74" spans="1:29" ht="15.75" customHeight="1">
      <c r="A74" s="312"/>
      <c r="B74" s="100" t="s">
        <v>120</v>
      </c>
      <c r="C74" s="293" t="s">
        <v>132</v>
      </c>
      <c r="D74" s="294"/>
      <c r="E74" s="101">
        <v>14.03</v>
      </c>
      <c r="F74" s="102">
        <v>4416</v>
      </c>
      <c r="G74" s="103">
        <f t="shared" si="18"/>
        <v>61956.479999999996</v>
      </c>
      <c r="H74" s="26"/>
      <c r="I74" s="104">
        <v>3</v>
      </c>
      <c r="J74" s="105">
        <v>3000</v>
      </c>
      <c r="K74" s="106">
        <f t="shared" ref="K74:K110" si="19">J74/I74</f>
        <v>1000</v>
      </c>
      <c r="L74" s="107">
        <v>3</v>
      </c>
      <c r="M74" s="105">
        <f>F74/V74*60</f>
        <v>2688.5844748858449</v>
      </c>
      <c r="N74" s="106">
        <f>M74/L74</f>
        <v>896.19482496194826</v>
      </c>
      <c r="O74" s="108">
        <f>L74-I74</f>
        <v>0</v>
      </c>
      <c r="P74" s="109">
        <f>N74-K74</f>
        <v>-103.80517503805174</v>
      </c>
      <c r="Q74" s="110">
        <f>N74/K74</f>
        <v>0.89619482496194824</v>
      </c>
      <c r="R74" s="307"/>
      <c r="S74" s="47">
        <v>0.27739583333333334</v>
      </c>
      <c r="T74" s="48">
        <v>0.34583333333333333</v>
      </c>
      <c r="U74" s="111">
        <v>15.450000000000017</v>
      </c>
      <c r="V74" s="112">
        <v>98.549999999999983</v>
      </c>
      <c r="W74" s="113"/>
      <c r="X74" s="116"/>
      <c r="Y74" s="295"/>
      <c r="Z74" s="296"/>
      <c r="AA74" s="117">
        <f>M74-J74</f>
        <v>-311.41552511415512</v>
      </c>
      <c r="AB74" s="110">
        <f>M74/J74</f>
        <v>0.89619482496194824</v>
      </c>
      <c r="AC74" s="291"/>
    </row>
    <row r="75" spans="1:29" ht="15.75" customHeight="1">
      <c r="A75" s="312"/>
      <c r="B75" s="100" t="s">
        <v>120</v>
      </c>
      <c r="C75" s="293" t="s">
        <v>134</v>
      </c>
      <c r="D75" s="294"/>
      <c r="E75" s="101">
        <v>14.28</v>
      </c>
      <c r="F75" s="102">
        <v>5687</v>
      </c>
      <c r="G75" s="103">
        <f t="shared" si="18"/>
        <v>81210.36</v>
      </c>
      <c r="H75" s="26"/>
      <c r="I75" s="104">
        <v>3</v>
      </c>
      <c r="J75" s="105">
        <v>3600</v>
      </c>
      <c r="K75" s="106">
        <f t="shared" si="19"/>
        <v>1200</v>
      </c>
      <c r="L75" s="107">
        <v>3</v>
      </c>
      <c r="M75" s="105">
        <f>F75/V75*60</f>
        <v>3121.3904558621739</v>
      </c>
      <c r="N75" s="106">
        <f>M75/L75</f>
        <v>1040.4634852873912</v>
      </c>
      <c r="O75" s="108">
        <f>L75-I75</f>
        <v>0</v>
      </c>
      <c r="P75" s="109">
        <f>N75-K75</f>
        <v>-159.53651471260878</v>
      </c>
      <c r="Q75" s="110">
        <f>N75/K75</f>
        <v>0.86705290440615934</v>
      </c>
      <c r="R75" s="307"/>
      <c r="S75" s="47">
        <v>0.35625000000000001</v>
      </c>
      <c r="T75" s="48">
        <v>0.43216435185185187</v>
      </c>
      <c r="U75" s="111">
        <v>15.000000000000027</v>
      </c>
      <c r="V75" s="112">
        <v>109.31666666666668</v>
      </c>
      <c r="W75" s="113"/>
      <c r="X75" s="116"/>
      <c r="Y75" s="295"/>
      <c r="Z75" s="296"/>
      <c r="AA75" s="117">
        <f>M75-J75</f>
        <v>-478.60954413782611</v>
      </c>
      <c r="AB75" s="110">
        <f>M75/J75</f>
        <v>0.86705290440615945</v>
      </c>
      <c r="AC75" s="291"/>
    </row>
    <row r="76" spans="1:29" ht="15.75" customHeight="1">
      <c r="A76" s="312"/>
      <c r="B76" s="100"/>
      <c r="C76" s="293"/>
      <c r="D76" s="294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07"/>
      <c r="S76" s="47"/>
      <c r="T76" s="48"/>
      <c r="U76" s="111"/>
      <c r="V76" s="112"/>
      <c r="W76" s="113"/>
      <c r="X76" s="116"/>
      <c r="Y76" s="295"/>
      <c r="Z76" s="296"/>
      <c r="AA76" s="117"/>
      <c r="AB76" s="110"/>
      <c r="AC76" s="291"/>
    </row>
    <row r="77" spans="1:29" ht="15.75" customHeight="1">
      <c r="A77" s="312"/>
      <c r="B77" s="100"/>
      <c r="C77" s="293"/>
      <c r="D77" s="294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307"/>
      <c r="S77" s="47"/>
      <c r="T77" s="48"/>
      <c r="U77" s="111"/>
      <c r="V77" s="112"/>
      <c r="W77" s="113"/>
      <c r="X77" s="116"/>
      <c r="Y77" s="295"/>
      <c r="Z77" s="296"/>
      <c r="AA77" s="117"/>
      <c r="AB77" s="110"/>
      <c r="AC77" s="291"/>
    </row>
    <row r="78" spans="1:29" ht="15.75" customHeight="1">
      <c r="A78" s="312"/>
      <c r="B78" s="100"/>
      <c r="C78" s="293"/>
      <c r="D78" s="294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07"/>
      <c r="S78" s="47"/>
      <c r="T78" s="48"/>
      <c r="U78" s="111"/>
      <c r="V78" s="112"/>
      <c r="W78" s="113"/>
      <c r="X78" s="116"/>
      <c r="Y78" s="295"/>
      <c r="Z78" s="296"/>
      <c r="AA78" s="117"/>
      <c r="AB78" s="110"/>
      <c r="AC78" s="291"/>
    </row>
    <row r="79" spans="1:29" ht="15.75" customHeight="1">
      <c r="A79" s="312"/>
      <c r="B79" s="100"/>
      <c r="C79" s="293"/>
      <c r="D79" s="294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307"/>
      <c r="S79" s="47"/>
      <c r="T79" s="48"/>
      <c r="U79" s="111"/>
      <c r="V79" s="112"/>
      <c r="W79" s="113"/>
      <c r="X79" s="116"/>
      <c r="Y79" s="295"/>
      <c r="Z79" s="296"/>
      <c r="AA79" s="117"/>
      <c r="AB79" s="110"/>
      <c r="AC79" s="291"/>
    </row>
    <row r="80" spans="1:29" ht="15.75" customHeight="1">
      <c r="A80" s="312"/>
      <c r="B80" s="100"/>
      <c r="C80" s="293"/>
      <c r="D80" s="294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07"/>
      <c r="S80" s="47"/>
      <c r="T80" s="48"/>
      <c r="U80" s="111"/>
      <c r="V80" s="112"/>
      <c r="W80" s="113"/>
      <c r="X80" s="116"/>
      <c r="Y80" s="295"/>
      <c r="Z80" s="296"/>
      <c r="AA80" s="117"/>
      <c r="AB80" s="110"/>
      <c r="AC80" s="291"/>
    </row>
    <row r="81" spans="1:29" ht="15.75" customHeight="1">
      <c r="A81" s="312"/>
      <c r="B81" s="100"/>
      <c r="C81" s="293"/>
      <c r="D81" s="294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07"/>
      <c r="S81" s="47"/>
      <c r="T81" s="48"/>
      <c r="U81" s="111"/>
      <c r="V81" s="112"/>
      <c r="W81" s="113"/>
      <c r="X81" s="116"/>
      <c r="Y81" s="295"/>
      <c r="Z81" s="296"/>
      <c r="AA81" s="117"/>
      <c r="AB81" s="110"/>
      <c r="AC81" s="291"/>
    </row>
    <row r="82" spans="1:29" ht="15.75" customHeight="1">
      <c r="A82" s="312"/>
      <c r="B82" s="100"/>
      <c r="C82" s="293"/>
      <c r="D82" s="294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07"/>
      <c r="S82" s="47"/>
      <c r="T82" s="48"/>
      <c r="U82" s="111"/>
      <c r="V82" s="112"/>
      <c r="W82" s="113"/>
      <c r="X82" s="116"/>
      <c r="Y82" s="295"/>
      <c r="Z82" s="296"/>
      <c r="AA82" s="117"/>
      <c r="AB82" s="110"/>
      <c r="AC82" s="291"/>
    </row>
    <row r="83" spans="1:29" ht="15.75" customHeight="1">
      <c r="A83" s="312"/>
      <c r="B83" s="100"/>
      <c r="C83" s="293"/>
      <c r="D83" s="294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07"/>
      <c r="S83" s="47"/>
      <c r="T83" s="48"/>
      <c r="U83" s="111"/>
      <c r="V83" s="112"/>
      <c r="W83" s="126"/>
      <c r="X83" s="127"/>
      <c r="Y83" s="295"/>
      <c r="Z83" s="296"/>
      <c r="AA83" s="117"/>
      <c r="AB83" s="110"/>
      <c r="AC83" s="291"/>
    </row>
    <row r="84" spans="1:29" ht="15.75" customHeight="1">
      <c r="A84" s="312"/>
      <c r="B84" s="100"/>
      <c r="C84" s="293"/>
      <c r="D84" s="294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07"/>
      <c r="S84" s="47"/>
      <c r="T84" s="48"/>
      <c r="U84" s="111"/>
      <c r="V84" s="112"/>
      <c r="W84" s="126"/>
      <c r="X84" s="127"/>
      <c r="Y84" s="295"/>
      <c r="Z84" s="296"/>
      <c r="AA84" s="117"/>
      <c r="AB84" s="110"/>
      <c r="AC84" s="291"/>
    </row>
    <row r="85" spans="1:29" ht="15.75" customHeight="1">
      <c r="A85" s="312"/>
      <c r="B85" s="100"/>
      <c r="C85" s="293"/>
      <c r="D85" s="294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07"/>
      <c r="S85" s="47"/>
      <c r="T85" s="48"/>
      <c r="U85" s="111"/>
      <c r="V85" s="112"/>
      <c r="W85" s="126"/>
      <c r="X85" s="127"/>
      <c r="Y85" s="295"/>
      <c r="Z85" s="296"/>
      <c r="AA85" s="117"/>
      <c r="AB85" s="110"/>
      <c r="AC85" s="291"/>
    </row>
    <row r="86" spans="1:29" ht="15.75" customHeight="1">
      <c r="A86" s="312"/>
      <c r="B86" s="100"/>
      <c r="C86" s="293"/>
      <c r="D86" s="294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07"/>
      <c r="S86" s="47"/>
      <c r="T86" s="48"/>
      <c r="U86" s="111"/>
      <c r="V86" s="112"/>
      <c r="W86" s="126"/>
      <c r="X86" s="127"/>
      <c r="Y86" s="295"/>
      <c r="Z86" s="296"/>
      <c r="AA86" s="117"/>
      <c r="AB86" s="110"/>
      <c r="AC86" s="291"/>
    </row>
    <row r="87" spans="1:29" ht="15.75" customHeight="1">
      <c r="A87" s="312"/>
      <c r="B87" s="100"/>
      <c r="C87" s="293"/>
      <c r="D87" s="294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07"/>
      <c r="S87" s="47"/>
      <c r="T87" s="48"/>
      <c r="U87" s="111"/>
      <c r="V87" s="112"/>
      <c r="W87" s="126"/>
      <c r="X87" s="127"/>
      <c r="Y87" s="295"/>
      <c r="Z87" s="296"/>
      <c r="AA87" s="117"/>
      <c r="AB87" s="110"/>
      <c r="AC87" s="291"/>
    </row>
    <row r="88" spans="1:29" ht="15.75" customHeight="1">
      <c r="A88" s="312"/>
      <c r="B88" s="100"/>
      <c r="C88" s="293"/>
      <c r="D88" s="294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07"/>
      <c r="S88" s="119"/>
      <c r="T88" s="120"/>
      <c r="U88" s="130"/>
      <c r="V88" s="131"/>
      <c r="W88" s="126"/>
      <c r="X88" s="127"/>
      <c r="Y88" s="295"/>
      <c r="Z88" s="296"/>
      <c r="AA88" s="165"/>
      <c r="AB88" s="125"/>
      <c r="AC88" s="291"/>
    </row>
    <row r="89" spans="1:29" ht="15.75" customHeight="1" thickBot="1">
      <c r="A89" s="313"/>
      <c r="B89" s="133" t="s">
        <v>117</v>
      </c>
      <c r="C89" s="297"/>
      <c r="D89" s="297"/>
      <c r="E89" s="134"/>
      <c r="F89" s="99"/>
      <c r="G89" s="135"/>
      <c r="H89" s="69"/>
      <c r="I89" s="136">
        <f t="shared" ref="I89:J89" si="20">AVERAGE(I73:I88)</f>
        <v>3</v>
      </c>
      <c r="J89" s="137">
        <f t="shared" si="20"/>
        <v>3400</v>
      </c>
      <c r="K89" s="138">
        <f t="shared" ref="K89" si="21">J89/I89</f>
        <v>1133.3333333333333</v>
      </c>
      <c r="L89" s="136">
        <f t="shared" ref="L89:M89" si="22">AVERAGE(L73:L88)</f>
        <v>3</v>
      </c>
      <c r="M89" s="137">
        <f t="shared" si="22"/>
        <v>2979.0488592416968</v>
      </c>
      <c r="N89" s="138">
        <f>M89/L89</f>
        <v>993.01628641389891</v>
      </c>
      <c r="O89" s="139">
        <f>L89-I89</f>
        <v>0</v>
      </c>
      <c r="P89" s="140">
        <f>N89-K89</f>
        <v>-140.31704691943435</v>
      </c>
      <c r="Q89" s="141">
        <f>N89/K89</f>
        <v>0.87619084095344024</v>
      </c>
      <c r="R89" s="308"/>
      <c r="S89" s="142">
        <f>S73</f>
        <v>0.25001157407407409</v>
      </c>
      <c r="T89" s="143">
        <f>INDEX(T73:T88,COUNTA(T73:T88))</f>
        <v>0.43216435185185187</v>
      </c>
      <c r="U89" s="144"/>
      <c r="V89" s="166"/>
      <c r="W89" s="99"/>
      <c r="X89" s="69"/>
      <c r="Y89" s="298"/>
      <c r="Z89" s="299"/>
      <c r="AA89" s="168">
        <f>M89-J89</f>
        <v>-420.95114075830315</v>
      </c>
      <c r="AB89" s="141">
        <f>M89/J89</f>
        <v>0.87619084095344024</v>
      </c>
      <c r="AC89" s="292"/>
    </row>
    <row r="90" spans="1:29" ht="15.75" customHeight="1">
      <c r="A90" s="300" t="s">
        <v>78</v>
      </c>
      <c r="B90" s="114" t="s">
        <v>120</v>
      </c>
      <c r="C90" s="304" t="s">
        <v>136</v>
      </c>
      <c r="D90" s="305"/>
      <c r="E90" s="147">
        <v>25.03</v>
      </c>
      <c r="F90" s="97">
        <v>1590</v>
      </c>
      <c r="G90" s="148">
        <f t="shared" ref="G90:G93" si="23">E90*F90</f>
        <v>39797.700000000004</v>
      </c>
      <c r="H90" s="149"/>
      <c r="I90" s="150">
        <v>4</v>
      </c>
      <c r="J90" s="151">
        <v>3300</v>
      </c>
      <c r="K90" s="152">
        <f>J90/I90</f>
        <v>825</v>
      </c>
      <c r="L90" s="153">
        <v>4</v>
      </c>
      <c r="M90" s="151">
        <f>F90/V90*60</f>
        <v>2926.3803680981614</v>
      </c>
      <c r="N90" s="152">
        <f>M90/L90</f>
        <v>731.59509202454035</v>
      </c>
      <c r="O90" s="154">
        <f>L90-I90</f>
        <v>0</v>
      </c>
      <c r="P90" s="155">
        <f>N90-K90</f>
        <v>-93.404907975459651</v>
      </c>
      <c r="Q90" s="156">
        <f>N90/K90</f>
        <v>0.88678192972671555</v>
      </c>
      <c r="R90" s="306">
        <f>Q106</f>
        <v>0.88366468782321683</v>
      </c>
      <c r="S90" s="157">
        <v>0.29194444444444445</v>
      </c>
      <c r="T90" s="158">
        <v>0.31458333333333333</v>
      </c>
      <c r="U90" s="159"/>
      <c r="V90" s="160">
        <v>32.59999999999998</v>
      </c>
      <c r="W90" s="158"/>
      <c r="X90" s="169"/>
      <c r="Y90" s="309"/>
      <c r="Z90" s="310"/>
      <c r="AA90" s="115">
        <f>M90-J90</f>
        <v>-373.6196319018386</v>
      </c>
      <c r="AB90" s="156">
        <f>M90/J90</f>
        <v>0.88678192972671555</v>
      </c>
      <c r="AC90" s="290">
        <f>AB106</f>
        <v>0.88366468782321683</v>
      </c>
    </row>
    <row r="91" spans="1:29" ht="15.75" customHeight="1">
      <c r="A91" s="301"/>
      <c r="B91" s="100" t="s">
        <v>120</v>
      </c>
      <c r="C91" s="293" t="s">
        <v>133</v>
      </c>
      <c r="D91" s="294"/>
      <c r="E91" s="101">
        <v>18.18</v>
      </c>
      <c r="F91" s="102">
        <v>2260</v>
      </c>
      <c r="G91" s="103">
        <f t="shared" si="23"/>
        <v>41086.800000000003</v>
      </c>
      <c r="H91" s="26"/>
      <c r="I91" s="104">
        <v>3</v>
      </c>
      <c r="J91" s="105">
        <v>3600</v>
      </c>
      <c r="K91" s="106">
        <f t="shared" si="19"/>
        <v>1200</v>
      </c>
      <c r="L91" s="107">
        <v>3</v>
      </c>
      <c r="M91" s="105">
        <f>F91/V91*60</f>
        <v>3122.0260936300865</v>
      </c>
      <c r="N91" s="106">
        <f>M91/L91</f>
        <v>1040.6753645433621</v>
      </c>
      <c r="O91" s="108">
        <f>L91-I91</f>
        <v>0</v>
      </c>
      <c r="P91" s="109">
        <f>N91-K91</f>
        <v>-159.32463545663791</v>
      </c>
      <c r="Q91" s="110">
        <f>N91/K91</f>
        <v>0.86722947045280174</v>
      </c>
      <c r="R91" s="307"/>
      <c r="S91" s="47">
        <v>0.32500000000000001</v>
      </c>
      <c r="T91" s="48">
        <v>0.35516203703703703</v>
      </c>
      <c r="U91" s="111">
        <v>15.000000000000027</v>
      </c>
      <c r="V91" s="112">
        <v>43.433333333333302</v>
      </c>
      <c r="W91" s="113"/>
      <c r="X91" s="13"/>
      <c r="Y91" s="295"/>
      <c r="Z91" s="296"/>
      <c r="AA91" s="117">
        <f>M91-J91</f>
        <v>-477.97390636991349</v>
      </c>
      <c r="AB91" s="110">
        <f>M91/J91</f>
        <v>0.86722947045280185</v>
      </c>
      <c r="AC91" s="291"/>
    </row>
    <row r="92" spans="1:29" ht="15.75" customHeight="1">
      <c r="A92" s="301"/>
      <c r="B92" s="100" t="s">
        <v>120</v>
      </c>
      <c r="C92" s="293" t="s">
        <v>137</v>
      </c>
      <c r="D92" s="294"/>
      <c r="E92" s="101">
        <v>24.82</v>
      </c>
      <c r="F92" s="102">
        <v>1837</v>
      </c>
      <c r="G92" s="103">
        <f t="shared" si="23"/>
        <v>45594.340000000004</v>
      </c>
      <c r="H92" s="26"/>
      <c r="I92" s="104">
        <v>4</v>
      </c>
      <c r="J92" s="105">
        <v>3300</v>
      </c>
      <c r="K92" s="106">
        <f t="shared" si="19"/>
        <v>825</v>
      </c>
      <c r="L92" s="107">
        <v>4</v>
      </c>
      <c r="M92" s="105">
        <f>F92/V92*60</f>
        <v>2926.1946902654872</v>
      </c>
      <c r="N92" s="106">
        <f>M92/L92</f>
        <v>731.54867256637181</v>
      </c>
      <c r="O92" s="108">
        <f>L92-I92</f>
        <v>0</v>
      </c>
      <c r="P92" s="109">
        <f>N92-K92</f>
        <v>-93.451327433628194</v>
      </c>
      <c r="Q92" s="110">
        <f>N92/K92</f>
        <v>0.88672566371681427</v>
      </c>
      <c r="R92" s="307"/>
      <c r="S92" s="47">
        <v>0.3662037037037037</v>
      </c>
      <c r="T92" s="48">
        <v>0.3923611111111111</v>
      </c>
      <c r="U92" s="111">
        <v>15.900000000000007</v>
      </c>
      <c r="V92" s="112">
        <v>37.666666666666664</v>
      </c>
      <c r="W92" s="113"/>
      <c r="X92" s="13"/>
      <c r="Y92" s="295"/>
      <c r="Z92" s="296"/>
      <c r="AA92" s="117">
        <f>M92-J92</f>
        <v>-373.80530973451278</v>
      </c>
      <c r="AB92" s="110">
        <f>M92/J92</f>
        <v>0.88672566371681427</v>
      </c>
      <c r="AC92" s="291"/>
    </row>
    <row r="93" spans="1:29" ht="15.75" customHeight="1">
      <c r="A93" s="301"/>
      <c r="B93" s="100" t="s">
        <v>120</v>
      </c>
      <c r="C93" s="293" t="s">
        <v>138</v>
      </c>
      <c r="D93" s="294"/>
      <c r="E93" s="101">
        <v>30</v>
      </c>
      <c r="F93" s="102">
        <v>2893</v>
      </c>
      <c r="G93" s="103">
        <f t="shared" si="23"/>
        <v>86790</v>
      </c>
      <c r="H93" s="26"/>
      <c r="I93" s="104">
        <v>3</v>
      </c>
      <c r="J93" s="105">
        <v>3000</v>
      </c>
      <c r="K93" s="106">
        <f t="shared" si="19"/>
        <v>1000</v>
      </c>
      <c r="L93" s="107">
        <v>3</v>
      </c>
      <c r="M93" s="105">
        <f>F93/V93*60</f>
        <v>2689.7727272727279</v>
      </c>
      <c r="N93" s="106">
        <f>M93/L93</f>
        <v>896.59090909090935</v>
      </c>
      <c r="O93" s="108">
        <f>L93-I93</f>
        <v>0</v>
      </c>
      <c r="P93" s="109">
        <f>N93-K93</f>
        <v>-103.40909090909065</v>
      </c>
      <c r="Q93" s="110">
        <f>N93/K93</f>
        <v>0.89659090909090933</v>
      </c>
      <c r="R93" s="307"/>
      <c r="S93" s="47">
        <v>0.40310185185185188</v>
      </c>
      <c r="T93" s="48">
        <v>0.44791666666666669</v>
      </c>
      <c r="U93" s="111">
        <v>15.466666666666713</v>
      </c>
      <c r="V93" s="112">
        <v>64.533333333333317</v>
      </c>
      <c r="W93" s="113"/>
      <c r="X93" s="116"/>
      <c r="Y93" s="295"/>
      <c r="Z93" s="296"/>
      <c r="AA93" s="117">
        <f>M93-J93</f>
        <v>-310.22727272727207</v>
      </c>
      <c r="AB93" s="110">
        <f>M93/J93</f>
        <v>0.89659090909090933</v>
      </c>
      <c r="AC93" s="291"/>
    </row>
    <row r="94" spans="1:29" ht="15.75" customHeight="1">
      <c r="A94" s="302"/>
      <c r="B94" s="100"/>
      <c r="C94" s="293"/>
      <c r="D94" s="294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307"/>
      <c r="S94" s="47"/>
      <c r="T94" s="48"/>
      <c r="U94" s="111"/>
      <c r="V94" s="112"/>
      <c r="W94" s="113"/>
      <c r="X94" s="116"/>
      <c r="Y94" s="295"/>
      <c r="Z94" s="296"/>
      <c r="AA94" s="117"/>
      <c r="AB94" s="110"/>
      <c r="AC94" s="291"/>
    </row>
    <row r="95" spans="1:29" ht="15.75" customHeight="1">
      <c r="A95" s="302"/>
      <c r="B95" s="100"/>
      <c r="C95" s="293"/>
      <c r="D95" s="294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07"/>
      <c r="S95" s="47"/>
      <c r="T95" s="48"/>
      <c r="U95" s="111"/>
      <c r="V95" s="112"/>
      <c r="W95" s="113"/>
      <c r="X95" s="50"/>
      <c r="Y95" s="295"/>
      <c r="Z95" s="296"/>
      <c r="AA95" s="117"/>
      <c r="AB95" s="110"/>
      <c r="AC95" s="291"/>
    </row>
    <row r="96" spans="1:29" ht="15.75" customHeight="1">
      <c r="A96" s="302"/>
      <c r="B96" s="100"/>
      <c r="C96" s="293"/>
      <c r="D96" s="294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307"/>
      <c r="S96" s="47"/>
      <c r="T96" s="48"/>
      <c r="U96" s="111"/>
      <c r="V96" s="112"/>
      <c r="W96" s="113"/>
      <c r="X96" s="116"/>
      <c r="Y96" s="295"/>
      <c r="Z96" s="296"/>
      <c r="AA96" s="117"/>
      <c r="AB96" s="110"/>
      <c r="AC96" s="291"/>
    </row>
    <row r="97" spans="1:29" ht="15.75" customHeight="1">
      <c r="A97" s="302"/>
      <c r="B97" s="100"/>
      <c r="C97" s="293"/>
      <c r="D97" s="294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07"/>
      <c r="S97" s="47"/>
      <c r="T97" s="48"/>
      <c r="U97" s="111"/>
      <c r="V97" s="112"/>
      <c r="W97" s="113"/>
      <c r="X97" s="116"/>
      <c r="Y97" s="295"/>
      <c r="Z97" s="296"/>
      <c r="AA97" s="117"/>
      <c r="AB97" s="110"/>
      <c r="AC97" s="291"/>
    </row>
    <row r="98" spans="1:29" ht="15.75" customHeight="1">
      <c r="A98" s="302"/>
      <c r="B98" s="100"/>
      <c r="C98" s="293"/>
      <c r="D98" s="294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07"/>
      <c r="S98" s="47"/>
      <c r="T98" s="48"/>
      <c r="U98" s="111"/>
      <c r="V98" s="112"/>
      <c r="W98" s="126"/>
      <c r="X98" s="127"/>
      <c r="Y98" s="295"/>
      <c r="Z98" s="296"/>
      <c r="AA98" s="117"/>
      <c r="AB98" s="110"/>
      <c r="AC98" s="291"/>
    </row>
    <row r="99" spans="1:29" ht="15.75" customHeight="1">
      <c r="A99" s="302"/>
      <c r="B99" s="100"/>
      <c r="C99" s="293"/>
      <c r="D99" s="294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07"/>
      <c r="S99" s="47"/>
      <c r="T99" s="48"/>
      <c r="U99" s="111"/>
      <c r="V99" s="112"/>
      <c r="W99" s="126"/>
      <c r="X99" s="127"/>
      <c r="Y99" s="295"/>
      <c r="Z99" s="296"/>
      <c r="AA99" s="117"/>
      <c r="AB99" s="110"/>
      <c r="AC99" s="291"/>
    </row>
    <row r="100" spans="1:29" ht="15.75" customHeight="1">
      <c r="A100" s="302"/>
      <c r="B100" s="100"/>
      <c r="C100" s="293"/>
      <c r="D100" s="294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07"/>
      <c r="S100" s="47"/>
      <c r="T100" s="48"/>
      <c r="U100" s="111"/>
      <c r="V100" s="112"/>
      <c r="W100" s="126"/>
      <c r="X100" s="127"/>
      <c r="Y100" s="295"/>
      <c r="Z100" s="296"/>
      <c r="AA100" s="117"/>
      <c r="AB100" s="110"/>
      <c r="AC100" s="291"/>
    </row>
    <row r="101" spans="1:29" ht="15.75" customHeight="1">
      <c r="A101" s="302"/>
      <c r="B101" s="100"/>
      <c r="C101" s="293"/>
      <c r="D101" s="294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07"/>
      <c r="S101" s="47"/>
      <c r="T101" s="48"/>
      <c r="U101" s="111"/>
      <c r="V101" s="112"/>
      <c r="W101" s="126"/>
      <c r="X101" s="127"/>
      <c r="Y101" s="295"/>
      <c r="Z101" s="296"/>
      <c r="AA101" s="117"/>
      <c r="AB101" s="110"/>
      <c r="AC101" s="291"/>
    </row>
    <row r="102" spans="1:29" ht="15.75" customHeight="1">
      <c r="A102" s="302"/>
      <c r="B102" s="100"/>
      <c r="C102" s="293"/>
      <c r="D102" s="294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07"/>
      <c r="S102" s="47"/>
      <c r="T102" s="48"/>
      <c r="U102" s="111"/>
      <c r="V102" s="112"/>
      <c r="W102" s="126"/>
      <c r="X102" s="127"/>
      <c r="Y102" s="295"/>
      <c r="Z102" s="296"/>
      <c r="AA102" s="117"/>
      <c r="AB102" s="110"/>
      <c r="AC102" s="291"/>
    </row>
    <row r="103" spans="1:29" ht="15.75" customHeight="1">
      <c r="A103" s="302"/>
      <c r="B103" s="100"/>
      <c r="C103" s="293"/>
      <c r="D103" s="294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07"/>
      <c r="S103" s="47"/>
      <c r="T103" s="48"/>
      <c r="U103" s="111"/>
      <c r="V103" s="112"/>
      <c r="W103" s="126"/>
      <c r="X103" s="127"/>
      <c r="Y103" s="295"/>
      <c r="Z103" s="296"/>
      <c r="AA103" s="117"/>
      <c r="AB103" s="110"/>
      <c r="AC103" s="291"/>
    </row>
    <row r="104" spans="1:29" ht="15.75" customHeight="1">
      <c r="A104" s="302"/>
      <c r="B104" s="100"/>
      <c r="C104" s="293"/>
      <c r="D104" s="294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07"/>
      <c r="S104" s="47"/>
      <c r="T104" s="48"/>
      <c r="U104" s="111"/>
      <c r="V104" s="112"/>
      <c r="W104" s="126"/>
      <c r="X104" s="127"/>
      <c r="Y104" s="295"/>
      <c r="Z104" s="296"/>
      <c r="AA104" s="117"/>
      <c r="AB104" s="110"/>
      <c r="AC104" s="291"/>
    </row>
    <row r="105" spans="1:29" ht="15.75" customHeight="1">
      <c r="A105" s="302"/>
      <c r="B105" s="100"/>
      <c r="C105" s="293"/>
      <c r="D105" s="294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07"/>
      <c r="S105" s="119"/>
      <c r="T105" s="120"/>
      <c r="U105" s="130"/>
      <c r="V105" s="131"/>
      <c r="W105" s="126"/>
      <c r="X105" s="127"/>
      <c r="Y105" s="295"/>
      <c r="Z105" s="296"/>
      <c r="AA105" s="165"/>
      <c r="AB105" s="125"/>
      <c r="AC105" s="291"/>
    </row>
    <row r="106" spans="1:29" ht="15.75" customHeight="1" thickBot="1">
      <c r="A106" s="303"/>
      <c r="B106" s="133" t="s">
        <v>117</v>
      </c>
      <c r="C106" s="297"/>
      <c r="D106" s="297"/>
      <c r="E106" s="134"/>
      <c r="F106" s="167"/>
      <c r="G106" s="135"/>
      <c r="H106" s="69"/>
      <c r="I106" s="136">
        <f t="shared" ref="I106:J106" si="24">AVERAGE(I90:I105)</f>
        <v>3.5</v>
      </c>
      <c r="J106" s="137">
        <f t="shared" si="24"/>
        <v>3300</v>
      </c>
      <c r="K106" s="138">
        <f t="shared" ref="K106" si="25">J106/I106</f>
        <v>942.85714285714289</v>
      </c>
      <c r="L106" s="136">
        <f t="shared" ref="L106:M106" si="26">AVERAGE(L90:L105)</f>
        <v>3.5</v>
      </c>
      <c r="M106" s="137">
        <f t="shared" si="26"/>
        <v>2916.0934698166157</v>
      </c>
      <c r="N106" s="138">
        <f>M106/L106</f>
        <v>833.16956280474733</v>
      </c>
      <c r="O106" s="139">
        <f>L106-I106</f>
        <v>0</v>
      </c>
      <c r="P106" s="140">
        <f>N106-K106</f>
        <v>-109.68758005239556</v>
      </c>
      <c r="Q106" s="141">
        <f>N106/K106</f>
        <v>0.88366468782321683</v>
      </c>
      <c r="R106" s="308"/>
      <c r="S106" s="142">
        <f>S90</f>
        <v>0.29194444444444445</v>
      </c>
      <c r="T106" s="143">
        <f>INDEX(T90:T105,COUNTA(T90:T105))</f>
        <v>0.44791666666666669</v>
      </c>
      <c r="U106" s="144"/>
      <c r="V106" s="166"/>
      <c r="W106" s="167"/>
      <c r="X106" s="138"/>
      <c r="Y106" s="298"/>
      <c r="Z106" s="299"/>
      <c r="AA106" s="168">
        <f>M106-J106</f>
        <v>-383.90653018338435</v>
      </c>
      <c r="AB106" s="141">
        <f>M106/J106</f>
        <v>0.88366468782321683</v>
      </c>
      <c r="AC106" s="292"/>
    </row>
    <row r="107" spans="1:29" ht="15.75" customHeight="1">
      <c r="A107" s="311" t="s">
        <v>139</v>
      </c>
      <c r="B107" s="114" t="s">
        <v>114</v>
      </c>
      <c r="C107" s="304" t="s">
        <v>140</v>
      </c>
      <c r="D107" s="305"/>
      <c r="E107" s="147">
        <v>25.64</v>
      </c>
      <c r="F107" s="97">
        <v>1344</v>
      </c>
      <c r="G107" s="148">
        <f t="shared" ref="G107:G110" si="27">E107*F107</f>
        <v>34460.160000000003</v>
      </c>
      <c r="H107" s="149"/>
      <c r="I107" s="150">
        <v>11</v>
      </c>
      <c r="J107" s="151">
        <v>3600</v>
      </c>
      <c r="K107" s="152">
        <f>J107/I107</f>
        <v>327.27272727272725</v>
      </c>
      <c r="L107" s="153">
        <v>11</v>
      </c>
      <c r="M107" s="151">
        <f>F107/V107*60</f>
        <v>3160.2873938602297</v>
      </c>
      <c r="N107" s="152">
        <f>M107/L107</f>
        <v>287.29885398729363</v>
      </c>
      <c r="O107" s="154">
        <f>L107-I107</f>
        <v>0</v>
      </c>
      <c r="P107" s="155">
        <f>N107-K107</f>
        <v>-39.973873285433626</v>
      </c>
      <c r="Q107" s="156">
        <f>N107/K107</f>
        <v>0.87785760940561952</v>
      </c>
      <c r="R107" s="306">
        <f>Q123</f>
        <v>0.87025330752513597</v>
      </c>
      <c r="S107" s="157">
        <v>0.7086689814814815</v>
      </c>
      <c r="T107" s="158">
        <v>0.72638888888888886</v>
      </c>
      <c r="U107" s="159"/>
      <c r="V107" s="160">
        <v>25.516666666666605</v>
      </c>
      <c r="W107" s="158"/>
      <c r="X107" s="169"/>
      <c r="Y107" s="309"/>
      <c r="Z107" s="310"/>
      <c r="AA107" s="115">
        <f>M107-J107</f>
        <v>-439.71260613977029</v>
      </c>
      <c r="AB107" s="156">
        <f>M107/J107</f>
        <v>0.87785760940561941</v>
      </c>
      <c r="AC107" s="290">
        <f>AB123</f>
        <v>0.87025330752513608</v>
      </c>
    </row>
    <row r="108" spans="1:29" ht="15.75" customHeight="1">
      <c r="A108" s="312"/>
      <c r="B108" s="100" t="s">
        <v>114</v>
      </c>
      <c r="C108" s="293" t="s">
        <v>141</v>
      </c>
      <c r="D108" s="294"/>
      <c r="E108" s="101">
        <v>29.52</v>
      </c>
      <c r="F108" s="102">
        <v>1683</v>
      </c>
      <c r="G108" s="103">
        <f t="shared" si="27"/>
        <v>49682.159999999996</v>
      </c>
      <c r="H108" s="26"/>
      <c r="I108" s="104">
        <v>12</v>
      </c>
      <c r="J108" s="105">
        <v>3600</v>
      </c>
      <c r="K108" s="106">
        <f t="shared" si="19"/>
        <v>300</v>
      </c>
      <c r="L108" s="107">
        <v>12</v>
      </c>
      <c r="M108" s="105">
        <f>F108/V108*60</f>
        <v>3124.7034553893723</v>
      </c>
      <c r="N108" s="106">
        <f>M108/L108</f>
        <v>260.391954615781</v>
      </c>
      <c r="O108" s="108">
        <f>L108-I108</f>
        <v>0</v>
      </c>
      <c r="P108" s="109">
        <f>N108-K108</f>
        <v>-39.608045384218997</v>
      </c>
      <c r="Q108" s="110">
        <f>N108/K108</f>
        <v>0.86797318205260332</v>
      </c>
      <c r="R108" s="307"/>
      <c r="S108" s="47">
        <v>0.72986111111111107</v>
      </c>
      <c r="T108" s="48">
        <v>0.75230324074074073</v>
      </c>
      <c r="U108" s="111">
        <v>4.9999999999999822</v>
      </c>
      <c r="V108" s="112">
        <v>32.316666666666706</v>
      </c>
      <c r="W108" s="113"/>
      <c r="X108" s="13"/>
      <c r="Y108" s="295"/>
      <c r="Z108" s="296"/>
      <c r="AA108" s="117">
        <f>M108-J108</f>
        <v>-475.29654461062773</v>
      </c>
      <c r="AB108" s="110">
        <f>M108/J108</f>
        <v>0.86797318205260343</v>
      </c>
      <c r="AC108" s="291"/>
    </row>
    <row r="109" spans="1:29" ht="15.75" customHeight="1">
      <c r="A109" s="312"/>
      <c r="B109" s="100" t="s">
        <v>114</v>
      </c>
      <c r="C109" s="293" t="s">
        <v>142</v>
      </c>
      <c r="D109" s="294"/>
      <c r="E109" s="101">
        <v>29.85</v>
      </c>
      <c r="F109" s="102">
        <v>1772</v>
      </c>
      <c r="G109" s="103">
        <f t="shared" si="27"/>
        <v>52894.200000000004</v>
      </c>
      <c r="H109" s="26"/>
      <c r="I109" s="104">
        <v>12</v>
      </c>
      <c r="J109" s="105">
        <v>3600</v>
      </c>
      <c r="K109" s="106">
        <f t="shared" si="19"/>
        <v>300</v>
      </c>
      <c r="L109" s="107">
        <v>12</v>
      </c>
      <c r="M109" s="105">
        <f>F109/V109*60</f>
        <v>3125.5267025967678</v>
      </c>
      <c r="N109" s="106">
        <f>M109/L109</f>
        <v>260.46055854973065</v>
      </c>
      <c r="O109" s="108">
        <f>L109-I109</f>
        <v>0</v>
      </c>
      <c r="P109" s="109">
        <f>N109-K109</f>
        <v>-39.539441450269351</v>
      </c>
      <c r="Q109" s="110">
        <f>N109/K109</f>
        <v>0.86820186183243553</v>
      </c>
      <c r="R109" s="307"/>
      <c r="S109" s="47">
        <v>0.75555555555555554</v>
      </c>
      <c r="T109" s="48">
        <v>0.77917824074074071</v>
      </c>
      <c r="U109" s="111">
        <v>4.6833333333333194</v>
      </c>
      <c r="V109" s="112">
        <v>34.016666666666652</v>
      </c>
      <c r="W109" s="113"/>
      <c r="X109" s="13"/>
      <c r="Y109" s="295"/>
      <c r="Z109" s="296"/>
      <c r="AA109" s="117">
        <f>M109-J109</f>
        <v>-474.47329740323221</v>
      </c>
      <c r="AB109" s="110">
        <f>M109/J109</f>
        <v>0.86820186183243553</v>
      </c>
      <c r="AC109" s="291"/>
    </row>
    <row r="110" spans="1:29" ht="15.75" customHeight="1">
      <c r="A110" s="312"/>
      <c r="B110" s="100" t="s">
        <v>120</v>
      </c>
      <c r="C110" s="293" t="s">
        <v>143</v>
      </c>
      <c r="D110" s="294"/>
      <c r="E110" s="101">
        <v>28.57</v>
      </c>
      <c r="F110" s="102">
        <v>1473</v>
      </c>
      <c r="G110" s="103">
        <f t="shared" si="27"/>
        <v>42083.61</v>
      </c>
      <c r="H110" s="26"/>
      <c r="I110" s="104">
        <v>12</v>
      </c>
      <c r="J110" s="105">
        <v>3600</v>
      </c>
      <c r="K110" s="106">
        <f t="shared" si="19"/>
        <v>300</v>
      </c>
      <c r="L110" s="107">
        <v>12</v>
      </c>
      <c r="M110" s="105">
        <f>F110/V110*60</f>
        <v>3121.1300765155911</v>
      </c>
      <c r="N110" s="106">
        <f>M110/L110</f>
        <v>260.09417304296591</v>
      </c>
      <c r="O110" s="108">
        <f>L110-I110</f>
        <v>0</v>
      </c>
      <c r="P110" s="109">
        <f>N110-K110</f>
        <v>-39.905826957034094</v>
      </c>
      <c r="Q110" s="110">
        <f>N110/K110</f>
        <v>0.86698057680988638</v>
      </c>
      <c r="R110" s="307"/>
      <c r="S110" s="47">
        <v>0.78333333333333333</v>
      </c>
      <c r="T110" s="48">
        <v>0.80299768518518522</v>
      </c>
      <c r="U110" s="111">
        <v>5.9833333333333627</v>
      </c>
      <c r="V110" s="112">
        <v>28.316666666666723</v>
      </c>
      <c r="W110" s="113"/>
      <c r="X110" s="116"/>
      <c r="Y110" s="295"/>
      <c r="Z110" s="296"/>
      <c r="AA110" s="117">
        <f>M110-J110</f>
        <v>-478.8699234844089</v>
      </c>
      <c r="AB110" s="110">
        <f>M110/J110</f>
        <v>0.86698057680988638</v>
      </c>
      <c r="AC110" s="291"/>
    </row>
    <row r="111" spans="1:29" ht="15.75" customHeight="1">
      <c r="A111" s="312"/>
      <c r="B111" s="100"/>
      <c r="C111" s="293"/>
      <c r="D111" s="294"/>
      <c r="E111" s="101"/>
      <c r="F111" s="102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307"/>
      <c r="S111" s="47"/>
      <c r="T111" s="48"/>
      <c r="U111" s="111"/>
      <c r="V111" s="112"/>
      <c r="W111" s="113"/>
      <c r="X111" s="116"/>
      <c r="Y111" s="295"/>
      <c r="Z111" s="296"/>
      <c r="AA111" s="117"/>
      <c r="AB111" s="110"/>
      <c r="AC111" s="291"/>
    </row>
    <row r="112" spans="1:29" ht="15.75" customHeight="1">
      <c r="A112" s="312"/>
      <c r="B112" s="100"/>
      <c r="C112" s="293"/>
      <c r="D112" s="294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07"/>
      <c r="S112" s="47"/>
      <c r="T112" s="48"/>
      <c r="U112" s="111"/>
      <c r="V112" s="112"/>
      <c r="W112" s="113"/>
      <c r="X112" s="50"/>
      <c r="Y112" s="295"/>
      <c r="Z112" s="296"/>
      <c r="AA112" s="117"/>
      <c r="AB112" s="110"/>
      <c r="AC112" s="291"/>
    </row>
    <row r="113" spans="1:29" ht="15.75" customHeight="1">
      <c r="A113" s="312"/>
      <c r="B113" s="100"/>
      <c r="C113" s="293"/>
      <c r="D113" s="294"/>
      <c r="E113" s="101"/>
      <c r="F113" s="102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307"/>
      <c r="S113" s="47"/>
      <c r="T113" s="48"/>
      <c r="U113" s="111"/>
      <c r="V113" s="112"/>
      <c r="W113" s="113"/>
      <c r="X113" s="116"/>
      <c r="Y113" s="295"/>
      <c r="Z113" s="296"/>
      <c r="AA113" s="117"/>
      <c r="AB113" s="110"/>
      <c r="AC113" s="291"/>
    </row>
    <row r="114" spans="1:29" ht="15.75" customHeight="1">
      <c r="A114" s="312"/>
      <c r="B114" s="100"/>
      <c r="C114" s="293"/>
      <c r="D114" s="294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07"/>
      <c r="S114" s="47"/>
      <c r="T114" s="48"/>
      <c r="U114" s="111"/>
      <c r="V114" s="112"/>
      <c r="W114" s="113"/>
      <c r="X114" s="116"/>
      <c r="Y114" s="295"/>
      <c r="Z114" s="296"/>
      <c r="AA114" s="117"/>
      <c r="AB114" s="110"/>
      <c r="AC114" s="291"/>
    </row>
    <row r="115" spans="1:29" ht="15.75" customHeight="1">
      <c r="A115" s="312"/>
      <c r="B115" s="100"/>
      <c r="C115" s="293"/>
      <c r="D115" s="294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07"/>
      <c r="S115" s="47"/>
      <c r="T115" s="48"/>
      <c r="U115" s="111"/>
      <c r="V115" s="112"/>
      <c r="W115" s="126"/>
      <c r="X115" s="127"/>
      <c r="Y115" s="295"/>
      <c r="Z115" s="296"/>
      <c r="AA115" s="117"/>
      <c r="AB115" s="110"/>
      <c r="AC115" s="291"/>
    </row>
    <row r="116" spans="1:29" ht="15.75" customHeight="1">
      <c r="A116" s="312"/>
      <c r="B116" s="100"/>
      <c r="C116" s="293"/>
      <c r="D116" s="294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07"/>
      <c r="S116" s="47"/>
      <c r="T116" s="48"/>
      <c r="U116" s="111"/>
      <c r="V116" s="112"/>
      <c r="W116" s="126"/>
      <c r="X116" s="127"/>
      <c r="Y116" s="295"/>
      <c r="Z116" s="296"/>
      <c r="AA116" s="117"/>
      <c r="AB116" s="110"/>
      <c r="AC116" s="291"/>
    </row>
    <row r="117" spans="1:29" ht="15.75" customHeight="1">
      <c r="A117" s="312"/>
      <c r="B117" s="100"/>
      <c r="C117" s="293"/>
      <c r="D117" s="294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07"/>
      <c r="S117" s="47"/>
      <c r="T117" s="48"/>
      <c r="U117" s="111"/>
      <c r="V117" s="112"/>
      <c r="W117" s="126"/>
      <c r="X117" s="127"/>
      <c r="Y117" s="295"/>
      <c r="Z117" s="296"/>
      <c r="AA117" s="117"/>
      <c r="AB117" s="110"/>
      <c r="AC117" s="291"/>
    </row>
    <row r="118" spans="1:29" ht="15.75" customHeight="1">
      <c r="A118" s="312"/>
      <c r="B118" s="100"/>
      <c r="C118" s="293"/>
      <c r="D118" s="294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07"/>
      <c r="S118" s="47"/>
      <c r="T118" s="48"/>
      <c r="U118" s="111"/>
      <c r="V118" s="112"/>
      <c r="W118" s="126"/>
      <c r="X118" s="127"/>
      <c r="Y118" s="295"/>
      <c r="Z118" s="296"/>
      <c r="AA118" s="117"/>
      <c r="AB118" s="110"/>
      <c r="AC118" s="291"/>
    </row>
    <row r="119" spans="1:29" ht="15.75" customHeight="1">
      <c r="A119" s="312"/>
      <c r="B119" s="100"/>
      <c r="C119" s="293"/>
      <c r="D119" s="294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07"/>
      <c r="S119" s="47"/>
      <c r="T119" s="48"/>
      <c r="U119" s="111"/>
      <c r="V119" s="112"/>
      <c r="W119" s="126"/>
      <c r="X119" s="127"/>
      <c r="Y119" s="295"/>
      <c r="Z119" s="296"/>
      <c r="AA119" s="117"/>
      <c r="AB119" s="110"/>
      <c r="AC119" s="291"/>
    </row>
    <row r="120" spans="1:29" ht="15.75" customHeight="1">
      <c r="A120" s="312"/>
      <c r="B120" s="100"/>
      <c r="C120" s="293"/>
      <c r="D120" s="294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07"/>
      <c r="S120" s="47"/>
      <c r="T120" s="48"/>
      <c r="U120" s="111"/>
      <c r="V120" s="112"/>
      <c r="W120" s="126"/>
      <c r="X120" s="127"/>
      <c r="Y120" s="295"/>
      <c r="Z120" s="296"/>
      <c r="AA120" s="117"/>
      <c r="AB120" s="110"/>
      <c r="AC120" s="291"/>
    </row>
    <row r="121" spans="1:29" ht="15.75" customHeight="1">
      <c r="A121" s="312"/>
      <c r="B121" s="100"/>
      <c r="C121" s="293"/>
      <c r="D121" s="294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07"/>
      <c r="S121" s="47"/>
      <c r="T121" s="48"/>
      <c r="U121" s="111"/>
      <c r="V121" s="112"/>
      <c r="W121" s="126"/>
      <c r="X121" s="127"/>
      <c r="Y121" s="295"/>
      <c r="Z121" s="296"/>
      <c r="AA121" s="117"/>
      <c r="AB121" s="110"/>
      <c r="AC121" s="291"/>
    </row>
    <row r="122" spans="1:29" ht="15.75" customHeight="1">
      <c r="A122" s="312"/>
      <c r="B122" s="100"/>
      <c r="C122" s="293"/>
      <c r="D122" s="294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07"/>
      <c r="S122" s="119"/>
      <c r="T122" s="120"/>
      <c r="U122" s="130"/>
      <c r="V122" s="131"/>
      <c r="W122" s="126"/>
      <c r="X122" s="127"/>
      <c r="Y122" s="295"/>
      <c r="Z122" s="296"/>
      <c r="AA122" s="165"/>
      <c r="AB122" s="125"/>
      <c r="AC122" s="291"/>
    </row>
    <row r="123" spans="1:29" ht="15.75" customHeight="1" thickBot="1">
      <c r="A123" s="313"/>
      <c r="B123" s="133" t="s">
        <v>117</v>
      </c>
      <c r="C123" s="297"/>
      <c r="D123" s="297"/>
      <c r="E123" s="134"/>
      <c r="F123" s="167"/>
      <c r="G123" s="135"/>
      <c r="H123" s="69"/>
      <c r="I123" s="136">
        <f t="shared" ref="I123:J123" si="28">AVERAGE(I107:I122)</f>
        <v>11.75</v>
      </c>
      <c r="J123" s="137">
        <f t="shared" si="28"/>
        <v>3600</v>
      </c>
      <c r="K123" s="138">
        <f t="shared" ref="K123" si="29">J123/I123</f>
        <v>306.38297872340428</v>
      </c>
      <c r="L123" s="136">
        <f t="shared" ref="L123:M123" si="30">AVERAGE(L107:L122)</f>
        <v>11.75</v>
      </c>
      <c r="M123" s="137">
        <f t="shared" si="30"/>
        <v>3132.9119070904899</v>
      </c>
      <c r="N123" s="138">
        <f>M123/L123</f>
        <v>266.63080060344595</v>
      </c>
      <c r="O123" s="139">
        <f>L123-I123</f>
        <v>0</v>
      </c>
      <c r="P123" s="140">
        <f>N123-K123</f>
        <v>-39.75217811995833</v>
      </c>
      <c r="Q123" s="141">
        <f>N123/K123</f>
        <v>0.87025330752513597</v>
      </c>
      <c r="R123" s="308"/>
      <c r="S123" s="142">
        <f>S107</f>
        <v>0.7086689814814815</v>
      </c>
      <c r="T123" s="143">
        <f>INDEX(T107:T122,COUNTA(T107:T122))</f>
        <v>0.80299768518518522</v>
      </c>
      <c r="U123" s="144"/>
      <c r="V123" s="166"/>
      <c r="W123" s="167"/>
      <c r="X123" s="138"/>
      <c r="Y123" s="298"/>
      <c r="Z123" s="299"/>
      <c r="AA123" s="168">
        <f>M123-J123</f>
        <v>-467.08809290951012</v>
      </c>
      <c r="AB123" s="141">
        <f>M123/J123</f>
        <v>0.87025330752513608</v>
      </c>
      <c r="AC123" s="292"/>
    </row>
    <row r="124" spans="1:29" ht="15.75" customHeight="1">
      <c r="A124" s="300" t="s">
        <v>144</v>
      </c>
      <c r="B124" s="114" t="s">
        <v>120</v>
      </c>
      <c r="C124" s="304" t="s">
        <v>217</v>
      </c>
      <c r="D124" s="305"/>
      <c r="E124" s="147">
        <v>22.48</v>
      </c>
      <c r="F124" s="97">
        <v>2017</v>
      </c>
      <c r="G124" s="148">
        <f t="shared" ref="G124:G127" si="31">E124*F124</f>
        <v>45342.16</v>
      </c>
      <c r="H124" s="149"/>
      <c r="I124" s="150">
        <v>5</v>
      </c>
      <c r="J124" s="151">
        <v>3000</v>
      </c>
      <c r="K124" s="152">
        <f>J124/I124</f>
        <v>600</v>
      </c>
      <c r="L124" s="153">
        <v>5</v>
      </c>
      <c r="M124" s="151">
        <f>F124/V124*60</f>
        <v>2662.7062706270681</v>
      </c>
      <c r="N124" s="152">
        <f>M124/L124</f>
        <v>532.54125412541362</v>
      </c>
      <c r="O124" s="154">
        <f>L124-I124</f>
        <v>0</v>
      </c>
      <c r="P124" s="155">
        <f>N124-K124</f>
        <v>-67.458745874586384</v>
      </c>
      <c r="Q124" s="156">
        <f>N124/K124</f>
        <v>0.88756875687568937</v>
      </c>
      <c r="R124" s="306">
        <f>Q140</f>
        <v>0.89199818011493381</v>
      </c>
      <c r="S124" s="157">
        <v>0.70833333333333337</v>
      </c>
      <c r="T124" s="158">
        <v>0.73989583333333331</v>
      </c>
      <c r="U124" s="159"/>
      <c r="V124" s="160">
        <v>45.44999999999991</v>
      </c>
      <c r="W124" s="161"/>
      <c r="X124" s="162"/>
      <c r="Y124" s="309"/>
      <c r="Z124" s="310"/>
      <c r="AA124" s="115">
        <f>M124-J124</f>
        <v>-337.29372937293192</v>
      </c>
      <c r="AB124" s="156">
        <f>M124/J124</f>
        <v>0.88756875687568937</v>
      </c>
      <c r="AC124" s="290">
        <f>AB140</f>
        <v>0.89199818011493381</v>
      </c>
    </row>
    <row r="125" spans="1:29" ht="15.75" customHeight="1">
      <c r="A125" s="301"/>
      <c r="B125" s="100" t="s">
        <v>120</v>
      </c>
      <c r="C125" s="293" t="s">
        <v>148</v>
      </c>
      <c r="D125" s="294"/>
      <c r="E125" s="101">
        <v>24.54</v>
      </c>
      <c r="F125" s="102">
        <v>2363</v>
      </c>
      <c r="G125" s="103">
        <f t="shared" si="31"/>
        <v>57988.02</v>
      </c>
      <c r="H125" s="26"/>
      <c r="I125" s="104">
        <v>4</v>
      </c>
      <c r="J125" s="105">
        <v>3000</v>
      </c>
      <c r="K125" s="106">
        <f t="shared" ref="K125:K127" si="32">J125/I125</f>
        <v>750</v>
      </c>
      <c r="L125" s="107">
        <v>4</v>
      </c>
      <c r="M125" s="105">
        <f>F125/V125*60</f>
        <v>2664.2029439398711</v>
      </c>
      <c r="N125" s="106">
        <f>M125/L125</f>
        <v>666.05073598496779</v>
      </c>
      <c r="O125" s="108">
        <f>L125-I125</f>
        <v>0</v>
      </c>
      <c r="P125" s="109">
        <f>N125-K125</f>
        <v>-83.949264015032213</v>
      </c>
      <c r="Q125" s="110">
        <f>N125/K125</f>
        <v>0.88806764797995708</v>
      </c>
      <c r="R125" s="307"/>
      <c r="S125" s="47">
        <v>0.74305555555555558</v>
      </c>
      <c r="T125" s="48">
        <v>0.78001157407407407</v>
      </c>
      <c r="U125" s="111">
        <v>4.5500000000000718</v>
      </c>
      <c r="V125" s="112">
        <v>53.216666666666619</v>
      </c>
      <c r="W125" s="113"/>
      <c r="X125" s="116"/>
      <c r="Y125" s="295"/>
      <c r="Z125" s="296"/>
      <c r="AA125" s="117">
        <f>M125-J125</f>
        <v>-335.79705606012885</v>
      </c>
      <c r="AB125" s="110">
        <f>M125/J125</f>
        <v>0.88806764797995708</v>
      </c>
      <c r="AC125" s="291"/>
    </row>
    <row r="126" spans="1:29" ht="15.75" customHeight="1">
      <c r="A126" s="301"/>
      <c r="B126" s="100" t="s">
        <v>120</v>
      </c>
      <c r="C126" s="293" t="s">
        <v>145</v>
      </c>
      <c r="D126" s="294"/>
      <c r="E126" s="101">
        <v>16.7</v>
      </c>
      <c r="F126" s="102">
        <v>1505</v>
      </c>
      <c r="G126" s="103">
        <f t="shared" si="31"/>
        <v>25133.5</v>
      </c>
      <c r="H126" s="26"/>
      <c r="I126" s="104">
        <v>3</v>
      </c>
      <c r="J126" s="105">
        <v>3300</v>
      </c>
      <c r="K126" s="106">
        <f t="shared" si="32"/>
        <v>1100</v>
      </c>
      <c r="L126" s="107">
        <v>3</v>
      </c>
      <c r="M126" s="105">
        <f>F126/V126*60</f>
        <v>2954.198473282434</v>
      </c>
      <c r="N126" s="106">
        <f>M126/L126</f>
        <v>984.73282442747802</v>
      </c>
      <c r="O126" s="108">
        <f>L126-I126</f>
        <v>0</v>
      </c>
      <c r="P126" s="109">
        <f>N126-K126</f>
        <v>-115.26717557252198</v>
      </c>
      <c r="Q126" s="110">
        <f>N126/K126</f>
        <v>0.89521165857043461</v>
      </c>
      <c r="R126" s="307"/>
      <c r="S126" s="47">
        <v>0.78363425925925922</v>
      </c>
      <c r="T126" s="48">
        <v>0.80486111111111114</v>
      </c>
      <c r="U126" s="111">
        <v>5.2166666666666295</v>
      </c>
      <c r="V126" s="112">
        <v>30.566666666666755</v>
      </c>
      <c r="W126" s="113"/>
      <c r="X126" s="116"/>
      <c r="Y126" s="295"/>
      <c r="Z126" s="296"/>
      <c r="AA126" s="117">
        <f>M126-J126</f>
        <v>-345.80152671756605</v>
      </c>
      <c r="AB126" s="110">
        <f>M126/J126</f>
        <v>0.8952116585704345</v>
      </c>
      <c r="AC126" s="291"/>
    </row>
    <row r="127" spans="1:29" ht="15.75" customHeight="1">
      <c r="A127" s="301"/>
      <c r="B127" s="100" t="s">
        <v>120</v>
      </c>
      <c r="C127" s="293" t="s">
        <v>150</v>
      </c>
      <c r="D127" s="294"/>
      <c r="E127" s="101">
        <v>17.89</v>
      </c>
      <c r="F127" s="102">
        <v>4903</v>
      </c>
      <c r="G127" s="103">
        <f t="shared" si="31"/>
        <v>87714.67</v>
      </c>
      <c r="H127" s="26"/>
      <c r="I127" s="104">
        <v>4</v>
      </c>
      <c r="J127" s="105">
        <v>3300</v>
      </c>
      <c r="K127" s="106">
        <f t="shared" si="32"/>
        <v>825</v>
      </c>
      <c r="L127" s="107">
        <v>4</v>
      </c>
      <c r="M127" s="105">
        <f>F127/V127*60</f>
        <v>2958.069381598792</v>
      </c>
      <c r="N127" s="106">
        <f>M127/L127</f>
        <v>739.517345399698</v>
      </c>
      <c r="O127" s="108">
        <f>L127-I127</f>
        <v>0</v>
      </c>
      <c r="P127" s="109">
        <f>N127-K127</f>
        <v>-85.482654600301998</v>
      </c>
      <c r="Q127" s="110">
        <f>N127/K127</f>
        <v>0.89638466109054304</v>
      </c>
      <c r="R127" s="307"/>
      <c r="S127" s="47">
        <v>0.80833333333333335</v>
      </c>
      <c r="T127" s="48">
        <v>0.87739583333333337</v>
      </c>
      <c r="U127" s="111">
        <v>4.9999999999999822</v>
      </c>
      <c r="V127" s="112">
        <v>99.450000000000045</v>
      </c>
      <c r="W127" s="113"/>
      <c r="X127" s="116"/>
      <c r="Y127" s="295"/>
      <c r="Z127" s="296"/>
      <c r="AA127" s="117">
        <f>M127-J127</f>
        <v>-341.93061840120799</v>
      </c>
      <c r="AB127" s="110">
        <f>M127/J127</f>
        <v>0.89638466109054304</v>
      </c>
      <c r="AC127" s="291"/>
    </row>
    <row r="128" spans="1:29" ht="15.75" customHeight="1">
      <c r="A128" s="302"/>
      <c r="B128" s="100"/>
      <c r="C128" s="293"/>
      <c r="D128" s="294"/>
      <c r="E128" s="101"/>
      <c r="F128" s="102"/>
      <c r="G128" s="103"/>
      <c r="H128" s="13"/>
      <c r="I128" s="104"/>
      <c r="J128" s="105"/>
      <c r="K128" s="106"/>
      <c r="L128" s="118"/>
      <c r="M128" s="105"/>
      <c r="N128" s="106"/>
      <c r="O128" s="108"/>
      <c r="P128" s="109"/>
      <c r="Q128" s="110"/>
      <c r="R128" s="307"/>
      <c r="S128" s="47"/>
      <c r="T128" s="48"/>
      <c r="U128" s="111"/>
      <c r="V128" s="112"/>
      <c r="W128" s="113"/>
      <c r="X128" s="116"/>
      <c r="Y128" s="295"/>
      <c r="Z128" s="296"/>
      <c r="AA128" s="117"/>
      <c r="AB128" s="110"/>
      <c r="AC128" s="291"/>
    </row>
    <row r="129" spans="1:29" ht="15.75" customHeight="1">
      <c r="A129" s="302"/>
      <c r="B129" s="100"/>
      <c r="C129" s="293"/>
      <c r="D129" s="294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07"/>
      <c r="S129" s="47"/>
      <c r="T129" s="48"/>
      <c r="U129" s="111"/>
      <c r="V129" s="112"/>
      <c r="W129" s="113"/>
      <c r="X129" s="116"/>
      <c r="Y129" s="295"/>
      <c r="Z129" s="296"/>
      <c r="AA129" s="117"/>
      <c r="AB129" s="110"/>
      <c r="AC129" s="291"/>
    </row>
    <row r="130" spans="1:29" ht="15.75" customHeight="1">
      <c r="A130" s="302"/>
      <c r="B130" s="100"/>
      <c r="C130" s="293"/>
      <c r="D130" s="294"/>
      <c r="E130" s="101"/>
      <c r="F130" s="102"/>
      <c r="G130" s="121"/>
      <c r="H130" s="62"/>
      <c r="I130" s="104"/>
      <c r="J130" s="105"/>
      <c r="K130" s="106"/>
      <c r="L130" s="118"/>
      <c r="M130" s="105"/>
      <c r="N130" s="106"/>
      <c r="O130" s="123"/>
      <c r="P130" s="124"/>
      <c r="Q130" s="125"/>
      <c r="R130" s="307"/>
      <c r="S130" s="47"/>
      <c r="T130" s="48"/>
      <c r="U130" s="111"/>
      <c r="V130" s="112"/>
      <c r="W130" s="113"/>
      <c r="X130" s="116"/>
      <c r="Y130" s="295"/>
      <c r="Z130" s="296"/>
      <c r="AA130" s="117"/>
      <c r="AB130" s="110"/>
      <c r="AC130" s="291"/>
    </row>
    <row r="131" spans="1:29" ht="15.75" customHeight="1">
      <c r="A131" s="302"/>
      <c r="B131" s="100"/>
      <c r="C131" s="293"/>
      <c r="D131" s="294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07"/>
      <c r="S131" s="47"/>
      <c r="T131" s="48"/>
      <c r="U131" s="111"/>
      <c r="V131" s="112"/>
      <c r="W131" s="113"/>
      <c r="X131" s="116"/>
      <c r="Y131" s="295"/>
      <c r="Z131" s="296"/>
      <c r="AA131" s="117"/>
      <c r="AB131" s="110"/>
      <c r="AC131" s="291"/>
    </row>
    <row r="132" spans="1:29" ht="15.75" customHeight="1">
      <c r="A132" s="302"/>
      <c r="B132" s="100"/>
      <c r="C132" s="293"/>
      <c r="D132" s="294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07"/>
      <c r="S132" s="47"/>
      <c r="T132" s="48"/>
      <c r="U132" s="111"/>
      <c r="V132" s="112"/>
      <c r="W132" s="113"/>
      <c r="X132" s="116"/>
      <c r="Y132" s="295"/>
      <c r="Z132" s="296"/>
      <c r="AA132" s="117"/>
      <c r="AB132" s="110"/>
      <c r="AC132" s="291"/>
    </row>
    <row r="133" spans="1:29" ht="15.75" customHeight="1">
      <c r="A133" s="302"/>
      <c r="B133" s="100"/>
      <c r="C133" s="293"/>
      <c r="D133" s="294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07"/>
      <c r="S133" s="47"/>
      <c r="T133" s="48"/>
      <c r="U133" s="111"/>
      <c r="V133" s="112"/>
      <c r="W133" s="113"/>
      <c r="X133" s="116"/>
      <c r="Y133" s="295"/>
      <c r="Z133" s="296"/>
      <c r="AA133" s="117"/>
      <c r="AB133" s="110"/>
      <c r="AC133" s="291"/>
    </row>
    <row r="134" spans="1:29" ht="15.75" customHeight="1">
      <c r="A134" s="302"/>
      <c r="B134" s="100"/>
      <c r="C134" s="293"/>
      <c r="D134" s="294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07"/>
      <c r="S134" s="47"/>
      <c r="T134" s="48"/>
      <c r="U134" s="111"/>
      <c r="V134" s="112"/>
      <c r="W134" s="113"/>
      <c r="X134" s="116"/>
      <c r="Y134" s="295"/>
      <c r="Z134" s="296"/>
      <c r="AA134" s="117"/>
      <c r="AB134" s="110"/>
      <c r="AC134" s="291"/>
    </row>
    <row r="135" spans="1:29" ht="15.75" customHeight="1">
      <c r="A135" s="302"/>
      <c r="B135" s="100"/>
      <c r="C135" s="293"/>
      <c r="D135" s="294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07"/>
      <c r="S135" s="47"/>
      <c r="T135" s="48"/>
      <c r="U135" s="111"/>
      <c r="V135" s="112"/>
      <c r="W135" s="113"/>
      <c r="X135" s="116"/>
      <c r="Y135" s="295"/>
      <c r="Z135" s="296"/>
      <c r="AA135" s="117"/>
      <c r="AB135" s="110"/>
      <c r="AC135" s="291"/>
    </row>
    <row r="136" spans="1:29" ht="15.75" customHeight="1">
      <c r="A136" s="302"/>
      <c r="B136" s="100"/>
      <c r="C136" s="293"/>
      <c r="D136" s="294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07"/>
      <c r="S136" s="47"/>
      <c r="T136" s="48"/>
      <c r="U136" s="111"/>
      <c r="V136" s="112"/>
      <c r="W136" s="113"/>
      <c r="X136" s="116"/>
      <c r="Y136" s="295"/>
      <c r="Z136" s="296"/>
      <c r="AA136" s="117"/>
      <c r="AB136" s="110"/>
      <c r="AC136" s="291"/>
    </row>
    <row r="137" spans="1:29" ht="15.75" customHeight="1">
      <c r="A137" s="302"/>
      <c r="B137" s="100"/>
      <c r="C137" s="293"/>
      <c r="D137" s="294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07"/>
      <c r="S137" s="47"/>
      <c r="T137" s="48"/>
      <c r="U137" s="111"/>
      <c r="V137" s="112"/>
      <c r="W137" s="113"/>
      <c r="X137" s="116"/>
      <c r="Y137" s="295"/>
      <c r="Z137" s="296"/>
      <c r="AA137" s="117"/>
      <c r="AB137" s="110"/>
      <c r="AC137" s="291"/>
    </row>
    <row r="138" spans="1:29" ht="15.75" customHeight="1">
      <c r="A138" s="302"/>
      <c r="B138" s="100"/>
      <c r="C138" s="293"/>
      <c r="D138" s="294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07"/>
      <c r="S138" s="47"/>
      <c r="T138" s="48"/>
      <c r="U138" s="111"/>
      <c r="V138" s="112"/>
      <c r="W138" s="113"/>
      <c r="X138" s="116"/>
      <c r="Y138" s="295"/>
      <c r="Z138" s="296"/>
      <c r="AA138" s="117"/>
      <c r="AB138" s="110"/>
      <c r="AC138" s="291"/>
    </row>
    <row r="139" spans="1:29" ht="15.75" customHeight="1">
      <c r="A139" s="302"/>
      <c r="B139" s="100"/>
      <c r="C139" s="293"/>
      <c r="D139" s="294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07"/>
      <c r="S139" s="119"/>
      <c r="T139" s="120"/>
      <c r="U139" s="130"/>
      <c r="V139" s="131"/>
      <c r="W139" s="126"/>
      <c r="X139" s="127"/>
      <c r="Y139" s="295"/>
      <c r="Z139" s="296"/>
      <c r="AA139" s="165"/>
      <c r="AB139" s="125"/>
      <c r="AC139" s="291"/>
    </row>
    <row r="140" spans="1:29" ht="15.75" customHeight="1" thickBot="1">
      <c r="A140" s="303"/>
      <c r="B140" s="133" t="s">
        <v>117</v>
      </c>
      <c r="C140" s="297"/>
      <c r="D140" s="297"/>
      <c r="E140" s="134"/>
      <c r="F140" s="99"/>
      <c r="G140" s="135"/>
      <c r="H140" s="69"/>
      <c r="I140" s="136">
        <f t="shared" ref="I140:J140" si="33">AVERAGE(I124:I139)</f>
        <v>4</v>
      </c>
      <c r="J140" s="137">
        <f t="shared" si="33"/>
        <v>3150</v>
      </c>
      <c r="K140" s="138">
        <f t="shared" ref="K140" si="34">J140/I140</f>
        <v>787.5</v>
      </c>
      <c r="L140" s="136">
        <f t="shared" ref="L140:M140" si="35">AVERAGE(L124:L139)</f>
        <v>4</v>
      </c>
      <c r="M140" s="137">
        <f t="shared" si="35"/>
        <v>2809.7942673620414</v>
      </c>
      <c r="N140" s="138">
        <f>M140/L140</f>
        <v>702.44856684051035</v>
      </c>
      <c r="O140" s="139">
        <f>L140-I140</f>
        <v>0</v>
      </c>
      <c r="P140" s="140">
        <f>N140-K140</f>
        <v>-85.051433159489648</v>
      </c>
      <c r="Q140" s="141">
        <f>N140/K140</f>
        <v>0.89199818011493381</v>
      </c>
      <c r="R140" s="308"/>
      <c r="S140" s="142">
        <f>S124</f>
        <v>0.70833333333333337</v>
      </c>
      <c r="T140" s="143">
        <f>INDEX(T124:T139,COUNTA(T124:T139))</f>
        <v>0.87739583333333337</v>
      </c>
      <c r="U140" s="144"/>
      <c r="V140" s="166"/>
      <c r="W140" s="99"/>
      <c r="X140" s="69"/>
      <c r="Y140" s="298"/>
      <c r="Z140" s="299"/>
      <c r="AA140" s="168">
        <f>M140-J140</f>
        <v>-340.20573263795859</v>
      </c>
      <c r="AB140" s="141">
        <f>M140/J140</f>
        <v>0.89199818011493381</v>
      </c>
      <c r="AC140" s="292"/>
    </row>
    <row r="141" spans="1:29" ht="15.75" customHeight="1">
      <c r="A141" s="311" t="s">
        <v>149</v>
      </c>
      <c r="B141" s="114" t="s">
        <v>120</v>
      </c>
      <c r="C141" s="304" t="s">
        <v>146</v>
      </c>
      <c r="D141" s="305"/>
      <c r="E141" s="147">
        <v>18.18</v>
      </c>
      <c r="F141" s="97">
        <v>725</v>
      </c>
      <c r="G141" s="148">
        <f t="shared" ref="G141:G144" si="36">E141*F141</f>
        <v>13180.5</v>
      </c>
      <c r="H141" s="149"/>
      <c r="I141" s="150">
        <v>4</v>
      </c>
      <c r="J141" s="151">
        <v>3300</v>
      </c>
      <c r="K141" s="152">
        <f>J141/I141</f>
        <v>825</v>
      </c>
      <c r="L141" s="153">
        <v>4</v>
      </c>
      <c r="M141" s="151">
        <f>F141/V141*60</f>
        <v>2955.8323895809722</v>
      </c>
      <c r="N141" s="152">
        <f>M141/L141</f>
        <v>738.95809739524304</v>
      </c>
      <c r="O141" s="154">
        <f>L141-I141</f>
        <v>0</v>
      </c>
      <c r="P141" s="155">
        <f>N141-K141</f>
        <v>-86.041902604756956</v>
      </c>
      <c r="Q141" s="156">
        <f>N141/K141</f>
        <v>0.89570678472150667</v>
      </c>
      <c r="R141" s="306">
        <f>Q157</f>
        <v>0.89448721377497808</v>
      </c>
      <c r="S141" s="157">
        <v>0.70853009259259259</v>
      </c>
      <c r="T141" s="158">
        <v>0.71875</v>
      </c>
      <c r="U141" s="159"/>
      <c r="V141" s="160">
        <v>14.716666666666676</v>
      </c>
      <c r="W141" s="161"/>
      <c r="X141" s="162"/>
      <c r="Y141" s="309"/>
      <c r="Z141" s="310"/>
      <c r="AA141" s="115">
        <f>M141-J141</f>
        <v>-344.16761041902782</v>
      </c>
      <c r="AB141" s="156">
        <f>M141/J141</f>
        <v>0.89570678472150667</v>
      </c>
      <c r="AC141" s="290">
        <f>AB157</f>
        <v>0.89448721377497808</v>
      </c>
    </row>
    <row r="142" spans="1:29" ht="15.75" customHeight="1">
      <c r="A142" s="312"/>
      <c r="B142" s="100" t="s">
        <v>120</v>
      </c>
      <c r="C142" s="293" t="s">
        <v>147</v>
      </c>
      <c r="D142" s="294"/>
      <c r="E142" s="101">
        <v>22.28</v>
      </c>
      <c r="F142" s="102">
        <v>1596</v>
      </c>
      <c r="G142" s="103">
        <f t="shared" si="36"/>
        <v>35558.880000000005</v>
      </c>
      <c r="H142" s="26"/>
      <c r="I142" s="104">
        <v>5</v>
      </c>
      <c r="J142" s="105">
        <v>3300</v>
      </c>
      <c r="K142" s="106">
        <f t="shared" ref="K142:K180" si="37">J142/I142</f>
        <v>660</v>
      </c>
      <c r="L142" s="107">
        <v>5</v>
      </c>
      <c r="M142" s="105">
        <f>F142/V142*60</f>
        <v>2947.973319651102</v>
      </c>
      <c r="N142" s="106">
        <f>M142/L142</f>
        <v>589.59466393022035</v>
      </c>
      <c r="O142" s="108">
        <f>L142-I142</f>
        <v>0</v>
      </c>
      <c r="P142" s="109">
        <f>N142-K142</f>
        <v>-70.405336069779651</v>
      </c>
      <c r="Q142" s="110">
        <f>N142/K142</f>
        <v>0.89332524837912175</v>
      </c>
      <c r="R142" s="307"/>
      <c r="S142" s="47">
        <v>0.72222222222222221</v>
      </c>
      <c r="T142" s="48">
        <v>0.74478009259259259</v>
      </c>
      <c r="U142" s="111">
        <v>4.9999999999999822</v>
      </c>
      <c r="V142" s="112">
        <v>32.483333333333348</v>
      </c>
      <c r="W142" s="113"/>
      <c r="X142" s="116"/>
      <c r="Y142" s="295"/>
      <c r="Z142" s="296"/>
      <c r="AA142" s="117">
        <f>M142-J142</f>
        <v>-352.02668034889803</v>
      </c>
      <c r="AB142" s="110">
        <f>M142/J142</f>
        <v>0.89332524837912186</v>
      </c>
      <c r="AC142" s="291"/>
    </row>
    <row r="143" spans="1:29" ht="15.75" customHeight="1">
      <c r="A143" s="312"/>
      <c r="B143" s="100" t="s">
        <v>120</v>
      </c>
      <c r="C143" s="293" t="s">
        <v>233</v>
      </c>
      <c r="D143" s="294"/>
      <c r="E143" s="101">
        <v>18.170000000000002</v>
      </c>
      <c r="F143" s="102">
        <v>2214</v>
      </c>
      <c r="G143" s="103">
        <f t="shared" si="36"/>
        <v>40228.380000000005</v>
      </c>
      <c r="H143" s="26"/>
      <c r="I143" s="104">
        <v>4</v>
      </c>
      <c r="J143" s="105">
        <v>3300</v>
      </c>
      <c r="K143" s="106">
        <f t="shared" si="37"/>
        <v>825</v>
      </c>
      <c r="L143" s="107">
        <v>4</v>
      </c>
      <c r="M143" s="105">
        <f>F143/V143*60</f>
        <v>2953.093738421634</v>
      </c>
      <c r="N143" s="106">
        <f>M143/L143</f>
        <v>738.27343460540851</v>
      </c>
      <c r="O143" s="108">
        <f>L143-I143</f>
        <v>0</v>
      </c>
      <c r="P143" s="109">
        <f>N143-K143</f>
        <v>-86.726565394591489</v>
      </c>
      <c r="Q143" s="110">
        <f>N143/K143</f>
        <v>0.89487689043079821</v>
      </c>
      <c r="R143" s="307"/>
      <c r="S143" s="47">
        <v>0.74862268518518515</v>
      </c>
      <c r="T143" s="48">
        <v>0.77986111111111112</v>
      </c>
      <c r="U143" s="111">
        <v>5.5333333333332924</v>
      </c>
      <c r="V143" s="112">
        <v>44.983333333333384</v>
      </c>
      <c r="W143" s="113"/>
      <c r="X143" s="116"/>
      <c r="Y143" s="295"/>
      <c r="Z143" s="296"/>
      <c r="AA143" s="117">
        <f>M143-J143</f>
        <v>-346.90626157836596</v>
      </c>
      <c r="AB143" s="110">
        <f>M143/J143</f>
        <v>0.89487689043079821</v>
      </c>
      <c r="AC143" s="291"/>
    </row>
    <row r="144" spans="1:29" ht="15.75" customHeight="1">
      <c r="A144" s="312"/>
      <c r="B144" s="100" t="s">
        <v>120</v>
      </c>
      <c r="C144" s="293" t="s">
        <v>151</v>
      </c>
      <c r="D144" s="294"/>
      <c r="E144" s="101">
        <v>16.66</v>
      </c>
      <c r="F144" s="102">
        <v>7534</v>
      </c>
      <c r="G144" s="103">
        <f t="shared" si="36"/>
        <v>125516.44</v>
      </c>
      <c r="H144" s="26"/>
      <c r="I144" s="104">
        <v>4</v>
      </c>
      <c r="J144" s="105">
        <v>3300</v>
      </c>
      <c r="K144" s="106">
        <f t="shared" si="37"/>
        <v>825</v>
      </c>
      <c r="L144" s="107">
        <v>4</v>
      </c>
      <c r="M144" s="105">
        <f>F144/V144*60</f>
        <v>2950.331774176002</v>
      </c>
      <c r="N144" s="106">
        <f>M144/L144</f>
        <v>737.5829435440005</v>
      </c>
      <c r="O144" s="108">
        <f>L144-I144</f>
        <v>0</v>
      </c>
      <c r="P144" s="109">
        <f>N144-K144</f>
        <v>-87.4170564559995</v>
      </c>
      <c r="Q144" s="110">
        <f>N144/K144</f>
        <v>0.89403993156848549</v>
      </c>
      <c r="R144" s="307"/>
      <c r="S144" s="47">
        <v>0.78333333333333333</v>
      </c>
      <c r="T144" s="48">
        <v>0.88973379629629634</v>
      </c>
      <c r="U144" s="111">
        <v>4.9999999999999822</v>
      </c>
      <c r="V144" s="112">
        <v>153.21666666666675</v>
      </c>
      <c r="W144" s="113"/>
      <c r="X144" s="116"/>
      <c r="Y144" s="295"/>
      <c r="Z144" s="296"/>
      <c r="AA144" s="117">
        <f>M144-J144</f>
        <v>-349.668225823998</v>
      </c>
      <c r="AB144" s="110">
        <f>M144/J144</f>
        <v>0.89403993156848549</v>
      </c>
      <c r="AC144" s="291"/>
    </row>
    <row r="145" spans="1:29" ht="15.75" customHeight="1">
      <c r="A145" s="312"/>
      <c r="B145" s="100"/>
      <c r="C145" s="293"/>
      <c r="D145" s="294"/>
      <c r="E145" s="101"/>
      <c r="F145" s="102"/>
      <c r="G145" s="103"/>
      <c r="H145" s="13"/>
      <c r="I145" s="104"/>
      <c r="J145" s="105"/>
      <c r="K145" s="106"/>
      <c r="L145" s="118"/>
      <c r="M145" s="105"/>
      <c r="N145" s="106"/>
      <c r="O145" s="108"/>
      <c r="P145" s="109"/>
      <c r="Q145" s="110"/>
      <c r="R145" s="307"/>
      <c r="S145" s="47"/>
      <c r="T145" s="48"/>
      <c r="U145" s="111"/>
      <c r="V145" s="112"/>
      <c r="W145" s="113"/>
      <c r="X145" s="116"/>
      <c r="Y145" s="295"/>
      <c r="Z145" s="296"/>
      <c r="AA145" s="117"/>
      <c r="AB145" s="110"/>
      <c r="AC145" s="291"/>
    </row>
    <row r="146" spans="1:29" ht="15.75" customHeight="1">
      <c r="A146" s="312"/>
      <c r="B146" s="100"/>
      <c r="C146" s="293"/>
      <c r="D146" s="294"/>
      <c r="E146" s="101"/>
      <c r="F146" s="102"/>
      <c r="G146" s="121"/>
      <c r="H146" s="122"/>
      <c r="I146" s="104"/>
      <c r="J146" s="105"/>
      <c r="K146" s="106"/>
      <c r="L146" s="107"/>
      <c r="M146" s="105"/>
      <c r="N146" s="106"/>
      <c r="O146" s="108"/>
      <c r="P146" s="109"/>
      <c r="Q146" s="110"/>
      <c r="R146" s="307"/>
      <c r="S146" s="47"/>
      <c r="T146" s="48"/>
      <c r="U146" s="111"/>
      <c r="V146" s="112"/>
      <c r="W146" s="113"/>
      <c r="X146" s="116"/>
      <c r="Y146" s="295"/>
      <c r="Z146" s="296"/>
      <c r="AA146" s="117"/>
      <c r="AB146" s="110"/>
      <c r="AC146" s="291"/>
    </row>
    <row r="147" spans="1:29" ht="15.75" customHeight="1">
      <c r="A147" s="312"/>
      <c r="B147" s="100"/>
      <c r="C147" s="293"/>
      <c r="D147" s="294"/>
      <c r="E147" s="101"/>
      <c r="F147" s="102"/>
      <c r="G147" s="121"/>
      <c r="H147" s="62"/>
      <c r="I147" s="104"/>
      <c r="J147" s="105"/>
      <c r="K147" s="106"/>
      <c r="L147" s="118"/>
      <c r="M147" s="105"/>
      <c r="N147" s="106"/>
      <c r="O147" s="123"/>
      <c r="P147" s="124"/>
      <c r="Q147" s="125"/>
      <c r="R147" s="307"/>
      <c r="S147" s="47"/>
      <c r="T147" s="48"/>
      <c r="U147" s="111"/>
      <c r="V147" s="112"/>
      <c r="W147" s="113"/>
      <c r="X147" s="116"/>
      <c r="Y147" s="295"/>
      <c r="Z147" s="296"/>
      <c r="AA147" s="117"/>
      <c r="AB147" s="110"/>
      <c r="AC147" s="291"/>
    </row>
    <row r="148" spans="1:29" ht="15.75" customHeight="1">
      <c r="A148" s="312"/>
      <c r="B148" s="100"/>
      <c r="C148" s="293"/>
      <c r="D148" s="294"/>
      <c r="E148" s="101"/>
      <c r="F148" s="102"/>
      <c r="G148" s="121"/>
      <c r="H148" s="62"/>
      <c r="I148" s="104"/>
      <c r="J148" s="105"/>
      <c r="K148" s="106"/>
      <c r="L148" s="118"/>
      <c r="M148" s="105"/>
      <c r="N148" s="106"/>
      <c r="O148" s="123"/>
      <c r="P148" s="124"/>
      <c r="Q148" s="125"/>
      <c r="R148" s="307"/>
      <c r="S148" s="47"/>
      <c r="T148" s="48"/>
      <c r="U148" s="111"/>
      <c r="V148" s="112"/>
      <c r="W148" s="113"/>
      <c r="X148" s="116"/>
      <c r="Y148" s="295"/>
      <c r="Z148" s="296"/>
      <c r="AA148" s="117"/>
      <c r="AB148" s="110"/>
      <c r="AC148" s="291"/>
    </row>
    <row r="149" spans="1:29" ht="15.75" customHeight="1">
      <c r="A149" s="312"/>
      <c r="B149" s="100"/>
      <c r="C149" s="293"/>
      <c r="D149" s="294"/>
      <c r="E149" s="101"/>
      <c r="F149" s="102"/>
      <c r="G149" s="121"/>
      <c r="H149" s="62"/>
      <c r="I149" s="104"/>
      <c r="J149" s="105"/>
      <c r="K149" s="106"/>
      <c r="L149" s="118"/>
      <c r="M149" s="105"/>
      <c r="N149" s="106"/>
      <c r="O149" s="123"/>
      <c r="P149" s="124"/>
      <c r="Q149" s="125"/>
      <c r="R149" s="307"/>
      <c r="S149" s="47"/>
      <c r="T149" s="48"/>
      <c r="U149" s="111"/>
      <c r="V149" s="112"/>
      <c r="W149" s="113"/>
      <c r="X149" s="116"/>
      <c r="Y149" s="295"/>
      <c r="Z149" s="296"/>
      <c r="AA149" s="117"/>
      <c r="AB149" s="110"/>
      <c r="AC149" s="291"/>
    </row>
    <row r="150" spans="1:29" ht="15.75" customHeight="1">
      <c r="A150" s="312"/>
      <c r="B150" s="100"/>
      <c r="C150" s="293"/>
      <c r="D150" s="294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307"/>
      <c r="S150" s="47"/>
      <c r="T150" s="48"/>
      <c r="U150" s="111"/>
      <c r="V150" s="112"/>
      <c r="W150" s="113"/>
      <c r="X150" s="116"/>
      <c r="Y150" s="295"/>
      <c r="Z150" s="296"/>
      <c r="AA150" s="117"/>
      <c r="AB150" s="110"/>
      <c r="AC150" s="291"/>
    </row>
    <row r="151" spans="1:29" ht="15.75" customHeight="1">
      <c r="A151" s="312"/>
      <c r="B151" s="100"/>
      <c r="C151" s="293"/>
      <c r="D151" s="294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307"/>
      <c r="S151" s="47"/>
      <c r="T151" s="48"/>
      <c r="U151" s="111"/>
      <c r="V151" s="112"/>
      <c r="W151" s="126"/>
      <c r="X151" s="127"/>
      <c r="Y151" s="295"/>
      <c r="Z151" s="296"/>
      <c r="AA151" s="117"/>
      <c r="AB151" s="110"/>
      <c r="AC151" s="291"/>
    </row>
    <row r="152" spans="1:29" ht="15.75" customHeight="1">
      <c r="A152" s="312"/>
      <c r="B152" s="100"/>
      <c r="C152" s="293"/>
      <c r="D152" s="294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307"/>
      <c r="S152" s="47"/>
      <c r="T152" s="48"/>
      <c r="U152" s="111"/>
      <c r="V152" s="112"/>
      <c r="W152" s="126"/>
      <c r="X152" s="127"/>
      <c r="Y152" s="295"/>
      <c r="Z152" s="296"/>
      <c r="AA152" s="117"/>
      <c r="AB152" s="110"/>
      <c r="AC152" s="291"/>
    </row>
    <row r="153" spans="1:29" ht="15.75" customHeight="1">
      <c r="A153" s="312"/>
      <c r="B153" s="100"/>
      <c r="C153" s="293"/>
      <c r="D153" s="294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307"/>
      <c r="S153" s="47"/>
      <c r="T153" s="48"/>
      <c r="U153" s="111"/>
      <c r="V153" s="112"/>
      <c r="W153" s="126"/>
      <c r="X153" s="127"/>
      <c r="Y153" s="295"/>
      <c r="Z153" s="296"/>
      <c r="AA153" s="117"/>
      <c r="AB153" s="110"/>
      <c r="AC153" s="291"/>
    </row>
    <row r="154" spans="1:29" ht="15.75" customHeight="1">
      <c r="A154" s="312"/>
      <c r="B154" s="100"/>
      <c r="C154" s="293"/>
      <c r="D154" s="294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307"/>
      <c r="S154" s="47"/>
      <c r="T154" s="48"/>
      <c r="U154" s="111"/>
      <c r="V154" s="112"/>
      <c r="W154" s="126"/>
      <c r="X154" s="127"/>
      <c r="Y154" s="295"/>
      <c r="Z154" s="296"/>
      <c r="AA154" s="117"/>
      <c r="AB154" s="110"/>
      <c r="AC154" s="291"/>
    </row>
    <row r="155" spans="1:29" ht="15.75" customHeight="1">
      <c r="A155" s="312"/>
      <c r="B155" s="100"/>
      <c r="C155" s="293"/>
      <c r="D155" s="294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307"/>
      <c r="S155" s="47"/>
      <c r="T155" s="48"/>
      <c r="U155" s="111"/>
      <c r="V155" s="112"/>
      <c r="W155" s="126"/>
      <c r="X155" s="127"/>
      <c r="Y155" s="295"/>
      <c r="Z155" s="296"/>
      <c r="AA155" s="117"/>
      <c r="AB155" s="110"/>
      <c r="AC155" s="291"/>
    </row>
    <row r="156" spans="1:29" ht="15.75" customHeight="1">
      <c r="A156" s="312"/>
      <c r="B156" s="100"/>
      <c r="C156" s="293"/>
      <c r="D156" s="294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307"/>
      <c r="S156" s="119"/>
      <c r="T156" s="120"/>
      <c r="U156" s="130"/>
      <c r="V156" s="131"/>
      <c r="W156" s="126"/>
      <c r="X156" s="127"/>
      <c r="Y156" s="295"/>
      <c r="Z156" s="296"/>
      <c r="AA156" s="165"/>
      <c r="AB156" s="125"/>
      <c r="AC156" s="291"/>
    </row>
    <row r="157" spans="1:29" ht="15.75" customHeight="1" thickBot="1">
      <c r="A157" s="313"/>
      <c r="B157" s="133" t="s">
        <v>117</v>
      </c>
      <c r="C157" s="297"/>
      <c r="D157" s="297"/>
      <c r="E157" s="134"/>
      <c r="F157" s="99"/>
      <c r="G157" s="135"/>
      <c r="H157" s="69"/>
      <c r="I157" s="136">
        <f t="shared" ref="I157:J157" si="38">AVERAGE(I141:I156)</f>
        <v>4.25</v>
      </c>
      <c r="J157" s="137">
        <f t="shared" si="38"/>
        <v>3300</v>
      </c>
      <c r="K157" s="138">
        <f t="shared" ref="K157" si="39">J157/I157</f>
        <v>776.47058823529414</v>
      </c>
      <c r="L157" s="136">
        <f t="shared" ref="L157:M157" si="40">AVERAGE(L141:L156)</f>
        <v>4.25</v>
      </c>
      <c r="M157" s="137">
        <f t="shared" si="40"/>
        <v>2951.8078054574275</v>
      </c>
      <c r="N157" s="138">
        <f>M157/L157</f>
        <v>694.54301304880653</v>
      </c>
      <c r="O157" s="139">
        <f>L157-I157</f>
        <v>0</v>
      </c>
      <c r="P157" s="140">
        <f>N157-K157</f>
        <v>-81.927575186487616</v>
      </c>
      <c r="Q157" s="141">
        <f>N157/K157</f>
        <v>0.89448721377497808</v>
      </c>
      <c r="R157" s="308"/>
      <c r="S157" s="142">
        <f>S141</f>
        <v>0.70853009259259259</v>
      </c>
      <c r="T157" s="143">
        <f>INDEX(T141:T156,COUNTA(T141:T156))</f>
        <v>0.88973379629629634</v>
      </c>
      <c r="U157" s="144"/>
      <c r="V157" s="166"/>
      <c r="W157" s="99"/>
      <c r="X157" s="69"/>
      <c r="Y157" s="298"/>
      <c r="Z157" s="299"/>
      <c r="AA157" s="168">
        <f>M157-J157</f>
        <v>-348.19219454257245</v>
      </c>
      <c r="AB157" s="141">
        <f>M157/J157</f>
        <v>0.89448721377497808</v>
      </c>
      <c r="AC157" s="292"/>
    </row>
    <row r="158" spans="1:29" ht="15.75" customHeight="1">
      <c r="A158" s="300" t="s">
        <v>152</v>
      </c>
      <c r="B158" s="114" t="s">
        <v>120</v>
      </c>
      <c r="C158" s="304" t="s">
        <v>153</v>
      </c>
      <c r="D158" s="305"/>
      <c r="E158" s="147">
        <v>14.03</v>
      </c>
      <c r="F158" s="97">
        <v>2076</v>
      </c>
      <c r="G158" s="148">
        <f t="shared" ref="G158:G161" si="41">E158*F158</f>
        <v>29126.28</v>
      </c>
      <c r="H158" s="149">
        <v>2</v>
      </c>
      <c r="I158" s="150">
        <v>3</v>
      </c>
      <c r="J158" s="151">
        <v>3000</v>
      </c>
      <c r="K158" s="152">
        <f>J158/I158</f>
        <v>1000</v>
      </c>
      <c r="L158" s="153">
        <v>3</v>
      </c>
      <c r="M158" s="151">
        <f>F158/V158*60</f>
        <v>2688.3453237410108</v>
      </c>
      <c r="N158" s="152">
        <f>M158/L158</f>
        <v>896.11510791367027</v>
      </c>
      <c r="O158" s="154">
        <f>L158-I158</f>
        <v>0</v>
      </c>
      <c r="P158" s="155">
        <f>N158-K158</f>
        <v>-103.88489208632973</v>
      </c>
      <c r="Q158" s="156">
        <f>N158/K158</f>
        <v>0.89611510791367022</v>
      </c>
      <c r="R158" s="306">
        <f>Q174</f>
        <v>0.88770900145013865</v>
      </c>
      <c r="S158" s="157">
        <v>0.70833333333333337</v>
      </c>
      <c r="T158" s="158">
        <v>0.74050925925925926</v>
      </c>
      <c r="U158" s="159"/>
      <c r="V158" s="160">
        <v>46.333333333333272</v>
      </c>
      <c r="W158" s="161"/>
      <c r="X158" s="162"/>
      <c r="Y158" s="309"/>
      <c r="Z158" s="310"/>
      <c r="AA158" s="115">
        <f>M158-J158</f>
        <v>-311.65467625898918</v>
      </c>
      <c r="AB158" s="156">
        <f>M158/J158</f>
        <v>0.89611510791367022</v>
      </c>
      <c r="AC158" s="290">
        <f>AB174</f>
        <v>0.88770900145013865</v>
      </c>
    </row>
    <row r="159" spans="1:29" ht="15.75" customHeight="1">
      <c r="A159" s="301"/>
      <c r="B159" s="100" t="s">
        <v>120</v>
      </c>
      <c r="C159" s="293" t="s">
        <v>154</v>
      </c>
      <c r="D159" s="294"/>
      <c r="E159" s="101">
        <v>18.18</v>
      </c>
      <c r="F159" s="102">
        <v>1844</v>
      </c>
      <c r="G159" s="103">
        <f t="shared" si="41"/>
        <v>33523.919999999998</v>
      </c>
      <c r="H159" s="26"/>
      <c r="I159" s="104">
        <v>4</v>
      </c>
      <c r="J159" s="105">
        <v>3000</v>
      </c>
      <c r="K159" s="106">
        <f t="shared" si="37"/>
        <v>750</v>
      </c>
      <c r="L159" s="107">
        <v>4</v>
      </c>
      <c r="M159" s="105">
        <f>F159/V159*60</f>
        <v>2687.6113360323893</v>
      </c>
      <c r="N159" s="106">
        <f>M159/L159</f>
        <v>671.90283400809733</v>
      </c>
      <c r="O159" s="108">
        <f>L159-I159</f>
        <v>0</v>
      </c>
      <c r="P159" s="109">
        <f>N159-K159</f>
        <v>-78.097165991902671</v>
      </c>
      <c r="Q159" s="110">
        <f>N159/K159</f>
        <v>0.89587044534412974</v>
      </c>
      <c r="R159" s="307"/>
      <c r="S159" s="47">
        <v>0.75069444444444444</v>
      </c>
      <c r="T159" s="48">
        <v>0.7792824074074074</v>
      </c>
      <c r="U159" s="111">
        <v>14.666666666666668</v>
      </c>
      <c r="V159" s="112">
        <v>41.166666666666657</v>
      </c>
      <c r="W159" s="113"/>
      <c r="X159" s="116"/>
      <c r="Y159" s="295"/>
      <c r="Z159" s="296"/>
      <c r="AA159" s="117">
        <f>M159-J159</f>
        <v>-312.38866396761068</v>
      </c>
      <c r="AB159" s="110">
        <f>M159/J159</f>
        <v>0.89587044534412974</v>
      </c>
      <c r="AC159" s="291"/>
    </row>
    <row r="160" spans="1:29" ht="15.75" customHeight="1">
      <c r="A160" s="301"/>
      <c r="B160" s="100" t="s">
        <v>120</v>
      </c>
      <c r="C160" s="293" t="s">
        <v>155</v>
      </c>
      <c r="D160" s="294"/>
      <c r="E160" s="101">
        <v>14.28</v>
      </c>
      <c r="F160" s="102">
        <v>4984</v>
      </c>
      <c r="G160" s="103">
        <f t="shared" si="41"/>
        <v>71171.520000000004</v>
      </c>
      <c r="H160" s="26">
        <v>2</v>
      </c>
      <c r="I160" s="104">
        <v>3</v>
      </c>
      <c r="J160" s="105">
        <v>3600</v>
      </c>
      <c r="K160" s="106">
        <f t="shared" si="37"/>
        <v>1200</v>
      </c>
      <c r="L160" s="107">
        <v>3</v>
      </c>
      <c r="M160" s="105">
        <f>F160/V160*60</f>
        <v>3120.4173913043478</v>
      </c>
      <c r="N160" s="106">
        <f>M160/L160</f>
        <v>1040.1391304347826</v>
      </c>
      <c r="O160" s="108">
        <f>L160-I160</f>
        <v>0</v>
      </c>
      <c r="P160" s="109">
        <f>N160-K160</f>
        <v>-159.8608695652174</v>
      </c>
      <c r="Q160" s="110">
        <f>N160/K160</f>
        <v>0.86678260869565216</v>
      </c>
      <c r="R160" s="307"/>
      <c r="S160" s="47">
        <v>0.78969907407407403</v>
      </c>
      <c r="T160" s="48">
        <v>0.85624999999999996</v>
      </c>
      <c r="U160" s="111">
        <v>14.999999999999947</v>
      </c>
      <c r="V160" s="112">
        <v>95.833333333333343</v>
      </c>
      <c r="W160" s="113">
        <v>0.85624999999999996</v>
      </c>
      <c r="X160" s="116">
        <v>0.90833333333333321</v>
      </c>
      <c r="Y160" s="295"/>
      <c r="Z160" s="296"/>
      <c r="AA160" s="117">
        <f>M160-J160</f>
        <v>-479.5826086956522</v>
      </c>
      <c r="AB160" s="110">
        <f>M160/J160</f>
        <v>0.86678260869565216</v>
      </c>
      <c r="AC160" s="291"/>
    </row>
    <row r="161" spans="1:29" ht="15.75" customHeight="1">
      <c r="A161" s="301"/>
      <c r="B161" s="100" t="s">
        <v>120</v>
      </c>
      <c r="C161" s="293" t="s">
        <v>153</v>
      </c>
      <c r="D161" s="294"/>
      <c r="E161" s="101">
        <v>14.03</v>
      </c>
      <c r="F161" s="102">
        <v>5382</v>
      </c>
      <c r="G161" s="103">
        <f t="shared" si="41"/>
        <v>75509.459999999992</v>
      </c>
      <c r="H161" s="26"/>
      <c r="I161" s="104">
        <v>3</v>
      </c>
      <c r="J161" s="105">
        <v>3000</v>
      </c>
      <c r="K161" s="106">
        <f t="shared" si="37"/>
        <v>1000</v>
      </c>
      <c r="L161" s="107">
        <v>3</v>
      </c>
      <c r="M161" s="105">
        <f>F161/V161*60</f>
        <v>2688.7593671939999</v>
      </c>
      <c r="N161" s="106">
        <f>M161/L161</f>
        <v>896.25312239799996</v>
      </c>
      <c r="O161" s="108">
        <f>L161-I161</f>
        <v>0</v>
      </c>
      <c r="P161" s="109">
        <f>N161-K161</f>
        <v>-103.74687760200004</v>
      </c>
      <c r="Q161" s="110">
        <f>N161/K161</f>
        <v>0.89625312239799992</v>
      </c>
      <c r="R161" s="307"/>
      <c r="S161" s="47">
        <v>0.90833333333333321</v>
      </c>
      <c r="T161" s="48">
        <v>0.99173611111111115</v>
      </c>
      <c r="U161" s="111">
        <v>74.999999999999886</v>
      </c>
      <c r="V161" s="112">
        <v>120.10000000000022</v>
      </c>
      <c r="W161" s="113"/>
      <c r="X161" s="116"/>
      <c r="Y161" s="295"/>
      <c r="Z161" s="296"/>
      <c r="AA161" s="117">
        <f>M161-J161</f>
        <v>-311.24063280600012</v>
      </c>
      <c r="AB161" s="110">
        <f>M161/J161</f>
        <v>0.89625312239799992</v>
      </c>
      <c r="AC161" s="291"/>
    </row>
    <row r="162" spans="1:29" ht="15.75" customHeight="1">
      <c r="A162" s="302"/>
      <c r="B162" s="100"/>
      <c r="C162" s="293"/>
      <c r="D162" s="294"/>
      <c r="E162" s="101"/>
      <c r="F162" s="102"/>
      <c r="G162" s="103"/>
      <c r="H162" s="13"/>
      <c r="I162" s="104"/>
      <c r="J162" s="105"/>
      <c r="K162" s="106"/>
      <c r="L162" s="118"/>
      <c r="M162" s="105"/>
      <c r="N162" s="106"/>
      <c r="O162" s="108"/>
      <c r="P162" s="109"/>
      <c r="Q162" s="110"/>
      <c r="R162" s="307"/>
      <c r="S162" s="47"/>
      <c r="T162" s="48"/>
      <c r="U162" s="111"/>
      <c r="V162" s="112"/>
      <c r="W162" s="113"/>
      <c r="X162" s="116"/>
      <c r="Y162" s="295"/>
      <c r="Z162" s="296"/>
      <c r="AA162" s="117"/>
      <c r="AB162" s="110"/>
      <c r="AC162" s="291"/>
    </row>
    <row r="163" spans="1:29" ht="15.75" customHeight="1">
      <c r="A163" s="302"/>
      <c r="B163" s="100"/>
      <c r="C163" s="293"/>
      <c r="D163" s="294"/>
      <c r="E163" s="101"/>
      <c r="F163" s="102"/>
      <c r="G163" s="121"/>
      <c r="H163" s="122"/>
      <c r="I163" s="104"/>
      <c r="J163" s="105"/>
      <c r="K163" s="106"/>
      <c r="L163" s="107"/>
      <c r="M163" s="105"/>
      <c r="N163" s="106"/>
      <c r="O163" s="108"/>
      <c r="P163" s="109"/>
      <c r="Q163" s="110"/>
      <c r="R163" s="307"/>
      <c r="S163" s="47"/>
      <c r="T163" s="48"/>
      <c r="U163" s="111"/>
      <c r="V163" s="112"/>
      <c r="W163" s="113"/>
      <c r="X163" s="116"/>
      <c r="Y163" s="295"/>
      <c r="Z163" s="296"/>
      <c r="AA163" s="117"/>
      <c r="AB163" s="110"/>
      <c r="AC163" s="291"/>
    </row>
    <row r="164" spans="1:29" ht="15.75" customHeight="1">
      <c r="A164" s="302"/>
      <c r="B164" s="100"/>
      <c r="C164" s="293"/>
      <c r="D164" s="294"/>
      <c r="E164" s="101"/>
      <c r="F164" s="102"/>
      <c r="G164" s="121"/>
      <c r="H164" s="62"/>
      <c r="I164" s="104"/>
      <c r="J164" s="105"/>
      <c r="K164" s="106"/>
      <c r="L164" s="118"/>
      <c r="M164" s="105"/>
      <c r="N164" s="106"/>
      <c r="O164" s="123"/>
      <c r="P164" s="124"/>
      <c r="Q164" s="125"/>
      <c r="R164" s="307"/>
      <c r="S164" s="47"/>
      <c r="T164" s="48"/>
      <c r="U164" s="111"/>
      <c r="V164" s="112"/>
      <c r="W164" s="113"/>
      <c r="X164" s="116"/>
      <c r="Y164" s="295"/>
      <c r="Z164" s="296"/>
      <c r="AA164" s="117"/>
      <c r="AB164" s="110"/>
      <c r="AC164" s="291"/>
    </row>
    <row r="165" spans="1:29" ht="15.75" customHeight="1">
      <c r="A165" s="302"/>
      <c r="B165" s="100"/>
      <c r="C165" s="293"/>
      <c r="D165" s="294"/>
      <c r="E165" s="101"/>
      <c r="F165" s="102"/>
      <c r="G165" s="121"/>
      <c r="H165" s="62"/>
      <c r="I165" s="104"/>
      <c r="J165" s="105"/>
      <c r="K165" s="106"/>
      <c r="L165" s="118"/>
      <c r="M165" s="105"/>
      <c r="N165" s="106"/>
      <c r="O165" s="123"/>
      <c r="P165" s="124"/>
      <c r="Q165" s="125"/>
      <c r="R165" s="307"/>
      <c r="S165" s="47"/>
      <c r="T165" s="48"/>
      <c r="U165" s="111"/>
      <c r="V165" s="112"/>
      <c r="W165" s="113"/>
      <c r="X165" s="116"/>
      <c r="Y165" s="295"/>
      <c r="Z165" s="296"/>
      <c r="AA165" s="117"/>
      <c r="AB165" s="110"/>
      <c r="AC165" s="291"/>
    </row>
    <row r="166" spans="1:29" ht="15.75" customHeight="1">
      <c r="A166" s="302"/>
      <c r="B166" s="100"/>
      <c r="C166" s="293"/>
      <c r="D166" s="294"/>
      <c r="E166" s="101"/>
      <c r="F166" s="102"/>
      <c r="G166" s="121"/>
      <c r="H166" s="62"/>
      <c r="I166" s="104"/>
      <c r="J166" s="105"/>
      <c r="K166" s="106"/>
      <c r="L166" s="118"/>
      <c r="M166" s="105"/>
      <c r="N166" s="106"/>
      <c r="O166" s="123"/>
      <c r="P166" s="124"/>
      <c r="Q166" s="125"/>
      <c r="R166" s="307"/>
      <c r="S166" s="47"/>
      <c r="T166" s="48"/>
      <c r="U166" s="111"/>
      <c r="V166" s="112"/>
      <c r="W166" s="113"/>
      <c r="X166" s="116"/>
      <c r="Y166" s="295"/>
      <c r="Z166" s="296"/>
      <c r="AA166" s="117"/>
      <c r="AB166" s="110"/>
      <c r="AC166" s="291"/>
    </row>
    <row r="167" spans="1:29" ht="15.75" customHeight="1">
      <c r="A167" s="302"/>
      <c r="B167" s="100"/>
      <c r="C167" s="293"/>
      <c r="D167" s="294"/>
      <c r="E167" s="101"/>
      <c r="F167" s="102"/>
      <c r="G167" s="121"/>
      <c r="H167" s="62"/>
      <c r="I167" s="104"/>
      <c r="J167" s="105"/>
      <c r="K167" s="106"/>
      <c r="L167" s="118"/>
      <c r="M167" s="105"/>
      <c r="N167" s="106"/>
      <c r="O167" s="123"/>
      <c r="P167" s="124"/>
      <c r="Q167" s="125"/>
      <c r="R167" s="307"/>
      <c r="S167" s="47"/>
      <c r="T167" s="48"/>
      <c r="U167" s="111"/>
      <c r="V167" s="112"/>
      <c r="W167" s="113"/>
      <c r="X167" s="116"/>
      <c r="Y167" s="295"/>
      <c r="Z167" s="296"/>
      <c r="AA167" s="117"/>
      <c r="AB167" s="110"/>
      <c r="AC167" s="291"/>
    </row>
    <row r="168" spans="1:29" ht="15.75" customHeight="1">
      <c r="A168" s="302"/>
      <c r="B168" s="100"/>
      <c r="C168" s="293"/>
      <c r="D168" s="294"/>
      <c r="E168" s="101"/>
      <c r="F168" s="102"/>
      <c r="G168" s="121"/>
      <c r="H168" s="62"/>
      <c r="I168" s="104"/>
      <c r="J168" s="105"/>
      <c r="K168" s="106"/>
      <c r="L168" s="118"/>
      <c r="M168" s="105"/>
      <c r="N168" s="106"/>
      <c r="O168" s="123"/>
      <c r="P168" s="124"/>
      <c r="Q168" s="125"/>
      <c r="R168" s="307"/>
      <c r="S168" s="47"/>
      <c r="T168" s="48"/>
      <c r="U168" s="111"/>
      <c r="V168" s="112"/>
      <c r="W168" s="126"/>
      <c r="X168" s="127"/>
      <c r="Y168" s="295"/>
      <c r="Z168" s="296"/>
      <c r="AA168" s="117"/>
      <c r="AB168" s="110"/>
      <c r="AC168" s="291"/>
    </row>
    <row r="169" spans="1:29" ht="15.75" customHeight="1">
      <c r="A169" s="302"/>
      <c r="B169" s="100"/>
      <c r="C169" s="293"/>
      <c r="D169" s="294"/>
      <c r="E169" s="101"/>
      <c r="F169" s="102"/>
      <c r="G169" s="121"/>
      <c r="H169" s="62"/>
      <c r="I169" s="104"/>
      <c r="J169" s="105"/>
      <c r="K169" s="106"/>
      <c r="L169" s="118"/>
      <c r="M169" s="105"/>
      <c r="N169" s="106"/>
      <c r="O169" s="123"/>
      <c r="P169" s="124"/>
      <c r="Q169" s="125"/>
      <c r="R169" s="307"/>
      <c r="S169" s="47"/>
      <c r="T169" s="48"/>
      <c r="U169" s="111"/>
      <c r="V169" s="112"/>
      <c r="W169" s="126"/>
      <c r="X169" s="127"/>
      <c r="Y169" s="295"/>
      <c r="Z169" s="296"/>
      <c r="AA169" s="117"/>
      <c r="AB169" s="110"/>
      <c r="AC169" s="291"/>
    </row>
    <row r="170" spans="1:29" ht="15.75" customHeight="1">
      <c r="A170" s="302"/>
      <c r="B170" s="100"/>
      <c r="C170" s="293"/>
      <c r="D170" s="294"/>
      <c r="E170" s="101"/>
      <c r="F170" s="102"/>
      <c r="G170" s="121"/>
      <c r="H170" s="62"/>
      <c r="I170" s="104"/>
      <c r="J170" s="105"/>
      <c r="K170" s="106"/>
      <c r="L170" s="118"/>
      <c r="M170" s="105"/>
      <c r="N170" s="106"/>
      <c r="O170" s="123"/>
      <c r="P170" s="124"/>
      <c r="Q170" s="125"/>
      <c r="R170" s="307"/>
      <c r="S170" s="47"/>
      <c r="T170" s="48"/>
      <c r="U170" s="111"/>
      <c r="V170" s="112"/>
      <c r="W170" s="126"/>
      <c r="X170" s="127"/>
      <c r="Y170" s="295"/>
      <c r="Z170" s="296"/>
      <c r="AA170" s="117"/>
      <c r="AB170" s="110"/>
      <c r="AC170" s="291"/>
    </row>
    <row r="171" spans="1:29" ht="15.75" customHeight="1">
      <c r="A171" s="302"/>
      <c r="B171" s="100"/>
      <c r="C171" s="293"/>
      <c r="D171" s="294"/>
      <c r="E171" s="101"/>
      <c r="F171" s="102"/>
      <c r="G171" s="121"/>
      <c r="H171" s="62"/>
      <c r="I171" s="104"/>
      <c r="J171" s="105"/>
      <c r="K171" s="106"/>
      <c r="L171" s="118"/>
      <c r="M171" s="105"/>
      <c r="N171" s="106"/>
      <c r="O171" s="123"/>
      <c r="P171" s="124"/>
      <c r="Q171" s="125"/>
      <c r="R171" s="307"/>
      <c r="S171" s="47"/>
      <c r="T171" s="48"/>
      <c r="U171" s="111"/>
      <c r="V171" s="112"/>
      <c r="W171" s="126"/>
      <c r="X171" s="127"/>
      <c r="Y171" s="295"/>
      <c r="Z171" s="296"/>
      <c r="AA171" s="117"/>
      <c r="AB171" s="110"/>
      <c r="AC171" s="291"/>
    </row>
    <row r="172" spans="1:29" ht="15.75" customHeight="1">
      <c r="A172" s="302"/>
      <c r="B172" s="100"/>
      <c r="C172" s="293"/>
      <c r="D172" s="294"/>
      <c r="E172" s="101"/>
      <c r="F172" s="102"/>
      <c r="G172" s="121"/>
      <c r="H172" s="62"/>
      <c r="I172" s="104"/>
      <c r="J172" s="105"/>
      <c r="K172" s="106"/>
      <c r="L172" s="118"/>
      <c r="M172" s="105"/>
      <c r="N172" s="106"/>
      <c r="O172" s="123"/>
      <c r="P172" s="124"/>
      <c r="Q172" s="125"/>
      <c r="R172" s="307"/>
      <c r="S172" s="47"/>
      <c r="T172" s="48"/>
      <c r="U172" s="111"/>
      <c r="V172" s="112"/>
      <c r="W172" s="126"/>
      <c r="X172" s="127"/>
      <c r="Y172" s="295"/>
      <c r="Z172" s="296"/>
      <c r="AA172" s="117"/>
      <c r="AB172" s="110"/>
      <c r="AC172" s="291"/>
    </row>
    <row r="173" spans="1:29" ht="15.75" customHeight="1">
      <c r="A173" s="302"/>
      <c r="B173" s="100"/>
      <c r="C173" s="293"/>
      <c r="D173" s="294"/>
      <c r="E173" s="170"/>
      <c r="F173" s="102"/>
      <c r="G173" s="129"/>
      <c r="H173" s="62"/>
      <c r="I173" s="104"/>
      <c r="J173" s="105"/>
      <c r="K173" s="106"/>
      <c r="L173" s="118"/>
      <c r="M173" s="105"/>
      <c r="N173" s="106"/>
      <c r="O173" s="123"/>
      <c r="P173" s="124"/>
      <c r="Q173" s="125"/>
      <c r="R173" s="307"/>
      <c r="S173" s="119"/>
      <c r="T173" s="120"/>
      <c r="U173" s="130"/>
      <c r="V173" s="131"/>
      <c r="W173" s="126"/>
      <c r="X173" s="127"/>
      <c r="Y173" s="295"/>
      <c r="Z173" s="296"/>
      <c r="AA173" s="165"/>
      <c r="AB173" s="125"/>
      <c r="AC173" s="291"/>
    </row>
    <row r="174" spans="1:29" ht="15.75" customHeight="1" thickBot="1">
      <c r="A174" s="303"/>
      <c r="B174" s="133" t="s">
        <v>117</v>
      </c>
      <c r="C174" s="297"/>
      <c r="D174" s="297"/>
      <c r="E174" s="134"/>
      <c r="F174" s="99"/>
      <c r="G174" s="135"/>
      <c r="H174" s="69"/>
      <c r="I174" s="136">
        <f t="shared" ref="I174:J174" si="42">AVERAGE(I158:I173)</f>
        <v>3.25</v>
      </c>
      <c r="J174" s="137">
        <f t="shared" si="42"/>
        <v>3150</v>
      </c>
      <c r="K174" s="138">
        <f t="shared" ref="K174" si="43">J174/I174</f>
        <v>969.23076923076928</v>
      </c>
      <c r="L174" s="136">
        <f t="shared" ref="L174:M174" si="44">AVERAGE(L158:L173)</f>
        <v>3.25</v>
      </c>
      <c r="M174" s="137">
        <f t="shared" si="44"/>
        <v>2796.2833545679368</v>
      </c>
      <c r="N174" s="138">
        <f t="shared" ref="N174:N180" si="45">M174/L174</f>
        <v>860.39487832859595</v>
      </c>
      <c r="O174" s="139">
        <f t="shared" ref="O174:O180" si="46">L174-I174</f>
        <v>0</v>
      </c>
      <c r="P174" s="140">
        <f t="shared" ref="P174:P180" si="47">N174-K174</f>
        <v>-108.83589090217333</v>
      </c>
      <c r="Q174" s="141">
        <f t="shared" ref="Q174:Q180" si="48">N174/K174</f>
        <v>0.88770900145013865</v>
      </c>
      <c r="R174" s="308"/>
      <c r="S174" s="142">
        <f>S158</f>
        <v>0.70833333333333337</v>
      </c>
      <c r="T174" s="143">
        <f>INDEX(T158:T173,COUNTA(T158:T173))</f>
        <v>0.99173611111111115</v>
      </c>
      <c r="U174" s="144"/>
      <c r="V174" s="166"/>
      <c r="W174" s="99"/>
      <c r="X174" s="69"/>
      <c r="Y174" s="298"/>
      <c r="Z174" s="299"/>
      <c r="AA174" s="168">
        <f t="shared" ref="AA174:AA180" si="49">M174-J174</f>
        <v>-353.71664543206316</v>
      </c>
      <c r="AB174" s="141">
        <f t="shared" ref="AB174:AB180" si="50">M174/J174</f>
        <v>0.88770900145013865</v>
      </c>
      <c r="AC174" s="292"/>
    </row>
    <row r="175" spans="1:29" ht="15.75" customHeight="1">
      <c r="A175" s="311" t="s">
        <v>156</v>
      </c>
      <c r="B175" s="114" t="s">
        <v>120</v>
      </c>
      <c r="C175" s="304" t="s">
        <v>157</v>
      </c>
      <c r="D175" s="305"/>
      <c r="E175" s="147">
        <v>18.18</v>
      </c>
      <c r="F175" s="97">
        <v>1978</v>
      </c>
      <c r="G175" s="148">
        <f t="shared" ref="G175:G180" si="51">E175*F175</f>
        <v>35960.04</v>
      </c>
      <c r="H175" s="149">
        <v>2</v>
      </c>
      <c r="I175" s="150">
        <v>3</v>
      </c>
      <c r="J175" s="151">
        <v>3600</v>
      </c>
      <c r="K175" s="152">
        <f>J175/I175</f>
        <v>1200</v>
      </c>
      <c r="L175" s="153">
        <v>3</v>
      </c>
      <c r="M175" s="151">
        <f t="shared" ref="M175:M180" si="52">F175/V175*60</f>
        <v>3121.7886891714184</v>
      </c>
      <c r="N175" s="152">
        <f t="shared" si="45"/>
        <v>1040.5962297238061</v>
      </c>
      <c r="O175" s="154">
        <f t="shared" si="46"/>
        <v>0</v>
      </c>
      <c r="P175" s="155">
        <f t="shared" si="47"/>
        <v>-159.40377027619388</v>
      </c>
      <c r="Q175" s="156">
        <f t="shared" si="48"/>
        <v>0.86716352476983838</v>
      </c>
      <c r="R175" s="306">
        <f>Q191</f>
        <v>0.87370474359290295</v>
      </c>
      <c r="S175" s="157">
        <v>0.70833333333333337</v>
      </c>
      <c r="T175" s="158">
        <v>0.73473379629629632</v>
      </c>
      <c r="U175" s="159"/>
      <c r="V175" s="160">
        <v>38.016666666666637</v>
      </c>
      <c r="W175" s="158"/>
      <c r="X175" s="169"/>
      <c r="Y175" s="309"/>
      <c r="Z175" s="310"/>
      <c r="AA175" s="171">
        <f t="shared" si="49"/>
        <v>-478.21131082858165</v>
      </c>
      <c r="AB175" s="156">
        <f t="shared" si="50"/>
        <v>0.86716352476983838</v>
      </c>
      <c r="AC175" s="290">
        <f>AB191</f>
        <v>0.87370474359290307</v>
      </c>
    </row>
    <row r="176" spans="1:29" ht="15.75" customHeight="1">
      <c r="A176" s="312"/>
      <c r="B176" s="100" t="s">
        <v>120</v>
      </c>
      <c r="C176" s="293" t="s">
        <v>158</v>
      </c>
      <c r="D176" s="294"/>
      <c r="E176" s="101">
        <v>18.18</v>
      </c>
      <c r="F176" s="102">
        <v>1223</v>
      </c>
      <c r="G176" s="103">
        <f t="shared" si="51"/>
        <v>22234.14</v>
      </c>
      <c r="H176" s="26"/>
      <c r="I176" s="104">
        <v>3</v>
      </c>
      <c r="J176" s="105">
        <v>3600</v>
      </c>
      <c r="K176" s="106">
        <f t="shared" si="37"/>
        <v>1200</v>
      </c>
      <c r="L176" s="107">
        <v>3</v>
      </c>
      <c r="M176" s="105">
        <f t="shared" si="52"/>
        <v>3129.2110874200444</v>
      </c>
      <c r="N176" s="106">
        <f t="shared" si="45"/>
        <v>1043.070362473348</v>
      </c>
      <c r="O176" s="108">
        <f t="shared" si="46"/>
        <v>0</v>
      </c>
      <c r="P176" s="109">
        <f t="shared" si="47"/>
        <v>-156.92963752665196</v>
      </c>
      <c r="Q176" s="110">
        <f t="shared" si="48"/>
        <v>0.86922530206112336</v>
      </c>
      <c r="R176" s="307"/>
      <c r="S176" s="47">
        <v>0.74513888888888891</v>
      </c>
      <c r="T176" s="48">
        <v>0.76142361111111112</v>
      </c>
      <c r="U176" s="111">
        <v>14.983333333333331</v>
      </c>
      <c r="V176" s="112">
        <v>23.449999999999989</v>
      </c>
      <c r="W176" s="113"/>
      <c r="X176" s="13"/>
      <c r="Y176" s="295"/>
      <c r="Z176" s="296"/>
      <c r="AA176" s="172">
        <f t="shared" si="49"/>
        <v>-470.78891257995565</v>
      </c>
      <c r="AB176" s="110">
        <f t="shared" si="50"/>
        <v>0.86922530206112347</v>
      </c>
      <c r="AC176" s="291"/>
    </row>
    <row r="177" spans="1:29" ht="15.75" customHeight="1">
      <c r="A177" s="312"/>
      <c r="B177" s="100" t="s">
        <v>120</v>
      </c>
      <c r="C177" s="293" t="s">
        <v>159</v>
      </c>
      <c r="D177" s="294"/>
      <c r="E177" s="101">
        <v>24.82</v>
      </c>
      <c r="F177" s="102">
        <v>2644</v>
      </c>
      <c r="G177" s="103">
        <f t="shared" si="51"/>
        <v>65624.08</v>
      </c>
      <c r="H177" s="26"/>
      <c r="I177" s="104">
        <v>4</v>
      </c>
      <c r="J177" s="105">
        <v>3300</v>
      </c>
      <c r="K177" s="106">
        <f t="shared" si="37"/>
        <v>825</v>
      </c>
      <c r="L177" s="107">
        <v>4</v>
      </c>
      <c r="M177" s="105">
        <f t="shared" si="52"/>
        <v>2926.0375038426009</v>
      </c>
      <c r="N177" s="106">
        <f t="shared" si="45"/>
        <v>731.50937596065023</v>
      </c>
      <c r="O177" s="108">
        <f t="shared" si="46"/>
        <v>0</v>
      </c>
      <c r="P177" s="109">
        <f t="shared" si="47"/>
        <v>-93.490624039349768</v>
      </c>
      <c r="Q177" s="110">
        <f t="shared" si="48"/>
        <v>0.88667803146745483</v>
      </c>
      <c r="R177" s="307"/>
      <c r="S177" s="47">
        <v>0.7715277777777777</v>
      </c>
      <c r="T177" s="48">
        <v>0.80917824074074074</v>
      </c>
      <c r="U177" s="111">
        <v>14.549999999999876</v>
      </c>
      <c r="V177" s="112">
        <v>54.216666666666775</v>
      </c>
      <c r="W177" s="113"/>
      <c r="X177" s="13"/>
      <c r="Y177" s="295"/>
      <c r="Z177" s="296"/>
      <c r="AA177" s="172">
        <f t="shared" si="49"/>
        <v>-373.96249615739907</v>
      </c>
      <c r="AB177" s="110">
        <f t="shared" si="50"/>
        <v>0.88667803146745483</v>
      </c>
      <c r="AC177" s="291"/>
    </row>
    <row r="178" spans="1:29" ht="15.75" customHeight="1">
      <c r="A178" s="312"/>
      <c r="B178" s="100" t="s">
        <v>120</v>
      </c>
      <c r="C178" s="293" t="s">
        <v>160</v>
      </c>
      <c r="D178" s="294"/>
      <c r="E178" s="101">
        <v>25.03</v>
      </c>
      <c r="F178" s="102">
        <v>2016</v>
      </c>
      <c r="G178" s="103">
        <f t="shared" si="51"/>
        <v>50460.480000000003</v>
      </c>
      <c r="H178" s="26"/>
      <c r="I178" s="104">
        <v>4</v>
      </c>
      <c r="J178" s="105">
        <v>3300</v>
      </c>
      <c r="K178" s="106">
        <f t="shared" si="37"/>
        <v>825</v>
      </c>
      <c r="L178" s="107">
        <v>4</v>
      </c>
      <c r="M178" s="105">
        <f t="shared" si="52"/>
        <v>2926.4516129032172</v>
      </c>
      <c r="N178" s="106">
        <f t="shared" si="45"/>
        <v>731.6129032258043</v>
      </c>
      <c r="O178" s="108">
        <f t="shared" si="46"/>
        <v>0</v>
      </c>
      <c r="P178" s="109">
        <f t="shared" si="47"/>
        <v>-93.387096774195697</v>
      </c>
      <c r="Q178" s="110">
        <f t="shared" si="48"/>
        <v>0.88680351906158095</v>
      </c>
      <c r="R178" s="307"/>
      <c r="S178" s="47">
        <v>0.81944444444444431</v>
      </c>
      <c r="T178" s="48">
        <v>0.8481481481481481</v>
      </c>
      <c r="U178" s="111">
        <v>14.78333333333314</v>
      </c>
      <c r="V178" s="112">
        <v>41.333333333333456</v>
      </c>
      <c r="W178" s="113">
        <v>0.8481481481481481</v>
      </c>
      <c r="X178" s="116">
        <v>0.90069444444444446</v>
      </c>
      <c r="Y178" s="295"/>
      <c r="Z178" s="296"/>
      <c r="AA178" s="172">
        <f t="shared" si="49"/>
        <v>-373.54838709678279</v>
      </c>
      <c r="AB178" s="110">
        <f t="shared" si="50"/>
        <v>0.88680351906158095</v>
      </c>
      <c r="AC178" s="291"/>
    </row>
    <row r="179" spans="1:29" ht="15.75" customHeight="1">
      <c r="A179" s="312"/>
      <c r="B179" s="100" t="s">
        <v>120</v>
      </c>
      <c r="C179" s="293" t="s">
        <v>157</v>
      </c>
      <c r="D179" s="294"/>
      <c r="E179" s="101">
        <v>18.18</v>
      </c>
      <c r="F179" s="102">
        <v>1431</v>
      </c>
      <c r="G179" s="103">
        <f t="shared" si="51"/>
        <v>26015.579999999998</v>
      </c>
      <c r="H179" s="13"/>
      <c r="I179" s="104">
        <v>3</v>
      </c>
      <c r="J179" s="105">
        <v>3600</v>
      </c>
      <c r="K179" s="106">
        <f t="shared" si="37"/>
        <v>1200</v>
      </c>
      <c r="L179" s="118">
        <v>3</v>
      </c>
      <c r="M179" s="105">
        <f t="shared" si="52"/>
        <v>3124.0751970891411</v>
      </c>
      <c r="N179" s="106">
        <f t="shared" si="45"/>
        <v>1041.3583990297136</v>
      </c>
      <c r="O179" s="108">
        <f t="shared" si="46"/>
        <v>0</v>
      </c>
      <c r="P179" s="109">
        <f t="shared" si="47"/>
        <v>-158.64160097028639</v>
      </c>
      <c r="Q179" s="110">
        <f t="shared" si="48"/>
        <v>0.86779866585809462</v>
      </c>
      <c r="R179" s="307"/>
      <c r="S179" s="47">
        <v>0.90069444444444446</v>
      </c>
      <c r="T179" s="48">
        <v>0.91978009259259264</v>
      </c>
      <c r="U179" s="111">
        <v>75.666666666666771</v>
      </c>
      <c r="V179" s="112">
        <v>27.483333333333366</v>
      </c>
      <c r="W179" s="113"/>
      <c r="X179" s="116"/>
      <c r="Y179" s="295"/>
      <c r="Z179" s="296"/>
      <c r="AA179" s="172">
        <f t="shared" si="49"/>
        <v>-475.92480291085894</v>
      </c>
      <c r="AB179" s="110">
        <f t="shared" si="50"/>
        <v>0.86779866585809473</v>
      </c>
      <c r="AC179" s="291"/>
    </row>
    <row r="180" spans="1:29" ht="15.75" customHeight="1">
      <c r="A180" s="312"/>
      <c r="B180" s="100" t="s">
        <v>120</v>
      </c>
      <c r="C180" s="293" t="s">
        <v>155</v>
      </c>
      <c r="D180" s="294"/>
      <c r="E180" s="101">
        <v>14.28</v>
      </c>
      <c r="F180" s="102">
        <v>4416</v>
      </c>
      <c r="G180" s="121">
        <f t="shared" si="51"/>
        <v>63060.479999999996</v>
      </c>
      <c r="H180" s="122"/>
      <c r="I180" s="104">
        <v>3</v>
      </c>
      <c r="J180" s="105">
        <v>3600</v>
      </c>
      <c r="K180" s="106">
        <f t="shared" si="37"/>
        <v>1200</v>
      </c>
      <c r="L180" s="107">
        <v>3</v>
      </c>
      <c r="M180" s="105">
        <f t="shared" si="52"/>
        <v>3120.2355250245414</v>
      </c>
      <c r="N180" s="106">
        <f t="shared" si="45"/>
        <v>1040.0785083415137</v>
      </c>
      <c r="O180" s="108">
        <f t="shared" si="46"/>
        <v>0</v>
      </c>
      <c r="P180" s="109">
        <f t="shared" si="47"/>
        <v>-159.92149165848627</v>
      </c>
      <c r="Q180" s="110">
        <f t="shared" si="48"/>
        <v>0.86673209028459475</v>
      </c>
      <c r="R180" s="307"/>
      <c r="S180" s="47">
        <v>0.93061342592592589</v>
      </c>
      <c r="T180" s="48">
        <v>0.98958333333333315</v>
      </c>
      <c r="U180" s="111">
        <v>15.599999999999881</v>
      </c>
      <c r="V180" s="112">
        <v>84.916666666666458</v>
      </c>
      <c r="W180" s="113"/>
      <c r="X180" s="50"/>
      <c r="Y180" s="295"/>
      <c r="Z180" s="296"/>
      <c r="AA180" s="172">
        <f t="shared" si="49"/>
        <v>-479.7644749754586</v>
      </c>
      <c r="AB180" s="110">
        <f t="shared" si="50"/>
        <v>0.86673209028459486</v>
      </c>
      <c r="AC180" s="291"/>
    </row>
    <row r="181" spans="1:29" ht="15.75" customHeight="1">
      <c r="A181" s="312"/>
      <c r="B181" s="100"/>
      <c r="C181" s="293"/>
      <c r="D181" s="294"/>
      <c r="E181" s="101"/>
      <c r="F181" s="102"/>
      <c r="G181" s="121"/>
      <c r="H181" s="62"/>
      <c r="I181" s="104"/>
      <c r="J181" s="105"/>
      <c r="K181" s="106"/>
      <c r="L181" s="118"/>
      <c r="M181" s="105"/>
      <c r="N181" s="106"/>
      <c r="O181" s="123"/>
      <c r="P181" s="124"/>
      <c r="Q181" s="125"/>
      <c r="R181" s="307"/>
      <c r="S181" s="47"/>
      <c r="T181" s="48"/>
      <c r="U181" s="111"/>
      <c r="V181" s="112"/>
      <c r="W181" s="113"/>
      <c r="X181" s="116"/>
      <c r="Y181" s="295"/>
      <c r="Z181" s="296"/>
      <c r="AA181" s="172"/>
      <c r="AB181" s="110"/>
      <c r="AC181" s="291"/>
    </row>
    <row r="182" spans="1:29" ht="15.75" customHeight="1">
      <c r="A182" s="312"/>
      <c r="B182" s="100"/>
      <c r="C182" s="293"/>
      <c r="D182" s="294"/>
      <c r="E182" s="101"/>
      <c r="F182" s="102"/>
      <c r="G182" s="121"/>
      <c r="H182" s="62"/>
      <c r="I182" s="104"/>
      <c r="J182" s="105"/>
      <c r="K182" s="106"/>
      <c r="L182" s="118"/>
      <c r="M182" s="105"/>
      <c r="N182" s="106"/>
      <c r="O182" s="123"/>
      <c r="P182" s="124"/>
      <c r="Q182" s="125"/>
      <c r="R182" s="307"/>
      <c r="S182" s="47"/>
      <c r="T182" s="48"/>
      <c r="U182" s="111"/>
      <c r="V182" s="112"/>
      <c r="W182" s="113"/>
      <c r="X182" s="116"/>
      <c r="Y182" s="295"/>
      <c r="Z182" s="296"/>
      <c r="AA182" s="172"/>
      <c r="AB182" s="110"/>
      <c r="AC182" s="291"/>
    </row>
    <row r="183" spans="1:29" ht="15.75" customHeight="1">
      <c r="A183" s="312"/>
      <c r="B183" s="100"/>
      <c r="C183" s="293"/>
      <c r="D183" s="294"/>
      <c r="E183" s="101"/>
      <c r="F183" s="102"/>
      <c r="G183" s="121"/>
      <c r="H183" s="62"/>
      <c r="I183" s="104"/>
      <c r="J183" s="105"/>
      <c r="K183" s="106"/>
      <c r="L183" s="118"/>
      <c r="M183" s="105"/>
      <c r="N183" s="106"/>
      <c r="O183" s="123"/>
      <c r="P183" s="124"/>
      <c r="Q183" s="125"/>
      <c r="R183" s="307"/>
      <c r="S183" s="47"/>
      <c r="T183" s="48"/>
      <c r="U183" s="111"/>
      <c r="V183" s="112"/>
      <c r="W183" s="126"/>
      <c r="X183" s="127"/>
      <c r="Y183" s="295"/>
      <c r="Z183" s="296"/>
      <c r="AA183" s="172"/>
      <c r="AB183" s="110"/>
      <c r="AC183" s="291"/>
    </row>
    <row r="184" spans="1:29" ht="15.75" customHeight="1">
      <c r="A184" s="312"/>
      <c r="B184" s="100"/>
      <c r="C184" s="293"/>
      <c r="D184" s="294"/>
      <c r="E184" s="101"/>
      <c r="F184" s="102"/>
      <c r="G184" s="121"/>
      <c r="H184" s="62"/>
      <c r="I184" s="104"/>
      <c r="J184" s="105"/>
      <c r="K184" s="106"/>
      <c r="L184" s="118"/>
      <c r="M184" s="105"/>
      <c r="N184" s="106"/>
      <c r="O184" s="123"/>
      <c r="P184" s="124"/>
      <c r="Q184" s="125"/>
      <c r="R184" s="307"/>
      <c r="S184" s="47"/>
      <c r="T184" s="48"/>
      <c r="U184" s="111"/>
      <c r="V184" s="112"/>
      <c r="W184" s="126"/>
      <c r="X184" s="127"/>
      <c r="Y184" s="295"/>
      <c r="Z184" s="296"/>
      <c r="AA184" s="172"/>
      <c r="AB184" s="110"/>
      <c r="AC184" s="291"/>
    </row>
    <row r="185" spans="1:29" ht="15.75" customHeight="1">
      <c r="A185" s="312"/>
      <c r="B185" s="100"/>
      <c r="C185" s="293"/>
      <c r="D185" s="294"/>
      <c r="E185" s="101"/>
      <c r="F185" s="102"/>
      <c r="G185" s="121"/>
      <c r="H185" s="62"/>
      <c r="I185" s="104"/>
      <c r="J185" s="105"/>
      <c r="K185" s="106"/>
      <c r="L185" s="118"/>
      <c r="M185" s="105"/>
      <c r="N185" s="106"/>
      <c r="O185" s="123"/>
      <c r="P185" s="124"/>
      <c r="Q185" s="125"/>
      <c r="R185" s="307"/>
      <c r="S185" s="47"/>
      <c r="T185" s="48"/>
      <c r="U185" s="111"/>
      <c r="V185" s="112"/>
      <c r="W185" s="126"/>
      <c r="X185" s="127"/>
      <c r="Y185" s="295"/>
      <c r="Z185" s="296"/>
      <c r="AA185" s="172"/>
      <c r="AB185" s="110"/>
      <c r="AC185" s="291"/>
    </row>
    <row r="186" spans="1:29" ht="15.75" customHeight="1">
      <c r="A186" s="312"/>
      <c r="B186" s="100"/>
      <c r="C186" s="293"/>
      <c r="D186" s="294"/>
      <c r="E186" s="101"/>
      <c r="F186" s="102"/>
      <c r="G186" s="121"/>
      <c r="H186" s="62"/>
      <c r="I186" s="104"/>
      <c r="J186" s="105"/>
      <c r="K186" s="106"/>
      <c r="L186" s="118"/>
      <c r="M186" s="105"/>
      <c r="N186" s="106"/>
      <c r="O186" s="123"/>
      <c r="P186" s="124"/>
      <c r="Q186" s="125"/>
      <c r="R186" s="307"/>
      <c r="S186" s="47"/>
      <c r="T186" s="48"/>
      <c r="U186" s="111"/>
      <c r="V186" s="112"/>
      <c r="W186" s="126"/>
      <c r="X186" s="127"/>
      <c r="Y186" s="295"/>
      <c r="Z186" s="296"/>
      <c r="AA186" s="172"/>
      <c r="AB186" s="110"/>
      <c r="AC186" s="291"/>
    </row>
    <row r="187" spans="1:29" ht="15.75" customHeight="1">
      <c r="A187" s="312"/>
      <c r="B187" s="100"/>
      <c r="C187" s="293"/>
      <c r="D187" s="294"/>
      <c r="E187" s="101"/>
      <c r="F187" s="102"/>
      <c r="G187" s="121"/>
      <c r="H187" s="62"/>
      <c r="I187" s="104"/>
      <c r="J187" s="105"/>
      <c r="K187" s="106"/>
      <c r="L187" s="118"/>
      <c r="M187" s="105"/>
      <c r="N187" s="106"/>
      <c r="O187" s="123"/>
      <c r="P187" s="124"/>
      <c r="Q187" s="125"/>
      <c r="R187" s="307"/>
      <c r="S187" s="47"/>
      <c r="T187" s="48"/>
      <c r="U187" s="111"/>
      <c r="V187" s="112"/>
      <c r="W187" s="126"/>
      <c r="X187" s="127"/>
      <c r="Y187" s="295"/>
      <c r="Z187" s="296"/>
      <c r="AA187" s="172"/>
      <c r="AB187" s="110"/>
      <c r="AC187" s="291"/>
    </row>
    <row r="188" spans="1:29" ht="15.75" customHeight="1">
      <c r="A188" s="312"/>
      <c r="B188" s="100"/>
      <c r="C188" s="293"/>
      <c r="D188" s="294"/>
      <c r="E188" s="101"/>
      <c r="F188" s="102"/>
      <c r="G188" s="121"/>
      <c r="H188" s="62"/>
      <c r="I188" s="104"/>
      <c r="J188" s="105"/>
      <c r="K188" s="106"/>
      <c r="L188" s="118"/>
      <c r="M188" s="105"/>
      <c r="N188" s="106"/>
      <c r="O188" s="123"/>
      <c r="P188" s="124"/>
      <c r="Q188" s="125"/>
      <c r="R188" s="307"/>
      <c r="S188" s="47"/>
      <c r="T188" s="48"/>
      <c r="U188" s="111"/>
      <c r="V188" s="112"/>
      <c r="W188" s="113"/>
      <c r="X188" s="116"/>
      <c r="Y188" s="295"/>
      <c r="Z188" s="296"/>
      <c r="AA188" s="172"/>
      <c r="AB188" s="110"/>
      <c r="AC188" s="291"/>
    </row>
    <row r="189" spans="1:29" ht="15.75" customHeight="1">
      <c r="A189" s="312"/>
      <c r="B189" s="100"/>
      <c r="C189" s="293"/>
      <c r="D189" s="294"/>
      <c r="E189" s="101"/>
      <c r="F189" s="102"/>
      <c r="G189" s="121"/>
      <c r="H189" s="62"/>
      <c r="I189" s="104"/>
      <c r="J189" s="105"/>
      <c r="K189" s="106"/>
      <c r="L189" s="118"/>
      <c r="M189" s="105"/>
      <c r="N189" s="106"/>
      <c r="O189" s="123"/>
      <c r="P189" s="124"/>
      <c r="Q189" s="125"/>
      <c r="R189" s="307"/>
      <c r="S189" s="47"/>
      <c r="T189" s="48"/>
      <c r="U189" s="111"/>
      <c r="V189" s="112"/>
      <c r="W189" s="126"/>
      <c r="X189" s="127"/>
      <c r="Y189" s="295"/>
      <c r="Z189" s="296"/>
      <c r="AA189" s="172"/>
      <c r="AB189" s="110"/>
      <c r="AC189" s="291"/>
    </row>
    <row r="190" spans="1:29" ht="15.75" customHeight="1">
      <c r="A190" s="312"/>
      <c r="B190" s="100"/>
      <c r="C190" s="293"/>
      <c r="D190" s="294"/>
      <c r="E190" s="170"/>
      <c r="F190" s="102"/>
      <c r="G190" s="129"/>
      <c r="H190" s="62"/>
      <c r="I190" s="104"/>
      <c r="J190" s="105"/>
      <c r="K190" s="106"/>
      <c r="L190" s="118"/>
      <c r="M190" s="105"/>
      <c r="N190" s="106"/>
      <c r="O190" s="123"/>
      <c r="P190" s="124"/>
      <c r="Q190" s="125"/>
      <c r="R190" s="307"/>
      <c r="S190" s="119"/>
      <c r="T190" s="120"/>
      <c r="U190" s="130"/>
      <c r="V190" s="131"/>
      <c r="W190" s="126"/>
      <c r="X190" s="127"/>
      <c r="Y190" s="295"/>
      <c r="Z190" s="296"/>
      <c r="AA190" s="173"/>
      <c r="AB190" s="125"/>
      <c r="AC190" s="291"/>
    </row>
    <row r="191" spans="1:29" ht="15.75" customHeight="1" thickBot="1">
      <c r="A191" s="313"/>
      <c r="B191" s="133" t="s">
        <v>117</v>
      </c>
      <c r="C191" s="297"/>
      <c r="D191" s="297"/>
      <c r="E191" s="134"/>
      <c r="F191" s="167"/>
      <c r="G191" s="135"/>
      <c r="H191" s="69"/>
      <c r="I191" s="136">
        <f t="shared" ref="I191:J191" si="53">AVERAGE(I175:I190)</f>
        <v>3.3333333333333335</v>
      </c>
      <c r="J191" s="137">
        <f t="shared" si="53"/>
        <v>3500</v>
      </c>
      <c r="K191" s="138">
        <f t="shared" ref="K191" si="54">J191/I191</f>
        <v>1050</v>
      </c>
      <c r="L191" s="136">
        <f t="shared" ref="L191:M191" si="55">AVERAGE(L175:L190)</f>
        <v>3.3333333333333335</v>
      </c>
      <c r="M191" s="137">
        <f t="shared" si="55"/>
        <v>3057.9666025751608</v>
      </c>
      <c r="N191" s="138">
        <f>M191/L191</f>
        <v>917.38998077254814</v>
      </c>
      <c r="O191" s="139">
        <f>L191-I191</f>
        <v>0</v>
      </c>
      <c r="P191" s="140">
        <f>N191-K191</f>
        <v>-132.61001922745186</v>
      </c>
      <c r="Q191" s="141">
        <f>N191/K191</f>
        <v>0.87370474359290295</v>
      </c>
      <c r="R191" s="308"/>
      <c r="S191" s="142">
        <f>S175</f>
        <v>0.70833333333333337</v>
      </c>
      <c r="T191" s="143">
        <f>INDEX(T175:T190,COUNTA(T175:T190))</f>
        <v>0.98958333333333315</v>
      </c>
      <c r="U191" s="144"/>
      <c r="V191" s="166"/>
      <c r="W191" s="167"/>
      <c r="X191" s="138"/>
      <c r="Y191" s="298"/>
      <c r="Z191" s="299"/>
      <c r="AA191" s="174">
        <f>M191-J191</f>
        <v>-442.03339742483922</v>
      </c>
      <c r="AB191" s="141">
        <f>M191/J191</f>
        <v>0.87370474359290307</v>
      </c>
      <c r="AC191" s="292"/>
    </row>
    <row r="193" spans="25:26">
      <c r="Y193" s="289" t="s">
        <v>161</v>
      </c>
      <c r="Z193" s="289"/>
    </row>
    <row r="194" spans="25:26">
      <c r="Y194" s="289" t="s">
        <v>162</v>
      </c>
      <c r="Z194" s="289"/>
    </row>
    <row r="195" spans="25:26">
      <c r="Y195" s="289" t="s">
        <v>163</v>
      </c>
      <c r="Z195" s="289"/>
    </row>
    <row r="196" spans="25:26">
      <c r="Y196" s="289" t="s">
        <v>164</v>
      </c>
      <c r="Z196" s="289"/>
    </row>
    <row r="197" spans="25:26">
      <c r="Y197" s="289" t="s">
        <v>165</v>
      </c>
      <c r="Z197" s="289"/>
    </row>
    <row r="198" spans="25:26">
      <c r="Y198" s="289" t="s">
        <v>166</v>
      </c>
      <c r="Z198" s="289"/>
    </row>
    <row r="199" spans="25:26">
      <c r="Y199" s="289" t="s">
        <v>167</v>
      </c>
      <c r="Z199" s="289"/>
    </row>
    <row r="200" spans="25:26">
      <c r="Y200" s="289" t="s">
        <v>168</v>
      </c>
      <c r="Z200" s="289"/>
    </row>
    <row r="201" spans="25:26">
      <c r="Y201" s="289" t="s">
        <v>169</v>
      </c>
      <c r="Z201" s="289"/>
    </row>
    <row r="202" spans="25:26">
      <c r="Y202" s="289" t="s">
        <v>170</v>
      </c>
      <c r="Z202" s="289"/>
    </row>
    <row r="203" spans="25:26">
      <c r="Y203" s="289" t="s">
        <v>171</v>
      </c>
      <c r="Z203" s="289"/>
    </row>
    <row r="204" spans="25:26">
      <c r="Y204" s="289" t="s">
        <v>172</v>
      </c>
      <c r="Z204" s="289"/>
    </row>
    <row r="205" spans="25:26">
      <c r="Y205" s="289" t="s">
        <v>173</v>
      </c>
      <c r="Z205" s="289"/>
    </row>
  </sheetData>
  <mergeCells count="452">
    <mergeCell ref="Y205:Z205"/>
    <mergeCell ref="Y199:Z199"/>
    <mergeCell ref="Y200:Z200"/>
    <mergeCell ref="Y201:Z201"/>
    <mergeCell ref="Y202:Z202"/>
    <mergeCell ref="Y203:Z203"/>
    <mergeCell ref="Y204:Z204"/>
    <mergeCell ref="Y193:Z193"/>
    <mergeCell ref="Y194:Z194"/>
    <mergeCell ref="Y195:Z195"/>
    <mergeCell ref="Y196:Z196"/>
    <mergeCell ref="Y197:Z197"/>
    <mergeCell ref="Y198:Z198"/>
    <mergeCell ref="C170:D170"/>
    <mergeCell ref="Y170:Z170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89:D189"/>
    <mergeCell ref="Y189:Z189"/>
    <mergeCell ref="C190:D190"/>
    <mergeCell ref="Y190:Z190"/>
    <mergeCell ref="C191:D191"/>
    <mergeCell ref="Y191:Z191"/>
    <mergeCell ref="C186:D186"/>
    <mergeCell ref="Y186:Z186"/>
    <mergeCell ref="C187:D187"/>
    <mergeCell ref="Y187:Z187"/>
    <mergeCell ref="C188:D188"/>
    <mergeCell ref="Y188:Z188"/>
    <mergeCell ref="Y171:Z171"/>
    <mergeCell ref="C172:D172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C168:D168"/>
    <mergeCell ref="Y168:Z168"/>
    <mergeCell ref="C169:D169"/>
    <mergeCell ref="Y169:Z169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C140:D140"/>
    <mergeCell ref="Y140:Z140"/>
    <mergeCell ref="Y172:Z172"/>
    <mergeCell ref="C173:D173"/>
    <mergeCell ref="C149:D149"/>
    <mergeCell ref="Y149:Z149"/>
    <mergeCell ref="C150:D150"/>
    <mergeCell ref="Y150:Z150"/>
    <mergeCell ref="C151:D151"/>
    <mergeCell ref="Y151:Z151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Y164:Z164"/>
    <mergeCell ref="R158:R174"/>
    <mergeCell ref="Y158:Z158"/>
    <mergeCell ref="C171:D171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Y134:Z134"/>
    <mergeCell ref="C135:D135"/>
    <mergeCell ref="Y135:Z135"/>
    <mergeCell ref="C136:D136"/>
    <mergeCell ref="Y136:Z136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91">
    <cfRule type="cellIs" dxfId="613" priority="1" operator="greaterThan">
      <formula>0</formula>
    </cfRule>
  </conditionalFormatting>
  <conditionalFormatting sqref="P5:P191 AA5:AA191">
    <cfRule type="cellIs" dxfId="612" priority="4" operator="lessThan">
      <formula>0</formula>
    </cfRule>
  </conditionalFormatting>
  <conditionalFormatting sqref="Q5:Q191 AB5:AB191">
    <cfRule type="cellIs" dxfId="611" priority="2" operator="greaterThan">
      <formula>1</formula>
    </cfRule>
    <cfRule type="cellIs" dxfId="610" priority="3" operator="lessThan">
      <formula>0.8</formula>
    </cfRule>
  </conditionalFormatting>
  <conditionalFormatting sqref="AC5:AC6 R5:R191 AC107:AC112">
    <cfRule type="cellIs" dxfId="609" priority="5" operator="lessThan">
      <formula>0.8</formula>
    </cfRule>
  </conditionalFormatting>
  <conditionalFormatting sqref="AC12:AC20">
    <cfRule type="cellIs" dxfId="608" priority="15" operator="lessThan">
      <formula>0.8</formula>
    </cfRule>
  </conditionalFormatting>
  <conditionalFormatting sqref="AC22:AC27">
    <cfRule type="cellIs" dxfId="607" priority="14" operator="lessThan">
      <formula>0.8</formula>
    </cfRule>
  </conditionalFormatting>
  <conditionalFormatting sqref="AC39:AC44">
    <cfRule type="cellIs" dxfId="606" priority="12" operator="lessThan">
      <formula>0.8</formula>
    </cfRule>
  </conditionalFormatting>
  <conditionalFormatting sqref="AC56">
    <cfRule type="cellIs" dxfId="605" priority="13" operator="lessThan">
      <formula>0.8</formula>
    </cfRule>
  </conditionalFormatting>
  <conditionalFormatting sqref="AC73">
    <cfRule type="cellIs" dxfId="604" priority="7" operator="lessThan">
      <formula>0.8</formula>
    </cfRule>
  </conditionalFormatting>
  <conditionalFormatting sqref="AC90:AC95">
    <cfRule type="cellIs" dxfId="603" priority="6" operator="lessThan">
      <formula>0.8</formula>
    </cfRule>
  </conditionalFormatting>
  <conditionalFormatting sqref="AC124">
    <cfRule type="cellIs" dxfId="602" priority="11" operator="lessThan">
      <formula>0.8</formula>
    </cfRule>
  </conditionalFormatting>
  <conditionalFormatting sqref="AC141">
    <cfRule type="cellIs" dxfId="601" priority="10" operator="lessThan">
      <formula>0.8</formula>
    </cfRule>
  </conditionalFormatting>
  <conditionalFormatting sqref="AC158">
    <cfRule type="cellIs" dxfId="600" priority="9" operator="lessThan">
      <formula>0.8</formula>
    </cfRule>
  </conditionalFormatting>
  <conditionalFormatting sqref="AC175:AC180">
    <cfRule type="cellIs" dxfId="599" priority="8" operator="lessThan">
      <formula>0.8</formula>
    </cfRule>
  </conditionalFormatting>
  <dataValidations count="1">
    <dataValidation type="list" allowBlank="1" showInputMessage="1" showErrorMessage="1" sqref="Y5:Z191" xr:uid="{374D4B79-2799-4CE3-811E-BE8AD0BBBC82}">
      <formula1>$Y$193:$Y$205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EF288-6C10-4A0D-9FE3-8EEBABB2A478}">
  <sheetPr>
    <tabColor theme="8" tint="0.59999389629810485"/>
    <pageSetUpPr fitToPage="1"/>
  </sheetPr>
  <dimension ref="A1:AG137"/>
  <sheetViews>
    <sheetView zoomScale="85" zoomScaleNormal="85" workbookViewId="0">
      <pane ySplit="4" topLeftCell="A5" activePane="bottomLeft" state="frozen"/>
      <selection activeCell="L41" sqref="L41"/>
      <selection pane="bottomLeft" activeCell="W21" sqref="W21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SUM(F5:F123)</f>
        <v>59625</v>
      </c>
      <c r="E1" s="88" t="s">
        <v>3</v>
      </c>
      <c r="F1" s="89">
        <f>SUM(G5:G123)</f>
        <v>3212060.17</v>
      </c>
      <c r="G1" s="90" t="s">
        <v>84</v>
      </c>
      <c r="H1" s="91">
        <f>L21+L38+L55+L72+L89+L106+L123</f>
        <v>133.75952380952381</v>
      </c>
      <c r="I1" s="345" t="s">
        <v>85</v>
      </c>
      <c r="J1" s="341"/>
      <c r="K1" s="361"/>
      <c r="L1" s="365" t="s">
        <v>86</v>
      </c>
      <c r="M1" s="366"/>
      <c r="N1" s="367"/>
      <c r="O1" s="341" t="s">
        <v>87</v>
      </c>
      <c r="P1" s="341"/>
      <c r="Q1" s="341"/>
      <c r="R1" s="342"/>
      <c r="S1" s="345" t="s">
        <v>88</v>
      </c>
      <c r="T1" s="341"/>
      <c r="U1" s="341"/>
      <c r="V1" s="341"/>
      <c r="W1" s="341"/>
      <c r="X1" s="342"/>
      <c r="Y1" s="200" t="s">
        <v>222</v>
      </c>
      <c r="Z1" s="200" t="s">
        <v>223</v>
      </c>
      <c r="AA1" s="385" t="s">
        <v>175</v>
      </c>
      <c r="AB1" s="386"/>
      <c r="AC1" s="176" t="s">
        <v>19</v>
      </c>
      <c r="AD1" s="177" t="s">
        <v>174</v>
      </c>
      <c r="AE1" s="345" t="s">
        <v>90</v>
      </c>
      <c r="AF1" s="347"/>
      <c r="AG1" s="348"/>
    </row>
    <row r="2" spans="1:33" ht="26.25" customHeight="1" thickBot="1">
      <c r="A2" s="354">
        <v>46047</v>
      </c>
      <c r="B2" s="355"/>
      <c r="C2" s="92" t="s">
        <v>40</v>
      </c>
      <c r="D2" s="93">
        <f>AVERAGE(N21,N38,N55,N72,N89,N106,N123)</f>
        <v>145.65550895022014</v>
      </c>
      <c r="E2" s="93" t="s">
        <v>91</v>
      </c>
      <c r="F2" s="94">
        <f>F1/D1</f>
        <v>53.871030104821799</v>
      </c>
      <c r="G2" s="95" t="s">
        <v>92</v>
      </c>
      <c r="H2" s="96">
        <f>COUNT(H5:H123)</f>
        <v>0</v>
      </c>
      <c r="I2" s="362"/>
      <c r="J2" s="363"/>
      <c r="K2" s="364"/>
      <c r="L2" s="368"/>
      <c r="M2" s="343"/>
      <c r="N2" s="369"/>
      <c r="O2" s="343"/>
      <c r="P2" s="343"/>
      <c r="Q2" s="343"/>
      <c r="R2" s="344"/>
      <c r="S2" s="346"/>
      <c r="T2" s="343"/>
      <c r="U2" s="343"/>
      <c r="V2" s="343"/>
      <c r="W2" s="343"/>
      <c r="X2" s="344"/>
      <c r="Y2" s="201">
        <f>SUM(Y21,Y38,Y55,Y72,Y89,Y106,Y123)</f>
        <v>0</v>
      </c>
      <c r="Z2" s="201">
        <f>SUM(Z21,Z38,Z55,Z72,Z89,Z106,Z123)</f>
        <v>0</v>
      </c>
      <c r="AA2" s="387"/>
      <c r="AB2" s="388"/>
      <c r="AC2" s="178">
        <f>SUM(AC21,AC38,AC55,AC72,AC89,AC106,AC123)</f>
        <v>48</v>
      </c>
      <c r="AD2" s="179">
        <f>SUM(AD21,AD38,AD55,AD72,AD89,AD106,AD123)</f>
        <v>0</v>
      </c>
      <c r="AE2" s="349"/>
      <c r="AF2" s="350"/>
      <c r="AG2" s="351"/>
    </row>
    <row r="3" spans="1:33" ht="23.25" customHeight="1">
      <c r="A3" s="356" t="s">
        <v>93</v>
      </c>
      <c r="B3" s="358" t="s">
        <v>94</v>
      </c>
      <c r="C3" s="315" t="s">
        <v>95</v>
      </c>
      <c r="D3" s="315"/>
      <c r="E3" s="337" t="s">
        <v>96</v>
      </c>
      <c r="F3" s="315" t="s">
        <v>97</v>
      </c>
      <c r="G3" s="337" t="s">
        <v>98</v>
      </c>
      <c r="H3" s="339" t="s">
        <v>99</v>
      </c>
      <c r="I3" s="329" t="s">
        <v>100</v>
      </c>
      <c r="J3" s="325" t="s">
        <v>101</v>
      </c>
      <c r="K3" s="327" t="s">
        <v>40</v>
      </c>
      <c r="L3" s="352" t="s">
        <v>100</v>
      </c>
      <c r="M3" s="325" t="s">
        <v>101</v>
      </c>
      <c r="N3" s="327" t="s">
        <v>40</v>
      </c>
      <c r="O3" s="329" t="s">
        <v>100</v>
      </c>
      <c r="P3" s="331" t="s">
        <v>40</v>
      </c>
      <c r="Q3" s="333" t="s">
        <v>102</v>
      </c>
      <c r="R3" s="335" t="s">
        <v>103</v>
      </c>
      <c r="S3" s="314" t="s">
        <v>104</v>
      </c>
      <c r="T3" s="315"/>
      <c r="U3" s="316" t="s">
        <v>105</v>
      </c>
      <c r="V3" s="316" t="s">
        <v>106</v>
      </c>
      <c r="W3" s="315" t="s">
        <v>107</v>
      </c>
      <c r="X3" s="318"/>
      <c r="Y3" s="379" t="s">
        <v>224</v>
      </c>
      <c r="Z3" s="380"/>
      <c r="AA3" s="381" t="s">
        <v>108</v>
      </c>
      <c r="AB3" s="382"/>
      <c r="AC3" s="379" t="s">
        <v>225</v>
      </c>
      <c r="AD3" s="380"/>
      <c r="AE3" s="323" t="s">
        <v>101</v>
      </c>
      <c r="AF3" s="370" t="s">
        <v>102</v>
      </c>
      <c r="AG3" s="372" t="s">
        <v>109</v>
      </c>
    </row>
    <row r="4" spans="1:33" ht="17.25" customHeight="1" thickBot="1">
      <c r="A4" s="357"/>
      <c r="B4" s="359"/>
      <c r="C4" s="360"/>
      <c r="D4" s="360"/>
      <c r="E4" s="338"/>
      <c r="F4" s="360"/>
      <c r="G4" s="338"/>
      <c r="H4" s="340"/>
      <c r="I4" s="330"/>
      <c r="J4" s="326"/>
      <c r="K4" s="328"/>
      <c r="L4" s="353"/>
      <c r="M4" s="326"/>
      <c r="N4" s="328"/>
      <c r="O4" s="330"/>
      <c r="P4" s="332"/>
      <c r="Q4" s="334"/>
      <c r="R4" s="336"/>
      <c r="S4" s="68" t="s">
        <v>110</v>
      </c>
      <c r="T4" s="99" t="s">
        <v>111</v>
      </c>
      <c r="U4" s="317"/>
      <c r="V4" s="317"/>
      <c r="W4" s="99" t="s">
        <v>112</v>
      </c>
      <c r="X4" s="69" t="s">
        <v>113</v>
      </c>
      <c r="Y4" s="202" t="s">
        <v>49</v>
      </c>
      <c r="Z4" s="203" t="s">
        <v>50</v>
      </c>
      <c r="AA4" s="383"/>
      <c r="AB4" s="384"/>
      <c r="AC4" s="202" t="s">
        <v>176</v>
      </c>
      <c r="AD4" s="203" t="s">
        <v>177</v>
      </c>
      <c r="AE4" s="324"/>
      <c r="AF4" s="371"/>
      <c r="AG4" s="373"/>
    </row>
    <row r="5" spans="1:33" ht="15.75" customHeight="1">
      <c r="A5" s="311" t="s">
        <v>183</v>
      </c>
      <c r="B5" s="114" t="s">
        <v>178</v>
      </c>
      <c r="C5" s="375" t="s">
        <v>179</v>
      </c>
      <c r="D5" s="375"/>
      <c r="E5" s="147">
        <v>19.7</v>
      </c>
      <c r="F5" s="151">
        <v>2802</v>
      </c>
      <c r="G5" s="148">
        <f t="shared" ref="G5:G8" si="0">E5*F5</f>
        <v>55199.4</v>
      </c>
      <c r="H5" s="149"/>
      <c r="I5" s="150">
        <v>13</v>
      </c>
      <c r="J5" s="151">
        <v>1200</v>
      </c>
      <c r="K5" s="152">
        <f>J5/I5</f>
        <v>92.307692307692307</v>
      </c>
      <c r="L5" s="153">
        <v>13</v>
      </c>
      <c r="M5" s="151">
        <f>F5/V5*60</f>
        <v>1078.2683057188672</v>
      </c>
      <c r="N5" s="152">
        <f>M5/L5</f>
        <v>82.94371582452824</v>
      </c>
      <c r="O5" s="154">
        <f>L5-I5</f>
        <v>0</v>
      </c>
      <c r="P5" s="155">
        <f>N5-K5</f>
        <v>-9.3639764831640662</v>
      </c>
      <c r="Q5" s="156">
        <f>N5/K5</f>
        <v>0.8985569214323893</v>
      </c>
      <c r="R5" s="306">
        <f>Q21</f>
        <v>0.89116441128260315</v>
      </c>
      <c r="S5" s="157">
        <v>0.2083912037037037</v>
      </c>
      <c r="T5" s="158">
        <v>0.31666666666666665</v>
      </c>
      <c r="U5" s="159"/>
      <c r="V5" s="160">
        <v>155.91666666666663</v>
      </c>
      <c r="W5" s="183"/>
      <c r="X5" s="152"/>
      <c r="Y5" s="12"/>
      <c r="Z5" s="208"/>
      <c r="AA5" s="309"/>
      <c r="AB5" s="310"/>
      <c r="AC5" s="12">
        <v>4</v>
      </c>
      <c r="AD5" s="208"/>
      <c r="AE5" s="180">
        <f>M5-J5</f>
        <v>-121.73169428113283</v>
      </c>
      <c r="AF5" s="132">
        <f>M5/J5</f>
        <v>0.8985569214323893</v>
      </c>
      <c r="AG5" s="376">
        <f>AF21</f>
        <v>0.89116441128260315</v>
      </c>
    </row>
    <row r="6" spans="1:33" ht="15.75" customHeight="1">
      <c r="A6" s="312"/>
      <c r="B6" s="100" t="s">
        <v>184</v>
      </c>
      <c r="C6" s="374" t="s">
        <v>185</v>
      </c>
      <c r="D6" s="374"/>
      <c r="E6" s="101">
        <v>56.77</v>
      </c>
      <c r="F6" s="102">
        <v>3746</v>
      </c>
      <c r="G6" s="103">
        <f t="shared" si="0"/>
        <v>212660.42</v>
      </c>
      <c r="H6" s="26"/>
      <c r="I6" s="104">
        <v>25</v>
      </c>
      <c r="J6" s="105">
        <v>2000</v>
      </c>
      <c r="K6" s="106">
        <f t="shared" ref="K6:K43" si="1">J6/I6</f>
        <v>80</v>
      </c>
      <c r="L6" s="107">
        <v>25</v>
      </c>
      <c r="M6" s="105">
        <f>F6/V6*60</f>
        <v>1776.9930162076689</v>
      </c>
      <c r="N6" s="106">
        <f>M6/L6</f>
        <v>71.079720648306761</v>
      </c>
      <c r="O6" s="108">
        <f>L6-I6</f>
        <v>0</v>
      </c>
      <c r="P6" s="109">
        <f>N6-K6</f>
        <v>-8.9202793516932388</v>
      </c>
      <c r="Q6" s="110">
        <f>N6/K6</f>
        <v>0.88849650810383451</v>
      </c>
      <c r="R6" s="307"/>
      <c r="S6" s="47">
        <v>0.32083333333333336</v>
      </c>
      <c r="T6" s="48">
        <v>0.40866898148148151</v>
      </c>
      <c r="U6" s="111">
        <v>6.0000000000000586</v>
      </c>
      <c r="V6" s="112">
        <v>126.48333333333333</v>
      </c>
      <c r="W6" s="113"/>
      <c r="X6" s="116"/>
      <c r="Y6" s="12"/>
      <c r="Z6" s="208"/>
      <c r="AA6" s="295"/>
      <c r="AB6" s="296"/>
      <c r="AC6" s="12">
        <v>2</v>
      </c>
      <c r="AD6" s="208"/>
      <c r="AE6" s="117">
        <f>M6-J6</f>
        <v>-223.00698379233108</v>
      </c>
      <c r="AF6" s="110">
        <f>M6/J6</f>
        <v>0.8884965081038344</v>
      </c>
      <c r="AG6" s="377"/>
    </row>
    <row r="7" spans="1:33" ht="15.75" customHeight="1">
      <c r="A7" s="312"/>
      <c r="B7" s="100" t="s">
        <v>186</v>
      </c>
      <c r="C7" s="374" t="s">
        <v>187</v>
      </c>
      <c r="D7" s="374"/>
      <c r="E7" s="101">
        <v>77.34</v>
      </c>
      <c r="F7" s="102">
        <v>2468</v>
      </c>
      <c r="G7" s="103">
        <f t="shared" si="0"/>
        <v>190875.12</v>
      </c>
      <c r="H7" s="26"/>
      <c r="I7" s="104">
        <v>25</v>
      </c>
      <c r="J7" s="105">
        <v>2000</v>
      </c>
      <c r="K7" s="106">
        <f t="shared" si="1"/>
        <v>80</v>
      </c>
      <c r="L7" s="107">
        <v>25</v>
      </c>
      <c r="M7" s="105">
        <f>F7/V7*60</f>
        <v>1779.0949138966753</v>
      </c>
      <c r="N7" s="106">
        <f>M7/L7</f>
        <v>71.163796555867009</v>
      </c>
      <c r="O7" s="108">
        <f>L7-I7</f>
        <v>0</v>
      </c>
      <c r="P7" s="109">
        <f>N7-K7</f>
        <v>-8.8362034441329911</v>
      </c>
      <c r="Q7" s="110">
        <f>N7/K7</f>
        <v>0.88954745694833759</v>
      </c>
      <c r="R7" s="307"/>
      <c r="S7" s="47">
        <v>0.41180555555555554</v>
      </c>
      <c r="T7" s="48">
        <v>0.46960648148148149</v>
      </c>
      <c r="U7" s="111">
        <v>4.5166666666666</v>
      </c>
      <c r="V7" s="112">
        <v>83.233333333333363</v>
      </c>
      <c r="W7" s="113">
        <v>0.46960648148148149</v>
      </c>
      <c r="X7" s="116">
        <v>0.5083333333333333</v>
      </c>
      <c r="Y7" s="12"/>
      <c r="Z7" s="208"/>
      <c r="AA7" s="295"/>
      <c r="AB7" s="296"/>
      <c r="AC7" s="12">
        <v>1</v>
      </c>
      <c r="AD7" s="208"/>
      <c r="AE7" s="117">
        <f>M7-J7</f>
        <v>-220.90508610332472</v>
      </c>
      <c r="AF7" s="110">
        <f>M7/J7</f>
        <v>0.88954745694833759</v>
      </c>
      <c r="AG7" s="377"/>
    </row>
    <row r="8" spans="1:33" ht="15.75" customHeight="1">
      <c r="A8" s="312"/>
      <c r="B8" s="100" t="s">
        <v>186</v>
      </c>
      <c r="C8" s="374" t="s">
        <v>189</v>
      </c>
      <c r="D8" s="374"/>
      <c r="E8" s="101">
        <v>59.52</v>
      </c>
      <c r="F8" s="102">
        <v>5503</v>
      </c>
      <c r="G8" s="103">
        <f t="shared" si="0"/>
        <v>327538.56</v>
      </c>
      <c r="H8" s="26"/>
      <c r="I8" s="104">
        <v>25</v>
      </c>
      <c r="J8" s="105">
        <v>2000</v>
      </c>
      <c r="K8" s="106">
        <f t="shared" si="1"/>
        <v>80</v>
      </c>
      <c r="L8" s="107">
        <v>25</v>
      </c>
      <c r="M8" s="105">
        <f>F8/V8*60</f>
        <v>1782.0275254115311</v>
      </c>
      <c r="N8" s="106">
        <f>M8/L8</f>
        <v>71.28110101646125</v>
      </c>
      <c r="O8" s="108">
        <f>L8-I8</f>
        <v>0</v>
      </c>
      <c r="P8" s="109">
        <f>N8-K8</f>
        <v>-8.7188989835387503</v>
      </c>
      <c r="Q8" s="110">
        <f>N8/K8</f>
        <v>0.8910137627057656</v>
      </c>
      <c r="R8" s="307"/>
      <c r="S8" s="47">
        <v>0.5083333333333333</v>
      </c>
      <c r="T8" s="48">
        <v>0.63700231481481484</v>
      </c>
      <c r="U8" s="111">
        <v>55.766666666666616</v>
      </c>
      <c r="V8" s="112">
        <v>185.28333333333342</v>
      </c>
      <c r="W8" s="113"/>
      <c r="X8" s="116"/>
      <c r="Y8" s="12"/>
      <c r="Z8" s="208"/>
      <c r="AA8" s="295"/>
      <c r="AB8" s="296"/>
      <c r="AC8" s="12">
        <v>4</v>
      </c>
      <c r="AD8" s="208"/>
      <c r="AE8" s="117">
        <f>M8-J8</f>
        <v>-217.97247458846891</v>
      </c>
      <c r="AF8" s="110">
        <f>M8/J8</f>
        <v>0.89101376270576549</v>
      </c>
      <c r="AG8" s="377"/>
    </row>
    <row r="9" spans="1:33" ht="15.75" customHeight="1">
      <c r="A9" s="312"/>
      <c r="B9" s="100"/>
      <c r="C9" s="374"/>
      <c r="D9" s="374"/>
      <c r="E9" s="101"/>
      <c r="F9" s="102"/>
      <c r="G9" s="103"/>
      <c r="H9" s="13"/>
      <c r="I9" s="104"/>
      <c r="J9" s="105"/>
      <c r="K9" s="106"/>
      <c r="L9" s="118"/>
      <c r="M9" s="105"/>
      <c r="N9" s="106"/>
      <c r="O9" s="108"/>
      <c r="P9" s="109"/>
      <c r="Q9" s="110"/>
      <c r="R9" s="307"/>
      <c r="S9" s="47"/>
      <c r="T9" s="48"/>
      <c r="U9" s="111"/>
      <c r="V9" s="112"/>
      <c r="W9" s="113"/>
      <c r="X9" s="116"/>
      <c r="Y9" s="12"/>
      <c r="Z9" s="208"/>
      <c r="AA9" s="295"/>
      <c r="AB9" s="296"/>
      <c r="AC9" s="12"/>
      <c r="AD9" s="208"/>
      <c r="AE9" s="117"/>
      <c r="AF9" s="110"/>
      <c r="AG9" s="377"/>
    </row>
    <row r="10" spans="1:33" ht="15.75" customHeight="1">
      <c r="A10" s="312"/>
      <c r="B10" s="100"/>
      <c r="C10" s="374"/>
      <c r="D10" s="374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07"/>
      <c r="S10" s="47"/>
      <c r="T10" s="48"/>
      <c r="U10" s="111"/>
      <c r="V10" s="112"/>
      <c r="W10" s="113"/>
      <c r="X10" s="116"/>
      <c r="Y10" s="12"/>
      <c r="Z10" s="208"/>
      <c r="AA10" s="295"/>
      <c r="AB10" s="296"/>
      <c r="AC10" s="12"/>
      <c r="AD10" s="208"/>
      <c r="AE10" s="117"/>
      <c r="AF10" s="110"/>
      <c r="AG10" s="377"/>
    </row>
    <row r="11" spans="1:33" ht="15.75" customHeight="1">
      <c r="A11" s="312"/>
      <c r="B11" s="100"/>
      <c r="C11" s="374"/>
      <c r="D11" s="374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307"/>
      <c r="S11" s="47"/>
      <c r="T11" s="48"/>
      <c r="U11" s="111"/>
      <c r="V11" s="112"/>
      <c r="W11" s="113"/>
      <c r="X11" s="116"/>
      <c r="Y11" s="12"/>
      <c r="Z11" s="208"/>
      <c r="AA11" s="295"/>
      <c r="AB11" s="296"/>
      <c r="AC11" s="12"/>
      <c r="AD11" s="208"/>
      <c r="AE11" s="117"/>
      <c r="AF11" s="110"/>
      <c r="AG11" s="377"/>
    </row>
    <row r="12" spans="1:33" ht="15.75" customHeight="1">
      <c r="A12" s="312"/>
      <c r="B12" s="100"/>
      <c r="C12" s="374"/>
      <c r="D12" s="374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07"/>
      <c r="S12" s="47"/>
      <c r="T12" s="48"/>
      <c r="U12" s="111"/>
      <c r="V12" s="112"/>
      <c r="W12" s="113"/>
      <c r="X12" s="116"/>
      <c r="Y12" s="12"/>
      <c r="Z12" s="208"/>
      <c r="AA12" s="295"/>
      <c r="AB12" s="296"/>
      <c r="AC12" s="12"/>
      <c r="AD12" s="208"/>
      <c r="AE12" s="117"/>
      <c r="AF12" s="110"/>
      <c r="AG12" s="377"/>
    </row>
    <row r="13" spans="1:33" ht="15.75" customHeight="1">
      <c r="A13" s="312"/>
      <c r="B13" s="100"/>
      <c r="C13" s="374"/>
      <c r="D13" s="374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07"/>
      <c r="S13" s="47"/>
      <c r="T13" s="48"/>
      <c r="U13" s="111"/>
      <c r="V13" s="112"/>
      <c r="W13" s="113"/>
      <c r="X13" s="116"/>
      <c r="Y13" s="12"/>
      <c r="Z13" s="208"/>
      <c r="AA13" s="295"/>
      <c r="AB13" s="296"/>
      <c r="AC13" s="12"/>
      <c r="AD13" s="208"/>
      <c r="AE13" s="117"/>
      <c r="AF13" s="110"/>
      <c r="AG13" s="377"/>
    </row>
    <row r="14" spans="1:33" ht="15.75" customHeight="1">
      <c r="A14" s="312"/>
      <c r="B14" s="100"/>
      <c r="C14" s="374"/>
      <c r="D14" s="374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07"/>
      <c r="S14" s="47"/>
      <c r="T14" s="48"/>
      <c r="U14" s="111"/>
      <c r="V14" s="112"/>
      <c r="W14" s="113"/>
      <c r="X14" s="116"/>
      <c r="Y14" s="12"/>
      <c r="Z14" s="208"/>
      <c r="AA14" s="295"/>
      <c r="AB14" s="296"/>
      <c r="AC14" s="12"/>
      <c r="AD14" s="208"/>
      <c r="AE14" s="117"/>
      <c r="AF14" s="110"/>
      <c r="AG14" s="377"/>
    </row>
    <row r="15" spans="1:33" ht="15.75" customHeight="1">
      <c r="A15" s="312"/>
      <c r="B15" s="100"/>
      <c r="C15" s="374"/>
      <c r="D15" s="37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07"/>
      <c r="S15" s="47"/>
      <c r="T15" s="48"/>
      <c r="U15" s="111"/>
      <c r="V15" s="112"/>
      <c r="W15" s="113"/>
      <c r="X15" s="116"/>
      <c r="Y15" s="12"/>
      <c r="Z15" s="208"/>
      <c r="AA15" s="295"/>
      <c r="AB15" s="296"/>
      <c r="AC15" s="12"/>
      <c r="AD15" s="208"/>
      <c r="AE15" s="117"/>
      <c r="AF15" s="110"/>
      <c r="AG15" s="377"/>
    </row>
    <row r="16" spans="1:33" ht="15.75" customHeight="1">
      <c r="A16" s="312"/>
      <c r="B16" s="100"/>
      <c r="C16" s="374"/>
      <c r="D16" s="37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07"/>
      <c r="S16" s="47"/>
      <c r="T16" s="48"/>
      <c r="U16" s="111"/>
      <c r="V16" s="112"/>
      <c r="W16" s="113"/>
      <c r="X16" s="116"/>
      <c r="Y16" s="12"/>
      <c r="Z16" s="208"/>
      <c r="AA16" s="295"/>
      <c r="AB16" s="296"/>
      <c r="AC16" s="12"/>
      <c r="AD16" s="208"/>
      <c r="AE16" s="117"/>
      <c r="AF16" s="110"/>
      <c r="AG16" s="377"/>
    </row>
    <row r="17" spans="1:33" ht="15.75" customHeight="1">
      <c r="A17" s="312"/>
      <c r="B17" s="100"/>
      <c r="C17" s="374"/>
      <c r="D17" s="37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07"/>
      <c r="S17" s="47"/>
      <c r="T17" s="48"/>
      <c r="U17" s="111"/>
      <c r="V17" s="112"/>
      <c r="W17" s="113"/>
      <c r="X17" s="116"/>
      <c r="Y17" s="12"/>
      <c r="Z17" s="208"/>
      <c r="AA17" s="295"/>
      <c r="AB17" s="296"/>
      <c r="AC17" s="12"/>
      <c r="AD17" s="208"/>
      <c r="AE17" s="117"/>
      <c r="AF17" s="110"/>
      <c r="AG17" s="377"/>
    </row>
    <row r="18" spans="1:33" ht="15.75" customHeight="1">
      <c r="A18" s="312"/>
      <c r="B18" s="100"/>
      <c r="C18" s="374"/>
      <c r="D18" s="37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07"/>
      <c r="S18" s="47"/>
      <c r="T18" s="48"/>
      <c r="U18" s="111"/>
      <c r="V18" s="112"/>
      <c r="W18" s="113"/>
      <c r="X18" s="116"/>
      <c r="Y18" s="12"/>
      <c r="Z18" s="208"/>
      <c r="AA18" s="295"/>
      <c r="AB18" s="296"/>
      <c r="AC18" s="12"/>
      <c r="AD18" s="208"/>
      <c r="AE18" s="117"/>
      <c r="AF18" s="110"/>
      <c r="AG18" s="377"/>
    </row>
    <row r="19" spans="1:33" ht="15.75" customHeight="1">
      <c r="A19" s="312"/>
      <c r="B19" s="100"/>
      <c r="C19" s="374"/>
      <c r="D19" s="37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07"/>
      <c r="S19" s="47"/>
      <c r="T19" s="48"/>
      <c r="U19" s="111"/>
      <c r="V19" s="112"/>
      <c r="W19" s="113"/>
      <c r="X19" s="116"/>
      <c r="Y19" s="12"/>
      <c r="Z19" s="208"/>
      <c r="AA19" s="295"/>
      <c r="AB19" s="296"/>
      <c r="AC19" s="12"/>
      <c r="AD19" s="208"/>
      <c r="AE19" s="117"/>
      <c r="AF19" s="110"/>
      <c r="AG19" s="377"/>
    </row>
    <row r="20" spans="1:33" ht="15.75" customHeight="1">
      <c r="A20" s="312"/>
      <c r="B20" s="100"/>
      <c r="C20" s="374"/>
      <c r="D20" s="374"/>
      <c r="E20" s="184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07"/>
      <c r="S20" s="47"/>
      <c r="T20" s="48"/>
      <c r="U20" s="130"/>
      <c r="V20" s="112"/>
      <c r="W20" s="113"/>
      <c r="X20" s="116"/>
      <c r="Y20" s="12"/>
      <c r="Z20" s="208"/>
      <c r="AA20" s="295"/>
      <c r="AB20" s="296"/>
      <c r="AC20" s="12"/>
      <c r="AD20" s="208"/>
      <c r="AE20" s="117"/>
      <c r="AF20" s="110"/>
      <c r="AG20" s="377"/>
    </row>
    <row r="21" spans="1:33" ht="15.75" customHeight="1" thickBot="1">
      <c r="A21" s="313"/>
      <c r="B21" s="133" t="s">
        <v>117</v>
      </c>
      <c r="C21" s="297"/>
      <c r="D21" s="297"/>
      <c r="E21" s="134"/>
      <c r="F21" s="167"/>
      <c r="G21" s="135"/>
      <c r="H21" s="69"/>
      <c r="I21" s="136">
        <f t="shared" ref="I21:J21" si="2">AVERAGE(I5:I20)</f>
        <v>22</v>
      </c>
      <c r="J21" s="137">
        <f t="shared" si="2"/>
        <v>1800</v>
      </c>
      <c r="K21" s="138">
        <f t="shared" ref="K21" si="3">J21/I21</f>
        <v>81.818181818181813</v>
      </c>
      <c r="L21" s="136">
        <f t="shared" ref="L21:M21" si="4">AVERAGE(L5:L20)</f>
        <v>22</v>
      </c>
      <c r="M21" s="137">
        <f t="shared" si="4"/>
        <v>1604.0959403086856</v>
      </c>
      <c r="N21" s="138">
        <f>M21/L21</f>
        <v>72.913451832212985</v>
      </c>
      <c r="O21" s="139">
        <f>L21-I21</f>
        <v>0</v>
      </c>
      <c r="P21" s="140">
        <f>N21-K21</f>
        <v>-8.904729985968828</v>
      </c>
      <c r="Q21" s="141">
        <f>N21/K21</f>
        <v>0.89116441128260315</v>
      </c>
      <c r="R21" s="308"/>
      <c r="S21" s="142">
        <f>S5</f>
        <v>0.2083912037037037</v>
      </c>
      <c r="T21" s="143">
        <f>INDEX(T5:T20,COUNTA(T5:T20))</f>
        <v>0.63700231481481484</v>
      </c>
      <c r="U21" s="144"/>
      <c r="V21" s="166"/>
      <c r="W21" s="167"/>
      <c r="X21" s="138"/>
      <c r="Y21" s="181">
        <f>SUM(Y5:Y20)</f>
        <v>0</v>
      </c>
      <c r="Z21" s="182">
        <f>SUM(Z5:Z20)</f>
        <v>0</v>
      </c>
      <c r="AA21" s="298"/>
      <c r="AB21" s="299"/>
      <c r="AC21" s="181">
        <f>SUM(AC5:AC20)</f>
        <v>11</v>
      </c>
      <c r="AD21" s="182">
        <f>SUM(AD5:AD20)</f>
        <v>0</v>
      </c>
      <c r="AE21" s="168">
        <f>M21-J21</f>
        <v>-195.90405969131439</v>
      </c>
      <c r="AF21" s="141">
        <f>M21/J21</f>
        <v>0.89116441128260315</v>
      </c>
      <c r="AG21" s="378"/>
    </row>
    <row r="22" spans="1:33" ht="15.75" customHeight="1">
      <c r="A22" s="300" t="s">
        <v>190</v>
      </c>
      <c r="B22" s="146" t="s">
        <v>186</v>
      </c>
      <c r="C22" s="304" t="s">
        <v>199</v>
      </c>
      <c r="D22" s="305"/>
      <c r="E22" s="147">
        <v>53.76</v>
      </c>
      <c r="F22" s="159">
        <v>3376</v>
      </c>
      <c r="G22" s="148">
        <f t="shared" ref="G22:G25" si="5">E22*F22</f>
        <v>181493.75999999998</v>
      </c>
      <c r="H22" s="149"/>
      <c r="I22" s="153">
        <v>20</v>
      </c>
      <c r="J22" s="151">
        <v>2000</v>
      </c>
      <c r="K22" s="152">
        <f>J22/I22</f>
        <v>100</v>
      </c>
      <c r="L22" s="153">
        <v>20</v>
      </c>
      <c r="M22" s="151">
        <f>F22/V22*60</f>
        <v>1775.8036236119237</v>
      </c>
      <c r="N22" s="152">
        <f>M22/L22</f>
        <v>88.790181180596193</v>
      </c>
      <c r="O22" s="154">
        <f>L22-I22</f>
        <v>0</v>
      </c>
      <c r="P22" s="155">
        <f>N22-K22</f>
        <v>-11.209818819403807</v>
      </c>
      <c r="Q22" s="156">
        <f>N22/K22</f>
        <v>0.88790181180596195</v>
      </c>
      <c r="R22" s="306">
        <f>Q38</f>
        <v>0.88760592230589574</v>
      </c>
      <c r="S22" s="157">
        <v>0.29166666666666669</v>
      </c>
      <c r="T22" s="158">
        <v>0.37087962962962961</v>
      </c>
      <c r="U22" s="159"/>
      <c r="V22" s="160">
        <v>114.06666666666662</v>
      </c>
      <c r="W22" s="97"/>
      <c r="X22" s="98"/>
      <c r="Y22" s="12"/>
      <c r="Z22" s="208"/>
      <c r="AA22" s="309"/>
      <c r="AB22" s="310"/>
      <c r="AC22" s="12">
        <v>2</v>
      </c>
      <c r="AD22" s="208"/>
      <c r="AE22" s="115">
        <f>M22-J22</f>
        <v>-224.19637638807626</v>
      </c>
      <c r="AF22" s="156">
        <f>M22/J22</f>
        <v>0.88790181180596184</v>
      </c>
      <c r="AG22" s="389">
        <f>AF38</f>
        <v>0.88760592230589563</v>
      </c>
    </row>
    <row r="23" spans="1:33" ht="15.75" customHeight="1">
      <c r="A23" s="301"/>
      <c r="B23" s="163" t="s">
        <v>186</v>
      </c>
      <c r="C23" s="293" t="s">
        <v>197</v>
      </c>
      <c r="D23" s="294"/>
      <c r="E23" s="101">
        <v>47.37</v>
      </c>
      <c r="F23" s="111">
        <v>2046</v>
      </c>
      <c r="G23" s="103">
        <f t="shared" si="5"/>
        <v>96919.01999999999</v>
      </c>
      <c r="H23" s="26"/>
      <c r="I23" s="107">
        <v>21</v>
      </c>
      <c r="J23" s="105">
        <v>2000</v>
      </c>
      <c r="K23" s="106">
        <f t="shared" si="1"/>
        <v>95.238095238095241</v>
      </c>
      <c r="L23" s="107">
        <v>21</v>
      </c>
      <c r="M23" s="105">
        <f>F23/V23*60</f>
        <v>1774.4158034208624</v>
      </c>
      <c r="N23" s="106">
        <f>M23/L23</f>
        <v>84.495990639088689</v>
      </c>
      <c r="O23" s="108">
        <f>L23-I23</f>
        <v>0</v>
      </c>
      <c r="P23" s="109">
        <f>N23-K23</f>
        <v>-10.742104599006552</v>
      </c>
      <c r="Q23" s="110">
        <f>N23/K23</f>
        <v>0.88720790171043118</v>
      </c>
      <c r="R23" s="307"/>
      <c r="S23" s="47">
        <v>0.37430555555555556</v>
      </c>
      <c r="T23" s="48">
        <v>0.42234953703703704</v>
      </c>
      <c r="U23" s="111">
        <v>4.9333333333333584</v>
      </c>
      <c r="V23" s="112">
        <v>69.183333333333337</v>
      </c>
      <c r="W23" s="113"/>
      <c r="X23" s="116"/>
      <c r="Y23" s="12"/>
      <c r="Z23" s="208"/>
      <c r="AA23" s="295"/>
      <c r="AB23" s="296"/>
      <c r="AC23" s="12">
        <v>1</v>
      </c>
      <c r="AD23" s="208"/>
      <c r="AE23" s="117">
        <f>M23-J23</f>
        <v>-225.5841965791376</v>
      </c>
      <c r="AF23" s="110">
        <f>M23/J23</f>
        <v>0.88720790171043118</v>
      </c>
      <c r="AG23" s="377"/>
    </row>
    <row r="24" spans="1:33" ht="15.75" customHeight="1">
      <c r="A24" s="301"/>
      <c r="B24" s="163" t="s">
        <v>186</v>
      </c>
      <c r="C24" s="293" t="s">
        <v>200</v>
      </c>
      <c r="D24" s="294"/>
      <c r="E24" s="101">
        <v>71.55</v>
      </c>
      <c r="F24" s="111">
        <v>2342</v>
      </c>
      <c r="G24" s="103">
        <f t="shared" si="5"/>
        <v>167570.1</v>
      </c>
      <c r="H24" s="26"/>
      <c r="I24" s="107">
        <v>22</v>
      </c>
      <c r="J24" s="105">
        <v>2000</v>
      </c>
      <c r="K24" s="106">
        <f t="shared" si="1"/>
        <v>90.909090909090907</v>
      </c>
      <c r="L24" s="107">
        <v>22</v>
      </c>
      <c r="M24" s="105">
        <f>F24/V24*60</f>
        <v>1775.737152485256</v>
      </c>
      <c r="N24" s="106">
        <f>M24/L24</f>
        <v>80.715325112966184</v>
      </c>
      <c r="O24" s="108">
        <f>L24-I24</f>
        <v>0</v>
      </c>
      <c r="P24" s="109">
        <f>N24-K24</f>
        <v>-10.193765796124723</v>
      </c>
      <c r="Q24" s="110">
        <f>N24/K24</f>
        <v>0.88786857624262805</v>
      </c>
      <c r="R24" s="307"/>
      <c r="S24" s="47">
        <v>0.42569444444444443</v>
      </c>
      <c r="T24" s="48">
        <v>0.48064814814814816</v>
      </c>
      <c r="U24" s="111">
        <v>4.8166666666666469</v>
      </c>
      <c r="V24" s="112">
        <v>79.133333333333368</v>
      </c>
      <c r="W24" s="113">
        <v>0.48064814814814816</v>
      </c>
      <c r="X24" s="116">
        <v>0.52013888888888882</v>
      </c>
      <c r="Y24" s="12"/>
      <c r="Z24" s="208"/>
      <c r="AA24" s="295"/>
      <c r="AB24" s="296"/>
      <c r="AC24" s="12">
        <v>2</v>
      </c>
      <c r="AD24" s="208"/>
      <c r="AE24" s="117">
        <f>M24-J24</f>
        <v>-224.26284751474395</v>
      </c>
      <c r="AF24" s="110">
        <f>M24/J24</f>
        <v>0.88786857624262805</v>
      </c>
      <c r="AG24" s="377"/>
    </row>
    <row r="25" spans="1:33" ht="15.75" customHeight="1">
      <c r="A25" s="301"/>
      <c r="B25" s="163" t="s">
        <v>186</v>
      </c>
      <c r="C25" s="293" t="s">
        <v>198</v>
      </c>
      <c r="D25" s="294"/>
      <c r="E25" s="101">
        <v>59.54</v>
      </c>
      <c r="F25" s="111">
        <v>3499</v>
      </c>
      <c r="G25" s="103">
        <f t="shared" si="5"/>
        <v>208330.46</v>
      </c>
      <c r="H25" s="26"/>
      <c r="I25" s="107">
        <v>23</v>
      </c>
      <c r="J25" s="105">
        <v>2000</v>
      </c>
      <c r="K25" s="106">
        <f t="shared" si="1"/>
        <v>86.956521739130437</v>
      </c>
      <c r="L25" s="107">
        <v>23</v>
      </c>
      <c r="M25" s="105">
        <f>F25/V25*60</f>
        <v>1774.8907989291226</v>
      </c>
      <c r="N25" s="106">
        <f>M25/L25</f>
        <v>77.16916517083142</v>
      </c>
      <c r="O25" s="108">
        <f>L25-I25</f>
        <v>0</v>
      </c>
      <c r="P25" s="109">
        <f>N25-K25</f>
        <v>-9.7873565682990176</v>
      </c>
      <c r="Q25" s="110">
        <f>N25/K25</f>
        <v>0.88744539946456125</v>
      </c>
      <c r="R25" s="307"/>
      <c r="S25" s="47">
        <v>0.52013888888888882</v>
      </c>
      <c r="T25" s="48">
        <v>0.60228009259259263</v>
      </c>
      <c r="U25" s="111">
        <v>56.866666666666546</v>
      </c>
      <c r="V25" s="112">
        <v>118.28333333333349</v>
      </c>
      <c r="W25" s="113"/>
      <c r="X25" s="116"/>
      <c r="Y25" s="12"/>
      <c r="Z25" s="208"/>
      <c r="AA25" s="295"/>
      <c r="AB25" s="296"/>
      <c r="AC25" s="12">
        <v>3</v>
      </c>
      <c r="AD25" s="208"/>
      <c r="AE25" s="117">
        <f>M25-J25</f>
        <v>-225.10920107087736</v>
      </c>
      <c r="AF25" s="110">
        <f>M25/J25</f>
        <v>0.88744539946456136</v>
      </c>
      <c r="AG25" s="377"/>
    </row>
    <row r="26" spans="1:33" ht="15.75" customHeight="1">
      <c r="A26" s="302"/>
      <c r="B26" s="163"/>
      <c r="C26" s="293"/>
      <c r="D26" s="294"/>
      <c r="E26" s="101"/>
      <c r="F26" s="111"/>
      <c r="G26" s="103"/>
      <c r="H26" s="13"/>
      <c r="I26" s="118"/>
      <c r="J26" s="105"/>
      <c r="K26" s="106"/>
      <c r="L26" s="118"/>
      <c r="M26" s="105"/>
      <c r="N26" s="106"/>
      <c r="O26" s="108"/>
      <c r="P26" s="109"/>
      <c r="Q26" s="110"/>
      <c r="R26" s="307"/>
      <c r="S26" s="47"/>
      <c r="T26" s="48"/>
      <c r="U26" s="111"/>
      <c r="V26" s="112"/>
      <c r="W26" s="113"/>
      <c r="X26" s="116"/>
      <c r="Y26" s="12"/>
      <c r="Z26" s="208"/>
      <c r="AA26" s="295"/>
      <c r="AB26" s="296"/>
      <c r="AC26" s="12"/>
      <c r="AD26" s="208"/>
      <c r="AE26" s="117"/>
      <c r="AF26" s="110"/>
      <c r="AG26" s="377"/>
    </row>
    <row r="27" spans="1:33" ht="15.75" customHeight="1">
      <c r="A27" s="302"/>
      <c r="B27" s="163"/>
      <c r="C27" s="293"/>
      <c r="D27" s="294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307"/>
      <c r="S27" s="47"/>
      <c r="T27" s="48"/>
      <c r="U27" s="111"/>
      <c r="V27" s="112"/>
      <c r="W27" s="113"/>
      <c r="X27" s="116"/>
      <c r="Y27" s="12"/>
      <c r="Z27" s="208"/>
      <c r="AA27" s="295"/>
      <c r="AB27" s="296"/>
      <c r="AC27" s="12"/>
      <c r="AD27" s="208"/>
      <c r="AE27" s="117"/>
      <c r="AF27" s="110"/>
      <c r="AG27" s="377"/>
    </row>
    <row r="28" spans="1:33" ht="15.75" customHeight="1">
      <c r="A28" s="302"/>
      <c r="B28" s="163"/>
      <c r="C28" s="293"/>
      <c r="D28" s="294"/>
      <c r="E28" s="101"/>
      <c r="F28" s="111"/>
      <c r="G28" s="121"/>
      <c r="H28" s="62"/>
      <c r="I28" s="118"/>
      <c r="J28" s="105"/>
      <c r="K28" s="106"/>
      <c r="L28" s="118"/>
      <c r="M28" s="105"/>
      <c r="N28" s="106"/>
      <c r="O28" s="123"/>
      <c r="P28" s="124"/>
      <c r="Q28" s="125"/>
      <c r="R28" s="307"/>
      <c r="S28" s="47"/>
      <c r="T28" s="48"/>
      <c r="U28" s="111"/>
      <c r="V28" s="112"/>
      <c r="W28" s="113"/>
      <c r="X28" s="116"/>
      <c r="Y28" s="12"/>
      <c r="Z28" s="208"/>
      <c r="AA28" s="295"/>
      <c r="AB28" s="296"/>
      <c r="AC28" s="12"/>
      <c r="AD28" s="208"/>
      <c r="AE28" s="117"/>
      <c r="AF28" s="110"/>
      <c r="AG28" s="377"/>
    </row>
    <row r="29" spans="1:33" ht="15.75" customHeight="1">
      <c r="A29" s="302"/>
      <c r="B29" s="163"/>
      <c r="C29" s="293"/>
      <c r="D29" s="294"/>
      <c r="E29" s="101"/>
      <c r="F29" s="111"/>
      <c r="G29" s="121"/>
      <c r="H29" s="62"/>
      <c r="I29" s="118"/>
      <c r="J29" s="105"/>
      <c r="K29" s="106"/>
      <c r="L29" s="118"/>
      <c r="M29" s="105"/>
      <c r="N29" s="106"/>
      <c r="O29" s="123"/>
      <c r="P29" s="124"/>
      <c r="Q29" s="125"/>
      <c r="R29" s="307"/>
      <c r="S29" s="47"/>
      <c r="T29" s="48"/>
      <c r="U29" s="111"/>
      <c r="V29" s="112"/>
      <c r="W29" s="113"/>
      <c r="X29" s="116"/>
      <c r="Y29" s="12"/>
      <c r="Z29" s="208"/>
      <c r="AA29" s="295"/>
      <c r="AB29" s="296"/>
      <c r="AC29" s="12"/>
      <c r="AD29" s="208"/>
      <c r="AE29" s="117"/>
      <c r="AF29" s="110"/>
      <c r="AG29" s="377"/>
    </row>
    <row r="30" spans="1:33" ht="15.75" customHeight="1">
      <c r="A30" s="302"/>
      <c r="B30" s="163"/>
      <c r="C30" s="293"/>
      <c r="D30" s="294"/>
      <c r="E30" s="101"/>
      <c r="F30" s="111"/>
      <c r="G30" s="121"/>
      <c r="H30" s="62"/>
      <c r="I30" s="118"/>
      <c r="J30" s="105"/>
      <c r="K30" s="106"/>
      <c r="L30" s="118"/>
      <c r="M30" s="105"/>
      <c r="N30" s="106"/>
      <c r="O30" s="123"/>
      <c r="P30" s="124"/>
      <c r="Q30" s="125"/>
      <c r="R30" s="307"/>
      <c r="S30" s="47"/>
      <c r="T30" s="48"/>
      <c r="U30" s="111"/>
      <c r="V30" s="112"/>
      <c r="W30" s="113"/>
      <c r="X30" s="116"/>
      <c r="Y30" s="12"/>
      <c r="Z30" s="208"/>
      <c r="AA30" s="295"/>
      <c r="AB30" s="296"/>
      <c r="AC30" s="12"/>
      <c r="AD30" s="208"/>
      <c r="AE30" s="117"/>
      <c r="AF30" s="110"/>
      <c r="AG30" s="377"/>
    </row>
    <row r="31" spans="1:33" ht="15.75" customHeight="1">
      <c r="A31" s="302"/>
      <c r="B31" s="163"/>
      <c r="C31" s="293"/>
      <c r="D31" s="294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307"/>
      <c r="S31" s="47"/>
      <c r="T31" s="48"/>
      <c r="U31" s="111"/>
      <c r="V31" s="112"/>
      <c r="W31" s="113"/>
      <c r="X31" s="116"/>
      <c r="Y31" s="12"/>
      <c r="Z31" s="208"/>
      <c r="AA31" s="295"/>
      <c r="AB31" s="296"/>
      <c r="AC31" s="12"/>
      <c r="AD31" s="208"/>
      <c r="AE31" s="117"/>
      <c r="AF31" s="110"/>
      <c r="AG31" s="377"/>
    </row>
    <row r="32" spans="1:33" ht="15.75" customHeight="1">
      <c r="A32" s="302"/>
      <c r="B32" s="163"/>
      <c r="C32" s="293"/>
      <c r="D32" s="294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307"/>
      <c r="S32" s="47"/>
      <c r="T32" s="48"/>
      <c r="U32" s="111"/>
      <c r="V32" s="112"/>
      <c r="W32" s="113"/>
      <c r="X32" s="116"/>
      <c r="Y32" s="12"/>
      <c r="Z32" s="208"/>
      <c r="AA32" s="295"/>
      <c r="AB32" s="296"/>
      <c r="AC32" s="12"/>
      <c r="AD32" s="208"/>
      <c r="AE32" s="117"/>
      <c r="AF32" s="110"/>
      <c r="AG32" s="377"/>
    </row>
    <row r="33" spans="1:33" ht="15.75" customHeight="1">
      <c r="A33" s="302"/>
      <c r="B33" s="163"/>
      <c r="C33" s="293"/>
      <c r="D33" s="294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307"/>
      <c r="S33" s="47"/>
      <c r="T33" s="48"/>
      <c r="U33" s="111"/>
      <c r="V33" s="112"/>
      <c r="W33" s="113"/>
      <c r="X33" s="116"/>
      <c r="Y33" s="12"/>
      <c r="Z33" s="208"/>
      <c r="AA33" s="295"/>
      <c r="AB33" s="296"/>
      <c r="AC33" s="12"/>
      <c r="AD33" s="208"/>
      <c r="AE33" s="117"/>
      <c r="AF33" s="110"/>
      <c r="AG33" s="377"/>
    </row>
    <row r="34" spans="1:33" ht="15.75" customHeight="1">
      <c r="A34" s="302"/>
      <c r="B34" s="163"/>
      <c r="C34" s="293"/>
      <c r="D34" s="294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307"/>
      <c r="S34" s="47"/>
      <c r="T34" s="48"/>
      <c r="U34" s="111"/>
      <c r="V34" s="112"/>
      <c r="W34" s="113"/>
      <c r="X34" s="116"/>
      <c r="Y34" s="12"/>
      <c r="Z34" s="208"/>
      <c r="AA34" s="295"/>
      <c r="AB34" s="296"/>
      <c r="AC34" s="12"/>
      <c r="AD34" s="208"/>
      <c r="AE34" s="117"/>
      <c r="AF34" s="110"/>
      <c r="AG34" s="377"/>
    </row>
    <row r="35" spans="1:33" ht="15.75" customHeight="1">
      <c r="A35" s="302"/>
      <c r="B35" s="163"/>
      <c r="C35" s="293"/>
      <c r="D35" s="294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307"/>
      <c r="S35" s="47"/>
      <c r="T35" s="48"/>
      <c r="U35" s="111"/>
      <c r="V35" s="112"/>
      <c r="W35" s="185"/>
      <c r="X35" s="186"/>
      <c r="Y35" s="12"/>
      <c r="Z35" s="208"/>
      <c r="AA35" s="295"/>
      <c r="AB35" s="296"/>
      <c r="AC35" s="12"/>
      <c r="AD35" s="208"/>
      <c r="AE35" s="117"/>
      <c r="AF35" s="110"/>
      <c r="AG35" s="377"/>
    </row>
    <row r="36" spans="1:33" ht="15.75" customHeight="1">
      <c r="A36" s="302"/>
      <c r="B36" s="163"/>
      <c r="C36" s="293"/>
      <c r="D36" s="294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307"/>
      <c r="S36" s="47"/>
      <c r="T36" s="48"/>
      <c r="U36" s="111"/>
      <c r="V36" s="112"/>
      <c r="W36" s="187"/>
      <c r="X36" s="188"/>
      <c r="Y36" s="12"/>
      <c r="Z36" s="208"/>
      <c r="AA36" s="295"/>
      <c r="AB36" s="296"/>
      <c r="AC36" s="12"/>
      <c r="AD36" s="208"/>
      <c r="AE36" s="117"/>
      <c r="AF36" s="110"/>
      <c r="AG36" s="377"/>
    </row>
    <row r="37" spans="1:33" ht="15.75" customHeight="1">
      <c r="A37" s="302"/>
      <c r="B37" s="100"/>
      <c r="C37" s="293"/>
      <c r="D37" s="294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307"/>
      <c r="S37" s="47"/>
      <c r="T37" s="48"/>
      <c r="U37" s="130"/>
      <c r="V37" s="112"/>
      <c r="W37" s="187"/>
      <c r="X37" s="188"/>
      <c r="Y37" s="12"/>
      <c r="Z37" s="208"/>
      <c r="AA37" s="295"/>
      <c r="AB37" s="296"/>
      <c r="AC37" s="12"/>
      <c r="AD37" s="208"/>
      <c r="AE37" s="117"/>
      <c r="AF37" s="110"/>
      <c r="AG37" s="377"/>
    </row>
    <row r="38" spans="1:33" ht="15.75" customHeight="1" thickBot="1">
      <c r="A38" s="303"/>
      <c r="B38" s="133" t="s">
        <v>117</v>
      </c>
      <c r="C38" s="297"/>
      <c r="D38" s="297"/>
      <c r="E38" s="134"/>
      <c r="F38" s="167"/>
      <c r="G38" s="135"/>
      <c r="H38" s="69"/>
      <c r="I38" s="136">
        <f t="shared" ref="I38:J38" si="6">AVERAGE(I22:I37)</f>
        <v>21.5</v>
      </c>
      <c r="J38" s="137">
        <f t="shared" si="6"/>
        <v>2000</v>
      </c>
      <c r="K38" s="138">
        <f t="shared" ref="K38" si="7">J38/I38</f>
        <v>93.023255813953483</v>
      </c>
      <c r="L38" s="136">
        <f t="shared" ref="L38:M38" si="8">AVERAGE(L22:L37)</f>
        <v>21.5</v>
      </c>
      <c r="M38" s="137">
        <f t="shared" si="8"/>
        <v>1775.2118446117913</v>
      </c>
      <c r="N38" s="138">
        <f t="shared" ref="N38:N43" si="9">M38/L38</f>
        <v>82.56799277264146</v>
      </c>
      <c r="O38" s="139">
        <f t="shared" ref="O38:O43" si="10">L38-I38</f>
        <v>0</v>
      </c>
      <c r="P38" s="140">
        <f t="shared" ref="P38:P43" si="11">N38-K38</f>
        <v>-10.455263041312023</v>
      </c>
      <c r="Q38" s="141">
        <f t="shared" ref="Q38:Q43" si="12">N38/K38</f>
        <v>0.88760592230589574</v>
      </c>
      <c r="R38" s="308"/>
      <c r="S38" s="142">
        <f>S22</f>
        <v>0.29166666666666669</v>
      </c>
      <c r="T38" s="143">
        <f>INDEX(T22:T37,COUNTA(T22:T37))</f>
        <v>0.60228009259259263</v>
      </c>
      <c r="U38" s="144"/>
      <c r="V38" s="166"/>
      <c r="W38" s="189"/>
      <c r="X38" s="190"/>
      <c r="Y38" s="181">
        <f>SUM(Y22:Y37)</f>
        <v>0</v>
      </c>
      <c r="Z38" s="182">
        <f>SUM(Z22:Z37)</f>
        <v>0</v>
      </c>
      <c r="AA38" s="298"/>
      <c r="AB38" s="299"/>
      <c r="AC38" s="181">
        <f>SUM(AC22:AC37)</f>
        <v>8</v>
      </c>
      <c r="AD38" s="182">
        <f>SUM(AD22:AD37)</f>
        <v>0</v>
      </c>
      <c r="AE38" s="168">
        <f t="shared" ref="AE38:AE43" si="13">M38-J38</f>
        <v>-224.78815538820868</v>
      </c>
      <c r="AF38" s="141">
        <f t="shared" ref="AF38:AF43" si="14">M38/J38</f>
        <v>0.88760592230589563</v>
      </c>
      <c r="AG38" s="378"/>
    </row>
    <row r="39" spans="1:33" ht="15.75" customHeight="1">
      <c r="A39" s="311" t="s">
        <v>196</v>
      </c>
      <c r="B39" s="146" t="s">
        <v>180</v>
      </c>
      <c r="C39" s="304" t="s">
        <v>182</v>
      </c>
      <c r="D39" s="305"/>
      <c r="E39" s="147">
        <v>29.97</v>
      </c>
      <c r="F39" s="97">
        <v>3038</v>
      </c>
      <c r="G39" s="148">
        <f t="shared" ref="G39:G43" si="15">E39*F39</f>
        <v>91048.86</v>
      </c>
      <c r="H39" s="149"/>
      <c r="I39" s="150">
        <v>20</v>
      </c>
      <c r="J39" s="151">
        <v>2600</v>
      </c>
      <c r="K39" s="152">
        <f>J39/I39</f>
        <v>130</v>
      </c>
      <c r="L39" s="153">
        <v>20</v>
      </c>
      <c r="M39" s="151">
        <f>F39/V39*60</f>
        <v>2313.1979695431469</v>
      </c>
      <c r="N39" s="152">
        <f t="shared" si="9"/>
        <v>115.65989847715734</v>
      </c>
      <c r="O39" s="154">
        <f t="shared" si="10"/>
        <v>0</v>
      </c>
      <c r="P39" s="155">
        <f t="shared" si="11"/>
        <v>-14.340101522842659</v>
      </c>
      <c r="Q39" s="156">
        <f t="shared" si="12"/>
        <v>0.88969152674736418</v>
      </c>
      <c r="R39" s="306">
        <f>Q55</f>
        <v>0.88787598007292534</v>
      </c>
      <c r="S39" s="157">
        <v>0.29180555555555554</v>
      </c>
      <c r="T39" s="158">
        <v>0.34652777777777777</v>
      </c>
      <c r="U39" s="159"/>
      <c r="V39" s="160">
        <v>78.800000000000011</v>
      </c>
      <c r="W39" s="158"/>
      <c r="X39" s="169"/>
      <c r="Y39" s="12"/>
      <c r="Z39" s="208"/>
      <c r="AA39" s="309"/>
      <c r="AB39" s="310"/>
      <c r="AC39" s="12">
        <v>1</v>
      </c>
      <c r="AD39" s="208"/>
      <c r="AE39" s="115">
        <f t="shared" si="13"/>
        <v>-286.80203045685312</v>
      </c>
      <c r="AF39" s="156">
        <f t="shared" si="14"/>
        <v>0.88969152674736418</v>
      </c>
      <c r="AG39" s="290">
        <f>AF55</f>
        <v>0.88787598007292534</v>
      </c>
    </row>
    <row r="40" spans="1:33" ht="15.75" customHeight="1">
      <c r="A40" s="312"/>
      <c r="B40" s="163" t="s">
        <v>180</v>
      </c>
      <c r="C40" s="293" t="s">
        <v>181</v>
      </c>
      <c r="D40" s="294"/>
      <c r="E40" s="101">
        <v>24.07</v>
      </c>
      <c r="F40" s="102">
        <v>451</v>
      </c>
      <c r="G40" s="103">
        <f t="shared" si="15"/>
        <v>10855.57</v>
      </c>
      <c r="H40" s="26"/>
      <c r="I40" s="104">
        <v>20</v>
      </c>
      <c r="J40" s="105">
        <v>2600</v>
      </c>
      <c r="K40" s="106">
        <f t="shared" si="1"/>
        <v>130</v>
      </c>
      <c r="L40" s="107">
        <v>20</v>
      </c>
      <c r="M40" s="105">
        <f>F40/V40*60</f>
        <v>2312.820512820515</v>
      </c>
      <c r="N40" s="106">
        <f t="shared" si="9"/>
        <v>115.64102564102575</v>
      </c>
      <c r="O40" s="108">
        <f t="shared" si="10"/>
        <v>0</v>
      </c>
      <c r="P40" s="109">
        <f t="shared" si="11"/>
        <v>-14.358974358974251</v>
      </c>
      <c r="Q40" s="110">
        <f t="shared" si="12"/>
        <v>0.8895463510848135</v>
      </c>
      <c r="R40" s="307"/>
      <c r="S40" s="47">
        <v>0.35020833333333334</v>
      </c>
      <c r="T40" s="48">
        <v>0.35833333333333334</v>
      </c>
      <c r="U40" s="111">
        <v>5.3000000000000291</v>
      </c>
      <c r="V40" s="112">
        <v>11.69999999999999</v>
      </c>
      <c r="W40" s="113"/>
      <c r="X40" s="116"/>
      <c r="Y40" s="12"/>
      <c r="Z40" s="208"/>
      <c r="AA40" s="295"/>
      <c r="AB40" s="296"/>
      <c r="AC40" s="12">
        <v>1</v>
      </c>
      <c r="AD40" s="208"/>
      <c r="AE40" s="117">
        <f t="shared" si="13"/>
        <v>-287.17948717948502</v>
      </c>
      <c r="AF40" s="110">
        <f t="shared" si="14"/>
        <v>0.8895463510848135</v>
      </c>
      <c r="AG40" s="291"/>
    </row>
    <row r="41" spans="1:33" ht="15.75" customHeight="1">
      <c r="A41" s="312"/>
      <c r="B41" s="163" t="s">
        <v>186</v>
      </c>
      <c r="C41" s="293" t="s">
        <v>257</v>
      </c>
      <c r="D41" s="294"/>
      <c r="E41" s="101">
        <v>65.400000000000006</v>
      </c>
      <c r="F41" s="102">
        <v>2822</v>
      </c>
      <c r="G41" s="103">
        <f t="shared" si="15"/>
        <v>184558.80000000002</v>
      </c>
      <c r="H41" s="26"/>
      <c r="I41" s="104">
        <v>24</v>
      </c>
      <c r="J41" s="105">
        <v>2000</v>
      </c>
      <c r="K41" s="106">
        <f t="shared" si="1"/>
        <v>83.333333333333329</v>
      </c>
      <c r="L41" s="107">
        <v>24</v>
      </c>
      <c r="M41" s="105">
        <f>F41/V41*60</f>
        <v>1763.7500000000005</v>
      </c>
      <c r="N41" s="106">
        <f t="shared" si="9"/>
        <v>73.489583333333357</v>
      </c>
      <c r="O41" s="108">
        <f t="shared" si="10"/>
        <v>0</v>
      </c>
      <c r="P41" s="109">
        <f t="shared" si="11"/>
        <v>-9.8437499999999716</v>
      </c>
      <c r="Q41" s="110">
        <f t="shared" si="12"/>
        <v>0.8818750000000003</v>
      </c>
      <c r="R41" s="307"/>
      <c r="S41" s="47">
        <v>0.36249999999999999</v>
      </c>
      <c r="T41" s="48">
        <v>0.42916666666666664</v>
      </c>
      <c r="U41" s="111">
        <v>5.9999999999999787</v>
      </c>
      <c r="V41" s="112">
        <v>95.999999999999972</v>
      </c>
      <c r="W41" s="113"/>
      <c r="X41" s="116"/>
      <c r="Y41" s="12"/>
      <c r="Z41" s="208"/>
      <c r="AA41" s="295"/>
      <c r="AB41" s="296"/>
      <c r="AC41" s="12">
        <v>3</v>
      </c>
      <c r="AD41" s="208"/>
      <c r="AE41" s="117">
        <f t="shared" si="13"/>
        <v>-236.24999999999955</v>
      </c>
      <c r="AF41" s="110">
        <f t="shared" si="14"/>
        <v>0.88187500000000019</v>
      </c>
      <c r="AG41" s="291"/>
    </row>
    <row r="42" spans="1:33" ht="15.75" customHeight="1">
      <c r="A42" s="312"/>
      <c r="B42" s="163" t="s">
        <v>186</v>
      </c>
      <c r="C42" s="293" t="s">
        <v>194</v>
      </c>
      <c r="D42" s="294"/>
      <c r="E42" s="101">
        <v>59.34</v>
      </c>
      <c r="F42" s="102">
        <v>1632</v>
      </c>
      <c r="G42" s="103">
        <f t="shared" si="15"/>
        <v>96842.880000000005</v>
      </c>
      <c r="H42" s="26"/>
      <c r="I42" s="104">
        <v>24</v>
      </c>
      <c r="J42" s="105">
        <v>2000</v>
      </c>
      <c r="K42" s="106">
        <f t="shared" si="1"/>
        <v>83.333333333333329</v>
      </c>
      <c r="L42" s="107">
        <v>24</v>
      </c>
      <c r="M42" s="105">
        <f>F42/V42*60</f>
        <v>1776.5951013002718</v>
      </c>
      <c r="N42" s="106">
        <f t="shared" si="9"/>
        <v>74.024795887511331</v>
      </c>
      <c r="O42" s="108">
        <f t="shared" si="10"/>
        <v>0</v>
      </c>
      <c r="P42" s="109">
        <f t="shared" si="11"/>
        <v>-9.3085374458219974</v>
      </c>
      <c r="Q42" s="110">
        <f t="shared" si="12"/>
        <v>0.88829755065013605</v>
      </c>
      <c r="R42" s="307"/>
      <c r="S42" s="47">
        <v>0.43263888888888891</v>
      </c>
      <c r="T42" s="48">
        <v>0.47091435185185188</v>
      </c>
      <c r="U42" s="111">
        <v>5.0000000000000622</v>
      </c>
      <c r="V42" s="112">
        <v>55.116666666666674</v>
      </c>
      <c r="W42" s="113">
        <v>0.47091435185185188</v>
      </c>
      <c r="X42" s="116">
        <v>0.50905092592592593</v>
      </c>
      <c r="Y42" s="12"/>
      <c r="Z42" s="208"/>
      <c r="AA42" s="295"/>
      <c r="AB42" s="296"/>
      <c r="AC42" s="12">
        <v>1</v>
      </c>
      <c r="AD42" s="208"/>
      <c r="AE42" s="117">
        <f t="shared" si="13"/>
        <v>-223.40489869972816</v>
      </c>
      <c r="AF42" s="110">
        <f t="shared" si="14"/>
        <v>0.88829755065013594</v>
      </c>
      <c r="AG42" s="291"/>
    </row>
    <row r="43" spans="1:33" ht="15.75" customHeight="1">
      <c r="A43" s="312"/>
      <c r="B43" s="163" t="s">
        <v>186</v>
      </c>
      <c r="C43" s="293" t="s">
        <v>188</v>
      </c>
      <c r="D43" s="294"/>
      <c r="E43" s="101">
        <v>58.67</v>
      </c>
      <c r="F43" s="102">
        <v>4414</v>
      </c>
      <c r="G43" s="103">
        <f t="shared" si="15"/>
        <v>258969.38</v>
      </c>
      <c r="H43" s="13"/>
      <c r="I43" s="104">
        <v>23</v>
      </c>
      <c r="J43" s="105">
        <v>2000</v>
      </c>
      <c r="K43" s="106">
        <f t="shared" si="1"/>
        <v>86.956521739130437</v>
      </c>
      <c r="L43" s="118">
        <v>23</v>
      </c>
      <c r="M43" s="105">
        <f>F43/V43*60</f>
        <v>1777.8473931528299</v>
      </c>
      <c r="N43" s="106">
        <f t="shared" si="9"/>
        <v>77.297712745775215</v>
      </c>
      <c r="O43" s="108">
        <f t="shared" si="10"/>
        <v>0</v>
      </c>
      <c r="P43" s="109">
        <f t="shared" si="11"/>
        <v>-9.6588089933552226</v>
      </c>
      <c r="Q43" s="110">
        <f t="shared" si="12"/>
        <v>0.8889236965764149</v>
      </c>
      <c r="R43" s="307"/>
      <c r="S43" s="47">
        <v>0.50905092592592593</v>
      </c>
      <c r="T43" s="48">
        <v>0.61250000000000004</v>
      </c>
      <c r="U43" s="111">
        <v>54.916666666666643</v>
      </c>
      <c r="V43" s="112">
        <v>148.96666666666673</v>
      </c>
      <c r="W43" s="113"/>
      <c r="X43" s="116"/>
      <c r="Y43" s="12"/>
      <c r="Z43" s="208"/>
      <c r="AA43" s="295"/>
      <c r="AB43" s="296"/>
      <c r="AC43" s="12">
        <v>4</v>
      </c>
      <c r="AD43" s="208"/>
      <c r="AE43" s="117">
        <f t="shared" si="13"/>
        <v>-222.15260684717009</v>
      </c>
      <c r="AF43" s="110">
        <f t="shared" si="14"/>
        <v>0.8889236965764149</v>
      </c>
      <c r="AG43" s="291"/>
    </row>
    <row r="44" spans="1:33" ht="15.75" customHeight="1">
      <c r="A44" s="312"/>
      <c r="B44" s="163"/>
      <c r="C44" s="293"/>
      <c r="D44" s="294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307"/>
      <c r="S44" s="47"/>
      <c r="T44" s="48"/>
      <c r="U44" s="111"/>
      <c r="V44" s="112"/>
      <c r="W44" s="113"/>
      <c r="X44" s="116"/>
      <c r="Y44" s="12"/>
      <c r="Z44" s="208"/>
      <c r="AA44" s="295"/>
      <c r="AB44" s="296"/>
      <c r="AC44" s="12"/>
      <c r="AD44" s="208"/>
      <c r="AE44" s="117"/>
      <c r="AF44" s="110"/>
      <c r="AG44" s="291"/>
    </row>
    <row r="45" spans="1:33" ht="15.75" customHeight="1">
      <c r="A45" s="312"/>
      <c r="B45" s="163"/>
      <c r="C45" s="293"/>
      <c r="D45" s="294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307"/>
      <c r="S45" s="119"/>
      <c r="T45" s="120"/>
      <c r="U45" s="111"/>
      <c r="V45" s="112"/>
      <c r="W45" s="120"/>
      <c r="X45" s="191"/>
      <c r="Y45" s="12"/>
      <c r="Z45" s="208"/>
      <c r="AA45" s="295"/>
      <c r="AB45" s="296"/>
      <c r="AC45" s="12"/>
      <c r="AD45" s="208"/>
      <c r="AE45" s="117"/>
      <c r="AF45" s="110"/>
      <c r="AG45" s="291"/>
    </row>
    <row r="46" spans="1:33" ht="15.75" customHeight="1">
      <c r="A46" s="312"/>
      <c r="B46" s="163"/>
      <c r="C46" s="293"/>
      <c r="D46" s="294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07"/>
      <c r="S46" s="119"/>
      <c r="T46" s="120"/>
      <c r="U46" s="111"/>
      <c r="V46" s="112"/>
      <c r="W46" s="120"/>
      <c r="X46" s="191"/>
      <c r="Y46" s="12"/>
      <c r="Z46" s="208"/>
      <c r="AA46" s="295"/>
      <c r="AB46" s="296"/>
      <c r="AC46" s="12"/>
      <c r="AD46" s="208"/>
      <c r="AE46" s="117"/>
      <c r="AF46" s="110"/>
      <c r="AG46" s="291"/>
    </row>
    <row r="47" spans="1:33" ht="15.75" customHeight="1">
      <c r="A47" s="312"/>
      <c r="B47" s="163"/>
      <c r="C47" s="293"/>
      <c r="D47" s="294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07"/>
      <c r="S47" s="119"/>
      <c r="T47" s="120"/>
      <c r="U47" s="111"/>
      <c r="V47" s="112"/>
      <c r="W47" s="120"/>
      <c r="X47" s="191"/>
      <c r="Y47" s="12"/>
      <c r="Z47" s="208"/>
      <c r="AA47" s="295"/>
      <c r="AB47" s="296"/>
      <c r="AC47" s="12"/>
      <c r="AD47" s="208"/>
      <c r="AE47" s="117"/>
      <c r="AF47" s="110"/>
      <c r="AG47" s="291"/>
    </row>
    <row r="48" spans="1:33" ht="15.75" customHeight="1">
      <c r="A48" s="312"/>
      <c r="B48" s="163"/>
      <c r="C48" s="293"/>
      <c r="D48" s="294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07"/>
      <c r="S48" s="119"/>
      <c r="T48" s="120"/>
      <c r="U48" s="111"/>
      <c r="V48" s="112"/>
      <c r="W48" s="120"/>
      <c r="X48" s="191"/>
      <c r="Y48" s="12"/>
      <c r="Z48" s="208"/>
      <c r="AA48" s="295"/>
      <c r="AB48" s="296"/>
      <c r="AC48" s="12"/>
      <c r="AD48" s="208"/>
      <c r="AE48" s="117"/>
      <c r="AF48" s="110"/>
      <c r="AG48" s="291"/>
    </row>
    <row r="49" spans="1:33" ht="15.75" customHeight="1">
      <c r="A49" s="312"/>
      <c r="B49" s="163"/>
      <c r="C49" s="293"/>
      <c r="D49" s="294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07"/>
      <c r="S49" s="119"/>
      <c r="T49" s="120"/>
      <c r="U49" s="111"/>
      <c r="V49" s="112"/>
      <c r="W49" s="120"/>
      <c r="X49" s="191"/>
      <c r="Y49" s="12"/>
      <c r="Z49" s="208"/>
      <c r="AA49" s="295"/>
      <c r="AB49" s="296"/>
      <c r="AC49" s="12"/>
      <c r="AD49" s="208"/>
      <c r="AE49" s="117"/>
      <c r="AF49" s="110"/>
      <c r="AG49" s="291"/>
    </row>
    <row r="50" spans="1:33" ht="15.75" customHeight="1">
      <c r="A50" s="312"/>
      <c r="B50" s="163"/>
      <c r="C50" s="293"/>
      <c r="D50" s="294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07"/>
      <c r="S50" s="119"/>
      <c r="T50" s="120"/>
      <c r="U50" s="111"/>
      <c r="V50" s="112"/>
      <c r="W50" s="120"/>
      <c r="X50" s="191"/>
      <c r="Y50" s="12"/>
      <c r="Z50" s="208"/>
      <c r="AA50" s="295"/>
      <c r="AB50" s="296"/>
      <c r="AC50" s="12"/>
      <c r="AD50" s="208"/>
      <c r="AE50" s="117"/>
      <c r="AF50" s="110"/>
      <c r="AG50" s="291"/>
    </row>
    <row r="51" spans="1:33" ht="15.75" customHeight="1">
      <c r="A51" s="312"/>
      <c r="B51" s="163"/>
      <c r="C51" s="293"/>
      <c r="D51" s="294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07"/>
      <c r="S51" s="119"/>
      <c r="T51" s="120"/>
      <c r="U51" s="111"/>
      <c r="V51" s="112"/>
      <c r="W51" s="120"/>
      <c r="X51" s="191"/>
      <c r="Y51" s="12"/>
      <c r="Z51" s="208"/>
      <c r="AA51" s="295"/>
      <c r="AB51" s="296"/>
      <c r="AC51" s="12"/>
      <c r="AD51" s="208"/>
      <c r="AE51" s="117"/>
      <c r="AF51" s="110"/>
      <c r="AG51" s="291"/>
    </row>
    <row r="52" spans="1:33" ht="15.75" customHeight="1">
      <c r="A52" s="312"/>
      <c r="B52" s="163"/>
      <c r="C52" s="293"/>
      <c r="D52" s="294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07"/>
      <c r="S52" s="119"/>
      <c r="T52" s="120"/>
      <c r="U52" s="111"/>
      <c r="V52" s="112"/>
      <c r="W52" s="120"/>
      <c r="X52" s="191"/>
      <c r="Y52" s="12"/>
      <c r="Z52" s="208"/>
      <c r="AA52" s="295"/>
      <c r="AB52" s="296"/>
      <c r="AC52" s="12"/>
      <c r="AD52" s="208"/>
      <c r="AE52" s="117"/>
      <c r="AF52" s="110"/>
      <c r="AG52" s="291"/>
    </row>
    <row r="53" spans="1:33" ht="15.75" customHeight="1">
      <c r="A53" s="312"/>
      <c r="B53" s="163"/>
      <c r="C53" s="293"/>
      <c r="D53" s="294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07"/>
      <c r="S53" s="119"/>
      <c r="T53" s="120"/>
      <c r="U53" s="111"/>
      <c r="V53" s="112"/>
      <c r="W53" s="120"/>
      <c r="X53" s="191"/>
      <c r="Y53" s="12"/>
      <c r="Z53" s="208"/>
      <c r="AA53" s="295"/>
      <c r="AB53" s="296"/>
      <c r="AC53" s="12"/>
      <c r="AD53" s="208"/>
      <c r="AE53" s="117"/>
      <c r="AF53" s="110"/>
      <c r="AG53" s="291"/>
    </row>
    <row r="54" spans="1:33" ht="15.75" customHeight="1">
      <c r="A54" s="312"/>
      <c r="B54" s="163"/>
      <c r="C54" s="293"/>
      <c r="D54" s="294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07"/>
      <c r="S54" s="119"/>
      <c r="T54" s="120"/>
      <c r="U54" s="130"/>
      <c r="V54" s="131"/>
      <c r="W54" s="126"/>
      <c r="X54" s="127"/>
      <c r="Y54" s="12"/>
      <c r="Z54" s="208"/>
      <c r="AA54" s="295"/>
      <c r="AB54" s="296"/>
      <c r="AC54" s="12"/>
      <c r="AD54" s="208"/>
      <c r="AE54" s="165"/>
      <c r="AF54" s="125"/>
      <c r="AG54" s="291"/>
    </row>
    <row r="55" spans="1:33" ht="15.75" customHeight="1" thickBot="1">
      <c r="A55" s="313"/>
      <c r="B55" s="133" t="s">
        <v>117</v>
      </c>
      <c r="C55" s="297"/>
      <c r="D55" s="297"/>
      <c r="E55" s="134"/>
      <c r="F55" s="167"/>
      <c r="G55" s="135"/>
      <c r="H55" s="69"/>
      <c r="I55" s="136">
        <f t="shared" ref="I55:J55" si="16">AVERAGE(I39:I54)</f>
        <v>22.2</v>
      </c>
      <c r="J55" s="137">
        <f t="shared" si="16"/>
        <v>2240</v>
      </c>
      <c r="K55" s="138">
        <f t="shared" ref="K55" si="17">J55/I55</f>
        <v>100.90090090090091</v>
      </c>
      <c r="L55" s="136">
        <f t="shared" ref="L55:M55" si="18">AVERAGE(L39:L54)</f>
        <v>22.2</v>
      </c>
      <c r="M55" s="137">
        <f t="shared" si="18"/>
        <v>1988.8421953633529</v>
      </c>
      <c r="N55" s="138">
        <f t="shared" ref="N55:N62" si="19">M55/L55</f>
        <v>89.587486277628514</v>
      </c>
      <c r="O55" s="139">
        <f t="shared" ref="O55:O62" si="20">L55-I55</f>
        <v>0</v>
      </c>
      <c r="P55" s="140">
        <f t="shared" ref="P55:P62" si="21">N55-K55</f>
        <v>-11.313414623272394</v>
      </c>
      <c r="Q55" s="141">
        <f t="shared" ref="Q55:Q62" si="22">N55/K55</f>
        <v>0.88787598007292534</v>
      </c>
      <c r="R55" s="308"/>
      <c r="S55" s="142">
        <f>S39</f>
        <v>0.29180555555555554</v>
      </c>
      <c r="T55" s="143">
        <f>INDEX(T39:T54,COUNTA(T39:T54))</f>
        <v>0.61250000000000004</v>
      </c>
      <c r="U55" s="144"/>
      <c r="V55" s="166"/>
      <c r="W55" s="167"/>
      <c r="X55" s="138"/>
      <c r="Y55" s="181">
        <f>SUM(Y39:Y54)</f>
        <v>0</v>
      </c>
      <c r="Z55" s="182">
        <f>SUM(Z39:Z54)</f>
        <v>0</v>
      </c>
      <c r="AA55" s="298"/>
      <c r="AB55" s="299"/>
      <c r="AC55" s="181">
        <f>SUM(AC39:AC54)</f>
        <v>10</v>
      </c>
      <c r="AD55" s="194">
        <f>SUM(AD39:AD54)</f>
        <v>0</v>
      </c>
      <c r="AE55" s="168">
        <f t="shared" ref="AE55:AE62" si="23">M55-J55</f>
        <v>-251.15780463664714</v>
      </c>
      <c r="AF55" s="141">
        <f t="shared" ref="AF55:AF62" si="24">M55/J55</f>
        <v>0.88787598007292534</v>
      </c>
      <c r="AG55" s="292"/>
    </row>
    <row r="56" spans="1:33" ht="15.75" customHeight="1">
      <c r="A56" s="300" t="s">
        <v>231</v>
      </c>
      <c r="B56" s="114" t="s">
        <v>191</v>
      </c>
      <c r="C56" s="375" t="s">
        <v>192</v>
      </c>
      <c r="D56" s="375"/>
      <c r="E56" s="147">
        <v>57.3</v>
      </c>
      <c r="F56" s="97">
        <v>1571</v>
      </c>
      <c r="G56" s="148">
        <f t="shared" ref="G56:G62" si="25">E56*F56</f>
        <v>90018.299999999988</v>
      </c>
      <c r="H56" s="149"/>
      <c r="I56" s="150">
        <v>22</v>
      </c>
      <c r="J56" s="151">
        <v>1800</v>
      </c>
      <c r="K56" s="152">
        <f>J56/I56</f>
        <v>81.818181818181813</v>
      </c>
      <c r="L56" s="153">
        <v>22</v>
      </c>
      <c r="M56" s="151">
        <f t="shared" ref="M56:M62" si="26">F56/V56*60</f>
        <v>1599.8868458274408</v>
      </c>
      <c r="N56" s="152">
        <f t="shared" si="19"/>
        <v>72.722129355792759</v>
      </c>
      <c r="O56" s="154">
        <f t="shared" si="20"/>
        <v>0</v>
      </c>
      <c r="P56" s="155">
        <f t="shared" si="21"/>
        <v>-9.0960524623890535</v>
      </c>
      <c r="Q56" s="156">
        <f t="shared" si="22"/>
        <v>0.88882602545968936</v>
      </c>
      <c r="R56" s="306">
        <f>Q72</f>
        <v>0.88954271645806793</v>
      </c>
      <c r="S56" s="157">
        <v>0.29172453703703705</v>
      </c>
      <c r="T56" s="158">
        <v>0.33263888888888887</v>
      </c>
      <c r="U56" s="159"/>
      <c r="V56" s="160">
        <v>58.916666666666629</v>
      </c>
      <c r="W56" s="158"/>
      <c r="X56" s="169"/>
      <c r="Y56" s="12"/>
      <c r="Z56" s="208"/>
      <c r="AA56" s="309"/>
      <c r="AB56" s="310"/>
      <c r="AC56" s="12">
        <v>1</v>
      </c>
      <c r="AD56" s="208"/>
      <c r="AE56" s="115">
        <f t="shared" si="23"/>
        <v>-200.11315417255923</v>
      </c>
      <c r="AF56" s="156">
        <f t="shared" si="24"/>
        <v>0.88882602545968936</v>
      </c>
      <c r="AG56" s="290">
        <f>AF72</f>
        <v>0.88954271645806793</v>
      </c>
    </row>
    <row r="57" spans="1:33" ht="15.75" customHeight="1">
      <c r="A57" s="301"/>
      <c r="B57" s="100" t="s">
        <v>178</v>
      </c>
      <c r="C57" s="374" t="s">
        <v>204</v>
      </c>
      <c r="D57" s="374"/>
      <c r="E57" s="101">
        <v>57.73</v>
      </c>
      <c r="F57" s="102">
        <v>849</v>
      </c>
      <c r="G57" s="103">
        <f t="shared" si="25"/>
        <v>49012.77</v>
      </c>
      <c r="H57" s="26"/>
      <c r="I57" s="104">
        <v>22</v>
      </c>
      <c r="J57" s="105">
        <v>1800</v>
      </c>
      <c r="K57" s="106">
        <f t="shared" ref="K57:K62" si="27">J57/I57</f>
        <v>81.818181818181813</v>
      </c>
      <c r="L57" s="107">
        <v>22</v>
      </c>
      <c r="M57" s="105">
        <f t="shared" si="26"/>
        <v>1602.7267960146835</v>
      </c>
      <c r="N57" s="106">
        <f t="shared" si="19"/>
        <v>72.85121800066743</v>
      </c>
      <c r="O57" s="108">
        <f t="shared" si="20"/>
        <v>0</v>
      </c>
      <c r="P57" s="109">
        <f t="shared" si="21"/>
        <v>-8.9669638175143831</v>
      </c>
      <c r="Q57" s="110">
        <f t="shared" si="22"/>
        <v>0.89040377556371308</v>
      </c>
      <c r="R57" s="307"/>
      <c r="S57" s="47">
        <v>0.33626157407407409</v>
      </c>
      <c r="T57" s="48">
        <v>0.35833333333333334</v>
      </c>
      <c r="U57" s="111">
        <v>5.2166666666667094</v>
      </c>
      <c r="V57" s="112">
        <v>31.783333333333317</v>
      </c>
      <c r="W57" s="113"/>
      <c r="X57" s="116"/>
      <c r="Y57" s="12"/>
      <c r="Z57" s="208"/>
      <c r="AA57" s="295"/>
      <c r="AB57" s="296"/>
      <c r="AC57" s="12">
        <v>1</v>
      </c>
      <c r="AD57" s="208"/>
      <c r="AE57" s="117">
        <f t="shared" si="23"/>
        <v>-197.27320398531651</v>
      </c>
      <c r="AF57" s="110">
        <f t="shared" si="24"/>
        <v>0.89040377556371308</v>
      </c>
      <c r="AG57" s="291"/>
    </row>
    <row r="58" spans="1:33" ht="15.75" customHeight="1">
      <c r="A58" s="301"/>
      <c r="B58" s="100" t="s">
        <v>178</v>
      </c>
      <c r="C58" s="374" t="s">
        <v>203</v>
      </c>
      <c r="D58" s="374"/>
      <c r="E58" s="101">
        <v>57.73</v>
      </c>
      <c r="F58" s="102">
        <v>723</v>
      </c>
      <c r="G58" s="103">
        <f t="shared" si="25"/>
        <v>41738.79</v>
      </c>
      <c r="H58" s="26"/>
      <c r="I58" s="104">
        <v>22</v>
      </c>
      <c r="J58" s="105">
        <v>1800</v>
      </c>
      <c r="K58" s="106">
        <f t="shared" si="27"/>
        <v>81.818181818181813</v>
      </c>
      <c r="L58" s="107">
        <v>22</v>
      </c>
      <c r="M58" s="105">
        <f t="shared" si="26"/>
        <v>1600.7380073800737</v>
      </c>
      <c r="N58" s="106">
        <f t="shared" si="19"/>
        <v>72.760818517276078</v>
      </c>
      <c r="O58" s="108">
        <f t="shared" si="20"/>
        <v>0</v>
      </c>
      <c r="P58" s="109">
        <f t="shared" si="21"/>
        <v>-9.0573633009057346</v>
      </c>
      <c r="Q58" s="110">
        <f t="shared" si="22"/>
        <v>0.88929889298892995</v>
      </c>
      <c r="R58" s="307"/>
      <c r="S58" s="47">
        <v>0.36180555555555555</v>
      </c>
      <c r="T58" s="48">
        <v>0.38062499999999999</v>
      </c>
      <c r="U58" s="111">
        <v>4.9999999999999822</v>
      </c>
      <c r="V58" s="112">
        <v>27.1</v>
      </c>
      <c r="W58" s="113"/>
      <c r="X58" s="116"/>
      <c r="Y58" s="12"/>
      <c r="Z58" s="208"/>
      <c r="AA58" s="295"/>
      <c r="AB58" s="296"/>
      <c r="AC58" s="12">
        <v>1</v>
      </c>
      <c r="AD58" s="208"/>
      <c r="AE58" s="117">
        <f t="shared" si="23"/>
        <v>-199.26199261992633</v>
      </c>
      <c r="AF58" s="110">
        <f t="shared" si="24"/>
        <v>0.88929889298892983</v>
      </c>
      <c r="AG58" s="291"/>
    </row>
    <row r="59" spans="1:33" ht="15.75" customHeight="1">
      <c r="A59" s="301"/>
      <c r="B59" s="100" t="s">
        <v>201</v>
      </c>
      <c r="C59" s="374" t="s">
        <v>205</v>
      </c>
      <c r="D59" s="374"/>
      <c r="E59" s="101">
        <v>71.84</v>
      </c>
      <c r="F59" s="102">
        <v>866</v>
      </c>
      <c r="G59" s="103">
        <f t="shared" si="25"/>
        <v>62213.440000000002</v>
      </c>
      <c r="H59" s="26"/>
      <c r="I59" s="104">
        <v>19</v>
      </c>
      <c r="J59" s="105">
        <v>1800</v>
      </c>
      <c r="K59" s="106">
        <f t="shared" si="27"/>
        <v>94.736842105263165</v>
      </c>
      <c r="L59" s="107">
        <v>19</v>
      </c>
      <c r="M59" s="105">
        <f t="shared" si="26"/>
        <v>1606.1823802163865</v>
      </c>
      <c r="N59" s="106">
        <f t="shared" si="19"/>
        <v>84.535914748230866</v>
      </c>
      <c r="O59" s="108">
        <f t="shared" si="20"/>
        <v>0</v>
      </c>
      <c r="P59" s="109">
        <f t="shared" si="21"/>
        <v>-10.200927357032299</v>
      </c>
      <c r="Q59" s="110">
        <f t="shared" si="22"/>
        <v>0.89232354456465912</v>
      </c>
      <c r="R59" s="307"/>
      <c r="S59" s="47">
        <v>0.3840277777777778</v>
      </c>
      <c r="T59" s="48">
        <v>0.40649305555555554</v>
      </c>
      <c r="U59" s="111">
        <v>4.9000000000000465</v>
      </c>
      <c r="V59" s="112">
        <v>32.349999999999937</v>
      </c>
      <c r="W59" s="113"/>
      <c r="X59" s="116"/>
      <c r="Y59" s="12"/>
      <c r="Z59" s="208"/>
      <c r="AA59" s="295"/>
      <c r="AB59" s="296"/>
      <c r="AC59" s="12">
        <v>1</v>
      </c>
      <c r="AD59" s="208"/>
      <c r="AE59" s="215">
        <f t="shared" si="23"/>
        <v>-193.81761978361351</v>
      </c>
      <c r="AF59" s="216">
        <f t="shared" si="24"/>
        <v>0.89232354456465912</v>
      </c>
      <c r="AG59" s="291"/>
    </row>
    <row r="60" spans="1:33" ht="15.75" customHeight="1">
      <c r="A60" s="302"/>
      <c r="B60" s="100" t="s">
        <v>201</v>
      </c>
      <c r="C60" s="374" t="s">
        <v>206</v>
      </c>
      <c r="D60" s="374"/>
      <c r="E60" s="101">
        <v>72.400000000000006</v>
      </c>
      <c r="F60" s="105">
        <v>458</v>
      </c>
      <c r="G60" s="103">
        <f t="shared" si="25"/>
        <v>33159.200000000004</v>
      </c>
      <c r="H60" s="13"/>
      <c r="I60" s="104">
        <v>18</v>
      </c>
      <c r="J60" s="105">
        <v>1800</v>
      </c>
      <c r="K60" s="106">
        <f t="shared" si="27"/>
        <v>100</v>
      </c>
      <c r="L60" s="118">
        <v>18</v>
      </c>
      <c r="M60" s="105">
        <f t="shared" si="26"/>
        <v>1605.4527750730297</v>
      </c>
      <c r="N60" s="106">
        <f t="shared" si="19"/>
        <v>89.191820837390537</v>
      </c>
      <c r="O60" s="108">
        <f t="shared" si="20"/>
        <v>0</v>
      </c>
      <c r="P60" s="109">
        <f t="shared" si="21"/>
        <v>-10.808179162609463</v>
      </c>
      <c r="Q60" s="110">
        <f t="shared" si="22"/>
        <v>0.89191820837390534</v>
      </c>
      <c r="R60" s="307"/>
      <c r="S60" s="47">
        <v>0.40972222222222221</v>
      </c>
      <c r="T60" s="48">
        <v>0.42160879629629627</v>
      </c>
      <c r="U60" s="111">
        <v>4.6500000000000075</v>
      </c>
      <c r="V60" s="112">
        <v>17.116666666666653</v>
      </c>
      <c r="W60" s="113"/>
      <c r="X60" s="116"/>
      <c r="Y60" s="12"/>
      <c r="Z60" s="208"/>
      <c r="AA60" s="295"/>
      <c r="AB60" s="296"/>
      <c r="AC60" s="12">
        <v>1</v>
      </c>
      <c r="AD60" s="208"/>
      <c r="AE60" s="215">
        <f t="shared" si="23"/>
        <v>-194.54722492697033</v>
      </c>
      <c r="AF60" s="216">
        <f t="shared" si="24"/>
        <v>0.89191820837390534</v>
      </c>
      <c r="AG60" s="291"/>
    </row>
    <row r="61" spans="1:33" ht="15.75" customHeight="1">
      <c r="A61" s="302"/>
      <c r="B61" s="100" t="s">
        <v>201</v>
      </c>
      <c r="C61" s="374" t="s">
        <v>202</v>
      </c>
      <c r="D61" s="374"/>
      <c r="E61" s="101">
        <v>32.06</v>
      </c>
      <c r="F61" s="105">
        <v>935</v>
      </c>
      <c r="G61" s="121">
        <f t="shared" si="25"/>
        <v>29976.100000000002</v>
      </c>
      <c r="H61" s="122"/>
      <c r="I61" s="104">
        <v>19</v>
      </c>
      <c r="J61" s="105">
        <v>3600</v>
      </c>
      <c r="K61" s="106">
        <f t="shared" si="27"/>
        <v>189.47368421052633</v>
      </c>
      <c r="L61" s="107">
        <v>19</v>
      </c>
      <c r="M61" s="105">
        <f t="shared" si="26"/>
        <v>3202.6641294005767</v>
      </c>
      <c r="N61" s="106">
        <f t="shared" si="19"/>
        <v>168.5612699684514</v>
      </c>
      <c r="O61" s="108">
        <f t="shared" si="20"/>
        <v>0</v>
      </c>
      <c r="P61" s="109">
        <f t="shared" si="21"/>
        <v>-20.912414242074931</v>
      </c>
      <c r="Q61" s="110">
        <f t="shared" si="22"/>
        <v>0.88962892483349343</v>
      </c>
      <c r="R61" s="307"/>
      <c r="S61" s="47">
        <v>0.42603009259259261</v>
      </c>
      <c r="T61" s="48">
        <v>0.43819444444444444</v>
      </c>
      <c r="U61" s="111">
        <v>6.3666666666667293</v>
      </c>
      <c r="V61" s="112">
        <v>17.516666666666634</v>
      </c>
      <c r="W61" s="113">
        <v>0.43819444444444444</v>
      </c>
      <c r="X61" s="116">
        <v>0.47741898148148149</v>
      </c>
      <c r="Y61" s="12"/>
      <c r="Z61" s="208"/>
      <c r="AA61" s="295"/>
      <c r="AB61" s="296"/>
      <c r="AC61" s="12">
        <v>1</v>
      </c>
      <c r="AD61" s="208"/>
      <c r="AE61" s="215">
        <f t="shared" si="23"/>
        <v>-397.33587059942329</v>
      </c>
      <c r="AF61" s="216">
        <f t="shared" si="24"/>
        <v>0.88962892483349354</v>
      </c>
      <c r="AG61" s="291"/>
    </row>
    <row r="62" spans="1:33" ht="15.75" customHeight="1">
      <c r="A62" s="302"/>
      <c r="B62" s="100" t="s">
        <v>201</v>
      </c>
      <c r="C62" s="374" t="s">
        <v>258</v>
      </c>
      <c r="D62" s="374"/>
      <c r="E62" s="101">
        <v>56.43</v>
      </c>
      <c r="F62" s="105">
        <v>2985</v>
      </c>
      <c r="G62" s="121">
        <f t="shared" si="25"/>
        <v>168443.55</v>
      </c>
      <c r="H62" s="62"/>
      <c r="I62" s="104">
        <v>19</v>
      </c>
      <c r="J62" s="105">
        <v>1800</v>
      </c>
      <c r="K62" s="106">
        <f t="shared" si="27"/>
        <v>94.736842105263165</v>
      </c>
      <c r="L62" s="118">
        <v>19</v>
      </c>
      <c r="M62" s="105">
        <f t="shared" si="26"/>
        <v>1591.7641830839871</v>
      </c>
      <c r="N62" s="106">
        <f t="shared" si="19"/>
        <v>83.777062267578273</v>
      </c>
      <c r="O62" s="123">
        <f t="shared" si="20"/>
        <v>0</v>
      </c>
      <c r="P62" s="124">
        <f t="shared" si="21"/>
        <v>-10.959779837684891</v>
      </c>
      <c r="Q62" s="125">
        <f t="shared" si="22"/>
        <v>0.88431343504665949</v>
      </c>
      <c r="R62" s="307"/>
      <c r="S62" s="47">
        <v>0.47741898148148149</v>
      </c>
      <c r="T62" s="48">
        <v>0.55555555555555558</v>
      </c>
      <c r="U62" s="111">
        <v>56.483333333333341</v>
      </c>
      <c r="V62" s="112">
        <v>112.51666666666669</v>
      </c>
      <c r="W62" s="113"/>
      <c r="X62" s="116"/>
      <c r="Y62" s="12"/>
      <c r="Z62" s="208"/>
      <c r="AA62" s="295"/>
      <c r="AB62" s="296"/>
      <c r="AC62" s="12">
        <v>3</v>
      </c>
      <c r="AD62" s="208"/>
      <c r="AE62" s="215">
        <f t="shared" si="23"/>
        <v>-208.23581691601294</v>
      </c>
      <c r="AF62" s="216">
        <f t="shared" si="24"/>
        <v>0.88431343504665949</v>
      </c>
      <c r="AG62" s="291"/>
    </row>
    <row r="63" spans="1:33" ht="15.75" customHeight="1">
      <c r="A63" s="302"/>
      <c r="B63" s="100"/>
      <c r="C63" s="374"/>
      <c r="D63" s="374"/>
      <c r="E63" s="101"/>
      <c r="F63" s="105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07"/>
      <c r="S63" s="47"/>
      <c r="T63" s="48"/>
      <c r="U63" s="111"/>
      <c r="V63" s="112"/>
      <c r="W63" s="113"/>
      <c r="X63" s="116"/>
      <c r="Y63" s="12"/>
      <c r="Z63" s="208"/>
      <c r="AA63" s="295"/>
      <c r="AB63" s="296"/>
      <c r="AC63" s="12"/>
      <c r="AD63" s="208"/>
      <c r="AE63" s="215"/>
      <c r="AF63" s="216"/>
      <c r="AG63" s="291"/>
    </row>
    <row r="64" spans="1:33" ht="15.75" customHeight="1">
      <c r="A64" s="302"/>
      <c r="B64" s="100"/>
      <c r="C64" s="374"/>
      <c r="D64" s="374"/>
      <c r="E64" s="101"/>
      <c r="F64" s="105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07"/>
      <c r="S64" s="47"/>
      <c r="T64" s="48"/>
      <c r="U64" s="111"/>
      <c r="V64" s="112"/>
      <c r="W64" s="113"/>
      <c r="X64" s="116"/>
      <c r="Y64" s="12"/>
      <c r="Z64" s="208"/>
      <c r="AA64" s="295"/>
      <c r="AB64" s="296"/>
      <c r="AC64" s="12"/>
      <c r="AD64" s="208"/>
      <c r="AE64" s="215"/>
      <c r="AF64" s="216"/>
      <c r="AG64" s="291"/>
    </row>
    <row r="65" spans="1:33" ht="15.75" customHeight="1">
      <c r="A65" s="302"/>
      <c r="B65" s="100"/>
      <c r="C65" s="374"/>
      <c r="D65" s="374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07"/>
      <c r="S65" s="47"/>
      <c r="T65" s="48"/>
      <c r="U65" s="111"/>
      <c r="V65" s="112"/>
      <c r="W65" s="113"/>
      <c r="X65" s="116"/>
      <c r="Y65" s="12"/>
      <c r="Z65" s="208"/>
      <c r="AA65" s="295"/>
      <c r="AB65" s="296"/>
      <c r="AC65" s="12"/>
      <c r="AD65" s="208"/>
      <c r="AE65" s="215"/>
      <c r="AF65" s="216"/>
      <c r="AG65" s="291"/>
    </row>
    <row r="66" spans="1:33" ht="15.75" customHeight="1">
      <c r="A66" s="302"/>
      <c r="B66" s="100"/>
      <c r="C66" s="374"/>
      <c r="D66" s="374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07"/>
      <c r="S66" s="47"/>
      <c r="T66" s="48"/>
      <c r="U66" s="111"/>
      <c r="V66" s="112"/>
      <c r="W66" s="113"/>
      <c r="X66" s="116"/>
      <c r="Y66" s="12"/>
      <c r="Z66" s="208"/>
      <c r="AA66" s="295"/>
      <c r="AB66" s="296"/>
      <c r="AC66" s="12"/>
      <c r="AD66" s="208"/>
      <c r="AE66" s="215"/>
      <c r="AF66" s="216"/>
      <c r="AG66" s="291"/>
    </row>
    <row r="67" spans="1:33" ht="15.75" customHeight="1">
      <c r="A67" s="302"/>
      <c r="B67" s="100"/>
      <c r="C67" s="374"/>
      <c r="D67" s="374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07"/>
      <c r="S67" s="47"/>
      <c r="T67" s="48"/>
      <c r="U67" s="111"/>
      <c r="V67" s="112"/>
      <c r="W67" s="113"/>
      <c r="X67" s="116"/>
      <c r="Y67" s="12"/>
      <c r="Z67" s="208"/>
      <c r="AA67" s="295"/>
      <c r="AB67" s="296"/>
      <c r="AC67" s="12"/>
      <c r="AD67" s="208"/>
      <c r="AE67" s="215"/>
      <c r="AF67" s="216"/>
      <c r="AG67" s="291"/>
    </row>
    <row r="68" spans="1:33" ht="15.75" customHeight="1">
      <c r="A68" s="302"/>
      <c r="B68" s="100"/>
      <c r="C68" s="374"/>
      <c r="D68" s="374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07"/>
      <c r="S68" s="47"/>
      <c r="T68" s="48"/>
      <c r="U68" s="111"/>
      <c r="V68" s="112"/>
      <c r="W68" s="113"/>
      <c r="X68" s="116"/>
      <c r="Y68" s="12"/>
      <c r="Z68" s="208"/>
      <c r="AA68" s="295"/>
      <c r="AB68" s="296"/>
      <c r="AC68" s="12"/>
      <c r="AD68" s="208"/>
      <c r="AE68" s="215"/>
      <c r="AF68" s="216"/>
      <c r="AG68" s="291"/>
    </row>
    <row r="69" spans="1:33" ht="15.75" customHeight="1">
      <c r="A69" s="302"/>
      <c r="B69" s="100"/>
      <c r="C69" s="374"/>
      <c r="D69" s="374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07"/>
      <c r="S69" s="47"/>
      <c r="T69" s="48"/>
      <c r="U69" s="111"/>
      <c r="V69" s="112"/>
      <c r="W69" s="113"/>
      <c r="X69" s="116"/>
      <c r="Y69" s="12"/>
      <c r="Z69" s="208"/>
      <c r="AA69" s="295"/>
      <c r="AB69" s="296"/>
      <c r="AC69" s="12"/>
      <c r="AD69" s="208"/>
      <c r="AE69" s="215"/>
      <c r="AF69" s="216"/>
      <c r="AG69" s="291"/>
    </row>
    <row r="70" spans="1:33" ht="15.75" customHeight="1">
      <c r="A70" s="302"/>
      <c r="B70" s="100"/>
      <c r="C70" s="374"/>
      <c r="D70" s="374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07"/>
      <c r="S70" s="47"/>
      <c r="T70" s="48"/>
      <c r="U70" s="111"/>
      <c r="V70" s="112"/>
      <c r="W70" s="113"/>
      <c r="X70" s="116"/>
      <c r="Y70" s="12"/>
      <c r="Z70" s="208"/>
      <c r="AA70" s="295"/>
      <c r="AB70" s="296"/>
      <c r="AC70" s="12"/>
      <c r="AD70" s="208"/>
      <c r="AE70" s="215"/>
      <c r="AF70" s="216"/>
      <c r="AG70" s="291"/>
    </row>
    <row r="71" spans="1:33" ht="15.75" customHeight="1">
      <c r="A71" s="302"/>
      <c r="B71" s="100"/>
      <c r="C71" s="374"/>
      <c r="D71" s="374"/>
      <c r="E71" s="184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07"/>
      <c r="S71" s="119"/>
      <c r="T71" s="120"/>
      <c r="U71" s="130"/>
      <c r="V71" s="131"/>
      <c r="W71" s="126"/>
      <c r="X71" s="127"/>
      <c r="Y71" s="12"/>
      <c r="Z71" s="208"/>
      <c r="AA71" s="295"/>
      <c r="AB71" s="296"/>
      <c r="AC71" s="12"/>
      <c r="AD71" s="208"/>
      <c r="AE71" s="165"/>
      <c r="AF71" s="125"/>
      <c r="AG71" s="291"/>
    </row>
    <row r="72" spans="1:33" ht="15.75" customHeight="1" thickBot="1">
      <c r="A72" s="303"/>
      <c r="B72" s="133" t="s">
        <v>117</v>
      </c>
      <c r="C72" s="297"/>
      <c r="D72" s="297"/>
      <c r="E72" s="134"/>
      <c r="F72" s="167"/>
      <c r="G72" s="135"/>
      <c r="H72" s="69"/>
      <c r="I72" s="136">
        <f t="shared" ref="I72:J72" si="28">AVERAGE(I56:I71)</f>
        <v>20.142857142857142</v>
      </c>
      <c r="J72" s="137">
        <f t="shared" si="28"/>
        <v>2057.1428571428573</v>
      </c>
      <c r="K72" s="138">
        <f t="shared" ref="K72:K74" si="29">J72/I72</f>
        <v>102.1276595744681</v>
      </c>
      <c r="L72" s="136">
        <f t="shared" ref="L72:M72" si="30">AVERAGE(L56:L71)</f>
        <v>20.142857142857142</v>
      </c>
      <c r="M72" s="137">
        <f t="shared" si="30"/>
        <v>1829.9164452851685</v>
      </c>
      <c r="N72" s="138">
        <f>M72/L72</f>
        <v>90.846915723377165</v>
      </c>
      <c r="O72" s="139">
        <f>L72-I72</f>
        <v>0</v>
      </c>
      <c r="P72" s="140">
        <f>N72-K72</f>
        <v>-11.280743851090932</v>
      </c>
      <c r="Q72" s="141">
        <f>N72/K72</f>
        <v>0.88954271645806793</v>
      </c>
      <c r="R72" s="308"/>
      <c r="S72" s="142">
        <f>S56</f>
        <v>0.29172453703703705</v>
      </c>
      <c r="T72" s="143">
        <f>INDEX(T56:T71,COUNTA(T56:T71))</f>
        <v>0.55555555555555558</v>
      </c>
      <c r="U72" s="144"/>
      <c r="V72" s="166"/>
      <c r="W72" s="167"/>
      <c r="X72" s="138"/>
      <c r="Y72" s="181">
        <f>SUM(Y56:Y71)</f>
        <v>0</v>
      </c>
      <c r="Z72" s="182">
        <f>SUM(Z56:Z71)</f>
        <v>0</v>
      </c>
      <c r="AA72" s="298"/>
      <c r="AB72" s="299"/>
      <c r="AC72" s="181">
        <f>SUM(AC56:AC71)</f>
        <v>9</v>
      </c>
      <c r="AD72" s="194">
        <f>SUM(AD56:AD71)</f>
        <v>0</v>
      </c>
      <c r="AE72" s="168">
        <f>M72-J72</f>
        <v>-227.22641185768884</v>
      </c>
      <c r="AF72" s="141">
        <f>M72/J72</f>
        <v>0.88954271645806793</v>
      </c>
      <c r="AG72" s="292"/>
    </row>
    <row r="73" spans="1:33" ht="15.75" customHeight="1">
      <c r="A73" s="311" t="s">
        <v>118</v>
      </c>
      <c r="B73" s="100" t="s">
        <v>180</v>
      </c>
      <c r="C73" s="293" t="s">
        <v>207</v>
      </c>
      <c r="D73" s="294"/>
      <c r="E73" s="101">
        <v>21.74</v>
      </c>
      <c r="F73" s="102">
        <v>563</v>
      </c>
      <c r="G73" s="121">
        <f t="shared" ref="G73:G74" si="31">E73*F73</f>
        <v>12239.619999999999</v>
      </c>
      <c r="H73" s="122"/>
      <c r="I73" s="104">
        <v>6</v>
      </c>
      <c r="J73" s="105">
        <v>3600</v>
      </c>
      <c r="K73" s="106">
        <f t="shared" si="29"/>
        <v>600</v>
      </c>
      <c r="L73" s="107">
        <v>6</v>
      </c>
      <c r="M73" s="105">
        <f>F73/V73*60</f>
        <v>3253.2905296950248</v>
      </c>
      <c r="N73" s="106">
        <f>M73/L73</f>
        <v>542.2150882825041</v>
      </c>
      <c r="O73" s="108">
        <f>L73-I73</f>
        <v>0</v>
      </c>
      <c r="P73" s="109">
        <f>N73-K73</f>
        <v>-57.784911717495902</v>
      </c>
      <c r="Q73" s="110">
        <f>N73/K73</f>
        <v>0.90369181380417352</v>
      </c>
      <c r="R73" s="306">
        <f>Q89</f>
        <v>0.90194454147451342</v>
      </c>
      <c r="S73" s="47">
        <v>0.44027777777777777</v>
      </c>
      <c r="T73" s="48">
        <v>0.44748842592592591</v>
      </c>
      <c r="U73" s="111">
        <v>4.5499999999999918</v>
      </c>
      <c r="V73" s="112">
        <v>10.383333333333331</v>
      </c>
      <c r="W73" s="113"/>
      <c r="X73" s="162"/>
      <c r="Y73" s="12"/>
      <c r="Z73" s="208"/>
      <c r="AA73" s="309"/>
      <c r="AB73" s="310"/>
      <c r="AC73" s="12">
        <v>1</v>
      </c>
      <c r="AD73" s="208"/>
      <c r="AE73" s="115">
        <f>M73-J73</f>
        <v>-346.70947030497518</v>
      </c>
      <c r="AF73" s="156">
        <f>M73/J73</f>
        <v>0.90369181380417352</v>
      </c>
      <c r="AG73" s="290">
        <f>AF89</f>
        <v>0.90194454147451331</v>
      </c>
    </row>
    <row r="74" spans="1:33" ht="15.75" customHeight="1">
      <c r="A74" s="312"/>
      <c r="B74" s="100" t="s">
        <v>236</v>
      </c>
      <c r="C74" s="293" t="s">
        <v>237</v>
      </c>
      <c r="D74" s="294"/>
      <c r="E74" s="101">
        <v>27.05</v>
      </c>
      <c r="F74" s="102">
        <v>1675</v>
      </c>
      <c r="G74" s="121">
        <f t="shared" si="31"/>
        <v>45308.75</v>
      </c>
      <c r="H74" s="62"/>
      <c r="I74" s="104">
        <v>6</v>
      </c>
      <c r="J74" s="105">
        <v>3273</v>
      </c>
      <c r="K74" s="106">
        <f t="shared" si="29"/>
        <v>545.5</v>
      </c>
      <c r="L74" s="118">
        <v>6</v>
      </c>
      <c r="M74" s="105">
        <f>F74/V74*60</f>
        <v>2945.7743038593057</v>
      </c>
      <c r="N74" s="106">
        <f>M74/L74</f>
        <v>490.96238397655094</v>
      </c>
      <c r="O74" s="123">
        <f>L74-I74</f>
        <v>0</v>
      </c>
      <c r="P74" s="124">
        <f>N74-K74</f>
        <v>-54.537616023449061</v>
      </c>
      <c r="Q74" s="125">
        <f>N74/K74</f>
        <v>0.90002270206517132</v>
      </c>
      <c r="R74" s="307"/>
      <c r="S74" s="47">
        <v>0.45069444444444445</v>
      </c>
      <c r="T74" s="48">
        <v>0.47438657407407409</v>
      </c>
      <c r="U74" s="111">
        <v>4.6166666666666956</v>
      </c>
      <c r="V74" s="112">
        <v>34.116666666666674</v>
      </c>
      <c r="W74" s="113"/>
      <c r="X74" s="116"/>
      <c r="Y74" s="12"/>
      <c r="Z74" s="208"/>
      <c r="AA74" s="295"/>
      <c r="AB74" s="296"/>
      <c r="AC74" s="12">
        <v>1</v>
      </c>
      <c r="AD74" s="208"/>
      <c r="AE74" s="117">
        <f>M74-J74</f>
        <v>-327.22569614069425</v>
      </c>
      <c r="AF74" s="110">
        <f>M74/J74</f>
        <v>0.90002270206517132</v>
      </c>
      <c r="AG74" s="291"/>
    </row>
    <row r="75" spans="1:33" ht="15.75" customHeight="1">
      <c r="A75" s="312"/>
      <c r="B75" s="100"/>
      <c r="C75" s="293"/>
      <c r="D75" s="294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07"/>
      <c r="S75" s="47"/>
      <c r="T75" s="48"/>
      <c r="U75" s="111"/>
      <c r="V75" s="112"/>
      <c r="W75" s="113"/>
      <c r="X75" s="116"/>
      <c r="Y75" s="12"/>
      <c r="Z75" s="208"/>
      <c r="AA75" s="295"/>
      <c r="AB75" s="296"/>
      <c r="AC75" s="12"/>
      <c r="AD75" s="208"/>
      <c r="AE75" s="117"/>
      <c r="AF75" s="110"/>
      <c r="AG75" s="291"/>
    </row>
    <row r="76" spans="1:33" ht="15.75" customHeight="1">
      <c r="A76" s="312"/>
      <c r="B76" s="100"/>
      <c r="C76" s="293"/>
      <c r="D76" s="294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07"/>
      <c r="S76" s="47"/>
      <c r="T76" s="48"/>
      <c r="U76" s="111"/>
      <c r="V76" s="112"/>
      <c r="W76" s="113"/>
      <c r="X76" s="116"/>
      <c r="Y76" s="12"/>
      <c r="Z76" s="208"/>
      <c r="AA76" s="295"/>
      <c r="AB76" s="296"/>
      <c r="AC76" s="12"/>
      <c r="AD76" s="208"/>
      <c r="AE76" s="117"/>
      <c r="AF76" s="110"/>
      <c r="AG76" s="291"/>
    </row>
    <row r="77" spans="1:33" ht="15.75" customHeight="1">
      <c r="A77" s="312"/>
      <c r="B77" s="100"/>
      <c r="C77" s="293"/>
      <c r="D77" s="294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307"/>
      <c r="S77" s="47"/>
      <c r="T77" s="48"/>
      <c r="U77" s="111"/>
      <c r="V77" s="112"/>
      <c r="W77" s="113"/>
      <c r="X77" s="116"/>
      <c r="Y77" s="12"/>
      <c r="Z77" s="208"/>
      <c r="AA77" s="295"/>
      <c r="AB77" s="296"/>
      <c r="AC77" s="12"/>
      <c r="AD77" s="208"/>
      <c r="AE77" s="117"/>
      <c r="AF77" s="110"/>
      <c r="AG77" s="291"/>
    </row>
    <row r="78" spans="1:33" ht="15.75" customHeight="1">
      <c r="A78" s="312"/>
      <c r="B78" s="100"/>
      <c r="C78" s="293"/>
      <c r="D78" s="294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07"/>
      <c r="S78" s="47"/>
      <c r="T78" s="48"/>
      <c r="U78" s="111"/>
      <c r="V78" s="112"/>
      <c r="W78" s="113"/>
      <c r="X78" s="116"/>
      <c r="Y78" s="12"/>
      <c r="Z78" s="208"/>
      <c r="AA78" s="295"/>
      <c r="AB78" s="296"/>
      <c r="AC78" s="12"/>
      <c r="AD78" s="208"/>
      <c r="AE78" s="117"/>
      <c r="AF78" s="110"/>
      <c r="AG78" s="291"/>
    </row>
    <row r="79" spans="1:33" ht="15.75" customHeight="1">
      <c r="A79" s="312"/>
      <c r="B79" s="100"/>
      <c r="C79" s="293"/>
      <c r="D79" s="294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307"/>
      <c r="S79" s="47"/>
      <c r="T79" s="48"/>
      <c r="U79" s="111"/>
      <c r="V79" s="112"/>
      <c r="W79" s="113"/>
      <c r="X79" s="116"/>
      <c r="Y79" s="12"/>
      <c r="Z79" s="208"/>
      <c r="AA79" s="295"/>
      <c r="AB79" s="296"/>
      <c r="AC79" s="12"/>
      <c r="AD79" s="208"/>
      <c r="AE79" s="117"/>
      <c r="AF79" s="110"/>
      <c r="AG79" s="291"/>
    </row>
    <row r="80" spans="1:33" ht="15.75" customHeight="1">
      <c r="A80" s="312"/>
      <c r="B80" s="100"/>
      <c r="C80" s="293"/>
      <c r="D80" s="294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07"/>
      <c r="S80" s="47"/>
      <c r="T80" s="48"/>
      <c r="U80" s="111"/>
      <c r="V80" s="112"/>
      <c r="W80" s="113"/>
      <c r="X80" s="116"/>
      <c r="Y80" s="12"/>
      <c r="Z80" s="208"/>
      <c r="AA80" s="295"/>
      <c r="AB80" s="296"/>
      <c r="AC80" s="12"/>
      <c r="AD80" s="208"/>
      <c r="AE80" s="117"/>
      <c r="AF80" s="110"/>
      <c r="AG80" s="291"/>
    </row>
    <row r="81" spans="1:33" ht="15.75" customHeight="1">
      <c r="A81" s="312"/>
      <c r="B81" s="100"/>
      <c r="C81" s="293"/>
      <c r="D81" s="294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07"/>
      <c r="S81" s="47"/>
      <c r="T81" s="48"/>
      <c r="U81" s="111"/>
      <c r="V81" s="112"/>
      <c r="W81" s="113"/>
      <c r="X81" s="127"/>
      <c r="Y81" s="12"/>
      <c r="Z81" s="208"/>
      <c r="AA81" s="295"/>
      <c r="AB81" s="296"/>
      <c r="AC81" s="12"/>
      <c r="AD81" s="208"/>
      <c r="AE81" s="117"/>
      <c r="AF81" s="110"/>
      <c r="AG81" s="291"/>
    </row>
    <row r="82" spans="1:33" ht="15.75" customHeight="1">
      <c r="A82" s="312"/>
      <c r="B82" s="100"/>
      <c r="C82" s="293"/>
      <c r="D82" s="294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07"/>
      <c r="S82" s="47"/>
      <c r="T82" s="48"/>
      <c r="U82" s="111"/>
      <c r="V82" s="112"/>
      <c r="W82" s="113"/>
      <c r="X82" s="127"/>
      <c r="Y82" s="12"/>
      <c r="Z82" s="208"/>
      <c r="AA82" s="295"/>
      <c r="AB82" s="296"/>
      <c r="AC82" s="12"/>
      <c r="AD82" s="208"/>
      <c r="AE82" s="117"/>
      <c r="AF82" s="110"/>
      <c r="AG82" s="291"/>
    </row>
    <row r="83" spans="1:33" ht="15.75" customHeight="1">
      <c r="A83" s="312"/>
      <c r="B83" s="100"/>
      <c r="C83" s="293"/>
      <c r="D83" s="294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07"/>
      <c r="S83" s="47"/>
      <c r="T83" s="48"/>
      <c r="U83" s="111"/>
      <c r="V83" s="112"/>
      <c r="W83" s="113"/>
      <c r="X83" s="127"/>
      <c r="Y83" s="12"/>
      <c r="Z83" s="208"/>
      <c r="AA83" s="295"/>
      <c r="AB83" s="296"/>
      <c r="AC83" s="12"/>
      <c r="AD83" s="208"/>
      <c r="AE83" s="117"/>
      <c r="AF83" s="110"/>
      <c r="AG83" s="291"/>
    </row>
    <row r="84" spans="1:33" ht="15.75" customHeight="1">
      <c r="A84" s="312"/>
      <c r="B84" s="100"/>
      <c r="C84" s="293"/>
      <c r="D84" s="294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07"/>
      <c r="S84" s="47"/>
      <c r="T84" s="48"/>
      <c r="U84" s="111"/>
      <c r="V84" s="112"/>
      <c r="W84" s="113"/>
      <c r="X84" s="127"/>
      <c r="Y84" s="12"/>
      <c r="Z84" s="208"/>
      <c r="AA84" s="295"/>
      <c r="AB84" s="296"/>
      <c r="AC84" s="12"/>
      <c r="AD84" s="208"/>
      <c r="AE84" s="117"/>
      <c r="AF84" s="110"/>
      <c r="AG84" s="291"/>
    </row>
    <row r="85" spans="1:33" ht="15.75" customHeight="1">
      <c r="A85" s="312"/>
      <c r="B85" s="100"/>
      <c r="C85" s="293"/>
      <c r="D85" s="294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07"/>
      <c r="S85" s="47"/>
      <c r="T85" s="48"/>
      <c r="U85" s="111"/>
      <c r="V85" s="112"/>
      <c r="W85" s="113"/>
      <c r="X85" s="127"/>
      <c r="Y85" s="12"/>
      <c r="Z85" s="208"/>
      <c r="AA85" s="295"/>
      <c r="AB85" s="296"/>
      <c r="AC85" s="12"/>
      <c r="AD85" s="208"/>
      <c r="AE85" s="117"/>
      <c r="AF85" s="110"/>
      <c r="AG85" s="291"/>
    </row>
    <row r="86" spans="1:33" ht="15.75" customHeight="1">
      <c r="A86" s="312"/>
      <c r="B86" s="100"/>
      <c r="C86" s="293"/>
      <c r="D86" s="294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07"/>
      <c r="S86" s="47"/>
      <c r="T86" s="48"/>
      <c r="U86" s="111"/>
      <c r="V86" s="112"/>
      <c r="W86" s="113"/>
      <c r="X86" s="127"/>
      <c r="Y86" s="12"/>
      <c r="Z86" s="208"/>
      <c r="AA86" s="295"/>
      <c r="AB86" s="296"/>
      <c r="AC86" s="12"/>
      <c r="AD86" s="208"/>
      <c r="AE86" s="117"/>
      <c r="AF86" s="110"/>
      <c r="AG86" s="291"/>
    </row>
    <row r="87" spans="1:33" ht="15.75" customHeight="1">
      <c r="A87" s="312"/>
      <c r="B87" s="100"/>
      <c r="C87" s="293"/>
      <c r="D87" s="294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07"/>
      <c r="S87" s="47"/>
      <c r="T87" s="48"/>
      <c r="U87" s="111"/>
      <c r="V87" s="112"/>
      <c r="W87" s="113"/>
      <c r="X87" s="127"/>
      <c r="Y87" s="12"/>
      <c r="Z87" s="208"/>
      <c r="AA87" s="295"/>
      <c r="AB87" s="296"/>
      <c r="AC87" s="12"/>
      <c r="AD87" s="208"/>
      <c r="AE87" s="117"/>
      <c r="AF87" s="110"/>
      <c r="AG87" s="291"/>
    </row>
    <row r="88" spans="1:33" ht="15.75" customHeight="1">
      <c r="A88" s="312"/>
      <c r="B88" s="163"/>
      <c r="C88" s="293"/>
      <c r="D88" s="294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07"/>
      <c r="S88" s="119"/>
      <c r="T88" s="120"/>
      <c r="U88" s="130"/>
      <c r="V88" s="131"/>
      <c r="W88" s="126"/>
      <c r="X88" s="127"/>
      <c r="Y88" s="12"/>
      <c r="Z88" s="208"/>
      <c r="AA88" s="295"/>
      <c r="AB88" s="296"/>
      <c r="AC88" s="12"/>
      <c r="AD88" s="208"/>
      <c r="AE88" s="165"/>
      <c r="AF88" s="125"/>
      <c r="AG88" s="291"/>
    </row>
    <row r="89" spans="1:33" ht="15.75" customHeight="1" thickBot="1">
      <c r="A89" s="313"/>
      <c r="B89" s="133" t="s">
        <v>117</v>
      </c>
      <c r="C89" s="297"/>
      <c r="D89" s="297"/>
      <c r="E89" s="134"/>
      <c r="F89" s="167"/>
      <c r="G89" s="135"/>
      <c r="H89" s="69"/>
      <c r="I89" s="136">
        <f t="shared" ref="I89:J89" si="32">AVERAGE(I73:I88)</f>
        <v>6</v>
      </c>
      <c r="J89" s="137">
        <f t="shared" si="32"/>
        <v>3436.5</v>
      </c>
      <c r="K89" s="138">
        <f t="shared" ref="K89" si="33">J89/I89</f>
        <v>572.75</v>
      </c>
      <c r="L89" s="136">
        <f t="shared" ref="L89:M89" si="34">AVERAGE(L73:L88)</f>
        <v>6</v>
      </c>
      <c r="M89" s="137">
        <f t="shared" si="34"/>
        <v>3099.5324167771651</v>
      </c>
      <c r="N89" s="138">
        <f>M89/L89</f>
        <v>516.58873612952755</v>
      </c>
      <c r="O89" s="139">
        <f>L89-I89</f>
        <v>0</v>
      </c>
      <c r="P89" s="140">
        <f>N89-K89</f>
        <v>-56.161263870472453</v>
      </c>
      <c r="Q89" s="141">
        <f>N89/K89</f>
        <v>0.90194454147451342</v>
      </c>
      <c r="R89" s="308"/>
      <c r="S89" s="142">
        <f>S73</f>
        <v>0.44027777777777777</v>
      </c>
      <c r="T89" s="143">
        <f>INDEX(T73:T88,COUNTA(T73:T88))</f>
        <v>0.47438657407407409</v>
      </c>
      <c r="U89" s="144"/>
      <c r="V89" s="166"/>
      <c r="W89" s="167"/>
      <c r="X89" s="138"/>
      <c r="Y89" s="181">
        <f>SUM(Y73:Y88)</f>
        <v>0</v>
      </c>
      <c r="Z89" s="182">
        <f>SUM(Z73:Z88)</f>
        <v>0</v>
      </c>
      <c r="AA89" s="298"/>
      <c r="AB89" s="299"/>
      <c r="AC89" s="181">
        <f>SUM(AC73:AC88)</f>
        <v>2</v>
      </c>
      <c r="AD89" s="194">
        <f>SUM(AD73:AD88)</f>
        <v>0</v>
      </c>
      <c r="AE89" s="168">
        <f>M89-J89</f>
        <v>-336.96758322283495</v>
      </c>
      <c r="AF89" s="141">
        <f>M89/J89</f>
        <v>0.90194454147451331</v>
      </c>
      <c r="AG89" s="292"/>
    </row>
    <row r="90" spans="1:33" ht="15.75" customHeight="1">
      <c r="A90" s="300" t="s">
        <v>208</v>
      </c>
      <c r="B90" s="146" t="s">
        <v>184</v>
      </c>
      <c r="C90" s="304" t="s">
        <v>211</v>
      </c>
      <c r="D90" s="305"/>
      <c r="E90" s="147">
        <v>57.3</v>
      </c>
      <c r="F90" s="159">
        <v>1463</v>
      </c>
      <c r="G90" s="148">
        <f t="shared" ref="G90:G92" si="35">E90*F90</f>
        <v>83829.899999999994</v>
      </c>
      <c r="H90" s="149"/>
      <c r="I90" s="150">
        <v>21</v>
      </c>
      <c r="J90" s="151">
        <v>2000</v>
      </c>
      <c r="K90" s="152">
        <f>J90/I90</f>
        <v>95.238095238095241</v>
      </c>
      <c r="L90" s="153">
        <v>21</v>
      </c>
      <c r="M90" s="151">
        <f>F90/V90*60</f>
        <v>1776.3237774030356</v>
      </c>
      <c r="N90" s="152">
        <f>M90/L90</f>
        <v>84.586846543001698</v>
      </c>
      <c r="O90" s="154">
        <f>L90-I90</f>
        <v>0</v>
      </c>
      <c r="P90" s="155">
        <f>N90-K90</f>
        <v>-10.651248695093543</v>
      </c>
      <c r="Q90" s="156">
        <f>N90/K90</f>
        <v>0.8881618887015178</v>
      </c>
      <c r="R90" s="306">
        <f>Q106</f>
        <v>0.88808698039549394</v>
      </c>
      <c r="S90" s="157">
        <v>0.70833333333333337</v>
      </c>
      <c r="T90" s="158">
        <v>0.742650462962963</v>
      </c>
      <c r="U90" s="159"/>
      <c r="V90" s="160">
        <v>49.416666666666664</v>
      </c>
      <c r="W90" s="97"/>
      <c r="X90" s="98"/>
      <c r="Y90" s="206"/>
      <c r="Z90" s="207"/>
      <c r="AA90" s="309"/>
      <c r="AB90" s="310"/>
      <c r="AC90" s="206">
        <v>1</v>
      </c>
      <c r="AD90" s="207"/>
      <c r="AE90" s="115">
        <f>M90-J90</f>
        <v>-223.67622259696441</v>
      </c>
      <c r="AF90" s="156">
        <f>M90/J90</f>
        <v>0.8881618887015178</v>
      </c>
      <c r="AG90" s="389">
        <f>AF106</f>
        <v>0.88808698039549383</v>
      </c>
    </row>
    <row r="91" spans="1:33" ht="15.75" customHeight="1">
      <c r="A91" s="301"/>
      <c r="B91" s="163" t="s">
        <v>184</v>
      </c>
      <c r="C91" s="293" t="s">
        <v>216</v>
      </c>
      <c r="D91" s="294"/>
      <c r="E91" s="101">
        <v>54.09</v>
      </c>
      <c r="F91" s="111">
        <v>1810</v>
      </c>
      <c r="G91" s="103">
        <f t="shared" si="35"/>
        <v>97902.900000000009</v>
      </c>
      <c r="H91" s="26"/>
      <c r="I91" s="104">
        <v>19</v>
      </c>
      <c r="J91" s="105">
        <v>2000</v>
      </c>
      <c r="K91" s="106">
        <f t="shared" ref="K91:K92" si="36">J91/I91</f>
        <v>105.26315789473684</v>
      </c>
      <c r="L91" s="107">
        <v>19</v>
      </c>
      <c r="M91" s="105">
        <f>F91/V91*60</f>
        <v>1775.4768392370595</v>
      </c>
      <c r="N91" s="106">
        <f>M91/L91</f>
        <v>93.446149433529442</v>
      </c>
      <c r="O91" s="108">
        <f>L91-I91</f>
        <v>0</v>
      </c>
      <c r="P91" s="109">
        <f>N91-K91</f>
        <v>-11.817008461207394</v>
      </c>
      <c r="Q91" s="110">
        <f>N91/K91</f>
        <v>0.88773841961852973</v>
      </c>
      <c r="R91" s="307"/>
      <c r="S91" s="47">
        <v>0.74583333333333335</v>
      </c>
      <c r="T91" s="48">
        <v>0.78831018518518514</v>
      </c>
      <c r="U91" s="111">
        <v>4.5833333333333037</v>
      </c>
      <c r="V91" s="112">
        <v>61.166666666666586</v>
      </c>
      <c r="W91" s="113"/>
      <c r="X91" s="116"/>
      <c r="Y91" s="12"/>
      <c r="Z91" s="208"/>
      <c r="AA91" s="295"/>
      <c r="AB91" s="296"/>
      <c r="AC91" s="12">
        <v>1</v>
      </c>
      <c r="AD91" s="208"/>
      <c r="AE91" s="117">
        <f>M91-J91</f>
        <v>-224.52316076294051</v>
      </c>
      <c r="AF91" s="110">
        <f>M91/J91</f>
        <v>0.88773841961852973</v>
      </c>
      <c r="AG91" s="377"/>
    </row>
    <row r="92" spans="1:33" ht="15.75" customHeight="1">
      <c r="A92" s="301"/>
      <c r="B92" s="163" t="s">
        <v>184</v>
      </c>
      <c r="C92" s="293" t="s">
        <v>218</v>
      </c>
      <c r="D92" s="294"/>
      <c r="E92" s="101">
        <v>58.17</v>
      </c>
      <c r="F92" s="111">
        <v>2181</v>
      </c>
      <c r="G92" s="103">
        <f t="shared" si="35"/>
        <v>126868.77</v>
      </c>
      <c r="H92" s="26"/>
      <c r="I92" s="104">
        <v>19</v>
      </c>
      <c r="J92" s="105">
        <v>1800</v>
      </c>
      <c r="K92" s="106">
        <f t="shared" si="36"/>
        <v>94.736842105263165</v>
      </c>
      <c r="L92" s="107">
        <v>19</v>
      </c>
      <c r="M92" s="105">
        <f>F92/V92*60</f>
        <v>1599.1038696537698</v>
      </c>
      <c r="N92" s="106">
        <f>M92/L92</f>
        <v>84.163361560724724</v>
      </c>
      <c r="O92" s="108">
        <f>L92-I92</f>
        <v>0</v>
      </c>
      <c r="P92" s="109">
        <f>N92-K92</f>
        <v>-10.573480544538441</v>
      </c>
      <c r="Q92" s="110">
        <f>N92/K92</f>
        <v>0.88839103869653868</v>
      </c>
      <c r="R92" s="307"/>
      <c r="S92" s="47">
        <v>0.79178240740740746</v>
      </c>
      <c r="T92" s="48">
        <v>0.84861111111111109</v>
      </c>
      <c r="U92" s="111">
        <v>5.0000000000001421</v>
      </c>
      <c r="V92" s="112">
        <v>81.833333333333229</v>
      </c>
      <c r="W92" s="113"/>
      <c r="X92" s="116"/>
      <c r="Y92" s="12"/>
      <c r="Z92" s="208"/>
      <c r="AA92" s="295"/>
      <c r="AB92" s="296"/>
      <c r="AC92" s="12">
        <v>2</v>
      </c>
      <c r="AD92" s="208"/>
      <c r="AE92" s="117">
        <f>M92-J92</f>
        <v>-200.89613034623017</v>
      </c>
      <c r="AF92" s="110">
        <f>M92/J92</f>
        <v>0.88839103869653879</v>
      </c>
      <c r="AG92" s="377"/>
    </row>
    <row r="93" spans="1:33" ht="15.75" customHeight="1">
      <c r="A93" s="301"/>
      <c r="B93" s="163"/>
      <c r="C93" s="293"/>
      <c r="D93" s="294"/>
      <c r="E93" s="101"/>
      <c r="F93" s="111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07"/>
      <c r="S93" s="47"/>
      <c r="T93" s="48"/>
      <c r="U93" s="111"/>
      <c r="V93" s="112"/>
      <c r="W93" s="113"/>
      <c r="X93" s="116"/>
      <c r="Y93" s="12"/>
      <c r="Z93" s="208"/>
      <c r="AA93" s="295"/>
      <c r="AB93" s="296"/>
      <c r="AC93" s="12"/>
      <c r="AD93" s="208"/>
      <c r="AE93" s="117"/>
      <c r="AF93" s="110"/>
      <c r="AG93" s="377"/>
    </row>
    <row r="94" spans="1:33" ht="15.75" customHeight="1">
      <c r="A94" s="302"/>
      <c r="B94" s="163"/>
      <c r="C94" s="293"/>
      <c r="D94" s="294"/>
      <c r="E94" s="101"/>
      <c r="F94" s="111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307"/>
      <c r="S94" s="47"/>
      <c r="T94" s="48"/>
      <c r="U94" s="111"/>
      <c r="V94" s="112"/>
      <c r="W94" s="113"/>
      <c r="X94" s="116"/>
      <c r="Y94" s="12"/>
      <c r="Z94" s="208"/>
      <c r="AA94" s="295"/>
      <c r="AB94" s="296"/>
      <c r="AC94" s="12"/>
      <c r="AD94" s="208"/>
      <c r="AE94" s="117"/>
      <c r="AF94" s="110"/>
      <c r="AG94" s="377"/>
    </row>
    <row r="95" spans="1:33" ht="15.75" customHeight="1">
      <c r="A95" s="302"/>
      <c r="B95" s="163"/>
      <c r="C95" s="293"/>
      <c r="D95" s="294"/>
      <c r="E95" s="101"/>
      <c r="F95" s="111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07"/>
      <c r="S95" s="47"/>
      <c r="T95" s="48"/>
      <c r="U95" s="111"/>
      <c r="V95" s="112"/>
      <c r="W95" s="113"/>
      <c r="X95" s="116"/>
      <c r="Y95" s="12"/>
      <c r="Z95" s="208"/>
      <c r="AA95" s="295"/>
      <c r="AB95" s="296"/>
      <c r="AC95" s="12"/>
      <c r="AD95" s="208"/>
      <c r="AE95" s="117"/>
      <c r="AF95" s="110"/>
      <c r="AG95" s="377"/>
    </row>
    <row r="96" spans="1:33" ht="15.75" customHeight="1">
      <c r="A96" s="302"/>
      <c r="B96" s="163"/>
      <c r="C96" s="293"/>
      <c r="D96" s="294"/>
      <c r="E96" s="101"/>
      <c r="F96" s="111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307"/>
      <c r="S96" s="47"/>
      <c r="T96" s="48"/>
      <c r="U96" s="111"/>
      <c r="V96" s="112"/>
      <c r="W96" s="113"/>
      <c r="X96" s="116"/>
      <c r="Y96" s="12"/>
      <c r="Z96" s="208"/>
      <c r="AA96" s="295"/>
      <c r="AB96" s="296"/>
      <c r="AC96" s="12"/>
      <c r="AD96" s="208"/>
      <c r="AE96" s="117"/>
      <c r="AF96" s="110"/>
      <c r="AG96" s="377"/>
    </row>
    <row r="97" spans="1:33" ht="15.75" customHeight="1">
      <c r="A97" s="302"/>
      <c r="B97" s="163"/>
      <c r="C97" s="293"/>
      <c r="D97" s="294"/>
      <c r="E97" s="101"/>
      <c r="F97" s="111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07"/>
      <c r="S97" s="47"/>
      <c r="T97" s="48"/>
      <c r="U97" s="111"/>
      <c r="V97" s="112"/>
      <c r="W97" s="113"/>
      <c r="X97" s="116"/>
      <c r="Y97" s="12"/>
      <c r="Z97" s="208"/>
      <c r="AA97" s="295"/>
      <c r="AB97" s="296"/>
      <c r="AC97" s="12"/>
      <c r="AD97" s="208"/>
      <c r="AE97" s="117"/>
      <c r="AF97" s="110"/>
      <c r="AG97" s="377"/>
    </row>
    <row r="98" spans="1:33" ht="15.75" customHeight="1">
      <c r="A98" s="302"/>
      <c r="B98" s="163"/>
      <c r="C98" s="293"/>
      <c r="D98" s="294"/>
      <c r="E98" s="101"/>
      <c r="F98" s="111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07"/>
      <c r="S98" s="47"/>
      <c r="T98" s="48"/>
      <c r="U98" s="111"/>
      <c r="V98" s="112"/>
      <c r="W98" s="113"/>
      <c r="X98" s="116"/>
      <c r="Y98" s="12"/>
      <c r="Z98" s="208"/>
      <c r="AA98" s="295"/>
      <c r="AB98" s="296"/>
      <c r="AC98" s="12"/>
      <c r="AD98" s="208"/>
      <c r="AE98" s="117"/>
      <c r="AF98" s="110"/>
      <c r="AG98" s="377"/>
    </row>
    <row r="99" spans="1:33" ht="15.75" customHeight="1">
      <c r="A99" s="302"/>
      <c r="B99" s="163"/>
      <c r="C99" s="293"/>
      <c r="D99" s="294"/>
      <c r="E99" s="101"/>
      <c r="F99" s="111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07"/>
      <c r="S99" s="47"/>
      <c r="T99" s="48"/>
      <c r="U99" s="111"/>
      <c r="V99" s="112"/>
      <c r="W99" s="113"/>
      <c r="X99" s="116"/>
      <c r="Y99" s="12"/>
      <c r="Z99" s="208"/>
      <c r="AA99" s="295"/>
      <c r="AB99" s="296"/>
      <c r="AC99" s="12"/>
      <c r="AD99" s="208"/>
      <c r="AE99" s="117"/>
      <c r="AF99" s="110"/>
      <c r="AG99" s="377"/>
    </row>
    <row r="100" spans="1:33" ht="15.75" customHeight="1">
      <c r="A100" s="302"/>
      <c r="B100" s="163"/>
      <c r="C100" s="293"/>
      <c r="D100" s="294"/>
      <c r="E100" s="101"/>
      <c r="F100" s="111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07"/>
      <c r="S100" s="47"/>
      <c r="T100" s="48"/>
      <c r="U100" s="111"/>
      <c r="V100" s="112"/>
      <c r="W100" s="113"/>
      <c r="X100" s="116"/>
      <c r="Y100" s="12"/>
      <c r="Z100" s="208"/>
      <c r="AA100" s="295"/>
      <c r="AB100" s="296"/>
      <c r="AC100" s="12"/>
      <c r="AD100" s="208"/>
      <c r="AE100" s="117"/>
      <c r="AF100" s="110"/>
      <c r="AG100" s="377"/>
    </row>
    <row r="101" spans="1:33" ht="15.75" customHeight="1">
      <c r="A101" s="302"/>
      <c r="B101" s="163"/>
      <c r="C101" s="293"/>
      <c r="D101" s="294"/>
      <c r="E101" s="101"/>
      <c r="F101" s="111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07"/>
      <c r="S101" s="47"/>
      <c r="T101" s="48"/>
      <c r="U101" s="111"/>
      <c r="V101" s="112"/>
      <c r="W101" s="113"/>
      <c r="X101" s="116"/>
      <c r="Y101" s="12"/>
      <c r="Z101" s="208"/>
      <c r="AA101" s="295"/>
      <c r="AB101" s="296"/>
      <c r="AC101" s="12"/>
      <c r="AD101" s="208"/>
      <c r="AE101" s="117"/>
      <c r="AF101" s="110"/>
      <c r="AG101" s="377"/>
    </row>
    <row r="102" spans="1:33" ht="15.75" customHeight="1">
      <c r="A102" s="302"/>
      <c r="B102" s="163"/>
      <c r="C102" s="293"/>
      <c r="D102" s="294"/>
      <c r="E102" s="101"/>
      <c r="F102" s="111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07"/>
      <c r="S102" s="47"/>
      <c r="T102" s="48"/>
      <c r="U102" s="111"/>
      <c r="V102" s="112"/>
      <c r="W102" s="113"/>
      <c r="X102" s="116"/>
      <c r="Y102" s="12"/>
      <c r="Z102" s="208"/>
      <c r="AA102" s="295"/>
      <c r="AB102" s="296"/>
      <c r="AC102" s="12"/>
      <c r="AD102" s="208"/>
      <c r="AE102" s="117"/>
      <c r="AF102" s="110"/>
      <c r="AG102" s="377"/>
    </row>
    <row r="103" spans="1:33" ht="15.75" customHeight="1">
      <c r="A103" s="302"/>
      <c r="B103" s="163"/>
      <c r="C103" s="293"/>
      <c r="D103" s="294"/>
      <c r="E103" s="101"/>
      <c r="F103" s="111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07"/>
      <c r="S103" s="47"/>
      <c r="T103" s="48"/>
      <c r="U103" s="111"/>
      <c r="V103" s="112"/>
      <c r="W103" s="185"/>
      <c r="X103" s="186"/>
      <c r="Y103" s="12"/>
      <c r="Z103" s="208"/>
      <c r="AA103" s="295"/>
      <c r="AB103" s="296"/>
      <c r="AC103" s="12"/>
      <c r="AD103" s="208"/>
      <c r="AE103" s="117"/>
      <c r="AF103" s="110"/>
      <c r="AG103" s="377"/>
    </row>
    <row r="104" spans="1:33" ht="15.75" customHeight="1">
      <c r="A104" s="302"/>
      <c r="B104" s="163"/>
      <c r="C104" s="293"/>
      <c r="D104" s="294"/>
      <c r="E104" s="101"/>
      <c r="F104" s="111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07"/>
      <c r="S104" s="47"/>
      <c r="T104" s="48"/>
      <c r="U104" s="111"/>
      <c r="V104" s="112"/>
      <c r="W104" s="187"/>
      <c r="X104" s="188"/>
      <c r="Y104" s="12"/>
      <c r="Z104" s="208"/>
      <c r="AA104" s="295"/>
      <c r="AB104" s="296"/>
      <c r="AC104" s="12"/>
      <c r="AD104" s="208"/>
      <c r="AE104" s="117"/>
      <c r="AF104" s="110"/>
      <c r="AG104" s="377"/>
    </row>
    <row r="105" spans="1:33" ht="15.75" customHeight="1">
      <c r="A105" s="302"/>
      <c r="B105" s="100"/>
      <c r="C105" s="293"/>
      <c r="D105" s="294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07"/>
      <c r="S105" s="47"/>
      <c r="T105" s="48"/>
      <c r="U105" s="130"/>
      <c r="V105" s="112"/>
      <c r="W105" s="187"/>
      <c r="X105" s="188"/>
      <c r="Y105" s="12"/>
      <c r="Z105" s="208"/>
      <c r="AA105" s="295"/>
      <c r="AB105" s="296"/>
      <c r="AC105" s="12"/>
      <c r="AD105" s="208"/>
      <c r="AE105" s="117"/>
      <c r="AF105" s="110"/>
      <c r="AG105" s="377"/>
    </row>
    <row r="106" spans="1:33" ht="15.75" customHeight="1" thickBot="1">
      <c r="A106" s="303"/>
      <c r="B106" s="133" t="s">
        <v>117</v>
      </c>
      <c r="C106" s="297"/>
      <c r="D106" s="297"/>
      <c r="E106" s="134"/>
      <c r="F106" s="167"/>
      <c r="G106" s="135"/>
      <c r="H106" s="69"/>
      <c r="I106" s="136">
        <f t="shared" ref="I106:J106" si="37">AVERAGE(I90:I105)</f>
        <v>19.666666666666668</v>
      </c>
      <c r="J106" s="137">
        <f t="shared" si="37"/>
        <v>1933.3333333333333</v>
      </c>
      <c r="K106" s="138">
        <f t="shared" ref="K106" si="38">J106/I106</f>
        <v>98.305084745762699</v>
      </c>
      <c r="L106" s="136">
        <f t="shared" ref="L106:M106" si="39">AVERAGE(L90:L105)</f>
        <v>19.666666666666668</v>
      </c>
      <c r="M106" s="137">
        <f t="shared" si="39"/>
        <v>1716.9681620979547</v>
      </c>
      <c r="N106" s="138">
        <f>M106/L106</f>
        <v>87.303465869387523</v>
      </c>
      <c r="O106" s="139">
        <f>L106-I106</f>
        <v>0</v>
      </c>
      <c r="P106" s="140">
        <f>N106-K106</f>
        <v>-11.001618876375176</v>
      </c>
      <c r="Q106" s="141">
        <f>N106/K106</f>
        <v>0.88808698039549394</v>
      </c>
      <c r="R106" s="308"/>
      <c r="S106" s="142">
        <f>S90</f>
        <v>0.70833333333333337</v>
      </c>
      <c r="T106" s="143">
        <f>INDEX(T90:T105,COUNTA(T90:T105))</f>
        <v>0.84861111111111109</v>
      </c>
      <c r="U106" s="144"/>
      <c r="V106" s="166"/>
      <c r="W106" s="189"/>
      <c r="X106" s="190"/>
      <c r="Y106" s="181">
        <f t="shared" ref="Y106:Z106" si="40">SUM(Y90:Y105)</f>
        <v>0</v>
      </c>
      <c r="Z106" s="182">
        <f t="shared" si="40"/>
        <v>0</v>
      </c>
      <c r="AA106" s="298"/>
      <c r="AB106" s="299"/>
      <c r="AC106" s="181">
        <f t="shared" ref="AC106:AD106" si="41">SUM(AC90:AC105)</f>
        <v>4</v>
      </c>
      <c r="AD106" s="182">
        <f t="shared" si="41"/>
        <v>0</v>
      </c>
      <c r="AE106" s="168">
        <f>M106-J106</f>
        <v>-216.36517123537851</v>
      </c>
      <c r="AF106" s="141">
        <f>M106/J106</f>
        <v>0.88808698039549383</v>
      </c>
      <c r="AG106" s="378"/>
    </row>
    <row r="107" spans="1:33" ht="15.75" customHeight="1">
      <c r="A107" s="311" t="s">
        <v>229</v>
      </c>
      <c r="B107" s="146" t="s">
        <v>184</v>
      </c>
      <c r="C107" s="304" t="s">
        <v>210</v>
      </c>
      <c r="D107" s="305"/>
      <c r="E107" s="147">
        <v>50.67</v>
      </c>
      <c r="F107" s="97">
        <v>618</v>
      </c>
      <c r="G107" s="148">
        <f t="shared" ref="G107:G110" si="42">E107*F107</f>
        <v>31314.06</v>
      </c>
      <c r="H107" s="149"/>
      <c r="I107" s="150">
        <v>20</v>
      </c>
      <c r="J107" s="151">
        <v>2000</v>
      </c>
      <c r="K107" s="152">
        <f>J107/I107</f>
        <v>100</v>
      </c>
      <c r="L107" s="153">
        <v>20</v>
      </c>
      <c r="M107" s="151">
        <f>F107/V107*60</f>
        <v>1778.4172661870587</v>
      </c>
      <c r="N107" s="152">
        <f>M107/L107</f>
        <v>88.920863309352939</v>
      </c>
      <c r="O107" s="154">
        <f>L107-I107</f>
        <v>0</v>
      </c>
      <c r="P107" s="155">
        <f>N107-K107</f>
        <v>-11.079136690647061</v>
      </c>
      <c r="Q107" s="156">
        <f>N107/K107</f>
        <v>0.88920863309352938</v>
      </c>
      <c r="R107" s="306">
        <f>Q123</f>
        <v>0.88755821877026841</v>
      </c>
      <c r="S107" s="157">
        <v>0.70843750000000005</v>
      </c>
      <c r="T107" s="158">
        <v>0.72291666666666665</v>
      </c>
      <c r="U107" s="159"/>
      <c r="V107" s="160">
        <v>20.849999999999902</v>
      </c>
      <c r="W107" s="158"/>
      <c r="X107" s="169"/>
      <c r="Y107" s="206"/>
      <c r="Z107" s="207"/>
      <c r="AA107" s="309"/>
      <c r="AB107" s="310"/>
      <c r="AC107" s="206">
        <v>1</v>
      </c>
      <c r="AD107" s="207"/>
      <c r="AE107" s="115">
        <f>M107-J107</f>
        <v>-221.58273381294134</v>
      </c>
      <c r="AF107" s="156">
        <f>M107/J107</f>
        <v>0.88920863309352938</v>
      </c>
      <c r="AG107" s="290">
        <f>AF123</f>
        <v>0.88755821877026841</v>
      </c>
    </row>
    <row r="108" spans="1:33" ht="15.75" customHeight="1">
      <c r="A108" s="312"/>
      <c r="B108" s="163" t="s">
        <v>184</v>
      </c>
      <c r="C108" s="293" t="s">
        <v>212</v>
      </c>
      <c r="D108" s="294"/>
      <c r="E108" s="101">
        <v>56.79</v>
      </c>
      <c r="F108" s="102">
        <v>1785</v>
      </c>
      <c r="G108" s="103">
        <f t="shared" si="42"/>
        <v>101370.15</v>
      </c>
      <c r="H108" s="26"/>
      <c r="I108" s="104">
        <v>23</v>
      </c>
      <c r="J108" s="105">
        <v>2000</v>
      </c>
      <c r="K108" s="106">
        <f t="shared" ref="K108:K110" si="43">J108/I108</f>
        <v>86.956521739130437</v>
      </c>
      <c r="L108" s="107">
        <v>23</v>
      </c>
      <c r="M108" s="105">
        <f>F108/V108*60</f>
        <v>1774.1579237990031</v>
      </c>
      <c r="N108" s="106">
        <f>M108/L108</f>
        <v>77.137301034739266</v>
      </c>
      <c r="O108" s="108">
        <f>L108-I108</f>
        <v>0</v>
      </c>
      <c r="P108" s="109">
        <f>N108-K108</f>
        <v>-9.8192207043911708</v>
      </c>
      <c r="Q108" s="110">
        <f>N108/K108</f>
        <v>0.88707896189950153</v>
      </c>
      <c r="R108" s="307"/>
      <c r="S108" s="47">
        <v>0.72638888888888886</v>
      </c>
      <c r="T108" s="48">
        <v>0.76831018518518523</v>
      </c>
      <c r="U108" s="111">
        <v>4.9999999999999822</v>
      </c>
      <c r="V108" s="112">
        <v>60.366666666666774</v>
      </c>
      <c r="W108" s="113"/>
      <c r="X108" s="116"/>
      <c r="Y108" s="12"/>
      <c r="Z108" s="208"/>
      <c r="AA108" s="295"/>
      <c r="AB108" s="296"/>
      <c r="AC108" s="12">
        <v>1</v>
      </c>
      <c r="AD108" s="208"/>
      <c r="AE108" s="117">
        <f>M108-J108</f>
        <v>-225.84207620099687</v>
      </c>
      <c r="AF108" s="110">
        <f>M108/J108</f>
        <v>0.88707896189950153</v>
      </c>
      <c r="AG108" s="291"/>
    </row>
    <row r="109" spans="1:33" ht="15.75" customHeight="1">
      <c r="A109" s="312"/>
      <c r="B109" s="163" t="s">
        <v>184</v>
      </c>
      <c r="C109" s="293" t="s">
        <v>213</v>
      </c>
      <c r="D109" s="294"/>
      <c r="E109" s="101">
        <v>56.87</v>
      </c>
      <c r="F109" s="102">
        <v>1382</v>
      </c>
      <c r="G109" s="103">
        <f t="shared" si="42"/>
        <v>78594.34</v>
      </c>
      <c r="H109" s="26"/>
      <c r="I109" s="104">
        <v>23</v>
      </c>
      <c r="J109" s="105">
        <v>2000</v>
      </c>
      <c r="K109" s="106">
        <f t="shared" si="43"/>
        <v>86.956521739130437</v>
      </c>
      <c r="L109" s="107">
        <v>23</v>
      </c>
      <c r="M109" s="105">
        <f>F109/V109*60</f>
        <v>1773.0577334283653</v>
      </c>
      <c r="N109" s="106">
        <f>M109/L109</f>
        <v>77.089466670798487</v>
      </c>
      <c r="O109" s="108">
        <f>L109-I109</f>
        <v>0</v>
      </c>
      <c r="P109" s="109">
        <f>N109-K109</f>
        <v>-9.8670550683319505</v>
      </c>
      <c r="Q109" s="110">
        <f>N109/K109</f>
        <v>0.88652886671418263</v>
      </c>
      <c r="R109" s="307"/>
      <c r="S109" s="47">
        <v>0.77238425925925924</v>
      </c>
      <c r="T109" s="48">
        <v>0.80486111111111114</v>
      </c>
      <c r="U109" s="111">
        <v>5.8666666666665712</v>
      </c>
      <c r="V109" s="112">
        <v>46.76666666666673</v>
      </c>
      <c r="W109" s="113"/>
      <c r="X109" s="116"/>
      <c r="Y109" s="12"/>
      <c r="Z109" s="208"/>
      <c r="AA109" s="295"/>
      <c r="AB109" s="296"/>
      <c r="AC109" s="12">
        <v>1</v>
      </c>
      <c r="AD109" s="208"/>
      <c r="AE109" s="117">
        <f>M109-J109</f>
        <v>-226.94226657163472</v>
      </c>
      <c r="AF109" s="110">
        <f>M109/J109</f>
        <v>0.88652886671418263</v>
      </c>
      <c r="AG109" s="291"/>
    </row>
    <row r="110" spans="1:33" ht="15.75" customHeight="1">
      <c r="A110" s="312"/>
      <c r="B110" s="163" t="s">
        <v>184</v>
      </c>
      <c r="C110" s="293" t="s">
        <v>214</v>
      </c>
      <c r="D110" s="294"/>
      <c r="E110" s="101">
        <v>47.6</v>
      </c>
      <c r="F110" s="102">
        <v>1622</v>
      </c>
      <c r="G110" s="103">
        <f t="shared" si="42"/>
        <v>77207.199999999997</v>
      </c>
      <c r="H110" s="26"/>
      <c r="I110" s="104">
        <v>23</v>
      </c>
      <c r="J110" s="105">
        <v>2000</v>
      </c>
      <c r="K110" s="106">
        <f t="shared" si="43"/>
        <v>86.956521739130437</v>
      </c>
      <c r="L110" s="107">
        <v>23</v>
      </c>
      <c r="M110" s="105">
        <f>F110/V110*60</f>
        <v>1774.8328267477204</v>
      </c>
      <c r="N110" s="106">
        <f>M110/L110</f>
        <v>77.166644641205238</v>
      </c>
      <c r="O110" s="108">
        <f>L110-I110</f>
        <v>0</v>
      </c>
      <c r="P110" s="109">
        <f>N110-K110</f>
        <v>-9.7898770979251992</v>
      </c>
      <c r="Q110" s="110">
        <f>N110/K110</f>
        <v>0.88741641337386024</v>
      </c>
      <c r="R110" s="307"/>
      <c r="S110" s="47">
        <v>0.80844907407407407</v>
      </c>
      <c r="T110" s="48">
        <v>0.84652777777777777</v>
      </c>
      <c r="U110" s="111">
        <v>5.1666666666666217</v>
      </c>
      <c r="V110" s="112">
        <v>54.833333333333329</v>
      </c>
      <c r="W110" s="113"/>
      <c r="X110" s="116"/>
      <c r="Y110" s="12"/>
      <c r="Z110" s="208"/>
      <c r="AA110" s="295"/>
      <c r="AB110" s="296"/>
      <c r="AC110" s="12">
        <v>1</v>
      </c>
      <c r="AD110" s="208"/>
      <c r="AE110" s="117">
        <f>M110-J110</f>
        <v>-225.16717325227955</v>
      </c>
      <c r="AF110" s="110">
        <f>M110/J110</f>
        <v>0.88741641337386024</v>
      </c>
      <c r="AG110" s="291"/>
    </row>
    <row r="111" spans="1:33" ht="15.75" customHeight="1">
      <c r="A111" s="312"/>
      <c r="B111" s="163"/>
      <c r="C111" s="293"/>
      <c r="D111" s="294"/>
      <c r="E111" s="101"/>
      <c r="F111" s="102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307"/>
      <c r="S111" s="47"/>
      <c r="T111" s="48"/>
      <c r="U111" s="111"/>
      <c r="V111" s="112"/>
      <c r="W111" s="113"/>
      <c r="X111" s="116"/>
      <c r="Y111" s="12"/>
      <c r="Z111" s="208"/>
      <c r="AA111" s="295"/>
      <c r="AB111" s="296"/>
      <c r="AC111" s="12"/>
      <c r="AD111" s="208"/>
      <c r="AE111" s="117"/>
      <c r="AF111" s="110"/>
      <c r="AG111" s="291"/>
    </row>
    <row r="112" spans="1:33" ht="15.75" customHeight="1">
      <c r="A112" s="312"/>
      <c r="B112" s="163"/>
      <c r="C112" s="293"/>
      <c r="D112" s="294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07"/>
      <c r="S112" s="47"/>
      <c r="T112" s="48"/>
      <c r="U112" s="111"/>
      <c r="V112" s="112"/>
      <c r="W112" s="113"/>
      <c r="X112" s="116"/>
      <c r="Y112" s="12"/>
      <c r="Z112" s="208"/>
      <c r="AA112" s="295"/>
      <c r="AB112" s="296"/>
      <c r="AC112" s="12"/>
      <c r="AD112" s="208"/>
      <c r="AE112" s="117"/>
      <c r="AF112" s="110"/>
      <c r="AG112" s="291"/>
    </row>
    <row r="113" spans="1:33" ht="15.75" customHeight="1">
      <c r="A113" s="312"/>
      <c r="B113" s="163"/>
      <c r="C113" s="293"/>
      <c r="D113" s="294"/>
      <c r="E113" s="101"/>
      <c r="F113" s="102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307"/>
      <c r="S113" s="119"/>
      <c r="T113" s="120"/>
      <c r="U113" s="111"/>
      <c r="V113" s="112"/>
      <c r="W113" s="120"/>
      <c r="X113" s="191"/>
      <c r="Y113" s="12"/>
      <c r="Z113" s="208"/>
      <c r="AA113" s="295"/>
      <c r="AB113" s="296"/>
      <c r="AC113" s="12"/>
      <c r="AD113" s="208"/>
      <c r="AE113" s="117"/>
      <c r="AF113" s="110"/>
      <c r="AG113" s="291"/>
    </row>
    <row r="114" spans="1:33" ht="15.75" customHeight="1">
      <c r="A114" s="312"/>
      <c r="B114" s="163"/>
      <c r="C114" s="293"/>
      <c r="D114" s="294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07"/>
      <c r="S114" s="119"/>
      <c r="T114" s="120"/>
      <c r="U114" s="111"/>
      <c r="V114" s="112"/>
      <c r="W114" s="120"/>
      <c r="X114" s="191"/>
      <c r="Y114" s="12"/>
      <c r="Z114" s="208"/>
      <c r="AA114" s="295"/>
      <c r="AB114" s="296"/>
      <c r="AC114" s="12"/>
      <c r="AD114" s="208"/>
      <c r="AE114" s="117"/>
      <c r="AF114" s="110"/>
      <c r="AG114" s="291"/>
    </row>
    <row r="115" spans="1:33" ht="15.75" customHeight="1">
      <c r="A115" s="312"/>
      <c r="B115" s="163"/>
      <c r="C115" s="293"/>
      <c r="D115" s="294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07"/>
      <c r="S115" s="119"/>
      <c r="T115" s="120"/>
      <c r="U115" s="111"/>
      <c r="V115" s="112"/>
      <c r="W115" s="120"/>
      <c r="X115" s="191"/>
      <c r="Y115" s="12"/>
      <c r="Z115" s="208"/>
      <c r="AA115" s="295"/>
      <c r="AB115" s="296"/>
      <c r="AC115" s="12"/>
      <c r="AD115" s="208"/>
      <c r="AE115" s="117"/>
      <c r="AF115" s="110"/>
      <c r="AG115" s="291"/>
    </row>
    <row r="116" spans="1:33" ht="15.75" customHeight="1">
      <c r="A116" s="312"/>
      <c r="B116" s="163"/>
      <c r="C116" s="293"/>
      <c r="D116" s="294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07"/>
      <c r="S116" s="119"/>
      <c r="T116" s="120"/>
      <c r="U116" s="111"/>
      <c r="V116" s="112"/>
      <c r="W116" s="120"/>
      <c r="X116" s="191"/>
      <c r="Y116" s="12"/>
      <c r="Z116" s="208"/>
      <c r="AA116" s="295"/>
      <c r="AB116" s="296"/>
      <c r="AC116" s="12"/>
      <c r="AD116" s="208"/>
      <c r="AE116" s="117"/>
      <c r="AF116" s="110"/>
      <c r="AG116" s="291"/>
    </row>
    <row r="117" spans="1:33" ht="15.75" customHeight="1">
      <c r="A117" s="312"/>
      <c r="B117" s="163"/>
      <c r="C117" s="293"/>
      <c r="D117" s="294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07"/>
      <c r="S117" s="119"/>
      <c r="T117" s="120"/>
      <c r="U117" s="111"/>
      <c r="V117" s="112"/>
      <c r="W117" s="120"/>
      <c r="X117" s="191"/>
      <c r="Y117" s="12"/>
      <c r="Z117" s="208"/>
      <c r="AA117" s="295"/>
      <c r="AB117" s="296"/>
      <c r="AC117" s="12"/>
      <c r="AD117" s="208"/>
      <c r="AE117" s="117"/>
      <c r="AF117" s="110"/>
      <c r="AG117" s="291"/>
    </row>
    <row r="118" spans="1:33" ht="15.75" customHeight="1">
      <c r="A118" s="312"/>
      <c r="B118" s="163"/>
      <c r="C118" s="293"/>
      <c r="D118" s="294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07"/>
      <c r="S118" s="119"/>
      <c r="T118" s="120"/>
      <c r="U118" s="111"/>
      <c r="V118" s="112"/>
      <c r="W118" s="120"/>
      <c r="X118" s="191"/>
      <c r="Y118" s="12"/>
      <c r="Z118" s="208"/>
      <c r="AA118" s="295"/>
      <c r="AB118" s="296"/>
      <c r="AC118" s="12"/>
      <c r="AD118" s="208"/>
      <c r="AE118" s="117"/>
      <c r="AF118" s="110"/>
      <c r="AG118" s="291"/>
    </row>
    <row r="119" spans="1:33" ht="15.75" customHeight="1">
      <c r="A119" s="312"/>
      <c r="B119" s="163"/>
      <c r="C119" s="293"/>
      <c r="D119" s="294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07"/>
      <c r="S119" s="119"/>
      <c r="T119" s="120"/>
      <c r="U119" s="111"/>
      <c r="V119" s="112"/>
      <c r="W119" s="120"/>
      <c r="X119" s="191"/>
      <c r="Y119" s="12"/>
      <c r="Z119" s="208"/>
      <c r="AA119" s="295"/>
      <c r="AB119" s="296"/>
      <c r="AC119" s="12"/>
      <c r="AD119" s="208"/>
      <c r="AE119" s="117"/>
      <c r="AF119" s="110"/>
      <c r="AG119" s="291"/>
    </row>
    <row r="120" spans="1:33" ht="15.75" customHeight="1">
      <c r="A120" s="312"/>
      <c r="B120" s="163"/>
      <c r="C120" s="293"/>
      <c r="D120" s="294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07"/>
      <c r="S120" s="119"/>
      <c r="T120" s="120"/>
      <c r="U120" s="111"/>
      <c r="V120" s="112"/>
      <c r="W120" s="120"/>
      <c r="X120" s="191"/>
      <c r="Y120" s="12"/>
      <c r="Z120" s="208"/>
      <c r="AA120" s="295"/>
      <c r="AB120" s="296"/>
      <c r="AC120" s="12"/>
      <c r="AD120" s="208"/>
      <c r="AE120" s="117"/>
      <c r="AF120" s="110"/>
      <c r="AG120" s="291"/>
    </row>
    <row r="121" spans="1:33" ht="15.75" customHeight="1">
      <c r="A121" s="312"/>
      <c r="B121" s="163"/>
      <c r="C121" s="293"/>
      <c r="D121" s="294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07"/>
      <c r="S121" s="119"/>
      <c r="T121" s="120"/>
      <c r="U121" s="111"/>
      <c r="V121" s="112"/>
      <c r="W121" s="120"/>
      <c r="X121" s="191"/>
      <c r="Y121" s="12"/>
      <c r="Z121" s="208"/>
      <c r="AA121" s="295"/>
      <c r="AB121" s="296"/>
      <c r="AC121" s="12"/>
      <c r="AD121" s="208"/>
      <c r="AE121" s="117"/>
      <c r="AF121" s="110"/>
      <c r="AG121" s="291"/>
    </row>
    <row r="122" spans="1:33" ht="15.75" customHeight="1">
      <c r="A122" s="312"/>
      <c r="B122" s="163"/>
      <c r="C122" s="293"/>
      <c r="D122" s="294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07"/>
      <c r="S122" s="119"/>
      <c r="T122" s="120"/>
      <c r="U122" s="130"/>
      <c r="V122" s="131"/>
      <c r="W122" s="126"/>
      <c r="X122" s="127"/>
      <c r="Y122" s="12"/>
      <c r="Z122" s="208"/>
      <c r="AA122" s="295"/>
      <c r="AB122" s="296"/>
      <c r="AC122" s="12"/>
      <c r="AD122" s="208"/>
      <c r="AE122" s="165"/>
      <c r="AF122" s="125"/>
      <c r="AG122" s="291"/>
    </row>
    <row r="123" spans="1:33" ht="15.75" customHeight="1" thickBot="1">
      <c r="A123" s="313"/>
      <c r="B123" s="133" t="s">
        <v>117</v>
      </c>
      <c r="C123" s="297"/>
      <c r="D123" s="297"/>
      <c r="E123" s="134"/>
      <c r="F123" s="167"/>
      <c r="G123" s="135"/>
      <c r="H123" s="69"/>
      <c r="I123" s="136">
        <f t="shared" ref="I123:J123" si="44">AVERAGE(I107:I122)</f>
        <v>22.25</v>
      </c>
      <c r="J123" s="137">
        <f t="shared" si="44"/>
        <v>2000</v>
      </c>
      <c r="K123" s="138">
        <f t="shared" ref="K123" si="45">J123/I123</f>
        <v>89.887640449438209</v>
      </c>
      <c r="L123" s="136">
        <f t="shared" ref="L123:M123" si="46">AVERAGE(L107:L122)</f>
        <v>22.25</v>
      </c>
      <c r="M123" s="137">
        <f t="shared" si="46"/>
        <v>1775.1164375405369</v>
      </c>
      <c r="N123" s="138">
        <f>M123/L123</f>
        <v>79.780514046765703</v>
      </c>
      <c r="O123" s="139">
        <f>L123-I123</f>
        <v>0</v>
      </c>
      <c r="P123" s="140">
        <f>N123-K123</f>
        <v>-10.107126402672506</v>
      </c>
      <c r="Q123" s="141">
        <f>N123/K123</f>
        <v>0.88755821877026841</v>
      </c>
      <c r="R123" s="308"/>
      <c r="S123" s="142">
        <f>S107</f>
        <v>0.70843750000000005</v>
      </c>
      <c r="T123" s="143">
        <f>INDEX(T107:T122,COUNTA(T107:T122))</f>
        <v>0.84652777777777777</v>
      </c>
      <c r="U123" s="144"/>
      <c r="V123" s="166"/>
      <c r="W123" s="167"/>
      <c r="X123" s="138"/>
      <c r="Y123" s="181">
        <f t="shared" ref="Y123:Z123" si="47">SUM(Y107:Y122)</f>
        <v>0</v>
      </c>
      <c r="Z123" s="182">
        <f t="shared" si="47"/>
        <v>0</v>
      </c>
      <c r="AA123" s="298"/>
      <c r="AB123" s="299"/>
      <c r="AC123" s="181">
        <f t="shared" ref="AC123:AD123" si="48">SUM(AC107:AC122)</f>
        <v>4</v>
      </c>
      <c r="AD123" s="182">
        <f t="shared" si="48"/>
        <v>0</v>
      </c>
      <c r="AE123" s="168">
        <f>M123-J123</f>
        <v>-224.88356245946306</v>
      </c>
      <c r="AF123" s="141">
        <f>M123/J123</f>
        <v>0.88755821877026841</v>
      </c>
      <c r="AG123" s="292"/>
    </row>
    <row r="125" spans="1:33">
      <c r="AA125" s="289" t="s">
        <v>161</v>
      </c>
      <c r="AB125" s="289"/>
    </row>
    <row r="126" spans="1:33">
      <c r="AA126" s="289" t="s">
        <v>162</v>
      </c>
      <c r="AB126" s="289"/>
    </row>
    <row r="127" spans="1:33">
      <c r="AA127" s="289" t="s">
        <v>163</v>
      </c>
      <c r="AB127" s="289"/>
    </row>
    <row r="128" spans="1:33">
      <c r="AA128" s="289" t="s">
        <v>164</v>
      </c>
      <c r="AB128" s="289"/>
    </row>
    <row r="129" spans="27:28">
      <c r="AA129" s="289" t="s">
        <v>165</v>
      </c>
      <c r="AB129" s="289"/>
    </row>
    <row r="130" spans="27:28">
      <c r="AA130" s="289" t="s">
        <v>166</v>
      </c>
      <c r="AB130" s="289"/>
    </row>
    <row r="131" spans="27:28">
      <c r="AA131" s="289" t="s">
        <v>167</v>
      </c>
      <c r="AB131" s="289"/>
    </row>
    <row r="132" spans="27:28">
      <c r="AA132" s="289" t="s">
        <v>168</v>
      </c>
      <c r="AB132" s="289"/>
    </row>
    <row r="133" spans="27:28">
      <c r="AA133" s="289" t="s">
        <v>169</v>
      </c>
      <c r="AB133" s="289"/>
    </row>
    <row r="134" spans="27:28">
      <c r="AA134" s="289" t="s">
        <v>170</v>
      </c>
      <c r="AB134" s="289"/>
    </row>
    <row r="135" spans="27:28">
      <c r="AA135" s="289" t="s">
        <v>171</v>
      </c>
      <c r="AB135" s="289"/>
    </row>
    <row r="136" spans="27:28">
      <c r="AA136" s="289" t="s">
        <v>172</v>
      </c>
      <c r="AB136" s="289"/>
    </row>
    <row r="137" spans="27:28">
      <c r="AA137" s="289" t="s">
        <v>173</v>
      </c>
      <c r="AB137" s="289"/>
    </row>
  </sheetData>
  <mergeCells count="306">
    <mergeCell ref="AA137:AB137"/>
    <mergeCell ref="AA131:AB131"/>
    <mergeCell ref="AA132:AB132"/>
    <mergeCell ref="AA133:AB133"/>
    <mergeCell ref="AA134:AB134"/>
    <mergeCell ref="AA135:AB135"/>
    <mergeCell ref="AA136:AB136"/>
    <mergeCell ref="AA125:AB125"/>
    <mergeCell ref="AA126:AB126"/>
    <mergeCell ref="AA127:AB127"/>
    <mergeCell ref="AA128:AB128"/>
    <mergeCell ref="AA129:AB129"/>
    <mergeCell ref="AA130:AB130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21:D121"/>
    <mergeCell ref="AA121:AB121"/>
    <mergeCell ref="C122:D122"/>
    <mergeCell ref="AA122:AB122"/>
    <mergeCell ref="C123:D123"/>
    <mergeCell ref="AA123:AB123"/>
    <mergeCell ref="C118:D118"/>
    <mergeCell ref="AA118:AB118"/>
    <mergeCell ref="C119:D119"/>
    <mergeCell ref="AA119:AB119"/>
    <mergeCell ref="C120:D120"/>
    <mergeCell ref="AA120:AB120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AA114:AB114"/>
    <mergeCell ref="C115:D115"/>
    <mergeCell ref="AA115:AB115"/>
    <mergeCell ref="C116:D116"/>
    <mergeCell ref="AA116:AB116"/>
    <mergeCell ref="C117:D117"/>
    <mergeCell ref="AA117:AB117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23">
    <cfRule type="cellIs" dxfId="598" priority="3" operator="greaterThan">
      <formula>0</formula>
    </cfRule>
  </conditionalFormatting>
  <conditionalFormatting sqref="P5:P123 AE5:AE123">
    <cfRule type="cellIs" dxfId="597" priority="6" operator="lessThan">
      <formula>0</formula>
    </cfRule>
  </conditionalFormatting>
  <conditionalFormatting sqref="Q5:Q123 AF5:AF123">
    <cfRule type="cellIs" dxfId="596" priority="4" operator="greaterThan">
      <formula>1</formula>
    </cfRule>
    <cfRule type="cellIs" dxfId="595" priority="5" operator="lessThan">
      <formula>0.8</formula>
    </cfRule>
  </conditionalFormatting>
  <conditionalFormatting sqref="AG5 R5:R123 AG90">
    <cfRule type="cellIs" dxfId="594" priority="7" operator="lessThan">
      <formula>0.8</formula>
    </cfRule>
  </conditionalFormatting>
  <conditionalFormatting sqref="AG22">
    <cfRule type="cellIs" dxfId="593" priority="11" operator="lessThan">
      <formula>0.8</formula>
    </cfRule>
  </conditionalFormatting>
  <conditionalFormatting sqref="AG37">
    <cfRule type="cellIs" dxfId="592" priority="10" operator="lessThan">
      <formula>0.8</formula>
    </cfRule>
  </conditionalFormatting>
  <conditionalFormatting sqref="AG39:AG74">
    <cfRule type="cellIs" dxfId="591" priority="8" operator="lessThan">
      <formula>0.8</formula>
    </cfRule>
  </conditionalFormatting>
  <conditionalFormatting sqref="AG80:AG88">
    <cfRule type="cellIs" dxfId="590" priority="9" operator="lessThan">
      <formula>0.8</formula>
    </cfRule>
  </conditionalFormatting>
  <conditionalFormatting sqref="AG105">
    <cfRule type="cellIs" dxfId="589" priority="2" operator="lessThan">
      <formula>0.8</formula>
    </cfRule>
  </conditionalFormatting>
  <conditionalFormatting sqref="AG107:AG123">
    <cfRule type="cellIs" dxfId="588" priority="1" operator="lessThan">
      <formula>0.8</formula>
    </cfRule>
  </conditionalFormatting>
  <dataValidations count="1">
    <dataValidation type="list" allowBlank="1" showInputMessage="1" showErrorMessage="1" sqref="AA5:AB123" xr:uid="{D2D4CA0C-0CB1-413C-AF74-B4ADC3A5EA53}">
      <formula1>$AA$125:$AA$137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DE2B6-3680-4250-946B-B6D357BFB4F2}">
  <sheetPr>
    <tabColor theme="9" tint="0.59999389629810485"/>
  </sheetPr>
  <dimension ref="B1:AR42"/>
  <sheetViews>
    <sheetView zoomScale="70" zoomScaleNormal="70" workbookViewId="0">
      <selection activeCell="P26" sqref="P26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6" t="s">
        <v>0</v>
      </c>
      <c r="C1" s="276"/>
      <c r="D1" s="276"/>
      <c r="E1" s="276"/>
      <c r="F1" s="276"/>
      <c r="G1" s="276"/>
      <c r="H1" s="276"/>
      <c r="I1" s="276"/>
      <c r="J1" s="276"/>
      <c r="K1" s="1"/>
      <c r="L1" s="1"/>
      <c r="M1" s="1"/>
      <c r="N1" s="1"/>
      <c r="O1" s="1"/>
      <c r="P1" s="1"/>
    </row>
    <row r="2" spans="2:34" ht="27.75" customHeight="1">
      <c r="B2" s="277"/>
      <c r="C2" s="277"/>
      <c r="D2" s="277"/>
      <c r="E2" s="277"/>
      <c r="F2" s="277"/>
      <c r="G2" s="277"/>
      <c r="H2" s="277"/>
      <c r="I2" s="277"/>
      <c r="J2" s="277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8" t="s">
        <v>262</v>
      </c>
      <c r="D3" s="279"/>
      <c r="E3" s="3" t="s">
        <v>2</v>
      </c>
      <c r="F3" s="280">
        <f>'0124(18度C)'!D1+'0124(4度C)'!D1</f>
        <v>133316</v>
      </c>
      <c r="G3" s="281"/>
      <c r="H3" s="3" t="s">
        <v>3</v>
      </c>
      <c r="I3" s="282">
        <f>'0124(18度C)'!F1+'0124(4度C)'!F1</f>
        <v>4094539.97</v>
      </c>
      <c r="J3" s="283"/>
      <c r="K3" s="4"/>
      <c r="L3" s="5"/>
      <c r="M3" s="1"/>
      <c r="N3" s="1"/>
      <c r="O3" s="1"/>
      <c r="P3" s="1"/>
    </row>
    <row r="4" spans="2:34" ht="28.5" customHeight="1">
      <c r="B4" s="284" t="s">
        <v>4</v>
      </c>
      <c r="C4" s="264" t="s">
        <v>5</v>
      </c>
      <c r="D4" s="265"/>
      <c r="E4" s="287" t="s">
        <v>6</v>
      </c>
      <c r="F4" s="288"/>
      <c r="G4" s="287" t="s">
        <v>7</v>
      </c>
      <c r="H4" s="288"/>
      <c r="I4" s="287" t="s">
        <v>8</v>
      </c>
      <c r="J4" s="288"/>
      <c r="K4" s="260" t="s">
        <v>9</v>
      </c>
      <c r="L4" s="261"/>
      <c r="M4" s="260" t="s">
        <v>10</v>
      </c>
      <c r="N4" s="261"/>
      <c r="O4" s="262" t="s">
        <v>11</v>
      </c>
      <c r="P4" s="263"/>
      <c r="Q4" s="263" t="s">
        <v>12</v>
      </c>
      <c r="R4" s="263"/>
    </row>
    <row r="5" spans="2:34" ht="28.5" customHeight="1">
      <c r="B5" s="285"/>
      <c r="C5" s="264" t="s">
        <v>13</v>
      </c>
      <c r="D5" s="265"/>
      <c r="E5" s="266" t="s">
        <v>14</v>
      </c>
      <c r="F5" s="267"/>
      <c r="G5" s="268" t="s">
        <v>15</v>
      </c>
      <c r="H5" s="269"/>
      <c r="I5" s="270" t="s">
        <v>16</v>
      </c>
      <c r="J5" s="271"/>
      <c r="K5" s="272" t="s">
        <v>17</v>
      </c>
      <c r="L5" s="273"/>
      <c r="M5" s="274" t="s">
        <v>18</v>
      </c>
      <c r="N5" s="275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5"/>
      <c r="C6" s="264" t="s">
        <v>22</v>
      </c>
      <c r="D6" s="265"/>
      <c r="E6" s="256">
        <f>AVERAGE(D14:O14,D32:X32)</f>
        <v>549.15715583284305</v>
      </c>
      <c r="F6" s="257" t="e">
        <f>AVERAGE(#REF!,D14:K14)</f>
        <v>#REF!</v>
      </c>
      <c r="G6" s="258">
        <f>AVERAGE(D14:K14)</f>
        <v>214.1132302994838</v>
      </c>
      <c r="H6" s="259"/>
      <c r="I6" s="258">
        <f>AVERAGE(L14:O14)</f>
        <v>94.096362597600461</v>
      </c>
      <c r="J6" s="259"/>
      <c r="K6" s="258">
        <f>AVERAGE(D32:O32)</f>
        <v>731.22318374552742</v>
      </c>
      <c r="L6" s="259"/>
      <c r="M6" s="258">
        <f>AVERAGE(P32:X32)</f>
        <v>780.73738005840619</v>
      </c>
      <c r="N6" s="259"/>
      <c r="O6" s="390">
        <f>'0124(4度C)'!Y2</f>
        <v>0</v>
      </c>
      <c r="P6" s="390">
        <f>'0124(4度C)'!Z2</f>
        <v>0</v>
      </c>
      <c r="Q6" s="245">
        <f>'0124(4度C)'!AC2</f>
        <v>37</v>
      </c>
      <c r="R6" s="245">
        <f>'0124(4度C)'!AD2</f>
        <v>0</v>
      </c>
    </row>
    <row r="7" spans="2:34" ht="28.5" customHeight="1">
      <c r="B7" s="285"/>
      <c r="C7" s="250" t="s">
        <v>23</v>
      </c>
      <c r="D7" s="251"/>
      <c r="E7" s="252">
        <f>AVERAGE(D15:O15,D33:X33)</f>
        <v>486.54463077853933</v>
      </c>
      <c r="F7" s="253" t="e">
        <f>AVERAGE(#REF!,D15:K15)</f>
        <v>#REF!</v>
      </c>
      <c r="G7" s="254">
        <f>AVERAGE(D15:K15)</f>
        <v>192.12783410021126</v>
      </c>
      <c r="H7" s="255"/>
      <c r="I7" s="254">
        <f>AVERAGE(L15:O15)</f>
        <v>83.538360778943002</v>
      </c>
      <c r="J7" s="255"/>
      <c r="K7" s="254">
        <f>AVERAGE(D33:O33)</f>
        <v>646.99608869566259</v>
      </c>
      <c r="L7" s="255"/>
      <c r="M7" s="254">
        <f>AVERAGE(P33:X33)</f>
        <v>690.7388266204922</v>
      </c>
      <c r="N7" s="255"/>
      <c r="O7" s="390"/>
      <c r="P7" s="390"/>
      <c r="Q7" s="246"/>
      <c r="R7" s="246"/>
    </row>
    <row r="8" spans="2:34" ht="28.5" customHeight="1">
      <c r="B8" s="286"/>
      <c r="C8" s="250" t="s">
        <v>24</v>
      </c>
      <c r="D8" s="251"/>
      <c r="E8" s="248">
        <f>AVERAGE(D16:O16,D34:X34)</f>
        <v>0.88638836796286657</v>
      </c>
      <c r="F8" s="249" t="e">
        <f>AVERAGE(D16:K16,#REF!)</f>
        <v>#REF!</v>
      </c>
      <c r="G8" s="238">
        <f>AVERAGE(D16:K16)</f>
        <v>0.89152552217681535</v>
      </c>
      <c r="H8" s="239"/>
      <c r="I8" s="238">
        <f>AVERAGE(L16:O16)</f>
        <v>0.88778584937946559</v>
      </c>
      <c r="J8" s="239"/>
      <c r="K8" s="238">
        <f>AVERAGE(D34:O34)</f>
        <v>0.88493566865400819</v>
      </c>
      <c r="L8" s="239"/>
      <c r="M8" s="238">
        <f>AVERAGE(P34:X34)</f>
        <v>0.88346289119569887</v>
      </c>
      <c r="N8" s="239"/>
      <c r="O8" s="390"/>
      <c r="P8" s="390"/>
      <c r="Q8" s="247"/>
      <c r="R8" s="247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36" t="s">
        <v>26</v>
      </c>
      <c r="C11" s="237"/>
      <c r="D11" s="240" t="s">
        <v>27</v>
      </c>
      <c r="E11" s="241"/>
      <c r="F11" s="241"/>
      <c r="G11" s="241"/>
      <c r="H11" s="241"/>
      <c r="I11" s="241"/>
      <c r="J11" s="241"/>
      <c r="K11" s="241"/>
      <c r="L11" s="242" t="s">
        <v>28</v>
      </c>
      <c r="M11" s="243"/>
      <c r="N11" s="243"/>
      <c r="O11" s="244"/>
    </row>
    <row r="12" spans="2:34" ht="17.25" customHeight="1">
      <c r="B12" s="230" t="s">
        <v>29</v>
      </c>
      <c r="C12" s="231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1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3" t="s">
        <v>40</v>
      </c>
      <c r="C14" s="26" t="s">
        <v>41</v>
      </c>
      <c r="D14" s="27" t="s">
        <v>42</v>
      </c>
      <c r="E14" s="28">
        <v>84.403669724770637</v>
      </c>
      <c r="F14" s="28">
        <v>101.86335403726709</v>
      </c>
      <c r="G14" s="28">
        <v>97.435897435897445</v>
      </c>
      <c r="H14" s="28" t="s">
        <v>42</v>
      </c>
      <c r="I14" s="28">
        <v>572.75</v>
      </c>
      <c r="J14" s="28" t="s">
        <v>42</v>
      </c>
      <c r="K14" s="29" t="s">
        <v>42</v>
      </c>
      <c r="L14" s="27" t="s">
        <v>42</v>
      </c>
      <c r="M14" s="30" t="s">
        <v>42</v>
      </c>
      <c r="N14" s="28">
        <v>98.305084745762699</v>
      </c>
      <c r="O14" s="31">
        <v>89.887640449438209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3"/>
      <c r="C15" s="33" t="s">
        <v>43</v>
      </c>
      <c r="D15" s="34" t="s">
        <v>42</v>
      </c>
      <c r="E15" s="35">
        <v>75.141862799362116</v>
      </c>
      <c r="F15" s="35">
        <v>90.445877323311848</v>
      </c>
      <c r="G15" s="35">
        <v>86.3240265045999</v>
      </c>
      <c r="H15" s="35" t="s">
        <v>42</v>
      </c>
      <c r="I15" s="35">
        <v>516.59956977357126</v>
      </c>
      <c r="J15" s="35" t="s">
        <v>42</v>
      </c>
      <c r="K15" s="36" t="s">
        <v>42</v>
      </c>
      <c r="L15" s="34" t="s">
        <v>42</v>
      </c>
      <c r="M15" s="37" t="s">
        <v>42</v>
      </c>
      <c r="N15" s="35">
        <v>87.295856239057912</v>
      </c>
      <c r="O15" s="38">
        <v>79.780865318828106</v>
      </c>
      <c r="Q15" s="39"/>
      <c r="R15" s="39"/>
      <c r="S15" s="39"/>
      <c r="T15" s="39"/>
      <c r="U15" s="39"/>
      <c r="V15" s="39"/>
      <c r="W15" s="39"/>
      <c r="X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33"/>
      <c r="C16" s="41" t="s">
        <v>44</v>
      </c>
      <c r="D16" s="42" t="s">
        <v>42</v>
      </c>
      <c r="E16" s="43">
        <f t="shared" ref="E16:I16" si="0">E15/E14</f>
        <v>0.8902677222967903</v>
      </c>
      <c r="F16" s="43">
        <f t="shared" si="0"/>
        <v>0.88791379567397599</v>
      </c>
      <c r="G16" s="43">
        <f t="shared" si="0"/>
        <v>0.88595711412615674</v>
      </c>
      <c r="H16" s="43" t="s">
        <v>42</v>
      </c>
      <c r="I16" s="43">
        <f t="shared" si="0"/>
        <v>0.90196345661033828</v>
      </c>
      <c r="J16" s="43" t="s">
        <v>42</v>
      </c>
      <c r="K16" s="44" t="s">
        <v>42</v>
      </c>
      <c r="L16" s="42" t="s">
        <v>42</v>
      </c>
      <c r="M16" s="45" t="s">
        <v>42</v>
      </c>
      <c r="N16" s="43">
        <f t="shared" ref="N16:O16" si="1">N15/N14</f>
        <v>0.88800957208696851</v>
      </c>
      <c r="O16" s="46">
        <f t="shared" si="1"/>
        <v>0.88756212667196266</v>
      </c>
      <c r="Q16" s="32"/>
      <c r="R16" s="32"/>
      <c r="S16" s="32"/>
      <c r="T16" s="32"/>
      <c r="U16" s="32"/>
      <c r="V16" s="32"/>
      <c r="W16" s="32"/>
      <c r="X16" s="32"/>
      <c r="AB16" s="32"/>
      <c r="AC16" s="32"/>
      <c r="AD16" s="32"/>
      <c r="AE16" s="32"/>
    </row>
    <row r="17" spans="2:44" ht="17.25" customHeight="1">
      <c r="B17" s="232" t="s">
        <v>45</v>
      </c>
      <c r="C17" s="13" t="s">
        <v>46</v>
      </c>
      <c r="D17" s="47" t="s">
        <v>42</v>
      </c>
      <c r="E17" s="48">
        <v>0.20849537037037036</v>
      </c>
      <c r="F17" s="48">
        <v>0.29166666666666669</v>
      </c>
      <c r="G17" s="48">
        <v>0.29166666666666669</v>
      </c>
      <c r="H17" s="48" t="s">
        <v>42</v>
      </c>
      <c r="I17" s="48">
        <v>0.43125000000000002</v>
      </c>
      <c r="J17" s="48" t="s">
        <v>42</v>
      </c>
      <c r="K17" s="48" t="s">
        <v>42</v>
      </c>
      <c r="L17" s="47" t="s">
        <v>42</v>
      </c>
      <c r="M17" s="49" t="s">
        <v>42</v>
      </c>
      <c r="N17" s="48">
        <v>0.70833333333333337</v>
      </c>
      <c r="O17" s="50">
        <v>0.70853009259259259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7" t="s">
        <v>42</v>
      </c>
      <c r="E18" s="48">
        <v>0.60138888888888886</v>
      </c>
      <c r="F18" s="48">
        <v>0.58406250000000004</v>
      </c>
      <c r="G18" s="48">
        <v>0.6</v>
      </c>
      <c r="H18" s="48" t="s">
        <v>42</v>
      </c>
      <c r="I18" s="48">
        <v>0.45555555555555555</v>
      </c>
      <c r="J18" s="48" t="s">
        <v>42</v>
      </c>
      <c r="K18" s="48" t="s">
        <v>42</v>
      </c>
      <c r="L18" s="47" t="s">
        <v>42</v>
      </c>
      <c r="M18" s="49" t="s">
        <v>42</v>
      </c>
      <c r="N18" s="48">
        <v>0.82916666666666672</v>
      </c>
      <c r="O18" s="50">
        <v>0.82255787037037043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4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2"/>
      <c r="AC19" s="192"/>
      <c r="AD19" s="192"/>
      <c r="AE19" s="192"/>
      <c r="AF19" s="192"/>
      <c r="AG19" s="192"/>
      <c r="AH19" s="192"/>
      <c r="AI19" s="192"/>
      <c r="AJ19" s="192"/>
      <c r="AK19" s="192"/>
      <c r="AL19" s="192"/>
      <c r="AM19" s="192"/>
      <c r="AN19" s="192"/>
      <c r="AO19" s="25"/>
      <c r="AP19" s="25"/>
      <c r="AQ19" s="25"/>
      <c r="AR19" s="25"/>
    </row>
    <row r="20" spans="2:44" ht="17.25" customHeight="1">
      <c r="B20" s="235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2"/>
      <c r="AC20" s="192"/>
      <c r="AD20" s="192"/>
      <c r="AE20" s="192"/>
      <c r="AF20" s="192"/>
      <c r="AG20" s="192"/>
      <c r="AH20" s="192"/>
      <c r="AI20" s="192"/>
      <c r="AJ20" s="192"/>
      <c r="AK20" s="192"/>
      <c r="AL20" s="192"/>
      <c r="AM20" s="192"/>
      <c r="AN20" s="192"/>
      <c r="AO20" s="25"/>
      <c r="AP20" s="25"/>
      <c r="AQ20" s="25"/>
      <c r="AR20" s="25"/>
    </row>
    <row r="21" spans="2:44" ht="17.25" customHeight="1">
      <c r="B21" s="234" t="s">
        <v>51</v>
      </c>
      <c r="C21" s="51" t="s">
        <v>49</v>
      </c>
      <c r="D21" s="54"/>
      <c r="E21" s="52">
        <v>11</v>
      </c>
      <c r="F21" s="52">
        <v>9</v>
      </c>
      <c r="G21" s="52">
        <v>8</v>
      </c>
      <c r="H21" s="52"/>
      <c r="I21" s="52">
        <v>2</v>
      </c>
      <c r="J21" s="52"/>
      <c r="K21" s="53"/>
      <c r="L21" s="54"/>
      <c r="M21" s="55"/>
      <c r="N21" s="52">
        <v>3</v>
      </c>
      <c r="O21" s="56">
        <v>4</v>
      </c>
      <c r="Q21" s="9"/>
      <c r="R21" s="9"/>
      <c r="S21" s="9"/>
      <c r="T21" s="9"/>
      <c r="AB21" s="192"/>
      <c r="AC21" s="192"/>
      <c r="AD21" s="192"/>
      <c r="AE21" s="192"/>
      <c r="AF21" s="192"/>
      <c r="AG21" s="192"/>
      <c r="AH21" s="192"/>
      <c r="AI21" s="192"/>
      <c r="AJ21" s="192"/>
      <c r="AK21" s="192"/>
      <c r="AL21" s="192"/>
      <c r="AM21" s="192"/>
      <c r="AN21" s="192"/>
      <c r="AO21" s="25"/>
      <c r="AP21" s="25"/>
      <c r="AQ21" s="25"/>
      <c r="AR21" s="25"/>
    </row>
    <row r="22" spans="2:44" ht="17.25" customHeight="1">
      <c r="B22" s="235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2"/>
      <c r="AA22" s="192"/>
      <c r="AB22" s="192"/>
      <c r="AC22" s="192"/>
      <c r="AD22" s="192"/>
      <c r="AE22" s="192"/>
      <c r="AF22" s="192"/>
      <c r="AG22" s="192"/>
      <c r="AH22" s="192"/>
      <c r="AI22" s="192"/>
      <c r="AJ22" s="192"/>
      <c r="AK22" s="192"/>
      <c r="AL22" s="192"/>
      <c r="AM22" s="192"/>
      <c r="AN22" s="192"/>
      <c r="AO22" s="25"/>
      <c r="AP22" s="25"/>
      <c r="AQ22" s="25"/>
      <c r="AR22" s="25"/>
    </row>
    <row r="23" spans="2:44" ht="17.25" customHeight="1">
      <c r="B23" s="230" t="s">
        <v>53</v>
      </c>
      <c r="C23" s="231"/>
      <c r="D23" s="57" t="s">
        <v>42</v>
      </c>
      <c r="E23" s="58">
        <v>21.8</v>
      </c>
      <c r="F23" s="58">
        <v>20.125</v>
      </c>
      <c r="G23" s="58">
        <v>22.285714285714285</v>
      </c>
      <c r="H23" s="58" t="s">
        <v>42</v>
      </c>
      <c r="I23" s="58">
        <v>6</v>
      </c>
      <c r="J23" s="58" t="s">
        <v>42</v>
      </c>
      <c r="K23" s="59" t="s">
        <v>42</v>
      </c>
      <c r="L23" s="57" t="s">
        <v>42</v>
      </c>
      <c r="M23" s="60" t="s">
        <v>42</v>
      </c>
      <c r="N23" s="58">
        <v>19.666666666666668</v>
      </c>
      <c r="O23" s="61">
        <v>22.25</v>
      </c>
    </row>
    <row r="24" spans="2:44" ht="17.25" customHeight="1">
      <c r="B24" s="220" t="s">
        <v>54</v>
      </c>
      <c r="C24" s="221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20" t="s">
        <v>59</v>
      </c>
      <c r="C25" s="221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22" t="s">
        <v>60</v>
      </c>
      <c r="C26" s="223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36" t="s">
        <v>26</v>
      </c>
      <c r="C29" s="237"/>
      <c r="D29" s="224" t="s">
        <v>64</v>
      </c>
      <c r="E29" s="225"/>
      <c r="F29" s="225"/>
      <c r="G29" s="225"/>
      <c r="H29" s="225"/>
      <c r="I29" s="225"/>
      <c r="J29" s="225"/>
      <c r="K29" s="225"/>
      <c r="L29" s="225"/>
      <c r="M29" s="225"/>
      <c r="N29" s="225"/>
      <c r="O29" s="226"/>
      <c r="P29" s="227" t="s">
        <v>65</v>
      </c>
      <c r="Q29" s="228"/>
      <c r="R29" s="228"/>
      <c r="S29" s="228"/>
      <c r="T29" s="228"/>
      <c r="U29" s="228"/>
      <c r="V29" s="228"/>
      <c r="W29" s="228"/>
      <c r="X29" s="229"/>
    </row>
    <row r="30" spans="2:44" ht="17.25" customHeight="1">
      <c r="B30" s="230" t="s">
        <v>29</v>
      </c>
      <c r="C30" s="231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30"/>
      <c r="C31" s="231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33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318.8679245283019</v>
      </c>
      <c r="H32" s="28">
        <v>433.33333333333331</v>
      </c>
      <c r="I32" s="28" t="s">
        <v>42</v>
      </c>
      <c r="J32" s="28" t="s">
        <v>42</v>
      </c>
      <c r="K32" s="28">
        <v>880</v>
      </c>
      <c r="L32" s="28" t="s">
        <v>42</v>
      </c>
      <c r="M32" s="28">
        <v>678.9473684210526</v>
      </c>
      <c r="N32" s="28">
        <v>1133.3333333333333</v>
      </c>
      <c r="O32" s="28">
        <v>942.85714285714289</v>
      </c>
      <c r="P32" s="27">
        <v>306.38297872340428</v>
      </c>
      <c r="Q32" s="28" t="s">
        <v>42</v>
      </c>
      <c r="R32" s="28" t="s">
        <v>42</v>
      </c>
      <c r="S32" s="28" t="s">
        <v>42</v>
      </c>
      <c r="T32" s="28">
        <v>787.5</v>
      </c>
      <c r="U32" s="28" t="s">
        <v>42</v>
      </c>
      <c r="V32" s="28">
        <v>776.47058823529414</v>
      </c>
      <c r="W32" s="28">
        <v>1100</v>
      </c>
      <c r="X32" s="31">
        <v>933.33333333333326</v>
      </c>
    </row>
    <row r="33" spans="2:24" ht="39.6" customHeight="1">
      <c r="B33" s="233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279.07580090822466</v>
      </c>
      <c r="H33" s="35">
        <v>386.2162861912887</v>
      </c>
      <c r="I33" s="35" t="s">
        <v>42</v>
      </c>
      <c r="J33" s="35" t="s">
        <v>42</v>
      </c>
      <c r="K33" s="35">
        <v>787.02964896500407</v>
      </c>
      <c r="L33" s="35" t="s">
        <v>42</v>
      </c>
      <c r="M33" s="35">
        <v>603.69043515300871</v>
      </c>
      <c r="N33" s="35">
        <v>992.96815000347294</v>
      </c>
      <c r="O33" s="35">
        <v>832.99621095297641</v>
      </c>
      <c r="P33" s="34">
        <v>266.58655489514064</v>
      </c>
      <c r="Q33" s="35" t="s">
        <v>42</v>
      </c>
      <c r="R33" s="35" t="s">
        <v>42</v>
      </c>
      <c r="S33" s="35" t="s">
        <v>42</v>
      </c>
      <c r="T33" s="35">
        <v>702.48346655018781</v>
      </c>
      <c r="U33" s="35" t="s">
        <v>42</v>
      </c>
      <c r="V33" s="35">
        <v>694.55821483166119</v>
      </c>
      <c r="W33" s="35">
        <v>968.79228048609286</v>
      </c>
      <c r="X33" s="38">
        <v>821.27361633937858</v>
      </c>
    </row>
    <row r="34" spans="2:24" ht="40.15" customHeight="1">
      <c r="B34" s="233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0.87520813302579326</v>
      </c>
      <c r="H34" s="43">
        <f>H33/H32</f>
        <v>0.89126835274912786</v>
      </c>
      <c r="I34" s="43" t="s">
        <v>42</v>
      </c>
      <c r="J34" s="43" t="s">
        <v>42</v>
      </c>
      <c r="K34" s="43">
        <f>K33/K32</f>
        <v>0.89435187382386827</v>
      </c>
      <c r="L34" s="43" t="s">
        <v>42</v>
      </c>
      <c r="M34" s="43">
        <f>M33/M32</f>
        <v>0.8891564548765245</v>
      </c>
      <c r="N34" s="43">
        <f>N33/N32</f>
        <v>0.87614836765012327</v>
      </c>
      <c r="O34" s="43">
        <f>O33/O32</f>
        <v>0.88348082979861131</v>
      </c>
      <c r="P34" s="42">
        <f>P33/P32</f>
        <v>0.8701088944494173</v>
      </c>
      <c r="Q34" s="43" t="s">
        <v>42</v>
      </c>
      <c r="R34" s="43" t="s">
        <v>42</v>
      </c>
      <c r="S34" s="43" t="s">
        <v>42</v>
      </c>
      <c r="T34" s="43">
        <f>T33/T32</f>
        <v>0.89204249720658768</v>
      </c>
      <c r="U34" s="43" t="s">
        <v>42</v>
      </c>
      <c r="V34" s="43">
        <f>V33/V32</f>
        <v>0.89450679182865456</v>
      </c>
      <c r="W34" s="43">
        <f>W33/W32</f>
        <v>0.88072025498735718</v>
      </c>
      <c r="X34" s="46">
        <f>X33/X32</f>
        <v>0.8799360175064771</v>
      </c>
    </row>
    <row r="35" spans="2:24" ht="17.25" customHeight="1">
      <c r="B35" s="232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0.34097222222222223</v>
      </c>
      <c r="H35" s="48">
        <v>0.29166666666666669</v>
      </c>
      <c r="I35" s="48" t="s">
        <v>42</v>
      </c>
      <c r="J35" s="48" t="s">
        <v>42</v>
      </c>
      <c r="K35" s="48">
        <v>0.29166666666666669</v>
      </c>
      <c r="L35" s="48" t="s">
        <v>42</v>
      </c>
      <c r="M35" s="48">
        <v>0.29199074074074072</v>
      </c>
      <c r="N35" s="48">
        <v>0.29166666666666669</v>
      </c>
      <c r="O35" s="48">
        <v>0.29166666666666669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>
        <v>0.70833333333333337</v>
      </c>
      <c r="U35" s="48" t="s">
        <v>42</v>
      </c>
      <c r="V35" s="48">
        <v>0.7083680555555556</v>
      </c>
      <c r="W35" s="48">
        <v>0.70833333333333337</v>
      </c>
      <c r="X35" s="50">
        <v>0.70857638888888885</v>
      </c>
    </row>
    <row r="36" spans="2:24" ht="17.25" customHeight="1">
      <c r="B36" s="230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0.42708333333333331</v>
      </c>
      <c r="H36" s="48">
        <v>0.31839120370370372</v>
      </c>
      <c r="I36" s="48" t="s">
        <v>42</v>
      </c>
      <c r="J36" s="48" t="s">
        <v>42</v>
      </c>
      <c r="K36" s="48">
        <v>0.42871527777777779</v>
      </c>
      <c r="L36" s="48" t="s">
        <v>42</v>
      </c>
      <c r="M36" s="48">
        <v>0.43819444444444444</v>
      </c>
      <c r="N36" s="48">
        <v>0.42391203703703706</v>
      </c>
      <c r="O36" s="48">
        <v>0.40847222222222224</v>
      </c>
      <c r="P36" s="47">
        <v>0.7878356481481481</v>
      </c>
      <c r="Q36" s="48" t="s">
        <v>42</v>
      </c>
      <c r="R36" s="48" t="s">
        <v>42</v>
      </c>
      <c r="S36" s="48" t="s">
        <v>42</v>
      </c>
      <c r="T36" s="48">
        <v>0.86120370370370369</v>
      </c>
      <c r="U36" s="48" t="s">
        <v>42</v>
      </c>
      <c r="V36" s="48">
        <v>0.87222222222222223</v>
      </c>
      <c r="W36" s="48">
        <v>0.96319444444444446</v>
      </c>
      <c r="X36" s="50">
        <v>0.96628472222222217</v>
      </c>
    </row>
    <row r="37" spans="2:24" ht="17.25" customHeight="1">
      <c r="B37" s="230" t="s">
        <v>53</v>
      </c>
      <c r="C37" s="231"/>
      <c r="D37" s="58" t="s">
        <v>42</v>
      </c>
      <c r="E37" s="58" t="s">
        <v>42</v>
      </c>
      <c r="F37" s="58" t="s">
        <v>42</v>
      </c>
      <c r="G37" s="58">
        <v>10.6</v>
      </c>
      <c r="H37" s="58">
        <v>6</v>
      </c>
      <c r="I37" s="58" t="s">
        <v>42</v>
      </c>
      <c r="J37" s="58" t="s">
        <v>42</v>
      </c>
      <c r="K37" s="58">
        <v>3.75</v>
      </c>
      <c r="L37" s="58" t="s">
        <v>42</v>
      </c>
      <c r="M37" s="58">
        <v>4.75</v>
      </c>
      <c r="N37" s="58">
        <v>3</v>
      </c>
      <c r="O37" s="58">
        <v>3.5</v>
      </c>
      <c r="P37" s="57">
        <v>11.75</v>
      </c>
      <c r="Q37" s="58" t="s">
        <v>42</v>
      </c>
      <c r="R37" s="58" t="s">
        <v>42</v>
      </c>
      <c r="S37" s="58" t="s">
        <v>42</v>
      </c>
      <c r="T37" s="39">
        <v>4</v>
      </c>
      <c r="U37" s="48" t="s">
        <v>42</v>
      </c>
      <c r="V37" s="58">
        <v>4.25</v>
      </c>
      <c r="W37" s="58">
        <v>3</v>
      </c>
      <c r="X37" s="61">
        <v>3.6</v>
      </c>
    </row>
    <row r="38" spans="2:24" ht="17.25" customHeight="1">
      <c r="B38" s="220" t="s">
        <v>54</v>
      </c>
      <c r="C38" s="221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20" t="s">
        <v>59</v>
      </c>
      <c r="C39" s="221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22" t="s">
        <v>60</v>
      </c>
      <c r="C40" s="223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031CD-3165-4DAB-A7BA-BBA944064D69}">
  <sheetPr>
    <tabColor theme="9" tint="0.59999389629810485"/>
    <pageSetUpPr fitToPage="1"/>
  </sheetPr>
  <dimension ref="A1:AC205"/>
  <sheetViews>
    <sheetView zoomScale="85" zoomScaleNormal="85" workbookViewId="0">
      <pane ySplit="4" topLeftCell="A5" activePane="bottomLeft" state="frozen"/>
      <selection activeCell="L39" sqref="L39"/>
      <selection pane="bottomLeft" activeCell="L39" sqref="L39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SUM(F5:F191)</f>
        <v>89037</v>
      </c>
      <c r="E1" s="88" t="s">
        <v>3</v>
      </c>
      <c r="F1" s="89">
        <f>SUM(G5:G191)</f>
        <v>1764988.31</v>
      </c>
      <c r="G1" s="90" t="s">
        <v>84</v>
      </c>
      <c r="H1" s="91">
        <f>L21+L38+L55+L72+L89+L106+L123+L140+L157+L174+L191</f>
        <v>58.2</v>
      </c>
      <c r="I1" s="345" t="s">
        <v>85</v>
      </c>
      <c r="J1" s="341"/>
      <c r="K1" s="361"/>
      <c r="L1" s="365" t="s">
        <v>86</v>
      </c>
      <c r="M1" s="366"/>
      <c r="N1" s="367"/>
      <c r="O1" s="341" t="s">
        <v>87</v>
      </c>
      <c r="P1" s="341"/>
      <c r="Q1" s="341"/>
      <c r="R1" s="342"/>
      <c r="S1" s="345" t="s">
        <v>88</v>
      </c>
      <c r="T1" s="341"/>
      <c r="U1" s="341"/>
      <c r="V1" s="341"/>
      <c r="W1" s="341"/>
      <c r="X1" s="342"/>
      <c r="Y1" s="341" t="s">
        <v>89</v>
      </c>
      <c r="Z1" s="341"/>
      <c r="AA1" s="345" t="s">
        <v>90</v>
      </c>
      <c r="AB1" s="347"/>
      <c r="AC1" s="348"/>
    </row>
    <row r="2" spans="1:29" ht="26.25" customHeight="1" thickBot="1">
      <c r="A2" s="354">
        <v>46046</v>
      </c>
      <c r="B2" s="355"/>
      <c r="C2" s="92" t="s">
        <v>40</v>
      </c>
      <c r="D2" s="93">
        <f>AVERAGE(N21,N38,N55,N72,N89,N106,N123,N140,N157,N174,N191)</f>
        <v>666.8791513887669</v>
      </c>
      <c r="E2" s="93" t="s">
        <v>91</v>
      </c>
      <c r="F2" s="94">
        <f>F1/D1</f>
        <v>19.823088266675651</v>
      </c>
      <c r="G2" s="95" t="s">
        <v>92</v>
      </c>
      <c r="H2" s="96">
        <f>COUNT(H5:H191)</f>
        <v>2</v>
      </c>
      <c r="I2" s="362"/>
      <c r="J2" s="363"/>
      <c r="K2" s="364"/>
      <c r="L2" s="368"/>
      <c r="M2" s="343"/>
      <c r="N2" s="369"/>
      <c r="O2" s="343"/>
      <c r="P2" s="343"/>
      <c r="Q2" s="343"/>
      <c r="R2" s="344"/>
      <c r="S2" s="346"/>
      <c r="T2" s="343"/>
      <c r="U2" s="343"/>
      <c r="V2" s="343"/>
      <c r="W2" s="343"/>
      <c r="X2" s="344"/>
      <c r="Y2" s="343"/>
      <c r="Z2" s="343"/>
      <c r="AA2" s="349"/>
      <c r="AB2" s="350"/>
      <c r="AC2" s="351"/>
    </row>
    <row r="3" spans="1:29" ht="23.25" customHeight="1">
      <c r="A3" s="356" t="s">
        <v>93</v>
      </c>
      <c r="B3" s="358" t="s">
        <v>94</v>
      </c>
      <c r="C3" s="315" t="s">
        <v>95</v>
      </c>
      <c r="D3" s="315"/>
      <c r="E3" s="337" t="s">
        <v>96</v>
      </c>
      <c r="F3" s="315" t="s">
        <v>97</v>
      </c>
      <c r="G3" s="337" t="s">
        <v>98</v>
      </c>
      <c r="H3" s="339" t="s">
        <v>99</v>
      </c>
      <c r="I3" s="329" t="s">
        <v>100</v>
      </c>
      <c r="J3" s="325" t="s">
        <v>101</v>
      </c>
      <c r="K3" s="327" t="s">
        <v>40</v>
      </c>
      <c r="L3" s="352" t="s">
        <v>100</v>
      </c>
      <c r="M3" s="325" t="s">
        <v>101</v>
      </c>
      <c r="N3" s="327" t="s">
        <v>40</v>
      </c>
      <c r="O3" s="329" t="s">
        <v>100</v>
      </c>
      <c r="P3" s="331" t="s">
        <v>40</v>
      </c>
      <c r="Q3" s="333" t="s">
        <v>102</v>
      </c>
      <c r="R3" s="335" t="s">
        <v>103</v>
      </c>
      <c r="S3" s="314" t="s">
        <v>104</v>
      </c>
      <c r="T3" s="315"/>
      <c r="U3" s="316" t="s">
        <v>105</v>
      </c>
      <c r="V3" s="316" t="s">
        <v>106</v>
      </c>
      <c r="W3" s="315" t="s">
        <v>107</v>
      </c>
      <c r="X3" s="318"/>
      <c r="Y3" s="319" t="s">
        <v>108</v>
      </c>
      <c r="Z3" s="320"/>
      <c r="AA3" s="323" t="s">
        <v>101</v>
      </c>
      <c r="AB3" s="370" t="s">
        <v>102</v>
      </c>
      <c r="AC3" s="372" t="s">
        <v>109</v>
      </c>
    </row>
    <row r="4" spans="1:29" ht="17.25" customHeight="1" thickBot="1">
      <c r="A4" s="357"/>
      <c r="B4" s="359"/>
      <c r="C4" s="360"/>
      <c r="D4" s="360"/>
      <c r="E4" s="338"/>
      <c r="F4" s="360"/>
      <c r="G4" s="338"/>
      <c r="H4" s="340"/>
      <c r="I4" s="330"/>
      <c r="J4" s="326"/>
      <c r="K4" s="328"/>
      <c r="L4" s="353"/>
      <c r="M4" s="326"/>
      <c r="N4" s="328"/>
      <c r="O4" s="330"/>
      <c r="P4" s="332"/>
      <c r="Q4" s="334"/>
      <c r="R4" s="336"/>
      <c r="S4" s="68" t="s">
        <v>110</v>
      </c>
      <c r="T4" s="99" t="s">
        <v>111</v>
      </c>
      <c r="U4" s="317"/>
      <c r="V4" s="317"/>
      <c r="W4" s="99" t="s">
        <v>112</v>
      </c>
      <c r="X4" s="69" t="s">
        <v>113</v>
      </c>
      <c r="Y4" s="321"/>
      <c r="Z4" s="322"/>
      <c r="AA4" s="324"/>
      <c r="AB4" s="371"/>
      <c r="AC4" s="373"/>
    </row>
    <row r="5" spans="1:29" ht="15.75" customHeight="1">
      <c r="A5" s="300" t="s">
        <v>118</v>
      </c>
      <c r="B5" s="146" t="s">
        <v>114</v>
      </c>
      <c r="C5" s="304" t="s">
        <v>125</v>
      </c>
      <c r="D5" s="305"/>
      <c r="E5" s="147">
        <v>19.7</v>
      </c>
      <c r="F5" s="97">
        <v>232</v>
      </c>
      <c r="G5" s="148">
        <f t="shared" ref="G5:G9" si="0">E5*F5</f>
        <v>4570.3999999999996</v>
      </c>
      <c r="H5" s="149"/>
      <c r="I5" s="150">
        <v>6</v>
      </c>
      <c r="J5" s="151">
        <v>2500</v>
      </c>
      <c r="K5" s="152">
        <f>J5/I5</f>
        <v>416.66666666666669</v>
      </c>
      <c r="L5" s="153">
        <v>6</v>
      </c>
      <c r="M5" s="151">
        <f>F5/V5*60</f>
        <v>2257.2972972973153</v>
      </c>
      <c r="N5" s="152">
        <f>M5/L5</f>
        <v>376.21621621621921</v>
      </c>
      <c r="O5" s="154">
        <f>L5-I5</f>
        <v>0</v>
      </c>
      <c r="P5" s="155">
        <f>N5-K5</f>
        <v>-40.450450450447477</v>
      </c>
      <c r="Q5" s="156">
        <f>N5/K5</f>
        <v>0.90291891891892606</v>
      </c>
      <c r="R5" s="306">
        <f>Q21</f>
        <v>0.87520813302579326</v>
      </c>
      <c r="S5" s="157">
        <v>0.34097222222222223</v>
      </c>
      <c r="T5" s="158">
        <v>0.34525462962962961</v>
      </c>
      <c r="U5" s="159"/>
      <c r="V5" s="160">
        <v>6.1666666666666181</v>
      </c>
      <c r="W5" s="161"/>
      <c r="X5" s="162"/>
      <c r="Y5" s="309"/>
      <c r="Z5" s="310"/>
      <c r="AA5" s="115">
        <f>M5-J5</f>
        <v>-242.70270270268475</v>
      </c>
      <c r="AB5" s="156">
        <f>M5/J5</f>
        <v>0.90291891891892606</v>
      </c>
      <c r="AC5" s="290">
        <f>AB21</f>
        <v>0.87520813302579326</v>
      </c>
    </row>
    <row r="6" spans="1:29" ht="15.75" customHeight="1">
      <c r="A6" s="301"/>
      <c r="B6" s="100" t="s">
        <v>120</v>
      </c>
      <c r="C6" s="293" t="s">
        <v>121</v>
      </c>
      <c r="D6" s="294"/>
      <c r="E6" s="101">
        <v>28.57</v>
      </c>
      <c r="F6" s="102">
        <v>1563</v>
      </c>
      <c r="G6" s="103">
        <f t="shared" si="0"/>
        <v>44654.91</v>
      </c>
      <c r="H6" s="26"/>
      <c r="I6" s="104">
        <v>12</v>
      </c>
      <c r="J6" s="105">
        <v>3600</v>
      </c>
      <c r="K6" s="106">
        <f t="shared" ref="K6:K23" si="1">J6/I6</f>
        <v>300</v>
      </c>
      <c r="L6" s="107">
        <v>12</v>
      </c>
      <c r="M6" s="105">
        <f>F6/V6*60</f>
        <v>3120.7986688851852</v>
      </c>
      <c r="N6" s="106">
        <f>M6/L6</f>
        <v>260.06655574043208</v>
      </c>
      <c r="O6" s="108">
        <f>L6-I6</f>
        <v>0</v>
      </c>
      <c r="P6" s="109">
        <f>N6-K6</f>
        <v>-39.933444259567921</v>
      </c>
      <c r="Q6" s="110">
        <f>N6/K6</f>
        <v>0.86688851913477361</v>
      </c>
      <c r="R6" s="307"/>
      <c r="S6" s="47">
        <v>0.34861111111111109</v>
      </c>
      <c r="T6" s="48">
        <v>0.36947916666666669</v>
      </c>
      <c r="U6" s="111">
        <v>4.8333333333333428</v>
      </c>
      <c r="V6" s="112">
        <v>30.050000000000061</v>
      </c>
      <c r="W6" s="113"/>
      <c r="X6" s="116"/>
      <c r="Y6" s="295"/>
      <c r="Z6" s="296"/>
      <c r="AA6" s="117">
        <f>M6-J6</f>
        <v>-479.20133111481482</v>
      </c>
      <c r="AB6" s="110">
        <f>M6/J6</f>
        <v>0.86688851913477372</v>
      </c>
      <c r="AC6" s="291"/>
    </row>
    <row r="7" spans="1:29" ht="15.75" customHeight="1">
      <c r="A7" s="301"/>
      <c r="B7" s="100" t="s">
        <v>114</v>
      </c>
      <c r="C7" s="293" t="s">
        <v>115</v>
      </c>
      <c r="D7" s="294"/>
      <c r="E7" s="101">
        <v>29.85</v>
      </c>
      <c r="F7" s="102">
        <v>1292</v>
      </c>
      <c r="G7" s="103">
        <f t="shared" si="0"/>
        <v>38566.200000000004</v>
      </c>
      <c r="H7" s="26"/>
      <c r="I7" s="104">
        <v>12</v>
      </c>
      <c r="J7" s="105">
        <v>3600</v>
      </c>
      <c r="K7" s="106">
        <f t="shared" si="1"/>
        <v>300</v>
      </c>
      <c r="L7" s="107">
        <v>12</v>
      </c>
      <c r="M7" s="105">
        <f>F7/V7*60</f>
        <v>3123.7071860308943</v>
      </c>
      <c r="N7" s="106">
        <f>M7/L7</f>
        <v>260.30893216924119</v>
      </c>
      <c r="O7" s="108">
        <f>L7-I7</f>
        <v>0</v>
      </c>
      <c r="P7" s="109">
        <f>N7-K7</f>
        <v>-39.691067830758811</v>
      </c>
      <c r="Q7" s="110">
        <f>N7/K7</f>
        <v>0.86769644056413731</v>
      </c>
      <c r="R7" s="307"/>
      <c r="S7" s="47">
        <v>0.37304398148148149</v>
      </c>
      <c r="T7" s="48">
        <v>0.39027777777777778</v>
      </c>
      <c r="U7" s="111">
        <v>5.1333333333333098</v>
      </c>
      <c r="V7" s="112">
        <v>24.816666666666656</v>
      </c>
      <c r="W7" s="113"/>
      <c r="X7" s="116"/>
      <c r="Y7" s="295"/>
      <c r="Z7" s="296"/>
      <c r="AA7" s="117">
        <f>M7-J7</f>
        <v>-476.29281396910574</v>
      </c>
      <c r="AB7" s="110">
        <f>M7/J7</f>
        <v>0.86769644056413731</v>
      </c>
      <c r="AC7" s="291"/>
    </row>
    <row r="8" spans="1:29" ht="15.75" customHeight="1">
      <c r="A8" s="301"/>
      <c r="B8" s="100" t="s">
        <v>114</v>
      </c>
      <c r="C8" s="293" t="s">
        <v>116</v>
      </c>
      <c r="D8" s="294"/>
      <c r="E8" s="101">
        <v>29.52</v>
      </c>
      <c r="F8" s="102">
        <v>1267</v>
      </c>
      <c r="G8" s="103">
        <f t="shared" si="0"/>
        <v>37401.839999999997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3128.3950617283899</v>
      </c>
      <c r="N8" s="106">
        <f>M8/L8</f>
        <v>260.69958847736581</v>
      </c>
      <c r="O8" s="108">
        <f>L8-I8</f>
        <v>0</v>
      </c>
      <c r="P8" s="109">
        <f>N8-K8</f>
        <v>-39.300411522634192</v>
      </c>
      <c r="Q8" s="110">
        <f>N8/K8</f>
        <v>0.86899862825788599</v>
      </c>
      <c r="R8" s="307"/>
      <c r="S8" s="47">
        <v>0.39374999999999999</v>
      </c>
      <c r="T8" s="48">
        <v>0.41062500000000002</v>
      </c>
      <c r="U8" s="111">
        <v>4.9999999999999822</v>
      </c>
      <c r="V8" s="112">
        <v>24.30000000000004</v>
      </c>
      <c r="W8" s="113"/>
      <c r="X8" s="116"/>
      <c r="Y8" s="295"/>
      <c r="Z8" s="296"/>
      <c r="AA8" s="117">
        <f>M8-J8</f>
        <v>-471.60493827161008</v>
      </c>
      <c r="AB8" s="110">
        <f>M8/J8</f>
        <v>0.8689986282578861</v>
      </c>
      <c r="AC8" s="291"/>
    </row>
    <row r="9" spans="1:29" ht="15.75" customHeight="1">
      <c r="A9" s="302"/>
      <c r="B9" s="100" t="s">
        <v>114</v>
      </c>
      <c r="C9" s="293" t="s">
        <v>119</v>
      </c>
      <c r="D9" s="294"/>
      <c r="E9" s="101">
        <v>25.64</v>
      </c>
      <c r="F9" s="102">
        <v>986</v>
      </c>
      <c r="G9" s="103">
        <f t="shared" si="0"/>
        <v>25281.040000000001</v>
      </c>
      <c r="H9" s="13"/>
      <c r="I9" s="104">
        <v>11</v>
      </c>
      <c r="J9" s="105">
        <v>3600</v>
      </c>
      <c r="K9" s="106">
        <f t="shared" si="1"/>
        <v>327.27272727272725</v>
      </c>
      <c r="L9" s="118">
        <v>11</v>
      </c>
      <c r="M9" s="105">
        <f>F9/V9*60</f>
        <v>3160.819234194124</v>
      </c>
      <c r="N9" s="106">
        <f>M9/L9</f>
        <v>287.3472031085567</v>
      </c>
      <c r="O9" s="108">
        <f>L9-I9</f>
        <v>0</v>
      </c>
      <c r="P9" s="109">
        <f>N9-K9</f>
        <v>-39.925524164170554</v>
      </c>
      <c r="Q9" s="110">
        <f>N9/K9</f>
        <v>0.87800534283170106</v>
      </c>
      <c r="R9" s="307"/>
      <c r="S9" s="47">
        <v>0.41408564814814813</v>
      </c>
      <c r="T9" s="48">
        <v>0.42708333333333331</v>
      </c>
      <c r="U9" s="111">
        <v>4.9833333333332863</v>
      </c>
      <c r="V9" s="112">
        <v>18.716666666666661</v>
      </c>
      <c r="W9" s="113"/>
      <c r="X9" s="116"/>
      <c r="Y9" s="295"/>
      <c r="Z9" s="296"/>
      <c r="AA9" s="117">
        <f>M9-J9</f>
        <v>-439.18076580587604</v>
      </c>
      <c r="AB9" s="110">
        <f>M9/J9</f>
        <v>0.87800534283170106</v>
      </c>
      <c r="AC9" s="291"/>
    </row>
    <row r="10" spans="1:29" ht="15.75" customHeight="1">
      <c r="A10" s="302"/>
      <c r="B10" s="100"/>
      <c r="C10" s="293"/>
      <c r="D10" s="294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07"/>
      <c r="S10" s="47"/>
      <c r="T10" s="48"/>
      <c r="U10" s="111"/>
      <c r="V10" s="112"/>
      <c r="W10" s="113"/>
      <c r="X10" s="116"/>
      <c r="Y10" s="295"/>
      <c r="Z10" s="296"/>
      <c r="AA10" s="117"/>
      <c r="AB10" s="110"/>
      <c r="AC10" s="291"/>
    </row>
    <row r="11" spans="1:29" ht="15.75" customHeight="1">
      <c r="A11" s="302"/>
      <c r="B11" s="100"/>
      <c r="C11" s="293"/>
      <c r="D11" s="294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307"/>
      <c r="S11" s="47"/>
      <c r="T11" s="48"/>
      <c r="U11" s="111"/>
      <c r="V11" s="112"/>
      <c r="W11" s="113"/>
      <c r="X11" s="116"/>
      <c r="Y11" s="295"/>
      <c r="Z11" s="296"/>
      <c r="AA11" s="117"/>
      <c r="AB11" s="110"/>
      <c r="AC11" s="291"/>
    </row>
    <row r="12" spans="1:29" ht="15.75" customHeight="1">
      <c r="A12" s="302"/>
      <c r="B12" s="100"/>
      <c r="C12" s="293"/>
      <c r="D12" s="294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07"/>
      <c r="S12" s="47"/>
      <c r="T12" s="48"/>
      <c r="U12" s="111"/>
      <c r="V12" s="112"/>
      <c r="W12" s="113"/>
      <c r="X12" s="116"/>
      <c r="Y12" s="295"/>
      <c r="Z12" s="296"/>
      <c r="AA12" s="117"/>
      <c r="AB12" s="110"/>
      <c r="AC12" s="291"/>
    </row>
    <row r="13" spans="1:29" ht="15.75" customHeight="1">
      <c r="A13" s="302"/>
      <c r="B13" s="100"/>
      <c r="C13" s="293"/>
      <c r="D13" s="294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07"/>
      <c r="S13" s="47"/>
      <c r="T13" s="48"/>
      <c r="U13" s="111"/>
      <c r="V13" s="112"/>
      <c r="W13" s="113"/>
      <c r="X13" s="127"/>
      <c r="Y13" s="295"/>
      <c r="Z13" s="296"/>
      <c r="AA13" s="117"/>
      <c r="AB13" s="110"/>
      <c r="AC13" s="291"/>
    </row>
    <row r="14" spans="1:29" ht="15.75" customHeight="1">
      <c r="A14" s="302"/>
      <c r="B14" s="100"/>
      <c r="C14" s="293"/>
      <c r="D14" s="294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07"/>
      <c r="S14" s="47"/>
      <c r="T14" s="48"/>
      <c r="U14" s="111"/>
      <c r="V14" s="112"/>
      <c r="W14" s="113"/>
      <c r="X14" s="127"/>
      <c r="Y14" s="295"/>
      <c r="Z14" s="296"/>
      <c r="AA14" s="117"/>
      <c r="AB14" s="110"/>
      <c r="AC14" s="291"/>
    </row>
    <row r="15" spans="1:29" ht="15.75" customHeight="1">
      <c r="A15" s="302"/>
      <c r="B15" s="100"/>
      <c r="C15" s="293"/>
      <c r="D15" s="29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07"/>
      <c r="S15" s="47"/>
      <c r="T15" s="48"/>
      <c r="U15" s="111"/>
      <c r="V15" s="112"/>
      <c r="W15" s="113"/>
      <c r="X15" s="127"/>
      <c r="Y15" s="295"/>
      <c r="Z15" s="296"/>
      <c r="AA15" s="117"/>
      <c r="AB15" s="110"/>
      <c r="AC15" s="291"/>
    </row>
    <row r="16" spans="1:29" ht="15.75" customHeight="1">
      <c r="A16" s="302"/>
      <c r="B16" s="100"/>
      <c r="C16" s="293"/>
      <c r="D16" s="29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07"/>
      <c r="S16" s="47"/>
      <c r="T16" s="48"/>
      <c r="U16" s="111"/>
      <c r="V16" s="112"/>
      <c r="W16" s="113"/>
      <c r="X16" s="127"/>
      <c r="Y16" s="295"/>
      <c r="Z16" s="296"/>
      <c r="AA16" s="117"/>
      <c r="AB16" s="110"/>
      <c r="AC16" s="291"/>
    </row>
    <row r="17" spans="1:29" ht="15.75" customHeight="1">
      <c r="A17" s="302"/>
      <c r="B17" s="100"/>
      <c r="C17" s="293"/>
      <c r="D17" s="29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07"/>
      <c r="S17" s="47"/>
      <c r="T17" s="48"/>
      <c r="U17" s="111"/>
      <c r="V17" s="112"/>
      <c r="W17" s="113"/>
      <c r="X17" s="127"/>
      <c r="Y17" s="295"/>
      <c r="Z17" s="296"/>
      <c r="AA17" s="117"/>
      <c r="AB17" s="110"/>
      <c r="AC17" s="291"/>
    </row>
    <row r="18" spans="1:29" ht="15.75" customHeight="1">
      <c r="A18" s="302"/>
      <c r="B18" s="100"/>
      <c r="C18" s="293"/>
      <c r="D18" s="29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07"/>
      <c r="S18" s="47"/>
      <c r="T18" s="48"/>
      <c r="U18" s="111"/>
      <c r="V18" s="112"/>
      <c r="W18" s="113"/>
      <c r="X18" s="127"/>
      <c r="Y18" s="295"/>
      <c r="Z18" s="296"/>
      <c r="AA18" s="117"/>
      <c r="AB18" s="110"/>
      <c r="AC18" s="291"/>
    </row>
    <row r="19" spans="1:29" ht="15.75" customHeight="1">
      <c r="A19" s="302"/>
      <c r="B19" s="100"/>
      <c r="C19" s="293"/>
      <c r="D19" s="29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07"/>
      <c r="S19" s="47"/>
      <c r="T19" s="48"/>
      <c r="U19" s="111"/>
      <c r="V19" s="112"/>
      <c r="W19" s="113"/>
      <c r="X19" s="127"/>
      <c r="Y19" s="295"/>
      <c r="Z19" s="296"/>
      <c r="AA19" s="117"/>
      <c r="AB19" s="110"/>
      <c r="AC19" s="291"/>
    </row>
    <row r="20" spans="1:29" ht="15.75" customHeight="1">
      <c r="A20" s="302"/>
      <c r="B20" s="163"/>
      <c r="C20" s="293"/>
      <c r="D20" s="294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07"/>
      <c r="S20" s="119"/>
      <c r="T20" s="120"/>
      <c r="U20" s="130"/>
      <c r="V20" s="131"/>
      <c r="W20" s="126"/>
      <c r="X20" s="127"/>
      <c r="Y20" s="295"/>
      <c r="Z20" s="296"/>
      <c r="AA20" s="165"/>
      <c r="AB20" s="125"/>
      <c r="AC20" s="291"/>
    </row>
    <row r="21" spans="1:29" ht="15.75" customHeight="1" thickBot="1">
      <c r="A21" s="303"/>
      <c r="B21" s="133" t="s">
        <v>117</v>
      </c>
      <c r="C21" s="297"/>
      <c r="D21" s="297"/>
      <c r="E21" s="134"/>
      <c r="F21" s="167"/>
      <c r="G21" s="135"/>
      <c r="H21" s="69"/>
      <c r="I21" s="136">
        <f t="shared" ref="I21:J21" si="2">AVERAGE(I5:I20)</f>
        <v>10.6</v>
      </c>
      <c r="J21" s="137">
        <f t="shared" si="2"/>
        <v>3380</v>
      </c>
      <c r="K21" s="138">
        <f t="shared" ref="K21" si="3">J21/I21</f>
        <v>318.8679245283019</v>
      </c>
      <c r="L21" s="136">
        <f t="shared" ref="L21:M21" si="4">AVERAGE(L5:L20)</f>
        <v>10.6</v>
      </c>
      <c r="M21" s="137">
        <f t="shared" si="4"/>
        <v>2958.2034896271812</v>
      </c>
      <c r="N21" s="138">
        <f>M21/L21</f>
        <v>279.07580090822466</v>
      </c>
      <c r="O21" s="139">
        <f>L21-I21</f>
        <v>0</v>
      </c>
      <c r="P21" s="140">
        <f>N21-K21</f>
        <v>-39.792123620077234</v>
      </c>
      <c r="Q21" s="141">
        <f>N21/K21</f>
        <v>0.87520813302579326</v>
      </c>
      <c r="R21" s="308"/>
      <c r="S21" s="142">
        <f>S5</f>
        <v>0.34097222222222223</v>
      </c>
      <c r="T21" s="143">
        <f>INDEX(T5:T20,COUNTA(T5:T20))</f>
        <v>0.42708333333333331</v>
      </c>
      <c r="U21" s="144"/>
      <c r="V21" s="166"/>
      <c r="W21" s="167"/>
      <c r="X21" s="138"/>
      <c r="Y21" s="298"/>
      <c r="Z21" s="299"/>
      <c r="AA21" s="168">
        <f>M21-J21</f>
        <v>-421.79651037281883</v>
      </c>
      <c r="AB21" s="141">
        <f>M21/J21</f>
        <v>0.87520813302579326</v>
      </c>
      <c r="AC21" s="292"/>
    </row>
    <row r="22" spans="1:29" ht="15.75" customHeight="1">
      <c r="A22" s="311" t="s">
        <v>122</v>
      </c>
      <c r="B22" s="114" t="s">
        <v>114</v>
      </c>
      <c r="C22" s="304" t="s">
        <v>123</v>
      </c>
      <c r="D22" s="305"/>
      <c r="E22" s="147">
        <v>14.03</v>
      </c>
      <c r="F22" s="97">
        <v>585</v>
      </c>
      <c r="G22" s="148">
        <f t="shared" ref="G22:G23" si="5">E22*F22</f>
        <v>8207.5499999999993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2316.8316831683214</v>
      </c>
      <c r="N22" s="152">
        <f>M22/L22</f>
        <v>386.13861386138689</v>
      </c>
      <c r="O22" s="154">
        <f>L22-I22</f>
        <v>0</v>
      </c>
      <c r="P22" s="155">
        <f>N22-K22</f>
        <v>-47.194719471946428</v>
      </c>
      <c r="Q22" s="156">
        <f>N22/K22</f>
        <v>0.89108910891089288</v>
      </c>
      <c r="R22" s="306">
        <f>Q38</f>
        <v>0.89126835274912786</v>
      </c>
      <c r="S22" s="157">
        <v>0.29166666666666669</v>
      </c>
      <c r="T22" s="158">
        <v>0.3021875</v>
      </c>
      <c r="U22" s="159"/>
      <c r="V22" s="160">
        <v>15.14999999999997</v>
      </c>
      <c r="W22" s="158"/>
      <c r="X22" s="169"/>
      <c r="Y22" s="309"/>
      <c r="Z22" s="310"/>
      <c r="AA22" s="115">
        <f>M22-J22</f>
        <v>-283.16831683167857</v>
      </c>
      <c r="AB22" s="156">
        <f>M22/J22</f>
        <v>0.89108910891089288</v>
      </c>
      <c r="AC22" s="290">
        <f>AB38</f>
        <v>0.89126835274912786</v>
      </c>
    </row>
    <row r="23" spans="1:29" ht="15.75" customHeight="1">
      <c r="A23" s="312"/>
      <c r="B23" s="100" t="s">
        <v>114</v>
      </c>
      <c r="C23" s="293" t="s">
        <v>124</v>
      </c>
      <c r="D23" s="294"/>
      <c r="E23" s="101">
        <v>14.49</v>
      </c>
      <c r="F23" s="102">
        <v>714</v>
      </c>
      <c r="G23" s="103">
        <f t="shared" si="5"/>
        <v>10345.86</v>
      </c>
      <c r="H23" s="26"/>
      <c r="I23" s="104">
        <v>6</v>
      </c>
      <c r="J23" s="105">
        <v>2600</v>
      </c>
      <c r="K23" s="106">
        <f t="shared" si="1"/>
        <v>433.33333333333331</v>
      </c>
      <c r="L23" s="107">
        <v>6</v>
      </c>
      <c r="M23" s="105">
        <f>F23/V23*60</f>
        <v>2317.7637511271432</v>
      </c>
      <c r="N23" s="106">
        <f>M23/L23</f>
        <v>386.29395852119052</v>
      </c>
      <c r="O23" s="108">
        <f>L23-I23</f>
        <v>0</v>
      </c>
      <c r="P23" s="109">
        <f>N23-K23</f>
        <v>-47.039374812142796</v>
      </c>
      <c r="Q23" s="110">
        <f>N23/K23</f>
        <v>0.89144759658736272</v>
      </c>
      <c r="R23" s="307"/>
      <c r="S23" s="47">
        <v>0.30555555555555558</v>
      </c>
      <c r="T23" s="48">
        <v>0.31839120370370372</v>
      </c>
      <c r="U23" s="111">
        <v>4.8500000000000387</v>
      </c>
      <c r="V23" s="112">
        <v>18.48333333333332</v>
      </c>
      <c r="W23" s="113"/>
      <c r="X23" s="13"/>
      <c r="Y23" s="295"/>
      <c r="Z23" s="296"/>
      <c r="AA23" s="117">
        <f>M23-J23</f>
        <v>-282.23624887285678</v>
      </c>
      <c r="AB23" s="110">
        <f>M23/J23</f>
        <v>0.89144759658736272</v>
      </c>
      <c r="AC23" s="291"/>
    </row>
    <row r="24" spans="1:29" ht="15.75" customHeight="1">
      <c r="A24" s="312"/>
      <c r="B24" s="100"/>
      <c r="C24" s="293"/>
      <c r="D24" s="294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307"/>
      <c r="S24" s="47"/>
      <c r="T24" s="48"/>
      <c r="U24" s="111"/>
      <c r="V24" s="112"/>
      <c r="W24" s="113"/>
      <c r="X24" s="13"/>
      <c r="Y24" s="295"/>
      <c r="Z24" s="296"/>
      <c r="AA24" s="117"/>
      <c r="AB24" s="110"/>
      <c r="AC24" s="291"/>
    </row>
    <row r="25" spans="1:29" ht="15.75" customHeight="1">
      <c r="A25" s="312"/>
      <c r="B25" s="100"/>
      <c r="C25" s="293"/>
      <c r="D25" s="294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07"/>
      <c r="S25" s="47"/>
      <c r="T25" s="48"/>
      <c r="U25" s="111"/>
      <c r="V25" s="112"/>
      <c r="W25" s="113"/>
      <c r="X25" s="116"/>
      <c r="Y25" s="295"/>
      <c r="Z25" s="296"/>
      <c r="AA25" s="117"/>
      <c r="AB25" s="110"/>
      <c r="AC25" s="291"/>
    </row>
    <row r="26" spans="1:29" ht="15.75" customHeight="1">
      <c r="A26" s="312"/>
      <c r="B26" s="100"/>
      <c r="C26" s="293"/>
      <c r="D26" s="294"/>
      <c r="E26" s="101"/>
      <c r="F26" s="102"/>
      <c r="G26" s="103"/>
      <c r="H26" s="13"/>
      <c r="I26" s="104"/>
      <c r="J26" s="105"/>
      <c r="K26" s="106"/>
      <c r="L26" s="118"/>
      <c r="M26" s="105"/>
      <c r="N26" s="106"/>
      <c r="O26" s="108"/>
      <c r="P26" s="109"/>
      <c r="Q26" s="110"/>
      <c r="R26" s="307"/>
      <c r="S26" s="47"/>
      <c r="T26" s="48"/>
      <c r="U26" s="111"/>
      <c r="V26" s="112"/>
      <c r="W26" s="113"/>
      <c r="X26" s="13"/>
      <c r="Y26" s="295"/>
      <c r="Z26" s="296"/>
      <c r="AA26" s="117"/>
      <c r="AB26" s="110"/>
      <c r="AC26" s="291"/>
    </row>
    <row r="27" spans="1:29" ht="15.75" customHeight="1">
      <c r="A27" s="312"/>
      <c r="B27" s="100"/>
      <c r="C27" s="293"/>
      <c r="D27" s="294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07"/>
      <c r="S27" s="47"/>
      <c r="T27" s="48"/>
      <c r="U27" s="111"/>
      <c r="V27" s="112"/>
      <c r="W27" s="113"/>
      <c r="X27" s="50"/>
      <c r="Y27" s="295"/>
      <c r="Z27" s="296"/>
      <c r="AA27" s="117"/>
      <c r="AB27" s="110"/>
      <c r="AC27" s="291"/>
    </row>
    <row r="28" spans="1:29" ht="15.75" customHeight="1">
      <c r="A28" s="312"/>
      <c r="B28" s="100"/>
      <c r="C28" s="293"/>
      <c r="D28" s="294"/>
      <c r="E28" s="101"/>
      <c r="F28" s="102"/>
      <c r="G28" s="121"/>
      <c r="H28" s="62"/>
      <c r="I28" s="104"/>
      <c r="J28" s="105"/>
      <c r="K28" s="106"/>
      <c r="L28" s="118"/>
      <c r="M28" s="105"/>
      <c r="N28" s="106"/>
      <c r="O28" s="123"/>
      <c r="P28" s="124"/>
      <c r="Q28" s="125"/>
      <c r="R28" s="307"/>
      <c r="S28" s="47"/>
      <c r="T28" s="48"/>
      <c r="U28" s="111"/>
      <c r="V28" s="112"/>
      <c r="W28" s="113"/>
      <c r="X28" s="116"/>
      <c r="Y28" s="295"/>
      <c r="Z28" s="296"/>
      <c r="AA28" s="117"/>
      <c r="AB28" s="110"/>
      <c r="AC28" s="291"/>
    </row>
    <row r="29" spans="1:29" ht="15.75" customHeight="1">
      <c r="A29" s="312"/>
      <c r="B29" s="100"/>
      <c r="C29" s="293"/>
      <c r="D29" s="294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07"/>
      <c r="S29" s="47"/>
      <c r="T29" s="48"/>
      <c r="U29" s="111"/>
      <c r="V29" s="112"/>
      <c r="W29" s="113"/>
      <c r="X29" s="116"/>
      <c r="Y29" s="295"/>
      <c r="Z29" s="296"/>
      <c r="AA29" s="117"/>
      <c r="AB29" s="110"/>
      <c r="AC29" s="291"/>
    </row>
    <row r="30" spans="1:29" ht="15.75" customHeight="1">
      <c r="A30" s="312"/>
      <c r="B30" s="100"/>
      <c r="C30" s="293"/>
      <c r="D30" s="294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07"/>
      <c r="S30" s="119"/>
      <c r="T30" s="120"/>
      <c r="U30" s="111"/>
      <c r="V30" s="131"/>
      <c r="W30" s="113"/>
      <c r="X30" s="116"/>
      <c r="Y30" s="295"/>
      <c r="Z30" s="296"/>
      <c r="AA30" s="117"/>
      <c r="AB30" s="110"/>
      <c r="AC30" s="291"/>
    </row>
    <row r="31" spans="1:29" ht="15.75" customHeight="1">
      <c r="A31" s="312"/>
      <c r="B31" s="100"/>
      <c r="C31" s="293"/>
      <c r="D31" s="294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07"/>
      <c r="S31" s="119"/>
      <c r="T31" s="120"/>
      <c r="U31" s="111"/>
      <c r="V31" s="131"/>
      <c r="W31" s="126"/>
      <c r="X31" s="127"/>
      <c r="Y31" s="295"/>
      <c r="Z31" s="296"/>
      <c r="AA31" s="117"/>
      <c r="AB31" s="110"/>
      <c r="AC31" s="291"/>
    </row>
    <row r="32" spans="1:29" ht="15.75" customHeight="1">
      <c r="A32" s="312"/>
      <c r="B32" s="100"/>
      <c r="C32" s="293"/>
      <c r="D32" s="294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07"/>
      <c r="S32" s="119"/>
      <c r="T32" s="120"/>
      <c r="U32" s="111"/>
      <c r="V32" s="131"/>
      <c r="W32" s="126"/>
      <c r="X32" s="127"/>
      <c r="Y32" s="295"/>
      <c r="Z32" s="296"/>
      <c r="AA32" s="117"/>
      <c r="AB32" s="110"/>
      <c r="AC32" s="291"/>
    </row>
    <row r="33" spans="1:29" ht="15.75" customHeight="1">
      <c r="A33" s="312"/>
      <c r="B33" s="100"/>
      <c r="C33" s="293"/>
      <c r="D33" s="294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07"/>
      <c r="S33" s="119"/>
      <c r="T33" s="120"/>
      <c r="U33" s="111"/>
      <c r="V33" s="131"/>
      <c r="W33" s="126"/>
      <c r="X33" s="127"/>
      <c r="Y33" s="295"/>
      <c r="Z33" s="296"/>
      <c r="AA33" s="117"/>
      <c r="AB33" s="110"/>
      <c r="AC33" s="291"/>
    </row>
    <row r="34" spans="1:29" ht="15.75" customHeight="1">
      <c r="A34" s="312"/>
      <c r="B34" s="100"/>
      <c r="C34" s="293"/>
      <c r="D34" s="294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07"/>
      <c r="S34" s="119"/>
      <c r="T34" s="120"/>
      <c r="U34" s="111"/>
      <c r="V34" s="131"/>
      <c r="W34" s="126"/>
      <c r="X34" s="127"/>
      <c r="Y34" s="295"/>
      <c r="Z34" s="296"/>
      <c r="AA34" s="117"/>
      <c r="AB34" s="110"/>
      <c r="AC34" s="291"/>
    </row>
    <row r="35" spans="1:29" ht="15.75" customHeight="1">
      <c r="A35" s="312"/>
      <c r="B35" s="100"/>
      <c r="C35" s="293"/>
      <c r="D35" s="294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07"/>
      <c r="S35" s="119"/>
      <c r="T35" s="120"/>
      <c r="U35" s="111"/>
      <c r="V35" s="131"/>
      <c r="W35" s="126"/>
      <c r="X35" s="127"/>
      <c r="Y35" s="295"/>
      <c r="Z35" s="296"/>
      <c r="AA35" s="117"/>
      <c r="AB35" s="110"/>
      <c r="AC35" s="291"/>
    </row>
    <row r="36" spans="1:29" ht="15.75" customHeight="1">
      <c r="A36" s="312"/>
      <c r="B36" s="100"/>
      <c r="C36" s="293"/>
      <c r="D36" s="294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07"/>
      <c r="S36" s="119"/>
      <c r="T36" s="120"/>
      <c r="U36" s="111"/>
      <c r="V36" s="131"/>
      <c r="W36" s="126"/>
      <c r="X36" s="127"/>
      <c r="Y36" s="295"/>
      <c r="Z36" s="296"/>
      <c r="AA36" s="117"/>
      <c r="AB36" s="110"/>
      <c r="AC36" s="291"/>
    </row>
    <row r="37" spans="1:29" ht="15.75" customHeight="1">
      <c r="A37" s="312"/>
      <c r="B37" s="100"/>
      <c r="C37" s="293"/>
      <c r="D37" s="294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07"/>
      <c r="S37" s="119"/>
      <c r="T37" s="120"/>
      <c r="U37" s="130"/>
      <c r="V37" s="131"/>
      <c r="W37" s="126"/>
      <c r="X37" s="127"/>
      <c r="Y37" s="295"/>
      <c r="Z37" s="296"/>
      <c r="AA37" s="165"/>
      <c r="AB37" s="125"/>
      <c r="AC37" s="291"/>
    </row>
    <row r="38" spans="1:29" ht="15.75" customHeight="1" thickBot="1">
      <c r="A38" s="313"/>
      <c r="B38" s="133" t="s">
        <v>117</v>
      </c>
      <c r="C38" s="297"/>
      <c r="D38" s="297"/>
      <c r="E38" s="134"/>
      <c r="F38" s="167"/>
      <c r="G38" s="135"/>
      <c r="H38" s="69"/>
      <c r="I38" s="136">
        <f t="shared" ref="I38:J38" si="6">AVERAGE(I22:I37)</f>
        <v>6</v>
      </c>
      <c r="J38" s="137">
        <f t="shared" si="6"/>
        <v>2600</v>
      </c>
      <c r="K38" s="138">
        <f t="shared" ref="K38" si="7">J38/I38</f>
        <v>433.33333333333331</v>
      </c>
      <c r="L38" s="136">
        <f t="shared" ref="L38:M38" si="8">AVERAGE(L22:L37)</f>
        <v>6</v>
      </c>
      <c r="M38" s="137">
        <f t="shared" si="8"/>
        <v>2317.2977171477323</v>
      </c>
      <c r="N38" s="138">
        <f>M38/L38</f>
        <v>386.2162861912887</v>
      </c>
      <c r="O38" s="139">
        <f>L38-I38</f>
        <v>0</v>
      </c>
      <c r="P38" s="140">
        <f>N38-K38</f>
        <v>-47.117047142044612</v>
      </c>
      <c r="Q38" s="141">
        <f>N38/K38</f>
        <v>0.89126835274912786</v>
      </c>
      <c r="R38" s="308"/>
      <c r="S38" s="142">
        <f>S22</f>
        <v>0.29166666666666669</v>
      </c>
      <c r="T38" s="143">
        <f>INDEX(T22:T37,COUNTA(T22:T37))</f>
        <v>0.31839120370370372</v>
      </c>
      <c r="U38" s="144"/>
      <c r="V38" s="166"/>
      <c r="W38" s="167"/>
      <c r="X38" s="138"/>
      <c r="Y38" s="298"/>
      <c r="Z38" s="299"/>
      <c r="AA38" s="168">
        <f>M38-J38</f>
        <v>-282.70228285226767</v>
      </c>
      <c r="AB38" s="141">
        <f>M38/J38</f>
        <v>0.89126835274912786</v>
      </c>
      <c r="AC38" s="292"/>
    </row>
    <row r="39" spans="1:29" ht="15.75" customHeight="1">
      <c r="A39" s="300" t="s">
        <v>245</v>
      </c>
      <c r="B39" s="114" t="s">
        <v>120</v>
      </c>
      <c r="C39" s="304" t="s">
        <v>127</v>
      </c>
      <c r="D39" s="305"/>
      <c r="E39" s="147">
        <v>21.45</v>
      </c>
      <c r="F39" s="97">
        <v>1051</v>
      </c>
      <c r="G39" s="148">
        <f t="shared" ref="G39:G42" si="9">E39*F39</f>
        <v>22543.95</v>
      </c>
      <c r="H39" s="149"/>
      <c r="I39" s="150">
        <v>4</v>
      </c>
      <c r="J39" s="151">
        <v>3300</v>
      </c>
      <c r="K39" s="152">
        <f>J39/I39</f>
        <v>825</v>
      </c>
      <c r="L39" s="153">
        <v>4</v>
      </c>
      <c r="M39" s="151">
        <f>F39/V39*60</f>
        <v>2953.6299765807989</v>
      </c>
      <c r="N39" s="152">
        <f>M39/L39</f>
        <v>738.40749414519973</v>
      </c>
      <c r="O39" s="154">
        <f>L39-I39</f>
        <v>0</v>
      </c>
      <c r="P39" s="155">
        <f>N39-K39</f>
        <v>-86.592505854800265</v>
      </c>
      <c r="Q39" s="156">
        <f>N39/K39</f>
        <v>0.89503938684266637</v>
      </c>
      <c r="R39" s="306">
        <f>Q55</f>
        <v>0.89435187382386827</v>
      </c>
      <c r="S39" s="157">
        <v>0.29166666666666669</v>
      </c>
      <c r="T39" s="158">
        <v>0.30649305555555556</v>
      </c>
      <c r="U39" s="159"/>
      <c r="V39" s="160">
        <v>21.34999999999998</v>
      </c>
      <c r="W39" s="158"/>
      <c r="X39" s="169"/>
      <c r="Y39" s="309"/>
      <c r="Z39" s="310"/>
      <c r="AA39" s="115">
        <f>M39-J39</f>
        <v>-346.37002341920106</v>
      </c>
      <c r="AB39" s="156">
        <f>M39/J39</f>
        <v>0.89503938684266637</v>
      </c>
      <c r="AC39" s="290">
        <f>AB55</f>
        <v>0.89435187382386827</v>
      </c>
    </row>
    <row r="40" spans="1:29" ht="15.75" customHeight="1">
      <c r="A40" s="301"/>
      <c r="B40" s="100" t="s">
        <v>120</v>
      </c>
      <c r="C40" s="293" t="s">
        <v>220</v>
      </c>
      <c r="D40" s="294"/>
      <c r="E40" s="101">
        <v>18.53</v>
      </c>
      <c r="F40" s="102">
        <v>2788</v>
      </c>
      <c r="G40" s="103">
        <f t="shared" si="9"/>
        <v>51661.640000000007</v>
      </c>
      <c r="H40" s="26"/>
      <c r="I40" s="104">
        <v>3</v>
      </c>
      <c r="J40" s="105">
        <v>3300</v>
      </c>
      <c r="K40" s="106">
        <f t="shared" ref="K40:K59" si="10">J40/I40</f>
        <v>1100</v>
      </c>
      <c r="L40" s="107">
        <v>3</v>
      </c>
      <c r="M40" s="105">
        <f>F40/V40*60</f>
        <v>2950.264550264551</v>
      </c>
      <c r="N40" s="106">
        <f>M40/L40</f>
        <v>983.42151675485036</v>
      </c>
      <c r="O40" s="108">
        <f>L40-I40</f>
        <v>0</v>
      </c>
      <c r="P40" s="109">
        <f>N40-K40</f>
        <v>-116.57848324514964</v>
      </c>
      <c r="Q40" s="110">
        <f>N40/K40</f>
        <v>0.89401956068622757</v>
      </c>
      <c r="R40" s="307"/>
      <c r="S40" s="47">
        <v>0.30993055555555554</v>
      </c>
      <c r="T40" s="48">
        <v>0.34930555555555554</v>
      </c>
      <c r="U40" s="111">
        <v>4.9499999999999744</v>
      </c>
      <c r="V40" s="112">
        <v>56.699999999999989</v>
      </c>
      <c r="W40" s="113"/>
      <c r="X40" s="116"/>
      <c r="Y40" s="295"/>
      <c r="Z40" s="296"/>
      <c r="AA40" s="117">
        <f>M40-J40</f>
        <v>-349.73544973544904</v>
      </c>
      <c r="AB40" s="110">
        <f>M40/J40</f>
        <v>0.89401956068622757</v>
      </c>
      <c r="AC40" s="291"/>
    </row>
    <row r="41" spans="1:29" ht="15.75" customHeight="1">
      <c r="A41" s="301"/>
      <c r="B41" s="100" t="s">
        <v>120</v>
      </c>
      <c r="C41" s="293" t="s">
        <v>235</v>
      </c>
      <c r="D41" s="294"/>
      <c r="E41" s="101">
        <v>18.170000000000002</v>
      </c>
      <c r="F41" s="102">
        <v>1865</v>
      </c>
      <c r="G41" s="103">
        <f t="shared" si="9"/>
        <v>33887.050000000003</v>
      </c>
      <c r="H41" s="26"/>
      <c r="I41" s="104">
        <v>4</v>
      </c>
      <c r="J41" s="105">
        <v>3300</v>
      </c>
      <c r="K41" s="106">
        <f t="shared" si="10"/>
        <v>825</v>
      </c>
      <c r="L41" s="107">
        <v>4</v>
      </c>
      <c r="M41" s="105">
        <f>F41/V41*60</f>
        <v>2952.5065963060683</v>
      </c>
      <c r="N41" s="106">
        <f>M41/L41</f>
        <v>738.12664907651708</v>
      </c>
      <c r="O41" s="108">
        <f>L41-I41</f>
        <v>0</v>
      </c>
      <c r="P41" s="109">
        <f>N41-K41</f>
        <v>-86.873350923482917</v>
      </c>
      <c r="Q41" s="110">
        <f>N41/K41</f>
        <v>0.89469896857759645</v>
      </c>
      <c r="R41" s="307"/>
      <c r="S41" s="47">
        <v>0.3528472222222222</v>
      </c>
      <c r="T41" s="48">
        <v>0.37916666666666665</v>
      </c>
      <c r="U41" s="111">
        <v>5.0999999999999979</v>
      </c>
      <c r="V41" s="112">
        <v>37.900000000000006</v>
      </c>
      <c r="W41" s="113"/>
      <c r="X41" s="13"/>
      <c r="Y41" s="295"/>
      <c r="Z41" s="296"/>
      <c r="AA41" s="117">
        <f>M41-J41</f>
        <v>-347.49340369393167</v>
      </c>
      <c r="AB41" s="110">
        <f>M41/J41</f>
        <v>0.89469896857759645</v>
      </c>
      <c r="AC41" s="291"/>
    </row>
    <row r="42" spans="1:29" ht="15.75" customHeight="1">
      <c r="A42" s="301"/>
      <c r="B42" s="100" t="s">
        <v>120</v>
      </c>
      <c r="C42" s="293" t="s">
        <v>130</v>
      </c>
      <c r="D42" s="294"/>
      <c r="E42" s="101">
        <v>16.66</v>
      </c>
      <c r="F42" s="102">
        <v>3212</v>
      </c>
      <c r="G42" s="103">
        <f t="shared" si="9"/>
        <v>53511.92</v>
      </c>
      <c r="H42" s="26"/>
      <c r="I42" s="104">
        <v>4</v>
      </c>
      <c r="J42" s="105">
        <v>3300</v>
      </c>
      <c r="K42" s="106">
        <f t="shared" si="10"/>
        <v>825</v>
      </c>
      <c r="L42" s="107">
        <v>4</v>
      </c>
      <c r="M42" s="105">
        <f>F42/V42*60</f>
        <v>2949.0436113236428</v>
      </c>
      <c r="N42" s="106">
        <f>M42/L42</f>
        <v>737.26090283091071</v>
      </c>
      <c r="O42" s="108">
        <f>L42-I42</f>
        <v>0</v>
      </c>
      <c r="P42" s="109">
        <f>N42-K42</f>
        <v>-87.739097169089291</v>
      </c>
      <c r="Q42" s="110">
        <f>N42/K42</f>
        <v>0.89364957918898269</v>
      </c>
      <c r="R42" s="307"/>
      <c r="S42" s="47">
        <v>0.38333333333333336</v>
      </c>
      <c r="T42" s="48">
        <v>0.42871527777777779</v>
      </c>
      <c r="U42" s="111">
        <v>6.0000000000000586</v>
      </c>
      <c r="V42" s="112">
        <v>65.34999999999998</v>
      </c>
      <c r="W42" s="113"/>
      <c r="X42" s="13"/>
      <c r="Y42" s="295"/>
      <c r="Z42" s="296"/>
      <c r="AA42" s="117">
        <f>M42-J42</f>
        <v>-350.95638867635716</v>
      </c>
      <c r="AB42" s="110">
        <f>M42/J42</f>
        <v>0.89364957918898269</v>
      </c>
      <c r="AC42" s="291"/>
    </row>
    <row r="43" spans="1:29" ht="15.75" customHeight="1">
      <c r="A43" s="302"/>
      <c r="B43" s="100"/>
      <c r="C43" s="293"/>
      <c r="D43" s="294"/>
      <c r="E43" s="101"/>
      <c r="F43" s="102"/>
      <c r="G43" s="103"/>
      <c r="H43" s="13"/>
      <c r="I43" s="104"/>
      <c r="J43" s="105"/>
      <c r="K43" s="106"/>
      <c r="L43" s="118"/>
      <c r="M43" s="105"/>
      <c r="N43" s="106"/>
      <c r="O43" s="108"/>
      <c r="P43" s="109"/>
      <c r="Q43" s="110"/>
      <c r="R43" s="307"/>
      <c r="S43" s="47"/>
      <c r="T43" s="48"/>
      <c r="U43" s="111"/>
      <c r="V43" s="112"/>
      <c r="W43" s="113"/>
      <c r="X43" s="13"/>
      <c r="Y43" s="295"/>
      <c r="Z43" s="296"/>
      <c r="AA43" s="117"/>
      <c r="AB43" s="110"/>
      <c r="AC43" s="291"/>
    </row>
    <row r="44" spans="1:29" ht="15.75" customHeight="1">
      <c r="A44" s="302"/>
      <c r="B44" s="100"/>
      <c r="C44" s="293"/>
      <c r="D44" s="294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307"/>
      <c r="S44" s="47"/>
      <c r="T44" s="48"/>
      <c r="U44" s="111"/>
      <c r="V44" s="112"/>
      <c r="W44" s="113"/>
      <c r="X44" s="116"/>
      <c r="Y44" s="295"/>
      <c r="Z44" s="296"/>
      <c r="AA44" s="117"/>
      <c r="AB44" s="110"/>
      <c r="AC44" s="291"/>
    </row>
    <row r="45" spans="1:29" ht="15.75" customHeight="1">
      <c r="A45" s="302"/>
      <c r="B45" s="100"/>
      <c r="C45" s="293"/>
      <c r="D45" s="294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307"/>
      <c r="S45" s="47"/>
      <c r="T45" s="48"/>
      <c r="U45" s="111"/>
      <c r="V45" s="112"/>
      <c r="W45" s="113"/>
      <c r="X45" s="116"/>
      <c r="Y45" s="295"/>
      <c r="Z45" s="296"/>
      <c r="AA45" s="117"/>
      <c r="AB45" s="110"/>
      <c r="AC45" s="291"/>
    </row>
    <row r="46" spans="1:29" ht="15.75" customHeight="1">
      <c r="A46" s="302"/>
      <c r="B46" s="100"/>
      <c r="C46" s="293"/>
      <c r="D46" s="294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07"/>
      <c r="S46" s="47"/>
      <c r="T46" s="48"/>
      <c r="U46" s="111"/>
      <c r="V46" s="112"/>
      <c r="W46" s="113"/>
      <c r="X46" s="116"/>
      <c r="Y46" s="295"/>
      <c r="Z46" s="296"/>
      <c r="AA46" s="117"/>
      <c r="AB46" s="110"/>
      <c r="AC46" s="291"/>
    </row>
    <row r="47" spans="1:29" ht="15.75" customHeight="1">
      <c r="A47" s="302"/>
      <c r="B47" s="100"/>
      <c r="C47" s="293"/>
      <c r="D47" s="294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07"/>
      <c r="S47" s="47"/>
      <c r="T47" s="48"/>
      <c r="U47" s="111"/>
      <c r="V47" s="112"/>
      <c r="W47" s="113"/>
      <c r="X47" s="116"/>
      <c r="Y47" s="295"/>
      <c r="Z47" s="296"/>
      <c r="AA47" s="117"/>
      <c r="AB47" s="110"/>
      <c r="AC47" s="291"/>
    </row>
    <row r="48" spans="1:29" ht="15.75" customHeight="1">
      <c r="A48" s="302"/>
      <c r="B48" s="100"/>
      <c r="C48" s="293"/>
      <c r="D48" s="294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07"/>
      <c r="S48" s="47"/>
      <c r="T48" s="48"/>
      <c r="U48" s="111"/>
      <c r="V48" s="112"/>
      <c r="W48" s="113"/>
      <c r="X48" s="116"/>
      <c r="Y48" s="295"/>
      <c r="Z48" s="296"/>
      <c r="AA48" s="117"/>
      <c r="AB48" s="110"/>
      <c r="AC48" s="291"/>
    </row>
    <row r="49" spans="1:29" ht="15.75" customHeight="1">
      <c r="A49" s="302"/>
      <c r="B49" s="100"/>
      <c r="C49" s="293"/>
      <c r="D49" s="294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07"/>
      <c r="S49" s="47"/>
      <c r="T49" s="48"/>
      <c r="U49" s="111"/>
      <c r="V49" s="112"/>
      <c r="W49" s="113"/>
      <c r="X49" s="116"/>
      <c r="Y49" s="295"/>
      <c r="Z49" s="296"/>
      <c r="AA49" s="117"/>
      <c r="AB49" s="110"/>
      <c r="AC49" s="291"/>
    </row>
    <row r="50" spans="1:29" ht="15.75" customHeight="1">
      <c r="A50" s="302"/>
      <c r="B50" s="100"/>
      <c r="C50" s="293"/>
      <c r="D50" s="294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07"/>
      <c r="S50" s="47"/>
      <c r="T50" s="48"/>
      <c r="U50" s="111"/>
      <c r="V50" s="112"/>
      <c r="W50" s="113"/>
      <c r="X50" s="116"/>
      <c r="Y50" s="295"/>
      <c r="Z50" s="296"/>
      <c r="AA50" s="117"/>
      <c r="AB50" s="110"/>
      <c r="AC50" s="291"/>
    </row>
    <row r="51" spans="1:29" ht="15.75" customHeight="1">
      <c r="A51" s="302"/>
      <c r="B51" s="100"/>
      <c r="C51" s="293"/>
      <c r="D51" s="294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07"/>
      <c r="S51" s="47"/>
      <c r="T51" s="48"/>
      <c r="U51" s="111"/>
      <c r="V51" s="112"/>
      <c r="W51" s="113"/>
      <c r="X51" s="116"/>
      <c r="Y51" s="295"/>
      <c r="Z51" s="296"/>
      <c r="AA51" s="117"/>
      <c r="AB51" s="110"/>
      <c r="AC51" s="291"/>
    </row>
    <row r="52" spans="1:29" ht="15.75" customHeight="1">
      <c r="A52" s="302"/>
      <c r="B52" s="100"/>
      <c r="C52" s="293"/>
      <c r="D52" s="294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07"/>
      <c r="S52" s="47"/>
      <c r="T52" s="48"/>
      <c r="U52" s="111"/>
      <c r="V52" s="112"/>
      <c r="W52" s="113"/>
      <c r="X52" s="116"/>
      <c r="Y52" s="295"/>
      <c r="Z52" s="296"/>
      <c r="AA52" s="117"/>
      <c r="AB52" s="110"/>
      <c r="AC52" s="291"/>
    </row>
    <row r="53" spans="1:29" ht="15.75" customHeight="1">
      <c r="A53" s="302"/>
      <c r="B53" s="100"/>
      <c r="C53" s="293"/>
      <c r="D53" s="294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07"/>
      <c r="S53" s="47"/>
      <c r="T53" s="48"/>
      <c r="U53" s="111"/>
      <c r="V53" s="112"/>
      <c r="W53" s="113"/>
      <c r="X53" s="116"/>
      <c r="Y53" s="295"/>
      <c r="Z53" s="296"/>
      <c r="AA53" s="117"/>
      <c r="AB53" s="110"/>
      <c r="AC53" s="291"/>
    </row>
    <row r="54" spans="1:29" ht="15.75" customHeight="1">
      <c r="A54" s="302"/>
      <c r="B54" s="100"/>
      <c r="C54" s="293"/>
      <c r="D54" s="294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07"/>
      <c r="S54" s="119"/>
      <c r="T54" s="120"/>
      <c r="U54" s="130"/>
      <c r="V54" s="131"/>
      <c r="W54" s="126"/>
      <c r="X54" s="127"/>
      <c r="Y54" s="295"/>
      <c r="Z54" s="296"/>
      <c r="AA54" s="165"/>
      <c r="AB54" s="125"/>
      <c r="AC54" s="291"/>
    </row>
    <row r="55" spans="1:29" ht="15.75" customHeight="1" thickBot="1">
      <c r="A55" s="303"/>
      <c r="B55" s="133" t="s">
        <v>117</v>
      </c>
      <c r="C55" s="297"/>
      <c r="D55" s="297"/>
      <c r="E55" s="134"/>
      <c r="F55" s="167"/>
      <c r="G55" s="135"/>
      <c r="H55" s="69"/>
      <c r="I55" s="136">
        <f t="shared" ref="I55:J55" si="11">AVERAGE(I39:I54)</f>
        <v>3.75</v>
      </c>
      <c r="J55" s="137">
        <f t="shared" si="11"/>
        <v>3300</v>
      </c>
      <c r="K55" s="138">
        <f t="shared" ref="K55" si="12">J55/I55</f>
        <v>880</v>
      </c>
      <c r="L55" s="136">
        <f t="shared" ref="L55:M55" si="13">AVERAGE(L39:L54)</f>
        <v>3.75</v>
      </c>
      <c r="M55" s="137">
        <f t="shared" si="13"/>
        <v>2951.3611836187652</v>
      </c>
      <c r="N55" s="138">
        <f>M55/L55</f>
        <v>787.02964896500407</v>
      </c>
      <c r="O55" s="139">
        <f>L55-I55</f>
        <v>0</v>
      </c>
      <c r="P55" s="140">
        <f>N55-K55</f>
        <v>-92.970351034995929</v>
      </c>
      <c r="Q55" s="141">
        <f>N55/K55</f>
        <v>0.89435187382386827</v>
      </c>
      <c r="R55" s="308"/>
      <c r="S55" s="142">
        <f>S39</f>
        <v>0.29166666666666669</v>
      </c>
      <c r="T55" s="143">
        <f>INDEX(T39:T54,COUNTA(T39:T54))</f>
        <v>0.42871527777777779</v>
      </c>
      <c r="U55" s="144"/>
      <c r="V55" s="166"/>
      <c r="W55" s="167"/>
      <c r="X55" s="138"/>
      <c r="Y55" s="298"/>
      <c r="Z55" s="299"/>
      <c r="AA55" s="168">
        <f>M55-J55</f>
        <v>-348.63881638123485</v>
      </c>
      <c r="AB55" s="141">
        <f>M55/J55</f>
        <v>0.89435187382386827</v>
      </c>
      <c r="AC55" s="292"/>
    </row>
    <row r="56" spans="1:29" ht="15.75" customHeight="1">
      <c r="A56" s="311" t="s">
        <v>126</v>
      </c>
      <c r="B56" s="114" t="s">
        <v>120</v>
      </c>
      <c r="C56" s="304" t="s">
        <v>128</v>
      </c>
      <c r="D56" s="305"/>
      <c r="E56" s="147">
        <v>22.28</v>
      </c>
      <c r="F56" s="97">
        <v>815</v>
      </c>
      <c r="G56" s="148">
        <f t="shared" ref="G56:G59" si="14">E56*F56</f>
        <v>18158.2</v>
      </c>
      <c r="H56" s="149"/>
      <c r="I56" s="150">
        <v>5</v>
      </c>
      <c r="J56" s="151">
        <v>3300</v>
      </c>
      <c r="K56" s="152">
        <f>J56/I56</f>
        <v>660</v>
      </c>
      <c r="L56" s="153">
        <v>5</v>
      </c>
      <c r="M56" s="151">
        <f>F56/V56*60</f>
        <v>2957.661290322581</v>
      </c>
      <c r="N56" s="152">
        <f>M56/L56</f>
        <v>591.53225806451621</v>
      </c>
      <c r="O56" s="154">
        <f>L56-I56</f>
        <v>0</v>
      </c>
      <c r="P56" s="155">
        <f>N56-K56</f>
        <v>-68.467741935483787</v>
      </c>
      <c r="Q56" s="156">
        <f>N56/K56</f>
        <v>0.89626099706744877</v>
      </c>
      <c r="R56" s="306">
        <f>Q72</f>
        <v>0.8891564548765245</v>
      </c>
      <c r="S56" s="157">
        <v>0.29199074074074072</v>
      </c>
      <c r="T56" s="158">
        <v>0.3034722222222222</v>
      </c>
      <c r="U56" s="159"/>
      <c r="V56" s="160">
        <v>16.533333333333331</v>
      </c>
      <c r="W56" s="161"/>
      <c r="X56" s="162"/>
      <c r="Y56" s="309"/>
      <c r="Z56" s="310"/>
      <c r="AA56" s="115">
        <f>M56-J56</f>
        <v>-342.33870967741905</v>
      </c>
      <c r="AB56" s="156">
        <f>M56/J56</f>
        <v>0.89626099706744877</v>
      </c>
      <c r="AC56" s="290">
        <f>AB72</f>
        <v>0.8891564548765245</v>
      </c>
    </row>
    <row r="57" spans="1:29" ht="15.75" customHeight="1">
      <c r="A57" s="312"/>
      <c r="B57" s="100" t="s">
        <v>120</v>
      </c>
      <c r="C57" s="293" t="s">
        <v>246</v>
      </c>
      <c r="D57" s="294"/>
      <c r="E57" s="101">
        <v>23.38</v>
      </c>
      <c r="F57" s="102">
        <v>2613</v>
      </c>
      <c r="G57" s="103">
        <f t="shared" si="14"/>
        <v>61091.939999999995</v>
      </c>
      <c r="H57" s="26"/>
      <c r="I57" s="104">
        <v>5</v>
      </c>
      <c r="J57" s="105">
        <v>3000</v>
      </c>
      <c r="K57" s="106">
        <f t="shared" si="10"/>
        <v>600</v>
      </c>
      <c r="L57" s="107">
        <v>5</v>
      </c>
      <c r="M57" s="105">
        <f>F57/V57*60</f>
        <v>2682.2925577416622</v>
      </c>
      <c r="N57" s="106">
        <f>M57/L57</f>
        <v>536.45851154833247</v>
      </c>
      <c r="O57" s="108">
        <f>L57-I57</f>
        <v>0</v>
      </c>
      <c r="P57" s="109">
        <f>N57-K57</f>
        <v>-63.541488451667533</v>
      </c>
      <c r="Q57" s="110">
        <f>N57/K57</f>
        <v>0.89409751924722081</v>
      </c>
      <c r="R57" s="307"/>
      <c r="S57" s="47">
        <v>0.30694444444444446</v>
      </c>
      <c r="T57" s="48">
        <v>0.3475347222222222</v>
      </c>
      <c r="U57" s="111">
        <v>5.0000000000000622</v>
      </c>
      <c r="V57" s="112">
        <v>58.449999999999946</v>
      </c>
      <c r="W57" s="113"/>
      <c r="X57" s="116"/>
      <c r="Y57" s="295"/>
      <c r="Z57" s="296"/>
      <c r="AA57" s="117">
        <f>M57-J57</f>
        <v>-317.70744225833778</v>
      </c>
      <c r="AB57" s="110">
        <f>M57/J57</f>
        <v>0.8940975192472207</v>
      </c>
      <c r="AC57" s="291"/>
    </row>
    <row r="58" spans="1:29" ht="15.75" customHeight="1">
      <c r="A58" s="312"/>
      <c r="B58" s="100" t="s">
        <v>120</v>
      </c>
      <c r="C58" s="293" t="s">
        <v>129</v>
      </c>
      <c r="D58" s="294"/>
      <c r="E58" s="101">
        <v>17.89</v>
      </c>
      <c r="F58" s="102">
        <v>1980</v>
      </c>
      <c r="G58" s="103">
        <f t="shared" si="14"/>
        <v>35422.200000000004</v>
      </c>
      <c r="H58" s="26"/>
      <c r="I58" s="104">
        <v>4</v>
      </c>
      <c r="J58" s="105">
        <v>3300</v>
      </c>
      <c r="K58" s="106">
        <f t="shared" si="10"/>
        <v>825</v>
      </c>
      <c r="L58" s="107">
        <v>4</v>
      </c>
      <c r="M58" s="105">
        <f>F58/V58*60</f>
        <v>2949.1104675217184</v>
      </c>
      <c r="N58" s="106">
        <f>M58/L58</f>
        <v>737.2776168804296</v>
      </c>
      <c r="O58" s="108">
        <f>L58-I58</f>
        <v>0</v>
      </c>
      <c r="P58" s="109">
        <f>N58-K58</f>
        <v>-87.722383119570395</v>
      </c>
      <c r="Q58" s="110">
        <f>N58/K58</f>
        <v>0.89366983864294502</v>
      </c>
      <c r="R58" s="307"/>
      <c r="S58" s="47">
        <v>0.35138888888888886</v>
      </c>
      <c r="T58" s="48">
        <v>0.37936342592592592</v>
      </c>
      <c r="U58" s="111">
        <v>5.5499999999999883</v>
      </c>
      <c r="V58" s="112">
        <v>40.283333333333367</v>
      </c>
      <c r="W58" s="113"/>
      <c r="X58" s="116"/>
      <c r="Y58" s="295"/>
      <c r="Z58" s="296"/>
      <c r="AA58" s="117">
        <f>M58-J58</f>
        <v>-350.88953247828158</v>
      </c>
      <c r="AB58" s="110">
        <f>M58/J58</f>
        <v>0.89366983864294502</v>
      </c>
      <c r="AC58" s="291"/>
    </row>
    <row r="59" spans="1:29" ht="15.75" customHeight="1">
      <c r="A59" s="312"/>
      <c r="B59" s="100" t="s">
        <v>120</v>
      </c>
      <c r="C59" s="293" t="s">
        <v>256</v>
      </c>
      <c r="D59" s="294"/>
      <c r="E59" s="101">
        <v>27.27</v>
      </c>
      <c r="F59" s="102">
        <v>3827</v>
      </c>
      <c r="G59" s="103">
        <f t="shared" si="14"/>
        <v>104362.29</v>
      </c>
      <c r="H59" s="26"/>
      <c r="I59" s="104">
        <v>5</v>
      </c>
      <c r="J59" s="105">
        <v>3300</v>
      </c>
      <c r="K59" s="106">
        <f t="shared" si="10"/>
        <v>660</v>
      </c>
      <c r="L59" s="107">
        <v>5</v>
      </c>
      <c r="M59" s="105">
        <f>F59/V59*60</f>
        <v>2881.0539523212046</v>
      </c>
      <c r="N59" s="106">
        <f>M59/L59</f>
        <v>576.21079046424097</v>
      </c>
      <c r="O59" s="108">
        <f>L59-I59</f>
        <v>0</v>
      </c>
      <c r="P59" s="109">
        <f>N59-K59</f>
        <v>-83.789209535759028</v>
      </c>
      <c r="Q59" s="110">
        <f>N59/K59</f>
        <v>0.87304665221854694</v>
      </c>
      <c r="R59" s="307"/>
      <c r="S59" s="47">
        <v>0.38284722222222223</v>
      </c>
      <c r="T59" s="48">
        <v>0.43819444444444444</v>
      </c>
      <c r="U59" s="111">
        <v>5.0166666666666782</v>
      </c>
      <c r="V59" s="112">
        <v>79.699999999999989</v>
      </c>
      <c r="W59" s="113"/>
      <c r="X59" s="116"/>
      <c r="Y59" s="295"/>
      <c r="Z59" s="296"/>
      <c r="AA59" s="117">
        <f>M59-J59</f>
        <v>-418.94604767879537</v>
      </c>
      <c r="AB59" s="110">
        <f>M59/J59</f>
        <v>0.87304665221854683</v>
      </c>
      <c r="AC59" s="291"/>
    </row>
    <row r="60" spans="1:29" ht="15.75" customHeight="1">
      <c r="A60" s="312"/>
      <c r="B60" s="100"/>
      <c r="C60" s="293"/>
      <c r="D60" s="294"/>
      <c r="E60" s="101"/>
      <c r="F60" s="102"/>
      <c r="G60" s="103"/>
      <c r="H60" s="13"/>
      <c r="I60" s="104"/>
      <c r="J60" s="105"/>
      <c r="K60" s="106"/>
      <c r="L60" s="118"/>
      <c r="M60" s="105"/>
      <c r="N60" s="106"/>
      <c r="O60" s="108"/>
      <c r="P60" s="109"/>
      <c r="Q60" s="110"/>
      <c r="R60" s="307"/>
      <c r="S60" s="47"/>
      <c r="T60" s="48"/>
      <c r="U60" s="111"/>
      <c r="V60" s="112"/>
      <c r="W60" s="113"/>
      <c r="X60" s="116"/>
      <c r="Y60" s="295"/>
      <c r="Z60" s="296"/>
      <c r="AA60" s="117"/>
      <c r="AB60" s="110"/>
      <c r="AC60" s="291"/>
    </row>
    <row r="61" spans="1:29" ht="15.75" customHeight="1">
      <c r="A61" s="312"/>
      <c r="B61" s="100"/>
      <c r="C61" s="293"/>
      <c r="D61" s="294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307"/>
      <c r="S61" s="47"/>
      <c r="T61" s="48"/>
      <c r="U61" s="111"/>
      <c r="V61" s="112"/>
      <c r="W61" s="113"/>
      <c r="X61" s="116"/>
      <c r="Y61" s="295"/>
      <c r="Z61" s="296"/>
      <c r="AA61" s="117"/>
      <c r="AB61" s="110"/>
      <c r="AC61" s="291"/>
    </row>
    <row r="62" spans="1:29" ht="15.75" customHeight="1">
      <c r="A62" s="312"/>
      <c r="B62" s="100"/>
      <c r="C62" s="293"/>
      <c r="D62" s="294"/>
      <c r="E62" s="101"/>
      <c r="F62" s="102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307"/>
      <c r="S62" s="47"/>
      <c r="T62" s="48"/>
      <c r="U62" s="111"/>
      <c r="V62" s="112"/>
      <c r="W62" s="113"/>
      <c r="X62" s="116"/>
      <c r="Y62" s="295"/>
      <c r="Z62" s="296"/>
      <c r="AA62" s="117"/>
      <c r="AB62" s="110"/>
      <c r="AC62" s="291"/>
    </row>
    <row r="63" spans="1:29" ht="15.75" customHeight="1">
      <c r="A63" s="312"/>
      <c r="B63" s="100"/>
      <c r="C63" s="293"/>
      <c r="D63" s="294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07"/>
      <c r="S63" s="47"/>
      <c r="T63" s="48"/>
      <c r="U63" s="111"/>
      <c r="V63" s="112"/>
      <c r="W63" s="113"/>
      <c r="X63" s="116"/>
      <c r="Y63" s="295"/>
      <c r="Z63" s="296"/>
      <c r="AA63" s="117"/>
      <c r="AB63" s="110"/>
      <c r="AC63" s="291"/>
    </row>
    <row r="64" spans="1:29" ht="15.75" customHeight="1">
      <c r="A64" s="312"/>
      <c r="B64" s="100"/>
      <c r="C64" s="293"/>
      <c r="D64" s="294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07"/>
      <c r="S64" s="47"/>
      <c r="T64" s="48"/>
      <c r="U64" s="111"/>
      <c r="V64" s="112"/>
      <c r="W64" s="113"/>
      <c r="X64" s="116"/>
      <c r="Y64" s="295"/>
      <c r="Z64" s="296"/>
      <c r="AA64" s="117"/>
      <c r="AB64" s="110"/>
      <c r="AC64" s="291"/>
    </row>
    <row r="65" spans="1:29" ht="15.75" customHeight="1">
      <c r="A65" s="312"/>
      <c r="B65" s="100"/>
      <c r="C65" s="293"/>
      <c r="D65" s="294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07"/>
      <c r="S65" s="47"/>
      <c r="T65" s="48"/>
      <c r="U65" s="111"/>
      <c r="V65" s="112"/>
      <c r="W65" s="113"/>
      <c r="X65" s="116"/>
      <c r="Y65" s="295"/>
      <c r="Z65" s="296"/>
      <c r="AA65" s="117"/>
      <c r="AB65" s="110"/>
      <c r="AC65" s="291"/>
    </row>
    <row r="66" spans="1:29" ht="15.75" customHeight="1">
      <c r="A66" s="312"/>
      <c r="B66" s="100"/>
      <c r="C66" s="293"/>
      <c r="D66" s="294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07"/>
      <c r="S66" s="47"/>
      <c r="T66" s="48"/>
      <c r="U66" s="111"/>
      <c r="V66" s="112"/>
      <c r="W66" s="113"/>
      <c r="X66" s="116"/>
      <c r="Y66" s="295"/>
      <c r="Z66" s="296"/>
      <c r="AA66" s="117"/>
      <c r="AB66" s="110"/>
      <c r="AC66" s="291"/>
    </row>
    <row r="67" spans="1:29" ht="15.75" customHeight="1">
      <c r="A67" s="312"/>
      <c r="B67" s="100"/>
      <c r="C67" s="293"/>
      <c r="D67" s="294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07"/>
      <c r="S67" s="47"/>
      <c r="T67" s="48"/>
      <c r="U67" s="111"/>
      <c r="V67" s="112"/>
      <c r="W67" s="113"/>
      <c r="X67" s="116"/>
      <c r="Y67" s="295"/>
      <c r="Z67" s="296"/>
      <c r="AA67" s="117"/>
      <c r="AB67" s="110"/>
      <c r="AC67" s="291"/>
    </row>
    <row r="68" spans="1:29" ht="15.75" customHeight="1">
      <c r="A68" s="312"/>
      <c r="B68" s="100"/>
      <c r="C68" s="293"/>
      <c r="D68" s="294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07"/>
      <c r="S68" s="47"/>
      <c r="T68" s="48"/>
      <c r="U68" s="111"/>
      <c r="V68" s="112"/>
      <c r="W68" s="113"/>
      <c r="X68" s="116"/>
      <c r="Y68" s="295"/>
      <c r="Z68" s="296"/>
      <c r="AA68" s="117"/>
      <c r="AB68" s="110"/>
      <c r="AC68" s="291"/>
    </row>
    <row r="69" spans="1:29" ht="15.75" customHeight="1">
      <c r="A69" s="312"/>
      <c r="B69" s="100"/>
      <c r="C69" s="293"/>
      <c r="D69" s="294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07"/>
      <c r="S69" s="47"/>
      <c r="T69" s="48"/>
      <c r="U69" s="111"/>
      <c r="V69" s="112"/>
      <c r="W69" s="113"/>
      <c r="X69" s="116"/>
      <c r="Y69" s="295"/>
      <c r="Z69" s="296"/>
      <c r="AA69" s="117"/>
      <c r="AB69" s="110"/>
      <c r="AC69" s="291"/>
    </row>
    <row r="70" spans="1:29" ht="15.75" customHeight="1">
      <c r="A70" s="312"/>
      <c r="B70" s="100"/>
      <c r="C70" s="293"/>
      <c r="D70" s="294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07"/>
      <c r="S70" s="47"/>
      <c r="T70" s="48"/>
      <c r="U70" s="111"/>
      <c r="V70" s="112"/>
      <c r="W70" s="113"/>
      <c r="X70" s="116"/>
      <c r="Y70" s="295"/>
      <c r="Z70" s="296"/>
      <c r="AA70" s="117"/>
      <c r="AB70" s="110"/>
      <c r="AC70" s="291"/>
    </row>
    <row r="71" spans="1:29" ht="15.75" customHeight="1">
      <c r="A71" s="312"/>
      <c r="B71" s="100"/>
      <c r="C71" s="293"/>
      <c r="D71" s="294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07"/>
      <c r="S71" s="119"/>
      <c r="T71" s="120"/>
      <c r="U71" s="130"/>
      <c r="V71" s="131"/>
      <c r="W71" s="126"/>
      <c r="X71" s="127"/>
      <c r="Y71" s="295"/>
      <c r="Z71" s="296"/>
      <c r="AA71" s="165"/>
      <c r="AB71" s="125"/>
      <c r="AC71" s="291"/>
    </row>
    <row r="72" spans="1:29" ht="15.75" customHeight="1" thickBot="1">
      <c r="A72" s="313"/>
      <c r="B72" s="133" t="s">
        <v>117</v>
      </c>
      <c r="C72" s="297"/>
      <c r="D72" s="297"/>
      <c r="E72" s="134"/>
      <c r="F72" s="99"/>
      <c r="G72" s="135"/>
      <c r="H72" s="69"/>
      <c r="I72" s="136">
        <f t="shared" ref="I72:J72" si="15">AVERAGE(I56:I71)</f>
        <v>4.75</v>
      </c>
      <c r="J72" s="137">
        <f t="shared" si="15"/>
        <v>3225</v>
      </c>
      <c r="K72" s="138">
        <f t="shared" ref="K72" si="16">J72/I72</f>
        <v>678.9473684210526</v>
      </c>
      <c r="L72" s="136">
        <f t="shared" ref="L72:M72" si="17">AVERAGE(L56:L71)</f>
        <v>4.75</v>
      </c>
      <c r="M72" s="137">
        <f t="shared" si="17"/>
        <v>2867.5295669767916</v>
      </c>
      <c r="N72" s="138">
        <f>M72/L72</f>
        <v>603.69043515300871</v>
      </c>
      <c r="O72" s="139">
        <f>L72-I72</f>
        <v>0</v>
      </c>
      <c r="P72" s="140">
        <f>N72-K72</f>
        <v>-75.256933268043895</v>
      </c>
      <c r="Q72" s="141">
        <f>N72/K72</f>
        <v>0.8891564548765245</v>
      </c>
      <c r="R72" s="308"/>
      <c r="S72" s="142">
        <f>S56</f>
        <v>0.29199074074074072</v>
      </c>
      <c r="T72" s="143">
        <f>INDEX(T56:T71,COUNTA(T56:T71))</f>
        <v>0.43819444444444444</v>
      </c>
      <c r="U72" s="144"/>
      <c r="V72" s="166"/>
      <c r="W72" s="99"/>
      <c r="X72" s="69"/>
      <c r="Y72" s="298"/>
      <c r="Z72" s="299"/>
      <c r="AA72" s="168">
        <f>M72-J72</f>
        <v>-357.47043302320844</v>
      </c>
      <c r="AB72" s="141">
        <f>M72/J72</f>
        <v>0.8891564548765245</v>
      </c>
      <c r="AC72" s="292"/>
    </row>
    <row r="73" spans="1:29" ht="15.75" customHeight="1">
      <c r="A73" s="300" t="s">
        <v>71</v>
      </c>
      <c r="B73" s="114" t="s">
        <v>120</v>
      </c>
      <c r="C73" s="304" t="s">
        <v>131</v>
      </c>
      <c r="D73" s="305"/>
      <c r="E73" s="147">
        <v>18.18</v>
      </c>
      <c r="F73" s="97">
        <v>787</v>
      </c>
      <c r="G73" s="148">
        <f t="shared" ref="G73:G75" si="18">E73*F73</f>
        <v>14307.66</v>
      </c>
      <c r="H73" s="149"/>
      <c r="I73" s="150">
        <v>3</v>
      </c>
      <c r="J73" s="151">
        <v>3600</v>
      </c>
      <c r="K73" s="152">
        <f>J73/I73</f>
        <v>1200</v>
      </c>
      <c r="L73" s="153">
        <v>3</v>
      </c>
      <c r="M73" s="151">
        <f>F73/V73*60</f>
        <v>3127.1523178808025</v>
      </c>
      <c r="N73" s="152">
        <f>M73/L73</f>
        <v>1042.3841059602676</v>
      </c>
      <c r="O73" s="154">
        <f>L73-I73</f>
        <v>0</v>
      </c>
      <c r="P73" s="155">
        <f>N73-K73</f>
        <v>-157.61589403973244</v>
      </c>
      <c r="Q73" s="156">
        <f>N73/K73</f>
        <v>0.8686534216335563</v>
      </c>
      <c r="R73" s="306">
        <f>Q89</f>
        <v>0.87614836765012327</v>
      </c>
      <c r="S73" s="157">
        <v>0.29166666666666669</v>
      </c>
      <c r="T73" s="158">
        <v>0.30215277777777777</v>
      </c>
      <c r="U73" s="159"/>
      <c r="V73" s="160">
        <v>15.099999999999962</v>
      </c>
      <c r="W73" s="161"/>
      <c r="X73" s="162"/>
      <c r="Y73" s="309"/>
      <c r="Z73" s="310"/>
      <c r="AA73" s="115">
        <f>M73-J73</f>
        <v>-472.84768211919754</v>
      </c>
      <c r="AB73" s="156">
        <f>M73/J73</f>
        <v>0.86865342163355619</v>
      </c>
      <c r="AC73" s="290">
        <f>AB89</f>
        <v>0.87614836765012316</v>
      </c>
    </row>
    <row r="74" spans="1:29" ht="15.75" customHeight="1">
      <c r="A74" s="301"/>
      <c r="B74" s="100" t="s">
        <v>120</v>
      </c>
      <c r="C74" s="293" t="s">
        <v>132</v>
      </c>
      <c r="D74" s="294"/>
      <c r="E74" s="101">
        <v>14.03</v>
      </c>
      <c r="F74" s="102">
        <v>3123</v>
      </c>
      <c r="G74" s="103">
        <f t="shared" si="18"/>
        <v>43815.689999999995</v>
      </c>
      <c r="H74" s="26"/>
      <c r="I74" s="104">
        <v>3</v>
      </c>
      <c r="J74" s="105">
        <v>3000</v>
      </c>
      <c r="K74" s="106">
        <f t="shared" ref="K74:K110" si="19">J74/I74</f>
        <v>1000</v>
      </c>
      <c r="L74" s="107">
        <v>3</v>
      </c>
      <c r="M74" s="105">
        <f>F74/V74*60</f>
        <v>2688.3787661406022</v>
      </c>
      <c r="N74" s="106">
        <f>M74/L74</f>
        <v>896.12625538020075</v>
      </c>
      <c r="O74" s="108">
        <f>L74-I74</f>
        <v>0</v>
      </c>
      <c r="P74" s="109">
        <f>N74-K74</f>
        <v>-103.87374461979925</v>
      </c>
      <c r="Q74" s="110">
        <f>N74/K74</f>
        <v>0.89612625538020074</v>
      </c>
      <c r="R74" s="307"/>
      <c r="S74" s="47">
        <v>0.31270833333333331</v>
      </c>
      <c r="T74" s="48">
        <v>0.3611111111111111</v>
      </c>
      <c r="U74" s="111">
        <v>15.199999999999978</v>
      </c>
      <c r="V74" s="112">
        <v>69.700000000000017</v>
      </c>
      <c r="W74" s="113"/>
      <c r="X74" s="116"/>
      <c r="Y74" s="295"/>
      <c r="Z74" s="296"/>
      <c r="AA74" s="117">
        <f>M74-J74</f>
        <v>-311.62123385939776</v>
      </c>
      <c r="AB74" s="110">
        <f>M74/J74</f>
        <v>0.89612625538020074</v>
      </c>
      <c r="AC74" s="291"/>
    </row>
    <row r="75" spans="1:29" ht="15.75" customHeight="1">
      <c r="A75" s="301"/>
      <c r="B75" s="100" t="s">
        <v>120</v>
      </c>
      <c r="C75" s="293" t="s">
        <v>134</v>
      </c>
      <c r="D75" s="294"/>
      <c r="E75" s="101">
        <v>14.28</v>
      </c>
      <c r="F75" s="102">
        <v>3872</v>
      </c>
      <c r="G75" s="103">
        <f t="shared" si="18"/>
        <v>55292.159999999996</v>
      </c>
      <c r="H75" s="26"/>
      <c r="I75" s="104">
        <v>3</v>
      </c>
      <c r="J75" s="105">
        <v>3600</v>
      </c>
      <c r="K75" s="106">
        <f t="shared" si="19"/>
        <v>1200</v>
      </c>
      <c r="L75" s="107">
        <v>3</v>
      </c>
      <c r="M75" s="105">
        <f>F75/V75*60</f>
        <v>3121.1822660098514</v>
      </c>
      <c r="N75" s="106">
        <f>M75/L75</f>
        <v>1040.3940886699504</v>
      </c>
      <c r="O75" s="108">
        <f>L75-I75</f>
        <v>0</v>
      </c>
      <c r="P75" s="109">
        <f>N75-K75</f>
        <v>-159.60591133004959</v>
      </c>
      <c r="Q75" s="110">
        <f>N75/K75</f>
        <v>0.86699507389162533</v>
      </c>
      <c r="R75" s="307"/>
      <c r="S75" s="47">
        <v>0.37222222222222223</v>
      </c>
      <c r="T75" s="48">
        <v>0.42391203703703706</v>
      </c>
      <c r="U75" s="111">
        <v>16.000000000000021</v>
      </c>
      <c r="V75" s="112">
        <v>74.433333333333351</v>
      </c>
      <c r="W75" s="113"/>
      <c r="X75" s="116"/>
      <c r="Y75" s="295"/>
      <c r="Z75" s="296"/>
      <c r="AA75" s="117">
        <f>M75-J75</f>
        <v>-478.81773399014855</v>
      </c>
      <c r="AB75" s="110">
        <f>M75/J75</f>
        <v>0.86699507389162545</v>
      </c>
      <c r="AC75" s="291"/>
    </row>
    <row r="76" spans="1:29" ht="15.75" customHeight="1">
      <c r="A76" s="301"/>
      <c r="B76" s="100"/>
      <c r="C76" s="293"/>
      <c r="D76" s="294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07"/>
      <c r="S76" s="47"/>
      <c r="T76" s="48"/>
      <c r="U76" s="111"/>
      <c r="V76" s="112"/>
      <c r="W76" s="113"/>
      <c r="X76" s="116"/>
      <c r="Y76" s="295"/>
      <c r="Z76" s="296"/>
      <c r="AA76" s="117"/>
      <c r="AB76" s="110"/>
      <c r="AC76" s="291"/>
    </row>
    <row r="77" spans="1:29" ht="15.75" customHeight="1">
      <c r="A77" s="302"/>
      <c r="B77" s="100"/>
      <c r="C77" s="293"/>
      <c r="D77" s="294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307"/>
      <c r="S77" s="47"/>
      <c r="T77" s="48"/>
      <c r="U77" s="111"/>
      <c r="V77" s="112"/>
      <c r="W77" s="113"/>
      <c r="X77" s="116"/>
      <c r="Y77" s="295"/>
      <c r="Z77" s="296"/>
      <c r="AA77" s="117"/>
      <c r="AB77" s="110"/>
      <c r="AC77" s="291"/>
    </row>
    <row r="78" spans="1:29" ht="15.75" customHeight="1">
      <c r="A78" s="302"/>
      <c r="B78" s="100"/>
      <c r="C78" s="293"/>
      <c r="D78" s="294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07"/>
      <c r="S78" s="47"/>
      <c r="T78" s="48"/>
      <c r="U78" s="111"/>
      <c r="V78" s="112"/>
      <c r="W78" s="113"/>
      <c r="X78" s="116"/>
      <c r="Y78" s="295"/>
      <c r="Z78" s="296"/>
      <c r="AA78" s="117"/>
      <c r="AB78" s="110"/>
      <c r="AC78" s="291"/>
    </row>
    <row r="79" spans="1:29" ht="15.75" customHeight="1">
      <c r="A79" s="302"/>
      <c r="B79" s="100"/>
      <c r="C79" s="293"/>
      <c r="D79" s="294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307"/>
      <c r="S79" s="47"/>
      <c r="T79" s="48"/>
      <c r="U79" s="111"/>
      <c r="V79" s="112"/>
      <c r="W79" s="113"/>
      <c r="X79" s="116"/>
      <c r="Y79" s="295"/>
      <c r="Z79" s="296"/>
      <c r="AA79" s="117"/>
      <c r="AB79" s="110"/>
      <c r="AC79" s="291"/>
    </row>
    <row r="80" spans="1:29" ht="15.75" customHeight="1">
      <c r="A80" s="302"/>
      <c r="B80" s="100"/>
      <c r="C80" s="293"/>
      <c r="D80" s="294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07"/>
      <c r="S80" s="47"/>
      <c r="T80" s="48"/>
      <c r="U80" s="111"/>
      <c r="V80" s="112"/>
      <c r="W80" s="113"/>
      <c r="X80" s="116"/>
      <c r="Y80" s="295"/>
      <c r="Z80" s="296"/>
      <c r="AA80" s="117"/>
      <c r="AB80" s="110"/>
      <c r="AC80" s="291"/>
    </row>
    <row r="81" spans="1:29" ht="15.75" customHeight="1">
      <c r="A81" s="302"/>
      <c r="B81" s="100"/>
      <c r="C81" s="293"/>
      <c r="D81" s="294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07"/>
      <c r="S81" s="47"/>
      <c r="T81" s="48"/>
      <c r="U81" s="111"/>
      <c r="V81" s="112"/>
      <c r="W81" s="113"/>
      <c r="X81" s="116"/>
      <c r="Y81" s="295"/>
      <c r="Z81" s="296"/>
      <c r="AA81" s="117"/>
      <c r="AB81" s="110"/>
      <c r="AC81" s="291"/>
    </row>
    <row r="82" spans="1:29" ht="15.75" customHeight="1">
      <c r="A82" s="302"/>
      <c r="B82" s="100"/>
      <c r="C82" s="293"/>
      <c r="D82" s="294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07"/>
      <c r="S82" s="47"/>
      <c r="T82" s="48"/>
      <c r="U82" s="111"/>
      <c r="V82" s="112"/>
      <c r="W82" s="113"/>
      <c r="X82" s="116"/>
      <c r="Y82" s="295"/>
      <c r="Z82" s="296"/>
      <c r="AA82" s="117"/>
      <c r="AB82" s="110"/>
      <c r="AC82" s="291"/>
    </row>
    <row r="83" spans="1:29" ht="15.75" customHeight="1">
      <c r="A83" s="302"/>
      <c r="B83" s="100"/>
      <c r="C83" s="293"/>
      <c r="D83" s="294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07"/>
      <c r="S83" s="47"/>
      <c r="T83" s="48"/>
      <c r="U83" s="111"/>
      <c r="V83" s="112"/>
      <c r="W83" s="126"/>
      <c r="X83" s="127"/>
      <c r="Y83" s="295"/>
      <c r="Z83" s="296"/>
      <c r="AA83" s="117"/>
      <c r="AB83" s="110"/>
      <c r="AC83" s="291"/>
    </row>
    <row r="84" spans="1:29" ht="15.75" customHeight="1">
      <c r="A84" s="302"/>
      <c r="B84" s="100"/>
      <c r="C84" s="293"/>
      <c r="D84" s="294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07"/>
      <c r="S84" s="47"/>
      <c r="T84" s="48"/>
      <c r="U84" s="111"/>
      <c r="V84" s="112"/>
      <c r="W84" s="126"/>
      <c r="X84" s="127"/>
      <c r="Y84" s="295"/>
      <c r="Z84" s="296"/>
      <c r="AA84" s="117"/>
      <c r="AB84" s="110"/>
      <c r="AC84" s="291"/>
    </row>
    <row r="85" spans="1:29" ht="15.75" customHeight="1">
      <c r="A85" s="302"/>
      <c r="B85" s="100"/>
      <c r="C85" s="293"/>
      <c r="D85" s="294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07"/>
      <c r="S85" s="47"/>
      <c r="T85" s="48"/>
      <c r="U85" s="111"/>
      <c r="V85" s="112"/>
      <c r="W85" s="126"/>
      <c r="X85" s="127"/>
      <c r="Y85" s="295"/>
      <c r="Z85" s="296"/>
      <c r="AA85" s="117"/>
      <c r="AB85" s="110"/>
      <c r="AC85" s="291"/>
    </row>
    <row r="86" spans="1:29" ht="15.75" customHeight="1">
      <c r="A86" s="302"/>
      <c r="B86" s="100"/>
      <c r="C86" s="293"/>
      <c r="D86" s="294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07"/>
      <c r="S86" s="47"/>
      <c r="T86" s="48"/>
      <c r="U86" s="111"/>
      <c r="V86" s="112"/>
      <c r="W86" s="126"/>
      <c r="X86" s="127"/>
      <c r="Y86" s="295"/>
      <c r="Z86" s="296"/>
      <c r="AA86" s="117"/>
      <c r="AB86" s="110"/>
      <c r="AC86" s="291"/>
    </row>
    <row r="87" spans="1:29" ht="15.75" customHeight="1">
      <c r="A87" s="302"/>
      <c r="B87" s="100"/>
      <c r="C87" s="293"/>
      <c r="D87" s="294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07"/>
      <c r="S87" s="47"/>
      <c r="T87" s="48"/>
      <c r="U87" s="111"/>
      <c r="V87" s="112"/>
      <c r="W87" s="126"/>
      <c r="X87" s="127"/>
      <c r="Y87" s="295"/>
      <c r="Z87" s="296"/>
      <c r="AA87" s="117"/>
      <c r="AB87" s="110"/>
      <c r="AC87" s="291"/>
    </row>
    <row r="88" spans="1:29" ht="15.75" customHeight="1">
      <c r="A88" s="302"/>
      <c r="B88" s="100"/>
      <c r="C88" s="293"/>
      <c r="D88" s="294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07"/>
      <c r="S88" s="119"/>
      <c r="T88" s="120"/>
      <c r="U88" s="130"/>
      <c r="V88" s="131"/>
      <c r="W88" s="126"/>
      <c r="X88" s="127"/>
      <c r="Y88" s="295"/>
      <c r="Z88" s="296"/>
      <c r="AA88" s="165"/>
      <c r="AB88" s="125"/>
      <c r="AC88" s="291"/>
    </row>
    <row r="89" spans="1:29" ht="15.75" customHeight="1" thickBot="1">
      <c r="A89" s="303"/>
      <c r="B89" s="133" t="s">
        <v>117</v>
      </c>
      <c r="C89" s="297"/>
      <c r="D89" s="297"/>
      <c r="E89" s="134"/>
      <c r="F89" s="99"/>
      <c r="G89" s="135"/>
      <c r="H89" s="69"/>
      <c r="I89" s="136">
        <f t="shared" ref="I89:J89" si="20">AVERAGE(I73:I88)</f>
        <v>3</v>
      </c>
      <c r="J89" s="137">
        <f t="shared" si="20"/>
        <v>3400</v>
      </c>
      <c r="K89" s="138">
        <f t="shared" ref="K89" si="21">J89/I89</f>
        <v>1133.3333333333333</v>
      </c>
      <c r="L89" s="136">
        <f t="shared" ref="L89:M89" si="22">AVERAGE(L73:L88)</f>
        <v>3</v>
      </c>
      <c r="M89" s="137">
        <f t="shared" si="22"/>
        <v>2978.9044500104187</v>
      </c>
      <c r="N89" s="138">
        <f>M89/L89</f>
        <v>992.96815000347294</v>
      </c>
      <c r="O89" s="139">
        <f>L89-I89</f>
        <v>0</v>
      </c>
      <c r="P89" s="140">
        <f>N89-K89</f>
        <v>-140.36518332986032</v>
      </c>
      <c r="Q89" s="141">
        <f>N89/K89</f>
        <v>0.87614836765012327</v>
      </c>
      <c r="R89" s="308"/>
      <c r="S89" s="142">
        <f>S73</f>
        <v>0.29166666666666669</v>
      </c>
      <c r="T89" s="143">
        <f>INDEX(T73:T88,COUNTA(T73:T88))</f>
        <v>0.42391203703703706</v>
      </c>
      <c r="U89" s="144"/>
      <c r="V89" s="166"/>
      <c r="W89" s="99"/>
      <c r="X89" s="69"/>
      <c r="Y89" s="298"/>
      <c r="Z89" s="299"/>
      <c r="AA89" s="168">
        <f>M89-J89</f>
        <v>-421.09554998958129</v>
      </c>
      <c r="AB89" s="141">
        <f>M89/J89</f>
        <v>0.87614836765012316</v>
      </c>
      <c r="AC89" s="292"/>
    </row>
    <row r="90" spans="1:29" ht="15.75" customHeight="1">
      <c r="A90" s="311" t="s">
        <v>78</v>
      </c>
      <c r="B90" s="114" t="s">
        <v>120</v>
      </c>
      <c r="C90" s="304" t="s">
        <v>136</v>
      </c>
      <c r="D90" s="305"/>
      <c r="E90" s="147">
        <v>25.03</v>
      </c>
      <c r="F90" s="97">
        <v>981</v>
      </c>
      <c r="G90" s="148">
        <f t="shared" ref="G90:G93" si="23">E90*F90</f>
        <v>24554.43</v>
      </c>
      <c r="H90" s="149"/>
      <c r="I90" s="150">
        <v>4</v>
      </c>
      <c r="J90" s="151">
        <v>3300</v>
      </c>
      <c r="K90" s="152">
        <f>J90/I90</f>
        <v>825</v>
      </c>
      <c r="L90" s="153">
        <v>4</v>
      </c>
      <c r="M90" s="151">
        <f>F90/V90*60</f>
        <v>2925.9320629660356</v>
      </c>
      <c r="N90" s="152">
        <f>M90/L90</f>
        <v>731.48301574150889</v>
      </c>
      <c r="O90" s="154">
        <f>L90-I90</f>
        <v>0</v>
      </c>
      <c r="P90" s="155">
        <f>N90-K90</f>
        <v>-93.516984258491107</v>
      </c>
      <c r="Q90" s="156">
        <f>N90/K90</f>
        <v>0.88664607968667741</v>
      </c>
      <c r="R90" s="306">
        <f>Q106</f>
        <v>0.88348082979861131</v>
      </c>
      <c r="S90" s="157">
        <v>0.29166666666666669</v>
      </c>
      <c r="T90" s="158">
        <v>0.30563657407407407</v>
      </c>
      <c r="U90" s="159"/>
      <c r="V90" s="160">
        <v>20.116666666666639</v>
      </c>
      <c r="W90" s="158"/>
      <c r="X90" s="169"/>
      <c r="Y90" s="309"/>
      <c r="Z90" s="310"/>
      <c r="AA90" s="115">
        <f>M90-J90</f>
        <v>-374.06793703396443</v>
      </c>
      <c r="AB90" s="156">
        <f>M90/J90</f>
        <v>0.88664607968667741</v>
      </c>
      <c r="AC90" s="290">
        <f>AB106</f>
        <v>0.88348082979861142</v>
      </c>
    </row>
    <row r="91" spans="1:29" ht="15.75" customHeight="1">
      <c r="A91" s="312"/>
      <c r="B91" s="100" t="s">
        <v>120</v>
      </c>
      <c r="C91" s="293" t="s">
        <v>133</v>
      </c>
      <c r="D91" s="294"/>
      <c r="E91" s="101">
        <v>18.18</v>
      </c>
      <c r="F91" s="102">
        <v>1590</v>
      </c>
      <c r="G91" s="103">
        <f t="shared" si="23"/>
        <v>28906.2</v>
      </c>
      <c r="H91" s="26"/>
      <c r="I91" s="104">
        <v>3</v>
      </c>
      <c r="J91" s="105">
        <v>3600</v>
      </c>
      <c r="K91" s="106">
        <f t="shared" si="19"/>
        <v>1200</v>
      </c>
      <c r="L91" s="107">
        <v>3</v>
      </c>
      <c r="M91" s="105">
        <f>F91/V91*60</f>
        <v>3121.0468920392577</v>
      </c>
      <c r="N91" s="106">
        <f>M91/L91</f>
        <v>1040.3489640130858</v>
      </c>
      <c r="O91" s="108">
        <f>L91-I91</f>
        <v>0</v>
      </c>
      <c r="P91" s="109">
        <f>N91-K91</f>
        <v>-159.65103598691417</v>
      </c>
      <c r="Q91" s="110">
        <f>N91/K91</f>
        <v>0.86695747001090484</v>
      </c>
      <c r="R91" s="307"/>
      <c r="S91" s="47">
        <v>0.31627314814814816</v>
      </c>
      <c r="T91" s="48">
        <v>0.33750000000000002</v>
      </c>
      <c r="U91" s="111">
        <v>15.31666666666669</v>
      </c>
      <c r="V91" s="112">
        <v>30.566666666666677</v>
      </c>
      <c r="W91" s="113"/>
      <c r="X91" s="13"/>
      <c r="Y91" s="295"/>
      <c r="Z91" s="296"/>
      <c r="AA91" s="117">
        <f>M91-J91</f>
        <v>-478.95310796074227</v>
      </c>
      <c r="AB91" s="110">
        <f>M91/J91</f>
        <v>0.86695747001090495</v>
      </c>
      <c r="AC91" s="291"/>
    </row>
    <row r="92" spans="1:29" ht="15.75" customHeight="1">
      <c r="A92" s="312"/>
      <c r="B92" s="100" t="s">
        <v>120</v>
      </c>
      <c r="C92" s="293" t="s">
        <v>137</v>
      </c>
      <c r="D92" s="294"/>
      <c r="E92" s="101">
        <v>24.82</v>
      </c>
      <c r="F92" s="102">
        <v>1245</v>
      </c>
      <c r="G92" s="103">
        <f t="shared" si="23"/>
        <v>30900.9</v>
      </c>
      <c r="H92" s="26"/>
      <c r="I92" s="104">
        <v>4</v>
      </c>
      <c r="J92" s="105">
        <v>3300</v>
      </c>
      <c r="K92" s="106">
        <f t="shared" si="19"/>
        <v>825</v>
      </c>
      <c r="L92" s="107">
        <v>4</v>
      </c>
      <c r="M92" s="105">
        <f>F92/V92*60</f>
        <v>2925.5874673629278</v>
      </c>
      <c r="N92" s="106">
        <f>M92/L92</f>
        <v>731.39686684073195</v>
      </c>
      <c r="O92" s="108">
        <f>L92-I92</f>
        <v>0</v>
      </c>
      <c r="P92" s="109">
        <f>N92-K92</f>
        <v>-93.603133159268054</v>
      </c>
      <c r="Q92" s="110">
        <f>N92/K92</f>
        <v>0.88654165677664476</v>
      </c>
      <c r="R92" s="307"/>
      <c r="S92" s="47">
        <v>0.34893518518518518</v>
      </c>
      <c r="T92" s="48">
        <v>0.36666666666666664</v>
      </c>
      <c r="U92" s="111">
        <v>16.466666666666629</v>
      </c>
      <c r="V92" s="112">
        <v>25.533333333333303</v>
      </c>
      <c r="W92" s="113"/>
      <c r="X92" s="13"/>
      <c r="Y92" s="295"/>
      <c r="Z92" s="296"/>
      <c r="AA92" s="117">
        <f>M92-J92</f>
        <v>-374.41253263707222</v>
      </c>
      <c r="AB92" s="110">
        <f>M92/J92</f>
        <v>0.88654165677664476</v>
      </c>
      <c r="AC92" s="291"/>
    </row>
    <row r="93" spans="1:29" ht="15.75" customHeight="1">
      <c r="A93" s="312"/>
      <c r="B93" s="100" t="s">
        <v>120</v>
      </c>
      <c r="C93" s="293" t="s">
        <v>138</v>
      </c>
      <c r="D93" s="294"/>
      <c r="E93" s="101">
        <v>30</v>
      </c>
      <c r="F93" s="102">
        <v>2026</v>
      </c>
      <c r="G93" s="103">
        <f t="shared" si="23"/>
        <v>60780</v>
      </c>
      <c r="H93" s="26"/>
      <c r="I93" s="104">
        <v>3</v>
      </c>
      <c r="J93" s="105">
        <v>3000</v>
      </c>
      <c r="K93" s="106">
        <f t="shared" si="19"/>
        <v>1000</v>
      </c>
      <c r="L93" s="107">
        <v>3</v>
      </c>
      <c r="M93" s="105">
        <f>F93/V93*60</f>
        <v>2689.3805309734494</v>
      </c>
      <c r="N93" s="106">
        <f>M93/L93</f>
        <v>896.46017699114975</v>
      </c>
      <c r="O93" s="108">
        <f>L93-I93</f>
        <v>0</v>
      </c>
      <c r="P93" s="109">
        <f>N93-K93</f>
        <v>-103.53982300885025</v>
      </c>
      <c r="Q93" s="110">
        <f>N93/K93</f>
        <v>0.89646017699114977</v>
      </c>
      <c r="R93" s="307"/>
      <c r="S93" s="47">
        <v>0.37708333333333333</v>
      </c>
      <c r="T93" s="48">
        <v>0.40847222222222224</v>
      </c>
      <c r="U93" s="111">
        <v>15.000000000000027</v>
      </c>
      <c r="V93" s="112">
        <v>45.200000000000031</v>
      </c>
      <c r="W93" s="113"/>
      <c r="X93" s="116"/>
      <c r="Y93" s="295"/>
      <c r="Z93" s="296"/>
      <c r="AA93" s="117">
        <f>M93-J93</f>
        <v>-310.61946902655063</v>
      </c>
      <c r="AB93" s="110">
        <f>M93/J93</f>
        <v>0.89646017699114977</v>
      </c>
      <c r="AC93" s="291"/>
    </row>
    <row r="94" spans="1:29" ht="15.75" customHeight="1">
      <c r="A94" s="312"/>
      <c r="B94" s="100"/>
      <c r="C94" s="293"/>
      <c r="D94" s="294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307"/>
      <c r="S94" s="47"/>
      <c r="T94" s="48"/>
      <c r="U94" s="111"/>
      <c r="V94" s="112"/>
      <c r="W94" s="113"/>
      <c r="X94" s="116"/>
      <c r="Y94" s="295"/>
      <c r="Z94" s="296"/>
      <c r="AA94" s="117"/>
      <c r="AB94" s="110"/>
      <c r="AC94" s="291"/>
    </row>
    <row r="95" spans="1:29" ht="15.75" customHeight="1">
      <c r="A95" s="312"/>
      <c r="B95" s="100"/>
      <c r="C95" s="293"/>
      <c r="D95" s="294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07"/>
      <c r="S95" s="47"/>
      <c r="T95" s="48"/>
      <c r="U95" s="111"/>
      <c r="V95" s="112"/>
      <c r="W95" s="113"/>
      <c r="X95" s="50"/>
      <c r="Y95" s="295"/>
      <c r="Z95" s="296"/>
      <c r="AA95" s="117"/>
      <c r="AB95" s="110"/>
      <c r="AC95" s="291"/>
    </row>
    <row r="96" spans="1:29" ht="15.75" customHeight="1">
      <c r="A96" s="312"/>
      <c r="B96" s="100"/>
      <c r="C96" s="293"/>
      <c r="D96" s="294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307"/>
      <c r="S96" s="47"/>
      <c r="T96" s="48"/>
      <c r="U96" s="111"/>
      <c r="V96" s="112"/>
      <c r="W96" s="113"/>
      <c r="X96" s="116"/>
      <c r="Y96" s="295"/>
      <c r="Z96" s="296"/>
      <c r="AA96" s="117"/>
      <c r="AB96" s="110"/>
      <c r="AC96" s="291"/>
    </row>
    <row r="97" spans="1:29" ht="15.75" customHeight="1">
      <c r="A97" s="312"/>
      <c r="B97" s="100"/>
      <c r="C97" s="293"/>
      <c r="D97" s="294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07"/>
      <c r="S97" s="47"/>
      <c r="T97" s="48"/>
      <c r="U97" s="111"/>
      <c r="V97" s="112"/>
      <c r="W97" s="113"/>
      <c r="X97" s="116"/>
      <c r="Y97" s="295"/>
      <c r="Z97" s="296"/>
      <c r="AA97" s="117"/>
      <c r="AB97" s="110"/>
      <c r="AC97" s="291"/>
    </row>
    <row r="98" spans="1:29" ht="15.75" customHeight="1">
      <c r="A98" s="312"/>
      <c r="B98" s="100"/>
      <c r="C98" s="293"/>
      <c r="D98" s="294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07"/>
      <c r="S98" s="47"/>
      <c r="T98" s="48"/>
      <c r="U98" s="111"/>
      <c r="V98" s="112"/>
      <c r="W98" s="126"/>
      <c r="X98" s="127"/>
      <c r="Y98" s="295"/>
      <c r="Z98" s="296"/>
      <c r="AA98" s="117"/>
      <c r="AB98" s="110"/>
      <c r="AC98" s="291"/>
    </row>
    <row r="99" spans="1:29" ht="15.75" customHeight="1">
      <c r="A99" s="312"/>
      <c r="B99" s="100"/>
      <c r="C99" s="293"/>
      <c r="D99" s="294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07"/>
      <c r="S99" s="47"/>
      <c r="T99" s="48"/>
      <c r="U99" s="111"/>
      <c r="V99" s="112"/>
      <c r="W99" s="126"/>
      <c r="X99" s="127"/>
      <c r="Y99" s="295"/>
      <c r="Z99" s="296"/>
      <c r="AA99" s="117"/>
      <c r="AB99" s="110"/>
      <c r="AC99" s="291"/>
    </row>
    <row r="100" spans="1:29" ht="15.75" customHeight="1">
      <c r="A100" s="312"/>
      <c r="B100" s="100"/>
      <c r="C100" s="293"/>
      <c r="D100" s="294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07"/>
      <c r="S100" s="47"/>
      <c r="T100" s="48"/>
      <c r="U100" s="111"/>
      <c r="V100" s="112"/>
      <c r="W100" s="126"/>
      <c r="X100" s="127"/>
      <c r="Y100" s="295"/>
      <c r="Z100" s="296"/>
      <c r="AA100" s="117"/>
      <c r="AB100" s="110"/>
      <c r="AC100" s="291"/>
    </row>
    <row r="101" spans="1:29" ht="15.75" customHeight="1">
      <c r="A101" s="312"/>
      <c r="B101" s="100"/>
      <c r="C101" s="293"/>
      <c r="D101" s="294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07"/>
      <c r="S101" s="47"/>
      <c r="T101" s="48"/>
      <c r="U101" s="111"/>
      <c r="V101" s="112"/>
      <c r="W101" s="126"/>
      <c r="X101" s="127"/>
      <c r="Y101" s="295"/>
      <c r="Z101" s="296"/>
      <c r="AA101" s="117"/>
      <c r="AB101" s="110"/>
      <c r="AC101" s="291"/>
    </row>
    <row r="102" spans="1:29" ht="15.75" customHeight="1">
      <c r="A102" s="312"/>
      <c r="B102" s="100"/>
      <c r="C102" s="293"/>
      <c r="D102" s="294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07"/>
      <c r="S102" s="47"/>
      <c r="T102" s="48"/>
      <c r="U102" s="111"/>
      <c r="V102" s="112"/>
      <c r="W102" s="126"/>
      <c r="X102" s="127"/>
      <c r="Y102" s="295"/>
      <c r="Z102" s="296"/>
      <c r="AA102" s="117"/>
      <c r="AB102" s="110"/>
      <c r="AC102" s="291"/>
    </row>
    <row r="103" spans="1:29" ht="15.75" customHeight="1">
      <c r="A103" s="312"/>
      <c r="B103" s="100"/>
      <c r="C103" s="293"/>
      <c r="D103" s="294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07"/>
      <c r="S103" s="47"/>
      <c r="T103" s="48"/>
      <c r="U103" s="111"/>
      <c r="V103" s="112"/>
      <c r="W103" s="126"/>
      <c r="X103" s="127"/>
      <c r="Y103" s="295"/>
      <c r="Z103" s="296"/>
      <c r="AA103" s="117"/>
      <c r="AB103" s="110"/>
      <c r="AC103" s="291"/>
    </row>
    <row r="104" spans="1:29" ht="15.75" customHeight="1">
      <c r="A104" s="312"/>
      <c r="B104" s="100"/>
      <c r="C104" s="293"/>
      <c r="D104" s="294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07"/>
      <c r="S104" s="47"/>
      <c r="T104" s="48"/>
      <c r="U104" s="111"/>
      <c r="V104" s="112"/>
      <c r="W104" s="126"/>
      <c r="X104" s="127"/>
      <c r="Y104" s="295"/>
      <c r="Z104" s="296"/>
      <c r="AA104" s="117"/>
      <c r="AB104" s="110"/>
      <c r="AC104" s="291"/>
    </row>
    <row r="105" spans="1:29" ht="15.75" customHeight="1">
      <c r="A105" s="312"/>
      <c r="B105" s="100"/>
      <c r="C105" s="293"/>
      <c r="D105" s="294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07"/>
      <c r="S105" s="119"/>
      <c r="T105" s="120"/>
      <c r="U105" s="130"/>
      <c r="V105" s="131"/>
      <c r="W105" s="126"/>
      <c r="X105" s="127"/>
      <c r="Y105" s="295"/>
      <c r="Z105" s="296"/>
      <c r="AA105" s="165"/>
      <c r="AB105" s="125"/>
      <c r="AC105" s="291"/>
    </row>
    <row r="106" spans="1:29" ht="15.75" customHeight="1" thickBot="1">
      <c r="A106" s="313"/>
      <c r="B106" s="133" t="s">
        <v>117</v>
      </c>
      <c r="C106" s="297"/>
      <c r="D106" s="297"/>
      <c r="E106" s="134"/>
      <c r="F106" s="167"/>
      <c r="G106" s="135"/>
      <c r="H106" s="69"/>
      <c r="I106" s="136">
        <f t="shared" ref="I106:J106" si="24">AVERAGE(I90:I105)</f>
        <v>3.5</v>
      </c>
      <c r="J106" s="137">
        <f t="shared" si="24"/>
        <v>3300</v>
      </c>
      <c r="K106" s="138">
        <f t="shared" ref="K106" si="25">J106/I106</f>
        <v>942.85714285714289</v>
      </c>
      <c r="L106" s="136">
        <f t="shared" ref="L106:M106" si="26">AVERAGE(L90:L105)</f>
        <v>3.5</v>
      </c>
      <c r="M106" s="137">
        <f t="shared" si="26"/>
        <v>2915.4867383354176</v>
      </c>
      <c r="N106" s="138">
        <f>M106/L106</f>
        <v>832.99621095297641</v>
      </c>
      <c r="O106" s="139">
        <f>L106-I106</f>
        <v>0</v>
      </c>
      <c r="P106" s="140">
        <f>N106-K106</f>
        <v>-109.86093190416648</v>
      </c>
      <c r="Q106" s="141">
        <f>N106/K106</f>
        <v>0.88348082979861131</v>
      </c>
      <c r="R106" s="308"/>
      <c r="S106" s="142">
        <f>S90</f>
        <v>0.29166666666666669</v>
      </c>
      <c r="T106" s="143">
        <f>INDEX(T90:T105,COUNTA(T90:T105))</f>
        <v>0.40847222222222224</v>
      </c>
      <c r="U106" s="144"/>
      <c r="V106" s="166"/>
      <c r="W106" s="167"/>
      <c r="X106" s="138"/>
      <c r="Y106" s="298"/>
      <c r="Z106" s="299"/>
      <c r="AA106" s="168">
        <f>M106-J106</f>
        <v>-384.51326166458239</v>
      </c>
      <c r="AB106" s="141">
        <f>M106/J106</f>
        <v>0.88348082979861142</v>
      </c>
      <c r="AC106" s="292"/>
    </row>
    <row r="107" spans="1:29" ht="15.75" customHeight="1">
      <c r="A107" s="300" t="s">
        <v>139</v>
      </c>
      <c r="B107" s="114" t="s">
        <v>114</v>
      </c>
      <c r="C107" s="304" t="s">
        <v>140</v>
      </c>
      <c r="D107" s="305"/>
      <c r="E107" s="147">
        <v>25.64</v>
      </c>
      <c r="F107" s="97">
        <v>1077</v>
      </c>
      <c r="G107" s="148">
        <f t="shared" ref="G107:G110" si="27">E107*F107</f>
        <v>27614.28</v>
      </c>
      <c r="H107" s="149"/>
      <c r="I107" s="150">
        <v>11</v>
      </c>
      <c r="J107" s="151">
        <v>3600</v>
      </c>
      <c r="K107" s="152">
        <f>J107/I107</f>
        <v>327.27272727272725</v>
      </c>
      <c r="L107" s="153">
        <v>11</v>
      </c>
      <c r="M107" s="151">
        <f>F107/V107*60</f>
        <v>3159.9022004889976</v>
      </c>
      <c r="N107" s="152">
        <f>M107/L107</f>
        <v>287.2638364080907</v>
      </c>
      <c r="O107" s="154">
        <f>L107-I107</f>
        <v>0</v>
      </c>
      <c r="P107" s="155">
        <f>N107-K107</f>
        <v>-40.008890864636555</v>
      </c>
      <c r="Q107" s="156">
        <f>N107/K107</f>
        <v>0.87775061124694387</v>
      </c>
      <c r="R107" s="306">
        <f>Q123</f>
        <v>0.8701088944494173</v>
      </c>
      <c r="S107" s="157">
        <v>0.70833333333333337</v>
      </c>
      <c r="T107" s="158">
        <v>0.72253472222222226</v>
      </c>
      <c r="U107" s="159"/>
      <c r="V107" s="160">
        <v>20.45</v>
      </c>
      <c r="W107" s="158"/>
      <c r="X107" s="169"/>
      <c r="Y107" s="309"/>
      <c r="Z107" s="310"/>
      <c r="AA107" s="115">
        <f>M107-J107</f>
        <v>-440.09779951100245</v>
      </c>
      <c r="AB107" s="156">
        <f>M107/J107</f>
        <v>0.87775061124694376</v>
      </c>
      <c r="AC107" s="290">
        <f>AB123</f>
        <v>0.87010889444941741</v>
      </c>
    </row>
    <row r="108" spans="1:29" ht="15.75" customHeight="1">
      <c r="A108" s="301"/>
      <c r="B108" s="100" t="s">
        <v>114</v>
      </c>
      <c r="C108" s="293" t="s">
        <v>141</v>
      </c>
      <c r="D108" s="294"/>
      <c r="E108" s="101">
        <v>29.52</v>
      </c>
      <c r="F108" s="102">
        <v>1303</v>
      </c>
      <c r="G108" s="103">
        <f t="shared" si="27"/>
        <v>38464.559999999998</v>
      </c>
      <c r="H108" s="26"/>
      <c r="I108" s="104">
        <v>12</v>
      </c>
      <c r="J108" s="105">
        <v>3600</v>
      </c>
      <c r="K108" s="106">
        <f t="shared" si="19"/>
        <v>300</v>
      </c>
      <c r="L108" s="107">
        <v>12</v>
      </c>
      <c r="M108" s="105">
        <f>F108/V108*60</f>
        <v>3125.1165889407034</v>
      </c>
      <c r="N108" s="106">
        <f>M108/L108</f>
        <v>260.42638241172529</v>
      </c>
      <c r="O108" s="108">
        <f>L108-I108</f>
        <v>0</v>
      </c>
      <c r="P108" s="109">
        <f>N108-K108</f>
        <v>-39.573617588274715</v>
      </c>
      <c r="Q108" s="110">
        <f>N108/K108</f>
        <v>0.86808794137241763</v>
      </c>
      <c r="R108" s="307"/>
      <c r="S108" s="47">
        <v>0.72569444444444442</v>
      </c>
      <c r="T108" s="48">
        <v>0.74306712962962962</v>
      </c>
      <c r="U108" s="111">
        <v>4.5499999999999119</v>
      </c>
      <c r="V108" s="112">
        <v>25.016666666666687</v>
      </c>
      <c r="W108" s="113"/>
      <c r="X108" s="13"/>
      <c r="Y108" s="295"/>
      <c r="Z108" s="296"/>
      <c r="AA108" s="117">
        <f>M108-J108</f>
        <v>-474.88341105929658</v>
      </c>
      <c r="AB108" s="110">
        <f>M108/J108</f>
        <v>0.86808794137241763</v>
      </c>
      <c r="AC108" s="291"/>
    </row>
    <row r="109" spans="1:29" ht="15.75" customHeight="1">
      <c r="A109" s="301"/>
      <c r="B109" s="100" t="s">
        <v>114</v>
      </c>
      <c r="C109" s="293" t="s">
        <v>142</v>
      </c>
      <c r="D109" s="294"/>
      <c r="E109" s="101">
        <v>29.85</v>
      </c>
      <c r="F109" s="102">
        <v>1460</v>
      </c>
      <c r="G109" s="103">
        <f t="shared" si="27"/>
        <v>43581</v>
      </c>
      <c r="H109" s="26"/>
      <c r="I109" s="104">
        <v>12</v>
      </c>
      <c r="J109" s="105">
        <v>3600</v>
      </c>
      <c r="K109" s="106">
        <f t="shared" si="19"/>
        <v>300</v>
      </c>
      <c r="L109" s="107">
        <v>12</v>
      </c>
      <c r="M109" s="105">
        <f>F109/V109*60</f>
        <v>3124.8513674197429</v>
      </c>
      <c r="N109" s="106">
        <f>M109/L109</f>
        <v>260.40428061831193</v>
      </c>
      <c r="O109" s="108">
        <f>L109-I109</f>
        <v>0</v>
      </c>
      <c r="P109" s="109">
        <f>N109-K109</f>
        <v>-39.59571938168807</v>
      </c>
      <c r="Q109" s="110">
        <f>N109/K109</f>
        <v>0.86801426872770648</v>
      </c>
      <c r="R109" s="307"/>
      <c r="S109" s="47">
        <v>0.74652777777777779</v>
      </c>
      <c r="T109" s="48">
        <v>0.76599537037037035</v>
      </c>
      <c r="U109" s="111">
        <v>4.9833333333333663</v>
      </c>
      <c r="V109" s="112">
        <v>28.033333333333292</v>
      </c>
      <c r="W109" s="113"/>
      <c r="X109" s="13"/>
      <c r="Y109" s="295"/>
      <c r="Z109" s="296"/>
      <c r="AA109" s="117">
        <f>M109-J109</f>
        <v>-475.14863258025707</v>
      </c>
      <c r="AB109" s="110">
        <f>M109/J109</f>
        <v>0.86801426872770637</v>
      </c>
      <c r="AC109" s="291"/>
    </row>
    <row r="110" spans="1:29" ht="15.75" customHeight="1">
      <c r="A110" s="301"/>
      <c r="B110" s="100" t="s">
        <v>120</v>
      </c>
      <c r="C110" s="293" t="s">
        <v>143</v>
      </c>
      <c r="D110" s="294"/>
      <c r="E110" s="101">
        <v>28.57</v>
      </c>
      <c r="F110" s="102">
        <v>1377</v>
      </c>
      <c r="G110" s="103">
        <f t="shared" si="27"/>
        <v>39340.89</v>
      </c>
      <c r="H110" s="26"/>
      <c r="I110" s="104">
        <v>12</v>
      </c>
      <c r="J110" s="105">
        <v>3600</v>
      </c>
      <c r="K110" s="106">
        <f t="shared" si="19"/>
        <v>300</v>
      </c>
      <c r="L110" s="107">
        <v>12</v>
      </c>
      <c r="M110" s="105">
        <f>F110/V110*60</f>
        <v>3119.6979232221665</v>
      </c>
      <c r="N110" s="106">
        <f>M110/L110</f>
        <v>259.97482693518054</v>
      </c>
      <c r="O110" s="108">
        <f>L110-I110</f>
        <v>0</v>
      </c>
      <c r="P110" s="109">
        <f>N110-K110</f>
        <v>-40.025173064819455</v>
      </c>
      <c r="Q110" s="110">
        <f>N110/K110</f>
        <v>0.86658275645060179</v>
      </c>
      <c r="R110" s="307"/>
      <c r="S110" s="47">
        <v>0.76944444444444449</v>
      </c>
      <c r="T110" s="48">
        <v>0.7878356481481481</v>
      </c>
      <c r="U110" s="111">
        <v>4.9666666666667503</v>
      </c>
      <c r="V110" s="112">
        <v>26.48333333333321</v>
      </c>
      <c r="W110" s="113"/>
      <c r="X110" s="116"/>
      <c r="Y110" s="295"/>
      <c r="Z110" s="296"/>
      <c r="AA110" s="117">
        <f>M110-J110</f>
        <v>-480.30207677783346</v>
      </c>
      <c r="AB110" s="110">
        <f>M110/J110</f>
        <v>0.86658275645060179</v>
      </c>
      <c r="AC110" s="291"/>
    </row>
    <row r="111" spans="1:29" ht="15.75" customHeight="1">
      <c r="A111" s="302"/>
      <c r="B111" s="100"/>
      <c r="C111" s="293"/>
      <c r="D111" s="294"/>
      <c r="E111" s="101"/>
      <c r="F111" s="102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307"/>
      <c r="S111" s="47"/>
      <c r="T111" s="48"/>
      <c r="U111" s="111"/>
      <c r="V111" s="112"/>
      <c r="W111" s="113"/>
      <c r="X111" s="116"/>
      <c r="Y111" s="295"/>
      <c r="Z111" s="296"/>
      <c r="AA111" s="117"/>
      <c r="AB111" s="110"/>
      <c r="AC111" s="291"/>
    </row>
    <row r="112" spans="1:29" ht="15.75" customHeight="1">
      <c r="A112" s="302"/>
      <c r="B112" s="100"/>
      <c r="C112" s="293"/>
      <c r="D112" s="294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07"/>
      <c r="S112" s="47"/>
      <c r="T112" s="48"/>
      <c r="U112" s="111"/>
      <c r="V112" s="112"/>
      <c r="W112" s="113"/>
      <c r="X112" s="50"/>
      <c r="Y112" s="295"/>
      <c r="Z112" s="296"/>
      <c r="AA112" s="117"/>
      <c r="AB112" s="110"/>
      <c r="AC112" s="291"/>
    </row>
    <row r="113" spans="1:29" ht="15.75" customHeight="1">
      <c r="A113" s="302"/>
      <c r="B113" s="100"/>
      <c r="C113" s="293"/>
      <c r="D113" s="294"/>
      <c r="E113" s="101"/>
      <c r="F113" s="102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307"/>
      <c r="S113" s="47"/>
      <c r="T113" s="48"/>
      <c r="U113" s="111"/>
      <c r="V113" s="112"/>
      <c r="W113" s="113"/>
      <c r="X113" s="116"/>
      <c r="Y113" s="295"/>
      <c r="Z113" s="296"/>
      <c r="AA113" s="117"/>
      <c r="AB113" s="110"/>
      <c r="AC113" s="291"/>
    </row>
    <row r="114" spans="1:29" ht="15.75" customHeight="1">
      <c r="A114" s="302"/>
      <c r="B114" s="100"/>
      <c r="C114" s="293"/>
      <c r="D114" s="294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07"/>
      <c r="S114" s="47"/>
      <c r="T114" s="48"/>
      <c r="U114" s="111"/>
      <c r="V114" s="112"/>
      <c r="W114" s="113"/>
      <c r="X114" s="116"/>
      <c r="Y114" s="295"/>
      <c r="Z114" s="296"/>
      <c r="AA114" s="117"/>
      <c r="AB114" s="110"/>
      <c r="AC114" s="291"/>
    </row>
    <row r="115" spans="1:29" ht="15.75" customHeight="1">
      <c r="A115" s="302"/>
      <c r="B115" s="100"/>
      <c r="C115" s="293"/>
      <c r="D115" s="294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07"/>
      <c r="S115" s="47"/>
      <c r="T115" s="48"/>
      <c r="U115" s="111"/>
      <c r="V115" s="112"/>
      <c r="W115" s="126"/>
      <c r="X115" s="127"/>
      <c r="Y115" s="295"/>
      <c r="Z115" s="296"/>
      <c r="AA115" s="117"/>
      <c r="AB115" s="110"/>
      <c r="AC115" s="291"/>
    </row>
    <row r="116" spans="1:29" ht="15.75" customHeight="1">
      <c r="A116" s="302"/>
      <c r="B116" s="100"/>
      <c r="C116" s="293"/>
      <c r="D116" s="294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07"/>
      <c r="S116" s="47"/>
      <c r="T116" s="48"/>
      <c r="U116" s="111"/>
      <c r="V116" s="112"/>
      <c r="W116" s="126"/>
      <c r="X116" s="127"/>
      <c r="Y116" s="295"/>
      <c r="Z116" s="296"/>
      <c r="AA116" s="117"/>
      <c r="AB116" s="110"/>
      <c r="AC116" s="291"/>
    </row>
    <row r="117" spans="1:29" ht="15.75" customHeight="1">
      <c r="A117" s="302"/>
      <c r="B117" s="100"/>
      <c r="C117" s="293"/>
      <c r="D117" s="294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07"/>
      <c r="S117" s="47"/>
      <c r="T117" s="48"/>
      <c r="U117" s="111"/>
      <c r="V117" s="112"/>
      <c r="W117" s="126"/>
      <c r="X117" s="127"/>
      <c r="Y117" s="295"/>
      <c r="Z117" s="296"/>
      <c r="AA117" s="117"/>
      <c r="AB117" s="110"/>
      <c r="AC117" s="291"/>
    </row>
    <row r="118" spans="1:29" ht="15.75" customHeight="1">
      <c r="A118" s="302"/>
      <c r="B118" s="100"/>
      <c r="C118" s="293"/>
      <c r="D118" s="294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07"/>
      <c r="S118" s="47"/>
      <c r="T118" s="48"/>
      <c r="U118" s="111"/>
      <c r="V118" s="112"/>
      <c r="W118" s="126"/>
      <c r="X118" s="127"/>
      <c r="Y118" s="295"/>
      <c r="Z118" s="296"/>
      <c r="AA118" s="117"/>
      <c r="AB118" s="110"/>
      <c r="AC118" s="291"/>
    </row>
    <row r="119" spans="1:29" ht="15.75" customHeight="1">
      <c r="A119" s="302"/>
      <c r="B119" s="100"/>
      <c r="C119" s="293"/>
      <c r="D119" s="294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07"/>
      <c r="S119" s="47"/>
      <c r="T119" s="48"/>
      <c r="U119" s="111"/>
      <c r="V119" s="112"/>
      <c r="W119" s="126"/>
      <c r="X119" s="127"/>
      <c r="Y119" s="295"/>
      <c r="Z119" s="296"/>
      <c r="AA119" s="117"/>
      <c r="AB119" s="110"/>
      <c r="AC119" s="291"/>
    </row>
    <row r="120" spans="1:29" ht="15.75" customHeight="1">
      <c r="A120" s="302"/>
      <c r="B120" s="100"/>
      <c r="C120" s="293"/>
      <c r="D120" s="294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07"/>
      <c r="S120" s="47"/>
      <c r="T120" s="48"/>
      <c r="U120" s="111"/>
      <c r="V120" s="112"/>
      <c r="W120" s="126"/>
      <c r="X120" s="127"/>
      <c r="Y120" s="295"/>
      <c r="Z120" s="296"/>
      <c r="AA120" s="117"/>
      <c r="AB120" s="110"/>
      <c r="AC120" s="291"/>
    </row>
    <row r="121" spans="1:29" ht="15.75" customHeight="1">
      <c r="A121" s="302"/>
      <c r="B121" s="100"/>
      <c r="C121" s="293"/>
      <c r="D121" s="294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07"/>
      <c r="S121" s="47"/>
      <c r="T121" s="48"/>
      <c r="U121" s="111"/>
      <c r="V121" s="112"/>
      <c r="W121" s="126"/>
      <c r="X121" s="127"/>
      <c r="Y121" s="295"/>
      <c r="Z121" s="296"/>
      <c r="AA121" s="117"/>
      <c r="AB121" s="110"/>
      <c r="AC121" s="291"/>
    </row>
    <row r="122" spans="1:29" ht="15.75" customHeight="1">
      <c r="A122" s="302"/>
      <c r="B122" s="100"/>
      <c r="C122" s="293"/>
      <c r="D122" s="294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07"/>
      <c r="S122" s="119"/>
      <c r="T122" s="120"/>
      <c r="U122" s="130"/>
      <c r="V122" s="131"/>
      <c r="W122" s="126"/>
      <c r="X122" s="127"/>
      <c r="Y122" s="295"/>
      <c r="Z122" s="296"/>
      <c r="AA122" s="165"/>
      <c r="AB122" s="125"/>
      <c r="AC122" s="291"/>
    </row>
    <row r="123" spans="1:29" ht="15.75" customHeight="1" thickBot="1">
      <c r="A123" s="303"/>
      <c r="B123" s="133" t="s">
        <v>117</v>
      </c>
      <c r="C123" s="297"/>
      <c r="D123" s="297"/>
      <c r="E123" s="134"/>
      <c r="F123" s="167"/>
      <c r="G123" s="135"/>
      <c r="H123" s="69"/>
      <c r="I123" s="136">
        <f t="shared" ref="I123:J123" si="28">AVERAGE(I107:I122)</f>
        <v>11.75</v>
      </c>
      <c r="J123" s="137">
        <f t="shared" si="28"/>
        <v>3600</v>
      </c>
      <c r="K123" s="138">
        <f t="shared" ref="K123" si="29">J123/I123</f>
        <v>306.38297872340428</v>
      </c>
      <c r="L123" s="136">
        <f t="shared" ref="L123:M123" si="30">AVERAGE(L107:L122)</f>
        <v>11.75</v>
      </c>
      <c r="M123" s="137">
        <f t="shared" si="30"/>
        <v>3132.3920200179027</v>
      </c>
      <c r="N123" s="138">
        <f>M123/L123</f>
        <v>266.58655489514064</v>
      </c>
      <c r="O123" s="139">
        <f>L123-I123</f>
        <v>0</v>
      </c>
      <c r="P123" s="140">
        <f>N123-K123</f>
        <v>-39.796423828263642</v>
      </c>
      <c r="Q123" s="141">
        <f>N123/K123</f>
        <v>0.8701088944494173</v>
      </c>
      <c r="R123" s="308"/>
      <c r="S123" s="142">
        <f>S107</f>
        <v>0.70833333333333337</v>
      </c>
      <c r="T123" s="143">
        <f>INDEX(T107:T122,COUNTA(T107:T122))</f>
        <v>0.7878356481481481</v>
      </c>
      <c r="U123" s="144"/>
      <c r="V123" s="166"/>
      <c r="W123" s="167"/>
      <c r="X123" s="138"/>
      <c r="Y123" s="298"/>
      <c r="Z123" s="299"/>
      <c r="AA123" s="168">
        <f>M123-J123</f>
        <v>-467.60797998209728</v>
      </c>
      <c r="AB123" s="141">
        <f>M123/J123</f>
        <v>0.87010889444941741</v>
      </c>
      <c r="AC123" s="292"/>
    </row>
    <row r="124" spans="1:29" ht="15.75" customHeight="1">
      <c r="A124" s="311" t="s">
        <v>144</v>
      </c>
      <c r="B124" s="114" t="s">
        <v>120</v>
      </c>
      <c r="C124" s="304" t="s">
        <v>217</v>
      </c>
      <c r="D124" s="305"/>
      <c r="E124" s="147">
        <v>22.48</v>
      </c>
      <c r="F124" s="97">
        <v>1785</v>
      </c>
      <c r="G124" s="148">
        <f t="shared" ref="G124:G127" si="31">E124*F124</f>
        <v>40126.800000000003</v>
      </c>
      <c r="H124" s="149"/>
      <c r="I124" s="150">
        <v>5</v>
      </c>
      <c r="J124" s="151">
        <v>3000</v>
      </c>
      <c r="K124" s="152">
        <f>J124/I124</f>
        <v>600</v>
      </c>
      <c r="L124" s="153">
        <v>5</v>
      </c>
      <c r="M124" s="151">
        <f>F124/V124*60</f>
        <v>2663.0750103605469</v>
      </c>
      <c r="N124" s="152">
        <f>M124/L124</f>
        <v>532.61500207210941</v>
      </c>
      <c r="O124" s="154">
        <f>L124-I124</f>
        <v>0</v>
      </c>
      <c r="P124" s="155">
        <f>N124-K124</f>
        <v>-67.384997927890595</v>
      </c>
      <c r="Q124" s="156">
        <f>N124/K124</f>
        <v>0.88769167012018235</v>
      </c>
      <c r="R124" s="306">
        <f>Q140</f>
        <v>0.89204249720658768</v>
      </c>
      <c r="S124" s="157">
        <v>0.70833333333333337</v>
      </c>
      <c r="T124" s="158">
        <v>0.73626157407407411</v>
      </c>
      <c r="U124" s="159"/>
      <c r="V124" s="160">
        <v>40.216666666666669</v>
      </c>
      <c r="W124" s="161"/>
      <c r="X124" s="162"/>
      <c r="Y124" s="309"/>
      <c r="Z124" s="310"/>
      <c r="AA124" s="115">
        <f>M124-J124</f>
        <v>-336.92498963945309</v>
      </c>
      <c r="AB124" s="156">
        <f>M124/J124</f>
        <v>0.88769167012018235</v>
      </c>
      <c r="AC124" s="290">
        <f>AB140</f>
        <v>0.89204249720658768</v>
      </c>
    </row>
    <row r="125" spans="1:29" ht="15.75" customHeight="1">
      <c r="A125" s="312"/>
      <c r="B125" s="100" t="s">
        <v>120</v>
      </c>
      <c r="C125" s="293" t="s">
        <v>148</v>
      </c>
      <c r="D125" s="294"/>
      <c r="E125" s="101">
        <v>24.54</v>
      </c>
      <c r="F125" s="102">
        <v>2100</v>
      </c>
      <c r="G125" s="103">
        <f t="shared" si="31"/>
        <v>51534</v>
      </c>
      <c r="H125" s="26"/>
      <c r="I125" s="104">
        <v>4</v>
      </c>
      <c r="J125" s="105">
        <v>3000</v>
      </c>
      <c r="K125" s="106">
        <f t="shared" ref="K125:K127" si="32">J125/I125</f>
        <v>750</v>
      </c>
      <c r="L125" s="107">
        <v>4</v>
      </c>
      <c r="M125" s="105">
        <f>F125/V125*60</f>
        <v>2663.8477801268564</v>
      </c>
      <c r="N125" s="106">
        <f>M125/L125</f>
        <v>665.96194503171409</v>
      </c>
      <c r="O125" s="108">
        <f>L125-I125</f>
        <v>0</v>
      </c>
      <c r="P125" s="109">
        <f>N125-K125</f>
        <v>-84.038054968285905</v>
      </c>
      <c r="Q125" s="110">
        <f>N125/K125</f>
        <v>0.88794926004228547</v>
      </c>
      <c r="R125" s="307"/>
      <c r="S125" s="47">
        <v>0.73958333333333337</v>
      </c>
      <c r="T125" s="48">
        <v>0.77243055555555551</v>
      </c>
      <c r="U125" s="111">
        <v>4.783333333333335</v>
      </c>
      <c r="V125" s="112">
        <v>47.299999999999883</v>
      </c>
      <c r="W125" s="113"/>
      <c r="X125" s="116"/>
      <c r="Y125" s="295"/>
      <c r="Z125" s="296"/>
      <c r="AA125" s="117">
        <f>M125-J125</f>
        <v>-336.15221987314362</v>
      </c>
      <c r="AB125" s="110">
        <f>M125/J125</f>
        <v>0.88794926004228547</v>
      </c>
      <c r="AC125" s="291"/>
    </row>
    <row r="126" spans="1:29" ht="15.75" customHeight="1">
      <c r="A126" s="312"/>
      <c r="B126" s="100" t="s">
        <v>120</v>
      </c>
      <c r="C126" s="293" t="s">
        <v>145</v>
      </c>
      <c r="D126" s="294"/>
      <c r="E126" s="101">
        <v>16.7</v>
      </c>
      <c r="F126" s="102">
        <v>1332</v>
      </c>
      <c r="G126" s="103">
        <f t="shared" si="31"/>
        <v>22244.399999999998</v>
      </c>
      <c r="H126" s="26"/>
      <c r="I126" s="104">
        <v>3</v>
      </c>
      <c r="J126" s="105">
        <v>3300</v>
      </c>
      <c r="K126" s="106">
        <f t="shared" si="32"/>
        <v>1100</v>
      </c>
      <c r="L126" s="107">
        <v>3</v>
      </c>
      <c r="M126" s="105">
        <f>F126/V126*60</f>
        <v>2954.5286506469597</v>
      </c>
      <c r="N126" s="106">
        <f>M126/L126</f>
        <v>984.84288354898661</v>
      </c>
      <c r="O126" s="108">
        <f>L126-I126</f>
        <v>0</v>
      </c>
      <c r="P126" s="109">
        <f>N126-K126</f>
        <v>-115.15711645101339</v>
      </c>
      <c r="Q126" s="110">
        <f>N126/K126</f>
        <v>0.89531171231726059</v>
      </c>
      <c r="R126" s="307"/>
      <c r="S126" s="47">
        <v>0.77638888888888891</v>
      </c>
      <c r="T126" s="48">
        <v>0.79517361111111107</v>
      </c>
      <c r="U126" s="111">
        <v>5.7000000000000917</v>
      </c>
      <c r="V126" s="112">
        <v>27.049999999999912</v>
      </c>
      <c r="W126" s="113"/>
      <c r="X126" s="116"/>
      <c r="Y126" s="295"/>
      <c r="Z126" s="296"/>
      <c r="AA126" s="117">
        <f>M126-J126</f>
        <v>-345.4713493530403</v>
      </c>
      <c r="AB126" s="110">
        <f>M126/J126</f>
        <v>0.89531171231726048</v>
      </c>
      <c r="AC126" s="291"/>
    </row>
    <row r="127" spans="1:29" ht="15.75" customHeight="1">
      <c r="A127" s="312"/>
      <c r="B127" s="100" t="s">
        <v>120</v>
      </c>
      <c r="C127" s="293" t="s">
        <v>150</v>
      </c>
      <c r="D127" s="294"/>
      <c r="E127" s="101">
        <v>17.89</v>
      </c>
      <c r="F127" s="102">
        <v>4444</v>
      </c>
      <c r="G127" s="103">
        <f t="shared" si="31"/>
        <v>79503.16</v>
      </c>
      <c r="H127" s="26"/>
      <c r="I127" s="104">
        <v>4</v>
      </c>
      <c r="J127" s="105">
        <v>3300</v>
      </c>
      <c r="K127" s="106">
        <f t="shared" si="32"/>
        <v>825</v>
      </c>
      <c r="L127" s="107">
        <v>4</v>
      </c>
      <c r="M127" s="105">
        <f>F127/V127*60</f>
        <v>2958.284023668642</v>
      </c>
      <c r="N127" s="106">
        <f>M127/L127</f>
        <v>739.57100591716051</v>
      </c>
      <c r="O127" s="108">
        <f>L127-I127</f>
        <v>0</v>
      </c>
      <c r="P127" s="109">
        <f>N127-K127</f>
        <v>-85.428994082839495</v>
      </c>
      <c r="Q127" s="110">
        <f>N127/K127</f>
        <v>0.89644970414201275</v>
      </c>
      <c r="R127" s="307"/>
      <c r="S127" s="47">
        <v>0.79861111111111116</v>
      </c>
      <c r="T127" s="48">
        <v>0.86120370370370369</v>
      </c>
      <c r="U127" s="111">
        <v>4.9500000000001343</v>
      </c>
      <c r="V127" s="112">
        <v>90.13333333333324</v>
      </c>
      <c r="W127" s="113"/>
      <c r="X127" s="116"/>
      <c r="Y127" s="295"/>
      <c r="Z127" s="296"/>
      <c r="AA127" s="117">
        <f>M127-J127</f>
        <v>-341.71597633135798</v>
      </c>
      <c r="AB127" s="110">
        <f>M127/J127</f>
        <v>0.89644970414201275</v>
      </c>
      <c r="AC127" s="291"/>
    </row>
    <row r="128" spans="1:29" ht="15.75" customHeight="1">
      <c r="A128" s="312"/>
      <c r="B128" s="100"/>
      <c r="C128" s="293"/>
      <c r="D128" s="294"/>
      <c r="E128" s="101"/>
      <c r="F128" s="102"/>
      <c r="G128" s="103"/>
      <c r="H128" s="13"/>
      <c r="I128" s="104"/>
      <c r="J128" s="105"/>
      <c r="K128" s="106"/>
      <c r="L128" s="118"/>
      <c r="M128" s="105"/>
      <c r="N128" s="106"/>
      <c r="O128" s="108"/>
      <c r="P128" s="109"/>
      <c r="Q128" s="110"/>
      <c r="R128" s="307"/>
      <c r="S128" s="47"/>
      <c r="T128" s="48"/>
      <c r="U128" s="111"/>
      <c r="V128" s="112"/>
      <c r="W128" s="113"/>
      <c r="X128" s="116"/>
      <c r="Y128" s="295"/>
      <c r="Z128" s="296"/>
      <c r="AA128" s="117"/>
      <c r="AB128" s="110"/>
      <c r="AC128" s="291"/>
    </row>
    <row r="129" spans="1:29" ht="15.75" customHeight="1">
      <c r="A129" s="312"/>
      <c r="B129" s="100"/>
      <c r="C129" s="293"/>
      <c r="D129" s="294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07"/>
      <c r="S129" s="47"/>
      <c r="T129" s="48"/>
      <c r="U129" s="111"/>
      <c r="V129" s="112"/>
      <c r="W129" s="113"/>
      <c r="X129" s="116"/>
      <c r="Y129" s="295"/>
      <c r="Z129" s="296"/>
      <c r="AA129" s="117"/>
      <c r="AB129" s="110"/>
      <c r="AC129" s="291"/>
    </row>
    <row r="130" spans="1:29" ht="15.75" customHeight="1">
      <c r="A130" s="312"/>
      <c r="B130" s="100"/>
      <c r="C130" s="293"/>
      <c r="D130" s="294"/>
      <c r="E130" s="101"/>
      <c r="F130" s="102"/>
      <c r="G130" s="121"/>
      <c r="H130" s="62"/>
      <c r="I130" s="104"/>
      <c r="J130" s="105"/>
      <c r="K130" s="106"/>
      <c r="L130" s="118"/>
      <c r="M130" s="105"/>
      <c r="N130" s="106"/>
      <c r="O130" s="123"/>
      <c r="P130" s="124"/>
      <c r="Q130" s="125"/>
      <c r="R130" s="307"/>
      <c r="S130" s="47"/>
      <c r="T130" s="48"/>
      <c r="U130" s="111"/>
      <c r="V130" s="112"/>
      <c r="W130" s="113"/>
      <c r="X130" s="116"/>
      <c r="Y130" s="295"/>
      <c r="Z130" s="296"/>
      <c r="AA130" s="117"/>
      <c r="AB130" s="110"/>
      <c r="AC130" s="291"/>
    </row>
    <row r="131" spans="1:29" ht="15.75" customHeight="1">
      <c r="A131" s="312"/>
      <c r="B131" s="100"/>
      <c r="C131" s="293"/>
      <c r="D131" s="294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07"/>
      <c r="S131" s="47"/>
      <c r="T131" s="48"/>
      <c r="U131" s="111"/>
      <c r="V131" s="112"/>
      <c r="W131" s="113"/>
      <c r="X131" s="116"/>
      <c r="Y131" s="295"/>
      <c r="Z131" s="296"/>
      <c r="AA131" s="117"/>
      <c r="AB131" s="110"/>
      <c r="AC131" s="291"/>
    </row>
    <row r="132" spans="1:29" ht="15.75" customHeight="1">
      <c r="A132" s="312"/>
      <c r="B132" s="100"/>
      <c r="C132" s="293"/>
      <c r="D132" s="294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07"/>
      <c r="S132" s="47"/>
      <c r="T132" s="48"/>
      <c r="U132" s="111"/>
      <c r="V132" s="112"/>
      <c r="W132" s="113"/>
      <c r="X132" s="116"/>
      <c r="Y132" s="295"/>
      <c r="Z132" s="296"/>
      <c r="AA132" s="117"/>
      <c r="AB132" s="110"/>
      <c r="AC132" s="291"/>
    </row>
    <row r="133" spans="1:29" ht="15.75" customHeight="1">
      <c r="A133" s="312"/>
      <c r="B133" s="100"/>
      <c r="C133" s="293"/>
      <c r="D133" s="294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07"/>
      <c r="S133" s="47"/>
      <c r="T133" s="48"/>
      <c r="U133" s="111"/>
      <c r="V133" s="112"/>
      <c r="W133" s="113"/>
      <c r="X133" s="116"/>
      <c r="Y133" s="295"/>
      <c r="Z133" s="296"/>
      <c r="AA133" s="117"/>
      <c r="AB133" s="110"/>
      <c r="AC133" s="291"/>
    </row>
    <row r="134" spans="1:29" ht="15.75" customHeight="1">
      <c r="A134" s="312"/>
      <c r="B134" s="100"/>
      <c r="C134" s="293"/>
      <c r="D134" s="294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07"/>
      <c r="S134" s="47"/>
      <c r="T134" s="48"/>
      <c r="U134" s="111"/>
      <c r="V134" s="112"/>
      <c r="W134" s="113"/>
      <c r="X134" s="116"/>
      <c r="Y134" s="295"/>
      <c r="Z134" s="296"/>
      <c r="AA134" s="117"/>
      <c r="AB134" s="110"/>
      <c r="AC134" s="291"/>
    </row>
    <row r="135" spans="1:29" ht="15.75" customHeight="1">
      <c r="A135" s="312"/>
      <c r="B135" s="100"/>
      <c r="C135" s="293"/>
      <c r="D135" s="294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07"/>
      <c r="S135" s="47"/>
      <c r="T135" s="48"/>
      <c r="U135" s="111"/>
      <c r="V135" s="112"/>
      <c r="W135" s="113"/>
      <c r="X135" s="116"/>
      <c r="Y135" s="295"/>
      <c r="Z135" s="296"/>
      <c r="AA135" s="117"/>
      <c r="AB135" s="110"/>
      <c r="AC135" s="291"/>
    </row>
    <row r="136" spans="1:29" ht="15.75" customHeight="1">
      <c r="A136" s="312"/>
      <c r="B136" s="100"/>
      <c r="C136" s="293"/>
      <c r="D136" s="294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07"/>
      <c r="S136" s="47"/>
      <c r="T136" s="48"/>
      <c r="U136" s="111"/>
      <c r="V136" s="112"/>
      <c r="W136" s="113"/>
      <c r="X136" s="116"/>
      <c r="Y136" s="295"/>
      <c r="Z136" s="296"/>
      <c r="AA136" s="117"/>
      <c r="AB136" s="110"/>
      <c r="AC136" s="291"/>
    </row>
    <row r="137" spans="1:29" ht="15.75" customHeight="1">
      <c r="A137" s="312"/>
      <c r="B137" s="100"/>
      <c r="C137" s="293"/>
      <c r="D137" s="294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07"/>
      <c r="S137" s="47"/>
      <c r="T137" s="48"/>
      <c r="U137" s="111"/>
      <c r="V137" s="112"/>
      <c r="W137" s="113"/>
      <c r="X137" s="116"/>
      <c r="Y137" s="295"/>
      <c r="Z137" s="296"/>
      <c r="AA137" s="117"/>
      <c r="AB137" s="110"/>
      <c r="AC137" s="291"/>
    </row>
    <row r="138" spans="1:29" ht="15.75" customHeight="1">
      <c r="A138" s="312"/>
      <c r="B138" s="100"/>
      <c r="C138" s="293"/>
      <c r="D138" s="294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07"/>
      <c r="S138" s="47"/>
      <c r="T138" s="48"/>
      <c r="U138" s="111"/>
      <c r="V138" s="112"/>
      <c r="W138" s="113"/>
      <c r="X138" s="116"/>
      <c r="Y138" s="295"/>
      <c r="Z138" s="296"/>
      <c r="AA138" s="117"/>
      <c r="AB138" s="110"/>
      <c r="AC138" s="291"/>
    </row>
    <row r="139" spans="1:29" ht="15.75" customHeight="1">
      <c r="A139" s="312"/>
      <c r="B139" s="100"/>
      <c r="C139" s="293"/>
      <c r="D139" s="294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07"/>
      <c r="S139" s="119"/>
      <c r="T139" s="120"/>
      <c r="U139" s="130"/>
      <c r="V139" s="131"/>
      <c r="W139" s="126"/>
      <c r="X139" s="127"/>
      <c r="Y139" s="295"/>
      <c r="Z139" s="296"/>
      <c r="AA139" s="165"/>
      <c r="AB139" s="125"/>
      <c r="AC139" s="291"/>
    </row>
    <row r="140" spans="1:29" ht="15.75" customHeight="1" thickBot="1">
      <c r="A140" s="313"/>
      <c r="B140" s="133" t="s">
        <v>117</v>
      </c>
      <c r="C140" s="297"/>
      <c r="D140" s="297"/>
      <c r="E140" s="134"/>
      <c r="F140" s="99"/>
      <c r="G140" s="135"/>
      <c r="H140" s="69"/>
      <c r="I140" s="136">
        <f t="shared" ref="I140:J140" si="33">AVERAGE(I124:I139)</f>
        <v>4</v>
      </c>
      <c r="J140" s="137">
        <f t="shared" si="33"/>
        <v>3150</v>
      </c>
      <c r="K140" s="138">
        <f t="shared" ref="K140" si="34">J140/I140</f>
        <v>787.5</v>
      </c>
      <c r="L140" s="136">
        <f t="shared" ref="L140:M140" si="35">AVERAGE(L124:L139)</f>
        <v>4</v>
      </c>
      <c r="M140" s="137">
        <f t="shared" si="35"/>
        <v>2809.9338662007513</v>
      </c>
      <c r="N140" s="138">
        <f>M140/L140</f>
        <v>702.48346655018781</v>
      </c>
      <c r="O140" s="139">
        <f>L140-I140</f>
        <v>0</v>
      </c>
      <c r="P140" s="140">
        <f>N140-K140</f>
        <v>-85.016533449812187</v>
      </c>
      <c r="Q140" s="141">
        <f>N140/K140</f>
        <v>0.89204249720658768</v>
      </c>
      <c r="R140" s="308"/>
      <c r="S140" s="142">
        <f>S124</f>
        <v>0.70833333333333337</v>
      </c>
      <c r="T140" s="143">
        <f>INDEX(T124:T139,COUNTA(T124:T139))</f>
        <v>0.86120370370370369</v>
      </c>
      <c r="U140" s="144"/>
      <c r="V140" s="166"/>
      <c r="W140" s="99"/>
      <c r="X140" s="69"/>
      <c r="Y140" s="298"/>
      <c r="Z140" s="299"/>
      <c r="AA140" s="168">
        <f>M140-J140</f>
        <v>-340.06613379924875</v>
      </c>
      <c r="AB140" s="141">
        <f>M140/J140</f>
        <v>0.89204249720658768</v>
      </c>
      <c r="AC140" s="292"/>
    </row>
    <row r="141" spans="1:29" ht="15.75" customHeight="1">
      <c r="A141" s="300" t="s">
        <v>149</v>
      </c>
      <c r="B141" s="114" t="s">
        <v>120</v>
      </c>
      <c r="C141" s="304" t="s">
        <v>146</v>
      </c>
      <c r="D141" s="305"/>
      <c r="E141" s="147">
        <v>18.18</v>
      </c>
      <c r="F141" s="97">
        <v>638</v>
      </c>
      <c r="G141" s="148">
        <f t="shared" ref="G141:G144" si="36">E141*F141</f>
        <v>11598.84</v>
      </c>
      <c r="H141" s="149"/>
      <c r="I141" s="150">
        <v>4</v>
      </c>
      <c r="J141" s="151">
        <v>3300</v>
      </c>
      <c r="K141" s="152">
        <f>J141/I141</f>
        <v>825</v>
      </c>
      <c r="L141" s="153">
        <v>4</v>
      </c>
      <c r="M141" s="151">
        <f>F141/V141*60</f>
        <v>2955.9845559845685</v>
      </c>
      <c r="N141" s="152">
        <f>M141/L141</f>
        <v>738.99613899614212</v>
      </c>
      <c r="O141" s="154">
        <f>L141-I141</f>
        <v>0</v>
      </c>
      <c r="P141" s="155">
        <f>N141-K141</f>
        <v>-86.003861003857878</v>
      </c>
      <c r="Q141" s="156">
        <f>N141/K141</f>
        <v>0.89575289575289951</v>
      </c>
      <c r="R141" s="306">
        <f>Q157</f>
        <v>0.89450679182865456</v>
      </c>
      <c r="S141" s="157">
        <v>0.7083680555555556</v>
      </c>
      <c r="T141" s="158">
        <v>0.71736111111111112</v>
      </c>
      <c r="U141" s="159"/>
      <c r="V141" s="160">
        <v>12.949999999999946</v>
      </c>
      <c r="W141" s="161"/>
      <c r="X141" s="162"/>
      <c r="Y141" s="309"/>
      <c r="Z141" s="310"/>
      <c r="AA141" s="115">
        <f>M141-J141</f>
        <v>-344.01544401543151</v>
      </c>
      <c r="AB141" s="156">
        <f>M141/J141</f>
        <v>0.89575289575289951</v>
      </c>
      <c r="AC141" s="290">
        <f>AB157</f>
        <v>0.89450679182865456</v>
      </c>
    </row>
    <row r="142" spans="1:29" ht="15.75" customHeight="1">
      <c r="A142" s="301"/>
      <c r="B142" s="100" t="s">
        <v>120</v>
      </c>
      <c r="C142" s="293" t="s">
        <v>147</v>
      </c>
      <c r="D142" s="294"/>
      <c r="E142" s="101">
        <v>22.28</v>
      </c>
      <c r="F142" s="102">
        <v>1487</v>
      </c>
      <c r="G142" s="103">
        <f t="shared" si="36"/>
        <v>33130.36</v>
      </c>
      <c r="H142" s="26"/>
      <c r="I142" s="104">
        <v>5</v>
      </c>
      <c r="J142" s="105">
        <v>3300</v>
      </c>
      <c r="K142" s="106">
        <f t="shared" ref="K142:K179" si="37">J142/I142</f>
        <v>660</v>
      </c>
      <c r="L142" s="107">
        <v>5</v>
      </c>
      <c r="M142" s="105">
        <f>F142/V142*60</f>
        <v>2947.7973568281895</v>
      </c>
      <c r="N142" s="106">
        <f>M142/L142</f>
        <v>589.55947136563793</v>
      </c>
      <c r="O142" s="108">
        <f>L142-I142</f>
        <v>0</v>
      </c>
      <c r="P142" s="109">
        <f>N142-K142</f>
        <v>-70.440528634362067</v>
      </c>
      <c r="Q142" s="110">
        <f>N142/K142</f>
        <v>0.89327192631157259</v>
      </c>
      <c r="R142" s="307"/>
      <c r="S142" s="47">
        <v>0.72083333333333333</v>
      </c>
      <c r="T142" s="48">
        <v>0.74185185185185187</v>
      </c>
      <c r="U142" s="111">
        <v>4.9999999999999822</v>
      </c>
      <c r="V142" s="112">
        <v>30.266666666666708</v>
      </c>
      <c r="W142" s="113"/>
      <c r="X142" s="116"/>
      <c r="Y142" s="295"/>
      <c r="Z142" s="296"/>
      <c r="AA142" s="117">
        <f>M142-J142</f>
        <v>-352.20264317181045</v>
      </c>
      <c r="AB142" s="110">
        <f>M142/J142</f>
        <v>0.89327192631157259</v>
      </c>
      <c r="AC142" s="291"/>
    </row>
    <row r="143" spans="1:29" ht="15.75" customHeight="1">
      <c r="A143" s="301"/>
      <c r="B143" s="100" t="s">
        <v>120</v>
      </c>
      <c r="C143" s="293" t="s">
        <v>233</v>
      </c>
      <c r="D143" s="294"/>
      <c r="E143" s="101">
        <v>18.170000000000002</v>
      </c>
      <c r="F143" s="102">
        <v>1959</v>
      </c>
      <c r="G143" s="103">
        <f t="shared" si="36"/>
        <v>35595.030000000006</v>
      </c>
      <c r="H143" s="26"/>
      <c r="I143" s="104">
        <v>4</v>
      </c>
      <c r="J143" s="105">
        <v>3300</v>
      </c>
      <c r="K143" s="106">
        <f t="shared" si="37"/>
        <v>825</v>
      </c>
      <c r="L143" s="107">
        <v>4</v>
      </c>
      <c r="M143" s="105">
        <f>F143/V143*60</f>
        <v>2953.266331658293</v>
      </c>
      <c r="N143" s="106">
        <f>M143/L143</f>
        <v>738.31658291457325</v>
      </c>
      <c r="O143" s="108">
        <f>L143-I143</f>
        <v>0</v>
      </c>
      <c r="P143" s="109">
        <f>N143-K143</f>
        <v>-86.683417085426754</v>
      </c>
      <c r="Q143" s="110">
        <f>N143/K143</f>
        <v>0.89492919141160399</v>
      </c>
      <c r="R143" s="307"/>
      <c r="S143" s="47">
        <v>0.74527777777777782</v>
      </c>
      <c r="T143" s="48">
        <v>0.7729166666666667</v>
      </c>
      <c r="U143" s="111">
        <v>4.9333333333333584</v>
      </c>
      <c r="V143" s="112">
        <v>39.799999999999983</v>
      </c>
      <c r="W143" s="113"/>
      <c r="X143" s="116"/>
      <c r="Y143" s="295"/>
      <c r="Z143" s="296"/>
      <c r="AA143" s="117">
        <f>M143-J143</f>
        <v>-346.73366834170702</v>
      </c>
      <c r="AB143" s="110">
        <f>M143/J143</f>
        <v>0.89492919141160399</v>
      </c>
      <c r="AC143" s="291"/>
    </row>
    <row r="144" spans="1:29" ht="15.75" customHeight="1">
      <c r="A144" s="301"/>
      <c r="B144" s="100" t="s">
        <v>120</v>
      </c>
      <c r="C144" s="293" t="s">
        <v>151</v>
      </c>
      <c r="D144" s="294"/>
      <c r="E144" s="101">
        <v>16.66</v>
      </c>
      <c r="F144" s="102">
        <v>6777</v>
      </c>
      <c r="G144" s="103">
        <f t="shared" si="36"/>
        <v>112904.82</v>
      </c>
      <c r="H144" s="26"/>
      <c r="I144" s="104">
        <v>4</v>
      </c>
      <c r="J144" s="105">
        <v>3300</v>
      </c>
      <c r="K144" s="106">
        <f t="shared" si="37"/>
        <v>825</v>
      </c>
      <c r="L144" s="107">
        <v>4</v>
      </c>
      <c r="M144" s="105">
        <f>F144/V144*60</f>
        <v>2950.4414076671892</v>
      </c>
      <c r="N144" s="106">
        <f>M144/L144</f>
        <v>737.6103519167973</v>
      </c>
      <c r="O144" s="108">
        <f>L144-I144</f>
        <v>0</v>
      </c>
      <c r="P144" s="109">
        <f>N144-K144</f>
        <v>-87.389648083202701</v>
      </c>
      <c r="Q144" s="110">
        <f>N144/K144</f>
        <v>0.89407315383854213</v>
      </c>
      <c r="R144" s="307"/>
      <c r="S144" s="47">
        <v>0.77651620370370367</v>
      </c>
      <c r="T144" s="48">
        <v>0.87222222222222223</v>
      </c>
      <c r="U144" s="111">
        <v>5.1833333333332376</v>
      </c>
      <c r="V144" s="112">
        <v>137.81666666666672</v>
      </c>
      <c r="W144" s="113"/>
      <c r="X144" s="116"/>
      <c r="Y144" s="295"/>
      <c r="Z144" s="296"/>
      <c r="AA144" s="117">
        <f>M144-J144</f>
        <v>-349.5585923328108</v>
      </c>
      <c r="AB144" s="110">
        <f>M144/J144</f>
        <v>0.89407315383854213</v>
      </c>
      <c r="AC144" s="291"/>
    </row>
    <row r="145" spans="1:29" ht="15.75" customHeight="1">
      <c r="A145" s="302"/>
      <c r="B145" s="100"/>
      <c r="C145" s="293"/>
      <c r="D145" s="294"/>
      <c r="E145" s="101"/>
      <c r="F145" s="102"/>
      <c r="G145" s="103"/>
      <c r="H145" s="13"/>
      <c r="I145" s="104"/>
      <c r="J145" s="105"/>
      <c r="K145" s="106"/>
      <c r="L145" s="118"/>
      <c r="M145" s="105"/>
      <c r="N145" s="106"/>
      <c r="O145" s="108"/>
      <c r="P145" s="109"/>
      <c r="Q145" s="110"/>
      <c r="R145" s="307"/>
      <c r="S145" s="47"/>
      <c r="T145" s="48"/>
      <c r="U145" s="111"/>
      <c r="V145" s="112"/>
      <c r="W145" s="113"/>
      <c r="X145" s="116"/>
      <c r="Y145" s="295"/>
      <c r="Z145" s="296"/>
      <c r="AA145" s="117"/>
      <c r="AB145" s="110"/>
      <c r="AC145" s="291"/>
    </row>
    <row r="146" spans="1:29" ht="15.75" customHeight="1">
      <c r="A146" s="302"/>
      <c r="B146" s="100"/>
      <c r="C146" s="293"/>
      <c r="D146" s="294"/>
      <c r="E146" s="101"/>
      <c r="F146" s="102"/>
      <c r="G146" s="121"/>
      <c r="H146" s="122"/>
      <c r="I146" s="104"/>
      <c r="J146" s="105"/>
      <c r="K146" s="106"/>
      <c r="L146" s="107"/>
      <c r="M146" s="105"/>
      <c r="N146" s="106"/>
      <c r="O146" s="108"/>
      <c r="P146" s="109"/>
      <c r="Q146" s="110"/>
      <c r="R146" s="307"/>
      <c r="S146" s="47"/>
      <c r="T146" s="48"/>
      <c r="U146" s="111"/>
      <c r="V146" s="112"/>
      <c r="W146" s="113"/>
      <c r="X146" s="116"/>
      <c r="Y146" s="295"/>
      <c r="Z146" s="296"/>
      <c r="AA146" s="117"/>
      <c r="AB146" s="110"/>
      <c r="AC146" s="291"/>
    </row>
    <row r="147" spans="1:29" ht="15.75" customHeight="1">
      <c r="A147" s="302"/>
      <c r="B147" s="100"/>
      <c r="C147" s="293"/>
      <c r="D147" s="294"/>
      <c r="E147" s="101"/>
      <c r="F147" s="102"/>
      <c r="G147" s="121"/>
      <c r="H147" s="62"/>
      <c r="I147" s="104"/>
      <c r="J147" s="105"/>
      <c r="K147" s="106"/>
      <c r="L147" s="118"/>
      <c r="M147" s="105"/>
      <c r="N147" s="106"/>
      <c r="O147" s="123"/>
      <c r="P147" s="124"/>
      <c r="Q147" s="125"/>
      <c r="R147" s="307"/>
      <c r="S147" s="47"/>
      <c r="T147" s="48"/>
      <c r="U147" s="111"/>
      <c r="V147" s="112"/>
      <c r="W147" s="113"/>
      <c r="X147" s="116"/>
      <c r="Y147" s="295"/>
      <c r="Z147" s="296"/>
      <c r="AA147" s="117"/>
      <c r="AB147" s="110"/>
      <c r="AC147" s="291"/>
    </row>
    <row r="148" spans="1:29" ht="15.75" customHeight="1">
      <c r="A148" s="302"/>
      <c r="B148" s="100"/>
      <c r="C148" s="293"/>
      <c r="D148" s="294"/>
      <c r="E148" s="101"/>
      <c r="F148" s="102"/>
      <c r="G148" s="121"/>
      <c r="H148" s="62"/>
      <c r="I148" s="104"/>
      <c r="J148" s="105"/>
      <c r="K148" s="106"/>
      <c r="L148" s="118"/>
      <c r="M148" s="105"/>
      <c r="N148" s="106"/>
      <c r="O148" s="123"/>
      <c r="P148" s="124"/>
      <c r="Q148" s="125"/>
      <c r="R148" s="307"/>
      <c r="S148" s="47"/>
      <c r="T148" s="48"/>
      <c r="U148" s="111"/>
      <c r="V148" s="112"/>
      <c r="W148" s="113"/>
      <c r="X148" s="116"/>
      <c r="Y148" s="295"/>
      <c r="Z148" s="296"/>
      <c r="AA148" s="117"/>
      <c r="AB148" s="110"/>
      <c r="AC148" s="291"/>
    </row>
    <row r="149" spans="1:29" ht="15.75" customHeight="1">
      <c r="A149" s="302"/>
      <c r="B149" s="100"/>
      <c r="C149" s="293"/>
      <c r="D149" s="294"/>
      <c r="E149" s="101"/>
      <c r="F149" s="102"/>
      <c r="G149" s="121"/>
      <c r="H149" s="62"/>
      <c r="I149" s="104"/>
      <c r="J149" s="105"/>
      <c r="K149" s="106"/>
      <c r="L149" s="118"/>
      <c r="M149" s="105"/>
      <c r="N149" s="106"/>
      <c r="O149" s="123"/>
      <c r="P149" s="124"/>
      <c r="Q149" s="125"/>
      <c r="R149" s="307"/>
      <c r="S149" s="47"/>
      <c r="T149" s="48"/>
      <c r="U149" s="111"/>
      <c r="V149" s="112"/>
      <c r="W149" s="113"/>
      <c r="X149" s="116"/>
      <c r="Y149" s="295"/>
      <c r="Z149" s="296"/>
      <c r="AA149" s="117"/>
      <c r="AB149" s="110"/>
      <c r="AC149" s="291"/>
    </row>
    <row r="150" spans="1:29" ht="15.75" customHeight="1">
      <c r="A150" s="302"/>
      <c r="B150" s="100"/>
      <c r="C150" s="293"/>
      <c r="D150" s="294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307"/>
      <c r="S150" s="47"/>
      <c r="T150" s="48"/>
      <c r="U150" s="111"/>
      <c r="V150" s="112"/>
      <c r="W150" s="113"/>
      <c r="X150" s="116"/>
      <c r="Y150" s="295"/>
      <c r="Z150" s="296"/>
      <c r="AA150" s="117"/>
      <c r="AB150" s="110"/>
      <c r="AC150" s="291"/>
    </row>
    <row r="151" spans="1:29" ht="15.75" customHeight="1">
      <c r="A151" s="302"/>
      <c r="B151" s="100"/>
      <c r="C151" s="293"/>
      <c r="D151" s="294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307"/>
      <c r="S151" s="47"/>
      <c r="T151" s="48"/>
      <c r="U151" s="111"/>
      <c r="V151" s="112"/>
      <c r="W151" s="126"/>
      <c r="X151" s="127"/>
      <c r="Y151" s="295"/>
      <c r="Z151" s="296"/>
      <c r="AA151" s="117"/>
      <c r="AB151" s="110"/>
      <c r="AC151" s="291"/>
    </row>
    <row r="152" spans="1:29" ht="15.75" customHeight="1">
      <c r="A152" s="302"/>
      <c r="B152" s="100"/>
      <c r="C152" s="293"/>
      <c r="D152" s="294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307"/>
      <c r="S152" s="47"/>
      <c r="T152" s="48"/>
      <c r="U152" s="111"/>
      <c r="V152" s="112"/>
      <c r="W152" s="126"/>
      <c r="X152" s="127"/>
      <c r="Y152" s="295"/>
      <c r="Z152" s="296"/>
      <c r="AA152" s="117"/>
      <c r="AB152" s="110"/>
      <c r="AC152" s="291"/>
    </row>
    <row r="153" spans="1:29" ht="15.75" customHeight="1">
      <c r="A153" s="302"/>
      <c r="B153" s="100"/>
      <c r="C153" s="293"/>
      <c r="D153" s="294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307"/>
      <c r="S153" s="47"/>
      <c r="T153" s="48"/>
      <c r="U153" s="111"/>
      <c r="V153" s="112"/>
      <c r="W153" s="126"/>
      <c r="X153" s="127"/>
      <c r="Y153" s="295"/>
      <c r="Z153" s="296"/>
      <c r="AA153" s="117"/>
      <c r="AB153" s="110"/>
      <c r="AC153" s="291"/>
    </row>
    <row r="154" spans="1:29" ht="15.75" customHeight="1">
      <c r="A154" s="302"/>
      <c r="B154" s="100"/>
      <c r="C154" s="293"/>
      <c r="D154" s="294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307"/>
      <c r="S154" s="47"/>
      <c r="T154" s="48"/>
      <c r="U154" s="111"/>
      <c r="V154" s="112"/>
      <c r="W154" s="126"/>
      <c r="X154" s="127"/>
      <c r="Y154" s="295"/>
      <c r="Z154" s="296"/>
      <c r="AA154" s="117"/>
      <c r="AB154" s="110"/>
      <c r="AC154" s="291"/>
    </row>
    <row r="155" spans="1:29" ht="15.75" customHeight="1">
      <c r="A155" s="302"/>
      <c r="B155" s="100"/>
      <c r="C155" s="293"/>
      <c r="D155" s="294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307"/>
      <c r="S155" s="47"/>
      <c r="T155" s="48"/>
      <c r="U155" s="111"/>
      <c r="V155" s="112"/>
      <c r="W155" s="126"/>
      <c r="X155" s="127"/>
      <c r="Y155" s="295"/>
      <c r="Z155" s="296"/>
      <c r="AA155" s="117"/>
      <c r="AB155" s="110"/>
      <c r="AC155" s="291"/>
    </row>
    <row r="156" spans="1:29" ht="15.75" customHeight="1">
      <c r="A156" s="302"/>
      <c r="B156" s="100"/>
      <c r="C156" s="293"/>
      <c r="D156" s="294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307"/>
      <c r="S156" s="119"/>
      <c r="T156" s="120"/>
      <c r="U156" s="130"/>
      <c r="V156" s="131"/>
      <c r="W156" s="126"/>
      <c r="X156" s="127"/>
      <c r="Y156" s="295"/>
      <c r="Z156" s="296"/>
      <c r="AA156" s="165"/>
      <c r="AB156" s="125"/>
      <c r="AC156" s="291"/>
    </row>
    <row r="157" spans="1:29" ht="15.75" customHeight="1" thickBot="1">
      <c r="A157" s="303"/>
      <c r="B157" s="133" t="s">
        <v>117</v>
      </c>
      <c r="C157" s="297"/>
      <c r="D157" s="297"/>
      <c r="E157" s="134"/>
      <c r="F157" s="99"/>
      <c r="G157" s="135"/>
      <c r="H157" s="69"/>
      <c r="I157" s="136">
        <f t="shared" ref="I157:J157" si="38">AVERAGE(I141:I156)</f>
        <v>4.25</v>
      </c>
      <c r="J157" s="137">
        <f t="shared" si="38"/>
        <v>3300</v>
      </c>
      <c r="K157" s="138">
        <f t="shared" ref="K157" si="39">J157/I157</f>
        <v>776.47058823529414</v>
      </c>
      <c r="L157" s="136">
        <f t="shared" ref="L157:M157" si="40">AVERAGE(L141:L156)</f>
        <v>4.25</v>
      </c>
      <c r="M157" s="137">
        <f t="shared" si="40"/>
        <v>2951.8724130345599</v>
      </c>
      <c r="N157" s="138">
        <f>M157/L157</f>
        <v>694.55821483166119</v>
      </c>
      <c r="O157" s="139">
        <f>L157-I157</f>
        <v>0</v>
      </c>
      <c r="P157" s="140">
        <f>N157-K157</f>
        <v>-81.912373403632955</v>
      </c>
      <c r="Q157" s="141">
        <f>N157/K157</f>
        <v>0.89450679182865456</v>
      </c>
      <c r="R157" s="308"/>
      <c r="S157" s="142">
        <f>S141</f>
        <v>0.7083680555555556</v>
      </c>
      <c r="T157" s="143">
        <f>INDEX(T141:T156,COUNTA(T141:T156))</f>
        <v>0.87222222222222223</v>
      </c>
      <c r="U157" s="144"/>
      <c r="V157" s="166"/>
      <c r="W157" s="99"/>
      <c r="X157" s="69"/>
      <c r="Y157" s="298"/>
      <c r="Z157" s="299"/>
      <c r="AA157" s="168">
        <f>M157-J157</f>
        <v>-348.12758696544006</v>
      </c>
      <c r="AB157" s="141">
        <f>M157/J157</f>
        <v>0.89450679182865456</v>
      </c>
      <c r="AC157" s="292"/>
    </row>
    <row r="158" spans="1:29" ht="15.75" customHeight="1">
      <c r="A158" s="311" t="s">
        <v>152</v>
      </c>
      <c r="B158" s="114" t="s">
        <v>120</v>
      </c>
      <c r="C158" s="304" t="s">
        <v>153</v>
      </c>
      <c r="D158" s="305"/>
      <c r="E158" s="147">
        <v>14.03</v>
      </c>
      <c r="F158" s="97">
        <v>2752</v>
      </c>
      <c r="G158" s="148">
        <f t="shared" ref="G158:G161" si="41">E158*F158</f>
        <v>38610.559999999998</v>
      </c>
      <c r="H158" s="149">
        <v>2</v>
      </c>
      <c r="I158" s="150">
        <v>3</v>
      </c>
      <c r="J158" s="151">
        <v>3000</v>
      </c>
      <c r="K158" s="152">
        <f>J158/I158</f>
        <v>1000</v>
      </c>
      <c r="L158" s="153">
        <v>3</v>
      </c>
      <c r="M158" s="151">
        <f>F158/V158*60</f>
        <v>2688.5210312076001</v>
      </c>
      <c r="N158" s="152">
        <f>M158/L158</f>
        <v>896.17367706920004</v>
      </c>
      <c r="O158" s="154">
        <f>L158-I158</f>
        <v>0</v>
      </c>
      <c r="P158" s="155">
        <f>N158-K158</f>
        <v>-103.82632293079996</v>
      </c>
      <c r="Q158" s="156">
        <f>N158/K158</f>
        <v>0.89617367706920004</v>
      </c>
      <c r="R158" s="306">
        <f>Q174</f>
        <v>0.88072025498735718</v>
      </c>
      <c r="S158" s="157">
        <v>0.70833333333333337</v>
      </c>
      <c r="T158" s="158">
        <v>0.7509837962962963</v>
      </c>
      <c r="U158" s="159"/>
      <c r="V158" s="160">
        <v>61.416666666666622</v>
      </c>
      <c r="W158" s="161"/>
      <c r="X158" s="162"/>
      <c r="Y158" s="309"/>
      <c r="Z158" s="310"/>
      <c r="AA158" s="115">
        <f>M158-J158</f>
        <v>-311.47896879239988</v>
      </c>
      <c r="AB158" s="156">
        <f>M158/J158</f>
        <v>0.89617367706920004</v>
      </c>
      <c r="AC158" s="290">
        <f>AB174</f>
        <v>0.88072025498735718</v>
      </c>
    </row>
    <row r="159" spans="1:29" ht="15.75" customHeight="1">
      <c r="A159" s="312"/>
      <c r="B159" s="100" t="s">
        <v>120</v>
      </c>
      <c r="C159" s="293" t="s">
        <v>158</v>
      </c>
      <c r="D159" s="294"/>
      <c r="E159" s="101">
        <v>18.18</v>
      </c>
      <c r="F159" s="102">
        <v>1080</v>
      </c>
      <c r="G159" s="103">
        <f t="shared" si="41"/>
        <v>19634.400000000001</v>
      </c>
      <c r="H159" s="26"/>
      <c r="I159" s="104">
        <v>3</v>
      </c>
      <c r="J159" s="105">
        <v>3600</v>
      </c>
      <c r="K159" s="106">
        <f t="shared" si="37"/>
        <v>1200</v>
      </c>
      <c r="L159" s="107">
        <v>3</v>
      </c>
      <c r="M159" s="105">
        <f>F159/V159*60</f>
        <v>3127.9163314561565</v>
      </c>
      <c r="N159" s="106">
        <f>M159/L159</f>
        <v>1042.6387771520522</v>
      </c>
      <c r="O159" s="108">
        <f>L159-I159</f>
        <v>0</v>
      </c>
      <c r="P159" s="109">
        <f>N159-K159</f>
        <v>-157.36122284794783</v>
      </c>
      <c r="Q159" s="110">
        <f>N159/K159</f>
        <v>0.86886564762671015</v>
      </c>
      <c r="R159" s="307"/>
      <c r="S159" s="47">
        <v>0.7613078703703704</v>
      </c>
      <c r="T159" s="48">
        <v>0.77569444444444446</v>
      </c>
      <c r="U159" s="111">
        <v>14.866666666666699</v>
      </c>
      <c r="V159" s="112">
        <v>20.716666666666654</v>
      </c>
      <c r="W159" s="113"/>
      <c r="X159" s="116"/>
      <c r="Y159" s="295"/>
      <c r="Z159" s="296"/>
      <c r="AA159" s="117">
        <f>M159-J159</f>
        <v>-472.08366854384349</v>
      </c>
      <c r="AB159" s="110">
        <f>M159/J159</f>
        <v>0.86886564762671015</v>
      </c>
      <c r="AC159" s="291"/>
    </row>
    <row r="160" spans="1:29" ht="15.75" customHeight="1">
      <c r="A160" s="312"/>
      <c r="B160" s="100" t="s">
        <v>120</v>
      </c>
      <c r="C160" s="293" t="s">
        <v>155</v>
      </c>
      <c r="D160" s="294"/>
      <c r="E160" s="101">
        <v>14.28</v>
      </c>
      <c r="F160" s="102">
        <v>4652</v>
      </c>
      <c r="G160" s="103">
        <f t="shared" si="41"/>
        <v>66430.559999999998</v>
      </c>
      <c r="H160" s="26">
        <v>2</v>
      </c>
      <c r="I160" s="104">
        <v>3</v>
      </c>
      <c r="J160" s="105">
        <v>3600</v>
      </c>
      <c r="K160" s="106">
        <f t="shared" si="37"/>
        <v>1200</v>
      </c>
      <c r="L160" s="107">
        <v>3</v>
      </c>
      <c r="M160" s="105">
        <f>F160/V160*60</f>
        <v>3120.4024594745642</v>
      </c>
      <c r="N160" s="106">
        <f>M160/L160</f>
        <v>1040.1341531581882</v>
      </c>
      <c r="O160" s="108">
        <f>L160-I160</f>
        <v>0</v>
      </c>
      <c r="P160" s="109">
        <f>N160-K160</f>
        <v>-159.86584684181184</v>
      </c>
      <c r="Q160" s="110">
        <f>N160/K160</f>
        <v>0.86677846096515676</v>
      </c>
      <c r="R160" s="307"/>
      <c r="S160" s="47">
        <v>0.78680555555555554</v>
      </c>
      <c r="T160" s="48">
        <v>0.84892361111111114</v>
      </c>
      <c r="U160" s="111">
        <v>15.999999999999943</v>
      </c>
      <c r="V160" s="112">
        <v>89.450000000000074</v>
      </c>
      <c r="W160" s="113">
        <v>0.84892361111111114</v>
      </c>
      <c r="X160" s="116">
        <v>0.90160879629629631</v>
      </c>
      <c r="Y160" s="295"/>
      <c r="Z160" s="296"/>
      <c r="AA160" s="117">
        <f>M160-J160</f>
        <v>-479.59754052543576</v>
      </c>
      <c r="AB160" s="110">
        <f>M160/J160</f>
        <v>0.86677846096515676</v>
      </c>
      <c r="AC160" s="291"/>
    </row>
    <row r="161" spans="1:29" ht="15.75" customHeight="1">
      <c r="A161" s="312"/>
      <c r="B161" s="100" t="s">
        <v>120</v>
      </c>
      <c r="C161" s="293" t="s">
        <v>153</v>
      </c>
      <c r="D161" s="294"/>
      <c r="E161" s="101">
        <v>14.03</v>
      </c>
      <c r="F161" s="102">
        <v>3974</v>
      </c>
      <c r="G161" s="103">
        <f t="shared" si="41"/>
        <v>55755.219999999994</v>
      </c>
      <c r="H161" s="26"/>
      <c r="I161" s="104">
        <v>3</v>
      </c>
      <c r="J161" s="105">
        <v>3000</v>
      </c>
      <c r="K161" s="106">
        <f t="shared" si="37"/>
        <v>1000</v>
      </c>
      <c r="L161" s="107">
        <v>3</v>
      </c>
      <c r="M161" s="105">
        <f>F161/V161*60</f>
        <v>2688.6675436947939</v>
      </c>
      <c r="N161" s="106">
        <f>M161/L161</f>
        <v>896.22251456493132</v>
      </c>
      <c r="O161" s="108">
        <f>L161-I161</f>
        <v>0</v>
      </c>
      <c r="P161" s="109">
        <f>N161-K161</f>
        <v>-103.77748543506868</v>
      </c>
      <c r="Q161" s="110">
        <f>N161/K161</f>
        <v>0.89622251456493129</v>
      </c>
      <c r="R161" s="307"/>
      <c r="S161" s="47">
        <v>0.90160879629629631</v>
      </c>
      <c r="T161" s="48">
        <v>0.96319444444444446</v>
      </c>
      <c r="U161" s="111">
        <v>75.866666666666646</v>
      </c>
      <c r="V161" s="112">
        <v>88.683333333333337</v>
      </c>
      <c r="W161" s="113"/>
      <c r="X161" s="116"/>
      <c r="Y161" s="295"/>
      <c r="Z161" s="296"/>
      <c r="AA161" s="117">
        <f>M161-J161</f>
        <v>-311.33245630520605</v>
      </c>
      <c r="AB161" s="110">
        <f>M161/J161</f>
        <v>0.89622251456493129</v>
      </c>
      <c r="AC161" s="291"/>
    </row>
    <row r="162" spans="1:29" ht="15.75" customHeight="1">
      <c r="A162" s="312"/>
      <c r="B162" s="100"/>
      <c r="C162" s="293"/>
      <c r="D162" s="294"/>
      <c r="E162" s="101"/>
      <c r="F162" s="102"/>
      <c r="G162" s="103"/>
      <c r="H162" s="13"/>
      <c r="I162" s="104"/>
      <c r="J162" s="105"/>
      <c r="K162" s="106"/>
      <c r="L162" s="118"/>
      <c r="M162" s="105"/>
      <c r="N162" s="106"/>
      <c r="O162" s="108"/>
      <c r="P162" s="109"/>
      <c r="Q162" s="110"/>
      <c r="R162" s="307"/>
      <c r="S162" s="47"/>
      <c r="T162" s="48"/>
      <c r="U162" s="111"/>
      <c r="V162" s="112"/>
      <c r="W162" s="113"/>
      <c r="X162" s="116"/>
      <c r="Y162" s="295"/>
      <c r="Z162" s="296"/>
      <c r="AA162" s="117"/>
      <c r="AB162" s="110"/>
      <c r="AC162" s="291"/>
    </row>
    <row r="163" spans="1:29" ht="15.75" customHeight="1">
      <c r="A163" s="312"/>
      <c r="B163" s="100"/>
      <c r="C163" s="293"/>
      <c r="D163" s="294"/>
      <c r="E163" s="101"/>
      <c r="F163" s="102"/>
      <c r="G163" s="121"/>
      <c r="H163" s="122"/>
      <c r="I163" s="104"/>
      <c r="J163" s="105"/>
      <c r="K163" s="106"/>
      <c r="L163" s="107"/>
      <c r="M163" s="105"/>
      <c r="N163" s="106"/>
      <c r="O163" s="108"/>
      <c r="P163" s="109"/>
      <c r="Q163" s="110"/>
      <c r="R163" s="307"/>
      <c r="S163" s="47"/>
      <c r="T163" s="48"/>
      <c r="U163" s="111"/>
      <c r="V163" s="112"/>
      <c r="W163" s="113"/>
      <c r="X163" s="116"/>
      <c r="Y163" s="295"/>
      <c r="Z163" s="296"/>
      <c r="AA163" s="117"/>
      <c r="AB163" s="110"/>
      <c r="AC163" s="291"/>
    </row>
    <row r="164" spans="1:29" ht="15.75" customHeight="1">
      <c r="A164" s="312"/>
      <c r="B164" s="100"/>
      <c r="C164" s="293"/>
      <c r="D164" s="294"/>
      <c r="E164" s="101"/>
      <c r="F164" s="102"/>
      <c r="G164" s="121"/>
      <c r="H164" s="62"/>
      <c r="I164" s="104"/>
      <c r="J164" s="105"/>
      <c r="K164" s="106"/>
      <c r="L164" s="118"/>
      <c r="M164" s="105"/>
      <c r="N164" s="106"/>
      <c r="O164" s="123"/>
      <c r="P164" s="124"/>
      <c r="Q164" s="125"/>
      <c r="R164" s="307"/>
      <c r="S164" s="47"/>
      <c r="T164" s="48"/>
      <c r="U164" s="111"/>
      <c r="V164" s="112"/>
      <c r="W164" s="113"/>
      <c r="X164" s="116"/>
      <c r="Y164" s="295"/>
      <c r="Z164" s="296"/>
      <c r="AA164" s="117"/>
      <c r="AB164" s="110"/>
      <c r="AC164" s="291"/>
    </row>
    <row r="165" spans="1:29" ht="15.75" customHeight="1">
      <c r="A165" s="312"/>
      <c r="B165" s="100"/>
      <c r="C165" s="293"/>
      <c r="D165" s="294"/>
      <c r="E165" s="101"/>
      <c r="F165" s="102"/>
      <c r="G165" s="121"/>
      <c r="H165" s="62"/>
      <c r="I165" s="104"/>
      <c r="J165" s="105"/>
      <c r="K165" s="106"/>
      <c r="L165" s="118"/>
      <c r="M165" s="105"/>
      <c r="N165" s="106"/>
      <c r="O165" s="123"/>
      <c r="P165" s="124"/>
      <c r="Q165" s="125"/>
      <c r="R165" s="307"/>
      <c r="S165" s="47"/>
      <c r="T165" s="48"/>
      <c r="U165" s="111"/>
      <c r="V165" s="112"/>
      <c r="W165" s="113"/>
      <c r="X165" s="116"/>
      <c r="Y165" s="295"/>
      <c r="Z165" s="296"/>
      <c r="AA165" s="117"/>
      <c r="AB165" s="110"/>
      <c r="AC165" s="291"/>
    </row>
    <row r="166" spans="1:29" ht="15.75" customHeight="1">
      <c r="A166" s="312"/>
      <c r="B166" s="100"/>
      <c r="C166" s="293"/>
      <c r="D166" s="294"/>
      <c r="E166" s="101"/>
      <c r="F166" s="102"/>
      <c r="G166" s="121"/>
      <c r="H166" s="62"/>
      <c r="I166" s="104"/>
      <c r="J166" s="105"/>
      <c r="K166" s="106"/>
      <c r="L166" s="118"/>
      <c r="M166" s="105"/>
      <c r="N166" s="106"/>
      <c r="O166" s="123"/>
      <c r="P166" s="124"/>
      <c r="Q166" s="125"/>
      <c r="R166" s="307"/>
      <c r="S166" s="47"/>
      <c r="T166" s="48"/>
      <c r="U166" s="111"/>
      <c r="V166" s="112"/>
      <c r="W166" s="113"/>
      <c r="X166" s="116"/>
      <c r="Y166" s="295"/>
      <c r="Z166" s="296"/>
      <c r="AA166" s="117"/>
      <c r="AB166" s="110"/>
      <c r="AC166" s="291"/>
    </row>
    <row r="167" spans="1:29" ht="15.75" customHeight="1">
      <c r="A167" s="312"/>
      <c r="B167" s="100"/>
      <c r="C167" s="293"/>
      <c r="D167" s="294"/>
      <c r="E167" s="101"/>
      <c r="F167" s="102"/>
      <c r="G167" s="121"/>
      <c r="H167" s="62"/>
      <c r="I167" s="104"/>
      <c r="J167" s="105"/>
      <c r="K167" s="106"/>
      <c r="L167" s="118"/>
      <c r="M167" s="105"/>
      <c r="N167" s="106"/>
      <c r="O167" s="123"/>
      <c r="P167" s="124"/>
      <c r="Q167" s="125"/>
      <c r="R167" s="307"/>
      <c r="S167" s="47"/>
      <c r="T167" s="48"/>
      <c r="U167" s="111"/>
      <c r="V167" s="112"/>
      <c r="W167" s="113"/>
      <c r="X167" s="116"/>
      <c r="Y167" s="295"/>
      <c r="Z167" s="296"/>
      <c r="AA167" s="117"/>
      <c r="AB167" s="110"/>
      <c r="AC167" s="291"/>
    </row>
    <row r="168" spans="1:29" ht="15.75" customHeight="1">
      <c r="A168" s="312"/>
      <c r="B168" s="100"/>
      <c r="C168" s="293"/>
      <c r="D168" s="294"/>
      <c r="E168" s="101"/>
      <c r="F168" s="102"/>
      <c r="G168" s="121"/>
      <c r="H168" s="62"/>
      <c r="I168" s="104"/>
      <c r="J168" s="105"/>
      <c r="K168" s="106"/>
      <c r="L168" s="118"/>
      <c r="M168" s="105"/>
      <c r="N168" s="106"/>
      <c r="O168" s="123"/>
      <c r="P168" s="124"/>
      <c r="Q168" s="125"/>
      <c r="R168" s="307"/>
      <c r="S168" s="47"/>
      <c r="T168" s="48"/>
      <c r="U168" s="111"/>
      <c r="V168" s="112"/>
      <c r="W168" s="126"/>
      <c r="X168" s="127"/>
      <c r="Y168" s="295"/>
      <c r="Z168" s="296"/>
      <c r="AA168" s="117"/>
      <c r="AB168" s="110"/>
      <c r="AC168" s="291"/>
    </row>
    <row r="169" spans="1:29" ht="15.75" customHeight="1">
      <c r="A169" s="312"/>
      <c r="B169" s="100"/>
      <c r="C169" s="293"/>
      <c r="D169" s="294"/>
      <c r="E169" s="101"/>
      <c r="F169" s="102"/>
      <c r="G169" s="121"/>
      <c r="H169" s="62"/>
      <c r="I169" s="104"/>
      <c r="J169" s="105"/>
      <c r="K169" s="106"/>
      <c r="L169" s="118"/>
      <c r="M169" s="105"/>
      <c r="N169" s="106"/>
      <c r="O169" s="123"/>
      <c r="P169" s="124"/>
      <c r="Q169" s="125"/>
      <c r="R169" s="307"/>
      <c r="S169" s="47"/>
      <c r="T169" s="48"/>
      <c r="U169" s="111"/>
      <c r="V169" s="112"/>
      <c r="W169" s="126"/>
      <c r="X169" s="127"/>
      <c r="Y169" s="295"/>
      <c r="Z169" s="296"/>
      <c r="AA169" s="117"/>
      <c r="AB169" s="110"/>
      <c r="AC169" s="291"/>
    </row>
    <row r="170" spans="1:29" ht="15.75" customHeight="1">
      <c r="A170" s="312"/>
      <c r="B170" s="100"/>
      <c r="C170" s="293"/>
      <c r="D170" s="294"/>
      <c r="E170" s="101"/>
      <c r="F170" s="102"/>
      <c r="G170" s="121"/>
      <c r="H170" s="62"/>
      <c r="I170" s="104"/>
      <c r="J170" s="105"/>
      <c r="K170" s="106"/>
      <c r="L170" s="118"/>
      <c r="M170" s="105"/>
      <c r="N170" s="106"/>
      <c r="O170" s="123"/>
      <c r="P170" s="124"/>
      <c r="Q170" s="125"/>
      <c r="R170" s="307"/>
      <c r="S170" s="47"/>
      <c r="T170" s="48"/>
      <c r="U170" s="111"/>
      <c r="V170" s="112"/>
      <c r="W170" s="126"/>
      <c r="X170" s="127"/>
      <c r="Y170" s="295"/>
      <c r="Z170" s="296"/>
      <c r="AA170" s="117"/>
      <c r="AB170" s="110"/>
      <c r="AC170" s="291"/>
    </row>
    <row r="171" spans="1:29" ht="15.75" customHeight="1">
      <c r="A171" s="312"/>
      <c r="B171" s="100"/>
      <c r="C171" s="293"/>
      <c r="D171" s="294"/>
      <c r="E171" s="101"/>
      <c r="F171" s="102"/>
      <c r="G171" s="121"/>
      <c r="H171" s="62"/>
      <c r="I171" s="104"/>
      <c r="J171" s="105"/>
      <c r="K171" s="106"/>
      <c r="L171" s="118"/>
      <c r="M171" s="105"/>
      <c r="N171" s="106"/>
      <c r="O171" s="123"/>
      <c r="P171" s="124"/>
      <c r="Q171" s="125"/>
      <c r="R171" s="307"/>
      <c r="S171" s="47"/>
      <c r="T171" s="48"/>
      <c r="U171" s="111"/>
      <c r="V171" s="112"/>
      <c r="W171" s="126"/>
      <c r="X171" s="127"/>
      <c r="Y171" s="295"/>
      <c r="Z171" s="296"/>
      <c r="AA171" s="117"/>
      <c r="AB171" s="110"/>
      <c r="AC171" s="291"/>
    </row>
    <row r="172" spans="1:29" ht="15.75" customHeight="1">
      <c r="A172" s="312"/>
      <c r="B172" s="100"/>
      <c r="C172" s="293"/>
      <c r="D172" s="294"/>
      <c r="E172" s="101"/>
      <c r="F172" s="102"/>
      <c r="G172" s="121"/>
      <c r="H172" s="62"/>
      <c r="I172" s="104"/>
      <c r="J172" s="105"/>
      <c r="K172" s="106"/>
      <c r="L172" s="118"/>
      <c r="M172" s="105"/>
      <c r="N172" s="106"/>
      <c r="O172" s="123"/>
      <c r="P172" s="124"/>
      <c r="Q172" s="125"/>
      <c r="R172" s="307"/>
      <c r="S172" s="47"/>
      <c r="T172" s="48"/>
      <c r="U172" s="111"/>
      <c r="V172" s="112"/>
      <c r="W172" s="126"/>
      <c r="X172" s="127"/>
      <c r="Y172" s="295"/>
      <c r="Z172" s="296"/>
      <c r="AA172" s="117"/>
      <c r="AB172" s="110"/>
      <c r="AC172" s="291"/>
    </row>
    <row r="173" spans="1:29" ht="15.75" customHeight="1">
      <c r="A173" s="312"/>
      <c r="B173" s="100"/>
      <c r="C173" s="293"/>
      <c r="D173" s="294"/>
      <c r="E173" s="170"/>
      <c r="F173" s="102"/>
      <c r="G173" s="129"/>
      <c r="H173" s="62"/>
      <c r="I173" s="104"/>
      <c r="J173" s="105"/>
      <c r="K173" s="106"/>
      <c r="L173" s="118"/>
      <c r="M173" s="105"/>
      <c r="N173" s="106"/>
      <c r="O173" s="123"/>
      <c r="P173" s="124"/>
      <c r="Q173" s="125"/>
      <c r="R173" s="307"/>
      <c r="S173" s="119"/>
      <c r="T173" s="120"/>
      <c r="U173" s="130"/>
      <c r="V173" s="131"/>
      <c r="W173" s="126"/>
      <c r="X173" s="127"/>
      <c r="Y173" s="295"/>
      <c r="Z173" s="296"/>
      <c r="AA173" s="165"/>
      <c r="AB173" s="125"/>
      <c r="AC173" s="291"/>
    </row>
    <row r="174" spans="1:29" ht="15.75" customHeight="1" thickBot="1">
      <c r="A174" s="313"/>
      <c r="B174" s="133" t="s">
        <v>117</v>
      </c>
      <c r="C174" s="297"/>
      <c r="D174" s="297"/>
      <c r="E174" s="134"/>
      <c r="F174" s="99"/>
      <c r="G174" s="135"/>
      <c r="H174" s="69"/>
      <c r="I174" s="136">
        <f t="shared" ref="I174:J174" si="42">AVERAGE(I158:I173)</f>
        <v>3</v>
      </c>
      <c r="J174" s="137">
        <f t="shared" si="42"/>
        <v>3300</v>
      </c>
      <c r="K174" s="138">
        <f t="shared" ref="K174" si="43">J174/I174</f>
        <v>1100</v>
      </c>
      <c r="L174" s="136">
        <f t="shared" ref="L174:M174" si="44">AVERAGE(L158:L173)</f>
        <v>3</v>
      </c>
      <c r="M174" s="137">
        <f t="shared" si="44"/>
        <v>2906.3768414582787</v>
      </c>
      <c r="N174" s="138">
        <f t="shared" ref="N174:N179" si="45">M174/L174</f>
        <v>968.79228048609286</v>
      </c>
      <c r="O174" s="139">
        <f t="shared" ref="O174:O179" si="46">L174-I174</f>
        <v>0</v>
      </c>
      <c r="P174" s="140">
        <f t="shared" ref="P174:P179" si="47">N174-K174</f>
        <v>-131.20771951390714</v>
      </c>
      <c r="Q174" s="141">
        <f t="shared" ref="Q174:Q179" si="48">N174/K174</f>
        <v>0.88072025498735718</v>
      </c>
      <c r="R174" s="308"/>
      <c r="S174" s="142">
        <f>S158</f>
        <v>0.70833333333333337</v>
      </c>
      <c r="T174" s="143">
        <f>INDEX(T158:T173,COUNTA(T158:T173))</f>
        <v>0.96319444444444446</v>
      </c>
      <c r="U174" s="144"/>
      <c r="V174" s="166"/>
      <c r="W174" s="99"/>
      <c r="X174" s="69"/>
      <c r="Y174" s="298"/>
      <c r="Z174" s="299"/>
      <c r="AA174" s="168">
        <f t="shared" ref="AA174:AA179" si="49">M174-J174</f>
        <v>-393.6231585417213</v>
      </c>
      <c r="AB174" s="141">
        <f t="shared" ref="AB174:AB179" si="50">M174/J174</f>
        <v>0.88072025498735718</v>
      </c>
      <c r="AC174" s="292"/>
    </row>
    <row r="175" spans="1:29" ht="15.75" customHeight="1">
      <c r="A175" s="300" t="s">
        <v>156</v>
      </c>
      <c r="B175" s="114" t="s">
        <v>120</v>
      </c>
      <c r="C175" s="304" t="s">
        <v>154</v>
      </c>
      <c r="D175" s="305"/>
      <c r="E175" s="147">
        <v>18.18</v>
      </c>
      <c r="F175" s="97">
        <v>1597</v>
      </c>
      <c r="G175" s="148">
        <f t="shared" ref="G175:G179" si="51">E175*F175</f>
        <v>29033.46</v>
      </c>
      <c r="H175" s="149"/>
      <c r="I175" s="150">
        <v>4</v>
      </c>
      <c r="J175" s="151">
        <v>3000</v>
      </c>
      <c r="K175" s="152">
        <f>J175/I175</f>
        <v>750</v>
      </c>
      <c r="L175" s="153">
        <v>4</v>
      </c>
      <c r="M175" s="151">
        <f>F175/V175*60</f>
        <v>2687.7980364656401</v>
      </c>
      <c r="N175" s="152">
        <f t="shared" si="45"/>
        <v>671.94950911641001</v>
      </c>
      <c r="O175" s="154">
        <f t="shared" si="46"/>
        <v>0</v>
      </c>
      <c r="P175" s="155">
        <f t="shared" si="47"/>
        <v>-78.050490883589987</v>
      </c>
      <c r="Q175" s="156">
        <f t="shared" si="48"/>
        <v>0.89593267882187999</v>
      </c>
      <c r="R175" s="306">
        <f>Q191</f>
        <v>0.8799360175064771</v>
      </c>
      <c r="S175" s="157">
        <v>0.70857638888888885</v>
      </c>
      <c r="T175" s="158">
        <v>0.73333333333333328</v>
      </c>
      <c r="U175" s="159"/>
      <c r="V175" s="160">
        <v>35.649999999999977</v>
      </c>
      <c r="W175" s="158"/>
      <c r="X175" s="169"/>
      <c r="Y175" s="309"/>
      <c r="Z175" s="310"/>
      <c r="AA175" s="171">
        <f t="shared" si="49"/>
        <v>-312.20196353435995</v>
      </c>
      <c r="AB175" s="156">
        <f t="shared" si="50"/>
        <v>0.89593267882187999</v>
      </c>
      <c r="AC175" s="290">
        <f>AB191</f>
        <v>0.87993601750647699</v>
      </c>
    </row>
    <row r="176" spans="1:29" ht="15.75" customHeight="1">
      <c r="A176" s="301"/>
      <c r="B176" s="100" t="s">
        <v>120</v>
      </c>
      <c r="C176" s="293" t="s">
        <v>159</v>
      </c>
      <c r="D176" s="294"/>
      <c r="E176" s="101">
        <v>24.82</v>
      </c>
      <c r="F176" s="102">
        <v>2398</v>
      </c>
      <c r="G176" s="103">
        <f t="shared" si="51"/>
        <v>59518.36</v>
      </c>
      <c r="H176" s="26"/>
      <c r="I176" s="104">
        <v>4</v>
      </c>
      <c r="J176" s="105">
        <v>3300</v>
      </c>
      <c r="K176" s="106">
        <f t="shared" si="37"/>
        <v>825</v>
      </c>
      <c r="L176" s="107">
        <v>4</v>
      </c>
      <c r="M176" s="105">
        <f>F176/V176*60</f>
        <v>2926.3728813559346</v>
      </c>
      <c r="N176" s="106">
        <f t="shared" si="45"/>
        <v>731.59322033898366</v>
      </c>
      <c r="O176" s="108">
        <f t="shared" si="46"/>
        <v>0</v>
      </c>
      <c r="P176" s="109">
        <f t="shared" si="47"/>
        <v>-93.406779661016344</v>
      </c>
      <c r="Q176" s="110">
        <f t="shared" si="48"/>
        <v>0.88677966101694994</v>
      </c>
      <c r="R176" s="307"/>
      <c r="S176" s="47">
        <v>0.74375000000000002</v>
      </c>
      <c r="T176" s="48">
        <v>0.77789351851851851</v>
      </c>
      <c r="U176" s="111">
        <v>15.000000000000107</v>
      </c>
      <c r="V176" s="112">
        <v>49.166666666666629</v>
      </c>
      <c r="W176" s="113"/>
      <c r="X176" s="13"/>
      <c r="Y176" s="295"/>
      <c r="Z176" s="296"/>
      <c r="AA176" s="172">
        <f t="shared" si="49"/>
        <v>-373.62711864406538</v>
      </c>
      <c r="AB176" s="110">
        <f t="shared" si="50"/>
        <v>0.88677966101694994</v>
      </c>
      <c r="AC176" s="291"/>
    </row>
    <row r="177" spans="1:29" ht="15.75" customHeight="1">
      <c r="A177" s="301"/>
      <c r="B177" s="100" t="s">
        <v>120</v>
      </c>
      <c r="C177" s="293" t="s">
        <v>160</v>
      </c>
      <c r="D177" s="294"/>
      <c r="E177" s="101">
        <v>25.03</v>
      </c>
      <c r="F177" s="102">
        <v>1832</v>
      </c>
      <c r="G177" s="103">
        <f t="shared" si="51"/>
        <v>45854.96</v>
      </c>
      <c r="H177" s="26"/>
      <c r="I177" s="104">
        <v>4</v>
      </c>
      <c r="J177" s="105">
        <v>3300</v>
      </c>
      <c r="K177" s="106">
        <f t="shared" si="37"/>
        <v>825</v>
      </c>
      <c r="L177" s="107">
        <v>4</v>
      </c>
      <c r="M177" s="105">
        <f>F177/V177*60</f>
        <v>2925.9982253771022</v>
      </c>
      <c r="N177" s="106">
        <f t="shared" si="45"/>
        <v>731.49955634427556</v>
      </c>
      <c r="O177" s="108">
        <f t="shared" si="46"/>
        <v>0</v>
      </c>
      <c r="P177" s="109">
        <f t="shared" si="47"/>
        <v>-93.500443655724439</v>
      </c>
      <c r="Q177" s="110">
        <f t="shared" si="48"/>
        <v>0.88666612890215224</v>
      </c>
      <c r="R177" s="307"/>
      <c r="S177" s="47">
        <v>0.78918981481481476</v>
      </c>
      <c r="T177" s="48">
        <v>0.81527777777777777</v>
      </c>
      <c r="U177" s="111">
        <v>16.266666666666598</v>
      </c>
      <c r="V177" s="112">
        <v>37.566666666666734</v>
      </c>
      <c r="W177" s="113"/>
      <c r="X177" s="13"/>
      <c r="Y177" s="295"/>
      <c r="Z177" s="296"/>
      <c r="AA177" s="172">
        <f t="shared" si="49"/>
        <v>-374.00177462289776</v>
      </c>
      <c r="AB177" s="110">
        <f t="shared" si="50"/>
        <v>0.88666612890215224</v>
      </c>
      <c r="AC177" s="291"/>
    </row>
    <row r="178" spans="1:29" ht="15.75" customHeight="1">
      <c r="A178" s="301"/>
      <c r="B178" s="100" t="s">
        <v>120</v>
      </c>
      <c r="C178" s="293" t="s">
        <v>157</v>
      </c>
      <c r="D178" s="294"/>
      <c r="E178" s="101">
        <v>18.18</v>
      </c>
      <c r="F178" s="102">
        <v>3091</v>
      </c>
      <c r="G178" s="103">
        <f t="shared" si="51"/>
        <v>56194.38</v>
      </c>
      <c r="H178" s="26"/>
      <c r="I178" s="104">
        <v>3</v>
      </c>
      <c r="J178" s="105">
        <v>3600</v>
      </c>
      <c r="K178" s="106">
        <f t="shared" si="37"/>
        <v>1200</v>
      </c>
      <c r="L178" s="107">
        <v>3</v>
      </c>
      <c r="M178" s="105">
        <f>F178/V178*60</f>
        <v>3122.2222222222213</v>
      </c>
      <c r="N178" s="106">
        <f t="shared" si="45"/>
        <v>1040.7407407407404</v>
      </c>
      <c r="O178" s="108">
        <f t="shared" si="46"/>
        <v>0</v>
      </c>
      <c r="P178" s="109">
        <f t="shared" si="47"/>
        <v>-159.25925925925958</v>
      </c>
      <c r="Q178" s="110">
        <f t="shared" si="48"/>
        <v>0.86728395061728369</v>
      </c>
      <c r="R178" s="307"/>
      <c r="S178" s="47">
        <v>0.8256944444444444</v>
      </c>
      <c r="T178" s="48">
        <v>0.86694444444444441</v>
      </c>
      <c r="U178" s="111">
        <v>14.999999999999947</v>
      </c>
      <c r="V178" s="112">
        <v>59.400000000000013</v>
      </c>
      <c r="W178" s="113">
        <v>0.86694444444444441</v>
      </c>
      <c r="X178" s="116">
        <v>0.9194444444444444</v>
      </c>
      <c r="Y178" s="295"/>
      <c r="Z178" s="296"/>
      <c r="AA178" s="172">
        <f t="shared" si="49"/>
        <v>-477.77777777777874</v>
      </c>
      <c r="AB178" s="110">
        <f t="shared" si="50"/>
        <v>0.86728395061728369</v>
      </c>
      <c r="AC178" s="291"/>
    </row>
    <row r="179" spans="1:29" ht="15.75" customHeight="1">
      <c r="A179" s="302"/>
      <c r="B179" s="100" t="s">
        <v>120</v>
      </c>
      <c r="C179" s="293" t="s">
        <v>155</v>
      </c>
      <c r="D179" s="294"/>
      <c r="E179" s="101">
        <v>14.28</v>
      </c>
      <c r="F179" s="102">
        <v>3508</v>
      </c>
      <c r="G179" s="103">
        <f t="shared" si="51"/>
        <v>50094.239999999998</v>
      </c>
      <c r="H179" s="13"/>
      <c r="I179" s="104">
        <v>3</v>
      </c>
      <c r="J179" s="105">
        <v>3600</v>
      </c>
      <c r="K179" s="106">
        <f t="shared" si="37"/>
        <v>1200</v>
      </c>
      <c r="L179" s="118">
        <v>3</v>
      </c>
      <c r="M179" s="105">
        <f>F179/V179*60</f>
        <v>3120.5337286879176</v>
      </c>
      <c r="N179" s="106">
        <f t="shared" si="45"/>
        <v>1040.1779095626391</v>
      </c>
      <c r="O179" s="108">
        <f t="shared" si="46"/>
        <v>0</v>
      </c>
      <c r="P179" s="109">
        <f t="shared" si="47"/>
        <v>-159.82209043736088</v>
      </c>
      <c r="Q179" s="110">
        <f t="shared" si="48"/>
        <v>0.86681492463553256</v>
      </c>
      <c r="R179" s="307"/>
      <c r="S179" s="47">
        <v>0.9194444444444444</v>
      </c>
      <c r="T179" s="48">
        <v>0.96628472222222217</v>
      </c>
      <c r="U179" s="111">
        <v>75.599999999999994</v>
      </c>
      <c r="V179" s="112">
        <v>67.449999999999989</v>
      </c>
      <c r="W179" s="113"/>
      <c r="X179" s="116"/>
      <c r="Y179" s="295"/>
      <c r="Z179" s="296"/>
      <c r="AA179" s="172">
        <f t="shared" si="49"/>
        <v>-479.46627131208243</v>
      </c>
      <c r="AB179" s="110">
        <f t="shared" si="50"/>
        <v>0.86681492463553267</v>
      </c>
      <c r="AC179" s="291"/>
    </row>
    <row r="180" spans="1:29" ht="15.75" customHeight="1">
      <c r="A180" s="302"/>
      <c r="B180" s="100"/>
      <c r="C180" s="293"/>
      <c r="D180" s="294"/>
      <c r="E180" s="101"/>
      <c r="F180" s="102"/>
      <c r="G180" s="121"/>
      <c r="H180" s="122"/>
      <c r="I180" s="104"/>
      <c r="J180" s="105"/>
      <c r="K180" s="106"/>
      <c r="L180" s="107"/>
      <c r="M180" s="105"/>
      <c r="N180" s="106"/>
      <c r="O180" s="108"/>
      <c r="P180" s="109"/>
      <c r="Q180" s="110"/>
      <c r="R180" s="307"/>
      <c r="S180" s="47"/>
      <c r="T180" s="48"/>
      <c r="U180" s="111"/>
      <c r="V180" s="112"/>
      <c r="W180" s="113"/>
      <c r="X180" s="50"/>
      <c r="Y180" s="295"/>
      <c r="Z180" s="296"/>
      <c r="AA180" s="172"/>
      <c r="AB180" s="110"/>
      <c r="AC180" s="291"/>
    </row>
    <row r="181" spans="1:29" ht="15.75" customHeight="1">
      <c r="A181" s="302"/>
      <c r="B181" s="100"/>
      <c r="C181" s="293"/>
      <c r="D181" s="294"/>
      <c r="E181" s="101"/>
      <c r="F181" s="102"/>
      <c r="G181" s="121"/>
      <c r="H181" s="62"/>
      <c r="I181" s="104"/>
      <c r="J181" s="105"/>
      <c r="K181" s="106"/>
      <c r="L181" s="118"/>
      <c r="M181" s="105"/>
      <c r="N181" s="106"/>
      <c r="O181" s="123"/>
      <c r="P181" s="124"/>
      <c r="Q181" s="125"/>
      <c r="R181" s="307"/>
      <c r="S181" s="47"/>
      <c r="T181" s="48"/>
      <c r="U181" s="111"/>
      <c r="V181" s="112"/>
      <c r="W181" s="113"/>
      <c r="X181" s="116"/>
      <c r="Y181" s="295"/>
      <c r="Z181" s="296"/>
      <c r="AA181" s="172"/>
      <c r="AB181" s="110"/>
      <c r="AC181" s="291"/>
    </row>
    <row r="182" spans="1:29" ht="15.75" customHeight="1">
      <c r="A182" s="302"/>
      <c r="B182" s="100"/>
      <c r="C182" s="293"/>
      <c r="D182" s="294"/>
      <c r="E182" s="101"/>
      <c r="F182" s="102"/>
      <c r="G182" s="121"/>
      <c r="H182" s="62"/>
      <c r="I182" s="104"/>
      <c r="J182" s="105"/>
      <c r="K182" s="106"/>
      <c r="L182" s="118"/>
      <c r="M182" s="105"/>
      <c r="N182" s="106"/>
      <c r="O182" s="123"/>
      <c r="P182" s="124"/>
      <c r="Q182" s="125"/>
      <c r="R182" s="307"/>
      <c r="S182" s="47"/>
      <c r="T182" s="48"/>
      <c r="U182" s="111"/>
      <c r="V182" s="112"/>
      <c r="W182" s="113"/>
      <c r="X182" s="116"/>
      <c r="Y182" s="295"/>
      <c r="Z182" s="296"/>
      <c r="AA182" s="172"/>
      <c r="AB182" s="110"/>
      <c r="AC182" s="291"/>
    </row>
    <row r="183" spans="1:29" ht="15.75" customHeight="1">
      <c r="A183" s="302"/>
      <c r="B183" s="100"/>
      <c r="C183" s="293"/>
      <c r="D183" s="294"/>
      <c r="E183" s="101"/>
      <c r="F183" s="102"/>
      <c r="G183" s="121"/>
      <c r="H183" s="62"/>
      <c r="I183" s="104"/>
      <c r="J183" s="105"/>
      <c r="K183" s="106"/>
      <c r="L183" s="118"/>
      <c r="M183" s="105"/>
      <c r="N183" s="106"/>
      <c r="O183" s="123"/>
      <c r="P183" s="124"/>
      <c r="Q183" s="125"/>
      <c r="R183" s="307"/>
      <c r="S183" s="47"/>
      <c r="T183" s="48"/>
      <c r="U183" s="111"/>
      <c r="V183" s="112"/>
      <c r="W183" s="126"/>
      <c r="X183" s="127"/>
      <c r="Y183" s="295"/>
      <c r="Z183" s="296"/>
      <c r="AA183" s="172"/>
      <c r="AB183" s="110"/>
      <c r="AC183" s="291"/>
    </row>
    <row r="184" spans="1:29" ht="15.75" customHeight="1">
      <c r="A184" s="302"/>
      <c r="B184" s="100"/>
      <c r="C184" s="293"/>
      <c r="D184" s="294"/>
      <c r="E184" s="101"/>
      <c r="F184" s="102"/>
      <c r="G184" s="121"/>
      <c r="H184" s="62"/>
      <c r="I184" s="104"/>
      <c r="J184" s="105"/>
      <c r="K184" s="106"/>
      <c r="L184" s="118"/>
      <c r="M184" s="105"/>
      <c r="N184" s="106"/>
      <c r="O184" s="123"/>
      <c r="P184" s="124"/>
      <c r="Q184" s="125"/>
      <c r="R184" s="307"/>
      <c r="S184" s="47"/>
      <c r="T184" s="48"/>
      <c r="U184" s="111"/>
      <c r="V184" s="112"/>
      <c r="W184" s="126"/>
      <c r="X184" s="127"/>
      <c r="Y184" s="295"/>
      <c r="Z184" s="296"/>
      <c r="AA184" s="172"/>
      <c r="AB184" s="110"/>
      <c r="AC184" s="291"/>
    </row>
    <row r="185" spans="1:29" ht="15.75" customHeight="1">
      <c r="A185" s="302"/>
      <c r="B185" s="100"/>
      <c r="C185" s="293"/>
      <c r="D185" s="294"/>
      <c r="E185" s="101"/>
      <c r="F185" s="102"/>
      <c r="G185" s="121"/>
      <c r="H185" s="62"/>
      <c r="I185" s="104"/>
      <c r="J185" s="105"/>
      <c r="K185" s="106"/>
      <c r="L185" s="118"/>
      <c r="M185" s="105"/>
      <c r="N185" s="106"/>
      <c r="O185" s="123"/>
      <c r="P185" s="124"/>
      <c r="Q185" s="125"/>
      <c r="R185" s="307"/>
      <c r="S185" s="47"/>
      <c r="T185" s="48"/>
      <c r="U185" s="111"/>
      <c r="V185" s="112"/>
      <c r="W185" s="126"/>
      <c r="X185" s="127"/>
      <c r="Y185" s="295"/>
      <c r="Z185" s="296"/>
      <c r="AA185" s="172"/>
      <c r="AB185" s="110"/>
      <c r="AC185" s="291"/>
    </row>
    <row r="186" spans="1:29" ht="15.75" customHeight="1">
      <c r="A186" s="302"/>
      <c r="B186" s="100"/>
      <c r="C186" s="293"/>
      <c r="D186" s="294"/>
      <c r="E186" s="101"/>
      <c r="F186" s="102"/>
      <c r="G186" s="121"/>
      <c r="H186" s="62"/>
      <c r="I186" s="104"/>
      <c r="J186" s="105"/>
      <c r="K186" s="106"/>
      <c r="L186" s="118"/>
      <c r="M186" s="105"/>
      <c r="N186" s="106"/>
      <c r="O186" s="123"/>
      <c r="P186" s="124"/>
      <c r="Q186" s="125"/>
      <c r="R186" s="307"/>
      <c r="S186" s="47"/>
      <c r="T186" s="48"/>
      <c r="U186" s="111"/>
      <c r="V186" s="112"/>
      <c r="W186" s="126"/>
      <c r="X186" s="127"/>
      <c r="Y186" s="295"/>
      <c r="Z186" s="296"/>
      <c r="AA186" s="172"/>
      <c r="AB186" s="110"/>
      <c r="AC186" s="291"/>
    </row>
    <row r="187" spans="1:29" ht="15.75" customHeight="1">
      <c r="A187" s="302"/>
      <c r="B187" s="100"/>
      <c r="C187" s="293"/>
      <c r="D187" s="294"/>
      <c r="E187" s="101"/>
      <c r="F187" s="102"/>
      <c r="G187" s="121"/>
      <c r="H187" s="62"/>
      <c r="I187" s="104"/>
      <c r="J187" s="105"/>
      <c r="K187" s="106"/>
      <c r="L187" s="118"/>
      <c r="M187" s="105"/>
      <c r="N187" s="106"/>
      <c r="O187" s="123"/>
      <c r="P187" s="124"/>
      <c r="Q187" s="125"/>
      <c r="R187" s="307"/>
      <c r="S187" s="47"/>
      <c r="T187" s="48"/>
      <c r="U187" s="111"/>
      <c r="V187" s="112"/>
      <c r="W187" s="126"/>
      <c r="X187" s="127"/>
      <c r="Y187" s="295"/>
      <c r="Z187" s="296"/>
      <c r="AA187" s="172"/>
      <c r="AB187" s="110"/>
      <c r="AC187" s="291"/>
    </row>
    <row r="188" spans="1:29" ht="15.75" customHeight="1">
      <c r="A188" s="302"/>
      <c r="B188" s="100"/>
      <c r="C188" s="293"/>
      <c r="D188" s="294"/>
      <c r="E188" s="101"/>
      <c r="F188" s="102"/>
      <c r="G188" s="121"/>
      <c r="H188" s="62"/>
      <c r="I188" s="104"/>
      <c r="J188" s="105"/>
      <c r="K188" s="106"/>
      <c r="L188" s="118"/>
      <c r="M188" s="105"/>
      <c r="N188" s="106"/>
      <c r="O188" s="123"/>
      <c r="P188" s="124"/>
      <c r="Q188" s="125"/>
      <c r="R188" s="307"/>
      <c r="S188" s="47"/>
      <c r="T188" s="48"/>
      <c r="U188" s="111"/>
      <c r="V188" s="112"/>
      <c r="W188" s="113"/>
      <c r="X188" s="116"/>
      <c r="Y188" s="295"/>
      <c r="Z188" s="296"/>
      <c r="AA188" s="172"/>
      <c r="AB188" s="110"/>
      <c r="AC188" s="291"/>
    </row>
    <row r="189" spans="1:29" ht="15.75" customHeight="1">
      <c r="A189" s="302"/>
      <c r="B189" s="100"/>
      <c r="C189" s="293"/>
      <c r="D189" s="294"/>
      <c r="E189" s="101"/>
      <c r="F189" s="102"/>
      <c r="G189" s="121"/>
      <c r="H189" s="62"/>
      <c r="I189" s="104"/>
      <c r="J189" s="105"/>
      <c r="K189" s="106"/>
      <c r="L189" s="118"/>
      <c r="M189" s="105"/>
      <c r="N189" s="106"/>
      <c r="O189" s="123"/>
      <c r="P189" s="124"/>
      <c r="Q189" s="125"/>
      <c r="R189" s="307"/>
      <c r="S189" s="47"/>
      <c r="T189" s="48"/>
      <c r="U189" s="111"/>
      <c r="V189" s="112"/>
      <c r="W189" s="126"/>
      <c r="X189" s="127"/>
      <c r="Y189" s="295"/>
      <c r="Z189" s="296"/>
      <c r="AA189" s="172"/>
      <c r="AB189" s="110"/>
      <c r="AC189" s="291"/>
    </row>
    <row r="190" spans="1:29" ht="15.75" customHeight="1">
      <c r="A190" s="302"/>
      <c r="B190" s="100"/>
      <c r="C190" s="293"/>
      <c r="D190" s="294"/>
      <c r="E190" s="170"/>
      <c r="F190" s="102"/>
      <c r="G190" s="129"/>
      <c r="H190" s="62"/>
      <c r="I190" s="104"/>
      <c r="J190" s="105"/>
      <c r="K190" s="106"/>
      <c r="L190" s="118"/>
      <c r="M190" s="105"/>
      <c r="N190" s="106"/>
      <c r="O190" s="123"/>
      <c r="P190" s="124"/>
      <c r="Q190" s="125"/>
      <c r="R190" s="307"/>
      <c r="S190" s="119"/>
      <c r="T190" s="120"/>
      <c r="U190" s="130"/>
      <c r="V190" s="131"/>
      <c r="W190" s="126"/>
      <c r="X190" s="127"/>
      <c r="Y190" s="295"/>
      <c r="Z190" s="296"/>
      <c r="AA190" s="173"/>
      <c r="AB190" s="125"/>
      <c r="AC190" s="291"/>
    </row>
    <row r="191" spans="1:29" ht="15.75" customHeight="1" thickBot="1">
      <c r="A191" s="303"/>
      <c r="B191" s="133" t="s">
        <v>117</v>
      </c>
      <c r="C191" s="297"/>
      <c r="D191" s="297"/>
      <c r="E191" s="134"/>
      <c r="F191" s="167"/>
      <c r="G191" s="135"/>
      <c r="H191" s="69"/>
      <c r="I191" s="136">
        <f t="shared" ref="I191:J191" si="52">AVERAGE(I175:I190)</f>
        <v>3.6</v>
      </c>
      <c r="J191" s="137">
        <f t="shared" si="52"/>
        <v>3360</v>
      </c>
      <c r="K191" s="138">
        <f t="shared" ref="K191" si="53">J191/I191</f>
        <v>933.33333333333326</v>
      </c>
      <c r="L191" s="136">
        <f t="shared" ref="L191:M191" si="54">AVERAGE(L175:L190)</f>
        <v>3.6</v>
      </c>
      <c r="M191" s="137">
        <f t="shared" si="54"/>
        <v>2956.5850188217628</v>
      </c>
      <c r="N191" s="138">
        <f>M191/L191</f>
        <v>821.27361633937858</v>
      </c>
      <c r="O191" s="139">
        <f>L191-I191</f>
        <v>0</v>
      </c>
      <c r="P191" s="140">
        <f>N191-K191</f>
        <v>-112.05971699395468</v>
      </c>
      <c r="Q191" s="141">
        <f>N191/K191</f>
        <v>0.8799360175064771</v>
      </c>
      <c r="R191" s="308"/>
      <c r="S191" s="142">
        <f>S175</f>
        <v>0.70857638888888885</v>
      </c>
      <c r="T191" s="143">
        <f>INDEX(T175:T190,COUNTA(T175:T190))</f>
        <v>0.96628472222222217</v>
      </c>
      <c r="U191" s="144"/>
      <c r="V191" s="166"/>
      <c r="W191" s="167"/>
      <c r="X191" s="138"/>
      <c r="Y191" s="298"/>
      <c r="Z191" s="299"/>
      <c r="AA191" s="174">
        <f>M191-J191</f>
        <v>-403.41498117823721</v>
      </c>
      <c r="AB191" s="141">
        <f>M191/J191</f>
        <v>0.87993601750647699</v>
      </c>
      <c r="AC191" s="292"/>
    </row>
    <row r="193" spans="25:26">
      <c r="Y193" s="289" t="s">
        <v>161</v>
      </c>
      <c r="Z193" s="289"/>
    </row>
    <row r="194" spans="25:26">
      <c r="Y194" s="289" t="s">
        <v>162</v>
      </c>
      <c r="Z194" s="289"/>
    </row>
    <row r="195" spans="25:26">
      <c r="Y195" s="289" t="s">
        <v>163</v>
      </c>
      <c r="Z195" s="289"/>
    </row>
    <row r="196" spans="25:26">
      <c r="Y196" s="289" t="s">
        <v>164</v>
      </c>
      <c r="Z196" s="289"/>
    </row>
    <row r="197" spans="25:26">
      <c r="Y197" s="289" t="s">
        <v>165</v>
      </c>
      <c r="Z197" s="289"/>
    </row>
    <row r="198" spans="25:26">
      <c r="Y198" s="289" t="s">
        <v>166</v>
      </c>
      <c r="Z198" s="289"/>
    </row>
    <row r="199" spans="25:26">
      <c r="Y199" s="289" t="s">
        <v>167</v>
      </c>
      <c r="Z199" s="289"/>
    </row>
    <row r="200" spans="25:26">
      <c r="Y200" s="289" t="s">
        <v>168</v>
      </c>
      <c r="Z200" s="289"/>
    </row>
    <row r="201" spans="25:26">
      <c r="Y201" s="289" t="s">
        <v>169</v>
      </c>
      <c r="Z201" s="289"/>
    </row>
    <row r="202" spans="25:26">
      <c r="Y202" s="289" t="s">
        <v>170</v>
      </c>
      <c r="Z202" s="289"/>
    </row>
    <row r="203" spans="25:26">
      <c r="Y203" s="289" t="s">
        <v>171</v>
      </c>
      <c r="Z203" s="289"/>
    </row>
    <row r="204" spans="25:26">
      <c r="Y204" s="289" t="s">
        <v>172</v>
      </c>
      <c r="Z204" s="289"/>
    </row>
    <row r="205" spans="25:26">
      <c r="Y205" s="289" t="s">
        <v>173</v>
      </c>
      <c r="Z205" s="289"/>
    </row>
  </sheetData>
  <mergeCells count="452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Y134:Z134"/>
    <mergeCell ref="C135:D135"/>
    <mergeCell ref="Y135:Z135"/>
    <mergeCell ref="C136:D136"/>
    <mergeCell ref="Y136:Z136"/>
    <mergeCell ref="C140:D140"/>
    <mergeCell ref="Y140:Z140"/>
    <mergeCell ref="Y172:Z172"/>
    <mergeCell ref="C173:D173"/>
    <mergeCell ref="C149:D149"/>
    <mergeCell ref="Y149:Z149"/>
    <mergeCell ref="C150:D150"/>
    <mergeCell ref="Y150:Z150"/>
    <mergeCell ref="C151:D151"/>
    <mergeCell ref="Y151:Z151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Y164:Z164"/>
    <mergeCell ref="R158:R174"/>
    <mergeCell ref="Y158:Z158"/>
    <mergeCell ref="C171:D171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Y171:Z171"/>
    <mergeCell ref="C172:D172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C168:D168"/>
    <mergeCell ref="Y168:Z168"/>
    <mergeCell ref="C169:D169"/>
    <mergeCell ref="Y169:Z169"/>
    <mergeCell ref="C170:D170"/>
    <mergeCell ref="Y170:Z170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89:D189"/>
    <mergeCell ref="Y189:Z189"/>
    <mergeCell ref="C190:D190"/>
    <mergeCell ref="Y190:Z190"/>
    <mergeCell ref="C191:D191"/>
    <mergeCell ref="Y191:Z191"/>
    <mergeCell ref="C186:D186"/>
    <mergeCell ref="Y186:Z186"/>
    <mergeCell ref="C187:D187"/>
    <mergeCell ref="Y187:Z187"/>
    <mergeCell ref="C188:D188"/>
    <mergeCell ref="Y188:Z188"/>
    <mergeCell ref="Y205:Z205"/>
    <mergeCell ref="Y199:Z199"/>
    <mergeCell ref="Y200:Z200"/>
    <mergeCell ref="Y201:Z201"/>
    <mergeCell ref="Y202:Z202"/>
    <mergeCell ref="Y203:Z203"/>
    <mergeCell ref="Y204:Z204"/>
    <mergeCell ref="Y193:Z193"/>
    <mergeCell ref="Y194:Z194"/>
    <mergeCell ref="Y195:Z195"/>
    <mergeCell ref="Y196:Z196"/>
    <mergeCell ref="Y197:Z197"/>
    <mergeCell ref="Y198:Z198"/>
  </mergeCells>
  <phoneticPr fontId="5" type="noConversion"/>
  <conditionalFormatting sqref="O5:O191">
    <cfRule type="cellIs" dxfId="587" priority="1" operator="greaterThan">
      <formula>0</formula>
    </cfRule>
  </conditionalFormatting>
  <conditionalFormatting sqref="P5:P191 AA5:AA191">
    <cfRule type="cellIs" dxfId="586" priority="4" operator="lessThan">
      <formula>0</formula>
    </cfRule>
  </conditionalFormatting>
  <conditionalFormatting sqref="Q5:Q191 AB5:AB191">
    <cfRule type="cellIs" dxfId="585" priority="2" operator="greaterThan">
      <formula>1</formula>
    </cfRule>
    <cfRule type="cellIs" dxfId="584" priority="3" operator="lessThan">
      <formula>0.8</formula>
    </cfRule>
  </conditionalFormatting>
  <conditionalFormatting sqref="AC5:AC6 R5:R191 AC107:AC112">
    <cfRule type="cellIs" dxfId="583" priority="5" operator="lessThan">
      <formula>0.8</formula>
    </cfRule>
  </conditionalFormatting>
  <conditionalFormatting sqref="AC12:AC20">
    <cfRule type="cellIs" dxfId="582" priority="15" operator="lessThan">
      <formula>0.8</formula>
    </cfRule>
  </conditionalFormatting>
  <conditionalFormatting sqref="AC22:AC27">
    <cfRule type="cellIs" dxfId="581" priority="14" operator="lessThan">
      <formula>0.8</formula>
    </cfRule>
  </conditionalFormatting>
  <conditionalFormatting sqref="AC39:AC44">
    <cfRule type="cellIs" dxfId="580" priority="12" operator="lessThan">
      <formula>0.8</formula>
    </cfRule>
  </conditionalFormatting>
  <conditionalFormatting sqref="AC56">
    <cfRule type="cellIs" dxfId="579" priority="13" operator="lessThan">
      <formula>0.8</formula>
    </cfRule>
  </conditionalFormatting>
  <conditionalFormatting sqref="AC73">
    <cfRule type="cellIs" dxfId="578" priority="7" operator="lessThan">
      <formula>0.8</formula>
    </cfRule>
  </conditionalFormatting>
  <conditionalFormatting sqref="AC90:AC95">
    <cfRule type="cellIs" dxfId="577" priority="6" operator="lessThan">
      <formula>0.8</formula>
    </cfRule>
  </conditionalFormatting>
  <conditionalFormatting sqref="AC124">
    <cfRule type="cellIs" dxfId="576" priority="11" operator="lessThan">
      <formula>0.8</formula>
    </cfRule>
  </conditionalFormatting>
  <conditionalFormatting sqref="AC141">
    <cfRule type="cellIs" dxfId="575" priority="10" operator="lessThan">
      <formula>0.8</formula>
    </cfRule>
  </conditionalFormatting>
  <conditionalFormatting sqref="AC158">
    <cfRule type="cellIs" dxfId="574" priority="9" operator="lessThan">
      <formula>0.8</formula>
    </cfRule>
  </conditionalFormatting>
  <conditionalFormatting sqref="AC175:AC180">
    <cfRule type="cellIs" dxfId="573" priority="8" operator="lessThan">
      <formula>0.8</formula>
    </cfRule>
  </conditionalFormatting>
  <dataValidations count="1">
    <dataValidation type="list" allowBlank="1" showInputMessage="1" showErrorMessage="1" sqref="Y5:Z191" xr:uid="{06020369-CCC2-4B59-A60F-4ABEBCA0EC3C}">
      <formula1>$Y$193:$Y$205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257A5-6250-4AD7-80C7-F45E4F08D86D}">
  <sheetPr>
    <tabColor theme="9" tint="0.59999389629810485"/>
    <pageSetUpPr fitToPage="1"/>
  </sheetPr>
  <dimension ref="A1:AG120"/>
  <sheetViews>
    <sheetView zoomScale="85" zoomScaleNormal="85" workbookViewId="0">
      <pane ySplit="4" topLeftCell="A5" activePane="bottomLeft" state="frozen"/>
      <selection activeCell="L39" sqref="L39"/>
      <selection pane="bottomLeft" activeCell="Y84" sqref="Y84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SUM(F5:F106)</f>
        <v>44279</v>
      </c>
      <c r="E1" s="88" t="s">
        <v>3</v>
      </c>
      <c r="F1" s="89">
        <f>SUM(G5:G106)</f>
        <v>2329551.66</v>
      </c>
      <c r="G1" s="90" t="s">
        <v>84</v>
      </c>
      <c r="H1" s="91">
        <f>L21+L38+L55+L72+L89+L106</f>
        <v>112.12738095238096</v>
      </c>
      <c r="I1" s="345" t="s">
        <v>85</v>
      </c>
      <c r="J1" s="341"/>
      <c r="K1" s="361"/>
      <c r="L1" s="365" t="s">
        <v>86</v>
      </c>
      <c r="M1" s="366"/>
      <c r="N1" s="367"/>
      <c r="O1" s="341" t="s">
        <v>87</v>
      </c>
      <c r="P1" s="341"/>
      <c r="Q1" s="341"/>
      <c r="R1" s="342"/>
      <c r="S1" s="345" t="s">
        <v>88</v>
      </c>
      <c r="T1" s="341"/>
      <c r="U1" s="341"/>
      <c r="V1" s="341"/>
      <c r="W1" s="341"/>
      <c r="X1" s="342"/>
      <c r="Y1" s="200" t="s">
        <v>222</v>
      </c>
      <c r="Z1" s="200" t="s">
        <v>223</v>
      </c>
      <c r="AA1" s="385" t="s">
        <v>175</v>
      </c>
      <c r="AB1" s="386"/>
      <c r="AC1" s="176" t="s">
        <v>19</v>
      </c>
      <c r="AD1" s="177" t="s">
        <v>174</v>
      </c>
      <c r="AE1" s="345" t="s">
        <v>90</v>
      </c>
      <c r="AF1" s="347"/>
      <c r="AG1" s="348"/>
    </row>
    <row r="2" spans="1:33" ht="26.25" customHeight="1" thickBot="1">
      <c r="A2" s="354">
        <v>46046</v>
      </c>
      <c r="B2" s="355"/>
      <c r="C2" s="92" t="s">
        <v>40</v>
      </c>
      <c r="D2" s="93">
        <f>AVERAGE(N21,N38,N55,N72,N89,N106)</f>
        <v>155.93134299312183</v>
      </c>
      <c r="E2" s="93" t="s">
        <v>91</v>
      </c>
      <c r="F2" s="94">
        <f>F1/D1</f>
        <v>52.610755888796049</v>
      </c>
      <c r="G2" s="95" t="s">
        <v>92</v>
      </c>
      <c r="H2" s="96">
        <f>COUNT(H5:H106)</f>
        <v>0</v>
      </c>
      <c r="I2" s="362"/>
      <c r="J2" s="363"/>
      <c r="K2" s="364"/>
      <c r="L2" s="368"/>
      <c r="M2" s="343"/>
      <c r="N2" s="369"/>
      <c r="O2" s="343"/>
      <c r="P2" s="343"/>
      <c r="Q2" s="343"/>
      <c r="R2" s="344"/>
      <c r="S2" s="346"/>
      <c r="T2" s="343"/>
      <c r="U2" s="343"/>
      <c r="V2" s="343"/>
      <c r="W2" s="343"/>
      <c r="X2" s="344"/>
      <c r="Y2" s="201">
        <f>SUM(Y21,Y38,Y55,Y72,Y89,Y106)</f>
        <v>0</v>
      </c>
      <c r="Z2" s="201">
        <f>SUM(Z21,Z38,Z55,Z72,Z89,Z106)</f>
        <v>0</v>
      </c>
      <c r="AA2" s="387"/>
      <c r="AB2" s="388"/>
      <c r="AC2" s="178">
        <f>SUM(AC21,AC38,AC55,AC72,AC89,AC106)</f>
        <v>37</v>
      </c>
      <c r="AD2" s="179">
        <f>SUM(AD21,AD38,AD55,AD72,AD89,AD106)</f>
        <v>0</v>
      </c>
      <c r="AE2" s="349"/>
      <c r="AF2" s="350"/>
      <c r="AG2" s="351"/>
    </row>
    <row r="3" spans="1:33" ht="23.25" customHeight="1">
      <c r="A3" s="356" t="s">
        <v>93</v>
      </c>
      <c r="B3" s="358" t="s">
        <v>94</v>
      </c>
      <c r="C3" s="315" t="s">
        <v>95</v>
      </c>
      <c r="D3" s="315"/>
      <c r="E3" s="337" t="s">
        <v>96</v>
      </c>
      <c r="F3" s="315" t="s">
        <v>97</v>
      </c>
      <c r="G3" s="337" t="s">
        <v>98</v>
      </c>
      <c r="H3" s="339" t="s">
        <v>99</v>
      </c>
      <c r="I3" s="329" t="s">
        <v>100</v>
      </c>
      <c r="J3" s="325" t="s">
        <v>101</v>
      </c>
      <c r="K3" s="327" t="s">
        <v>40</v>
      </c>
      <c r="L3" s="352" t="s">
        <v>100</v>
      </c>
      <c r="M3" s="325" t="s">
        <v>101</v>
      </c>
      <c r="N3" s="327" t="s">
        <v>40</v>
      </c>
      <c r="O3" s="329" t="s">
        <v>100</v>
      </c>
      <c r="P3" s="331" t="s">
        <v>40</v>
      </c>
      <c r="Q3" s="333" t="s">
        <v>102</v>
      </c>
      <c r="R3" s="335" t="s">
        <v>103</v>
      </c>
      <c r="S3" s="314" t="s">
        <v>104</v>
      </c>
      <c r="T3" s="315"/>
      <c r="U3" s="316" t="s">
        <v>105</v>
      </c>
      <c r="V3" s="316" t="s">
        <v>106</v>
      </c>
      <c r="W3" s="315" t="s">
        <v>107</v>
      </c>
      <c r="X3" s="318"/>
      <c r="Y3" s="379" t="s">
        <v>224</v>
      </c>
      <c r="Z3" s="380"/>
      <c r="AA3" s="381" t="s">
        <v>108</v>
      </c>
      <c r="AB3" s="382"/>
      <c r="AC3" s="379" t="s">
        <v>225</v>
      </c>
      <c r="AD3" s="380"/>
      <c r="AE3" s="323" t="s">
        <v>101</v>
      </c>
      <c r="AF3" s="370" t="s">
        <v>102</v>
      </c>
      <c r="AG3" s="372" t="s">
        <v>109</v>
      </c>
    </row>
    <row r="4" spans="1:33" ht="17.25" customHeight="1" thickBot="1">
      <c r="A4" s="357"/>
      <c r="B4" s="359"/>
      <c r="C4" s="360"/>
      <c r="D4" s="360"/>
      <c r="E4" s="338"/>
      <c r="F4" s="360"/>
      <c r="G4" s="338"/>
      <c r="H4" s="340"/>
      <c r="I4" s="330"/>
      <c r="J4" s="326"/>
      <c r="K4" s="328"/>
      <c r="L4" s="353"/>
      <c r="M4" s="326"/>
      <c r="N4" s="328"/>
      <c r="O4" s="330"/>
      <c r="P4" s="332"/>
      <c r="Q4" s="334"/>
      <c r="R4" s="336"/>
      <c r="S4" s="68" t="s">
        <v>110</v>
      </c>
      <c r="T4" s="99" t="s">
        <v>111</v>
      </c>
      <c r="U4" s="317"/>
      <c r="V4" s="317"/>
      <c r="W4" s="99" t="s">
        <v>112</v>
      </c>
      <c r="X4" s="69" t="s">
        <v>113</v>
      </c>
      <c r="Y4" s="202" t="s">
        <v>49</v>
      </c>
      <c r="Z4" s="203" t="s">
        <v>50</v>
      </c>
      <c r="AA4" s="383"/>
      <c r="AB4" s="384"/>
      <c r="AC4" s="202" t="s">
        <v>176</v>
      </c>
      <c r="AD4" s="203" t="s">
        <v>177</v>
      </c>
      <c r="AE4" s="324"/>
      <c r="AF4" s="371"/>
      <c r="AG4" s="373"/>
    </row>
    <row r="5" spans="1:33" ht="15.75" customHeight="1">
      <c r="A5" s="311" t="s">
        <v>183</v>
      </c>
      <c r="B5" s="114" t="s">
        <v>178</v>
      </c>
      <c r="C5" s="375" t="s">
        <v>179</v>
      </c>
      <c r="D5" s="375"/>
      <c r="E5" s="147">
        <v>19.7</v>
      </c>
      <c r="F5" s="151">
        <v>2979</v>
      </c>
      <c r="G5" s="148">
        <f t="shared" ref="G5:G9" si="0">E5*F5</f>
        <v>58686.299999999996</v>
      </c>
      <c r="H5" s="149"/>
      <c r="I5" s="150">
        <v>13</v>
      </c>
      <c r="J5" s="151">
        <v>1200</v>
      </c>
      <c r="K5" s="152">
        <f>J5/I5</f>
        <v>92.307692307692307</v>
      </c>
      <c r="L5" s="153">
        <v>13</v>
      </c>
      <c r="M5" s="151">
        <f>F5/V5*60</f>
        <v>1078.2626181379446</v>
      </c>
      <c r="N5" s="152">
        <f>M5/L5</f>
        <v>82.943278318303427</v>
      </c>
      <c r="O5" s="154">
        <f>L5-I5</f>
        <v>0</v>
      </c>
      <c r="P5" s="155">
        <f>N5-K5</f>
        <v>-9.3644139893888791</v>
      </c>
      <c r="Q5" s="156">
        <f>N5/K5</f>
        <v>0.89855218178162044</v>
      </c>
      <c r="R5" s="306">
        <f>Q21</f>
        <v>0.8902677222967903</v>
      </c>
      <c r="S5" s="157">
        <v>0.20849537037037036</v>
      </c>
      <c r="T5" s="158">
        <v>0.32361111111111113</v>
      </c>
      <c r="U5" s="159"/>
      <c r="V5" s="160">
        <v>165.76666666666671</v>
      </c>
      <c r="W5" s="183"/>
      <c r="X5" s="152"/>
      <c r="Y5" s="12"/>
      <c r="Z5" s="208"/>
      <c r="AA5" s="309"/>
      <c r="AB5" s="310"/>
      <c r="AC5" s="12">
        <v>4</v>
      </c>
      <c r="AD5" s="208"/>
      <c r="AE5" s="180">
        <f>M5-J5</f>
        <v>-121.73738186205537</v>
      </c>
      <c r="AF5" s="132">
        <f>M5/J5</f>
        <v>0.89855218178162055</v>
      </c>
      <c r="AG5" s="376">
        <f>AF21</f>
        <v>0.8902677222967903</v>
      </c>
    </row>
    <row r="6" spans="1:33" ht="15.75" customHeight="1">
      <c r="A6" s="312"/>
      <c r="B6" s="100" t="s">
        <v>184</v>
      </c>
      <c r="C6" s="374" t="s">
        <v>185</v>
      </c>
      <c r="D6" s="374"/>
      <c r="E6" s="101">
        <v>56.77</v>
      </c>
      <c r="F6" s="102">
        <v>3199</v>
      </c>
      <c r="G6" s="103">
        <f t="shared" si="0"/>
        <v>181607.23</v>
      </c>
      <c r="H6" s="26"/>
      <c r="I6" s="104">
        <v>25</v>
      </c>
      <c r="J6" s="105">
        <v>2000</v>
      </c>
      <c r="K6" s="106">
        <f t="shared" ref="K6:K45" si="1">J6/I6</f>
        <v>80</v>
      </c>
      <c r="L6" s="107">
        <v>25</v>
      </c>
      <c r="M6" s="105">
        <f>F6/V6*60</f>
        <v>1776.9480018515667</v>
      </c>
      <c r="N6" s="106">
        <f>M6/L6</f>
        <v>71.077920074062661</v>
      </c>
      <c r="O6" s="108">
        <f>L6-I6</f>
        <v>0</v>
      </c>
      <c r="P6" s="109">
        <f>N6-K6</f>
        <v>-8.9220799259373393</v>
      </c>
      <c r="Q6" s="110">
        <f>N6/K6</f>
        <v>0.88847400092578321</v>
      </c>
      <c r="R6" s="307"/>
      <c r="S6" s="47">
        <v>0.32777777777777778</v>
      </c>
      <c r="T6" s="48">
        <v>0.40278935185185183</v>
      </c>
      <c r="U6" s="111">
        <v>5.9999999999999787</v>
      </c>
      <c r="V6" s="112">
        <v>108.01666666666664</v>
      </c>
      <c r="W6" s="113"/>
      <c r="X6" s="116"/>
      <c r="Y6" s="12"/>
      <c r="Z6" s="208"/>
      <c r="AA6" s="295"/>
      <c r="AB6" s="296"/>
      <c r="AC6" s="12">
        <v>2</v>
      </c>
      <c r="AD6" s="208"/>
      <c r="AE6" s="117">
        <f>M6-J6</f>
        <v>-223.05199814843331</v>
      </c>
      <c r="AF6" s="110">
        <f>M6/J6</f>
        <v>0.88847400092578332</v>
      </c>
      <c r="AG6" s="377"/>
    </row>
    <row r="7" spans="1:33" ht="15.75" customHeight="1">
      <c r="A7" s="312"/>
      <c r="B7" s="100" t="s">
        <v>186</v>
      </c>
      <c r="C7" s="374" t="s">
        <v>187</v>
      </c>
      <c r="D7" s="374"/>
      <c r="E7" s="101">
        <v>77.34</v>
      </c>
      <c r="F7" s="102">
        <v>1562</v>
      </c>
      <c r="G7" s="103">
        <f t="shared" si="0"/>
        <v>120805.08</v>
      </c>
      <c r="H7" s="26"/>
      <c r="I7" s="104">
        <v>25</v>
      </c>
      <c r="J7" s="105">
        <v>2000</v>
      </c>
      <c r="K7" s="106">
        <f t="shared" si="1"/>
        <v>80</v>
      </c>
      <c r="L7" s="107">
        <v>25</v>
      </c>
      <c r="M7" s="105">
        <f>F7/V7*60</f>
        <v>1778.9307181271759</v>
      </c>
      <c r="N7" s="106">
        <f>M7/L7</f>
        <v>71.157228725087037</v>
      </c>
      <c r="O7" s="108">
        <f>L7-I7</f>
        <v>0</v>
      </c>
      <c r="P7" s="109">
        <f>N7-K7</f>
        <v>-8.8427712749129626</v>
      </c>
      <c r="Q7" s="110">
        <f>N7/K7</f>
        <v>0.88946535906358792</v>
      </c>
      <c r="R7" s="307"/>
      <c r="S7" s="47">
        <v>0.4064699074074074</v>
      </c>
      <c r="T7" s="48">
        <v>0.44305555555555554</v>
      </c>
      <c r="U7" s="111">
        <v>5.3000000000000291</v>
      </c>
      <c r="V7" s="112">
        <v>52.683333333333309</v>
      </c>
      <c r="W7" s="113"/>
      <c r="X7" s="116"/>
      <c r="Y7" s="12"/>
      <c r="Z7" s="208"/>
      <c r="AA7" s="295"/>
      <c r="AB7" s="296"/>
      <c r="AC7" s="12">
        <v>1</v>
      </c>
      <c r="AD7" s="208"/>
      <c r="AE7" s="117">
        <f>M7-J7</f>
        <v>-221.06928187282415</v>
      </c>
      <c r="AF7" s="110">
        <f>M7/J7</f>
        <v>0.88946535906358792</v>
      </c>
      <c r="AG7" s="377"/>
    </row>
    <row r="8" spans="1:33" ht="15.75" customHeight="1">
      <c r="A8" s="312"/>
      <c r="B8" s="100" t="s">
        <v>186</v>
      </c>
      <c r="C8" s="374" t="s">
        <v>197</v>
      </c>
      <c r="D8" s="374"/>
      <c r="E8" s="101">
        <v>47.37</v>
      </c>
      <c r="F8" s="102">
        <v>1694</v>
      </c>
      <c r="G8" s="103">
        <f t="shared" si="0"/>
        <v>80244.78</v>
      </c>
      <c r="H8" s="26"/>
      <c r="I8" s="104">
        <v>21</v>
      </c>
      <c r="J8" s="105">
        <v>2000</v>
      </c>
      <c r="K8" s="106">
        <f t="shared" si="1"/>
        <v>95.238095238095241</v>
      </c>
      <c r="L8" s="107">
        <v>21</v>
      </c>
      <c r="M8" s="105">
        <f>F8/V8*60</f>
        <v>1774.3380855397156</v>
      </c>
      <c r="N8" s="106">
        <f>M8/L8</f>
        <v>84.4922897876055</v>
      </c>
      <c r="O8" s="108">
        <f>L8-I8</f>
        <v>0</v>
      </c>
      <c r="P8" s="109">
        <f>N8-K8</f>
        <v>-10.74580545048974</v>
      </c>
      <c r="Q8" s="110">
        <f>N8/K8</f>
        <v>0.88716904276985775</v>
      </c>
      <c r="R8" s="307"/>
      <c r="S8" s="47">
        <v>0.4465277777777778</v>
      </c>
      <c r="T8" s="48">
        <v>0.48630787037037038</v>
      </c>
      <c r="U8" s="111">
        <v>5.0000000000000622</v>
      </c>
      <c r="V8" s="112">
        <v>57.28333333333331</v>
      </c>
      <c r="W8" s="113">
        <v>0.48630787037037038</v>
      </c>
      <c r="X8" s="116">
        <v>0.52506944444444448</v>
      </c>
      <c r="Y8" s="12"/>
      <c r="Z8" s="208"/>
      <c r="AA8" s="295"/>
      <c r="AB8" s="296"/>
      <c r="AC8" s="12">
        <v>1</v>
      </c>
      <c r="AD8" s="208"/>
      <c r="AE8" s="117">
        <f>M8-J8</f>
        <v>-225.66191446028438</v>
      </c>
      <c r="AF8" s="110">
        <f>M8/J8</f>
        <v>0.88716904276985786</v>
      </c>
      <c r="AG8" s="377"/>
    </row>
    <row r="9" spans="1:33" ht="15.75" customHeight="1">
      <c r="A9" s="312"/>
      <c r="B9" s="100" t="s">
        <v>186</v>
      </c>
      <c r="C9" s="374" t="s">
        <v>189</v>
      </c>
      <c r="D9" s="374"/>
      <c r="E9" s="101">
        <v>59.52</v>
      </c>
      <c r="F9" s="102">
        <v>3264</v>
      </c>
      <c r="G9" s="103">
        <f t="shared" si="0"/>
        <v>194273.28</v>
      </c>
      <c r="H9" s="13"/>
      <c r="I9" s="104">
        <v>25</v>
      </c>
      <c r="J9" s="105">
        <v>2000</v>
      </c>
      <c r="K9" s="106">
        <f t="shared" si="1"/>
        <v>80</v>
      </c>
      <c r="L9" s="118">
        <v>25</v>
      </c>
      <c r="M9" s="105">
        <f>F9/V9*60</f>
        <v>1781.9836214740685</v>
      </c>
      <c r="N9" s="106">
        <f>M9/L9</f>
        <v>71.279344858962745</v>
      </c>
      <c r="O9" s="108">
        <f>L9-I9</f>
        <v>0</v>
      </c>
      <c r="P9" s="109">
        <f>N9-K9</f>
        <v>-8.7206551410372555</v>
      </c>
      <c r="Q9" s="110">
        <f>N9/K9</f>
        <v>0.89099181073703426</v>
      </c>
      <c r="R9" s="307"/>
      <c r="S9" s="47">
        <v>0.52506944444444448</v>
      </c>
      <c r="T9" s="48">
        <v>0.60138888888888886</v>
      </c>
      <c r="U9" s="111">
        <v>55.816666666666706</v>
      </c>
      <c r="V9" s="112">
        <v>109.89999999999992</v>
      </c>
      <c r="W9" s="113"/>
      <c r="X9" s="116"/>
      <c r="Y9" s="12"/>
      <c r="Z9" s="208"/>
      <c r="AA9" s="295"/>
      <c r="AB9" s="296"/>
      <c r="AC9" s="12">
        <v>3</v>
      </c>
      <c r="AD9" s="208"/>
      <c r="AE9" s="117">
        <f>M9-J9</f>
        <v>-218.01637852593149</v>
      </c>
      <c r="AF9" s="110">
        <f>M9/J9</f>
        <v>0.89099181073703426</v>
      </c>
      <c r="AG9" s="377"/>
    </row>
    <row r="10" spans="1:33" ht="15.75" customHeight="1">
      <c r="A10" s="312"/>
      <c r="B10" s="100"/>
      <c r="C10" s="374"/>
      <c r="D10" s="374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07"/>
      <c r="S10" s="47"/>
      <c r="T10" s="48"/>
      <c r="U10" s="111"/>
      <c r="V10" s="112"/>
      <c r="W10" s="113"/>
      <c r="X10" s="116"/>
      <c r="Y10" s="12"/>
      <c r="Z10" s="208"/>
      <c r="AA10" s="295"/>
      <c r="AB10" s="296"/>
      <c r="AC10" s="12"/>
      <c r="AD10" s="208"/>
      <c r="AE10" s="117"/>
      <c r="AF10" s="110"/>
      <c r="AG10" s="377"/>
    </row>
    <row r="11" spans="1:33" ht="15.75" customHeight="1">
      <c r="A11" s="312"/>
      <c r="B11" s="100"/>
      <c r="C11" s="374"/>
      <c r="D11" s="374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307"/>
      <c r="S11" s="47"/>
      <c r="T11" s="48"/>
      <c r="U11" s="111"/>
      <c r="V11" s="112"/>
      <c r="W11" s="113"/>
      <c r="X11" s="116"/>
      <c r="Y11" s="12"/>
      <c r="Z11" s="208"/>
      <c r="AA11" s="295"/>
      <c r="AB11" s="296"/>
      <c r="AC11" s="12"/>
      <c r="AD11" s="208"/>
      <c r="AE11" s="117"/>
      <c r="AF11" s="110"/>
      <c r="AG11" s="377"/>
    </row>
    <row r="12" spans="1:33" ht="15.75" customHeight="1">
      <c r="A12" s="312"/>
      <c r="B12" s="100"/>
      <c r="C12" s="374"/>
      <c r="D12" s="374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07"/>
      <c r="S12" s="47"/>
      <c r="T12" s="48"/>
      <c r="U12" s="111"/>
      <c r="V12" s="112"/>
      <c r="W12" s="113"/>
      <c r="X12" s="116"/>
      <c r="Y12" s="12"/>
      <c r="Z12" s="208"/>
      <c r="AA12" s="295"/>
      <c r="AB12" s="296"/>
      <c r="AC12" s="12"/>
      <c r="AD12" s="208"/>
      <c r="AE12" s="117"/>
      <c r="AF12" s="110"/>
      <c r="AG12" s="377"/>
    </row>
    <row r="13" spans="1:33" ht="15.75" customHeight="1">
      <c r="A13" s="312"/>
      <c r="B13" s="100"/>
      <c r="C13" s="374"/>
      <c r="D13" s="374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07"/>
      <c r="S13" s="47"/>
      <c r="T13" s="48"/>
      <c r="U13" s="111"/>
      <c r="V13" s="112"/>
      <c r="W13" s="113"/>
      <c r="X13" s="116"/>
      <c r="Y13" s="12"/>
      <c r="Z13" s="208"/>
      <c r="AA13" s="295"/>
      <c r="AB13" s="296"/>
      <c r="AC13" s="12"/>
      <c r="AD13" s="208"/>
      <c r="AE13" s="117"/>
      <c r="AF13" s="110"/>
      <c r="AG13" s="377"/>
    </row>
    <row r="14" spans="1:33" ht="15.75" customHeight="1">
      <c r="A14" s="312"/>
      <c r="B14" s="100"/>
      <c r="C14" s="374"/>
      <c r="D14" s="374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07"/>
      <c r="S14" s="47"/>
      <c r="T14" s="48"/>
      <c r="U14" s="111"/>
      <c r="V14" s="112"/>
      <c r="W14" s="113"/>
      <c r="X14" s="116"/>
      <c r="Y14" s="12"/>
      <c r="Z14" s="208"/>
      <c r="AA14" s="295"/>
      <c r="AB14" s="296"/>
      <c r="AC14" s="12"/>
      <c r="AD14" s="208"/>
      <c r="AE14" s="117"/>
      <c r="AF14" s="110"/>
      <c r="AG14" s="377"/>
    </row>
    <row r="15" spans="1:33" ht="15.75" customHeight="1">
      <c r="A15" s="312"/>
      <c r="B15" s="100"/>
      <c r="C15" s="374"/>
      <c r="D15" s="37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07"/>
      <c r="S15" s="47"/>
      <c r="T15" s="48"/>
      <c r="U15" s="111"/>
      <c r="V15" s="112"/>
      <c r="W15" s="113"/>
      <c r="X15" s="116"/>
      <c r="Y15" s="12"/>
      <c r="Z15" s="208"/>
      <c r="AA15" s="295"/>
      <c r="AB15" s="296"/>
      <c r="AC15" s="12"/>
      <c r="AD15" s="208"/>
      <c r="AE15" s="117"/>
      <c r="AF15" s="110"/>
      <c r="AG15" s="377"/>
    </row>
    <row r="16" spans="1:33" ht="15.75" customHeight="1">
      <c r="A16" s="312"/>
      <c r="B16" s="100"/>
      <c r="C16" s="374"/>
      <c r="D16" s="37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07"/>
      <c r="S16" s="47"/>
      <c r="T16" s="48"/>
      <c r="U16" s="111"/>
      <c r="V16" s="112"/>
      <c r="W16" s="113"/>
      <c r="X16" s="116"/>
      <c r="Y16" s="12"/>
      <c r="Z16" s="208"/>
      <c r="AA16" s="295"/>
      <c r="AB16" s="296"/>
      <c r="AC16" s="12"/>
      <c r="AD16" s="208"/>
      <c r="AE16" s="117"/>
      <c r="AF16" s="110"/>
      <c r="AG16" s="377"/>
    </row>
    <row r="17" spans="1:33" ht="15.75" customHeight="1">
      <c r="A17" s="312"/>
      <c r="B17" s="100"/>
      <c r="C17" s="374"/>
      <c r="D17" s="37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07"/>
      <c r="S17" s="47"/>
      <c r="T17" s="48"/>
      <c r="U17" s="111"/>
      <c r="V17" s="112"/>
      <c r="W17" s="113"/>
      <c r="X17" s="116"/>
      <c r="Y17" s="12"/>
      <c r="Z17" s="208"/>
      <c r="AA17" s="295"/>
      <c r="AB17" s="296"/>
      <c r="AC17" s="12"/>
      <c r="AD17" s="208"/>
      <c r="AE17" s="117"/>
      <c r="AF17" s="110"/>
      <c r="AG17" s="377"/>
    </row>
    <row r="18" spans="1:33" ht="15.75" customHeight="1">
      <c r="A18" s="312"/>
      <c r="B18" s="100"/>
      <c r="C18" s="374"/>
      <c r="D18" s="37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07"/>
      <c r="S18" s="47"/>
      <c r="T18" s="48"/>
      <c r="U18" s="111"/>
      <c r="V18" s="112"/>
      <c r="W18" s="113"/>
      <c r="X18" s="116"/>
      <c r="Y18" s="12"/>
      <c r="Z18" s="208"/>
      <c r="AA18" s="295"/>
      <c r="AB18" s="296"/>
      <c r="AC18" s="12"/>
      <c r="AD18" s="208"/>
      <c r="AE18" s="117"/>
      <c r="AF18" s="110"/>
      <c r="AG18" s="377"/>
    </row>
    <row r="19" spans="1:33" ht="15.75" customHeight="1">
      <c r="A19" s="312"/>
      <c r="B19" s="100"/>
      <c r="C19" s="374"/>
      <c r="D19" s="37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07"/>
      <c r="S19" s="47"/>
      <c r="T19" s="48"/>
      <c r="U19" s="111"/>
      <c r="V19" s="112"/>
      <c r="W19" s="113"/>
      <c r="X19" s="116"/>
      <c r="Y19" s="12"/>
      <c r="Z19" s="208"/>
      <c r="AA19" s="295"/>
      <c r="AB19" s="296"/>
      <c r="AC19" s="12"/>
      <c r="AD19" s="208"/>
      <c r="AE19" s="117"/>
      <c r="AF19" s="110"/>
      <c r="AG19" s="377"/>
    </row>
    <row r="20" spans="1:33" ht="15.75" customHeight="1">
      <c r="A20" s="312"/>
      <c r="B20" s="100"/>
      <c r="C20" s="374"/>
      <c r="D20" s="374"/>
      <c r="E20" s="184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07"/>
      <c r="S20" s="47"/>
      <c r="T20" s="48"/>
      <c r="U20" s="130"/>
      <c r="V20" s="112"/>
      <c r="W20" s="113"/>
      <c r="X20" s="116"/>
      <c r="Y20" s="12"/>
      <c r="Z20" s="208"/>
      <c r="AA20" s="295"/>
      <c r="AB20" s="296"/>
      <c r="AC20" s="12"/>
      <c r="AD20" s="208"/>
      <c r="AE20" s="117"/>
      <c r="AF20" s="110"/>
      <c r="AG20" s="377"/>
    </row>
    <row r="21" spans="1:33" ht="15.75" customHeight="1" thickBot="1">
      <c r="A21" s="313"/>
      <c r="B21" s="133" t="s">
        <v>117</v>
      </c>
      <c r="C21" s="297"/>
      <c r="D21" s="297"/>
      <c r="E21" s="134"/>
      <c r="F21" s="167"/>
      <c r="G21" s="135"/>
      <c r="H21" s="69"/>
      <c r="I21" s="136">
        <f t="shared" ref="I21:J21" si="2">AVERAGE(I5:I20)</f>
        <v>21.8</v>
      </c>
      <c r="J21" s="137">
        <f t="shared" si="2"/>
        <v>1840</v>
      </c>
      <c r="K21" s="138">
        <f t="shared" ref="K21" si="3">J21/I21</f>
        <v>84.403669724770637</v>
      </c>
      <c r="L21" s="136">
        <f t="shared" ref="L21:M21" si="4">AVERAGE(L5:L20)</f>
        <v>21.8</v>
      </c>
      <c r="M21" s="137">
        <f t="shared" si="4"/>
        <v>1638.0926090260941</v>
      </c>
      <c r="N21" s="138">
        <f t="shared" ref="N21:N29" si="5">M21/L21</f>
        <v>75.141862799362116</v>
      </c>
      <c r="O21" s="139">
        <f t="shared" ref="O21:O29" si="6">L21-I21</f>
        <v>0</v>
      </c>
      <c r="P21" s="140">
        <f t="shared" ref="P21:P29" si="7">N21-K21</f>
        <v>-9.2618069254085214</v>
      </c>
      <c r="Q21" s="141">
        <f t="shared" ref="Q21:Q29" si="8">N21/K21</f>
        <v>0.8902677222967903</v>
      </c>
      <c r="R21" s="308"/>
      <c r="S21" s="142">
        <f>S5</f>
        <v>0.20849537037037036</v>
      </c>
      <c r="T21" s="143">
        <f>INDEX(T5:T20,COUNTA(T5:T20))</f>
        <v>0.60138888888888886</v>
      </c>
      <c r="U21" s="144"/>
      <c r="V21" s="166"/>
      <c r="W21" s="167"/>
      <c r="X21" s="138"/>
      <c r="Y21" s="181">
        <f>SUM(Y5:Y20)</f>
        <v>0</v>
      </c>
      <c r="Z21" s="182">
        <f>SUM(Z5:Z20)</f>
        <v>0</v>
      </c>
      <c r="AA21" s="298"/>
      <c r="AB21" s="299"/>
      <c r="AC21" s="181">
        <f>SUM(AC5:AC20)</f>
        <v>11</v>
      </c>
      <c r="AD21" s="182">
        <f>SUM(AD5:AD20)</f>
        <v>0</v>
      </c>
      <c r="AE21" s="168">
        <f t="shared" ref="AE21:AE29" si="9">M21-J21</f>
        <v>-201.90739097390588</v>
      </c>
      <c r="AF21" s="141">
        <f t="shared" ref="AF21:AF29" si="10">M21/J21</f>
        <v>0.8902677222967903</v>
      </c>
      <c r="AG21" s="378"/>
    </row>
    <row r="22" spans="1:33" ht="15.75" customHeight="1">
      <c r="A22" s="300" t="s">
        <v>190</v>
      </c>
      <c r="B22" s="146" t="s">
        <v>191</v>
      </c>
      <c r="C22" s="304" t="s">
        <v>192</v>
      </c>
      <c r="D22" s="305"/>
      <c r="E22" s="147">
        <v>57.3</v>
      </c>
      <c r="F22" s="159">
        <v>1479</v>
      </c>
      <c r="G22" s="148">
        <f t="shared" ref="G22:G29" si="11">E22*F22</f>
        <v>84746.7</v>
      </c>
      <c r="H22" s="149"/>
      <c r="I22" s="153">
        <v>22</v>
      </c>
      <c r="J22" s="151">
        <v>1800</v>
      </c>
      <c r="K22" s="152">
        <f>J22/I22</f>
        <v>81.818181818181813</v>
      </c>
      <c r="L22" s="153">
        <v>22</v>
      </c>
      <c r="M22" s="151">
        <f t="shared" ref="M22:M29" si="12">F22/V22*60</f>
        <v>1599.8798076923081</v>
      </c>
      <c r="N22" s="152">
        <f t="shared" si="5"/>
        <v>72.721809440559454</v>
      </c>
      <c r="O22" s="154">
        <f t="shared" si="6"/>
        <v>0</v>
      </c>
      <c r="P22" s="155">
        <f t="shared" si="7"/>
        <v>-9.0963723776223588</v>
      </c>
      <c r="Q22" s="156">
        <f t="shared" si="8"/>
        <v>0.88882211538461564</v>
      </c>
      <c r="R22" s="306">
        <f>Q38</f>
        <v>0.88791379567397599</v>
      </c>
      <c r="S22" s="157">
        <v>0.29166666666666669</v>
      </c>
      <c r="T22" s="158">
        <v>0.33018518518518519</v>
      </c>
      <c r="U22" s="159"/>
      <c r="V22" s="160">
        <v>55.466666666666654</v>
      </c>
      <c r="W22" s="97"/>
      <c r="X22" s="98"/>
      <c r="Y22" s="12"/>
      <c r="Z22" s="208"/>
      <c r="AA22" s="309"/>
      <c r="AB22" s="310"/>
      <c r="AC22" s="12">
        <v>1</v>
      </c>
      <c r="AD22" s="208"/>
      <c r="AE22" s="115">
        <f t="shared" si="9"/>
        <v>-200.12019230769192</v>
      </c>
      <c r="AF22" s="156">
        <f t="shared" si="10"/>
        <v>0.88882211538461564</v>
      </c>
      <c r="AG22" s="389">
        <f>AF38</f>
        <v>0.8879137956739761</v>
      </c>
    </row>
    <row r="23" spans="1:33" ht="15.75" customHeight="1">
      <c r="A23" s="301"/>
      <c r="B23" s="163" t="s">
        <v>178</v>
      </c>
      <c r="C23" s="293" t="s">
        <v>204</v>
      </c>
      <c r="D23" s="294"/>
      <c r="E23" s="101">
        <v>57.73</v>
      </c>
      <c r="F23" s="111">
        <v>1036</v>
      </c>
      <c r="G23" s="103">
        <f t="shared" si="11"/>
        <v>59808.28</v>
      </c>
      <c r="H23" s="26"/>
      <c r="I23" s="107">
        <v>22</v>
      </c>
      <c r="J23" s="105">
        <v>1800</v>
      </c>
      <c r="K23" s="106">
        <f t="shared" si="1"/>
        <v>81.818181818181813</v>
      </c>
      <c r="L23" s="107">
        <v>22</v>
      </c>
      <c r="M23" s="105">
        <f t="shared" si="12"/>
        <v>1602.7503223033964</v>
      </c>
      <c r="N23" s="106">
        <f t="shared" si="5"/>
        <v>72.852287377427103</v>
      </c>
      <c r="O23" s="108">
        <f t="shared" si="6"/>
        <v>0</v>
      </c>
      <c r="P23" s="109">
        <f t="shared" si="7"/>
        <v>-8.9658944407547096</v>
      </c>
      <c r="Q23" s="110">
        <f t="shared" si="8"/>
        <v>0.89041684572410906</v>
      </c>
      <c r="R23" s="307"/>
      <c r="S23" s="47">
        <v>0.33348379629629632</v>
      </c>
      <c r="T23" s="48">
        <v>0.36041666666666666</v>
      </c>
      <c r="U23" s="111">
        <v>4.7500000000000231</v>
      </c>
      <c r="V23" s="112">
        <v>38.783333333333296</v>
      </c>
      <c r="W23" s="113"/>
      <c r="X23" s="116"/>
      <c r="Y23" s="12"/>
      <c r="Z23" s="208"/>
      <c r="AA23" s="295"/>
      <c r="AB23" s="296"/>
      <c r="AC23" s="12">
        <v>1</v>
      </c>
      <c r="AD23" s="208"/>
      <c r="AE23" s="117">
        <f t="shared" si="9"/>
        <v>-197.24967769660361</v>
      </c>
      <c r="AF23" s="110">
        <f t="shared" si="10"/>
        <v>0.89041684572410906</v>
      </c>
      <c r="AG23" s="377"/>
    </row>
    <row r="24" spans="1:33" ht="15.75" customHeight="1">
      <c r="A24" s="301"/>
      <c r="B24" s="163" t="s">
        <v>178</v>
      </c>
      <c r="C24" s="293" t="s">
        <v>203</v>
      </c>
      <c r="D24" s="294"/>
      <c r="E24" s="101">
        <v>57.73</v>
      </c>
      <c r="F24" s="111">
        <v>825</v>
      </c>
      <c r="G24" s="103">
        <f t="shared" si="11"/>
        <v>47627.25</v>
      </c>
      <c r="H24" s="26"/>
      <c r="I24" s="107">
        <v>22</v>
      </c>
      <c r="J24" s="105">
        <v>1800</v>
      </c>
      <c r="K24" s="106">
        <f t="shared" si="1"/>
        <v>81.818181818181813</v>
      </c>
      <c r="L24" s="107">
        <v>22</v>
      </c>
      <c r="M24" s="105">
        <f t="shared" si="12"/>
        <v>1601.0781671158998</v>
      </c>
      <c r="N24" s="106">
        <f t="shared" si="5"/>
        <v>72.776280323449996</v>
      </c>
      <c r="O24" s="108">
        <f t="shared" si="6"/>
        <v>0</v>
      </c>
      <c r="P24" s="109">
        <f t="shared" si="7"/>
        <v>-9.0419014947318175</v>
      </c>
      <c r="Q24" s="110">
        <f t="shared" si="8"/>
        <v>0.8894878706199445</v>
      </c>
      <c r="R24" s="307"/>
      <c r="S24" s="47">
        <v>0.36394675925925923</v>
      </c>
      <c r="T24" s="48">
        <v>0.38541666666666669</v>
      </c>
      <c r="U24" s="111">
        <v>5.083333333333302</v>
      </c>
      <c r="V24" s="112">
        <v>30.916666666666728</v>
      </c>
      <c r="W24" s="113"/>
      <c r="X24" s="116"/>
      <c r="Y24" s="12"/>
      <c r="Z24" s="208"/>
      <c r="AA24" s="295"/>
      <c r="AB24" s="296"/>
      <c r="AC24" s="12">
        <v>1</v>
      </c>
      <c r="AD24" s="208"/>
      <c r="AE24" s="117">
        <f t="shared" si="9"/>
        <v>-198.92183288410024</v>
      </c>
      <c r="AF24" s="110">
        <f t="shared" si="10"/>
        <v>0.88948787061994428</v>
      </c>
      <c r="AG24" s="377"/>
    </row>
    <row r="25" spans="1:33" ht="15.75" customHeight="1">
      <c r="A25" s="301"/>
      <c r="B25" s="163" t="s">
        <v>201</v>
      </c>
      <c r="C25" s="293" t="s">
        <v>205</v>
      </c>
      <c r="D25" s="294"/>
      <c r="E25" s="101">
        <v>71.84</v>
      </c>
      <c r="F25" s="111">
        <v>1009</v>
      </c>
      <c r="G25" s="103">
        <f t="shared" si="11"/>
        <v>72486.559999999998</v>
      </c>
      <c r="H25" s="26"/>
      <c r="I25" s="107">
        <v>19</v>
      </c>
      <c r="J25" s="105">
        <v>1800</v>
      </c>
      <c r="K25" s="106">
        <f t="shared" si="1"/>
        <v>94.736842105263165</v>
      </c>
      <c r="L25" s="107">
        <v>19</v>
      </c>
      <c r="M25" s="105">
        <f t="shared" si="12"/>
        <v>1605.8355437665757</v>
      </c>
      <c r="N25" s="106">
        <f t="shared" si="5"/>
        <v>84.517660198240833</v>
      </c>
      <c r="O25" s="108">
        <f t="shared" si="6"/>
        <v>0</v>
      </c>
      <c r="P25" s="109">
        <f t="shared" si="7"/>
        <v>-10.219181907022332</v>
      </c>
      <c r="Q25" s="110">
        <f t="shared" si="8"/>
        <v>0.89213085764809763</v>
      </c>
      <c r="R25" s="307"/>
      <c r="S25" s="47">
        <v>0.38909722222222221</v>
      </c>
      <c r="T25" s="48">
        <v>0.4152777777777778</v>
      </c>
      <c r="U25" s="111">
        <v>5.2999999999999492</v>
      </c>
      <c r="V25" s="112">
        <v>37.70000000000006</v>
      </c>
      <c r="W25" s="113"/>
      <c r="X25" s="116"/>
      <c r="Y25" s="12"/>
      <c r="Z25" s="208"/>
      <c r="AA25" s="295"/>
      <c r="AB25" s="296"/>
      <c r="AC25" s="12">
        <v>1</v>
      </c>
      <c r="AD25" s="208"/>
      <c r="AE25" s="117">
        <f t="shared" si="9"/>
        <v>-194.16445623342429</v>
      </c>
      <c r="AF25" s="110">
        <f t="shared" si="10"/>
        <v>0.89213085764809763</v>
      </c>
      <c r="AG25" s="377"/>
    </row>
    <row r="26" spans="1:33" ht="15.75" customHeight="1">
      <c r="A26" s="302"/>
      <c r="B26" s="163" t="s">
        <v>201</v>
      </c>
      <c r="C26" s="293" t="s">
        <v>206</v>
      </c>
      <c r="D26" s="294"/>
      <c r="E26" s="101">
        <v>72.400000000000006</v>
      </c>
      <c r="F26" s="111">
        <v>554</v>
      </c>
      <c r="G26" s="103">
        <f t="shared" si="11"/>
        <v>40109.600000000006</v>
      </c>
      <c r="H26" s="13"/>
      <c r="I26" s="118">
        <v>18</v>
      </c>
      <c r="J26" s="105">
        <v>1800</v>
      </c>
      <c r="K26" s="106">
        <f t="shared" si="1"/>
        <v>100</v>
      </c>
      <c r="L26" s="118">
        <v>18</v>
      </c>
      <c r="M26" s="105">
        <f t="shared" si="12"/>
        <v>1605.7971014492725</v>
      </c>
      <c r="N26" s="106">
        <f t="shared" si="5"/>
        <v>89.210950080515147</v>
      </c>
      <c r="O26" s="108">
        <f t="shared" si="6"/>
        <v>0</v>
      </c>
      <c r="P26" s="109">
        <f t="shared" si="7"/>
        <v>-10.789049919484853</v>
      </c>
      <c r="Q26" s="110">
        <f t="shared" si="8"/>
        <v>0.8921095008051515</v>
      </c>
      <c r="R26" s="307"/>
      <c r="S26" s="47">
        <v>0.41895833333333332</v>
      </c>
      <c r="T26" s="48">
        <v>0.43333333333333335</v>
      </c>
      <c r="U26" s="111">
        <v>5.2999999999999492</v>
      </c>
      <c r="V26" s="112">
        <v>20.700000000000038</v>
      </c>
      <c r="W26" s="113"/>
      <c r="X26" s="116"/>
      <c r="Y26" s="12"/>
      <c r="Z26" s="208"/>
      <c r="AA26" s="295"/>
      <c r="AB26" s="296"/>
      <c r="AC26" s="12">
        <v>1</v>
      </c>
      <c r="AD26" s="208"/>
      <c r="AE26" s="117">
        <f t="shared" si="9"/>
        <v>-194.20289855072747</v>
      </c>
      <c r="AF26" s="110">
        <f t="shared" si="10"/>
        <v>0.89210950080515139</v>
      </c>
      <c r="AG26" s="377"/>
    </row>
    <row r="27" spans="1:33" ht="15.75" customHeight="1">
      <c r="A27" s="302"/>
      <c r="B27" s="163" t="s">
        <v>201</v>
      </c>
      <c r="C27" s="293" t="s">
        <v>258</v>
      </c>
      <c r="D27" s="294"/>
      <c r="E27" s="101">
        <v>56.43</v>
      </c>
      <c r="F27" s="111">
        <v>1259</v>
      </c>
      <c r="G27" s="121">
        <f t="shared" si="11"/>
        <v>71045.37</v>
      </c>
      <c r="H27" s="122"/>
      <c r="I27" s="107">
        <v>19</v>
      </c>
      <c r="J27" s="105">
        <v>1800</v>
      </c>
      <c r="K27" s="106">
        <f t="shared" si="1"/>
        <v>94.736842105263165</v>
      </c>
      <c r="L27" s="107">
        <v>19</v>
      </c>
      <c r="M27" s="105">
        <f t="shared" si="12"/>
        <v>1568.3044982698975</v>
      </c>
      <c r="N27" s="106">
        <f t="shared" si="5"/>
        <v>82.542342014205133</v>
      </c>
      <c r="O27" s="108">
        <f t="shared" si="6"/>
        <v>0</v>
      </c>
      <c r="P27" s="109">
        <f t="shared" si="7"/>
        <v>-12.194500091058032</v>
      </c>
      <c r="Q27" s="110">
        <f t="shared" si="8"/>
        <v>0.87128027681660969</v>
      </c>
      <c r="R27" s="307"/>
      <c r="S27" s="47">
        <v>0.43680555555555556</v>
      </c>
      <c r="T27" s="48">
        <v>0.47025462962962961</v>
      </c>
      <c r="U27" s="111">
        <v>4.9999999999999822</v>
      </c>
      <c r="V27" s="112">
        <v>48.166666666666629</v>
      </c>
      <c r="W27" s="113"/>
      <c r="X27" s="116"/>
      <c r="Y27" s="12"/>
      <c r="Z27" s="208"/>
      <c r="AA27" s="295"/>
      <c r="AB27" s="296"/>
      <c r="AC27" s="12">
        <v>1</v>
      </c>
      <c r="AD27" s="208"/>
      <c r="AE27" s="117">
        <f t="shared" si="9"/>
        <v>-231.69550173010248</v>
      </c>
      <c r="AF27" s="110">
        <f t="shared" si="10"/>
        <v>0.87128027681660969</v>
      </c>
      <c r="AG27" s="377"/>
    </row>
    <row r="28" spans="1:33" ht="15.75" customHeight="1">
      <c r="A28" s="302"/>
      <c r="B28" s="163" t="s">
        <v>201</v>
      </c>
      <c r="C28" s="293" t="s">
        <v>202</v>
      </c>
      <c r="D28" s="294"/>
      <c r="E28" s="101">
        <v>32.06</v>
      </c>
      <c r="F28" s="111">
        <v>1063</v>
      </c>
      <c r="G28" s="121">
        <f t="shared" si="11"/>
        <v>34079.78</v>
      </c>
      <c r="H28" s="62"/>
      <c r="I28" s="118">
        <v>19</v>
      </c>
      <c r="J28" s="105">
        <v>3600</v>
      </c>
      <c r="K28" s="106">
        <f t="shared" si="1"/>
        <v>189.47368421052633</v>
      </c>
      <c r="L28" s="118">
        <v>19</v>
      </c>
      <c r="M28" s="105">
        <f t="shared" si="12"/>
        <v>3202.3430962343064</v>
      </c>
      <c r="N28" s="106">
        <f t="shared" si="5"/>
        <v>168.54437348601613</v>
      </c>
      <c r="O28" s="123">
        <f t="shared" si="6"/>
        <v>0</v>
      </c>
      <c r="P28" s="124">
        <f t="shared" si="7"/>
        <v>-20.929310724510202</v>
      </c>
      <c r="Q28" s="125">
        <f t="shared" si="8"/>
        <v>0.88953974895397392</v>
      </c>
      <c r="R28" s="307"/>
      <c r="S28" s="47">
        <v>0.47366898148148145</v>
      </c>
      <c r="T28" s="48">
        <v>0.48749999999999999</v>
      </c>
      <c r="U28" s="111">
        <v>4.9166666666666625</v>
      </c>
      <c r="V28" s="112">
        <v>19.916666666666689</v>
      </c>
      <c r="W28" s="113">
        <v>0.48749999999999999</v>
      </c>
      <c r="X28" s="116">
        <v>0.52638888888888891</v>
      </c>
      <c r="Y28" s="12"/>
      <c r="Z28" s="208"/>
      <c r="AA28" s="295"/>
      <c r="AB28" s="296"/>
      <c r="AC28" s="12">
        <v>1</v>
      </c>
      <c r="AD28" s="208"/>
      <c r="AE28" s="117">
        <f t="shared" si="9"/>
        <v>-397.65690376569364</v>
      </c>
      <c r="AF28" s="110">
        <f t="shared" si="10"/>
        <v>0.88953974895397403</v>
      </c>
      <c r="AG28" s="377"/>
    </row>
    <row r="29" spans="1:33" ht="15.75" customHeight="1">
      <c r="A29" s="302"/>
      <c r="B29" s="163" t="s">
        <v>186</v>
      </c>
      <c r="C29" s="293" t="s">
        <v>199</v>
      </c>
      <c r="D29" s="294"/>
      <c r="E29" s="101">
        <v>53.76</v>
      </c>
      <c r="F29" s="111">
        <v>2458</v>
      </c>
      <c r="G29" s="121">
        <f t="shared" si="11"/>
        <v>132142.07999999999</v>
      </c>
      <c r="H29" s="62"/>
      <c r="I29" s="118">
        <v>20</v>
      </c>
      <c r="J29" s="105">
        <v>2000</v>
      </c>
      <c r="K29" s="106">
        <f t="shared" si="1"/>
        <v>100</v>
      </c>
      <c r="L29" s="118">
        <v>20</v>
      </c>
      <c r="M29" s="105">
        <f t="shared" si="12"/>
        <v>1775.7977122215525</v>
      </c>
      <c r="N29" s="106">
        <f t="shared" si="5"/>
        <v>88.789885611077622</v>
      </c>
      <c r="O29" s="123">
        <f t="shared" si="6"/>
        <v>0</v>
      </c>
      <c r="P29" s="124">
        <f t="shared" si="7"/>
        <v>-11.210114388922378</v>
      </c>
      <c r="Q29" s="125">
        <f t="shared" si="8"/>
        <v>0.88789885611077624</v>
      </c>
      <c r="R29" s="307"/>
      <c r="S29" s="47">
        <v>0.52638888888888891</v>
      </c>
      <c r="T29" s="48">
        <v>0.58406250000000004</v>
      </c>
      <c r="U29" s="111">
        <v>56.000000000000043</v>
      </c>
      <c r="V29" s="112">
        <v>83.05000000000004</v>
      </c>
      <c r="W29" s="113"/>
      <c r="X29" s="116"/>
      <c r="Y29" s="12"/>
      <c r="Z29" s="208"/>
      <c r="AA29" s="295"/>
      <c r="AB29" s="296"/>
      <c r="AC29" s="12">
        <v>2</v>
      </c>
      <c r="AD29" s="208"/>
      <c r="AE29" s="117">
        <f t="shared" si="9"/>
        <v>-224.2022877784475</v>
      </c>
      <c r="AF29" s="110">
        <f t="shared" si="10"/>
        <v>0.88789885611077624</v>
      </c>
      <c r="AG29" s="377"/>
    </row>
    <row r="30" spans="1:33" ht="15.75" customHeight="1">
      <c r="A30" s="302"/>
      <c r="B30" s="163"/>
      <c r="C30" s="293"/>
      <c r="D30" s="294"/>
      <c r="E30" s="101"/>
      <c r="F30" s="111"/>
      <c r="G30" s="121"/>
      <c r="H30" s="62"/>
      <c r="I30" s="118"/>
      <c r="J30" s="105"/>
      <c r="K30" s="106"/>
      <c r="L30" s="118"/>
      <c r="M30" s="105"/>
      <c r="N30" s="106"/>
      <c r="O30" s="123"/>
      <c r="P30" s="124"/>
      <c r="Q30" s="125"/>
      <c r="R30" s="307"/>
      <c r="S30" s="47"/>
      <c r="T30" s="48"/>
      <c r="U30" s="111"/>
      <c r="V30" s="112"/>
      <c r="W30" s="113"/>
      <c r="X30" s="116"/>
      <c r="Y30" s="12"/>
      <c r="Z30" s="208"/>
      <c r="AA30" s="295"/>
      <c r="AB30" s="296"/>
      <c r="AC30" s="12"/>
      <c r="AD30" s="208"/>
      <c r="AE30" s="117"/>
      <c r="AF30" s="110"/>
      <c r="AG30" s="377"/>
    </row>
    <row r="31" spans="1:33" ht="15.75" customHeight="1">
      <c r="A31" s="302"/>
      <c r="B31" s="163"/>
      <c r="C31" s="293"/>
      <c r="D31" s="294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307"/>
      <c r="S31" s="47"/>
      <c r="T31" s="48"/>
      <c r="U31" s="111"/>
      <c r="V31" s="112"/>
      <c r="W31" s="113"/>
      <c r="X31" s="116"/>
      <c r="Y31" s="12"/>
      <c r="Z31" s="208"/>
      <c r="AA31" s="295"/>
      <c r="AB31" s="296"/>
      <c r="AC31" s="12"/>
      <c r="AD31" s="208"/>
      <c r="AE31" s="117"/>
      <c r="AF31" s="110"/>
      <c r="AG31" s="377"/>
    </row>
    <row r="32" spans="1:33" ht="15.75" customHeight="1">
      <c r="A32" s="302"/>
      <c r="B32" s="163"/>
      <c r="C32" s="293"/>
      <c r="D32" s="294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307"/>
      <c r="S32" s="47"/>
      <c r="T32" s="48"/>
      <c r="U32" s="111"/>
      <c r="V32" s="112"/>
      <c r="W32" s="113"/>
      <c r="X32" s="116"/>
      <c r="Y32" s="12"/>
      <c r="Z32" s="208"/>
      <c r="AA32" s="295"/>
      <c r="AB32" s="296"/>
      <c r="AC32" s="12"/>
      <c r="AD32" s="208"/>
      <c r="AE32" s="117"/>
      <c r="AF32" s="110"/>
      <c r="AG32" s="377"/>
    </row>
    <row r="33" spans="1:33" ht="15.75" customHeight="1">
      <c r="A33" s="302"/>
      <c r="B33" s="163"/>
      <c r="C33" s="293"/>
      <c r="D33" s="294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307"/>
      <c r="S33" s="47"/>
      <c r="T33" s="48"/>
      <c r="U33" s="111"/>
      <c r="V33" s="112"/>
      <c r="W33" s="113"/>
      <c r="X33" s="116"/>
      <c r="Y33" s="12"/>
      <c r="Z33" s="208"/>
      <c r="AA33" s="295"/>
      <c r="AB33" s="296"/>
      <c r="AC33" s="12"/>
      <c r="AD33" s="208"/>
      <c r="AE33" s="117"/>
      <c r="AF33" s="110"/>
      <c r="AG33" s="377"/>
    </row>
    <row r="34" spans="1:33" ht="15.75" customHeight="1">
      <c r="A34" s="302"/>
      <c r="B34" s="163"/>
      <c r="C34" s="293"/>
      <c r="D34" s="294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307"/>
      <c r="S34" s="47"/>
      <c r="T34" s="48"/>
      <c r="U34" s="111"/>
      <c r="V34" s="112"/>
      <c r="W34" s="113"/>
      <c r="X34" s="116"/>
      <c r="Y34" s="12"/>
      <c r="Z34" s="208"/>
      <c r="AA34" s="295"/>
      <c r="AB34" s="296"/>
      <c r="AC34" s="12"/>
      <c r="AD34" s="208"/>
      <c r="AE34" s="117"/>
      <c r="AF34" s="110"/>
      <c r="AG34" s="377"/>
    </row>
    <row r="35" spans="1:33" ht="15.75" customHeight="1">
      <c r="A35" s="302"/>
      <c r="B35" s="163"/>
      <c r="C35" s="293"/>
      <c r="D35" s="294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307"/>
      <c r="S35" s="47"/>
      <c r="T35" s="48"/>
      <c r="U35" s="111"/>
      <c r="V35" s="112"/>
      <c r="W35" s="185"/>
      <c r="X35" s="186"/>
      <c r="Y35" s="12"/>
      <c r="Z35" s="208"/>
      <c r="AA35" s="295"/>
      <c r="AB35" s="296"/>
      <c r="AC35" s="12"/>
      <c r="AD35" s="208"/>
      <c r="AE35" s="117"/>
      <c r="AF35" s="110"/>
      <c r="AG35" s="377"/>
    </row>
    <row r="36" spans="1:33" ht="15.75" customHeight="1">
      <c r="A36" s="302"/>
      <c r="B36" s="163"/>
      <c r="C36" s="293"/>
      <c r="D36" s="294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307"/>
      <c r="S36" s="47"/>
      <c r="T36" s="48"/>
      <c r="U36" s="111"/>
      <c r="V36" s="112"/>
      <c r="W36" s="187"/>
      <c r="X36" s="188"/>
      <c r="Y36" s="12"/>
      <c r="Z36" s="208"/>
      <c r="AA36" s="295"/>
      <c r="AB36" s="296"/>
      <c r="AC36" s="12"/>
      <c r="AD36" s="208"/>
      <c r="AE36" s="117"/>
      <c r="AF36" s="110"/>
      <c r="AG36" s="377"/>
    </row>
    <row r="37" spans="1:33" ht="15.75" customHeight="1">
      <c r="A37" s="302"/>
      <c r="B37" s="100"/>
      <c r="C37" s="293"/>
      <c r="D37" s="294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307"/>
      <c r="S37" s="47"/>
      <c r="T37" s="48"/>
      <c r="U37" s="130"/>
      <c r="V37" s="112"/>
      <c r="W37" s="187"/>
      <c r="X37" s="188"/>
      <c r="Y37" s="12"/>
      <c r="Z37" s="208"/>
      <c r="AA37" s="295"/>
      <c r="AB37" s="296"/>
      <c r="AC37" s="12"/>
      <c r="AD37" s="208"/>
      <c r="AE37" s="117"/>
      <c r="AF37" s="110"/>
      <c r="AG37" s="377"/>
    </row>
    <row r="38" spans="1:33" ht="15.75" customHeight="1" thickBot="1">
      <c r="A38" s="303"/>
      <c r="B38" s="133" t="s">
        <v>117</v>
      </c>
      <c r="C38" s="297"/>
      <c r="D38" s="297"/>
      <c r="E38" s="134"/>
      <c r="F38" s="167"/>
      <c r="G38" s="135"/>
      <c r="H38" s="69"/>
      <c r="I38" s="136">
        <f t="shared" ref="I38:J38" si="13">AVERAGE(I22:I37)</f>
        <v>20.125</v>
      </c>
      <c r="J38" s="137">
        <f t="shared" si="13"/>
        <v>2050</v>
      </c>
      <c r="K38" s="138">
        <f t="shared" ref="K38" si="14">J38/I38</f>
        <v>101.86335403726709</v>
      </c>
      <c r="L38" s="136">
        <f t="shared" ref="L38:M38" si="15">AVERAGE(L22:L37)</f>
        <v>20.125</v>
      </c>
      <c r="M38" s="137">
        <f t="shared" si="15"/>
        <v>1820.223281131651</v>
      </c>
      <c r="N38" s="138">
        <f t="shared" ref="N38:N45" si="16">M38/L38</f>
        <v>90.445877323311848</v>
      </c>
      <c r="O38" s="139">
        <f t="shared" ref="O38:O45" si="17">L38-I38</f>
        <v>0</v>
      </c>
      <c r="P38" s="140">
        <f t="shared" ref="P38:P45" si="18">N38-K38</f>
        <v>-11.417476713955239</v>
      </c>
      <c r="Q38" s="141">
        <f t="shared" ref="Q38:Q45" si="19">N38/K38</f>
        <v>0.88791379567397599</v>
      </c>
      <c r="R38" s="308"/>
      <c r="S38" s="142">
        <f>S22</f>
        <v>0.29166666666666669</v>
      </c>
      <c r="T38" s="143">
        <f>INDEX(T22:T37,COUNTA(T22:T37))</f>
        <v>0.58406250000000004</v>
      </c>
      <c r="U38" s="144"/>
      <c r="V38" s="166"/>
      <c r="W38" s="189"/>
      <c r="X38" s="190"/>
      <c r="Y38" s="181">
        <f>SUM(Y22:Y37)</f>
        <v>0</v>
      </c>
      <c r="Z38" s="182">
        <f>SUM(Z22:Z37)</f>
        <v>0</v>
      </c>
      <c r="AA38" s="298"/>
      <c r="AB38" s="299"/>
      <c r="AC38" s="181">
        <f>SUM(AC22:AC37)</f>
        <v>9</v>
      </c>
      <c r="AD38" s="182">
        <f>SUM(AD22:AD37)</f>
        <v>0</v>
      </c>
      <c r="AE38" s="168">
        <f t="shared" ref="AE38:AE45" si="20">M38-J38</f>
        <v>-229.77671886834901</v>
      </c>
      <c r="AF38" s="141">
        <f t="shared" ref="AF38:AF45" si="21">M38/J38</f>
        <v>0.8879137956739761</v>
      </c>
      <c r="AG38" s="378"/>
    </row>
    <row r="39" spans="1:33" ht="15.75" customHeight="1">
      <c r="A39" s="311" t="s">
        <v>196</v>
      </c>
      <c r="B39" s="146" t="s">
        <v>180</v>
      </c>
      <c r="C39" s="304" t="s">
        <v>182</v>
      </c>
      <c r="D39" s="305"/>
      <c r="E39" s="147">
        <v>29.97</v>
      </c>
      <c r="F39" s="97">
        <v>2207</v>
      </c>
      <c r="G39" s="148">
        <f t="shared" ref="G39:G45" si="22">E39*F39</f>
        <v>66143.789999999994</v>
      </c>
      <c r="H39" s="149"/>
      <c r="I39" s="150">
        <v>20</v>
      </c>
      <c r="J39" s="151">
        <v>2600</v>
      </c>
      <c r="K39" s="152">
        <f>J39/I39</f>
        <v>130</v>
      </c>
      <c r="L39" s="153">
        <v>20</v>
      </c>
      <c r="M39" s="151">
        <f t="shared" ref="M39:M45" si="23">F39/V39*60</f>
        <v>2313.0131004366813</v>
      </c>
      <c r="N39" s="152">
        <f t="shared" si="16"/>
        <v>115.65065502183407</v>
      </c>
      <c r="O39" s="154">
        <f t="shared" si="17"/>
        <v>0</v>
      </c>
      <c r="P39" s="155">
        <f t="shared" si="18"/>
        <v>-14.349344978165931</v>
      </c>
      <c r="Q39" s="156">
        <f t="shared" si="19"/>
        <v>0.88962042324487745</v>
      </c>
      <c r="R39" s="306">
        <f>Q55</f>
        <v>0.88595711412615674</v>
      </c>
      <c r="S39" s="157">
        <v>0.29166666666666669</v>
      </c>
      <c r="T39" s="158">
        <v>0.33142361111111113</v>
      </c>
      <c r="U39" s="159"/>
      <c r="V39" s="160">
        <v>57.25</v>
      </c>
      <c r="W39" s="158"/>
      <c r="X39" s="169"/>
      <c r="Y39" s="12"/>
      <c r="Z39" s="208"/>
      <c r="AA39" s="309"/>
      <c r="AB39" s="310"/>
      <c r="AC39" s="12">
        <v>1</v>
      </c>
      <c r="AD39" s="208"/>
      <c r="AE39" s="115">
        <f t="shared" si="20"/>
        <v>-286.98689956331873</v>
      </c>
      <c r="AF39" s="156">
        <f t="shared" si="21"/>
        <v>0.88962042324487745</v>
      </c>
      <c r="AG39" s="290">
        <f>AF55</f>
        <v>0.88595711412615685</v>
      </c>
    </row>
    <row r="40" spans="1:33" ht="15.75" customHeight="1">
      <c r="A40" s="312"/>
      <c r="B40" s="163" t="s">
        <v>180</v>
      </c>
      <c r="C40" s="293" t="s">
        <v>181</v>
      </c>
      <c r="D40" s="294"/>
      <c r="E40" s="101">
        <v>24.07</v>
      </c>
      <c r="F40" s="102">
        <v>480</v>
      </c>
      <c r="G40" s="103">
        <f t="shared" si="22"/>
        <v>11553.6</v>
      </c>
      <c r="H40" s="26"/>
      <c r="I40" s="104">
        <v>20</v>
      </c>
      <c r="J40" s="105">
        <v>2600</v>
      </c>
      <c r="K40" s="106">
        <f t="shared" si="1"/>
        <v>130</v>
      </c>
      <c r="L40" s="107">
        <v>20</v>
      </c>
      <c r="M40" s="105">
        <f t="shared" si="23"/>
        <v>2313.2530120482024</v>
      </c>
      <c r="N40" s="106">
        <f t="shared" si="16"/>
        <v>115.66265060241012</v>
      </c>
      <c r="O40" s="108">
        <f t="shared" si="17"/>
        <v>0</v>
      </c>
      <c r="P40" s="109">
        <f t="shared" si="18"/>
        <v>-14.337349397589875</v>
      </c>
      <c r="Q40" s="110">
        <f t="shared" si="19"/>
        <v>0.88971269694161637</v>
      </c>
      <c r="R40" s="307"/>
      <c r="S40" s="47">
        <v>0.33472222222222225</v>
      </c>
      <c r="T40" s="48">
        <v>0.34336805555555555</v>
      </c>
      <c r="U40" s="111">
        <v>4.7500000000000231</v>
      </c>
      <c r="V40" s="112">
        <v>12.449999999999948</v>
      </c>
      <c r="W40" s="113"/>
      <c r="X40" s="116"/>
      <c r="Y40" s="12"/>
      <c r="Z40" s="208"/>
      <c r="AA40" s="295"/>
      <c r="AB40" s="296"/>
      <c r="AC40" s="12">
        <v>1</v>
      </c>
      <c r="AD40" s="208"/>
      <c r="AE40" s="117">
        <f t="shared" si="20"/>
        <v>-286.74698795179756</v>
      </c>
      <c r="AF40" s="110">
        <f t="shared" si="21"/>
        <v>0.88971269694161637</v>
      </c>
      <c r="AG40" s="291"/>
    </row>
    <row r="41" spans="1:33" ht="15.75" customHeight="1">
      <c r="A41" s="312"/>
      <c r="B41" s="163" t="s">
        <v>186</v>
      </c>
      <c r="C41" s="293" t="s">
        <v>257</v>
      </c>
      <c r="D41" s="294"/>
      <c r="E41" s="101">
        <v>65.400000000000006</v>
      </c>
      <c r="F41" s="102">
        <v>1214</v>
      </c>
      <c r="G41" s="103">
        <f t="shared" si="22"/>
        <v>79395.600000000006</v>
      </c>
      <c r="H41" s="26"/>
      <c r="I41" s="104">
        <v>24</v>
      </c>
      <c r="J41" s="105">
        <v>2000</v>
      </c>
      <c r="K41" s="106">
        <f t="shared" si="1"/>
        <v>83.333333333333329</v>
      </c>
      <c r="L41" s="107">
        <v>24</v>
      </c>
      <c r="M41" s="105">
        <f t="shared" si="23"/>
        <v>1734.9741961095681</v>
      </c>
      <c r="N41" s="106">
        <f t="shared" si="16"/>
        <v>72.290591504565342</v>
      </c>
      <c r="O41" s="108">
        <f t="shared" si="17"/>
        <v>0</v>
      </c>
      <c r="P41" s="109">
        <f t="shared" si="18"/>
        <v>-11.042741828767987</v>
      </c>
      <c r="Q41" s="110">
        <f t="shared" si="19"/>
        <v>0.86748709805478419</v>
      </c>
      <c r="R41" s="307"/>
      <c r="S41" s="47">
        <v>0.3472337962962963</v>
      </c>
      <c r="T41" s="48">
        <v>0.37638888888888888</v>
      </c>
      <c r="U41" s="111">
        <v>5.5666666666666842</v>
      </c>
      <c r="V41" s="112">
        <v>41.983333333333313</v>
      </c>
      <c r="W41" s="113"/>
      <c r="X41" s="116"/>
      <c r="Y41" s="12"/>
      <c r="Z41" s="208"/>
      <c r="AA41" s="295"/>
      <c r="AB41" s="296"/>
      <c r="AC41" s="12">
        <v>1</v>
      </c>
      <c r="AD41" s="208"/>
      <c r="AE41" s="117">
        <f t="shared" si="20"/>
        <v>-265.02580389043192</v>
      </c>
      <c r="AF41" s="110">
        <f t="shared" si="21"/>
        <v>0.86748709805478408</v>
      </c>
      <c r="AG41" s="291"/>
    </row>
    <row r="42" spans="1:33" ht="15.75" customHeight="1">
      <c r="A42" s="312"/>
      <c r="B42" s="163" t="s">
        <v>186</v>
      </c>
      <c r="C42" s="293" t="s">
        <v>194</v>
      </c>
      <c r="D42" s="294"/>
      <c r="E42" s="101">
        <v>59.34</v>
      </c>
      <c r="F42" s="102">
        <v>1072</v>
      </c>
      <c r="G42" s="103">
        <f t="shared" si="22"/>
        <v>63612.480000000003</v>
      </c>
      <c r="H42" s="26"/>
      <c r="I42" s="104">
        <v>24</v>
      </c>
      <c r="J42" s="105">
        <v>2000</v>
      </c>
      <c r="K42" s="106">
        <f t="shared" si="1"/>
        <v>83.333333333333329</v>
      </c>
      <c r="L42" s="107">
        <v>24</v>
      </c>
      <c r="M42" s="105">
        <f t="shared" si="23"/>
        <v>1776.7955801104943</v>
      </c>
      <c r="N42" s="106">
        <f t="shared" si="16"/>
        <v>74.033149171270594</v>
      </c>
      <c r="O42" s="108">
        <f t="shared" si="17"/>
        <v>0</v>
      </c>
      <c r="P42" s="109">
        <f t="shared" si="18"/>
        <v>-9.3001841620627346</v>
      </c>
      <c r="Q42" s="110">
        <f t="shared" si="19"/>
        <v>0.88839779005524722</v>
      </c>
      <c r="R42" s="307"/>
      <c r="S42" s="47">
        <v>0.37986111111111109</v>
      </c>
      <c r="T42" s="48">
        <v>0.40500000000000003</v>
      </c>
      <c r="U42" s="111">
        <v>4.9999999999999822</v>
      </c>
      <c r="V42" s="112">
        <v>36.20000000000006</v>
      </c>
      <c r="W42" s="113"/>
      <c r="X42" s="116"/>
      <c r="Y42" s="12"/>
      <c r="Z42" s="208"/>
      <c r="AA42" s="295"/>
      <c r="AB42" s="296"/>
      <c r="AC42" s="12">
        <v>1</v>
      </c>
      <c r="AD42" s="208"/>
      <c r="AE42" s="117">
        <f t="shared" si="20"/>
        <v>-223.20441988950574</v>
      </c>
      <c r="AF42" s="110">
        <f t="shared" si="21"/>
        <v>0.88839779005524711</v>
      </c>
      <c r="AG42" s="291"/>
    </row>
    <row r="43" spans="1:33" ht="15.75" customHeight="1">
      <c r="A43" s="312"/>
      <c r="B43" s="163" t="s">
        <v>186</v>
      </c>
      <c r="C43" s="293" t="s">
        <v>188</v>
      </c>
      <c r="D43" s="294"/>
      <c r="E43" s="101">
        <v>58.67</v>
      </c>
      <c r="F43" s="102">
        <v>2651</v>
      </c>
      <c r="G43" s="103">
        <f t="shared" si="22"/>
        <v>155534.17000000001</v>
      </c>
      <c r="H43" s="13"/>
      <c r="I43" s="104">
        <v>23</v>
      </c>
      <c r="J43" s="105">
        <v>2000</v>
      </c>
      <c r="K43" s="106">
        <f t="shared" si="1"/>
        <v>86.956521739130437</v>
      </c>
      <c r="L43" s="118">
        <v>23</v>
      </c>
      <c r="M43" s="105">
        <f t="shared" si="23"/>
        <v>1777.8688524590159</v>
      </c>
      <c r="N43" s="106">
        <f t="shared" si="16"/>
        <v>77.298645759087648</v>
      </c>
      <c r="O43" s="108">
        <f t="shared" si="17"/>
        <v>0</v>
      </c>
      <c r="P43" s="109">
        <f t="shared" si="18"/>
        <v>-9.6578759800427889</v>
      </c>
      <c r="Q43" s="110">
        <f t="shared" si="19"/>
        <v>0.88893442622950791</v>
      </c>
      <c r="R43" s="307"/>
      <c r="S43" s="47">
        <v>0.40833333333333333</v>
      </c>
      <c r="T43" s="48">
        <v>0.47046296296296297</v>
      </c>
      <c r="U43" s="111">
        <v>4.799999999999951</v>
      </c>
      <c r="V43" s="112">
        <v>89.466666666666697</v>
      </c>
      <c r="W43" s="113">
        <v>0.47046296296296297</v>
      </c>
      <c r="X43" s="116">
        <v>0.50902777777777775</v>
      </c>
      <c r="Y43" s="12"/>
      <c r="Z43" s="208"/>
      <c r="AA43" s="295"/>
      <c r="AB43" s="296"/>
      <c r="AC43" s="12">
        <v>2</v>
      </c>
      <c r="AD43" s="208"/>
      <c r="AE43" s="117">
        <f t="shared" si="20"/>
        <v>-222.1311475409841</v>
      </c>
      <c r="AF43" s="110">
        <f t="shared" si="21"/>
        <v>0.88893442622950791</v>
      </c>
      <c r="AG43" s="291"/>
    </row>
    <row r="44" spans="1:33" ht="15.75" customHeight="1">
      <c r="A44" s="312"/>
      <c r="B44" s="163" t="s">
        <v>186</v>
      </c>
      <c r="C44" s="293" t="s">
        <v>200</v>
      </c>
      <c r="D44" s="294"/>
      <c r="E44" s="101">
        <v>71.55</v>
      </c>
      <c r="F44" s="102">
        <v>1573</v>
      </c>
      <c r="G44" s="121">
        <f t="shared" si="22"/>
        <v>112548.15</v>
      </c>
      <c r="H44" s="122"/>
      <c r="I44" s="104">
        <v>22</v>
      </c>
      <c r="J44" s="105">
        <v>2000</v>
      </c>
      <c r="K44" s="106">
        <f t="shared" si="1"/>
        <v>90.909090909090907</v>
      </c>
      <c r="L44" s="107">
        <v>22</v>
      </c>
      <c r="M44" s="105">
        <f t="shared" si="23"/>
        <v>1775.7290686735657</v>
      </c>
      <c r="N44" s="106">
        <f t="shared" si="16"/>
        <v>80.714957666980254</v>
      </c>
      <c r="O44" s="108">
        <f t="shared" si="17"/>
        <v>0</v>
      </c>
      <c r="P44" s="109">
        <f t="shared" si="18"/>
        <v>-10.194133242110652</v>
      </c>
      <c r="Q44" s="110">
        <f t="shared" si="19"/>
        <v>0.88786453433678281</v>
      </c>
      <c r="R44" s="307"/>
      <c r="S44" s="47">
        <v>0.50902777777777775</v>
      </c>
      <c r="T44" s="48">
        <v>0.54593749999999996</v>
      </c>
      <c r="U44" s="111">
        <v>55.533333333333275</v>
      </c>
      <c r="V44" s="112">
        <v>53.149999999999991</v>
      </c>
      <c r="W44" s="113"/>
      <c r="X44" s="116"/>
      <c r="Y44" s="12"/>
      <c r="Z44" s="208"/>
      <c r="AA44" s="295"/>
      <c r="AB44" s="296"/>
      <c r="AC44" s="12">
        <v>1</v>
      </c>
      <c r="AD44" s="208"/>
      <c r="AE44" s="117">
        <f t="shared" si="20"/>
        <v>-224.27093132643427</v>
      </c>
      <c r="AF44" s="110">
        <f t="shared" si="21"/>
        <v>0.88786453433678292</v>
      </c>
      <c r="AG44" s="291"/>
    </row>
    <row r="45" spans="1:33" ht="15.75" customHeight="1">
      <c r="A45" s="312"/>
      <c r="B45" s="163" t="s">
        <v>186</v>
      </c>
      <c r="C45" s="293" t="s">
        <v>198</v>
      </c>
      <c r="D45" s="294"/>
      <c r="E45" s="101">
        <v>59.54</v>
      </c>
      <c r="F45" s="102">
        <v>2158</v>
      </c>
      <c r="G45" s="121">
        <f t="shared" si="22"/>
        <v>128487.31999999999</v>
      </c>
      <c r="H45" s="62"/>
      <c r="I45" s="104">
        <v>23</v>
      </c>
      <c r="J45" s="105">
        <v>2000</v>
      </c>
      <c r="K45" s="106">
        <f t="shared" si="1"/>
        <v>86.956521739130437</v>
      </c>
      <c r="L45" s="118">
        <v>23</v>
      </c>
      <c r="M45" s="105">
        <f t="shared" si="23"/>
        <v>1774.9143248800576</v>
      </c>
      <c r="N45" s="106">
        <f t="shared" si="16"/>
        <v>77.170188038263376</v>
      </c>
      <c r="O45" s="123">
        <f t="shared" si="17"/>
        <v>0</v>
      </c>
      <c r="P45" s="124">
        <f t="shared" si="18"/>
        <v>-9.7863337008670612</v>
      </c>
      <c r="Q45" s="125">
        <f t="shared" si="19"/>
        <v>0.88745716244002881</v>
      </c>
      <c r="R45" s="307"/>
      <c r="S45" s="119">
        <v>0.54934027777777783</v>
      </c>
      <c r="T45" s="120">
        <v>0.6</v>
      </c>
      <c r="U45" s="111">
        <v>4.9000000000001265</v>
      </c>
      <c r="V45" s="112">
        <v>72.949999999999889</v>
      </c>
      <c r="W45" s="120"/>
      <c r="X45" s="191"/>
      <c r="Y45" s="12"/>
      <c r="Z45" s="208"/>
      <c r="AA45" s="295"/>
      <c r="AB45" s="296"/>
      <c r="AC45" s="12">
        <v>1</v>
      </c>
      <c r="AD45" s="208"/>
      <c r="AE45" s="117">
        <f t="shared" si="20"/>
        <v>-225.08567511994238</v>
      </c>
      <c r="AF45" s="110">
        <f t="shared" si="21"/>
        <v>0.88745716244002881</v>
      </c>
      <c r="AG45" s="291"/>
    </row>
    <row r="46" spans="1:33" ht="15.75" customHeight="1">
      <c r="A46" s="312"/>
      <c r="B46" s="163"/>
      <c r="C46" s="293"/>
      <c r="D46" s="294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07"/>
      <c r="S46" s="119"/>
      <c r="T46" s="120"/>
      <c r="U46" s="111"/>
      <c r="V46" s="112"/>
      <c r="W46" s="120"/>
      <c r="X46" s="191"/>
      <c r="Y46" s="12"/>
      <c r="Z46" s="208"/>
      <c r="AA46" s="295"/>
      <c r="AB46" s="296"/>
      <c r="AC46" s="12"/>
      <c r="AD46" s="208"/>
      <c r="AE46" s="117"/>
      <c r="AF46" s="110"/>
      <c r="AG46" s="291"/>
    </row>
    <row r="47" spans="1:33" ht="15.75" customHeight="1">
      <c r="A47" s="312"/>
      <c r="B47" s="163"/>
      <c r="C47" s="293"/>
      <c r="D47" s="294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07"/>
      <c r="S47" s="119"/>
      <c r="T47" s="120"/>
      <c r="U47" s="111"/>
      <c r="V47" s="112"/>
      <c r="W47" s="120"/>
      <c r="X47" s="191"/>
      <c r="Y47" s="12"/>
      <c r="Z47" s="208"/>
      <c r="AA47" s="295"/>
      <c r="AB47" s="296"/>
      <c r="AC47" s="12"/>
      <c r="AD47" s="208"/>
      <c r="AE47" s="117"/>
      <c r="AF47" s="110"/>
      <c r="AG47" s="291"/>
    </row>
    <row r="48" spans="1:33" ht="15.75" customHeight="1">
      <c r="A48" s="312"/>
      <c r="B48" s="163"/>
      <c r="C48" s="293"/>
      <c r="D48" s="294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07"/>
      <c r="S48" s="119"/>
      <c r="T48" s="120"/>
      <c r="U48" s="111"/>
      <c r="V48" s="112"/>
      <c r="W48" s="120"/>
      <c r="X48" s="191"/>
      <c r="Y48" s="12"/>
      <c r="Z48" s="208"/>
      <c r="AA48" s="295"/>
      <c r="AB48" s="296"/>
      <c r="AC48" s="12"/>
      <c r="AD48" s="208"/>
      <c r="AE48" s="117"/>
      <c r="AF48" s="110"/>
      <c r="AG48" s="291"/>
    </row>
    <row r="49" spans="1:33" ht="15.75" customHeight="1">
      <c r="A49" s="312"/>
      <c r="B49" s="163"/>
      <c r="C49" s="293"/>
      <c r="D49" s="294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07"/>
      <c r="S49" s="119"/>
      <c r="T49" s="120"/>
      <c r="U49" s="111"/>
      <c r="V49" s="112"/>
      <c r="W49" s="120"/>
      <c r="X49" s="191"/>
      <c r="Y49" s="12"/>
      <c r="Z49" s="208"/>
      <c r="AA49" s="295"/>
      <c r="AB49" s="296"/>
      <c r="AC49" s="12"/>
      <c r="AD49" s="208"/>
      <c r="AE49" s="117"/>
      <c r="AF49" s="110"/>
      <c r="AG49" s="291"/>
    </row>
    <row r="50" spans="1:33" ht="15.75" customHeight="1">
      <c r="A50" s="312"/>
      <c r="B50" s="163"/>
      <c r="C50" s="293"/>
      <c r="D50" s="294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07"/>
      <c r="S50" s="119"/>
      <c r="T50" s="120"/>
      <c r="U50" s="111"/>
      <c r="V50" s="112"/>
      <c r="W50" s="120"/>
      <c r="X50" s="191"/>
      <c r="Y50" s="12"/>
      <c r="Z50" s="208"/>
      <c r="AA50" s="295"/>
      <c r="AB50" s="296"/>
      <c r="AC50" s="12"/>
      <c r="AD50" s="208"/>
      <c r="AE50" s="117"/>
      <c r="AF50" s="110"/>
      <c r="AG50" s="291"/>
    </row>
    <row r="51" spans="1:33" ht="15.75" customHeight="1">
      <c r="A51" s="312"/>
      <c r="B51" s="163"/>
      <c r="C51" s="293"/>
      <c r="D51" s="294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07"/>
      <c r="S51" s="119"/>
      <c r="T51" s="120"/>
      <c r="U51" s="111"/>
      <c r="V51" s="112"/>
      <c r="W51" s="120"/>
      <c r="X51" s="191"/>
      <c r="Y51" s="12"/>
      <c r="Z51" s="208"/>
      <c r="AA51" s="295"/>
      <c r="AB51" s="296"/>
      <c r="AC51" s="12"/>
      <c r="AD51" s="208"/>
      <c r="AE51" s="117"/>
      <c r="AF51" s="110"/>
      <c r="AG51" s="291"/>
    </row>
    <row r="52" spans="1:33" ht="15.75" customHeight="1">
      <c r="A52" s="312"/>
      <c r="B52" s="163"/>
      <c r="C52" s="293"/>
      <c r="D52" s="294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07"/>
      <c r="S52" s="119"/>
      <c r="T52" s="120"/>
      <c r="U52" s="111"/>
      <c r="V52" s="112"/>
      <c r="W52" s="120"/>
      <c r="X52" s="191"/>
      <c r="Y52" s="12"/>
      <c r="Z52" s="208"/>
      <c r="AA52" s="295"/>
      <c r="AB52" s="296"/>
      <c r="AC52" s="12"/>
      <c r="AD52" s="208"/>
      <c r="AE52" s="117"/>
      <c r="AF52" s="110"/>
      <c r="AG52" s="291"/>
    </row>
    <row r="53" spans="1:33" ht="15.75" customHeight="1">
      <c r="A53" s="312"/>
      <c r="B53" s="163"/>
      <c r="C53" s="293"/>
      <c r="D53" s="294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07"/>
      <c r="S53" s="119"/>
      <c r="T53" s="120"/>
      <c r="U53" s="111"/>
      <c r="V53" s="112"/>
      <c r="W53" s="120"/>
      <c r="X53" s="191"/>
      <c r="Y53" s="12"/>
      <c r="Z53" s="208"/>
      <c r="AA53" s="295"/>
      <c r="AB53" s="296"/>
      <c r="AC53" s="12"/>
      <c r="AD53" s="208"/>
      <c r="AE53" s="117"/>
      <c r="AF53" s="110"/>
      <c r="AG53" s="291"/>
    </row>
    <row r="54" spans="1:33" ht="15.75" customHeight="1">
      <c r="A54" s="312"/>
      <c r="B54" s="163"/>
      <c r="C54" s="293"/>
      <c r="D54" s="294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07"/>
      <c r="S54" s="119"/>
      <c r="T54" s="120"/>
      <c r="U54" s="130"/>
      <c r="V54" s="131"/>
      <c r="W54" s="126"/>
      <c r="X54" s="127"/>
      <c r="Y54" s="12"/>
      <c r="Z54" s="208"/>
      <c r="AA54" s="295"/>
      <c r="AB54" s="296"/>
      <c r="AC54" s="12"/>
      <c r="AD54" s="208"/>
      <c r="AE54" s="165"/>
      <c r="AF54" s="125"/>
      <c r="AG54" s="291"/>
    </row>
    <row r="55" spans="1:33" ht="15.75" customHeight="1" thickBot="1">
      <c r="A55" s="313"/>
      <c r="B55" s="133" t="s">
        <v>117</v>
      </c>
      <c r="C55" s="297"/>
      <c r="D55" s="297"/>
      <c r="E55" s="134"/>
      <c r="F55" s="167"/>
      <c r="G55" s="135"/>
      <c r="H55" s="69"/>
      <c r="I55" s="136">
        <f t="shared" ref="I55:J55" si="24">AVERAGE(I39:I54)</f>
        <v>22.285714285714285</v>
      </c>
      <c r="J55" s="137">
        <f t="shared" si="24"/>
        <v>2171.4285714285716</v>
      </c>
      <c r="K55" s="138">
        <f t="shared" ref="K55:K57" si="25">J55/I55</f>
        <v>97.435897435897445</v>
      </c>
      <c r="L55" s="136">
        <f t="shared" ref="L55:M55" si="26">AVERAGE(L39:L54)</f>
        <v>22.285714285714285</v>
      </c>
      <c r="M55" s="137">
        <f t="shared" si="26"/>
        <v>1923.7925906739406</v>
      </c>
      <c r="N55" s="138">
        <f>M55/L55</f>
        <v>86.3240265045999</v>
      </c>
      <c r="O55" s="139">
        <f>L55-I55</f>
        <v>0</v>
      </c>
      <c r="P55" s="140">
        <f>N55-K55</f>
        <v>-11.111870931297545</v>
      </c>
      <c r="Q55" s="141">
        <f>N55/K55</f>
        <v>0.88595711412615674</v>
      </c>
      <c r="R55" s="308"/>
      <c r="S55" s="142">
        <f>S39</f>
        <v>0.29166666666666669</v>
      </c>
      <c r="T55" s="143">
        <f>INDEX(T39:T54,COUNTA(T39:T54))</f>
        <v>0.6</v>
      </c>
      <c r="U55" s="144"/>
      <c r="V55" s="166"/>
      <c r="W55" s="167"/>
      <c r="X55" s="138"/>
      <c r="Y55" s="181">
        <f>SUM(Y39:Y54)</f>
        <v>0</v>
      </c>
      <c r="Z55" s="182">
        <f>SUM(Z39:Z54)</f>
        <v>0</v>
      </c>
      <c r="AA55" s="298"/>
      <c r="AB55" s="299"/>
      <c r="AC55" s="181">
        <f>SUM(AC39:AC54)</f>
        <v>8</v>
      </c>
      <c r="AD55" s="194">
        <f>SUM(AD39:AD54)</f>
        <v>0</v>
      </c>
      <c r="AE55" s="168">
        <f>M55-J55</f>
        <v>-247.63598075463096</v>
      </c>
      <c r="AF55" s="141">
        <f>M55/J55</f>
        <v>0.88595711412615685</v>
      </c>
      <c r="AG55" s="292"/>
    </row>
    <row r="56" spans="1:33" ht="15.75" customHeight="1">
      <c r="A56" s="300" t="s">
        <v>118</v>
      </c>
      <c r="B56" s="100" t="s">
        <v>180</v>
      </c>
      <c r="C56" s="293" t="s">
        <v>207</v>
      </c>
      <c r="D56" s="294"/>
      <c r="E56" s="101">
        <v>21.74</v>
      </c>
      <c r="F56" s="102">
        <v>507</v>
      </c>
      <c r="G56" s="121">
        <f t="shared" ref="G56:G57" si="27">E56*F56</f>
        <v>11022.179999999998</v>
      </c>
      <c r="H56" s="122"/>
      <c r="I56" s="104">
        <v>6</v>
      </c>
      <c r="J56" s="105">
        <v>3600</v>
      </c>
      <c r="K56" s="106">
        <f t="shared" si="25"/>
        <v>600</v>
      </c>
      <c r="L56" s="107">
        <v>6</v>
      </c>
      <c r="M56" s="105">
        <f>F56/V56*60</f>
        <v>3253.4759358288966</v>
      </c>
      <c r="N56" s="106">
        <f>M56/L56</f>
        <v>542.24598930481613</v>
      </c>
      <c r="O56" s="108">
        <f>L56-I56</f>
        <v>0</v>
      </c>
      <c r="P56" s="109">
        <f>N56-K56</f>
        <v>-57.754010695183865</v>
      </c>
      <c r="Q56" s="110">
        <f>N56/K56</f>
        <v>0.90374331550802689</v>
      </c>
      <c r="R56" s="306">
        <f>Q72</f>
        <v>0.90196345661033828</v>
      </c>
      <c r="S56" s="47">
        <v>0.43125000000000002</v>
      </c>
      <c r="T56" s="48">
        <v>0.43774305555555554</v>
      </c>
      <c r="U56" s="111">
        <v>6.0000000000000586</v>
      </c>
      <c r="V56" s="112">
        <v>9.3499999999999428</v>
      </c>
      <c r="W56" s="113"/>
      <c r="X56" s="162"/>
      <c r="Y56" s="12"/>
      <c r="Z56" s="208"/>
      <c r="AA56" s="309"/>
      <c r="AB56" s="310"/>
      <c r="AC56" s="12">
        <v>1</v>
      </c>
      <c r="AD56" s="208"/>
      <c r="AE56" s="115">
        <f>M56-J56</f>
        <v>-346.52406417110342</v>
      </c>
      <c r="AF56" s="156">
        <f>M56/J56</f>
        <v>0.90374331550802678</v>
      </c>
      <c r="AG56" s="290">
        <f>AF72</f>
        <v>0.90196345661033828</v>
      </c>
    </row>
    <row r="57" spans="1:33" ht="15.75" customHeight="1">
      <c r="A57" s="301"/>
      <c r="B57" s="100" t="s">
        <v>236</v>
      </c>
      <c r="C57" s="293" t="s">
        <v>237</v>
      </c>
      <c r="D57" s="294"/>
      <c r="E57" s="101">
        <v>27.05</v>
      </c>
      <c r="F57" s="102">
        <v>1013</v>
      </c>
      <c r="G57" s="121">
        <f t="shared" si="27"/>
        <v>27401.65</v>
      </c>
      <c r="H57" s="62"/>
      <c r="I57" s="104">
        <v>6</v>
      </c>
      <c r="J57" s="105">
        <v>3273</v>
      </c>
      <c r="K57" s="106">
        <f t="shared" si="25"/>
        <v>545.5</v>
      </c>
      <c r="L57" s="118">
        <v>6</v>
      </c>
      <c r="M57" s="105">
        <f>F57/V57*60</f>
        <v>2945.7189014539581</v>
      </c>
      <c r="N57" s="106">
        <f>M57/L57</f>
        <v>490.95315024232633</v>
      </c>
      <c r="O57" s="123">
        <f>L57-I57</f>
        <v>0</v>
      </c>
      <c r="P57" s="124">
        <f>N57-K57</f>
        <v>-54.54684975767367</v>
      </c>
      <c r="Q57" s="125">
        <f>N57/K57</f>
        <v>0.90000577496301803</v>
      </c>
      <c r="R57" s="307"/>
      <c r="S57" s="47">
        <v>0.44122685185185184</v>
      </c>
      <c r="T57" s="48">
        <v>0.45555555555555555</v>
      </c>
      <c r="U57" s="111">
        <v>5.0166666666666782</v>
      </c>
      <c r="V57" s="112">
        <v>20.633333333333333</v>
      </c>
      <c r="W57" s="113"/>
      <c r="X57" s="116"/>
      <c r="Y57" s="12"/>
      <c r="Z57" s="208"/>
      <c r="AA57" s="295"/>
      <c r="AB57" s="296"/>
      <c r="AC57" s="12">
        <v>1</v>
      </c>
      <c r="AD57" s="208"/>
      <c r="AE57" s="117">
        <f>M57-J57</f>
        <v>-327.2810985460419</v>
      </c>
      <c r="AF57" s="110">
        <f>M57/J57</f>
        <v>0.90000577496301803</v>
      </c>
      <c r="AG57" s="291"/>
    </row>
    <row r="58" spans="1:33" ht="15.75" customHeight="1">
      <c r="A58" s="301"/>
      <c r="B58" s="100"/>
      <c r="C58" s="293"/>
      <c r="D58" s="294"/>
      <c r="E58" s="101"/>
      <c r="F58" s="102"/>
      <c r="G58" s="103"/>
      <c r="H58" s="26"/>
      <c r="I58" s="104"/>
      <c r="J58" s="105"/>
      <c r="K58" s="106"/>
      <c r="L58" s="107"/>
      <c r="M58" s="105"/>
      <c r="N58" s="106"/>
      <c r="O58" s="108"/>
      <c r="P58" s="109"/>
      <c r="Q58" s="110"/>
      <c r="R58" s="307"/>
      <c r="S58" s="47"/>
      <c r="T58" s="48"/>
      <c r="U58" s="111"/>
      <c r="V58" s="112"/>
      <c r="W58" s="113"/>
      <c r="X58" s="116"/>
      <c r="Y58" s="12"/>
      <c r="Z58" s="208"/>
      <c r="AA58" s="295"/>
      <c r="AB58" s="296"/>
      <c r="AC58" s="12"/>
      <c r="AD58" s="208"/>
      <c r="AE58" s="117"/>
      <c r="AF58" s="110"/>
      <c r="AG58" s="291"/>
    </row>
    <row r="59" spans="1:33" ht="15.75" customHeight="1">
      <c r="A59" s="301"/>
      <c r="B59" s="100"/>
      <c r="C59" s="293"/>
      <c r="D59" s="294"/>
      <c r="E59" s="101"/>
      <c r="F59" s="102"/>
      <c r="G59" s="103"/>
      <c r="H59" s="26"/>
      <c r="I59" s="104"/>
      <c r="J59" s="105"/>
      <c r="K59" s="106"/>
      <c r="L59" s="107"/>
      <c r="M59" s="105"/>
      <c r="N59" s="106"/>
      <c r="O59" s="108"/>
      <c r="P59" s="109"/>
      <c r="Q59" s="110"/>
      <c r="R59" s="307"/>
      <c r="S59" s="47"/>
      <c r="T59" s="48"/>
      <c r="U59" s="111"/>
      <c r="V59" s="112"/>
      <c r="W59" s="113"/>
      <c r="X59" s="116"/>
      <c r="Y59" s="12"/>
      <c r="Z59" s="208"/>
      <c r="AA59" s="295"/>
      <c r="AB59" s="296"/>
      <c r="AC59" s="12"/>
      <c r="AD59" s="208"/>
      <c r="AE59" s="117"/>
      <c r="AF59" s="110"/>
      <c r="AG59" s="291"/>
    </row>
    <row r="60" spans="1:33" ht="15.75" customHeight="1">
      <c r="A60" s="302"/>
      <c r="B60" s="100"/>
      <c r="C60" s="293"/>
      <c r="D60" s="294"/>
      <c r="E60" s="101"/>
      <c r="F60" s="102"/>
      <c r="G60" s="103"/>
      <c r="H60" s="13"/>
      <c r="I60" s="104"/>
      <c r="J60" s="105"/>
      <c r="K60" s="106"/>
      <c r="L60" s="118"/>
      <c r="M60" s="105"/>
      <c r="N60" s="106"/>
      <c r="O60" s="108"/>
      <c r="P60" s="109"/>
      <c r="Q60" s="110"/>
      <c r="R60" s="307"/>
      <c r="S60" s="47"/>
      <c r="T60" s="48"/>
      <c r="U60" s="111"/>
      <c r="V60" s="112"/>
      <c r="W60" s="113"/>
      <c r="X60" s="116"/>
      <c r="Y60" s="12"/>
      <c r="Z60" s="208"/>
      <c r="AA60" s="295"/>
      <c r="AB60" s="296"/>
      <c r="AC60" s="12"/>
      <c r="AD60" s="208"/>
      <c r="AE60" s="117"/>
      <c r="AF60" s="110"/>
      <c r="AG60" s="291"/>
    </row>
    <row r="61" spans="1:33" ht="15.75" customHeight="1">
      <c r="A61" s="302"/>
      <c r="B61" s="100"/>
      <c r="C61" s="293"/>
      <c r="D61" s="294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307"/>
      <c r="S61" s="47"/>
      <c r="T61" s="48"/>
      <c r="U61" s="111"/>
      <c r="V61" s="112"/>
      <c r="W61" s="113"/>
      <c r="X61" s="116"/>
      <c r="Y61" s="12"/>
      <c r="Z61" s="208"/>
      <c r="AA61" s="295"/>
      <c r="AB61" s="296"/>
      <c r="AC61" s="12"/>
      <c r="AD61" s="208"/>
      <c r="AE61" s="117"/>
      <c r="AF61" s="110"/>
      <c r="AG61" s="291"/>
    </row>
    <row r="62" spans="1:33" ht="15.75" customHeight="1">
      <c r="A62" s="302"/>
      <c r="B62" s="100"/>
      <c r="C62" s="293"/>
      <c r="D62" s="294"/>
      <c r="E62" s="101"/>
      <c r="F62" s="102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307"/>
      <c r="S62" s="47"/>
      <c r="T62" s="48"/>
      <c r="U62" s="111"/>
      <c r="V62" s="112"/>
      <c r="W62" s="113"/>
      <c r="X62" s="116"/>
      <c r="Y62" s="12"/>
      <c r="Z62" s="208"/>
      <c r="AA62" s="295"/>
      <c r="AB62" s="296"/>
      <c r="AC62" s="12"/>
      <c r="AD62" s="208"/>
      <c r="AE62" s="117"/>
      <c r="AF62" s="110"/>
      <c r="AG62" s="291"/>
    </row>
    <row r="63" spans="1:33" ht="15.75" customHeight="1">
      <c r="A63" s="302"/>
      <c r="B63" s="100"/>
      <c r="C63" s="293"/>
      <c r="D63" s="294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07"/>
      <c r="S63" s="47"/>
      <c r="T63" s="48"/>
      <c r="U63" s="111"/>
      <c r="V63" s="112"/>
      <c r="W63" s="113"/>
      <c r="X63" s="116"/>
      <c r="Y63" s="12"/>
      <c r="Z63" s="208"/>
      <c r="AA63" s="295"/>
      <c r="AB63" s="296"/>
      <c r="AC63" s="12"/>
      <c r="AD63" s="208"/>
      <c r="AE63" s="117"/>
      <c r="AF63" s="110"/>
      <c r="AG63" s="291"/>
    </row>
    <row r="64" spans="1:33" ht="15.75" customHeight="1">
      <c r="A64" s="302"/>
      <c r="B64" s="100"/>
      <c r="C64" s="293"/>
      <c r="D64" s="294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07"/>
      <c r="S64" s="47"/>
      <c r="T64" s="48"/>
      <c r="U64" s="111"/>
      <c r="V64" s="112"/>
      <c r="W64" s="113"/>
      <c r="X64" s="127"/>
      <c r="Y64" s="12"/>
      <c r="Z64" s="208"/>
      <c r="AA64" s="295"/>
      <c r="AB64" s="296"/>
      <c r="AC64" s="12"/>
      <c r="AD64" s="208"/>
      <c r="AE64" s="117"/>
      <c r="AF64" s="110"/>
      <c r="AG64" s="291"/>
    </row>
    <row r="65" spans="1:33" ht="15.75" customHeight="1">
      <c r="A65" s="302"/>
      <c r="B65" s="100"/>
      <c r="C65" s="293"/>
      <c r="D65" s="294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07"/>
      <c r="S65" s="47"/>
      <c r="T65" s="48"/>
      <c r="U65" s="111"/>
      <c r="V65" s="112"/>
      <c r="W65" s="113"/>
      <c r="X65" s="127"/>
      <c r="Y65" s="12"/>
      <c r="Z65" s="208"/>
      <c r="AA65" s="295"/>
      <c r="AB65" s="296"/>
      <c r="AC65" s="12"/>
      <c r="AD65" s="208"/>
      <c r="AE65" s="117"/>
      <c r="AF65" s="110"/>
      <c r="AG65" s="291"/>
    </row>
    <row r="66" spans="1:33" ht="15.75" customHeight="1">
      <c r="A66" s="302"/>
      <c r="B66" s="100"/>
      <c r="C66" s="293"/>
      <c r="D66" s="294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07"/>
      <c r="S66" s="47"/>
      <c r="T66" s="48"/>
      <c r="U66" s="111"/>
      <c r="V66" s="112"/>
      <c r="W66" s="113"/>
      <c r="X66" s="127"/>
      <c r="Y66" s="12"/>
      <c r="Z66" s="208"/>
      <c r="AA66" s="295"/>
      <c r="AB66" s="296"/>
      <c r="AC66" s="12"/>
      <c r="AD66" s="208"/>
      <c r="AE66" s="117"/>
      <c r="AF66" s="110"/>
      <c r="AG66" s="291"/>
    </row>
    <row r="67" spans="1:33" ht="15.75" customHeight="1">
      <c r="A67" s="302"/>
      <c r="B67" s="100"/>
      <c r="C67" s="293"/>
      <c r="D67" s="294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07"/>
      <c r="S67" s="47"/>
      <c r="T67" s="48"/>
      <c r="U67" s="111"/>
      <c r="V67" s="112"/>
      <c r="W67" s="113"/>
      <c r="X67" s="127"/>
      <c r="Y67" s="12"/>
      <c r="Z67" s="208"/>
      <c r="AA67" s="295"/>
      <c r="AB67" s="296"/>
      <c r="AC67" s="12"/>
      <c r="AD67" s="208"/>
      <c r="AE67" s="117"/>
      <c r="AF67" s="110"/>
      <c r="AG67" s="291"/>
    </row>
    <row r="68" spans="1:33" ht="15.75" customHeight="1">
      <c r="A68" s="302"/>
      <c r="B68" s="100"/>
      <c r="C68" s="293"/>
      <c r="D68" s="294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07"/>
      <c r="S68" s="47"/>
      <c r="T68" s="48"/>
      <c r="U68" s="111"/>
      <c r="V68" s="112"/>
      <c r="W68" s="113"/>
      <c r="X68" s="127"/>
      <c r="Y68" s="12"/>
      <c r="Z68" s="208"/>
      <c r="AA68" s="295"/>
      <c r="AB68" s="296"/>
      <c r="AC68" s="12"/>
      <c r="AD68" s="208"/>
      <c r="AE68" s="117"/>
      <c r="AF68" s="110"/>
      <c r="AG68" s="291"/>
    </row>
    <row r="69" spans="1:33" ht="15.75" customHeight="1">
      <c r="A69" s="302"/>
      <c r="B69" s="100"/>
      <c r="C69" s="293"/>
      <c r="D69" s="294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07"/>
      <c r="S69" s="47"/>
      <c r="T69" s="48"/>
      <c r="U69" s="111"/>
      <c r="V69" s="112"/>
      <c r="W69" s="113"/>
      <c r="X69" s="127"/>
      <c r="Y69" s="12"/>
      <c r="Z69" s="208"/>
      <c r="AA69" s="295"/>
      <c r="AB69" s="296"/>
      <c r="AC69" s="12"/>
      <c r="AD69" s="208"/>
      <c r="AE69" s="117"/>
      <c r="AF69" s="110"/>
      <c r="AG69" s="291"/>
    </row>
    <row r="70" spans="1:33" ht="15.75" customHeight="1">
      <c r="A70" s="302"/>
      <c r="B70" s="100"/>
      <c r="C70" s="293"/>
      <c r="D70" s="294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07"/>
      <c r="S70" s="47"/>
      <c r="T70" s="48"/>
      <c r="U70" s="111"/>
      <c r="V70" s="112"/>
      <c r="W70" s="113"/>
      <c r="X70" s="127"/>
      <c r="Y70" s="12"/>
      <c r="Z70" s="208"/>
      <c r="AA70" s="295"/>
      <c r="AB70" s="296"/>
      <c r="AC70" s="12"/>
      <c r="AD70" s="208"/>
      <c r="AE70" s="117"/>
      <c r="AF70" s="110"/>
      <c r="AG70" s="291"/>
    </row>
    <row r="71" spans="1:33" ht="15.75" customHeight="1">
      <c r="A71" s="302"/>
      <c r="B71" s="163"/>
      <c r="C71" s="293"/>
      <c r="D71" s="294"/>
      <c r="E71" s="164"/>
      <c r="F71" s="128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07"/>
      <c r="S71" s="119"/>
      <c r="T71" s="120"/>
      <c r="U71" s="130"/>
      <c r="V71" s="131"/>
      <c r="W71" s="126"/>
      <c r="X71" s="127"/>
      <c r="Y71" s="12"/>
      <c r="Z71" s="208"/>
      <c r="AA71" s="295"/>
      <c r="AB71" s="296"/>
      <c r="AC71" s="12"/>
      <c r="AD71" s="208"/>
      <c r="AE71" s="165"/>
      <c r="AF71" s="125"/>
      <c r="AG71" s="291"/>
    </row>
    <row r="72" spans="1:33" ht="15.75" customHeight="1" thickBot="1">
      <c r="A72" s="303"/>
      <c r="B72" s="133" t="s">
        <v>117</v>
      </c>
      <c r="C72" s="297"/>
      <c r="D72" s="297"/>
      <c r="E72" s="134"/>
      <c r="F72" s="167"/>
      <c r="G72" s="135"/>
      <c r="H72" s="69"/>
      <c r="I72" s="136">
        <f t="shared" ref="I72:J72" si="28">AVERAGE(I56:I71)</f>
        <v>6</v>
      </c>
      <c r="J72" s="137">
        <f t="shared" si="28"/>
        <v>3436.5</v>
      </c>
      <c r="K72" s="138">
        <f t="shared" ref="K72" si="29">J72/I72</f>
        <v>572.75</v>
      </c>
      <c r="L72" s="136">
        <f t="shared" ref="L72:M72" si="30">AVERAGE(L56:L71)</f>
        <v>6</v>
      </c>
      <c r="M72" s="137">
        <f t="shared" si="30"/>
        <v>3099.5974186414273</v>
      </c>
      <c r="N72" s="138">
        <f>M72/L72</f>
        <v>516.59956977357126</v>
      </c>
      <c r="O72" s="139">
        <f>L72-I72</f>
        <v>0</v>
      </c>
      <c r="P72" s="140">
        <f>N72-K72</f>
        <v>-56.150430226428739</v>
      </c>
      <c r="Q72" s="141">
        <f>N72/K72</f>
        <v>0.90196345661033828</v>
      </c>
      <c r="R72" s="308"/>
      <c r="S72" s="142">
        <f>S56</f>
        <v>0.43125000000000002</v>
      </c>
      <c r="T72" s="143">
        <f>INDEX(T56:T71,COUNTA(T56:T71))</f>
        <v>0.45555555555555555</v>
      </c>
      <c r="U72" s="144"/>
      <c r="V72" s="166"/>
      <c r="W72" s="167"/>
      <c r="X72" s="138"/>
      <c r="Y72" s="181">
        <f>SUM(Y56:Y71)</f>
        <v>0</v>
      </c>
      <c r="Z72" s="182">
        <f>SUM(Z56:Z71)</f>
        <v>0</v>
      </c>
      <c r="AA72" s="298"/>
      <c r="AB72" s="299"/>
      <c r="AC72" s="181">
        <f>SUM(AC56:AC71)</f>
        <v>2</v>
      </c>
      <c r="AD72" s="194">
        <f>SUM(AD56:AD71)</f>
        <v>0</v>
      </c>
      <c r="AE72" s="168">
        <f>M72-J72</f>
        <v>-336.90258135857266</v>
      </c>
      <c r="AF72" s="141">
        <f>M72/J72</f>
        <v>0.90196345661033828</v>
      </c>
      <c r="AG72" s="292"/>
    </row>
    <row r="73" spans="1:33" ht="15.75" customHeight="1">
      <c r="A73" s="311" t="s">
        <v>208</v>
      </c>
      <c r="B73" s="146" t="s">
        <v>184</v>
      </c>
      <c r="C73" s="304" t="s">
        <v>211</v>
      </c>
      <c r="D73" s="305"/>
      <c r="E73" s="147">
        <v>57.3</v>
      </c>
      <c r="F73" s="159">
        <v>1193</v>
      </c>
      <c r="G73" s="148">
        <f t="shared" ref="G73:G75" si="31">E73*F73</f>
        <v>68358.899999999994</v>
      </c>
      <c r="H73" s="149"/>
      <c r="I73" s="150">
        <v>21</v>
      </c>
      <c r="J73" s="151">
        <v>2000</v>
      </c>
      <c r="K73" s="152">
        <f>J73/I73</f>
        <v>95.238095238095241</v>
      </c>
      <c r="L73" s="153">
        <v>21</v>
      </c>
      <c r="M73" s="151">
        <f>F73/V73*60</f>
        <v>1776.1786600496321</v>
      </c>
      <c r="N73" s="152">
        <f>M73/L73</f>
        <v>84.579936192839625</v>
      </c>
      <c r="O73" s="154">
        <f>L73-I73</f>
        <v>0</v>
      </c>
      <c r="P73" s="155">
        <f>N73-K73</f>
        <v>-10.658159045255616</v>
      </c>
      <c r="Q73" s="156">
        <f>N73/K73</f>
        <v>0.88808933002481605</v>
      </c>
      <c r="R73" s="306">
        <f>Q89</f>
        <v>0.88800957208696851</v>
      </c>
      <c r="S73" s="157">
        <v>0.70833333333333337</v>
      </c>
      <c r="T73" s="158">
        <v>0.73631944444444442</v>
      </c>
      <c r="U73" s="159"/>
      <c r="V73" s="160">
        <v>40.299999999999905</v>
      </c>
      <c r="W73" s="97"/>
      <c r="X73" s="98"/>
      <c r="Y73" s="206"/>
      <c r="Z73" s="207"/>
      <c r="AA73" s="309"/>
      <c r="AB73" s="310"/>
      <c r="AC73" s="206">
        <v>1</v>
      </c>
      <c r="AD73" s="207"/>
      <c r="AE73" s="115">
        <f>M73-J73</f>
        <v>-223.82133995036793</v>
      </c>
      <c r="AF73" s="156">
        <f>M73/J73</f>
        <v>0.88808933002481605</v>
      </c>
      <c r="AG73" s="389">
        <f>AF89</f>
        <v>0.88800957208696851</v>
      </c>
    </row>
    <row r="74" spans="1:33" ht="15.75" customHeight="1">
      <c r="A74" s="312"/>
      <c r="B74" s="163" t="s">
        <v>184</v>
      </c>
      <c r="C74" s="293" t="s">
        <v>216</v>
      </c>
      <c r="D74" s="294"/>
      <c r="E74" s="101">
        <v>54.09</v>
      </c>
      <c r="F74" s="111">
        <v>1657</v>
      </c>
      <c r="G74" s="103">
        <f t="shared" si="31"/>
        <v>89627.13</v>
      </c>
      <c r="H74" s="26"/>
      <c r="I74" s="104">
        <v>19</v>
      </c>
      <c r="J74" s="105">
        <v>2000</v>
      </c>
      <c r="K74" s="106">
        <f t="shared" ref="K74:K75" si="32">J74/I74</f>
        <v>105.26315789473684</v>
      </c>
      <c r="L74" s="107">
        <v>19</v>
      </c>
      <c r="M74" s="105">
        <f>F74/V74*60</f>
        <v>1775.3571428571443</v>
      </c>
      <c r="N74" s="106">
        <f>M74/L74</f>
        <v>93.43984962406023</v>
      </c>
      <c r="O74" s="108">
        <f>L74-I74</f>
        <v>0</v>
      </c>
      <c r="P74" s="109">
        <f>N74-K74</f>
        <v>-11.823308270676606</v>
      </c>
      <c r="Q74" s="110">
        <f>N74/K74</f>
        <v>0.88767857142857221</v>
      </c>
      <c r="R74" s="307"/>
      <c r="S74" s="47">
        <v>0.73958333333333337</v>
      </c>
      <c r="T74" s="48">
        <v>0.77847222222222223</v>
      </c>
      <c r="U74" s="111">
        <v>4.7000000000000952</v>
      </c>
      <c r="V74" s="112">
        <v>55.999999999999957</v>
      </c>
      <c r="W74" s="113"/>
      <c r="X74" s="116"/>
      <c r="Y74" s="12"/>
      <c r="Z74" s="208"/>
      <c r="AA74" s="295"/>
      <c r="AB74" s="296"/>
      <c r="AC74" s="12">
        <v>1</v>
      </c>
      <c r="AD74" s="208"/>
      <c r="AE74" s="117">
        <f>M74-J74</f>
        <v>-224.64285714285575</v>
      </c>
      <c r="AF74" s="110">
        <f>M74/J74</f>
        <v>0.88767857142857209</v>
      </c>
      <c r="AG74" s="377"/>
    </row>
    <row r="75" spans="1:33" ht="15.75" customHeight="1">
      <c r="A75" s="312"/>
      <c r="B75" s="163" t="s">
        <v>184</v>
      </c>
      <c r="C75" s="293" t="s">
        <v>218</v>
      </c>
      <c r="D75" s="294"/>
      <c r="E75" s="101">
        <v>58.17</v>
      </c>
      <c r="F75" s="111">
        <v>1809</v>
      </c>
      <c r="G75" s="103">
        <f t="shared" si="31"/>
        <v>105229.53</v>
      </c>
      <c r="H75" s="26"/>
      <c r="I75" s="104">
        <v>19</v>
      </c>
      <c r="J75" s="105">
        <v>1800</v>
      </c>
      <c r="K75" s="106">
        <f t="shared" si="32"/>
        <v>94.736842105263165</v>
      </c>
      <c r="L75" s="107">
        <v>19</v>
      </c>
      <c r="M75" s="105">
        <f>F75/V75*60</f>
        <v>1598.9197151976405</v>
      </c>
      <c r="N75" s="106">
        <f>M75/L75</f>
        <v>84.15366922092845</v>
      </c>
      <c r="O75" s="108">
        <f>L75-I75</f>
        <v>0</v>
      </c>
      <c r="P75" s="109">
        <f>N75-K75</f>
        <v>-10.583172884334715</v>
      </c>
      <c r="Q75" s="110">
        <f>N75/K75</f>
        <v>0.88828873066535574</v>
      </c>
      <c r="R75" s="307"/>
      <c r="S75" s="47">
        <v>0.78202546296296294</v>
      </c>
      <c r="T75" s="48">
        <v>0.82916666666666672</v>
      </c>
      <c r="U75" s="111">
        <v>5.1166666666666138</v>
      </c>
      <c r="V75" s="112">
        <v>67.883333333333439</v>
      </c>
      <c r="W75" s="113"/>
      <c r="X75" s="116"/>
      <c r="Y75" s="12"/>
      <c r="Z75" s="208"/>
      <c r="AA75" s="295"/>
      <c r="AB75" s="296"/>
      <c r="AC75" s="12">
        <v>1</v>
      </c>
      <c r="AD75" s="208"/>
      <c r="AE75" s="117">
        <f>M75-J75</f>
        <v>-201.08028480235953</v>
      </c>
      <c r="AF75" s="110">
        <f>M75/J75</f>
        <v>0.88828873066535585</v>
      </c>
      <c r="AG75" s="377"/>
    </row>
    <row r="76" spans="1:33" ht="15.75" customHeight="1">
      <c r="A76" s="312"/>
      <c r="B76" s="163"/>
      <c r="C76" s="293"/>
      <c r="D76" s="294"/>
      <c r="E76" s="101"/>
      <c r="F76" s="111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07"/>
      <c r="S76" s="47"/>
      <c r="T76" s="48"/>
      <c r="U76" s="111"/>
      <c r="V76" s="112"/>
      <c r="W76" s="113"/>
      <c r="X76" s="116"/>
      <c r="Y76" s="12"/>
      <c r="Z76" s="208"/>
      <c r="AA76" s="295"/>
      <c r="AB76" s="296"/>
      <c r="AC76" s="12"/>
      <c r="AD76" s="208"/>
      <c r="AE76" s="117"/>
      <c r="AF76" s="110"/>
      <c r="AG76" s="377"/>
    </row>
    <row r="77" spans="1:33" ht="15.75" customHeight="1">
      <c r="A77" s="312"/>
      <c r="B77" s="163"/>
      <c r="C77" s="293"/>
      <c r="D77" s="294"/>
      <c r="E77" s="101"/>
      <c r="F77" s="111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307"/>
      <c r="S77" s="47"/>
      <c r="T77" s="48"/>
      <c r="U77" s="111"/>
      <c r="V77" s="112"/>
      <c r="W77" s="113"/>
      <c r="X77" s="116"/>
      <c r="Y77" s="12"/>
      <c r="Z77" s="208"/>
      <c r="AA77" s="295"/>
      <c r="AB77" s="296"/>
      <c r="AC77" s="12"/>
      <c r="AD77" s="208"/>
      <c r="AE77" s="117"/>
      <c r="AF77" s="110"/>
      <c r="AG77" s="377"/>
    </row>
    <row r="78" spans="1:33" ht="15.75" customHeight="1">
      <c r="A78" s="312"/>
      <c r="B78" s="163"/>
      <c r="C78" s="293"/>
      <c r="D78" s="294"/>
      <c r="E78" s="101"/>
      <c r="F78" s="111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07"/>
      <c r="S78" s="47"/>
      <c r="T78" s="48"/>
      <c r="U78" s="111"/>
      <c r="V78" s="112"/>
      <c r="W78" s="113"/>
      <c r="X78" s="116"/>
      <c r="Y78" s="12"/>
      <c r="Z78" s="208"/>
      <c r="AA78" s="295"/>
      <c r="AB78" s="296"/>
      <c r="AC78" s="12"/>
      <c r="AD78" s="208"/>
      <c r="AE78" s="117"/>
      <c r="AF78" s="110"/>
      <c r="AG78" s="377"/>
    </row>
    <row r="79" spans="1:33" ht="15.75" customHeight="1">
      <c r="A79" s="312"/>
      <c r="B79" s="163"/>
      <c r="C79" s="293"/>
      <c r="D79" s="294"/>
      <c r="E79" s="101"/>
      <c r="F79" s="111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307"/>
      <c r="S79" s="47"/>
      <c r="T79" s="48"/>
      <c r="U79" s="111"/>
      <c r="V79" s="112"/>
      <c r="W79" s="113"/>
      <c r="X79" s="116"/>
      <c r="Y79" s="12"/>
      <c r="Z79" s="208"/>
      <c r="AA79" s="295"/>
      <c r="AB79" s="296"/>
      <c r="AC79" s="12"/>
      <c r="AD79" s="208"/>
      <c r="AE79" s="117"/>
      <c r="AF79" s="110"/>
      <c r="AG79" s="377"/>
    </row>
    <row r="80" spans="1:33" ht="15.75" customHeight="1">
      <c r="A80" s="312"/>
      <c r="B80" s="163"/>
      <c r="C80" s="293"/>
      <c r="D80" s="294"/>
      <c r="E80" s="101"/>
      <c r="F80" s="111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07"/>
      <c r="S80" s="47"/>
      <c r="T80" s="48"/>
      <c r="U80" s="111"/>
      <c r="V80" s="112"/>
      <c r="W80" s="113"/>
      <c r="X80" s="116"/>
      <c r="Y80" s="12"/>
      <c r="Z80" s="208"/>
      <c r="AA80" s="295"/>
      <c r="AB80" s="296"/>
      <c r="AC80" s="12"/>
      <c r="AD80" s="208"/>
      <c r="AE80" s="117"/>
      <c r="AF80" s="110"/>
      <c r="AG80" s="377"/>
    </row>
    <row r="81" spans="1:33" ht="15.75" customHeight="1">
      <c r="A81" s="312"/>
      <c r="B81" s="163"/>
      <c r="C81" s="293"/>
      <c r="D81" s="294"/>
      <c r="E81" s="101"/>
      <c r="F81" s="111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07"/>
      <c r="S81" s="47"/>
      <c r="T81" s="48"/>
      <c r="U81" s="111"/>
      <c r="V81" s="112"/>
      <c r="W81" s="113"/>
      <c r="X81" s="116"/>
      <c r="Y81" s="12"/>
      <c r="Z81" s="208"/>
      <c r="AA81" s="295"/>
      <c r="AB81" s="296"/>
      <c r="AC81" s="12"/>
      <c r="AD81" s="208"/>
      <c r="AE81" s="117"/>
      <c r="AF81" s="110"/>
      <c r="AG81" s="377"/>
    </row>
    <row r="82" spans="1:33" ht="15.75" customHeight="1">
      <c r="A82" s="312"/>
      <c r="B82" s="163"/>
      <c r="C82" s="293"/>
      <c r="D82" s="294"/>
      <c r="E82" s="101"/>
      <c r="F82" s="111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07"/>
      <c r="S82" s="47"/>
      <c r="T82" s="48"/>
      <c r="U82" s="111"/>
      <c r="V82" s="112"/>
      <c r="W82" s="113"/>
      <c r="X82" s="116"/>
      <c r="Y82" s="12"/>
      <c r="Z82" s="208"/>
      <c r="AA82" s="295"/>
      <c r="AB82" s="296"/>
      <c r="AC82" s="12"/>
      <c r="AD82" s="208"/>
      <c r="AE82" s="117"/>
      <c r="AF82" s="110"/>
      <c r="AG82" s="377"/>
    </row>
    <row r="83" spans="1:33" ht="15.75" customHeight="1">
      <c r="A83" s="312"/>
      <c r="B83" s="163"/>
      <c r="C83" s="293"/>
      <c r="D83" s="294"/>
      <c r="E83" s="101"/>
      <c r="F83" s="111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07"/>
      <c r="S83" s="47"/>
      <c r="T83" s="48"/>
      <c r="U83" s="111"/>
      <c r="V83" s="112"/>
      <c r="W83" s="113"/>
      <c r="X83" s="116"/>
      <c r="Y83" s="12"/>
      <c r="Z83" s="208"/>
      <c r="AA83" s="295"/>
      <c r="AB83" s="296"/>
      <c r="AC83" s="12"/>
      <c r="AD83" s="208"/>
      <c r="AE83" s="117"/>
      <c r="AF83" s="110"/>
      <c r="AG83" s="377"/>
    </row>
    <row r="84" spans="1:33" ht="15.75" customHeight="1">
      <c r="A84" s="312"/>
      <c r="B84" s="163"/>
      <c r="C84" s="293"/>
      <c r="D84" s="294"/>
      <c r="E84" s="101"/>
      <c r="F84" s="111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07"/>
      <c r="S84" s="47"/>
      <c r="T84" s="48"/>
      <c r="U84" s="111"/>
      <c r="V84" s="112"/>
      <c r="W84" s="113"/>
      <c r="X84" s="116"/>
      <c r="Y84" s="12"/>
      <c r="Z84" s="208"/>
      <c r="AA84" s="295"/>
      <c r="AB84" s="296"/>
      <c r="AC84" s="12"/>
      <c r="AD84" s="208"/>
      <c r="AE84" s="117"/>
      <c r="AF84" s="110"/>
      <c r="AG84" s="377"/>
    </row>
    <row r="85" spans="1:33" ht="15.75" customHeight="1">
      <c r="A85" s="312"/>
      <c r="B85" s="163"/>
      <c r="C85" s="293"/>
      <c r="D85" s="294"/>
      <c r="E85" s="101"/>
      <c r="F85" s="111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07"/>
      <c r="S85" s="47"/>
      <c r="T85" s="48"/>
      <c r="U85" s="111"/>
      <c r="V85" s="112"/>
      <c r="W85" s="113"/>
      <c r="X85" s="116"/>
      <c r="Y85" s="12"/>
      <c r="Z85" s="208"/>
      <c r="AA85" s="295"/>
      <c r="AB85" s="296"/>
      <c r="AC85" s="12"/>
      <c r="AD85" s="208"/>
      <c r="AE85" s="117"/>
      <c r="AF85" s="110"/>
      <c r="AG85" s="377"/>
    </row>
    <row r="86" spans="1:33" ht="15.75" customHeight="1">
      <c r="A86" s="312"/>
      <c r="B86" s="163"/>
      <c r="C86" s="293"/>
      <c r="D86" s="294"/>
      <c r="E86" s="101"/>
      <c r="F86" s="111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07"/>
      <c r="S86" s="47"/>
      <c r="T86" s="48"/>
      <c r="U86" s="111"/>
      <c r="V86" s="112"/>
      <c r="W86" s="185"/>
      <c r="X86" s="186"/>
      <c r="Y86" s="12"/>
      <c r="Z86" s="208"/>
      <c r="AA86" s="295"/>
      <c r="AB86" s="296"/>
      <c r="AC86" s="12"/>
      <c r="AD86" s="208"/>
      <c r="AE86" s="117"/>
      <c r="AF86" s="110"/>
      <c r="AG86" s="377"/>
    </row>
    <row r="87" spans="1:33" ht="15.75" customHeight="1">
      <c r="A87" s="312"/>
      <c r="B87" s="163"/>
      <c r="C87" s="293"/>
      <c r="D87" s="294"/>
      <c r="E87" s="101"/>
      <c r="F87" s="111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07"/>
      <c r="S87" s="47"/>
      <c r="T87" s="48"/>
      <c r="U87" s="111"/>
      <c r="V87" s="112"/>
      <c r="W87" s="187"/>
      <c r="X87" s="188"/>
      <c r="Y87" s="12"/>
      <c r="Z87" s="208"/>
      <c r="AA87" s="295"/>
      <c r="AB87" s="296"/>
      <c r="AC87" s="12"/>
      <c r="AD87" s="208"/>
      <c r="AE87" s="117"/>
      <c r="AF87" s="110"/>
      <c r="AG87" s="377"/>
    </row>
    <row r="88" spans="1:33" ht="15.75" customHeight="1">
      <c r="A88" s="312"/>
      <c r="B88" s="100"/>
      <c r="C88" s="293"/>
      <c r="D88" s="294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07"/>
      <c r="S88" s="47"/>
      <c r="T88" s="48"/>
      <c r="U88" s="130"/>
      <c r="V88" s="112"/>
      <c r="W88" s="187"/>
      <c r="X88" s="188"/>
      <c r="Y88" s="12"/>
      <c r="Z88" s="208"/>
      <c r="AA88" s="295"/>
      <c r="AB88" s="296"/>
      <c r="AC88" s="12"/>
      <c r="AD88" s="208"/>
      <c r="AE88" s="117"/>
      <c r="AF88" s="110"/>
      <c r="AG88" s="377"/>
    </row>
    <row r="89" spans="1:33" ht="15.75" customHeight="1" thickBot="1">
      <c r="A89" s="313"/>
      <c r="B89" s="133" t="s">
        <v>117</v>
      </c>
      <c r="C89" s="297"/>
      <c r="D89" s="297"/>
      <c r="E89" s="134"/>
      <c r="F89" s="167"/>
      <c r="G89" s="135"/>
      <c r="H89" s="69"/>
      <c r="I89" s="136">
        <f t="shared" ref="I89:J89" si="33">AVERAGE(I73:I88)</f>
        <v>19.666666666666668</v>
      </c>
      <c r="J89" s="137">
        <f t="shared" si="33"/>
        <v>1933.3333333333333</v>
      </c>
      <c r="K89" s="138">
        <f t="shared" ref="K89" si="34">J89/I89</f>
        <v>98.305084745762699</v>
      </c>
      <c r="L89" s="136">
        <f t="shared" ref="L89:M89" si="35">AVERAGE(L73:L88)</f>
        <v>19.666666666666668</v>
      </c>
      <c r="M89" s="137">
        <f t="shared" si="35"/>
        <v>1716.8185060348058</v>
      </c>
      <c r="N89" s="138">
        <f>M89/L89</f>
        <v>87.295856239057912</v>
      </c>
      <c r="O89" s="139">
        <f>L89-I89</f>
        <v>0</v>
      </c>
      <c r="P89" s="140">
        <f>N89-K89</f>
        <v>-11.009228506704787</v>
      </c>
      <c r="Q89" s="141">
        <f>N89/K89</f>
        <v>0.88800957208696851</v>
      </c>
      <c r="R89" s="308"/>
      <c r="S89" s="142">
        <f>S73</f>
        <v>0.70833333333333337</v>
      </c>
      <c r="T89" s="143">
        <f>INDEX(T73:T88,COUNTA(T73:T88))</f>
        <v>0.82916666666666672</v>
      </c>
      <c r="U89" s="144"/>
      <c r="V89" s="166"/>
      <c r="W89" s="189"/>
      <c r="X89" s="190"/>
      <c r="Y89" s="181">
        <f t="shared" ref="Y89:Z89" si="36">SUM(Y73:Y88)</f>
        <v>0</v>
      </c>
      <c r="Z89" s="182">
        <f t="shared" si="36"/>
        <v>0</v>
      </c>
      <c r="AA89" s="298"/>
      <c r="AB89" s="299"/>
      <c r="AC89" s="181">
        <f t="shared" ref="AC89:AD89" si="37">SUM(AC73:AC88)</f>
        <v>3</v>
      </c>
      <c r="AD89" s="182">
        <f t="shared" si="37"/>
        <v>0</v>
      </c>
      <c r="AE89" s="168">
        <f>M89-J89</f>
        <v>-216.51482729852751</v>
      </c>
      <c r="AF89" s="141">
        <f>M89/J89</f>
        <v>0.88800957208696851</v>
      </c>
      <c r="AG89" s="378"/>
    </row>
    <row r="90" spans="1:33" ht="15.75" customHeight="1">
      <c r="A90" s="300" t="s">
        <v>229</v>
      </c>
      <c r="B90" s="146" t="s">
        <v>184</v>
      </c>
      <c r="C90" s="304" t="s">
        <v>210</v>
      </c>
      <c r="D90" s="305"/>
      <c r="E90" s="147">
        <v>50.67</v>
      </c>
      <c r="F90" s="97">
        <v>377</v>
      </c>
      <c r="G90" s="148">
        <f t="shared" ref="G90:G93" si="38">E90*F90</f>
        <v>19102.59</v>
      </c>
      <c r="H90" s="149"/>
      <c r="I90" s="150">
        <v>20</v>
      </c>
      <c r="J90" s="151">
        <v>2000</v>
      </c>
      <c r="K90" s="152">
        <f>J90/I90</f>
        <v>100</v>
      </c>
      <c r="L90" s="153">
        <v>20</v>
      </c>
      <c r="M90" s="151">
        <f>F90/V90*60</f>
        <v>1778.7680209698535</v>
      </c>
      <c r="N90" s="152">
        <f>M90/L90</f>
        <v>88.938401048492679</v>
      </c>
      <c r="O90" s="154">
        <f>L90-I90</f>
        <v>0</v>
      </c>
      <c r="P90" s="155">
        <f>N90-K90</f>
        <v>-11.061598951507321</v>
      </c>
      <c r="Q90" s="156">
        <f>N90/K90</f>
        <v>0.88938401048492677</v>
      </c>
      <c r="R90" s="306">
        <f>Q106</f>
        <v>0.88756212667196266</v>
      </c>
      <c r="S90" s="157">
        <v>0.70853009259259259</v>
      </c>
      <c r="T90" s="158">
        <v>0.71736111111111112</v>
      </c>
      <c r="U90" s="159"/>
      <c r="V90" s="160">
        <v>12.716666666666683</v>
      </c>
      <c r="W90" s="158"/>
      <c r="X90" s="169"/>
      <c r="Y90" s="206"/>
      <c r="Z90" s="207"/>
      <c r="AA90" s="309"/>
      <c r="AB90" s="310"/>
      <c r="AC90" s="206">
        <v>1</v>
      </c>
      <c r="AD90" s="207"/>
      <c r="AE90" s="115">
        <f>M90-J90</f>
        <v>-221.23197903014648</v>
      </c>
      <c r="AF90" s="156">
        <f>M90/J90</f>
        <v>0.88938401048492677</v>
      </c>
      <c r="AG90" s="290">
        <f>AF106</f>
        <v>0.88756212667196266</v>
      </c>
    </row>
    <row r="91" spans="1:33" ht="15.75" customHeight="1">
      <c r="A91" s="301"/>
      <c r="B91" s="163" t="s">
        <v>184</v>
      </c>
      <c r="C91" s="293" t="s">
        <v>212</v>
      </c>
      <c r="D91" s="294"/>
      <c r="E91" s="101">
        <v>56.79</v>
      </c>
      <c r="F91" s="102">
        <v>1527</v>
      </c>
      <c r="G91" s="103">
        <f t="shared" si="38"/>
        <v>86718.33</v>
      </c>
      <c r="H91" s="26"/>
      <c r="I91" s="104">
        <v>23</v>
      </c>
      <c r="J91" s="105">
        <v>2000</v>
      </c>
      <c r="K91" s="106">
        <f t="shared" ref="K91:K93" si="39">J91/I91</f>
        <v>86.956521739130437</v>
      </c>
      <c r="L91" s="107">
        <v>23</v>
      </c>
      <c r="M91" s="105">
        <f>F91/V91*60</f>
        <v>1773.8625363020356</v>
      </c>
      <c r="N91" s="106">
        <f>M91/L91</f>
        <v>77.124458100088503</v>
      </c>
      <c r="O91" s="108">
        <f>L91-I91</f>
        <v>0</v>
      </c>
      <c r="P91" s="109">
        <f>N91-K91</f>
        <v>-9.8320636390419338</v>
      </c>
      <c r="Q91" s="110">
        <f>N91/K91</f>
        <v>0.88693126815101775</v>
      </c>
      <c r="R91" s="307"/>
      <c r="S91" s="47">
        <v>0.72107638888888892</v>
      </c>
      <c r="T91" s="48">
        <v>0.75694444444444442</v>
      </c>
      <c r="U91" s="111">
        <v>5.3500000000000369</v>
      </c>
      <c r="V91" s="112">
        <v>51.64999999999992</v>
      </c>
      <c r="W91" s="113"/>
      <c r="X91" s="116"/>
      <c r="Y91" s="12"/>
      <c r="Z91" s="208"/>
      <c r="AA91" s="295"/>
      <c r="AB91" s="296"/>
      <c r="AC91" s="12">
        <v>1</v>
      </c>
      <c r="AD91" s="208"/>
      <c r="AE91" s="117">
        <f>M91-J91</f>
        <v>-226.13746369796445</v>
      </c>
      <c r="AF91" s="110">
        <f>M91/J91</f>
        <v>0.88693126815101775</v>
      </c>
      <c r="AG91" s="291"/>
    </row>
    <row r="92" spans="1:33" ht="15.75" customHeight="1">
      <c r="A92" s="301"/>
      <c r="B92" s="163" t="s">
        <v>184</v>
      </c>
      <c r="C92" s="293" t="s">
        <v>213</v>
      </c>
      <c r="D92" s="294"/>
      <c r="E92" s="101">
        <v>56.87</v>
      </c>
      <c r="F92" s="102">
        <v>1085</v>
      </c>
      <c r="G92" s="103">
        <f t="shared" si="38"/>
        <v>61703.95</v>
      </c>
      <c r="H92" s="26"/>
      <c r="I92" s="104">
        <v>23</v>
      </c>
      <c r="J92" s="105">
        <v>2000</v>
      </c>
      <c r="K92" s="106">
        <f t="shared" si="39"/>
        <v>86.956521739130437</v>
      </c>
      <c r="L92" s="107">
        <v>23</v>
      </c>
      <c r="M92" s="105">
        <f>F92/V92*60</f>
        <v>1773.0367680435802</v>
      </c>
      <c r="N92" s="106">
        <f>M92/L92</f>
        <v>77.088555132329574</v>
      </c>
      <c r="O92" s="108">
        <f>L92-I92</f>
        <v>0</v>
      </c>
      <c r="P92" s="109">
        <f>N92-K92</f>
        <v>-9.8679666068008629</v>
      </c>
      <c r="Q92" s="110">
        <f>N92/K92</f>
        <v>0.88651838402179006</v>
      </c>
      <c r="R92" s="307"/>
      <c r="S92" s="47">
        <v>0.76061342592592596</v>
      </c>
      <c r="T92" s="48">
        <v>0.78611111111111109</v>
      </c>
      <c r="U92" s="111">
        <v>5.2833333333334132</v>
      </c>
      <c r="V92" s="112">
        <v>36.716666666666598</v>
      </c>
      <c r="W92" s="113"/>
      <c r="X92" s="116"/>
      <c r="Y92" s="12"/>
      <c r="Z92" s="208"/>
      <c r="AA92" s="295"/>
      <c r="AB92" s="296"/>
      <c r="AC92" s="12">
        <v>1</v>
      </c>
      <c r="AD92" s="208"/>
      <c r="AE92" s="117">
        <f>M92-J92</f>
        <v>-226.9632319564198</v>
      </c>
      <c r="AF92" s="110">
        <f>M92/J92</f>
        <v>0.88651838402179006</v>
      </c>
      <c r="AG92" s="291"/>
    </row>
    <row r="93" spans="1:33" ht="15.75" customHeight="1">
      <c r="A93" s="301"/>
      <c r="B93" s="163" t="s">
        <v>184</v>
      </c>
      <c r="C93" s="293" t="s">
        <v>214</v>
      </c>
      <c r="D93" s="294"/>
      <c r="E93" s="101">
        <v>47.6</v>
      </c>
      <c r="F93" s="102">
        <v>1375</v>
      </c>
      <c r="G93" s="103">
        <f t="shared" si="38"/>
        <v>65450</v>
      </c>
      <c r="H93" s="26"/>
      <c r="I93" s="104">
        <v>23</v>
      </c>
      <c r="J93" s="105">
        <v>2000</v>
      </c>
      <c r="K93" s="106">
        <f t="shared" si="39"/>
        <v>86.956521739130437</v>
      </c>
      <c r="L93" s="107">
        <v>23</v>
      </c>
      <c r="M93" s="105">
        <f>F93/V93*60</f>
        <v>1774.8296880602318</v>
      </c>
      <c r="N93" s="106">
        <f>M93/L93</f>
        <v>77.166508176531821</v>
      </c>
      <c r="O93" s="108">
        <f>L93-I93</f>
        <v>0</v>
      </c>
      <c r="P93" s="109">
        <f>N93-K93</f>
        <v>-9.7900135625986167</v>
      </c>
      <c r="Q93" s="110">
        <f>N93/K93</f>
        <v>0.88741484403011595</v>
      </c>
      <c r="R93" s="307"/>
      <c r="S93" s="47">
        <v>0.79027777777777775</v>
      </c>
      <c r="T93" s="48">
        <v>0.82255787037037043</v>
      </c>
      <c r="U93" s="111">
        <v>5.9999999999999787</v>
      </c>
      <c r="V93" s="112">
        <v>46.483333333333462</v>
      </c>
      <c r="W93" s="113"/>
      <c r="X93" s="116"/>
      <c r="Y93" s="12"/>
      <c r="Z93" s="208"/>
      <c r="AA93" s="295"/>
      <c r="AB93" s="296"/>
      <c r="AC93" s="12">
        <v>1</v>
      </c>
      <c r="AD93" s="208"/>
      <c r="AE93" s="117">
        <f>M93-J93</f>
        <v>-225.17031193976823</v>
      </c>
      <c r="AF93" s="110">
        <f>M93/J93</f>
        <v>0.88741484403011583</v>
      </c>
      <c r="AG93" s="291"/>
    </row>
    <row r="94" spans="1:33" ht="15.75" customHeight="1">
      <c r="A94" s="302"/>
      <c r="B94" s="163"/>
      <c r="C94" s="293"/>
      <c r="D94" s="294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307"/>
      <c r="S94" s="47"/>
      <c r="T94" s="48"/>
      <c r="U94" s="111"/>
      <c r="V94" s="112"/>
      <c r="W94" s="113"/>
      <c r="X94" s="116"/>
      <c r="Y94" s="12"/>
      <c r="Z94" s="208"/>
      <c r="AA94" s="295"/>
      <c r="AB94" s="296"/>
      <c r="AC94" s="12"/>
      <c r="AD94" s="208"/>
      <c r="AE94" s="117"/>
      <c r="AF94" s="110"/>
      <c r="AG94" s="291"/>
    </row>
    <row r="95" spans="1:33" ht="15.75" customHeight="1">
      <c r="A95" s="302"/>
      <c r="B95" s="163"/>
      <c r="C95" s="293"/>
      <c r="D95" s="294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07"/>
      <c r="S95" s="47"/>
      <c r="T95" s="48"/>
      <c r="U95" s="111"/>
      <c r="V95" s="112"/>
      <c r="W95" s="113"/>
      <c r="X95" s="116"/>
      <c r="Y95" s="12"/>
      <c r="Z95" s="208"/>
      <c r="AA95" s="295"/>
      <c r="AB95" s="296"/>
      <c r="AC95" s="12"/>
      <c r="AD95" s="208"/>
      <c r="AE95" s="117"/>
      <c r="AF95" s="110"/>
      <c r="AG95" s="291"/>
    </row>
    <row r="96" spans="1:33" ht="15.75" customHeight="1">
      <c r="A96" s="302"/>
      <c r="B96" s="163"/>
      <c r="C96" s="293"/>
      <c r="D96" s="294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307"/>
      <c r="S96" s="119"/>
      <c r="T96" s="120"/>
      <c r="U96" s="111"/>
      <c r="V96" s="112"/>
      <c r="W96" s="120"/>
      <c r="X96" s="191"/>
      <c r="Y96" s="12"/>
      <c r="Z96" s="208"/>
      <c r="AA96" s="295"/>
      <c r="AB96" s="296"/>
      <c r="AC96" s="12"/>
      <c r="AD96" s="208"/>
      <c r="AE96" s="117"/>
      <c r="AF96" s="110"/>
      <c r="AG96" s="291"/>
    </row>
    <row r="97" spans="1:33" ht="15.75" customHeight="1">
      <c r="A97" s="302"/>
      <c r="B97" s="163"/>
      <c r="C97" s="293"/>
      <c r="D97" s="294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07"/>
      <c r="S97" s="119"/>
      <c r="T97" s="120"/>
      <c r="U97" s="111"/>
      <c r="V97" s="112"/>
      <c r="W97" s="120"/>
      <c r="X97" s="191"/>
      <c r="Y97" s="12"/>
      <c r="Z97" s="208"/>
      <c r="AA97" s="295"/>
      <c r="AB97" s="296"/>
      <c r="AC97" s="12"/>
      <c r="AD97" s="208"/>
      <c r="AE97" s="117"/>
      <c r="AF97" s="110"/>
      <c r="AG97" s="291"/>
    </row>
    <row r="98" spans="1:33" ht="15.75" customHeight="1">
      <c r="A98" s="302"/>
      <c r="B98" s="163"/>
      <c r="C98" s="293"/>
      <c r="D98" s="294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07"/>
      <c r="S98" s="119"/>
      <c r="T98" s="120"/>
      <c r="U98" s="111"/>
      <c r="V98" s="112"/>
      <c r="W98" s="120"/>
      <c r="X98" s="191"/>
      <c r="Y98" s="12"/>
      <c r="Z98" s="208"/>
      <c r="AA98" s="295"/>
      <c r="AB98" s="296"/>
      <c r="AC98" s="12"/>
      <c r="AD98" s="208"/>
      <c r="AE98" s="117"/>
      <c r="AF98" s="110"/>
      <c r="AG98" s="291"/>
    </row>
    <row r="99" spans="1:33" ht="15.75" customHeight="1">
      <c r="A99" s="302"/>
      <c r="B99" s="163"/>
      <c r="C99" s="293"/>
      <c r="D99" s="294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07"/>
      <c r="S99" s="119"/>
      <c r="T99" s="120"/>
      <c r="U99" s="111"/>
      <c r="V99" s="112"/>
      <c r="W99" s="120"/>
      <c r="X99" s="191"/>
      <c r="Y99" s="12"/>
      <c r="Z99" s="208"/>
      <c r="AA99" s="295"/>
      <c r="AB99" s="296"/>
      <c r="AC99" s="12"/>
      <c r="AD99" s="208"/>
      <c r="AE99" s="117"/>
      <c r="AF99" s="110"/>
      <c r="AG99" s="291"/>
    </row>
    <row r="100" spans="1:33" ht="15.75" customHeight="1">
      <c r="A100" s="302"/>
      <c r="B100" s="163"/>
      <c r="C100" s="293"/>
      <c r="D100" s="294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07"/>
      <c r="S100" s="119"/>
      <c r="T100" s="120"/>
      <c r="U100" s="111"/>
      <c r="V100" s="112"/>
      <c r="W100" s="120"/>
      <c r="X100" s="191"/>
      <c r="Y100" s="12"/>
      <c r="Z100" s="208"/>
      <c r="AA100" s="295"/>
      <c r="AB100" s="296"/>
      <c r="AC100" s="12"/>
      <c r="AD100" s="208"/>
      <c r="AE100" s="117"/>
      <c r="AF100" s="110"/>
      <c r="AG100" s="291"/>
    </row>
    <row r="101" spans="1:33" ht="15.75" customHeight="1">
      <c r="A101" s="302"/>
      <c r="B101" s="163"/>
      <c r="C101" s="293"/>
      <c r="D101" s="294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07"/>
      <c r="S101" s="119"/>
      <c r="T101" s="120"/>
      <c r="U101" s="111"/>
      <c r="V101" s="112"/>
      <c r="W101" s="120"/>
      <c r="X101" s="191"/>
      <c r="Y101" s="12"/>
      <c r="Z101" s="208"/>
      <c r="AA101" s="295"/>
      <c r="AB101" s="296"/>
      <c r="AC101" s="12"/>
      <c r="AD101" s="208"/>
      <c r="AE101" s="117"/>
      <c r="AF101" s="110"/>
      <c r="AG101" s="291"/>
    </row>
    <row r="102" spans="1:33" ht="15.75" customHeight="1">
      <c r="A102" s="302"/>
      <c r="B102" s="163"/>
      <c r="C102" s="293"/>
      <c r="D102" s="294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07"/>
      <c r="S102" s="119"/>
      <c r="T102" s="120"/>
      <c r="U102" s="111"/>
      <c r="V102" s="112"/>
      <c r="W102" s="120"/>
      <c r="X102" s="191"/>
      <c r="Y102" s="12"/>
      <c r="Z102" s="208"/>
      <c r="AA102" s="295"/>
      <c r="AB102" s="296"/>
      <c r="AC102" s="12"/>
      <c r="AD102" s="208"/>
      <c r="AE102" s="117"/>
      <c r="AF102" s="110"/>
      <c r="AG102" s="291"/>
    </row>
    <row r="103" spans="1:33" ht="15.75" customHeight="1">
      <c r="A103" s="302"/>
      <c r="B103" s="163"/>
      <c r="C103" s="293"/>
      <c r="D103" s="294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07"/>
      <c r="S103" s="119"/>
      <c r="T103" s="120"/>
      <c r="U103" s="111"/>
      <c r="V103" s="112"/>
      <c r="W103" s="120"/>
      <c r="X103" s="191"/>
      <c r="Y103" s="12"/>
      <c r="Z103" s="208"/>
      <c r="AA103" s="295"/>
      <c r="AB103" s="296"/>
      <c r="AC103" s="12"/>
      <c r="AD103" s="208"/>
      <c r="AE103" s="117"/>
      <c r="AF103" s="110"/>
      <c r="AG103" s="291"/>
    </row>
    <row r="104" spans="1:33" ht="15.75" customHeight="1">
      <c r="A104" s="302"/>
      <c r="B104" s="163"/>
      <c r="C104" s="293"/>
      <c r="D104" s="294"/>
      <c r="E104" s="101"/>
      <c r="F104" s="128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07"/>
      <c r="S104" s="119"/>
      <c r="T104" s="120"/>
      <c r="U104" s="111"/>
      <c r="V104" s="112"/>
      <c r="W104" s="120"/>
      <c r="X104" s="191"/>
      <c r="Y104" s="12"/>
      <c r="Z104" s="208"/>
      <c r="AA104" s="295"/>
      <c r="AB104" s="296"/>
      <c r="AC104" s="12"/>
      <c r="AD104" s="208"/>
      <c r="AE104" s="117"/>
      <c r="AF104" s="110"/>
      <c r="AG104" s="291"/>
    </row>
    <row r="105" spans="1:33" ht="15.75" customHeight="1">
      <c r="A105" s="302"/>
      <c r="B105" s="163"/>
      <c r="C105" s="293"/>
      <c r="D105" s="294"/>
      <c r="E105" s="164"/>
      <c r="F105" s="128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07"/>
      <c r="S105" s="119"/>
      <c r="T105" s="120"/>
      <c r="U105" s="130"/>
      <c r="V105" s="131"/>
      <c r="W105" s="126"/>
      <c r="X105" s="127"/>
      <c r="Y105" s="12"/>
      <c r="Z105" s="208"/>
      <c r="AA105" s="295"/>
      <c r="AB105" s="296"/>
      <c r="AC105" s="12"/>
      <c r="AD105" s="208"/>
      <c r="AE105" s="165"/>
      <c r="AF105" s="125"/>
      <c r="AG105" s="291"/>
    </row>
    <row r="106" spans="1:33" ht="15.75" customHeight="1" thickBot="1">
      <c r="A106" s="303"/>
      <c r="B106" s="133" t="s">
        <v>117</v>
      </c>
      <c r="C106" s="297"/>
      <c r="D106" s="297"/>
      <c r="E106" s="134"/>
      <c r="F106" s="167"/>
      <c r="G106" s="135"/>
      <c r="H106" s="69"/>
      <c r="I106" s="136">
        <f t="shared" ref="I106:J106" si="40">AVERAGE(I90:I105)</f>
        <v>22.25</v>
      </c>
      <c r="J106" s="137">
        <f t="shared" si="40"/>
        <v>2000</v>
      </c>
      <c r="K106" s="138">
        <f t="shared" ref="K106" si="41">J106/I106</f>
        <v>89.887640449438209</v>
      </c>
      <c r="L106" s="136">
        <f t="shared" ref="L106:M106" si="42">AVERAGE(L90:L105)</f>
        <v>22.25</v>
      </c>
      <c r="M106" s="137">
        <f t="shared" si="42"/>
        <v>1775.1242533439254</v>
      </c>
      <c r="N106" s="138">
        <f>M106/L106</f>
        <v>79.780865318828106</v>
      </c>
      <c r="O106" s="139">
        <f>L106-I106</f>
        <v>0</v>
      </c>
      <c r="P106" s="140">
        <f>N106-K106</f>
        <v>-10.106775130610103</v>
      </c>
      <c r="Q106" s="141">
        <f>N106/K106</f>
        <v>0.88756212667196266</v>
      </c>
      <c r="R106" s="308"/>
      <c r="S106" s="142">
        <f>S90</f>
        <v>0.70853009259259259</v>
      </c>
      <c r="T106" s="143">
        <f>INDEX(T90:T105,COUNTA(T90:T105))</f>
        <v>0.82255787037037043</v>
      </c>
      <c r="U106" s="144"/>
      <c r="V106" s="166"/>
      <c r="W106" s="167"/>
      <c r="X106" s="138"/>
      <c r="Y106" s="181">
        <f t="shared" ref="Y106:Z106" si="43">SUM(Y90:Y105)</f>
        <v>0</v>
      </c>
      <c r="Z106" s="182">
        <f t="shared" si="43"/>
        <v>0</v>
      </c>
      <c r="AA106" s="298"/>
      <c r="AB106" s="299"/>
      <c r="AC106" s="181">
        <f t="shared" ref="AC106:AD106" si="44">SUM(AC90:AC105)</f>
        <v>4</v>
      </c>
      <c r="AD106" s="182">
        <f t="shared" si="44"/>
        <v>0</v>
      </c>
      <c r="AE106" s="168">
        <f>M106-J106</f>
        <v>-224.87574665607463</v>
      </c>
      <c r="AF106" s="141">
        <f>M106/J106</f>
        <v>0.88756212667196266</v>
      </c>
      <c r="AG106" s="292"/>
    </row>
    <row r="108" spans="1:33">
      <c r="AA108" s="289" t="s">
        <v>161</v>
      </c>
      <c r="AB108" s="289"/>
    </row>
    <row r="109" spans="1:33">
      <c r="AA109" s="289" t="s">
        <v>162</v>
      </c>
      <c r="AB109" s="289"/>
    </row>
    <row r="110" spans="1:33">
      <c r="AA110" s="289" t="s">
        <v>163</v>
      </c>
      <c r="AB110" s="289"/>
    </row>
    <row r="111" spans="1:33">
      <c r="AA111" s="289" t="s">
        <v>164</v>
      </c>
      <c r="AB111" s="289"/>
    </row>
    <row r="112" spans="1:33">
      <c r="AA112" s="289" t="s">
        <v>165</v>
      </c>
      <c r="AB112" s="289"/>
    </row>
    <row r="113" spans="27:28">
      <c r="AA113" s="289" t="s">
        <v>166</v>
      </c>
      <c r="AB113" s="289"/>
    </row>
    <row r="114" spans="27:28">
      <c r="AA114" s="289" t="s">
        <v>167</v>
      </c>
      <c r="AB114" s="289"/>
    </row>
    <row r="115" spans="27:28">
      <c r="AA115" s="289" t="s">
        <v>168</v>
      </c>
      <c r="AB115" s="289"/>
    </row>
    <row r="116" spans="27:28">
      <c r="AA116" s="289" t="s">
        <v>169</v>
      </c>
      <c r="AB116" s="289"/>
    </row>
    <row r="117" spans="27:28">
      <c r="AA117" s="289" t="s">
        <v>170</v>
      </c>
      <c r="AB117" s="289"/>
    </row>
    <row r="118" spans="27:28">
      <c r="AA118" s="289" t="s">
        <v>171</v>
      </c>
      <c r="AB118" s="289"/>
    </row>
    <row r="119" spans="27:28">
      <c r="AA119" s="289" t="s">
        <v>172</v>
      </c>
      <c r="AB119" s="289"/>
    </row>
    <row r="120" spans="27:28">
      <c r="AA120" s="289" t="s">
        <v>173</v>
      </c>
      <c r="AB120" s="289"/>
    </row>
  </sheetData>
  <mergeCells count="269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3:AB93"/>
    <mergeCell ref="C94:D94"/>
    <mergeCell ref="AA94:AB94"/>
    <mergeCell ref="C95:D95"/>
    <mergeCell ref="AA95:AB95"/>
    <mergeCell ref="C96:D96"/>
    <mergeCell ref="AA96:AB96"/>
    <mergeCell ref="A90:A106"/>
    <mergeCell ref="C90:D90"/>
    <mergeCell ref="R90:R106"/>
    <mergeCell ref="AA90:AB90"/>
    <mergeCell ref="C100:D100"/>
    <mergeCell ref="AA100:AB100"/>
    <mergeCell ref="C101:D101"/>
    <mergeCell ref="AA101:AB101"/>
    <mergeCell ref="C102:D102"/>
    <mergeCell ref="AA102:AB102"/>
    <mergeCell ref="C97:D97"/>
    <mergeCell ref="AA97:AB97"/>
    <mergeCell ref="C98:D98"/>
    <mergeCell ref="AA98:AB98"/>
    <mergeCell ref="C99:D99"/>
    <mergeCell ref="AA99:AB99"/>
    <mergeCell ref="C106:D106"/>
    <mergeCell ref="AA106:AB106"/>
    <mergeCell ref="AA108:AB108"/>
    <mergeCell ref="AA109:AB109"/>
    <mergeCell ref="AA110:AB110"/>
    <mergeCell ref="AA111:AB111"/>
    <mergeCell ref="C103:D103"/>
    <mergeCell ref="AA103:AB103"/>
    <mergeCell ref="C104:D104"/>
    <mergeCell ref="AA104:AB104"/>
    <mergeCell ref="C105:D105"/>
    <mergeCell ref="AA105:AB105"/>
    <mergeCell ref="AA118:AB118"/>
    <mergeCell ref="AA119:AB119"/>
    <mergeCell ref="AA120:AB120"/>
    <mergeCell ref="AA112:AB112"/>
    <mergeCell ref="AA113:AB113"/>
    <mergeCell ref="AA114:AB114"/>
    <mergeCell ref="AA115:AB115"/>
    <mergeCell ref="AA116:AB116"/>
    <mergeCell ref="AA117:AB117"/>
  </mergeCells>
  <phoneticPr fontId="5" type="noConversion"/>
  <conditionalFormatting sqref="O5:O106">
    <cfRule type="cellIs" dxfId="572" priority="3" operator="greaterThan">
      <formula>0</formula>
    </cfRule>
  </conditionalFormatting>
  <conditionalFormatting sqref="P5:P106 AE5:AE106">
    <cfRule type="cellIs" dxfId="571" priority="6" operator="lessThan">
      <formula>0</formula>
    </cfRule>
  </conditionalFormatting>
  <conditionalFormatting sqref="Q5:Q106 AF5:AF106">
    <cfRule type="cellIs" dxfId="570" priority="4" operator="greaterThan">
      <formula>1</formula>
    </cfRule>
    <cfRule type="cellIs" dxfId="569" priority="5" operator="lessThan">
      <formula>0.8</formula>
    </cfRule>
  </conditionalFormatting>
  <conditionalFormatting sqref="AG5 R5:R106 AG39:AG57 AG73">
    <cfRule type="cellIs" dxfId="568" priority="7" operator="lessThan">
      <formula>0.8</formula>
    </cfRule>
  </conditionalFormatting>
  <conditionalFormatting sqref="AG22">
    <cfRule type="cellIs" dxfId="567" priority="10" operator="lessThan">
      <formula>0.8</formula>
    </cfRule>
  </conditionalFormatting>
  <conditionalFormatting sqref="AG37">
    <cfRule type="cellIs" dxfId="566" priority="9" operator="lessThan">
      <formula>0.8</formula>
    </cfRule>
  </conditionalFormatting>
  <conditionalFormatting sqref="AG63:AG71">
    <cfRule type="cellIs" dxfId="565" priority="8" operator="lessThan">
      <formula>0.8</formula>
    </cfRule>
  </conditionalFormatting>
  <conditionalFormatting sqref="AG88">
    <cfRule type="cellIs" dxfId="564" priority="2" operator="lessThan">
      <formula>0.8</formula>
    </cfRule>
  </conditionalFormatting>
  <conditionalFormatting sqref="AG90:AG106">
    <cfRule type="cellIs" dxfId="563" priority="1" operator="lessThan">
      <formula>0.8</formula>
    </cfRule>
  </conditionalFormatting>
  <dataValidations count="1">
    <dataValidation type="list" allowBlank="1" showInputMessage="1" showErrorMessage="1" sqref="AA5:AB106" xr:uid="{C35FCFBF-0CC4-4677-AA5B-6F822759A9CC}">
      <formula1>$AA$108:$AA$120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29B49-3023-4550-867B-C131ED4D2A80}">
  <sheetPr>
    <tabColor theme="8" tint="0.59999389629810485"/>
  </sheetPr>
  <dimension ref="B1:AR42"/>
  <sheetViews>
    <sheetView zoomScale="70" zoomScaleNormal="70" workbookViewId="0">
      <selection activeCell="P26" sqref="P26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6" t="s">
        <v>0</v>
      </c>
      <c r="C1" s="276"/>
      <c r="D1" s="276"/>
      <c r="E1" s="276"/>
      <c r="F1" s="276"/>
      <c r="G1" s="276"/>
      <c r="H1" s="276"/>
      <c r="I1" s="276"/>
      <c r="J1" s="276"/>
      <c r="K1" s="1"/>
      <c r="L1" s="1"/>
      <c r="M1" s="1"/>
      <c r="N1" s="1"/>
      <c r="O1" s="1"/>
      <c r="P1" s="1"/>
    </row>
    <row r="2" spans="2:34" ht="27.75" customHeight="1">
      <c r="B2" s="277"/>
      <c r="C2" s="277"/>
      <c r="D2" s="277"/>
      <c r="E2" s="277"/>
      <c r="F2" s="277"/>
      <c r="G2" s="277"/>
      <c r="H2" s="277"/>
      <c r="I2" s="277"/>
      <c r="J2" s="277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8" t="s">
        <v>261</v>
      </c>
      <c r="D3" s="279"/>
      <c r="E3" s="3" t="s">
        <v>2</v>
      </c>
      <c r="F3" s="280">
        <f>'0123(18度C)'!D1+'0123(4度C)'!D1</f>
        <v>127797</v>
      </c>
      <c r="G3" s="281"/>
      <c r="H3" s="3" t="s">
        <v>3</v>
      </c>
      <c r="I3" s="282">
        <f>'0123(18度C)'!F1+'0123(4度C)'!F1</f>
        <v>3890561.370000001</v>
      </c>
      <c r="J3" s="283"/>
      <c r="K3" s="4"/>
      <c r="L3" s="5"/>
      <c r="M3" s="1"/>
      <c r="N3" s="1"/>
      <c r="O3" s="1"/>
      <c r="P3" s="1"/>
    </row>
    <row r="4" spans="2:34" ht="28.5" customHeight="1">
      <c r="B4" s="284" t="s">
        <v>4</v>
      </c>
      <c r="C4" s="264" t="s">
        <v>5</v>
      </c>
      <c r="D4" s="265"/>
      <c r="E4" s="287" t="s">
        <v>6</v>
      </c>
      <c r="F4" s="288"/>
      <c r="G4" s="287" t="s">
        <v>7</v>
      </c>
      <c r="H4" s="288"/>
      <c r="I4" s="287" t="s">
        <v>8</v>
      </c>
      <c r="J4" s="288"/>
      <c r="K4" s="260" t="s">
        <v>9</v>
      </c>
      <c r="L4" s="261"/>
      <c r="M4" s="260" t="s">
        <v>10</v>
      </c>
      <c r="N4" s="261"/>
      <c r="O4" s="262" t="s">
        <v>11</v>
      </c>
      <c r="P4" s="263"/>
      <c r="Q4" s="263" t="s">
        <v>12</v>
      </c>
      <c r="R4" s="263"/>
    </row>
    <row r="5" spans="2:34" ht="28.5" customHeight="1">
      <c r="B5" s="285"/>
      <c r="C5" s="264" t="s">
        <v>13</v>
      </c>
      <c r="D5" s="265"/>
      <c r="E5" s="266" t="s">
        <v>14</v>
      </c>
      <c r="F5" s="267"/>
      <c r="G5" s="268" t="s">
        <v>15</v>
      </c>
      <c r="H5" s="269"/>
      <c r="I5" s="270" t="s">
        <v>16</v>
      </c>
      <c r="J5" s="271"/>
      <c r="K5" s="272" t="s">
        <v>17</v>
      </c>
      <c r="L5" s="273"/>
      <c r="M5" s="274" t="s">
        <v>18</v>
      </c>
      <c r="N5" s="275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5"/>
      <c r="C6" s="264" t="s">
        <v>22</v>
      </c>
      <c r="D6" s="265"/>
      <c r="E6" s="256">
        <f>AVERAGE(D14:O14,D32:X32)</f>
        <v>543.43604869908006</v>
      </c>
      <c r="F6" s="257" t="e">
        <f>AVERAGE(#REF!,D14:K14)</f>
        <v>#REF!</v>
      </c>
      <c r="G6" s="258">
        <f>AVERAGE(D14:K14)</f>
        <v>213.51647369894008</v>
      </c>
      <c r="H6" s="259"/>
      <c r="I6" s="258">
        <f>AVERAGE(L14:O14)</f>
        <v>94.096362597600461</v>
      </c>
      <c r="J6" s="259"/>
      <c r="K6" s="258">
        <f>AVERAGE(D32:O32)</f>
        <v>715.4112179335616</v>
      </c>
      <c r="L6" s="259"/>
      <c r="M6" s="258">
        <f>AVERAGE(P32:X32)</f>
        <v>780.73738005840619</v>
      </c>
      <c r="N6" s="259"/>
      <c r="O6" s="390">
        <f>'0123(4度C)'!Y2</f>
        <v>0</v>
      </c>
      <c r="P6" s="390">
        <f>'0123(4度C)'!Z2</f>
        <v>0</v>
      </c>
      <c r="Q6" s="245">
        <f>'0123(4度C)'!AC2</f>
        <v>42</v>
      </c>
      <c r="R6" s="245">
        <f>'0123(4度C)'!AD2</f>
        <v>0</v>
      </c>
    </row>
    <row r="7" spans="2:34" ht="28.5" customHeight="1">
      <c r="B7" s="285"/>
      <c r="C7" s="250" t="s">
        <v>23</v>
      </c>
      <c r="D7" s="251"/>
      <c r="E7" s="252">
        <f>AVERAGE(D15:O15,D33:X33)</f>
        <v>481.48415763266928</v>
      </c>
      <c r="F7" s="253" t="e">
        <f>AVERAGE(#REF!,D15:K15)</f>
        <v>#REF!</v>
      </c>
      <c r="G7" s="254">
        <f>AVERAGE(D15:K15)</f>
        <v>191.49759254958923</v>
      </c>
      <c r="H7" s="255"/>
      <c r="I7" s="254">
        <f>AVERAGE(L15:O15)</f>
        <v>83.523475871050962</v>
      </c>
      <c r="J7" s="255"/>
      <c r="K7" s="254">
        <f>AVERAGE(D33:O33)</f>
        <v>633.13447099266762</v>
      </c>
      <c r="L7" s="255"/>
      <c r="M7" s="254">
        <f>AVERAGE(P33:X33)</f>
        <v>690.67730637178261</v>
      </c>
      <c r="N7" s="255"/>
      <c r="O7" s="390"/>
      <c r="P7" s="390"/>
      <c r="Q7" s="246"/>
      <c r="R7" s="246"/>
    </row>
    <row r="8" spans="2:34" ht="28.5" customHeight="1">
      <c r="B8" s="286"/>
      <c r="C8" s="250" t="s">
        <v>24</v>
      </c>
      <c r="D8" s="251"/>
      <c r="E8" s="248">
        <f>AVERAGE(D16:O16,D34:X34)</f>
        <v>0.88589924571572398</v>
      </c>
      <c r="F8" s="249" t="e">
        <f>AVERAGE(D16:K16,#REF!)</f>
        <v>#REF!</v>
      </c>
      <c r="G8" s="238">
        <f>AVERAGE(D16:K16)</f>
        <v>0.8901034303989761</v>
      </c>
      <c r="H8" s="239"/>
      <c r="I8" s="238">
        <f>AVERAGE(L16:O16)</f>
        <v>0.8876272808604766</v>
      </c>
      <c r="J8" s="239"/>
      <c r="K8" s="238">
        <f>AVERAGE(D34:O34)</f>
        <v>0.88462632475369574</v>
      </c>
      <c r="L8" s="239"/>
      <c r="M8" s="238">
        <f>AVERAGE(P34:X34)</f>
        <v>0.88337218906565518</v>
      </c>
      <c r="N8" s="239"/>
      <c r="O8" s="390"/>
      <c r="P8" s="390"/>
      <c r="Q8" s="247"/>
      <c r="R8" s="247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36" t="s">
        <v>26</v>
      </c>
      <c r="C11" s="237"/>
      <c r="D11" s="240" t="s">
        <v>27</v>
      </c>
      <c r="E11" s="241"/>
      <c r="F11" s="241"/>
      <c r="G11" s="241"/>
      <c r="H11" s="241"/>
      <c r="I11" s="241"/>
      <c r="J11" s="241"/>
      <c r="K11" s="241"/>
      <c r="L11" s="242" t="s">
        <v>28</v>
      </c>
      <c r="M11" s="243"/>
      <c r="N11" s="243"/>
      <c r="O11" s="244"/>
    </row>
    <row r="12" spans="2:34" ht="17.25" customHeight="1">
      <c r="B12" s="230" t="s">
        <v>29</v>
      </c>
      <c r="C12" s="231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1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3" t="s">
        <v>40</v>
      </c>
      <c r="C14" s="26" t="s">
        <v>41</v>
      </c>
      <c r="D14" s="27" t="s">
        <v>42</v>
      </c>
      <c r="E14" s="28">
        <v>86.821705426356587</v>
      </c>
      <c r="F14" s="28">
        <v>108.28729281767956</v>
      </c>
      <c r="G14" s="28">
        <v>86.206896551724142</v>
      </c>
      <c r="H14" s="28" t="s">
        <v>42</v>
      </c>
      <c r="I14" s="28">
        <v>572.75</v>
      </c>
      <c r="J14" s="28" t="s">
        <v>42</v>
      </c>
      <c r="K14" s="29" t="s">
        <v>42</v>
      </c>
      <c r="L14" s="27" t="s">
        <v>42</v>
      </c>
      <c r="M14" s="30" t="s">
        <v>42</v>
      </c>
      <c r="N14" s="28">
        <v>98.305084745762699</v>
      </c>
      <c r="O14" s="31">
        <v>89.887640449438209</v>
      </c>
      <c r="Q14" s="25"/>
      <c r="R14" s="25"/>
      <c r="S14" s="32"/>
      <c r="T14" s="32"/>
      <c r="U14" s="32"/>
      <c r="V14" s="32"/>
      <c r="W14" s="32"/>
      <c r="X14" s="32"/>
      <c r="AB14" s="32"/>
      <c r="AC14" s="32"/>
      <c r="AD14" s="25"/>
      <c r="AE14" s="25"/>
    </row>
    <row r="15" spans="2:34" ht="39.6" customHeight="1">
      <c r="B15" s="233"/>
      <c r="C15" s="33" t="s">
        <v>43</v>
      </c>
      <c r="D15" s="34" t="s">
        <v>42</v>
      </c>
      <c r="E15" s="35">
        <v>77.258338702101028</v>
      </c>
      <c r="F15" s="35">
        <v>96.069220675247621</v>
      </c>
      <c r="G15" s="35">
        <v>75.971534128594996</v>
      </c>
      <c r="H15" s="35" t="s">
        <v>42</v>
      </c>
      <c r="I15" s="35">
        <v>516.69127669241323</v>
      </c>
      <c r="J15" s="35" t="s">
        <v>42</v>
      </c>
      <c r="K15" s="36" t="s">
        <v>42</v>
      </c>
      <c r="L15" s="34" t="s">
        <v>42</v>
      </c>
      <c r="M15" s="37" t="s">
        <v>42</v>
      </c>
      <c r="N15" s="35">
        <v>87.28110464752902</v>
      </c>
      <c r="O15" s="38">
        <v>79.765847094572905</v>
      </c>
      <c r="Q15" s="39"/>
      <c r="R15" s="39"/>
      <c r="S15" s="39"/>
      <c r="T15" s="39"/>
      <c r="U15" s="39"/>
      <c r="V15" s="39"/>
      <c r="W15" s="39"/>
      <c r="X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33"/>
      <c r="C16" s="41" t="s">
        <v>44</v>
      </c>
      <c r="D16" s="42" t="s">
        <v>42</v>
      </c>
      <c r="E16" s="43">
        <f>E15/E14</f>
        <v>0.88985050826527079</v>
      </c>
      <c r="F16" s="43">
        <f>F15/F14</f>
        <v>0.88716984399080712</v>
      </c>
      <c r="G16" s="43">
        <f>G15/G14</f>
        <v>0.88126979589170196</v>
      </c>
      <c r="H16" s="43" t="s">
        <v>42</v>
      </c>
      <c r="I16" s="43">
        <f>I15/I14</f>
        <v>0.90212357344812433</v>
      </c>
      <c r="J16" s="43" t="s">
        <v>42</v>
      </c>
      <c r="K16" s="44" t="s">
        <v>42</v>
      </c>
      <c r="L16" s="42" t="s">
        <v>42</v>
      </c>
      <c r="M16" s="45" t="s">
        <v>42</v>
      </c>
      <c r="N16" s="43">
        <f>N15/N14</f>
        <v>0.8878595127938298</v>
      </c>
      <c r="O16" s="46">
        <f>O15/O14</f>
        <v>0.88739504892712351</v>
      </c>
      <c r="Q16" s="32"/>
      <c r="R16" s="32"/>
      <c r="S16" s="32"/>
      <c r="T16" s="32"/>
      <c r="U16" s="32"/>
      <c r="V16" s="32"/>
      <c r="W16" s="32"/>
      <c r="X16" s="32"/>
      <c r="AB16" s="32"/>
      <c r="AC16" s="32"/>
      <c r="AD16" s="32"/>
      <c r="AE16" s="32"/>
    </row>
    <row r="17" spans="2:44" ht="17.25" customHeight="1">
      <c r="B17" s="232" t="s">
        <v>45</v>
      </c>
      <c r="C17" s="13" t="s">
        <v>46</v>
      </c>
      <c r="D17" s="47" t="s">
        <v>42</v>
      </c>
      <c r="E17" s="48">
        <v>0.20833333333333334</v>
      </c>
      <c r="F17" s="48">
        <v>0.29166666666666669</v>
      </c>
      <c r="G17" s="48">
        <v>0.291875</v>
      </c>
      <c r="H17" s="48" t="s">
        <v>42</v>
      </c>
      <c r="I17" s="48">
        <v>0.43680555555555556</v>
      </c>
      <c r="J17" s="48" t="s">
        <v>42</v>
      </c>
      <c r="K17" s="48" t="s">
        <v>42</v>
      </c>
      <c r="L17" s="47" t="s">
        <v>42</v>
      </c>
      <c r="M17" s="49" t="s">
        <v>42</v>
      </c>
      <c r="N17" s="48">
        <v>0.70833333333333337</v>
      </c>
      <c r="O17" s="50">
        <v>0.70857638888888885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7" t="s">
        <v>42</v>
      </c>
      <c r="E18" s="48">
        <v>0.64930555555555558</v>
      </c>
      <c r="F18" s="48">
        <v>0.55208333333333337</v>
      </c>
      <c r="G18" s="48">
        <v>0.49541666666666667</v>
      </c>
      <c r="H18" s="48" t="s">
        <v>42</v>
      </c>
      <c r="I18" s="48">
        <v>0.4597222222222222</v>
      </c>
      <c r="J18" s="48" t="s">
        <v>42</v>
      </c>
      <c r="K18" s="48" t="s">
        <v>42</v>
      </c>
      <c r="L18" s="47" t="s">
        <v>42</v>
      </c>
      <c r="M18" s="49" t="s">
        <v>42</v>
      </c>
      <c r="N18" s="48">
        <v>0.81736111111111109</v>
      </c>
      <c r="O18" s="50">
        <v>0.81736111111111109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4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2"/>
      <c r="AC19" s="192"/>
      <c r="AD19" s="192"/>
      <c r="AE19" s="192"/>
      <c r="AF19" s="192"/>
      <c r="AG19" s="192"/>
      <c r="AH19" s="192"/>
      <c r="AI19" s="192"/>
      <c r="AJ19" s="192"/>
      <c r="AK19" s="192"/>
      <c r="AL19" s="192"/>
      <c r="AM19" s="192"/>
      <c r="AN19" s="192"/>
      <c r="AO19" s="25"/>
      <c r="AP19" s="25"/>
      <c r="AQ19" s="25"/>
      <c r="AR19" s="25"/>
    </row>
    <row r="20" spans="2:44" ht="17.25" customHeight="1">
      <c r="B20" s="235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2"/>
      <c r="AC20" s="192"/>
      <c r="AD20" s="192"/>
      <c r="AE20" s="192"/>
      <c r="AF20" s="192"/>
      <c r="AG20" s="192"/>
      <c r="AH20" s="192"/>
      <c r="AI20" s="192"/>
      <c r="AJ20" s="192"/>
      <c r="AK20" s="192"/>
      <c r="AL20" s="192"/>
      <c r="AM20" s="192"/>
      <c r="AN20" s="192"/>
      <c r="AO20" s="25"/>
      <c r="AP20" s="25"/>
      <c r="AQ20" s="25"/>
      <c r="AR20" s="25"/>
    </row>
    <row r="21" spans="2:44" ht="17.25" customHeight="1">
      <c r="B21" s="234" t="s">
        <v>51</v>
      </c>
      <c r="C21" s="51" t="s">
        <v>49</v>
      </c>
      <c r="D21" s="54"/>
      <c r="E21" s="52">
        <v>16</v>
      </c>
      <c r="F21" s="52">
        <v>9</v>
      </c>
      <c r="G21" s="52">
        <v>7</v>
      </c>
      <c r="H21" s="52"/>
      <c r="I21" s="52">
        <v>2</v>
      </c>
      <c r="J21" s="52"/>
      <c r="K21" s="53"/>
      <c r="L21" s="54"/>
      <c r="M21" s="55"/>
      <c r="N21" s="52">
        <v>4</v>
      </c>
      <c r="O21" s="56">
        <v>4</v>
      </c>
      <c r="Q21" s="9"/>
      <c r="R21" s="9"/>
      <c r="S21" s="9"/>
      <c r="T21" s="9"/>
      <c r="AB21" s="192"/>
      <c r="AC21" s="192"/>
      <c r="AD21" s="192"/>
      <c r="AE21" s="192"/>
      <c r="AF21" s="192"/>
      <c r="AG21" s="192"/>
      <c r="AH21" s="192"/>
      <c r="AI21" s="192"/>
      <c r="AJ21" s="192"/>
      <c r="AK21" s="192"/>
      <c r="AL21" s="192"/>
      <c r="AM21" s="192"/>
      <c r="AN21" s="192"/>
      <c r="AO21" s="25"/>
      <c r="AP21" s="25"/>
      <c r="AQ21" s="25"/>
      <c r="AR21" s="25"/>
    </row>
    <row r="22" spans="2:44" ht="17.25" customHeight="1">
      <c r="B22" s="235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2"/>
      <c r="AA22" s="192"/>
      <c r="AB22" s="192"/>
      <c r="AC22" s="192"/>
      <c r="AD22" s="192"/>
      <c r="AE22" s="192"/>
      <c r="AF22" s="192"/>
      <c r="AG22" s="192"/>
      <c r="AH22" s="192"/>
      <c r="AI22" s="192"/>
      <c r="AJ22" s="192"/>
      <c r="AK22" s="192"/>
      <c r="AL22" s="192"/>
      <c r="AM22" s="192"/>
      <c r="AN22" s="192"/>
      <c r="AO22" s="25"/>
      <c r="AP22" s="25"/>
      <c r="AQ22" s="25"/>
      <c r="AR22" s="25"/>
    </row>
    <row r="23" spans="2:44" ht="17.25" customHeight="1">
      <c r="B23" s="230" t="s">
        <v>53</v>
      </c>
      <c r="C23" s="231"/>
      <c r="D23" s="57" t="s">
        <v>42</v>
      </c>
      <c r="E23" s="58">
        <v>21.5</v>
      </c>
      <c r="F23" s="58">
        <v>20.111111111111111</v>
      </c>
      <c r="G23" s="58">
        <v>23.2</v>
      </c>
      <c r="H23" s="58" t="s">
        <v>42</v>
      </c>
      <c r="I23" s="58">
        <v>6</v>
      </c>
      <c r="J23" s="58" t="s">
        <v>42</v>
      </c>
      <c r="K23" s="59" t="s">
        <v>42</v>
      </c>
      <c r="L23" s="57" t="s">
        <v>42</v>
      </c>
      <c r="M23" s="60" t="s">
        <v>42</v>
      </c>
      <c r="N23" s="58">
        <v>19.666666666666668</v>
      </c>
      <c r="O23" s="61">
        <v>22.25</v>
      </c>
    </row>
    <row r="24" spans="2:44" ht="17.25" customHeight="1">
      <c r="B24" s="220" t="s">
        <v>54</v>
      </c>
      <c r="C24" s="221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20" t="s">
        <v>59</v>
      </c>
      <c r="C25" s="221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22" t="s">
        <v>60</v>
      </c>
      <c r="C26" s="223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36" t="s">
        <v>26</v>
      </c>
      <c r="C29" s="237"/>
      <c r="D29" s="224" t="s">
        <v>64</v>
      </c>
      <c r="E29" s="225"/>
      <c r="F29" s="225"/>
      <c r="G29" s="225"/>
      <c r="H29" s="225"/>
      <c r="I29" s="225"/>
      <c r="J29" s="225"/>
      <c r="K29" s="225"/>
      <c r="L29" s="225"/>
      <c r="M29" s="225"/>
      <c r="N29" s="225"/>
      <c r="O29" s="226"/>
      <c r="P29" s="227" t="s">
        <v>65</v>
      </c>
      <c r="Q29" s="228"/>
      <c r="R29" s="228"/>
      <c r="S29" s="228"/>
      <c r="T29" s="228"/>
      <c r="U29" s="228"/>
      <c r="V29" s="228"/>
      <c r="W29" s="228"/>
      <c r="X29" s="229"/>
    </row>
    <row r="30" spans="2:44" ht="17.25" customHeight="1">
      <c r="B30" s="230" t="s">
        <v>29</v>
      </c>
      <c r="C30" s="231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30"/>
      <c r="C31" s="231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33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318.8679245283019</v>
      </c>
      <c r="H32" s="28">
        <v>433.33333333333331</v>
      </c>
      <c r="I32" s="28" t="s">
        <v>42</v>
      </c>
      <c r="J32" s="28" t="s">
        <v>42</v>
      </c>
      <c r="K32" s="28">
        <v>880</v>
      </c>
      <c r="L32" s="28" t="s">
        <v>42</v>
      </c>
      <c r="M32" s="28">
        <v>678.9473684210526</v>
      </c>
      <c r="N32" s="28">
        <v>1038.4615384615386</v>
      </c>
      <c r="O32" s="28">
        <v>942.85714285714289</v>
      </c>
      <c r="P32" s="27">
        <v>306.38297872340428</v>
      </c>
      <c r="Q32" s="28" t="s">
        <v>42</v>
      </c>
      <c r="R32" s="28" t="s">
        <v>42</v>
      </c>
      <c r="S32" s="28" t="s">
        <v>42</v>
      </c>
      <c r="T32" s="28">
        <v>787.5</v>
      </c>
      <c r="U32" s="28" t="s">
        <v>42</v>
      </c>
      <c r="V32" s="28">
        <v>776.47058823529414</v>
      </c>
      <c r="W32" s="28">
        <v>1100</v>
      </c>
      <c r="X32" s="31">
        <v>933.33333333333326</v>
      </c>
    </row>
    <row r="33" spans="2:24" ht="39.6" customHeight="1">
      <c r="B33" s="233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278.92498321466564</v>
      </c>
      <c r="H33" s="35">
        <v>386.03308069755093</v>
      </c>
      <c r="I33" s="35" t="s">
        <v>42</v>
      </c>
      <c r="J33" s="35" t="s">
        <v>42</v>
      </c>
      <c r="K33" s="35">
        <v>786.95416221527194</v>
      </c>
      <c r="L33" s="35" t="s">
        <v>42</v>
      </c>
      <c r="M33" s="35">
        <v>601.33062835407134</v>
      </c>
      <c r="N33" s="35">
        <v>912.76669955821046</v>
      </c>
      <c r="O33" s="35">
        <v>832.79727191623522</v>
      </c>
      <c r="P33" s="34">
        <v>266.5303490445645</v>
      </c>
      <c r="Q33" s="35" t="s">
        <v>42</v>
      </c>
      <c r="R33" s="35" t="s">
        <v>42</v>
      </c>
      <c r="S33" s="35" t="s">
        <v>42</v>
      </c>
      <c r="T33" s="35">
        <v>702.53258831370897</v>
      </c>
      <c r="U33" s="35" t="s">
        <v>42</v>
      </c>
      <c r="V33" s="35">
        <v>694.42463276025683</v>
      </c>
      <c r="W33" s="35">
        <v>968.67857492894188</v>
      </c>
      <c r="X33" s="38">
        <v>821.22038681144068</v>
      </c>
    </row>
    <row r="34" spans="2:24" ht="40.15" customHeight="1">
      <c r="B34" s="233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0.87473515446019401</v>
      </c>
      <c r="H34" s="43">
        <f>H33/H32</f>
        <v>0.8908455708405022</v>
      </c>
      <c r="I34" s="43" t="s">
        <v>42</v>
      </c>
      <c r="J34" s="43" t="s">
        <v>42</v>
      </c>
      <c r="K34" s="43">
        <f>K33/K32</f>
        <v>0.89426609342644536</v>
      </c>
      <c r="L34" s="43" t="s">
        <v>42</v>
      </c>
      <c r="M34" s="43">
        <f>M33/M32</f>
        <v>0.88568077044398108</v>
      </c>
      <c r="N34" s="43">
        <f>N33/N32</f>
        <v>0.87896052550049886</v>
      </c>
      <c r="O34" s="43">
        <f>O33/O32</f>
        <v>0.88326983385055247</v>
      </c>
      <c r="P34" s="42">
        <f>P33/P32</f>
        <v>0.86992544479823131</v>
      </c>
      <c r="Q34" s="43" t="s">
        <v>42</v>
      </c>
      <c r="R34" s="43" t="s">
        <v>42</v>
      </c>
      <c r="S34" s="43" t="s">
        <v>42</v>
      </c>
      <c r="T34" s="43">
        <f>T33/T32</f>
        <v>0.89210487404915428</v>
      </c>
      <c r="U34" s="43" t="s">
        <v>42</v>
      </c>
      <c r="V34" s="43">
        <f>V33/V32</f>
        <v>0.89433475431245191</v>
      </c>
      <c r="W34" s="43">
        <f>W33/W32</f>
        <v>0.88061688629903812</v>
      </c>
      <c r="X34" s="46">
        <f>X33/X32</f>
        <v>0.87987898586940083</v>
      </c>
    </row>
    <row r="35" spans="2:24" ht="17.25" customHeight="1">
      <c r="B35" s="232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0.34305555555555556</v>
      </c>
      <c r="H35" s="48">
        <v>0.29166666666666669</v>
      </c>
      <c r="I35" s="48" t="s">
        <v>42</v>
      </c>
      <c r="J35" s="48" t="s">
        <v>42</v>
      </c>
      <c r="K35" s="48">
        <v>0.29171296296296295</v>
      </c>
      <c r="L35" s="48" t="s">
        <v>42</v>
      </c>
      <c r="M35" s="48">
        <v>0.29171296296296295</v>
      </c>
      <c r="N35" s="48">
        <v>0.29166666666666669</v>
      </c>
      <c r="O35" s="48">
        <v>0.29166666666666669</v>
      </c>
      <c r="P35" s="47">
        <v>0.70863425925925927</v>
      </c>
      <c r="Q35" s="48" t="s">
        <v>42</v>
      </c>
      <c r="R35" s="48" t="s">
        <v>42</v>
      </c>
      <c r="S35" s="48" t="s">
        <v>42</v>
      </c>
      <c r="T35" s="48">
        <v>0.70837962962962964</v>
      </c>
      <c r="U35" s="48" t="s">
        <v>42</v>
      </c>
      <c r="V35" s="48">
        <v>0.70849537037037036</v>
      </c>
      <c r="W35" s="48">
        <v>0.70846064814814813</v>
      </c>
      <c r="X35" s="50">
        <v>0.70833333333333337</v>
      </c>
    </row>
    <row r="36" spans="2:24" ht="17.25" customHeight="1">
      <c r="B36" s="230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0.43353009259259262</v>
      </c>
      <c r="H36" s="48">
        <v>0.3215277777777778</v>
      </c>
      <c r="I36" s="48" t="s">
        <v>42</v>
      </c>
      <c r="J36" s="48" t="s">
        <v>42</v>
      </c>
      <c r="K36" s="48">
        <v>0.43572916666666667</v>
      </c>
      <c r="L36" s="48" t="s">
        <v>42</v>
      </c>
      <c r="M36" s="48">
        <v>0.45092592592592595</v>
      </c>
      <c r="N36" s="48">
        <v>0.44722222222222224</v>
      </c>
      <c r="O36" s="48">
        <v>0.41111111111111109</v>
      </c>
      <c r="P36" s="47">
        <v>0.79040509259259262</v>
      </c>
      <c r="Q36" s="48" t="s">
        <v>42</v>
      </c>
      <c r="R36" s="48" t="s">
        <v>42</v>
      </c>
      <c r="S36" s="48" t="s">
        <v>42</v>
      </c>
      <c r="T36" s="48">
        <v>0.84652777777777777</v>
      </c>
      <c r="U36" s="48" t="s">
        <v>42</v>
      </c>
      <c r="V36" s="48">
        <v>0.85585648148148152</v>
      </c>
      <c r="W36" s="48">
        <v>0.94244212962962959</v>
      </c>
      <c r="X36" s="50">
        <v>0.9458333333333333</v>
      </c>
    </row>
    <row r="37" spans="2:24" ht="17.25" customHeight="1">
      <c r="B37" s="230" t="s">
        <v>53</v>
      </c>
      <c r="C37" s="231"/>
      <c r="D37" s="58" t="s">
        <v>42</v>
      </c>
      <c r="E37" s="58" t="s">
        <v>42</v>
      </c>
      <c r="F37" s="58" t="s">
        <v>42</v>
      </c>
      <c r="G37" s="58">
        <v>10.6</v>
      </c>
      <c r="H37" s="58">
        <v>6</v>
      </c>
      <c r="I37" s="58" t="s">
        <v>42</v>
      </c>
      <c r="J37" s="58" t="s">
        <v>42</v>
      </c>
      <c r="K37" s="58">
        <v>3.75</v>
      </c>
      <c r="L37" s="58" t="s">
        <v>42</v>
      </c>
      <c r="M37" s="58">
        <v>4.75</v>
      </c>
      <c r="N37" s="58">
        <v>3.25</v>
      </c>
      <c r="O37" s="58">
        <v>3.5</v>
      </c>
      <c r="P37" s="57">
        <v>11.75</v>
      </c>
      <c r="Q37" s="58" t="s">
        <v>42</v>
      </c>
      <c r="R37" s="58" t="s">
        <v>42</v>
      </c>
      <c r="S37" s="58" t="s">
        <v>42</v>
      </c>
      <c r="T37" s="39">
        <v>4</v>
      </c>
      <c r="U37" s="48" t="s">
        <v>42</v>
      </c>
      <c r="V37" s="58">
        <v>4.25</v>
      </c>
      <c r="W37" s="58">
        <v>3</v>
      </c>
      <c r="X37" s="61">
        <v>3.6</v>
      </c>
    </row>
    <row r="38" spans="2:24" ht="17.25" customHeight="1">
      <c r="B38" s="220" t="s">
        <v>54</v>
      </c>
      <c r="C38" s="221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20" t="s">
        <v>59</v>
      </c>
      <c r="C39" s="221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22" t="s">
        <v>60</v>
      </c>
      <c r="C40" s="223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  <mergeCell ref="I8:J8"/>
    <mergeCell ref="C5:D5"/>
    <mergeCell ref="E5:F5"/>
    <mergeCell ref="G5:H5"/>
    <mergeCell ref="I5:J5"/>
    <mergeCell ref="K5:L5"/>
    <mergeCell ref="K4:L4"/>
    <mergeCell ref="M4:N4"/>
    <mergeCell ref="O4:P4"/>
    <mergeCell ref="P6:P8"/>
    <mergeCell ref="Q4:R4"/>
    <mergeCell ref="M5:N5"/>
    <mergeCell ref="Q6:Q8"/>
    <mergeCell ref="R6:R8"/>
    <mergeCell ref="M7:N7"/>
    <mergeCell ref="C8:D8"/>
    <mergeCell ref="M8:N8"/>
    <mergeCell ref="K6:L6"/>
    <mergeCell ref="M6:N6"/>
    <mergeCell ref="O6:O8"/>
    <mergeCell ref="E8:F8"/>
    <mergeCell ref="G8:H8"/>
    <mergeCell ref="K8:L8"/>
    <mergeCell ref="C7:D7"/>
    <mergeCell ref="E7:F7"/>
    <mergeCell ref="G7:H7"/>
    <mergeCell ref="I7:J7"/>
    <mergeCell ref="K7:L7"/>
    <mergeCell ref="B11:C11"/>
    <mergeCell ref="D11:K11"/>
    <mergeCell ref="L11:O11"/>
    <mergeCell ref="B12:C13"/>
    <mergeCell ref="B14:B16"/>
    <mergeCell ref="D29:O29"/>
    <mergeCell ref="P29:X29"/>
    <mergeCell ref="B30:C31"/>
    <mergeCell ref="B32:B34"/>
    <mergeCell ref="B17:B18"/>
    <mergeCell ref="B19:B20"/>
    <mergeCell ref="B21:B22"/>
    <mergeCell ref="B23:C23"/>
    <mergeCell ref="B24:C24"/>
    <mergeCell ref="B25:C25"/>
    <mergeCell ref="B26:C26"/>
    <mergeCell ref="B29:C29"/>
    <mergeCell ref="B35:B36"/>
    <mergeCell ref="B37:C37"/>
    <mergeCell ref="B38:C38"/>
    <mergeCell ref="B39:C39"/>
    <mergeCell ref="B40:C40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48234-70CD-4558-A24A-973431BEF791}">
  <sheetPr>
    <tabColor theme="8" tint="0.59999389629810485"/>
    <pageSetUpPr fitToPage="1"/>
  </sheetPr>
  <dimension ref="A1:AC205"/>
  <sheetViews>
    <sheetView zoomScale="85" zoomScaleNormal="85" workbookViewId="0">
      <pane ySplit="4" topLeftCell="A5" activePane="bottomLeft" state="frozen"/>
      <selection activeCell="N44" sqref="N44"/>
      <selection pane="bottomLeft" activeCell="N44" sqref="N44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SUM(F5:F191)</f>
        <v>86930</v>
      </c>
      <c r="E1" s="88" t="s">
        <v>3</v>
      </c>
      <c r="F1" s="89">
        <f>SUM(G5:G191)</f>
        <v>1741011.3100000003</v>
      </c>
      <c r="G1" s="90" t="s">
        <v>84</v>
      </c>
      <c r="H1" s="91">
        <f>L21+L38+L55+L72+L89+L106+L123+L140+L157+L174+L191</f>
        <v>58.45</v>
      </c>
      <c r="I1" s="345" t="s">
        <v>85</v>
      </c>
      <c r="J1" s="341"/>
      <c r="K1" s="361"/>
      <c r="L1" s="365" t="s">
        <v>86</v>
      </c>
      <c r="M1" s="366"/>
      <c r="N1" s="367"/>
      <c r="O1" s="341" t="s">
        <v>87</v>
      </c>
      <c r="P1" s="341"/>
      <c r="Q1" s="341"/>
      <c r="R1" s="342"/>
      <c r="S1" s="345" t="s">
        <v>88</v>
      </c>
      <c r="T1" s="341"/>
      <c r="U1" s="341"/>
      <c r="V1" s="341"/>
      <c r="W1" s="341"/>
      <c r="X1" s="342"/>
      <c r="Y1" s="341" t="s">
        <v>89</v>
      </c>
      <c r="Z1" s="341"/>
      <c r="AA1" s="345" t="s">
        <v>90</v>
      </c>
      <c r="AB1" s="347"/>
      <c r="AC1" s="348"/>
    </row>
    <row r="2" spans="1:29" ht="26.25" customHeight="1" thickBot="1">
      <c r="A2" s="354">
        <v>46045</v>
      </c>
      <c r="B2" s="355"/>
      <c r="C2" s="92" t="s">
        <v>40</v>
      </c>
      <c r="D2" s="93">
        <f>AVERAGE(N21,N38,N55,N72,N89,N106,N123,N140,N157,N174,N191)</f>
        <v>659.29030525590167</v>
      </c>
      <c r="E2" s="93" t="s">
        <v>91</v>
      </c>
      <c r="F2" s="94">
        <f>F1/D1</f>
        <v>20.027738525250204</v>
      </c>
      <c r="G2" s="95" t="s">
        <v>92</v>
      </c>
      <c r="H2" s="96">
        <f>COUNT(H5:H191)</f>
        <v>2</v>
      </c>
      <c r="I2" s="362"/>
      <c r="J2" s="363"/>
      <c r="K2" s="364"/>
      <c r="L2" s="368"/>
      <c r="M2" s="343"/>
      <c r="N2" s="369"/>
      <c r="O2" s="343"/>
      <c r="P2" s="343"/>
      <c r="Q2" s="343"/>
      <c r="R2" s="344"/>
      <c r="S2" s="346"/>
      <c r="T2" s="343"/>
      <c r="U2" s="343"/>
      <c r="V2" s="343"/>
      <c r="W2" s="343"/>
      <c r="X2" s="344"/>
      <c r="Y2" s="343"/>
      <c r="Z2" s="343"/>
      <c r="AA2" s="349"/>
      <c r="AB2" s="350"/>
      <c r="AC2" s="351"/>
    </row>
    <row r="3" spans="1:29" ht="23.25" customHeight="1">
      <c r="A3" s="356" t="s">
        <v>93</v>
      </c>
      <c r="B3" s="358" t="s">
        <v>94</v>
      </c>
      <c r="C3" s="315" t="s">
        <v>95</v>
      </c>
      <c r="D3" s="315"/>
      <c r="E3" s="337" t="s">
        <v>96</v>
      </c>
      <c r="F3" s="315" t="s">
        <v>97</v>
      </c>
      <c r="G3" s="337" t="s">
        <v>98</v>
      </c>
      <c r="H3" s="339" t="s">
        <v>99</v>
      </c>
      <c r="I3" s="329" t="s">
        <v>100</v>
      </c>
      <c r="J3" s="325" t="s">
        <v>101</v>
      </c>
      <c r="K3" s="327" t="s">
        <v>40</v>
      </c>
      <c r="L3" s="352" t="s">
        <v>100</v>
      </c>
      <c r="M3" s="325" t="s">
        <v>101</v>
      </c>
      <c r="N3" s="327" t="s">
        <v>40</v>
      </c>
      <c r="O3" s="329" t="s">
        <v>100</v>
      </c>
      <c r="P3" s="331" t="s">
        <v>40</v>
      </c>
      <c r="Q3" s="333" t="s">
        <v>102</v>
      </c>
      <c r="R3" s="335" t="s">
        <v>103</v>
      </c>
      <c r="S3" s="314" t="s">
        <v>104</v>
      </c>
      <c r="T3" s="315"/>
      <c r="U3" s="316" t="s">
        <v>105</v>
      </c>
      <c r="V3" s="316" t="s">
        <v>106</v>
      </c>
      <c r="W3" s="315" t="s">
        <v>107</v>
      </c>
      <c r="X3" s="318"/>
      <c r="Y3" s="319" t="s">
        <v>108</v>
      </c>
      <c r="Z3" s="320"/>
      <c r="AA3" s="323" t="s">
        <v>101</v>
      </c>
      <c r="AB3" s="370" t="s">
        <v>102</v>
      </c>
      <c r="AC3" s="372" t="s">
        <v>109</v>
      </c>
    </row>
    <row r="4" spans="1:29" ht="17.25" customHeight="1" thickBot="1">
      <c r="A4" s="357"/>
      <c r="B4" s="359"/>
      <c r="C4" s="360"/>
      <c r="D4" s="360"/>
      <c r="E4" s="338"/>
      <c r="F4" s="360"/>
      <c r="G4" s="338"/>
      <c r="H4" s="340"/>
      <c r="I4" s="330"/>
      <c r="J4" s="326"/>
      <c r="K4" s="328"/>
      <c r="L4" s="353"/>
      <c r="M4" s="326"/>
      <c r="N4" s="328"/>
      <c r="O4" s="330"/>
      <c r="P4" s="332"/>
      <c r="Q4" s="334"/>
      <c r="R4" s="336"/>
      <c r="S4" s="68" t="s">
        <v>110</v>
      </c>
      <c r="T4" s="99" t="s">
        <v>111</v>
      </c>
      <c r="U4" s="317"/>
      <c r="V4" s="317"/>
      <c r="W4" s="99" t="s">
        <v>112</v>
      </c>
      <c r="X4" s="69" t="s">
        <v>113</v>
      </c>
      <c r="Y4" s="321"/>
      <c r="Z4" s="322"/>
      <c r="AA4" s="324"/>
      <c r="AB4" s="371"/>
      <c r="AC4" s="373"/>
    </row>
    <row r="5" spans="1:29" ht="15.75" customHeight="1">
      <c r="A5" s="300" t="s">
        <v>118</v>
      </c>
      <c r="B5" s="146" t="s">
        <v>114</v>
      </c>
      <c r="C5" s="304" t="s">
        <v>125</v>
      </c>
      <c r="D5" s="305"/>
      <c r="E5" s="147">
        <v>19.7</v>
      </c>
      <c r="F5" s="97">
        <v>270</v>
      </c>
      <c r="G5" s="148">
        <f>E5*F5</f>
        <v>5319</v>
      </c>
      <c r="H5" s="149"/>
      <c r="I5" s="150">
        <v>6</v>
      </c>
      <c r="J5" s="151">
        <v>2500</v>
      </c>
      <c r="K5" s="152">
        <f>J5/I5</f>
        <v>416.66666666666669</v>
      </c>
      <c r="L5" s="153">
        <v>6</v>
      </c>
      <c r="M5" s="151">
        <f>F5/V5*60</f>
        <v>2255.2204176334176</v>
      </c>
      <c r="N5" s="152">
        <f>M5/L5</f>
        <v>375.8700696055696</v>
      </c>
      <c r="O5" s="154">
        <f>L5-I5</f>
        <v>0</v>
      </c>
      <c r="P5" s="155">
        <f>N5-K5</f>
        <v>-40.796597061097088</v>
      </c>
      <c r="Q5" s="156">
        <f>N5/K5</f>
        <v>0.90208816705336703</v>
      </c>
      <c r="R5" s="306">
        <f>Q21</f>
        <v>0.87473515446019401</v>
      </c>
      <c r="S5" s="157">
        <v>0.34305555555555556</v>
      </c>
      <c r="T5" s="158">
        <v>0.34804398148148147</v>
      </c>
      <c r="U5" s="159"/>
      <c r="V5" s="160">
        <v>7.1833333333333105</v>
      </c>
      <c r="W5" s="161"/>
      <c r="X5" s="162"/>
      <c r="Y5" s="309"/>
      <c r="Z5" s="310"/>
      <c r="AA5" s="115">
        <f>M5-J5</f>
        <v>-244.77958236658242</v>
      </c>
      <c r="AB5" s="156">
        <f>M5/J5</f>
        <v>0.90208816705336703</v>
      </c>
      <c r="AC5" s="290">
        <f>AB21</f>
        <v>0.8747351544601939</v>
      </c>
    </row>
    <row r="6" spans="1:29" ht="15.75" customHeight="1">
      <c r="A6" s="301"/>
      <c r="B6" s="100" t="s">
        <v>120</v>
      </c>
      <c r="C6" s="293" t="s">
        <v>121</v>
      </c>
      <c r="D6" s="294"/>
      <c r="E6" s="101">
        <v>28.57</v>
      </c>
      <c r="F6" s="102">
        <v>1643</v>
      </c>
      <c r="G6" s="103">
        <f>E6*F6</f>
        <v>46940.51</v>
      </c>
      <c r="H6" s="26"/>
      <c r="I6" s="104">
        <v>12</v>
      </c>
      <c r="J6" s="105">
        <v>3600</v>
      </c>
      <c r="K6" s="106">
        <f>J6/I6</f>
        <v>300</v>
      </c>
      <c r="L6" s="107">
        <v>12</v>
      </c>
      <c r="M6" s="105">
        <f>F6/V6*60</f>
        <v>3117.9757511860817</v>
      </c>
      <c r="N6" s="106">
        <f>M6/L6</f>
        <v>259.83131259884016</v>
      </c>
      <c r="O6" s="108">
        <f>L6-I6</f>
        <v>0</v>
      </c>
      <c r="P6" s="109">
        <f>N6-K6</f>
        <v>-40.168687401159843</v>
      </c>
      <c r="Q6" s="110">
        <f>N6/K6</f>
        <v>0.86610437532946716</v>
      </c>
      <c r="R6" s="307"/>
      <c r="S6" s="47">
        <v>0.35165509259259259</v>
      </c>
      <c r="T6" s="48">
        <v>0.37361111111111112</v>
      </c>
      <c r="U6" s="111">
        <v>5.2000000000000135</v>
      </c>
      <c r="V6" s="112">
        <v>31.616666666666681</v>
      </c>
      <c r="W6" s="113"/>
      <c r="X6" s="116"/>
      <c r="Y6" s="295"/>
      <c r="Z6" s="296"/>
      <c r="AA6" s="117">
        <f>M6-J6</f>
        <v>-482.02424881391835</v>
      </c>
      <c r="AB6" s="110">
        <f>M6/J6</f>
        <v>0.86610437532946716</v>
      </c>
      <c r="AC6" s="291"/>
    </row>
    <row r="7" spans="1:29" ht="15.75" customHeight="1">
      <c r="A7" s="301"/>
      <c r="B7" s="100" t="s">
        <v>114</v>
      </c>
      <c r="C7" s="293" t="s">
        <v>115</v>
      </c>
      <c r="D7" s="294"/>
      <c r="E7" s="101">
        <v>29.85</v>
      </c>
      <c r="F7" s="102">
        <v>1363</v>
      </c>
      <c r="G7" s="103">
        <f>E7*F7</f>
        <v>40685.550000000003</v>
      </c>
      <c r="H7" s="26"/>
      <c r="I7" s="104">
        <v>12</v>
      </c>
      <c r="J7" s="105">
        <v>3600</v>
      </c>
      <c r="K7" s="106">
        <f>J7/I7</f>
        <v>300</v>
      </c>
      <c r="L7" s="107">
        <v>12</v>
      </c>
      <c r="M7" s="105">
        <f>F7/V7*60</f>
        <v>3123.360916613623</v>
      </c>
      <c r="N7" s="106">
        <f>M7/L7</f>
        <v>260.2800763844686</v>
      </c>
      <c r="O7" s="108">
        <f>L7-I7</f>
        <v>0</v>
      </c>
      <c r="P7" s="109">
        <f>N7-K7</f>
        <v>-39.7199236155314</v>
      </c>
      <c r="Q7" s="110">
        <f>N7/K7</f>
        <v>0.86760025461489532</v>
      </c>
      <c r="R7" s="307"/>
      <c r="S7" s="47">
        <v>0.37708333333333333</v>
      </c>
      <c r="T7" s="48">
        <v>0.39526620370370369</v>
      </c>
      <c r="U7" s="111">
        <v>4.9999999999999822</v>
      </c>
      <c r="V7" s="112">
        <v>26.183333333333323</v>
      </c>
      <c r="W7" s="113"/>
      <c r="X7" s="116"/>
      <c r="Y7" s="295"/>
      <c r="Z7" s="296"/>
      <c r="AA7" s="117">
        <f>M7-J7</f>
        <v>-476.63908338637702</v>
      </c>
      <c r="AB7" s="110">
        <f>M7/J7</f>
        <v>0.86760025461489532</v>
      </c>
      <c r="AC7" s="291"/>
    </row>
    <row r="8" spans="1:29" ht="15.75" customHeight="1">
      <c r="A8" s="301"/>
      <c r="B8" s="100" t="s">
        <v>114</v>
      </c>
      <c r="C8" s="293" t="s">
        <v>116</v>
      </c>
      <c r="D8" s="294"/>
      <c r="E8" s="101">
        <v>29.52</v>
      </c>
      <c r="F8" s="102">
        <v>1270</v>
      </c>
      <c r="G8" s="103">
        <f>E8*F8</f>
        <v>37490.400000000001</v>
      </c>
      <c r="H8" s="26"/>
      <c r="I8" s="104">
        <v>12</v>
      </c>
      <c r="J8" s="105">
        <v>3600</v>
      </c>
      <c r="K8" s="106">
        <f>J8/I8</f>
        <v>300</v>
      </c>
      <c r="L8" s="107">
        <v>12</v>
      </c>
      <c r="M8" s="105">
        <f>F8/V8*60</f>
        <v>3127.2229822161426</v>
      </c>
      <c r="N8" s="106">
        <f>M8/L8</f>
        <v>260.60191518467855</v>
      </c>
      <c r="O8" s="108">
        <f>L8-I8</f>
        <v>0</v>
      </c>
      <c r="P8" s="109">
        <f>N8-K8</f>
        <v>-39.398084815321454</v>
      </c>
      <c r="Q8" s="110">
        <f>N8/K8</f>
        <v>0.86867305061559519</v>
      </c>
      <c r="R8" s="307"/>
      <c r="S8" s="47">
        <v>0.39861111111111114</v>
      </c>
      <c r="T8" s="48">
        <v>0.41553240740740743</v>
      </c>
      <c r="U8" s="111">
        <v>4.8166666666667268</v>
      </c>
      <c r="V8" s="112">
        <v>24.366666666666667</v>
      </c>
      <c r="W8" s="113"/>
      <c r="X8" s="116"/>
      <c r="Y8" s="295"/>
      <c r="Z8" s="296"/>
      <c r="AA8" s="117">
        <f>M8-J8</f>
        <v>-472.77701778385745</v>
      </c>
      <c r="AB8" s="110">
        <f>M8/J8</f>
        <v>0.86867305061559519</v>
      </c>
      <c r="AC8" s="291"/>
    </row>
    <row r="9" spans="1:29" ht="15.75" customHeight="1">
      <c r="A9" s="302"/>
      <c r="B9" s="100" t="s">
        <v>114</v>
      </c>
      <c r="C9" s="293" t="s">
        <v>119</v>
      </c>
      <c r="D9" s="294"/>
      <c r="E9" s="101">
        <v>25.64</v>
      </c>
      <c r="F9" s="102">
        <v>1068</v>
      </c>
      <c r="G9" s="103">
        <f>E9*F9</f>
        <v>27383.52</v>
      </c>
      <c r="H9" s="13"/>
      <c r="I9" s="104">
        <v>11</v>
      </c>
      <c r="J9" s="105">
        <v>3600</v>
      </c>
      <c r="K9" s="106">
        <f>J9/I9</f>
        <v>327.27272727272725</v>
      </c>
      <c r="L9" s="118">
        <v>11</v>
      </c>
      <c r="M9" s="105">
        <f>F9/V9*60</f>
        <v>3159.2440427280153</v>
      </c>
      <c r="N9" s="106">
        <f>M9/L9</f>
        <v>287.20400388436502</v>
      </c>
      <c r="O9" s="108">
        <f>L9-I9</f>
        <v>0</v>
      </c>
      <c r="P9" s="109">
        <f>N9-K9</f>
        <v>-40.06872338836223</v>
      </c>
      <c r="Q9" s="110">
        <f>N9/K9</f>
        <v>0.87756778964667093</v>
      </c>
      <c r="R9" s="307"/>
      <c r="S9" s="47">
        <v>0.41944444444444445</v>
      </c>
      <c r="T9" s="48">
        <v>0.43353009259259262</v>
      </c>
      <c r="U9" s="111">
        <v>5.633333333333308</v>
      </c>
      <c r="V9" s="112">
        <v>20.28333333333336</v>
      </c>
      <c r="W9" s="113"/>
      <c r="X9" s="116"/>
      <c r="Y9" s="295"/>
      <c r="Z9" s="296"/>
      <c r="AA9" s="117">
        <f>M9-J9</f>
        <v>-440.7559572719847</v>
      </c>
      <c r="AB9" s="110">
        <f>M9/J9</f>
        <v>0.87756778964667093</v>
      </c>
      <c r="AC9" s="291"/>
    </row>
    <row r="10" spans="1:29" ht="15.75" customHeight="1">
      <c r="A10" s="302"/>
      <c r="B10" s="100"/>
      <c r="C10" s="293"/>
      <c r="D10" s="294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07"/>
      <c r="S10" s="47"/>
      <c r="T10" s="48"/>
      <c r="U10" s="111"/>
      <c r="V10" s="112"/>
      <c r="W10" s="113"/>
      <c r="X10" s="116"/>
      <c r="Y10" s="295"/>
      <c r="Z10" s="296"/>
      <c r="AA10" s="117"/>
      <c r="AB10" s="110"/>
      <c r="AC10" s="291"/>
    </row>
    <row r="11" spans="1:29" ht="15.75" customHeight="1">
      <c r="A11" s="302"/>
      <c r="B11" s="100"/>
      <c r="C11" s="293"/>
      <c r="D11" s="294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307"/>
      <c r="S11" s="47"/>
      <c r="T11" s="48"/>
      <c r="U11" s="111"/>
      <c r="V11" s="112"/>
      <c r="W11" s="113"/>
      <c r="X11" s="116"/>
      <c r="Y11" s="295"/>
      <c r="Z11" s="296"/>
      <c r="AA11" s="117"/>
      <c r="AB11" s="110"/>
      <c r="AC11" s="291"/>
    </row>
    <row r="12" spans="1:29" ht="15.75" customHeight="1">
      <c r="A12" s="302"/>
      <c r="B12" s="100"/>
      <c r="C12" s="293"/>
      <c r="D12" s="294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07"/>
      <c r="S12" s="47"/>
      <c r="T12" s="48"/>
      <c r="U12" s="111"/>
      <c r="V12" s="112"/>
      <c r="W12" s="113"/>
      <c r="X12" s="116"/>
      <c r="Y12" s="295"/>
      <c r="Z12" s="296"/>
      <c r="AA12" s="117"/>
      <c r="AB12" s="110"/>
      <c r="AC12" s="291"/>
    </row>
    <row r="13" spans="1:29" ht="15.75" customHeight="1">
      <c r="A13" s="302"/>
      <c r="B13" s="100"/>
      <c r="C13" s="293"/>
      <c r="D13" s="294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07"/>
      <c r="S13" s="47"/>
      <c r="T13" s="48"/>
      <c r="U13" s="111"/>
      <c r="V13" s="112"/>
      <c r="W13" s="113"/>
      <c r="X13" s="127"/>
      <c r="Y13" s="295"/>
      <c r="Z13" s="296"/>
      <c r="AA13" s="117"/>
      <c r="AB13" s="110"/>
      <c r="AC13" s="291"/>
    </row>
    <row r="14" spans="1:29" ht="15.75" customHeight="1">
      <c r="A14" s="302"/>
      <c r="B14" s="100"/>
      <c r="C14" s="293"/>
      <c r="D14" s="294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07"/>
      <c r="S14" s="47"/>
      <c r="T14" s="48"/>
      <c r="U14" s="111"/>
      <c r="V14" s="112"/>
      <c r="W14" s="113"/>
      <c r="X14" s="127"/>
      <c r="Y14" s="295"/>
      <c r="Z14" s="296"/>
      <c r="AA14" s="117"/>
      <c r="AB14" s="110"/>
      <c r="AC14" s="291"/>
    </row>
    <row r="15" spans="1:29" ht="15.75" customHeight="1">
      <c r="A15" s="302"/>
      <c r="B15" s="100"/>
      <c r="C15" s="293"/>
      <c r="D15" s="29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07"/>
      <c r="S15" s="47"/>
      <c r="T15" s="48"/>
      <c r="U15" s="111"/>
      <c r="V15" s="112"/>
      <c r="W15" s="113"/>
      <c r="X15" s="127"/>
      <c r="Y15" s="295"/>
      <c r="Z15" s="296"/>
      <c r="AA15" s="117"/>
      <c r="AB15" s="110"/>
      <c r="AC15" s="291"/>
    </row>
    <row r="16" spans="1:29" ht="15.75" customHeight="1">
      <c r="A16" s="302"/>
      <c r="B16" s="100"/>
      <c r="C16" s="293"/>
      <c r="D16" s="29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07"/>
      <c r="S16" s="47"/>
      <c r="T16" s="48"/>
      <c r="U16" s="111"/>
      <c r="V16" s="112"/>
      <c r="W16" s="113"/>
      <c r="X16" s="127"/>
      <c r="Y16" s="295"/>
      <c r="Z16" s="296"/>
      <c r="AA16" s="117"/>
      <c r="AB16" s="110"/>
      <c r="AC16" s="291"/>
    </row>
    <row r="17" spans="1:29" ht="15.75" customHeight="1">
      <c r="A17" s="302"/>
      <c r="B17" s="100"/>
      <c r="C17" s="293"/>
      <c r="D17" s="29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07"/>
      <c r="S17" s="47"/>
      <c r="T17" s="48"/>
      <c r="U17" s="111"/>
      <c r="V17" s="112"/>
      <c r="W17" s="113"/>
      <c r="X17" s="127"/>
      <c r="Y17" s="295"/>
      <c r="Z17" s="296"/>
      <c r="AA17" s="117"/>
      <c r="AB17" s="110"/>
      <c r="AC17" s="291"/>
    </row>
    <row r="18" spans="1:29" ht="15.75" customHeight="1">
      <c r="A18" s="302"/>
      <c r="B18" s="100"/>
      <c r="C18" s="293"/>
      <c r="D18" s="29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07"/>
      <c r="S18" s="47"/>
      <c r="T18" s="48"/>
      <c r="U18" s="111"/>
      <c r="V18" s="112"/>
      <c r="W18" s="113"/>
      <c r="X18" s="127"/>
      <c r="Y18" s="295"/>
      <c r="Z18" s="296"/>
      <c r="AA18" s="117"/>
      <c r="AB18" s="110"/>
      <c r="AC18" s="291"/>
    </row>
    <row r="19" spans="1:29" ht="15.75" customHeight="1">
      <c r="A19" s="302"/>
      <c r="B19" s="100"/>
      <c r="C19" s="293"/>
      <c r="D19" s="29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07"/>
      <c r="S19" s="47"/>
      <c r="T19" s="48"/>
      <c r="U19" s="111"/>
      <c r="V19" s="112"/>
      <c r="W19" s="113"/>
      <c r="X19" s="127"/>
      <c r="Y19" s="295"/>
      <c r="Z19" s="296"/>
      <c r="AA19" s="117"/>
      <c r="AB19" s="110"/>
      <c r="AC19" s="291"/>
    </row>
    <row r="20" spans="1:29" ht="15.75" customHeight="1">
      <c r="A20" s="302"/>
      <c r="B20" s="163"/>
      <c r="C20" s="293"/>
      <c r="D20" s="294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07"/>
      <c r="S20" s="119"/>
      <c r="T20" s="120"/>
      <c r="U20" s="130"/>
      <c r="V20" s="131"/>
      <c r="W20" s="126"/>
      <c r="X20" s="127"/>
      <c r="Y20" s="295"/>
      <c r="Z20" s="296"/>
      <c r="AA20" s="165"/>
      <c r="AB20" s="125"/>
      <c r="AC20" s="291"/>
    </row>
    <row r="21" spans="1:29" ht="15.75" customHeight="1" thickBot="1">
      <c r="A21" s="303"/>
      <c r="B21" s="133" t="s">
        <v>117</v>
      </c>
      <c r="C21" s="297"/>
      <c r="D21" s="297"/>
      <c r="E21" s="134"/>
      <c r="F21" s="167"/>
      <c r="G21" s="135"/>
      <c r="H21" s="69"/>
      <c r="I21" s="136">
        <f>AVERAGE(I5:I20)</f>
        <v>10.6</v>
      </c>
      <c r="J21" s="137">
        <f>AVERAGE(J5:J20)</f>
        <v>3380</v>
      </c>
      <c r="K21" s="138">
        <f>J21/I21</f>
        <v>318.8679245283019</v>
      </c>
      <c r="L21" s="136">
        <f>AVERAGE(L5:L20)</f>
        <v>10.6</v>
      </c>
      <c r="M21" s="137">
        <f>AVERAGE(M5:M20)</f>
        <v>2956.6048220754556</v>
      </c>
      <c r="N21" s="138">
        <f>M21/L21</f>
        <v>278.92498321466564</v>
      </c>
      <c r="O21" s="139">
        <f>L21-I21</f>
        <v>0</v>
      </c>
      <c r="P21" s="140">
        <f>N21-K21</f>
        <v>-39.942941313636254</v>
      </c>
      <c r="Q21" s="141">
        <f>N21/K21</f>
        <v>0.87473515446019401</v>
      </c>
      <c r="R21" s="308"/>
      <c r="S21" s="142">
        <f>S5</f>
        <v>0.34305555555555556</v>
      </c>
      <c r="T21" s="143">
        <f>INDEX(T5:T20,COUNTA(T5:T20))</f>
        <v>0.43353009259259262</v>
      </c>
      <c r="U21" s="144"/>
      <c r="V21" s="166"/>
      <c r="W21" s="167"/>
      <c r="X21" s="138"/>
      <c r="Y21" s="298"/>
      <c r="Z21" s="299"/>
      <c r="AA21" s="168">
        <f>M21-J21</f>
        <v>-423.39517792454444</v>
      </c>
      <c r="AB21" s="141">
        <f>M21/J21</f>
        <v>0.8747351544601939</v>
      </c>
      <c r="AC21" s="292"/>
    </row>
    <row r="22" spans="1:29" ht="15.75" customHeight="1">
      <c r="A22" s="311" t="s">
        <v>122</v>
      </c>
      <c r="B22" s="114" t="s">
        <v>114</v>
      </c>
      <c r="C22" s="304" t="s">
        <v>123</v>
      </c>
      <c r="D22" s="305"/>
      <c r="E22" s="147">
        <v>14.03</v>
      </c>
      <c r="F22" s="97">
        <v>673</v>
      </c>
      <c r="G22" s="148">
        <f>E22*F22</f>
        <v>9442.1899999999987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2316.2523900573638</v>
      </c>
      <c r="N22" s="152">
        <f>M22/L22</f>
        <v>386.04206500956064</v>
      </c>
      <c r="O22" s="154">
        <f>L22-I22</f>
        <v>0</v>
      </c>
      <c r="P22" s="155">
        <f>N22-K22</f>
        <v>-47.29126832377267</v>
      </c>
      <c r="Q22" s="156">
        <f>N22/K22</f>
        <v>0.89086630386821686</v>
      </c>
      <c r="R22" s="306">
        <f>Q38</f>
        <v>0.8908455708405022</v>
      </c>
      <c r="S22" s="157">
        <v>0.29166666666666669</v>
      </c>
      <c r="T22" s="158">
        <v>0.30377314814814815</v>
      </c>
      <c r="U22" s="159"/>
      <c r="V22" s="160">
        <v>17.433333333333316</v>
      </c>
      <c r="W22" s="158"/>
      <c r="X22" s="169"/>
      <c r="Y22" s="309"/>
      <c r="Z22" s="310"/>
      <c r="AA22" s="115">
        <f>M22-J22</f>
        <v>-283.74760994263625</v>
      </c>
      <c r="AB22" s="156">
        <f>M22/J22</f>
        <v>0.89086630386821686</v>
      </c>
      <c r="AC22" s="290">
        <f>AB38</f>
        <v>0.89084557084050209</v>
      </c>
    </row>
    <row r="23" spans="1:29" ht="15.75" customHeight="1">
      <c r="A23" s="312"/>
      <c r="B23" s="100" t="s">
        <v>114</v>
      </c>
      <c r="C23" s="293" t="s">
        <v>124</v>
      </c>
      <c r="D23" s="294"/>
      <c r="E23" s="101">
        <v>14.49</v>
      </c>
      <c r="F23" s="102">
        <v>801</v>
      </c>
      <c r="G23" s="103">
        <f>E23*F23</f>
        <v>11606.49</v>
      </c>
      <c r="H23" s="26"/>
      <c r="I23" s="104">
        <v>6</v>
      </c>
      <c r="J23" s="105">
        <v>2600</v>
      </c>
      <c r="K23" s="106">
        <f>J23/I23</f>
        <v>433.33333333333331</v>
      </c>
      <c r="L23" s="107">
        <v>6</v>
      </c>
      <c r="M23" s="105">
        <f>F23/V23*60</f>
        <v>2316.1445783132476</v>
      </c>
      <c r="N23" s="106">
        <f>M23/L23</f>
        <v>386.02409638554127</v>
      </c>
      <c r="O23" s="108">
        <f>L23-I23</f>
        <v>0</v>
      </c>
      <c r="P23" s="109">
        <f>N23-K23</f>
        <v>-47.309236947792044</v>
      </c>
      <c r="Q23" s="110">
        <f>N23/K23</f>
        <v>0.89082483781278754</v>
      </c>
      <c r="R23" s="307"/>
      <c r="S23" s="47">
        <v>0.30711805555555555</v>
      </c>
      <c r="T23" s="48">
        <v>0.3215277777777778</v>
      </c>
      <c r="U23" s="111">
        <v>4.8166666666666469</v>
      </c>
      <c r="V23" s="112">
        <v>20.750000000000046</v>
      </c>
      <c r="W23" s="113"/>
      <c r="X23" s="13"/>
      <c r="Y23" s="295"/>
      <c r="Z23" s="296"/>
      <c r="AA23" s="117">
        <f>M23-J23</f>
        <v>-283.85542168675238</v>
      </c>
      <c r="AB23" s="110">
        <f>M23/J23</f>
        <v>0.89082483781278754</v>
      </c>
      <c r="AC23" s="291"/>
    </row>
    <row r="24" spans="1:29" ht="15.75" customHeight="1">
      <c r="A24" s="312"/>
      <c r="B24" s="100"/>
      <c r="C24" s="293"/>
      <c r="D24" s="294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307"/>
      <c r="S24" s="47"/>
      <c r="T24" s="48"/>
      <c r="U24" s="111"/>
      <c r="V24" s="112"/>
      <c r="W24" s="113"/>
      <c r="X24" s="13"/>
      <c r="Y24" s="295"/>
      <c r="Z24" s="296"/>
      <c r="AA24" s="117"/>
      <c r="AB24" s="110"/>
      <c r="AC24" s="291"/>
    </row>
    <row r="25" spans="1:29" ht="15.75" customHeight="1">
      <c r="A25" s="312"/>
      <c r="B25" s="100"/>
      <c r="C25" s="293"/>
      <c r="D25" s="294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07"/>
      <c r="S25" s="47"/>
      <c r="T25" s="48"/>
      <c r="U25" s="111"/>
      <c r="V25" s="112"/>
      <c r="W25" s="113"/>
      <c r="X25" s="116"/>
      <c r="Y25" s="295"/>
      <c r="Z25" s="296"/>
      <c r="AA25" s="117"/>
      <c r="AB25" s="110"/>
      <c r="AC25" s="291"/>
    </row>
    <row r="26" spans="1:29" ht="15.75" customHeight="1">
      <c r="A26" s="312"/>
      <c r="B26" s="100"/>
      <c r="C26" s="293"/>
      <c r="D26" s="294"/>
      <c r="E26" s="101"/>
      <c r="F26" s="102"/>
      <c r="G26" s="103"/>
      <c r="H26" s="13"/>
      <c r="I26" s="104"/>
      <c r="J26" s="105"/>
      <c r="K26" s="106"/>
      <c r="L26" s="118"/>
      <c r="M26" s="105"/>
      <c r="N26" s="106"/>
      <c r="O26" s="108"/>
      <c r="P26" s="109"/>
      <c r="Q26" s="110"/>
      <c r="R26" s="307"/>
      <c r="S26" s="47"/>
      <c r="T26" s="48"/>
      <c r="U26" s="111"/>
      <c r="V26" s="112"/>
      <c r="W26" s="113"/>
      <c r="X26" s="13"/>
      <c r="Y26" s="295"/>
      <c r="Z26" s="296"/>
      <c r="AA26" s="117"/>
      <c r="AB26" s="110"/>
      <c r="AC26" s="291"/>
    </row>
    <row r="27" spans="1:29" ht="15.75" customHeight="1">
      <c r="A27" s="312"/>
      <c r="B27" s="100"/>
      <c r="C27" s="293"/>
      <c r="D27" s="294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07"/>
      <c r="S27" s="47"/>
      <c r="T27" s="48"/>
      <c r="U27" s="111"/>
      <c r="V27" s="112"/>
      <c r="W27" s="113"/>
      <c r="X27" s="50"/>
      <c r="Y27" s="295"/>
      <c r="Z27" s="296"/>
      <c r="AA27" s="117"/>
      <c r="AB27" s="110"/>
      <c r="AC27" s="291"/>
    </row>
    <row r="28" spans="1:29" ht="15.75" customHeight="1">
      <c r="A28" s="312"/>
      <c r="B28" s="100"/>
      <c r="C28" s="293"/>
      <c r="D28" s="294"/>
      <c r="E28" s="101"/>
      <c r="F28" s="102"/>
      <c r="G28" s="121"/>
      <c r="H28" s="62"/>
      <c r="I28" s="104"/>
      <c r="J28" s="105"/>
      <c r="K28" s="106"/>
      <c r="L28" s="118"/>
      <c r="M28" s="105"/>
      <c r="N28" s="106"/>
      <c r="O28" s="123"/>
      <c r="P28" s="124"/>
      <c r="Q28" s="125"/>
      <c r="R28" s="307"/>
      <c r="S28" s="47"/>
      <c r="T28" s="48"/>
      <c r="U28" s="111"/>
      <c r="V28" s="112"/>
      <c r="W28" s="113"/>
      <c r="X28" s="116"/>
      <c r="Y28" s="295"/>
      <c r="Z28" s="296"/>
      <c r="AA28" s="117"/>
      <c r="AB28" s="110"/>
      <c r="AC28" s="291"/>
    </row>
    <row r="29" spans="1:29" ht="15.75" customHeight="1">
      <c r="A29" s="312"/>
      <c r="B29" s="100"/>
      <c r="C29" s="293"/>
      <c r="D29" s="294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07"/>
      <c r="S29" s="47"/>
      <c r="T29" s="48"/>
      <c r="U29" s="111"/>
      <c r="V29" s="112"/>
      <c r="W29" s="113"/>
      <c r="X29" s="116"/>
      <c r="Y29" s="295"/>
      <c r="Z29" s="296"/>
      <c r="AA29" s="117"/>
      <c r="AB29" s="110"/>
      <c r="AC29" s="291"/>
    </row>
    <row r="30" spans="1:29" ht="15.75" customHeight="1">
      <c r="A30" s="312"/>
      <c r="B30" s="100"/>
      <c r="C30" s="293"/>
      <c r="D30" s="294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07"/>
      <c r="S30" s="119"/>
      <c r="T30" s="120"/>
      <c r="U30" s="111"/>
      <c r="V30" s="131"/>
      <c r="W30" s="113"/>
      <c r="X30" s="116"/>
      <c r="Y30" s="295"/>
      <c r="Z30" s="296"/>
      <c r="AA30" s="117"/>
      <c r="AB30" s="110"/>
      <c r="AC30" s="291"/>
    </row>
    <row r="31" spans="1:29" ht="15.75" customHeight="1">
      <c r="A31" s="312"/>
      <c r="B31" s="100"/>
      <c r="C31" s="293"/>
      <c r="D31" s="294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07"/>
      <c r="S31" s="119"/>
      <c r="T31" s="120"/>
      <c r="U31" s="111"/>
      <c r="V31" s="131"/>
      <c r="W31" s="126"/>
      <c r="X31" s="127"/>
      <c r="Y31" s="295"/>
      <c r="Z31" s="296"/>
      <c r="AA31" s="117"/>
      <c r="AB31" s="110"/>
      <c r="AC31" s="291"/>
    </row>
    <row r="32" spans="1:29" ht="15.75" customHeight="1">
      <c r="A32" s="312"/>
      <c r="B32" s="100"/>
      <c r="C32" s="293"/>
      <c r="D32" s="294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07"/>
      <c r="S32" s="119"/>
      <c r="T32" s="120"/>
      <c r="U32" s="111"/>
      <c r="V32" s="131"/>
      <c r="W32" s="126"/>
      <c r="X32" s="127"/>
      <c r="Y32" s="295"/>
      <c r="Z32" s="296"/>
      <c r="AA32" s="117"/>
      <c r="AB32" s="110"/>
      <c r="AC32" s="291"/>
    </row>
    <row r="33" spans="1:29" ht="15.75" customHeight="1">
      <c r="A33" s="312"/>
      <c r="B33" s="100"/>
      <c r="C33" s="293"/>
      <c r="D33" s="294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07"/>
      <c r="S33" s="119"/>
      <c r="T33" s="120"/>
      <c r="U33" s="111"/>
      <c r="V33" s="131"/>
      <c r="W33" s="126"/>
      <c r="X33" s="127"/>
      <c r="Y33" s="295"/>
      <c r="Z33" s="296"/>
      <c r="AA33" s="117"/>
      <c r="AB33" s="110"/>
      <c r="AC33" s="291"/>
    </row>
    <row r="34" spans="1:29" ht="15.75" customHeight="1">
      <c r="A34" s="312"/>
      <c r="B34" s="100"/>
      <c r="C34" s="293"/>
      <c r="D34" s="294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07"/>
      <c r="S34" s="119"/>
      <c r="T34" s="120"/>
      <c r="U34" s="111"/>
      <c r="V34" s="131"/>
      <c r="W34" s="126"/>
      <c r="X34" s="127"/>
      <c r="Y34" s="295"/>
      <c r="Z34" s="296"/>
      <c r="AA34" s="117"/>
      <c r="AB34" s="110"/>
      <c r="AC34" s="291"/>
    </row>
    <row r="35" spans="1:29" ht="15.75" customHeight="1">
      <c r="A35" s="312"/>
      <c r="B35" s="100"/>
      <c r="C35" s="293"/>
      <c r="D35" s="294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07"/>
      <c r="S35" s="119"/>
      <c r="T35" s="120"/>
      <c r="U35" s="111"/>
      <c r="V35" s="131"/>
      <c r="W35" s="126"/>
      <c r="X35" s="127"/>
      <c r="Y35" s="295"/>
      <c r="Z35" s="296"/>
      <c r="AA35" s="117"/>
      <c r="AB35" s="110"/>
      <c r="AC35" s="291"/>
    </row>
    <row r="36" spans="1:29" ht="15.75" customHeight="1">
      <c r="A36" s="312"/>
      <c r="B36" s="100"/>
      <c r="C36" s="293"/>
      <c r="D36" s="294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07"/>
      <c r="S36" s="119"/>
      <c r="T36" s="120"/>
      <c r="U36" s="111"/>
      <c r="V36" s="131"/>
      <c r="W36" s="126"/>
      <c r="X36" s="127"/>
      <c r="Y36" s="295"/>
      <c r="Z36" s="296"/>
      <c r="AA36" s="117"/>
      <c r="AB36" s="110"/>
      <c r="AC36" s="291"/>
    </row>
    <row r="37" spans="1:29" ht="15.75" customHeight="1">
      <c r="A37" s="312"/>
      <c r="B37" s="100"/>
      <c r="C37" s="293"/>
      <c r="D37" s="294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07"/>
      <c r="S37" s="119"/>
      <c r="T37" s="120"/>
      <c r="U37" s="130"/>
      <c r="V37" s="131"/>
      <c r="W37" s="126"/>
      <c r="X37" s="127"/>
      <c r="Y37" s="295"/>
      <c r="Z37" s="296"/>
      <c r="AA37" s="165"/>
      <c r="AB37" s="125"/>
      <c r="AC37" s="291"/>
    </row>
    <row r="38" spans="1:29" ht="15.75" customHeight="1" thickBot="1">
      <c r="A38" s="313"/>
      <c r="B38" s="133" t="s">
        <v>117</v>
      </c>
      <c r="C38" s="297"/>
      <c r="D38" s="297"/>
      <c r="E38" s="134"/>
      <c r="F38" s="167"/>
      <c r="G38" s="135"/>
      <c r="H38" s="69"/>
      <c r="I38" s="136">
        <f>AVERAGE(I22:I37)</f>
        <v>6</v>
      </c>
      <c r="J38" s="137">
        <f>AVERAGE(J22:J37)</f>
        <v>2600</v>
      </c>
      <c r="K38" s="138">
        <f>J38/I38</f>
        <v>433.33333333333331</v>
      </c>
      <c r="L38" s="136">
        <f>AVERAGE(L22:L37)</f>
        <v>6</v>
      </c>
      <c r="M38" s="137">
        <f>AVERAGE(M22:M37)</f>
        <v>2316.1984841853055</v>
      </c>
      <c r="N38" s="138">
        <f>M38/L38</f>
        <v>386.03308069755093</v>
      </c>
      <c r="O38" s="139">
        <f>L38-I38</f>
        <v>0</v>
      </c>
      <c r="P38" s="140">
        <f>N38-K38</f>
        <v>-47.300252635782385</v>
      </c>
      <c r="Q38" s="141">
        <f>N38/K38</f>
        <v>0.8908455708405022</v>
      </c>
      <c r="R38" s="308"/>
      <c r="S38" s="142">
        <f>S22</f>
        <v>0.29166666666666669</v>
      </c>
      <c r="T38" s="143">
        <f>INDEX(T22:T37,COUNTA(T22:T37))</f>
        <v>0.3215277777777778</v>
      </c>
      <c r="U38" s="144"/>
      <c r="V38" s="166"/>
      <c r="W38" s="167"/>
      <c r="X38" s="138"/>
      <c r="Y38" s="298"/>
      <c r="Z38" s="299"/>
      <c r="AA38" s="168">
        <f>M38-J38</f>
        <v>-283.80151581469454</v>
      </c>
      <c r="AB38" s="141">
        <f>M38/J38</f>
        <v>0.89084557084050209</v>
      </c>
      <c r="AC38" s="292"/>
    </row>
    <row r="39" spans="1:29" ht="15.75" customHeight="1">
      <c r="A39" s="300" t="s">
        <v>245</v>
      </c>
      <c r="B39" s="114" t="s">
        <v>120</v>
      </c>
      <c r="C39" s="304" t="s">
        <v>127</v>
      </c>
      <c r="D39" s="305"/>
      <c r="E39" s="147">
        <v>21.45</v>
      </c>
      <c r="F39" s="97">
        <v>1129</v>
      </c>
      <c r="G39" s="148">
        <f>E39*F39</f>
        <v>24217.05</v>
      </c>
      <c r="H39" s="149"/>
      <c r="I39" s="150">
        <v>4</v>
      </c>
      <c r="J39" s="151">
        <v>3300</v>
      </c>
      <c r="K39" s="152">
        <f>J39/I39</f>
        <v>825</v>
      </c>
      <c r="L39" s="153">
        <v>4</v>
      </c>
      <c r="M39" s="151">
        <f>F39/V39*60</f>
        <v>2953.7790697674368</v>
      </c>
      <c r="N39" s="152">
        <f>M39/L39</f>
        <v>738.4447674418592</v>
      </c>
      <c r="O39" s="154">
        <f>L39-I39</f>
        <v>0</v>
      </c>
      <c r="P39" s="155">
        <f>N39-K39</f>
        <v>-86.555232558140801</v>
      </c>
      <c r="Q39" s="156">
        <f>N39/K39</f>
        <v>0.89508456659619295</v>
      </c>
      <c r="R39" s="306">
        <f>Q55</f>
        <v>0.89426609342644536</v>
      </c>
      <c r="S39" s="157">
        <v>0.29171296296296295</v>
      </c>
      <c r="T39" s="158">
        <v>0.30763888888888891</v>
      </c>
      <c r="U39" s="159"/>
      <c r="V39" s="160">
        <v>22.933333333333373</v>
      </c>
      <c r="W39" s="158"/>
      <c r="X39" s="169"/>
      <c r="Y39" s="309"/>
      <c r="Z39" s="310"/>
      <c r="AA39" s="115">
        <f>M39-J39</f>
        <v>-346.22093023256321</v>
      </c>
      <c r="AB39" s="156">
        <f>M39/J39</f>
        <v>0.89508456659619295</v>
      </c>
      <c r="AC39" s="290">
        <f>AB55</f>
        <v>0.89426609342644536</v>
      </c>
    </row>
    <row r="40" spans="1:29" ht="15.75" customHeight="1">
      <c r="A40" s="301"/>
      <c r="B40" s="100" t="s">
        <v>120</v>
      </c>
      <c r="C40" s="293" t="s">
        <v>220</v>
      </c>
      <c r="D40" s="294"/>
      <c r="E40" s="101">
        <v>18.53</v>
      </c>
      <c r="F40" s="102">
        <v>2930</v>
      </c>
      <c r="G40" s="103">
        <f>E40*F40</f>
        <v>54292.9</v>
      </c>
      <c r="H40" s="26"/>
      <c r="I40" s="104">
        <v>3</v>
      </c>
      <c r="J40" s="105">
        <v>3300</v>
      </c>
      <c r="K40" s="106">
        <f>J40/I40</f>
        <v>1100</v>
      </c>
      <c r="L40" s="107">
        <v>3</v>
      </c>
      <c r="M40" s="105">
        <f>F40/V40*60</f>
        <v>2949.6644295301994</v>
      </c>
      <c r="N40" s="106">
        <f>M40/L40</f>
        <v>983.22147651006651</v>
      </c>
      <c r="O40" s="108">
        <f>L40-I40</f>
        <v>0</v>
      </c>
      <c r="P40" s="109">
        <f>N40-K40</f>
        <v>-116.77852348993349</v>
      </c>
      <c r="Q40" s="110">
        <f>N40/K40</f>
        <v>0.8938377059182423</v>
      </c>
      <c r="R40" s="307"/>
      <c r="S40" s="47">
        <v>0.31138888888888888</v>
      </c>
      <c r="T40" s="48">
        <v>0.3527777777777778</v>
      </c>
      <c r="U40" s="111">
        <v>5.3999999999999648</v>
      </c>
      <c r="V40" s="112">
        <v>59.600000000000044</v>
      </c>
      <c r="W40" s="113"/>
      <c r="X40" s="116"/>
      <c r="Y40" s="295"/>
      <c r="Z40" s="296"/>
      <c r="AA40" s="117">
        <f>M40-J40</f>
        <v>-350.33557046980059</v>
      </c>
      <c r="AB40" s="110">
        <f>M40/J40</f>
        <v>0.8938377059182423</v>
      </c>
      <c r="AC40" s="291"/>
    </row>
    <row r="41" spans="1:29" ht="15.75" customHeight="1">
      <c r="A41" s="301"/>
      <c r="B41" s="100" t="s">
        <v>120</v>
      </c>
      <c r="C41" s="293" t="s">
        <v>235</v>
      </c>
      <c r="D41" s="294"/>
      <c r="E41" s="101">
        <v>18.170000000000002</v>
      </c>
      <c r="F41" s="102">
        <v>2005</v>
      </c>
      <c r="G41" s="103">
        <f>E41*F41</f>
        <v>36430.850000000006</v>
      </c>
      <c r="H41" s="26"/>
      <c r="I41" s="104">
        <v>4</v>
      </c>
      <c r="J41" s="105">
        <v>3300</v>
      </c>
      <c r="K41" s="106">
        <f>J41/I41</f>
        <v>825</v>
      </c>
      <c r="L41" s="107">
        <v>4</v>
      </c>
      <c r="M41" s="105">
        <f>F41/V41*60</f>
        <v>2952.1472392637997</v>
      </c>
      <c r="N41" s="106">
        <f>M41/L41</f>
        <v>738.03680981594994</v>
      </c>
      <c r="O41" s="108">
        <f>L41-I41</f>
        <v>0</v>
      </c>
      <c r="P41" s="109">
        <f>N41-K41</f>
        <v>-86.963190184050063</v>
      </c>
      <c r="Q41" s="110">
        <f>N41/K41</f>
        <v>0.89459007250418177</v>
      </c>
      <c r="R41" s="307"/>
      <c r="S41" s="47">
        <v>0.35642361111111109</v>
      </c>
      <c r="T41" s="48">
        <v>0.38472222222222224</v>
      </c>
      <c r="U41" s="111">
        <v>5.2499999999999414</v>
      </c>
      <c r="V41" s="112">
        <v>40.750000000000057</v>
      </c>
      <c r="W41" s="113"/>
      <c r="X41" s="13"/>
      <c r="Y41" s="295"/>
      <c r="Z41" s="296"/>
      <c r="AA41" s="117">
        <f>M41-J41</f>
        <v>-347.85276073620025</v>
      </c>
      <c r="AB41" s="110">
        <f>M41/J41</f>
        <v>0.89459007250418177</v>
      </c>
      <c r="AC41" s="291"/>
    </row>
    <row r="42" spans="1:29" ht="15.75" customHeight="1">
      <c r="A42" s="301"/>
      <c r="B42" s="100" t="s">
        <v>120</v>
      </c>
      <c r="C42" s="293" t="s">
        <v>130</v>
      </c>
      <c r="D42" s="294"/>
      <c r="E42" s="101">
        <v>16.66</v>
      </c>
      <c r="F42" s="102">
        <v>3364</v>
      </c>
      <c r="G42" s="103">
        <f>E42*F42</f>
        <v>56044.24</v>
      </c>
      <c r="H42" s="26"/>
      <c r="I42" s="104">
        <v>4</v>
      </c>
      <c r="J42" s="105">
        <v>3300</v>
      </c>
      <c r="K42" s="106">
        <f>J42/I42</f>
        <v>825</v>
      </c>
      <c r="L42" s="107">
        <v>4</v>
      </c>
      <c r="M42" s="105">
        <f>F42/V42*60</f>
        <v>2948.7216946676413</v>
      </c>
      <c r="N42" s="106">
        <f>M42/L42</f>
        <v>737.18042366691031</v>
      </c>
      <c r="O42" s="108">
        <f>L42-I42</f>
        <v>0</v>
      </c>
      <c r="P42" s="109">
        <f>N42-K42</f>
        <v>-87.819576333089685</v>
      </c>
      <c r="Q42" s="110">
        <f>N42/K42</f>
        <v>0.89355202868716399</v>
      </c>
      <c r="R42" s="307"/>
      <c r="S42" s="47">
        <v>0.38819444444444445</v>
      </c>
      <c r="T42" s="48">
        <v>0.43572916666666667</v>
      </c>
      <c r="U42" s="111">
        <v>4.9999999999999822</v>
      </c>
      <c r="V42" s="112">
        <v>68.449999999999989</v>
      </c>
      <c r="W42" s="113"/>
      <c r="X42" s="13"/>
      <c r="Y42" s="295"/>
      <c r="Z42" s="296"/>
      <c r="AA42" s="117">
        <f>M42-J42</f>
        <v>-351.27830533235874</v>
      </c>
      <c r="AB42" s="110">
        <f>M42/J42</f>
        <v>0.89355202868716399</v>
      </c>
      <c r="AC42" s="291"/>
    </row>
    <row r="43" spans="1:29" ht="15.75" customHeight="1">
      <c r="A43" s="302"/>
      <c r="B43" s="100"/>
      <c r="C43" s="293"/>
      <c r="D43" s="294"/>
      <c r="E43" s="101"/>
      <c r="F43" s="102"/>
      <c r="G43" s="103"/>
      <c r="H43" s="13"/>
      <c r="I43" s="104"/>
      <c r="J43" s="105"/>
      <c r="K43" s="106"/>
      <c r="L43" s="118"/>
      <c r="M43" s="105"/>
      <c r="N43" s="106"/>
      <c r="O43" s="108"/>
      <c r="P43" s="109"/>
      <c r="Q43" s="110"/>
      <c r="R43" s="307"/>
      <c r="S43" s="47"/>
      <c r="T43" s="48"/>
      <c r="U43" s="111"/>
      <c r="V43" s="112"/>
      <c r="W43" s="113"/>
      <c r="X43" s="13"/>
      <c r="Y43" s="295"/>
      <c r="Z43" s="296"/>
      <c r="AA43" s="117"/>
      <c r="AB43" s="110"/>
      <c r="AC43" s="291"/>
    </row>
    <row r="44" spans="1:29" ht="15.75" customHeight="1">
      <c r="A44" s="302"/>
      <c r="B44" s="100"/>
      <c r="C44" s="293"/>
      <c r="D44" s="294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307"/>
      <c r="S44" s="47"/>
      <c r="T44" s="48"/>
      <c r="U44" s="111"/>
      <c r="V44" s="112"/>
      <c r="W44" s="113"/>
      <c r="X44" s="116"/>
      <c r="Y44" s="295"/>
      <c r="Z44" s="296"/>
      <c r="AA44" s="117"/>
      <c r="AB44" s="110"/>
      <c r="AC44" s="291"/>
    </row>
    <row r="45" spans="1:29" ht="15.75" customHeight="1">
      <c r="A45" s="302"/>
      <c r="B45" s="100"/>
      <c r="C45" s="293"/>
      <c r="D45" s="294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307"/>
      <c r="S45" s="47"/>
      <c r="T45" s="48"/>
      <c r="U45" s="111"/>
      <c r="V45" s="112"/>
      <c r="W45" s="113"/>
      <c r="X45" s="116"/>
      <c r="Y45" s="295"/>
      <c r="Z45" s="296"/>
      <c r="AA45" s="117"/>
      <c r="AB45" s="110"/>
      <c r="AC45" s="291"/>
    </row>
    <row r="46" spans="1:29" ht="15.75" customHeight="1">
      <c r="A46" s="302"/>
      <c r="B46" s="100"/>
      <c r="C46" s="293"/>
      <c r="D46" s="294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07"/>
      <c r="S46" s="47"/>
      <c r="T46" s="48"/>
      <c r="U46" s="111"/>
      <c r="V46" s="112"/>
      <c r="W46" s="113"/>
      <c r="X46" s="116"/>
      <c r="Y46" s="295"/>
      <c r="Z46" s="296"/>
      <c r="AA46" s="117"/>
      <c r="AB46" s="110"/>
      <c r="AC46" s="291"/>
    </row>
    <row r="47" spans="1:29" ht="15.75" customHeight="1">
      <c r="A47" s="302"/>
      <c r="B47" s="100"/>
      <c r="C47" s="293"/>
      <c r="D47" s="294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07"/>
      <c r="S47" s="47"/>
      <c r="T47" s="48"/>
      <c r="U47" s="111"/>
      <c r="V47" s="112"/>
      <c r="W47" s="113"/>
      <c r="X47" s="116"/>
      <c r="Y47" s="295"/>
      <c r="Z47" s="296"/>
      <c r="AA47" s="117"/>
      <c r="AB47" s="110"/>
      <c r="AC47" s="291"/>
    </row>
    <row r="48" spans="1:29" ht="15.75" customHeight="1">
      <c r="A48" s="302"/>
      <c r="B48" s="100"/>
      <c r="C48" s="293"/>
      <c r="D48" s="294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07"/>
      <c r="S48" s="47"/>
      <c r="T48" s="48"/>
      <c r="U48" s="111"/>
      <c r="V48" s="112"/>
      <c r="W48" s="113"/>
      <c r="X48" s="116"/>
      <c r="Y48" s="295"/>
      <c r="Z48" s="296"/>
      <c r="AA48" s="117"/>
      <c r="AB48" s="110"/>
      <c r="AC48" s="291"/>
    </row>
    <row r="49" spans="1:29" ht="15.75" customHeight="1">
      <c r="A49" s="302"/>
      <c r="B49" s="100"/>
      <c r="C49" s="293"/>
      <c r="D49" s="294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07"/>
      <c r="S49" s="47"/>
      <c r="T49" s="48"/>
      <c r="U49" s="111"/>
      <c r="V49" s="112"/>
      <c r="W49" s="113"/>
      <c r="X49" s="116"/>
      <c r="Y49" s="295"/>
      <c r="Z49" s="296"/>
      <c r="AA49" s="117"/>
      <c r="AB49" s="110"/>
      <c r="AC49" s="291"/>
    </row>
    <row r="50" spans="1:29" ht="15.75" customHeight="1">
      <c r="A50" s="302"/>
      <c r="B50" s="100"/>
      <c r="C50" s="293"/>
      <c r="D50" s="294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07"/>
      <c r="S50" s="47"/>
      <c r="T50" s="48"/>
      <c r="U50" s="111"/>
      <c r="V50" s="112"/>
      <c r="W50" s="113"/>
      <c r="X50" s="116"/>
      <c r="Y50" s="295"/>
      <c r="Z50" s="296"/>
      <c r="AA50" s="117"/>
      <c r="AB50" s="110"/>
      <c r="AC50" s="291"/>
    </row>
    <row r="51" spans="1:29" ht="15.75" customHeight="1">
      <c r="A51" s="302"/>
      <c r="B51" s="100"/>
      <c r="C51" s="293"/>
      <c r="D51" s="294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07"/>
      <c r="S51" s="47"/>
      <c r="T51" s="48"/>
      <c r="U51" s="111"/>
      <c r="V51" s="112"/>
      <c r="W51" s="113"/>
      <c r="X51" s="116"/>
      <c r="Y51" s="295"/>
      <c r="Z51" s="296"/>
      <c r="AA51" s="117"/>
      <c r="AB51" s="110"/>
      <c r="AC51" s="291"/>
    </row>
    <row r="52" spans="1:29" ht="15.75" customHeight="1">
      <c r="A52" s="302"/>
      <c r="B52" s="100"/>
      <c r="C52" s="293"/>
      <c r="D52" s="294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07"/>
      <c r="S52" s="47"/>
      <c r="T52" s="48"/>
      <c r="U52" s="111"/>
      <c r="V52" s="112"/>
      <c r="W52" s="113"/>
      <c r="X52" s="116"/>
      <c r="Y52" s="295"/>
      <c r="Z52" s="296"/>
      <c r="AA52" s="117"/>
      <c r="AB52" s="110"/>
      <c r="AC52" s="291"/>
    </row>
    <row r="53" spans="1:29" ht="15.75" customHeight="1">
      <c r="A53" s="302"/>
      <c r="B53" s="100"/>
      <c r="C53" s="293"/>
      <c r="D53" s="294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07"/>
      <c r="S53" s="47"/>
      <c r="T53" s="48"/>
      <c r="U53" s="111"/>
      <c r="V53" s="112"/>
      <c r="W53" s="113"/>
      <c r="X53" s="116"/>
      <c r="Y53" s="295"/>
      <c r="Z53" s="296"/>
      <c r="AA53" s="117"/>
      <c r="AB53" s="110"/>
      <c r="AC53" s="291"/>
    </row>
    <row r="54" spans="1:29" ht="15.75" customHeight="1">
      <c r="A54" s="302"/>
      <c r="B54" s="100"/>
      <c r="C54" s="293"/>
      <c r="D54" s="294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07"/>
      <c r="S54" s="119"/>
      <c r="T54" s="120"/>
      <c r="U54" s="130"/>
      <c r="V54" s="131"/>
      <c r="W54" s="126"/>
      <c r="X54" s="127"/>
      <c r="Y54" s="295"/>
      <c r="Z54" s="296"/>
      <c r="AA54" s="165"/>
      <c r="AB54" s="125"/>
      <c r="AC54" s="291"/>
    </row>
    <row r="55" spans="1:29" ht="15.75" customHeight="1" thickBot="1">
      <c r="A55" s="303"/>
      <c r="B55" s="133" t="s">
        <v>117</v>
      </c>
      <c r="C55" s="297"/>
      <c r="D55" s="297"/>
      <c r="E55" s="134"/>
      <c r="F55" s="167"/>
      <c r="G55" s="135"/>
      <c r="H55" s="69"/>
      <c r="I55" s="136">
        <f>AVERAGE(I39:I54)</f>
        <v>3.75</v>
      </c>
      <c r="J55" s="137">
        <f>AVERAGE(J39:J54)</f>
        <v>3300</v>
      </c>
      <c r="K55" s="138">
        <f>J55/I55</f>
        <v>880</v>
      </c>
      <c r="L55" s="136">
        <f>AVERAGE(L39:L54)</f>
        <v>3.75</v>
      </c>
      <c r="M55" s="137">
        <f>AVERAGE(M39:M54)</f>
        <v>2951.0781083072698</v>
      </c>
      <c r="N55" s="138">
        <f>M55/L55</f>
        <v>786.95416221527194</v>
      </c>
      <c r="O55" s="139">
        <f>L55-I55</f>
        <v>0</v>
      </c>
      <c r="P55" s="140">
        <f>N55-K55</f>
        <v>-93.045837784728064</v>
      </c>
      <c r="Q55" s="141">
        <f>N55/K55</f>
        <v>0.89426609342644536</v>
      </c>
      <c r="R55" s="308"/>
      <c r="S55" s="142">
        <f>S39</f>
        <v>0.29171296296296295</v>
      </c>
      <c r="T55" s="143">
        <f>INDEX(T39:T54,COUNTA(T39:T54))</f>
        <v>0.43572916666666667</v>
      </c>
      <c r="U55" s="144"/>
      <c r="V55" s="166"/>
      <c r="W55" s="167"/>
      <c r="X55" s="138"/>
      <c r="Y55" s="298"/>
      <c r="Z55" s="299"/>
      <c r="AA55" s="168">
        <f>M55-J55</f>
        <v>-348.92189169273024</v>
      </c>
      <c r="AB55" s="141">
        <f>M55/J55</f>
        <v>0.89426609342644536</v>
      </c>
      <c r="AC55" s="292"/>
    </row>
    <row r="56" spans="1:29" ht="15.75" customHeight="1">
      <c r="A56" s="311" t="s">
        <v>126</v>
      </c>
      <c r="B56" s="114" t="s">
        <v>120</v>
      </c>
      <c r="C56" s="304" t="s">
        <v>128</v>
      </c>
      <c r="D56" s="305"/>
      <c r="E56" s="147">
        <v>22.28</v>
      </c>
      <c r="F56" s="97">
        <v>884</v>
      </c>
      <c r="G56" s="148">
        <f>E56*F56</f>
        <v>19695.52</v>
      </c>
      <c r="H56" s="149"/>
      <c r="I56" s="150">
        <v>5</v>
      </c>
      <c r="J56" s="151">
        <v>3300</v>
      </c>
      <c r="K56" s="152">
        <f>J56/I56</f>
        <v>660</v>
      </c>
      <c r="L56" s="153">
        <v>5</v>
      </c>
      <c r="M56" s="151">
        <f>F56/V56*60</f>
        <v>2957.6208178438696</v>
      </c>
      <c r="N56" s="152">
        <f>M56/L56</f>
        <v>591.52416356877393</v>
      </c>
      <c r="O56" s="154">
        <f>L56-I56</f>
        <v>0</v>
      </c>
      <c r="P56" s="155">
        <f>N56-K56</f>
        <v>-68.475836431226071</v>
      </c>
      <c r="Q56" s="156">
        <f>N56/K56</f>
        <v>0.89624873267996052</v>
      </c>
      <c r="R56" s="306">
        <f>Q72</f>
        <v>0.88568077044398108</v>
      </c>
      <c r="S56" s="157">
        <v>0.29171296296296295</v>
      </c>
      <c r="T56" s="158">
        <v>0.30416666666666664</v>
      </c>
      <c r="U56" s="159"/>
      <c r="V56" s="160">
        <v>17.933333333333312</v>
      </c>
      <c r="W56" s="161"/>
      <c r="X56" s="162"/>
      <c r="Y56" s="309"/>
      <c r="Z56" s="310"/>
      <c r="AA56" s="115">
        <f>M56-J56</f>
        <v>-342.37918215613035</v>
      </c>
      <c r="AB56" s="156">
        <f>M56/J56</f>
        <v>0.89624873267996052</v>
      </c>
      <c r="AC56" s="290">
        <f>AB72</f>
        <v>0.88568077044398108</v>
      </c>
    </row>
    <row r="57" spans="1:29" ht="15.75" customHeight="1">
      <c r="A57" s="312"/>
      <c r="B57" s="100" t="s">
        <v>120</v>
      </c>
      <c r="C57" s="293" t="s">
        <v>246</v>
      </c>
      <c r="D57" s="294"/>
      <c r="E57" s="101">
        <v>23.38</v>
      </c>
      <c r="F57" s="102">
        <v>2889</v>
      </c>
      <c r="G57" s="103">
        <f>E57*F57</f>
        <v>67544.819999999992</v>
      </c>
      <c r="H57" s="26"/>
      <c r="I57" s="104">
        <v>5</v>
      </c>
      <c r="J57" s="105">
        <v>3000</v>
      </c>
      <c r="K57" s="106">
        <f>J57/I57</f>
        <v>600</v>
      </c>
      <c r="L57" s="107">
        <v>5</v>
      </c>
      <c r="M57" s="105">
        <f>F57/V57*60</f>
        <v>2682.58963115811</v>
      </c>
      <c r="N57" s="106">
        <f>M57/L57</f>
        <v>536.51792623162203</v>
      </c>
      <c r="O57" s="108">
        <f>L57-I57</f>
        <v>0</v>
      </c>
      <c r="P57" s="109">
        <f>N57-K57</f>
        <v>-63.482073768377973</v>
      </c>
      <c r="Q57" s="110">
        <f>N57/K57</f>
        <v>0.89419654371937007</v>
      </c>
      <c r="R57" s="307"/>
      <c r="S57" s="47">
        <v>0.30790509259259258</v>
      </c>
      <c r="T57" s="48">
        <v>0.3527777777777778</v>
      </c>
      <c r="U57" s="111">
        <v>5.3833333333333488</v>
      </c>
      <c r="V57" s="112">
        <v>64.616666666666717</v>
      </c>
      <c r="W57" s="113"/>
      <c r="X57" s="116"/>
      <c r="Y57" s="295"/>
      <c r="Z57" s="296"/>
      <c r="AA57" s="117">
        <f>M57-J57</f>
        <v>-317.41036884188998</v>
      </c>
      <c r="AB57" s="110">
        <f>M57/J57</f>
        <v>0.89419654371936996</v>
      </c>
      <c r="AC57" s="291"/>
    </row>
    <row r="58" spans="1:29" ht="15.75" customHeight="1">
      <c r="A58" s="312"/>
      <c r="B58" s="100" t="s">
        <v>120</v>
      </c>
      <c r="C58" s="293" t="s">
        <v>129</v>
      </c>
      <c r="D58" s="294"/>
      <c r="E58" s="101">
        <v>17.89</v>
      </c>
      <c r="F58" s="102">
        <v>2095</v>
      </c>
      <c r="G58" s="103">
        <f>E58*F58</f>
        <v>37479.550000000003</v>
      </c>
      <c r="H58" s="26"/>
      <c r="I58" s="104">
        <v>4</v>
      </c>
      <c r="J58" s="105">
        <v>3300</v>
      </c>
      <c r="K58" s="106">
        <f>J58/I58</f>
        <v>825</v>
      </c>
      <c r="L58" s="107">
        <v>4</v>
      </c>
      <c r="M58" s="105">
        <f>F58/V58*60</f>
        <v>2949.5502542041422</v>
      </c>
      <c r="N58" s="106">
        <f>M58/L58</f>
        <v>737.38756355103556</v>
      </c>
      <c r="O58" s="108">
        <f>L58-I58</f>
        <v>0</v>
      </c>
      <c r="P58" s="109">
        <f>N58-K58</f>
        <v>-87.612436448964445</v>
      </c>
      <c r="Q58" s="110">
        <f>N58/K58</f>
        <v>0.89380310733458856</v>
      </c>
      <c r="R58" s="307"/>
      <c r="S58" s="47">
        <v>0.35721064814814812</v>
      </c>
      <c r="T58" s="48">
        <v>0.38680555555555557</v>
      </c>
      <c r="U58" s="111">
        <v>6.3833333333332654</v>
      </c>
      <c r="V58" s="112">
        <v>42.616666666666717</v>
      </c>
      <c r="W58" s="113"/>
      <c r="X58" s="116"/>
      <c r="Y58" s="295"/>
      <c r="Z58" s="296"/>
      <c r="AA58" s="117">
        <f>M58-J58</f>
        <v>-350.44974579585778</v>
      </c>
      <c r="AB58" s="110">
        <f>M58/J58</f>
        <v>0.89380310733458856</v>
      </c>
      <c r="AC58" s="291"/>
    </row>
    <row r="59" spans="1:29" ht="15.75" customHeight="1">
      <c r="A59" s="312"/>
      <c r="B59" s="100" t="s">
        <v>120</v>
      </c>
      <c r="C59" s="293" t="s">
        <v>256</v>
      </c>
      <c r="D59" s="294"/>
      <c r="E59" s="101">
        <v>27.27</v>
      </c>
      <c r="F59" s="102">
        <v>4080</v>
      </c>
      <c r="G59" s="103">
        <f>E59*F59</f>
        <v>111261.59999999999</v>
      </c>
      <c r="H59" s="26"/>
      <c r="I59" s="104">
        <v>5</v>
      </c>
      <c r="J59" s="105">
        <v>3300</v>
      </c>
      <c r="K59" s="106">
        <f>J59/I59</f>
        <v>660</v>
      </c>
      <c r="L59" s="107">
        <v>5</v>
      </c>
      <c r="M59" s="105">
        <f>F59/V59*60</f>
        <v>2835.5212355212343</v>
      </c>
      <c r="N59" s="106">
        <f>M59/L59</f>
        <v>567.10424710424684</v>
      </c>
      <c r="O59" s="108">
        <f>L59-I59</f>
        <v>0</v>
      </c>
      <c r="P59" s="109">
        <f>N59-K59</f>
        <v>-92.895752895753162</v>
      </c>
      <c r="Q59" s="110">
        <f>N59/K59</f>
        <v>0.85924885924885885</v>
      </c>
      <c r="R59" s="307"/>
      <c r="S59" s="47">
        <v>0.39097222222222222</v>
      </c>
      <c r="T59" s="48">
        <v>0.45092592592592595</v>
      </c>
      <c r="U59" s="111">
        <v>5.9999999999999787</v>
      </c>
      <c r="V59" s="112">
        <v>86.333333333333371</v>
      </c>
      <c r="W59" s="113"/>
      <c r="X59" s="116"/>
      <c r="Y59" s="295"/>
      <c r="Z59" s="296"/>
      <c r="AA59" s="117">
        <f>M59-J59</f>
        <v>-464.4787644787657</v>
      </c>
      <c r="AB59" s="110">
        <f>M59/J59</f>
        <v>0.85924885924885885</v>
      </c>
      <c r="AC59" s="291"/>
    </row>
    <row r="60" spans="1:29" ht="15.75" customHeight="1">
      <c r="A60" s="312"/>
      <c r="B60" s="100"/>
      <c r="C60" s="293"/>
      <c r="D60" s="294"/>
      <c r="E60" s="101"/>
      <c r="F60" s="102"/>
      <c r="G60" s="103"/>
      <c r="H60" s="13"/>
      <c r="I60" s="104"/>
      <c r="J60" s="105"/>
      <c r="K60" s="106"/>
      <c r="L60" s="118"/>
      <c r="M60" s="105"/>
      <c r="N60" s="106"/>
      <c r="O60" s="108"/>
      <c r="P60" s="109"/>
      <c r="Q60" s="110"/>
      <c r="R60" s="307"/>
      <c r="S60" s="47"/>
      <c r="T60" s="48"/>
      <c r="U60" s="111"/>
      <c r="V60" s="112"/>
      <c r="W60" s="113"/>
      <c r="X60" s="116"/>
      <c r="Y60" s="295"/>
      <c r="Z60" s="296"/>
      <c r="AA60" s="117"/>
      <c r="AB60" s="110"/>
      <c r="AC60" s="291"/>
    </row>
    <row r="61" spans="1:29" ht="15.75" customHeight="1">
      <c r="A61" s="312"/>
      <c r="B61" s="100"/>
      <c r="C61" s="293"/>
      <c r="D61" s="294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307"/>
      <c r="S61" s="47"/>
      <c r="T61" s="48"/>
      <c r="U61" s="111"/>
      <c r="V61" s="112"/>
      <c r="W61" s="113"/>
      <c r="X61" s="116"/>
      <c r="Y61" s="295"/>
      <c r="Z61" s="296"/>
      <c r="AA61" s="117"/>
      <c r="AB61" s="110"/>
      <c r="AC61" s="291"/>
    </row>
    <row r="62" spans="1:29" ht="15.75" customHeight="1">
      <c r="A62" s="312"/>
      <c r="B62" s="100"/>
      <c r="C62" s="293"/>
      <c r="D62" s="294"/>
      <c r="E62" s="101"/>
      <c r="F62" s="102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307"/>
      <c r="S62" s="47"/>
      <c r="T62" s="48"/>
      <c r="U62" s="111"/>
      <c r="V62" s="112"/>
      <c r="W62" s="113"/>
      <c r="X62" s="116"/>
      <c r="Y62" s="295"/>
      <c r="Z62" s="296"/>
      <c r="AA62" s="117"/>
      <c r="AB62" s="110"/>
      <c r="AC62" s="291"/>
    </row>
    <row r="63" spans="1:29" ht="15.75" customHeight="1">
      <c r="A63" s="312"/>
      <c r="B63" s="100"/>
      <c r="C63" s="293"/>
      <c r="D63" s="294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07"/>
      <c r="S63" s="47"/>
      <c r="T63" s="48"/>
      <c r="U63" s="111"/>
      <c r="V63" s="112"/>
      <c r="W63" s="113"/>
      <c r="X63" s="116"/>
      <c r="Y63" s="295"/>
      <c r="Z63" s="296"/>
      <c r="AA63" s="117"/>
      <c r="AB63" s="110"/>
      <c r="AC63" s="291"/>
    </row>
    <row r="64" spans="1:29" ht="15.75" customHeight="1">
      <c r="A64" s="312"/>
      <c r="B64" s="100"/>
      <c r="C64" s="293"/>
      <c r="D64" s="294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07"/>
      <c r="S64" s="47"/>
      <c r="T64" s="48"/>
      <c r="U64" s="111"/>
      <c r="V64" s="112"/>
      <c r="W64" s="113"/>
      <c r="X64" s="116"/>
      <c r="Y64" s="295"/>
      <c r="Z64" s="296"/>
      <c r="AA64" s="117"/>
      <c r="AB64" s="110"/>
      <c r="AC64" s="291"/>
    </row>
    <row r="65" spans="1:29" ht="15.75" customHeight="1">
      <c r="A65" s="312"/>
      <c r="B65" s="100"/>
      <c r="C65" s="293"/>
      <c r="D65" s="294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07"/>
      <c r="S65" s="47"/>
      <c r="T65" s="48"/>
      <c r="U65" s="111"/>
      <c r="V65" s="112"/>
      <c r="W65" s="113"/>
      <c r="X65" s="116"/>
      <c r="Y65" s="295"/>
      <c r="Z65" s="296"/>
      <c r="AA65" s="117"/>
      <c r="AB65" s="110"/>
      <c r="AC65" s="291"/>
    </row>
    <row r="66" spans="1:29" ht="15.75" customHeight="1">
      <c r="A66" s="312"/>
      <c r="B66" s="100"/>
      <c r="C66" s="293"/>
      <c r="D66" s="294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07"/>
      <c r="S66" s="47"/>
      <c r="T66" s="48"/>
      <c r="U66" s="111"/>
      <c r="V66" s="112"/>
      <c r="W66" s="113"/>
      <c r="X66" s="116"/>
      <c r="Y66" s="295"/>
      <c r="Z66" s="296"/>
      <c r="AA66" s="117"/>
      <c r="AB66" s="110"/>
      <c r="AC66" s="291"/>
    </row>
    <row r="67" spans="1:29" ht="15.75" customHeight="1">
      <c r="A67" s="312"/>
      <c r="B67" s="100"/>
      <c r="C67" s="293"/>
      <c r="D67" s="294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07"/>
      <c r="S67" s="47"/>
      <c r="T67" s="48"/>
      <c r="U67" s="111"/>
      <c r="V67" s="112"/>
      <c r="W67" s="113"/>
      <c r="X67" s="116"/>
      <c r="Y67" s="295"/>
      <c r="Z67" s="296"/>
      <c r="AA67" s="117"/>
      <c r="AB67" s="110"/>
      <c r="AC67" s="291"/>
    </row>
    <row r="68" spans="1:29" ht="15.75" customHeight="1">
      <c r="A68" s="312"/>
      <c r="B68" s="100"/>
      <c r="C68" s="293"/>
      <c r="D68" s="294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07"/>
      <c r="S68" s="47"/>
      <c r="T68" s="48"/>
      <c r="U68" s="111"/>
      <c r="V68" s="112"/>
      <c r="W68" s="113"/>
      <c r="X68" s="116"/>
      <c r="Y68" s="295"/>
      <c r="Z68" s="296"/>
      <c r="AA68" s="117"/>
      <c r="AB68" s="110"/>
      <c r="AC68" s="291"/>
    </row>
    <row r="69" spans="1:29" ht="15.75" customHeight="1">
      <c r="A69" s="312"/>
      <c r="B69" s="100"/>
      <c r="C69" s="293"/>
      <c r="D69" s="294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07"/>
      <c r="S69" s="47"/>
      <c r="T69" s="48"/>
      <c r="U69" s="111"/>
      <c r="V69" s="112"/>
      <c r="W69" s="113"/>
      <c r="X69" s="116"/>
      <c r="Y69" s="295"/>
      <c r="Z69" s="296"/>
      <c r="AA69" s="117"/>
      <c r="AB69" s="110"/>
      <c r="AC69" s="291"/>
    </row>
    <row r="70" spans="1:29" ht="15.75" customHeight="1">
      <c r="A70" s="312"/>
      <c r="B70" s="100"/>
      <c r="C70" s="293"/>
      <c r="D70" s="294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07"/>
      <c r="S70" s="47"/>
      <c r="T70" s="48"/>
      <c r="U70" s="111"/>
      <c r="V70" s="112"/>
      <c r="W70" s="113"/>
      <c r="X70" s="116"/>
      <c r="Y70" s="295"/>
      <c r="Z70" s="296"/>
      <c r="AA70" s="117"/>
      <c r="AB70" s="110"/>
      <c r="AC70" s="291"/>
    </row>
    <row r="71" spans="1:29" ht="15.75" customHeight="1">
      <c r="A71" s="312"/>
      <c r="B71" s="100"/>
      <c r="C71" s="293"/>
      <c r="D71" s="294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07"/>
      <c r="S71" s="119"/>
      <c r="T71" s="120"/>
      <c r="U71" s="130"/>
      <c r="V71" s="131"/>
      <c r="W71" s="126"/>
      <c r="X71" s="127"/>
      <c r="Y71" s="295"/>
      <c r="Z71" s="296"/>
      <c r="AA71" s="165"/>
      <c r="AB71" s="125"/>
      <c r="AC71" s="291"/>
    </row>
    <row r="72" spans="1:29" ht="15.75" customHeight="1" thickBot="1">
      <c r="A72" s="313"/>
      <c r="B72" s="133" t="s">
        <v>117</v>
      </c>
      <c r="C72" s="297"/>
      <c r="D72" s="297"/>
      <c r="E72" s="134"/>
      <c r="F72" s="99"/>
      <c r="G72" s="135"/>
      <c r="H72" s="69"/>
      <c r="I72" s="136">
        <f>AVERAGE(I56:I71)</f>
        <v>4.75</v>
      </c>
      <c r="J72" s="137">
        <f>AVERAGE(J56:J71)</f>
        <v>3225</v>
      </c>
      <c r="K72" s="138">
        <f>J72/I72</f>
        <v>678.9473684210526</v>
      </c>
      <c r="L72" s="136">
        <f>AVERAGE(L56:L71)</f>
        <v>4.75</v>
      </c>
      <c r="M72" s="137">
        <f>AVERAGE(M56:M71)</f>
        <v>2856.3204846818389</v>
      </c>
      <c r="N72" s="138">
        <f>M72/L72</f>
        <v>601.33062835407134</v>
      </c>
      <c r="O72" s="139">
        <f>L72-I72</f>
        <v>0</v>
      </c>
      <c r="P72" s="140">
        <f>N72-K72</f>
        <v>-77.616740066981265</v>
      </c>
      <c r="Q72" s="141">
        <f>N72/K72</f>
        <v>0.88568077044398108</v>
      </c>
      <c r="R72" s="308"/>
      <c r="S72" s="142">
        <f>S56</f>
        <v>0.29171296296296295</v>
      </c>
      <c r="T72" s="143">
        <f>INDEX(T56:T71,COUNTA(T56:T71))</f>
        <v>0.45092592592592595</v>
      </c>
      <c r="U72" s="144"/>
      <c r="V72" s="166"/>
      <c r="W72" s="99"/>
      <c r="X72" s="69"/>
      <c r="Y72" s="298"/>
      <c r="Z72" s="299"/>
      <c r="AA72" s="168">
        <f>M72-J72</f>
        <v>-368.67951531816107</v>
      </c>
      <c r="AB72" s="141">
        <f>M72/J72</f>
        <v>0.88568077044398108</v>
      </c>
      <c r="AC72" s="292"/>
    </row>
    <row r="73" spans="1:29" ht="15.75" customHeight="1">
      <c r="A73" s="300" t="s">
        <v>71</v>
      </c>
      <c r="B73" s="114" t="s">
        <v>120</v>
      </c>
      <c r="C73" s="304" t="s">
        <v>131</v>
      </c>
      <c r="D73" s="305"/>
      <c r="E73" s="147">
        <v>18.18</v>
      </c>
      <c r="F73" s="97">
        <v>857</v>
      </c>
      <c r="G73" s="148">
        <f>E73*F73</f>
        <v>15580.26</v>
      </c>
      <c r="H73" s="149"/>
      <c r="I73" s="150">
        <v>3</v>
      </c>
      <c r="J73" s="151">
        <v>3600</v>
      </c>
      <c r="K73" s="152">
        <f>J73/I73</f>
        <v>1200</v>
      </c>
      <c r="L73" s="153">
        <v>3</v>
      </c>
      <c r="M73" s="151">
        <f>F73/V73*60</f>
        <v>3125.835866261411</v>
      </c>
      <c r="N73" s="152">
        <f>M73/L73</f>
        <v>1041.9452887538037</v>
      </c>
      <c r="O73" s="154">
        <f>L73-I73</f>
        <v>0</v>
      </c>
      <c r="P73" s="155">
        <f>N73-K73</f>
        <v>-158.05471124619635</v>
      </c>
      <c r="Q73" s="156">
        <f>N73/K73</f>
        <v>0.86828774062816971</v>
      </c>
      <c r="R73" s="306">
        <f>Q89</f>
        <v>0.87896052550049886</v>
      </c>
      <c r="S73" s="157">
        <v>0.29166666666666669</v>
      </c>
      <c r="T73" s="158">
        <v>0.30309027777777775</v>
      </c>
      <c r="U73" s="159"/>
      <c r="V73" s="160">
        <v>16.449999999999932</v>
      </c>
      <c r="W73" s="161"/>
      <c r="X73" s="162"/>
      <c r="Y73" s="309"/>
      <c r="Z73" s="310"/>
      <c r="AA73" s="115">
        <f>M73-J73</f>
        <v>-474.16413373858904</v>
      </c>
      <c r="AB73" s="156">
        <f>M73/J73</f>
        <v>0.86828774062816971</v>
      </c>
      <c r="AC73" s="290">
        <f>AB89</f>
        <v>0.87896052550049897</v>
      </c>
    </row>
    <row r="74" spans="1:29" ht="15.75" customHeight="1">
      <c r="A74" s="301"/>
      <c r="B74" s="100" t="s">
        <v>120</v>
      </c>
      <c r="C74" s="293" t="s">
        <v>132</v>
      </c>
      <c r="D74" s="294"/>
      <c r="E74" s="101">
        <v>14.03</v>
      </c>
      <c r="F74" s="102">
        <v>3230</v>
      </c>
      <c r="G74" s="103">
        <f>E74*F74</f>
        <v>45316.9</v>
      </c>
      <c r="H74" s="26"/>
      <c r="I74" s="104">
        <v>3</v>
      </c>
      <c r="J74" s="105">
        <v>3000</v>
      </c>
      <c r="K74" s="106">
        <f>J74/I74</f>
        <v>1000</v>
      </c>
      <c r="L74" s="107">
        <v>3</v>
      </c>
      <c r="M74" s="105">
        <f>F74/V74*60</f>
        <v>2687.9334257975065</v>
      </c>
      <c r="N74" s="106">
        <f>M74/L74</f>
        <v>895.97780859916884</v>
      </c>
      <c r="O74" s="108">
        <f>L74-I74</f>
        <v>0</v>
      </c>
      <c r="P74" s="109">
        <f>N74-K74</f>
        <v>-104.02219140083116</v>
      </c>
      <c r="Q74" s="110">
        <f>N74/K74</f>
        <v>0.89597780859916887</v>
      </c>
      <c r="R74" s="307"/>
      <c r="S74" s="47">
        <v>0.3131944444444445</v>
      </c>
      <c r="T74" s="48">
        <v>0.36326388888888889</v>
      </c>
      <c r="U74" s="111">
        <v>14.550000000000116</v>
      </c>
      <c r="V74" s="112">
        <v>72.099999999999923</v>
      </c>
      <c r="W74" s="113"/>
      <c r="X74" s="116"/>
      <c r="Y74" s="295"/>
      <c r="Z74" s="296"/>
      <c r="AA74" s="117">
        <f>M74-J74</f>
        <v>-312.06657420249348</v>
      </c>
      <c r="AB74" s="110">
        <f>M74/J74</f>
        <v>0.89597780859916887</v>
      </c>
      <c r="AC74" s="291"/>
    </row>
    <row r="75" spans="1:29" ht="15.75" customHeight="1">
      <c r="A75" s="301"/>
      <c r="B75" s="100" t="s">
        <v>120</v>
      </c>
      <c r="C75" s="293" t="s">
        <v>135</v>
      </c>
      <c r="D75" s="294"/>
      <c r="E75" s="101">
        <v>25.45</v>
      </c>
      <c r="F75" s="102">
        <v>570</v>
      </c>
      <c r="G75" s="103">
        <f>E75*F75</f>
        <v>14506.5</v>
      </c>
      <c r="H75" s="26"/>
      <c r="I75" s="104">
        <v>4</v>
      </c>
      <c r="J75" s="105">
        <v>3300</v>
      </c>
      <c r="K75" s="106">
        <f>J75/I75</f>
        <v>825</v>
      </c>
      <c r="L75" s="107">
        <v>4</v>
      </c>
      <c r="M75" s="105">
        <f>F75/V75*60</f>
        <v>2931.4285714285888</v>
      </c>
      <c r="N75" s="106">
        <f>M75/L75</f>
        <v>732.85714285714721</v>
      </c>
      <c r="O75" s="108">
        <f>L75-I75</f>
        <v>0</v>
      </c>
      <c r="P75" s="109">
        <f>N75-K75</f>
        <v>-92.14285714285279</v>
      </c>
      <c r="Q75" s="110">
        <f>N75/K75</f>
        <v>0.8883116883116936</v>
      </c>
      <c r="R75" s="307"/>
      <c r="S75" s="47">
        <v>0.37384259259259262</v>
      </c>
      <c r="T75" s="48">
        <v>0.38194444444444442</v>
      </c>
      <c r="U75" s="111">
        <v>15.23333333333337</v>
      </c>
      <c r="V75" s="112">
        <v>11.666666666666599</v>
      </c>
      <c r="W75" s="113"/>
      <c r="X75" s="116"/>
      <c r="Y75" s="295"/>
      <c r="Z75" s="296"/>
      <c r="AA75" s="117">
        <f>M75-J75</f>
        <v>-368.57142857141116</v>
      </c>
      <c r="AB75" s="110">
        <f>M75/J75</f>
        <v>0.8883116883116936</v>
      </c>
      <c r="AC75" s="291"/>
    </row>
    <row r="76" spans="1:29" ht="15.75" customHeight="1">
      <c r="A76" s="301"/>
      <c r="B76" s="100" t="s">
        <v>120</v>
      </c>
      <c r="C76" s="293" t="s">
        <v>134</v>
      </c>
      <c r="D76" s="294"/>
      <c r="E76" s="101">
        <v>14.28</v>
      </c>
      <c r="F76" s="102">
        <v>4057</v>
      </c>
      <c r="G76" s="103">
        <f>E76*F76</f>
        <v>57933.96</v>
      </c>
      <c r="H76" s="26"/>
      <c r="I76" s="104">
        <v>3</v>
      </c>
      <c r="J76" s="105">
        <v>3600</v>
      </c>
      <c r="K76" s="106">
        <f>J76/I76</f>
        <v>1200</v>
      </c>
      <c r="L76" s="107">
        <v>3</v>
      </c>
      <c r="M76" s="105">
        <f>F76/V76*60</f>
        <v>3120.7692307692291</v>
      </c>
      <c r="N76" s="106">
        <f>M76/L76</f>
        <v>1040.2564102564097</v>
      </c>
      <c r="O76" s="108">
        <f>L76-I76</f>
        <v>0</v>
      </c>
      <c r="P76" s="109">
        <f>N76-K76</f>
        <v>-159.74358974359029</v>
      </c>
      <c r="Q76" s="110">
        <f>N76/K76</f>
        <v>0.86688034188034147</v>
      </c>
      <c r="R76" s="307"/>
      <c r="S76" s="47">
        <v>0.39305555555555555</v>
      </c>
      <c r="T76" s="48">
        <v>0.44722222222222224</v>
      </c>
      <c r="U76" s="111">
        <v>16.000000000000021</v>
      </c>
      <c r="V76" s="112">
        <v>78.000000000000043</v>
      </c>
      <c r="W76" s="113"/>
      <c r="X76" s="116"/>
      <c r="Y76" s="295"/>
      <c r="Z76" s="296"/>
      <c r="AA76" s="117">
        <f>M76-J76</f>
        <v>-479.23076923077087</v>
      </c>
      <c r="AB76" s="110">
        <f>M76/J76</f>
        <v>0.86688034188034147</v>
      </c>
      <c r="AC76" s="291"/>
    </row>
    <row r="77" spans="1:29" ht="15.75" customHeight="1">
      <c r="A77" s="302"/>
      <c r="B77" s="100"/>
      <c r="C77" s="293"/>
      <c r="D77" s="294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307"/>
      <c r="S77" s="47"/>
      <c r="T77" s="48"/>
      <c r="U77" s="111"/>
      <c r="V77" s="112"/>
      <c r="W77" s="113"/>
      <c r="X77" s="116"/>
      <c r="Y77" s="295"/>
      <c r="Z77" s="296"/>
      <c r="AA77" s="117"/>
      <c r="AB77" s="110"/>
      <c r="AC77" s="291"/>
    </row>
    <row r="78" spans="1:29" ht="15.75" customHeight="1">
      <c r="A78" s="302"/>
      <c r="B78" s="100"/>
      <c r="C78" s="293"/>
      <c r="D78" s="294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07"/>
      <c r="S78" s="47"/>
      <c r="T78" s="48"/>
      <c r="U78" s="111"/>
      <c r="V78" s="112"/>
      <c r="W78" s="113"/>
      <c r="X78" s="116"/>
      <c r="Y78" s="295"/>
      <c r="Z78" s="296"/>
      <c r="AA78" s="117"/>
      <c r="AB78" s="110"/>
      <c r="AC78" s="291"/>
    </row>
    <row r="79" spans="1:29" ht="15.75" customHeight="1">
      <c r="A79" s="302"/>
      <c r="B79" s="100"/>
      <c r="C79" s="293"/>
      <c r="D79" s="294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307"/>
      <c r="S79" s="47"/>
      <c r="T79" s="48"/>
      <c r="U79" s="111"/>
      <c r="V79" s="112"/>
      <c r="W79" s="113"/>
      <c r="X79" s="116"/>
      <c r="Y79" s="295"/>
      <c r="Z79" s="296"/>
      <c r="AA79" s="117"/>
      <c r="AB79" s="110"/>
      <c r="AC79" s="291"/>
    </row>
    <row r="80" spans="1:29" ht="15.75" customHeight="1">
      <c r="A80" s="302"/>
      <c r="B80" s="100"/>
      <c r="C80" s="293"/>
      <c r="D80" s="294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07"/>
      <c r="S80" s="47"/>
      <c r="T80" s="48"/>
      <c r="U80" s="111"/>
      <c r="V80" s="112"/>
      <c r="W80" s="113"/>
      <c r="X80" s="116"/>
      <c r="Y80" s="295"/>
      <c r="Z80" s="296"/>
      <c r="AA80" s="117"/>
      <c r="AB80" s="110"/>
      <c r="AC80" s="291"/>
    </row>
    <row r="81" spans="1:29" ht="15.75" customHeight="1">
      <c r="A81" s="302"/>
      <c r="B81" s="100"/>
      <c r="C81" s="293"/>
      <c r="D81" s="294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07"/>
      <c r="S81" s="47"/>
      <c r="T81" s="48"/>
      <c r="U81" s="111"/>
      <c r="V81" s="112"/>
      <c r="W81" s="113"/>
      <c r="X81" s="116"/>
      <c r="Y81" s="295"/>
      <c r="Z81" s="296"/>
      <c r="AA81" s="117"/>
      <c r="AB81" s="110"/>
      <c r="AC81" s="291"/>
    </row>
    <row r="82" spans="1:29" ht="15.75" customHeight="1">
      <c r="A82" s="302"/>
      <c r="B82" s="100"/>
      <c r="C82" s="293"/>
      <c r="D82" s="294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07"/>
      <c r="S82" s="47"/>
      <c r="T82" s="48"/>
      <c r="U82" s="111"/>
      <c r="V82" s="112"/>
      <c r="W82" s="113"/>
      <c r="X82" s="116"/>
      <c r="Y82" s="295"/>
      <c r="Z82" s="296"/>
      <c r="AA82" s="117"/>
      <c r="AB82" s="110"/>
      <c r="AC82" s="291"/>
    </row>
    <row r="83" spans="1:29" ht="15.75" customHeight="1">
      <c r="A83" s="302"/>
      <c r="B83" s="100"/>
      <c r="C83" s="293"/>
      <c r="D83" s="294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07"/>
      <c r="S83" s="47"/>
      <c r="T83" s="48"/>
      <c r="U83" s="111"/>
      <c r="V83" s="112"/>
      <c r="W83" s="126"/>
      <c r="X83" s="127"/>
      <c r="Y83" s="295"/>
      <c r="Z83" s="296"/>
      <c r="AA83" s="117"/>
      <c r="AB83" s="110"/>
      <c r="AC83" s="291"/>
    </row>
    <row r="84" spans="1:29" ht="15.75" customHeight="1">
      <c r="A84" s="302"/>
      <c r="B84" s="100"/>
      <c r="C84" s="293"/>
      <c r="D84" s="294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07"/>
      <c r="S84" s="47"/>
      <c r="T84" s="48"/>
      <c r="U84" s="111"/>
      <c r="V84" s="112"/>
      <c r="W84" s="126"/>
      <c r="X84" s="127"/>
      <c r="Y84" s="295"/>
      <c r="Z84" s="296"/>
      <c r="AA84" s="117"/>
      <c r="AB84" s="110"/>
      <c r="AC84" s="291"/>
    </row>
    <row r="85" spans="1:29" ht="15.75" customHeight="1">
      <c r="A85" s="302"/>
      <c r="B85" s="100"/>
      <c r="C85" s="293"/>
      <c r="D85" s="294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07"/>
      <c r="S85" s="47"/>
      <c r="T85" s="48"/>
      <c r="U85" s="111"/>
      <c r="V85" s="112"/>
      <c r="W85" s="126"/>
      <c r="X85" s="127"/>
      <c r="Y85" s="295"/>
      <c r="Z85" s="296"/>
      <c r="AA85" s="117"/>
      <c r="AB85" s="110"/>
      <c r="AC85" s="291"/>
    </row>
    <row r="86" spans="1:29" ht="15.75" customHeight="1">
      <c r="A86" s="302"/>
      <c r="B86" s="100"/>
      <c r="C86" s="293"/>
      <c r="D86" s="294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07"/>
      <c r="S86" s="47"/>
      <c r="T86" s="48"/>
      <c r="U86" s="111"/>
      <c r="V86" s="112"/>
      <c r="W86" s="126"/>
      <c r="X86" s="127"/>
      <c r="Y86" s="295"/>
      <c r="Z86" s="296"/>
      <c r="AA86" s="117"/>
      <c r="AB86" s="110"/>
      <c r="AC86" s="291"/>
    </row>
    <row r="87" spans="1:29" ht="15.75" customHeight="1">
      <c r="A87" s="302"/>
      <c r="B87" s="100"/>
      <c r="C87" s="293"/>
      <c r="D87" s="294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07"/>
      <c r="S87" s="47"/>
      <c r="T87" s="48"/>
      <c r="U87" s="111"/>
      <c r="V87" s="112"/>
      <c r="W87" s="126"/>
      <c r="X87" s="127"/>
      <c r="Y87" s="295"/>
      <c r="Z87" s="296"/>
      <c r="AA87" s="117"/>
      <c r="AB87" s="110"/>
      <c r="AC87" s="291"/>
    </row>
    <row r="88" spans="1:29" ht="15.75" customHeight="1">
      <c r="A88" s="302"/>
      <c r="B88" s="100"/>
      <c r="C88" s="293"/>
      <c r="D88" s="294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07"/>
      <c r="S88" s="119"/>
      <c r="T88" s="120"/>
      <c r="U88" s="130"/>
      <c r="V88" s="131"/>
      <c r="W88" s="126"/>
      <c r="X88" s="127"/>
      <c r="Y88" s="295"/>
      <c r="Z88" s="296"/>
      <c r="AA88" s="165"/>
      <c r="AB88" s="125"/>
      <c r="AC88" s="291"/>
    </row>
    <row r="89" spans="1:29" ht="15.75" customHeight="1" thickBot="1">
      <c r="A89" s="303"/>
      <c r="B89" s="133" t="s">
        <v>117</v>
      </c>
      <c r="C89" s="297"/>
      <c r="D89" s="297"/>
      <c r="E89" s="134"/>
      <c r="F89" s="99"/>
      <c r="G89" s="135"/>
      <c r="H89" s="69"/>
      <c r="I89" s="136">
        <f>AVERAGE(I73:I88)</f>
        <v>3.25</v>
      </c>
      <c r="J89" s="137">
        <f>AVERAGE(J73:J88)</f>
        <v>3375</v>
      </c>
      <c r="K89" s="138">
        <f>J89/I89</f>
        <v>1038.4615384615386</v>
      </c>
      <c r="L89" s="136">
        <f>AVERAGE(L73:L88)</f>
        <v>3.25</v>
      </c>
      <c r="M89" s="137">
        <f>AVERAGE(M73:M88)</f>
        <v>2966.4917735641839</v>
      </c>
      <c r="N89" s="138">
        <f>M89/L89</f>
        <v>912.76669955821046</v>
      </c>
      <c r="O89" s="139">
        <f>L89-I89</f>
        <v>0</v>
      </c>
      <c r="P89" s="140">
        <f>N89-K89</f>
        <v>-125.6948389033281</v>
      </c>
      <c r="Q89" s="141">
        <f>N89/K89</f>
        <v>0.87896052550049886</v>
      </c>
      <c r="R89" s="308"/>
      <c r="S89" s="142">
        <f>S73</f>
        <v>0.29166666666666669</v>
      </c>
      <c r="T89" s="143">
        <f>INDEX(T73:T88,COUNTA(T73:T88))</f>
        <v>0.44722222222222224</v>
      </c>
      <c r="U89" s="144"/>
      <c r="V89" s="166"/>
      <c r="W89" s="99"/>
      <c r="X89" s="69"/>
      <c r="Y89" s="298"/>
      <c r="Z89" s="299"/>
      <c r="AA89" s="168">
        <f>M89-J89</f>
        <v>-408.50822643581614</v>
      </c>
      <c r="AB89" s="141">
        <f>M89/J89</f>
        <v>0.87896052550049897</v>
      </c>
      <c r="AC89" s="292"/>
    </row>
    <row r="90" spans="1:29" ht="15.75" customHeight="1">
      <c r="A90" s="311" t="s">
        <v>78</v>
      </c>
      <c r="B90" s="114" t="s">
        <v>120</v>
      </c>
      <c r="C90" s="304" t="s">
        <v>136</v>
      </c>
      <c r="D90" s="305"/>
      <c r="E90" s="147">
        <v>25.03</v>
      </c>
      <c r="F90" s="97">
        <v>1075</v>
      </c>
      <c r="G90" s="148">
        <f>E90*F90</f>
        <v>26907.25</v>
      </c>
      <c r="H90" s="149"/>
      <c r="I90" s="150">
        <v>4</v>
      </c>
      <c r="J90" s="151">
        <v>3300</v>
      </c>
      <c r="K90" s="152">
        <f>J90/I90</f>
        <v>825</v>
      </c>
      <c r="L90" s="153">
        <v>4</v>
      </c>
      <c r="M90" s="151">
        <f>F90/V90*60</f>
        <v>2925.1700680272097</v>
      </c>
      <c r="N90" s="152">
        <f>M90/L90</f>
        <v>731.29251700680243</v>
      </c>
      <c r="O90" s="154">
        <f>L90-I90</f>
        <v>0</v>
      </c>
      <c r="P90" s="155">
        <f>N90-K90</f>
        <v>-93.707482993197573</v>
      </c>
      <c r="Q90" s="156">
        <f>N90/K90</f>
        <v>0.88641517212945753</v>
      </c>
      <c r="R90" s="306">
        <f>Q106</f>
        <v>0.88326983385055247</v>
      </c>
      <c r="S90" s="157">
        <v>0.29166666666666669</v>
      </c>
      <c r="T90" s="158">
        <v>0.30697916666666669</v>
      </c>
      <c r="U90" s="159"/>
      <c r="V90" s="160">
        <v>22.050000000000011</v>
      </c>
      <c r="W90" s="158"/>
      <c r="X90" s="169"/>
      <c r="Y90" s="309"/>
      <c r="Z90" s="310"/>
      <c r="AA90" s="115">
        <f>M90-J90</f>
        <v>-374.82993197279029</v>
      </c>
      <c r="AB90" s="156">
        <f>M90/J90</f>
        <v>0.88641517212945753</v>
      </c>
      <c r="AC90" s="290">
        <f>AB106</f>
        <v>0.88326983385055247</v>
      </c>
    </row>
    <row r="91" spans="1:29" ht="15.75" customHeight="1">
      <c r="A91" s="312"/>
      <c r="B91" s="100" t="s">
        <v>120</v>
      </c>
      <c r="C91" s="293" t="s">
        <v>133</v>
      </c>
      <c r="D91" s="294"/>
      <c r="E91" s="101">
        <v>18.18</v>
      </c>
      <c r="F91" s="102">
        <v>1623</v>
      </c>
      <c r="G91" s="103">
        <f>E91*F91</f>
        <v>29506.14</v>
      </c>
      <c r="H91" s="26"/>
      <c r="I91" s="104">
        <v>3</v>
      </c>
      <c r="J91" s="105">
        <v>3600</v>
      </c>
      <c r="K91" s="106">
        <f>J91/I91</f>
        <v>1200</v>
      </c>
      <c r="L91" s="107">
        <v>3</v>
      </c>
      <c r="M91" s="105">
        <f>F91/V91*60</f>
        <v>3119.4874532835074</v>
      </c>
      <c r="N91" s="106">
        <f>M91/L91</f>
        <v>1039.8291510945025</v>
      </c>
      <c r="O91" s="108">
        <f>L91-I91</f>
        <v>0</v>
      </c>
      <c r="P91" s="109">
        <f>N91-K91</f>
        <v>-160.17084890549745</v>
      </c>
      <c r="Q91" s="110">
        <f>N91/K91</f>
        <v>0.86652429257875208</v>
      </c>
      <c r="R91" s="307"/>
      <c r="S91" s="47">
        <v>0.31736111111111115</v>
      </c>
      <c r="T91" s="48">
        <v>0.33903935185185186</v>
      </c>
      <c r="U91" s="111">
        <v>14.950000000000019</v>
      </c>
      <c r="V91" s="112">
        <v>31.216666666666619</v>
      </c>
      <c r="W91" s="113"/>
      <c r="X91" s="13"/>
      <c r="Y91" s="295"/>
      <c r="Z91" s="296"/>
      <c r="AA91" s="117">
        <f>M91-J91</f>
        <v>-480.51254671649258</v>
      </c>
      <c r="AB91" s="110">
        <f>M91/J91</f>
        <v>0.86652429257875208</v>
      </c>
      <c r="AC91" s="291"/>
    </row>
    <row r="92" spans="1:29" ht="15.75" customHeight="1">
      <c r="A92" s="312"/>
      <c r="B92" s="100" t="s">
        <v>120</v>
      </c>
      <c r="C92" s="293" t="s">
        <v>137</v>
      </c>
      <c r="D92" s="294"/>
      <c r="E92" s="101">
        <v>24.82</v>
      </c>
      <c r="F92" s="102">
        <v>1332</v>
      </c>
      <c r="G92" s="103">
        <f>E92*F92</f>
        <v>33060.239999999998</v>
      </c>
      <c r="H92" s="26"/>
      <c r="I92" s="104">
        <v>4</v>
      </c>
      <c r="J92" s="105">
        <v>3300</v>
      </c>
      <c r="K92" s="106">
        <f>J92/I92</f>
        <v>825</v>
      </c>
      <c r="L92" s="107">
        <v>4</v>
      </c>
      <c r="M92" s="105">
        <f>F92/V92*60</f>
        <v>2925.6863941427719</v>
      </c>
      <c r="N92" s="106">
        <f>M92/L92</f>
        <v>731.42159853569297</v>
      </c>
      <c r="O92" s="108">
        <f>L92-I92</f>
        <v>0</v>
      </c>
      <c r="P92" s="109">
        <f>N92-K92</f>
        <v>-93.578401464307035</v>
      </c>
      <c r="Q92" s="110">
        <f>N92/K92</f>
        <v>0.88657163458871879</v>
      </c>
      <c r="R92" s="307"/>
      <c r="S92" s="47">
        <v>0.34930555555555559</v>
      </c>
      <c r="T92" s="48">
        <v>0.36827546296296299</v>
      </c>
      <c r="U92" s="111">
        <v>14.783333333333379</v>
      </c>
      <c r="V92" s="112">
        <v>27.316666666666649</v>
      </c>
      <c r="W92" s="113"/>
      <c r="X92" s="13"/>
      <c r="Y92" s="295"/>
      <c r="Z92" s="296"/>
      <c r="AA92" s="117">
        <f>M92-J92</f>
        <v>-374.31360585722814</v>
      </c>
      <c r="AB92" s="110">
        <f>M92/J92</f>
        <v>0.88657163458871879</v>
      </c>
      <c r="AC92" s="291"/>
    </row>
    <row r="93" spans="1:29" ht="15.75" customHeight="1">
      <c r="A93" s="312"/>
      <c r="B93" s="100" t="s">
        <v>120</v>
      </c>
      <c r="C93" s="293" t="s">
        <v>138</v>
      </c>
      <c r="D93" s="294"/>
      <c r="E93" s="101">
        <v>30</v>
      </c>
      <c r="F93" s="102">
        <v>2104</v>
      </c>
      <c r="G93" s="103">
        <f>E93*F93</f>
        <v>63120</v>
      </c>
      <c r="H93" s="26"/>
      <c r="I93" s="104">
        <v>3</v>
      </c>
      <c r="J93" s="105">
        <v>3000</v>
      </c>
      <c r="K93" s="106">
        <f>J93/I93</f>
        <v>1000</v>
      </c>
      <c r="L93" s="107">
        <v>3</v>
      </c>
      <c r="M93" s="105">
        <f>F93/V93*60</f>
        <v>2688.8178913738025</v>
      </c>
      <c r="N93" s="106">
        <f>M93/L93</f>
        <v>896.27263045793416</v>
      </c>
      <c r="O93" s="108">
        <f>L93-I93</f>
        <v>0</v>
      </c>
      <c r="P93" s="109">
        <f>N93-K93</f>
        <v>-103.72736954206584</v>
      </c>
      <c r="Q93" s="110">
        <f>N93/K93</f>
        <v>0.89627263045793415</v>
      </c>
      <c r="R93" s="307"/>
      <c r="S93" s="47">
        <v>0.37850694444444444</v>
      </c>
      <c r="T93" s="48">
        <v>0.41111111111111109</v>
      </c>
      <c r="U93" s="111">
        <v>14.733333333333292</v>
      </c>
      <c r="V93" s="112">
        <v>46.949999999999989</v>
      </c>
      <c r="W93" s="113"/>
      <c r="X93" s="116"/>
      <c r="Y93" s="295"/>
      <c r="Z93" s="296"/>
      <c r="AA93" s="117">
        <f>M93-J93</f>
        <v>-311.18210862619753</v>
      </c>
      <c r="AB93" s="110">
        <f>M93/J93</f>
        <v>0.89627263045793415</v>
      </c>
      <c r="AC93" s="291"/>
    </row>
    <row r="94" spans="1:29" ht="15.75" customHeight="1">
      <c r="A94" s="312"/>
      <c r="B94" s="100"/>
      <c r="C94" s="293"/>
      <c r="D94" s="294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307"/>
      <c r="S94" s="47"/>
      <c r="T94" s="48"/>
      <c r="U94" s="111"/>
      <c r="V94" s="112"/>
      <c r="W94" s="113"/>
      <c r="X94" s="116"/>
      <c r="Y94" s="295"/>
      <c r="Z94" s="296"/>
      <c r="AA94" s="117"/>
      <c r="AB94" s="110"/>
      <c r="AC94" s="291"/>
    </row>
    <row r="95" spans="1:29" ht="15.75" customHeight="1">
      <c r="A95" s="312"/>
      <c r="B95" s="100"/>
      <c r="C95" s="293"/>
      <c r="D95" s="294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07"/>
      <c r="S95" s="47"/>
      <c r="T95" s="48"/>
      <c r="U95" s="111"/>
      <c r="V95" s="112"/>
      <c r="W95" s="113"/>
      <c r="X95" s="50"/>
      <c r="Y95" s="295"/>
      <c r="Z95" s="296"/>
      <c r="AA95" s="117"/>
      <c r="AB95" s="110"/>
      <c r="AC95" s="291"/>
    </row>
    <row r="96" spans="1:29" ht="15.75" customHeight="1">
      <c r="A96" s="312"/>
      <c r="B96" s="100"/>
      <c r="C96" s="293"/>
      <c r="D96" s="294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307"/>
      <c r="S96" s="47"/>
      <c r="T96" s="48"/>
      <c r="U96" s="111"/>
      <c r="V96" s="112"/>
      <c r="W96" s="113"/>
      <c r="X96" s="116"/>
      <c r="Y96" s="295"/>
      <c r="Z96" s="296"/>
      <c r="AA96" s="117"/>
      <c r="AB96" s="110"/>
      <c r="AC96" s="291"/>
    </row>
    <row r="97" spans="1:29" ht="15.75" customHeight="1">
      <c r="A97" s="312"/>
      <c r="B97" s="100"/>
      <c r="C97" s="293"/>
      <c r="D97" s="294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07"/>
      <c r="S97" s="47"/>
      <c r="T97" s="48"/>
      <c r="U97" s="111"/>
      <c r="V97" s="112"/>
      <c r="W97" s="113"/>
      <c r="X97" s="116"/>
      <c r="Y97" s="295"/>
      <c r="Z97" s="296"/>
      <c r="AA97" s="117"/>
      <c r="AB97" s="110"/>
      <c r="AC97" s="291"/>
    </row>
    <row r="98" spans="1:29" ht="15.75" customHeight="1">
      <c r="A98" s="312"/>
      <c r="B98" s="100"/>
      <c r="C98" s="293"/>
      <c r="D98" s="294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07"/>
      <c r="S98" s="47"/>
      <c r="T98" s="48"/>
      <c r="U98" s="111"/>
      <c r="V98" s="112"/>
      <c r="W98" s="126"/>
      <c r="X98" s="127"/>
      <c r="Y98" s="295"/>
      <c r="Z98" s="296"/>
      <c r="AA98" s="117"/>
      <c r="AB98" s="110"/>
      <c r="AC98" s="291"/>
    </row>
    <row r="99" spans="1:29" ht="15.75" customHeight="1">
      <c r="A99" s="312"/>
      <c r="B99" s="100"/>
      <c r="C99" s="293"/>
      <c r="D99" s="294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07"/>
      <c r="S99" s="47"/>
      <c r="T99" s="48"/>
      <c r="U99" s="111"/>
      <c r="V99" s="112"/>
      <c r="W99" s="126"/>
      <c r="X99" s="127"/>
      <c r="Y99" s="295"/>
      <c r="Z99" s="296"/>
      <c r="AA99" s="117"/>
      <c r="AB99" s="110"/>
      <c r="AC99" s="291"/>
    </row>
    <row r="100" spans="1:29" ht="15.75" customHeight="1">
      <c r="A100" s="312"/>
      <c r="B100" s="100"/>
      <c r="C100" s="293"/>
      <c r="D100" s="294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07"/>
      <c r="S100" s="47"/>
      <c r="T100" s="48"/>
      <c r="U100" s="111"/>
      <c r="V100" s="112"/>
      <c r="W100" s="126"/>
      <c r="X100" s="127"/>
      <c r="Y100" s="295"/>
      <c r="Z100" s="296"/>
      <c r="AA100" s="117"/>
      <c r="AB100" s="110"/>
      <c r="AC100" s="291"/>
    </row>
    <row r="101" spans="1:29" ht="15.75" customHeight="1">
      <c r="A101" s="312"/>
      <c r="B101" s="100"/>
      <c r="C101" s="293"/>
      <c r="D101" s="294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07"/>
      <c r="S101" s="47"/>
      <c r="T101" s="48"/>
      <c r="U101" s="111"/>
      <c r="V101" s="112"/>
      <c r="W101" s="126"/>
      <c r="X101" s="127"/>
      <c r="Y101" s="295"/>
      <c r="Z101" s="296"/>
      <c r="AA101" s="117"/>
      <c r="AB101" s="110"/>
      <c r="AC101" s="291"/>
    </row>
    <row r="102" spans="1:29" ht="15.75" customHeight="1">
      <c r="A102" s="312"/>
      <c r="B102" s="100"/>
      <c r="C102" s="293"/>
      <c r="D102" s="294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07"/>
      <c r="S102" s="47"/>
      <c r="T102" s="48"/>
      <c r="U102" s="111"/>
      <c r="V102" s="112"/>
      <c r="W102" s="126"/>
      <c r="X102" s="127"/>
      <c r="Y102" s="295"/>
      <c r="Z102" s="296"/>
      <c r="AA102" s="117"/>
      <c r="AB102" s="110"/>
      <c r="AC102" s="291"/>
    </row>
    <row r="103" spans="1:29" ht="15.75" customHeight="1">
      <c r="A103" s="312"/>
      <c r="B103" s="100"/>
      <c r="C103" s="293"/>
      <c r="D103" s="294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07"/>
      <c r="S103" s="47"/>
      <c r="T103" s="48"/>
      <c r="U103" s="111"/>
      <c r="V103" s="112"/>
      <c r="W103" s="126"/>
      <c r="X103" s="127"/>
      <c r="Y103" s="295"/>
      <c r="Z103" s="296"/>
      <c r="AA103" s="117"/>
      <c r="AB103" s="110"/>
      <c r="AC103" s="291"/>
    </row>
    <row r="104" spans="1:29" ht="15.75" customHeight="1">
      <c r="A104" s="312"/>
      <c r="B104" s="100"/>
      <c r="C104" s="293"/>
      <c r="D104" s="294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07"/>
      <c r="S104" s="47"/>
      <c r="T104" s="48"/>
      <c r="U104" s="111"/>
      <c r="V104" s="112"/>
      <c r="W104" s="126"/>
      <c r="X104" s="127"/>
      <c r="Y104" s="295"/>
      <c r="Z104" s="296"/>
      <c r="AA104" s="117"/>
      <c r="AB104" s="110"/>
      <c r="AC104" s="291"/>
    </row>
    <row r="105" spans="1:29" ht="15.75" customHeight="1">
      <c r="A105" s="312"/>
      <c r="B105" s="100"/>
      <c r="C105" s="293"/>
      <c r="D105" s="294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07"/>
      <c r="S105" s="119"/>
      <c r="T105" s="120"/>
      <c r="U105" s="130"/>
      <c r="V105" s="131"/>
      <c r="W105" s="126"/>
      <c r="X105" s="127"/>
      <c r="Y105" s="295"/>
      <c r="Z105" s="296"/>
      <c r="AA105" s="165"/>
      <c r="AB105" s="125"/>
      <c r="AC105" s="291"/>
    </row>
    <row r="106" spans="1:29" ht="15.75" customHeight="1" thickBot="1">
      <c r="A106" s="313"/>
      <c r="B106" s="133" t="s">
        <v>117</v>
      </c>
      <c r="C106" s="297"/>
      <c r="D106" s="297"/>
      <c r="E106" s="134"/>
      <c r="F106" s="167"/>
      <c r="G106" s="135"/>
      <c r="H106" s="69"/>
      <c r="I106" s="136">
        <f>AVERAGE(I90:I105)</f>
        <v>3.5</v>
      </c>
      <c r="J106" s="137">
        <f>AVERAGE(J90:J105)</f>
        <v>3300</v>
      </c>
      <c r="K106" s="138">
        <f>J106/I106</f>
        <v>942.85714285714289</v>
      </c>
      <c r="L106" s="136">
        <f>AVERAGE(L90:L105)</f>
        <v>3.5</v>
      </c>
      <c r="M106" s="137">
        <f>AVERAGE(M90:M105)</f>
        <v>2914.7904517068232</v>
      </c>
      <c r="N106" s="138">
        <f>M106/L106</f>
        <v>832.79727191623522</v>
      </c>
      <c r="O106" s="139">
        <f>L106-I106</f>
        <v>0</v>
      </c>
      <c r="P106" s="140">
        <f>N106-K106</f>
        <v>-110.05987094090767</v>
      </c>
      <c r="Q106" s="141">
        <f>N106/K106</f>
        <v>0.88326983385055247</v>
      </c>
      <c r="R106" s="308"/>
      <c r="S106" s="142">
        <f>S90</f>
        <v>0.29166666666666669</v>
      </c>
      <c r="T106" s="143">
        <f>INDEX(T90:T105,COUNTA(T90:T105))</f>
        <v>0.41111111111111109</v>
      </c>
      <c r="U106" s="144"/>
      <c r="V106" s="166"/>
      <c r="W106" s="167"/>
      <c r="X106" s="138"/>
      <c r="Y106" s="298"/>
      <c r="Z106" s="299"/>
      <c r="AA106" s="168">
        <f>M106-J106</f>
        <v>-385.20954829317679</v>
      </c>
      <c r="AB106" s="141">
        <f>M106/J106</f>
        <v>0.88326983385055247</v>
      </c>
      <c r="AC106" s="292"/>
    </row>
    <row r="107" spans="1:29" ht="15.75" customHeight="1">
      <c r="A107" s="300" t="s">
        <v>139</v>
      </c>
      <c r="B107" s="114" t="s">
        <v>114</v>
      </c>
      <c r="C107" s="304" t="s">
        <v>140</v>
      </c>
      <c r="D107" s="305"/>
      <c r="E107" s="147">
        <v>25.64</v>
      </c>
      <c r="F107" s="97">
        <v>1136</v>
      </c>
      <c r="G107" s="148">
        <f>E107*F107</f>
        <v>29127.040000000001</v>
      </c>
      <c r="H107" s="149"/>
      <c r="I107" s="150">
        <v>11</v>
      </c>
      <c r="J107" s="151">
        <v>3600</v>
      </c>
      <c r="K107" s="152">
        <f>J107/I107</f>
        <v>327.27272727272725</v>
      </c>
      <c r="L107" s="153">
        <v>11</v>
      </c>
      <c r="M107" s="151">
        <f>F107/V107*60</f>
        <v>3160.4327666151526</v>
      </c>
      <c r="N107" s="152">
        <f>M107/L107</f>
        <v>287.31206969228657</v>
      </c>
      <c r="O107" s="154">
        <f>L107-I107</f>
        <v>0</v>
      </c>
      <c r="P107" s="155">
        <f>N107-K107</f>
        <v>-39.960657580440682</v>
      </c>
      <c r="Q107" s="156">
        <f>N107/K107</f>
        <v>0.87789799072643127</v>
      </c>
      <c r="R107" s="306">
        <f>Q123</f>
        <v>0.86992544479823131</v>
      </c>
      <c r="S107" s="157">
        <v>0.70863425925925927</v>
      </c>
      <c r="T107" s="158">
        <v>0.72361111111111109</v>
      </c>
      <c r="U107" s="159"/>
      <c r="V107" s="160">
        <v>21.566666666666627</v>
      </c>
      <c r="W107" s="158"/>
      <c r="X107" s="169"/>
      <c r="Y107" s="309"/>
      <c r="Z107" s="310"/>
      <c r="AA107" s="115">
        <f>M107-J107</f>
        <v>-439.56723338484744</v>
      </c>
      <c r="AB107" s="156">
        <f>M107/J107</f>
        <v>0.87789799072643127</v>
      </c>
      <c r="AC107" s="290">
        <f>AB123</f>
        <v>0.86992544479823131</v>
      </c>
    </row>
    <row r="108" spans="1:29" ht="15.75" customHeight="1">
      <c r="A108" s="301"/>
      <c r="B108" s="100" t="s">
        <v>114</v>
      </c>
      <c r="C108" s="293" t="s">
        <v>141</v>
      </c>
      <c r="D108" s="294"/>
      <c r="E108" s="101">
        <v>29.52</v>
      </c>
      <c r="F108" s="102">
        <v>1433</v>
      </c>
      <c r="G108" s="103">
        <f>E108*F108</f>
        <v>42302.159999999996</v>
      </c>
      <c r="H108" s="26"/>
      <c r="I108" s="104">
        <v>12</v>
      </c>
      <c r="J108" s="105">
        <v>3600</v>
      </c>
      <c r="K108" s="106">
        <f>J108/I108</f>
        <v>300</v>
      </c>
      <c r="L108" s="107">
        <v>12</v>
      </c>
      <c r="M108" s="105">
        <f>F108/V108*60</f>
        <v>3124.6517262265193</v>
      </c>
      <c r="N108" s="106">
        <f>M108/L108</f>
        <v>260.38764385220992</v>
      </c>
      <c r="O108" s="108">
        <f>L108-I108</f>
        <v>0</v>
      </c>
      <c r="P108" s="109">
        <f>N108-K108</f>
        <v>-39.612356147790081</v>
      </c>
      <c r="Q108" s="110">
        <f>N108/K108</f>
        <v>0.86795881284069976</v>
      </c>
      <c r="R108" s="307"/>
      <c r="S108" s="47">
        <v>0.72741898148148143</v>
      </c>
      <c r="T108" s="48">
        <v>0.74652777777777779</v>
      </c>
      <c r="U108" s="111">
        <v>5.4833333333332845</v>
      </c>
      <c r="V108" s="112">
        <v>27.516666666666758</v>
      </c>
      <c r="W108" s="113"/>
      <c r="X108" s="13"/>
      <c r="Y108" s="295"/>
      <c r="Z108" s="296"/>
      <c r="AA108" s="117">
        <f>M108-J108</f>
        <v>-475.34827377348074</v>
      </c>
      <c r="AB108" s="110">
        <f>M108/J108</f>
        <v>0.86795881284069976</v>
      </c>
      <c r="AC108" s="291"/>
    </row>
    <row r="109" spans="1:29" ht="15.75" customHeight="1">
      <c r="A109" s="301"/>
      <c r="B109" s="100" t="s">
        <v>114</v>
      </c>
      <c r="C109" s="293" t="s">
        <v>142</v>
      </c>
      <c r="D109" s="294"/>
      <c r="E109" s="101">
        <v>29.85</v>
      </c>
      <c r="F109" s="102">
        <v>1513</v>
      </c>
      <c r="G109" s="103">
        <f>E109*F109</f>
        <v>45163.05</v>
      </c>
      <c r="H109" s="26"/>
      <c r="I109" s="104">
        <v>12</v>
      </c>
      <c r="J109" s="105">
        <v>3600</v>
      </c>
      <c r="K109" s="106">
        <f>J109/I109</f>
        <v>300</v>
      </c>
      <c r="L109" s="107">
        <v>12</v>
      </c>
      <c r="M109" s="105">
        <f>F109/V109*60</f>
        <v>3123.1651376146774</v>
      </c>
      <c r="N109" s="106">
        <f>M109/L109</f>
        <v>260.26376146788976</v>
      </c>
      <c r="O109" s="108">
        <f>L109-I109</f>
        <v>0</v>
      </c>
      <c r="P109" s="109">
        <f>N109-K109</f>
        <v>-39.736238532110235</v>
      </c>
      <c r="Q109" s="110">
        <f>N109/K109</f>
        <v>0.86754587155963259</v>
      </c>
      <c r="R109" s="307"/>
      <c r="S109" s="47">
        <v>0.75</v>
      </c>
      <c r="T109" s="48">
        <v>0.77018518518518519</v>
      </c>
      <c r="U109" s="111">
        <v>4.9999999999999822</v>
      </c>
      <c r="V109" s="112">
        <v>29.066666666666681</v>
      </c>
      <c r="W109" s="113"/>
      <c r="X109" s="13"/>
      <c r="Y109" s="295"/>
      <c r="Z109" s="296"/>
      <c r="AA109" s="117">
        <f>M109-J109</f>
        <v>-476.83486238532259</v>
      </c>
      <c r="AB109" s="110">
        <f>M109/J109</f>
        <v>0.86754587155963259</v>
      </c>
      <c r="AC109" s="291"/>
    </row>
    <row r="110" spans="1:29" ht="15.75" customHeight="1">
      <c r="A110" s="301"/>
      <c r="B110" s="100" t="s">
        <v>120</v>
      </c>
      <c r="C110" s="293" t="s">
        <v>143</v>
      </c>
      <c r="D110" s="294"/>
      <c r="E110" s="101">
        <v>28.57</v>
      </c>
      <c r="F110" s="102">
        <v>1257</v>
      </c>
      <c r="G110" s="103">
        <f>E110*F110</f>
        <v>35912.49</v>
      </c>
      <c r="H110" s="26"/>
      <c r="I110" s="104">
        <v>12</v>
      </c>
      <c r="J110" s="105">
        <v>3600</v>
      </c>
      <c r="K110" s="106">
        <f>J110/I110</f>
        <v>300</v>
      </c>
      <c r="L110" s="107">
        <v>12</v>
      </c>
      <c r="M110" s="105">
        <f>F110/V110*60</f>
        <v>3118.6767746381811</v>
      </c>
      <c r="N110" s="106">
        <f>M110/L110</f>
        <v>259.88973121984844</v>
      </c>
      <c r="O110" s="108">
        <f>L110-I110</f>
        <v>0</v>
      </c>
      <c r="P110" s="109">
        <f>N110-K110</f>
        <v>-40.110268780151557</v>
      </c>
      <c r="Q110" s="110">
        <f>N110/K110</f>
        <v>0.86629910406616151</v>
      </c>
      <c r="R110" s="307"/>
      <c r="S110" s="47">
        <v>0.77361111111111114</v>
      </c>
      <c r="T110" s="48">
        <v>0.79040509259259262</v>
      </c>
      <c r="U110" s="111">
        <v>4.9333333333333584</v>
      </c>
      <c r="V110" s="112">
        <v>24.18333333333333</v>
      </c>
      <c r="W110" s="113"/>
      <c r="X110" s="116"/>
      <c r="Y110" s="295"/>
      <c r="Z110" s="296"/>
      <c r="AA110" s="117">
        <f>M110-J110</f>
        <v>-481.32322536181891</v>
      </c>
      <c r="AB110" s="110">
        <f>M110/J110</f>
        <v>0.8662991040661614</v>
      </c>
      <c r="AC110" s="291"/>
    </row>
    <row r="111" spans="1:29" ht="15.75" customHeight="1">
      <c r="A111" s="302"/>
      <c r="B111" s="100"/>
      <c r="C111" s="293"/>
      <c r="D111" s="294"/>
      <c r="E111" s="101"/>
      <c r="F111" s="102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307"/>
      <c r="S111" s="47"/>
      <c r="T111" s="48"/>
      <c r="U111" s="111"/>
      <c r="V111" s="112"/>
      <c r="W111" s="113"/>
      <c r="X111" s="116"/>
      <c r="Y111" s="295"/>
      <c r="Z111" s="296"/>
      <c r="AA111" s="117"/>
      <c r="AB111" s="110"/>
      <c r="AC111" s="291"/>
    </row>
    <row r="112" spans="1:29" ht="15.75" customHeight="1">
      <c r="A112" s="302"/>
      <c r="B112" s="100"/>
      <c r="C112" s="293"/>
      <c r="D112" s="294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07"/>
      <c r="S112" s="47"/>
      <c r="T112" s="48"/>
      <c r="U112" s="111"/>
      <c r="V112" s="112"/>
      <c r="W112" s="113"/>
      <c r="X112" s="50"/>
      <c r="Y112" s="295"/>
      <c r="Z112" s="296"/>
      <c r="AA112" s="117"/>
      <c r="AB112" s="110"/>
      <c r="AC112" s="291"/>
    </row>
    <row r="113" spans="1:29" ht="15.75" customHeight="1">
      <c r="A113" s="302"/>
      <c r="B113" s="100"/>
      <c r="C113" s="293"/>
      <c r="D113" s="294"/>
      <c r="E113" s="101"/>
      <c r="F113" s="102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307"/>
      <c r="S113" s="47"/>
      <c r="T113" s="48"/>
      <c r="U113" s="111"/>
      <c r="V113" s="112"/>
      <c r="W113" s="113"/>
      <c r="X113" s="116"/>
      <c r="Y113" s="295"/>
      <c r="Z113" s="296"/>
      <c r="AA113" s="117"/>
      <c r="AB113" s="110"/>
      <c r="AC113" s="291"/>
    </row>
    <row r="114" spans="1:29" ht="15.75" customHeight="1">
      <c r="A114" s="302"/>
      <c r="B114" s="100"/>
      <c r="C114" s="293"/>
      <c r="D114" s="294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07"/>
      <c r="S114" s="47"/>
      <c r="T114" s="48"/>
      <c r="U114" s="111"/>
      <c r="V114" s="112"/>
      <c r="W114" s="113"/>
      <c r="X114" s="116"/>
      <c r="Y114" s="295"/>
      <c r="Z114" s="296"/>
      <c r="AA114" s="117"/>
      <c r="AB114" s="110"/>
      <c r="AC114" s="291"/>
    </row>
    <row r="115" spans="1:29" ht="15.75" customHeight="1">
      <c r="A115" s="302"/>
      <c r="B115" s="100"/>
      <c r="C115" s="293"/>
      <c r="D115" s="294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07"/>
      <c r="S115" s="47"/>
      <c r="T115" s="48"/>
      <c r="U115" s="111"/>
      <c r="V115" s="112"/>
      <c r="W115" s="126"/>
      <c r="X115" s="127"/>
      <c r="Y115" s="295"/>
      <c r="Z115" s="296"/>
      <c r="AA115" s="117"/>
      <c r="AB115" s="110"/>
      <c r="AC115" s="291"/>
    </row>
    <row r="116" spans="1:29" ht="15.75" customHeight="1">
      <c r="A116" s="302"/>
      <c r="B116" s="100"/>
      <c r="C116" s="293"/>
      <c r="D116" s="294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07"/>
      <c r="S116" s="47"/>
      <c r="T116" s="48"/>
      <c r="U116" s="111"/>
      <c r="V116" s="112"/>
      <c r="W116" s="126"/>
      <c r="X116" s="127"/>
      <c r="Y116" s="295"/>
      <c r="Z116" s="296"/>
      <c r="AA116" s="117"/>
      <c r="AB116" s="110"/>
      <c r="AC116" s="291"/>
    </row>
    <row r="117" spans="1:29" ht="15.75" customHeight="1">
      <c r="A117" s="302"/>
      <c r="B117" s="100"/>
      <c r="C117" s="293"/>
      <c r="D117" s="294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07"/>
      <c r="S117" s="47"/>
      <c r="T117" s="48"/>
      <c r="U117" s="111"/>
      <c r="V117" s="112"/>
      <c r="W117" s="126"/>
      <c r="X117" s="127"/>
      <c r="Y117" s="295"/>
      <c r="Z117" s="296"/>
      <c r="AA117" s="117"/>
      <c r="AB117" s="110"/>
      <c r="AC117" s="291"/>
    </row>
    <row r="118" spans="1:29" ht="15.75" customHeight="1">
      <c r="A118" s="302"/>
      <c r="B118" s="100"/>
      <c r="C118" s="293"/>
      <c r="D118" s="294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07"/>
      <c r="S118" s="47"/>
      <c r="T118" s="48"/>
      <c r="U118" s="111"/>
      <c r="V118" s="112"/>
      <c r="W118" s="126"/>
      <c r="X118" s="127"/>
      <c r="Y118" s="295"/>
      <c r="Z118" s="296"/>
      <c r="AA118" s="117"/>
      <c r="AB118" s="110"/>
      <c r="AC118" s="291"/>
    </row>
    <row r="119" spans="1:29" ht="15.75" customHeight="1">
      <c r="A119" s="302"/>
      <c r="B119" s="100"/>
      <c r="C119" s="293"/>
      <c r="D119" s="294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07"/>
      <c r="S119" s="47"/>
      <c r="T119" s="48"/>
      <c r="U119" s="111"/>
      <c r="V119" s="112"/>
      <c r="W119" s="126"/>
      <c r="X119" s="127"/>
      <c r="Y119" s="295"/>
      <c r="Z119" s="296"/>
      <c r="AA119" s="117"/>
      <c r="AB119" s="110"/>
      <c r="AC119" s="291"/>
    </row>
    <row r="120" spans="1:29" ht="15.75" customHeight="1">
      <c r="A120" s="302"/>
      <c r="B120" s="100"/>
      <c r="C120" s="293"/>
      <c r="D120" s="294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07"/>
      <c r="S120" s="47"/>
      <c r="T120" s="48"/>
      <c r="U120" s="111"/>
      <c r="V120" s="112"/>
      <c r="W120" s="126"/>
      <c r="X120" s="127"/>
      <c r="Y120" s="295"/>
      <c r="Z120" s="296"/>
      <c r="AA120" s="117"/>
      <c r="AB120" s="110"/>
      <c r="AC120" s="291"/>
    </row>
    <row r="121" spans="1:29" ht="15.75" customHeight="1">
      <c r="A121" s="302"/>
      <c r="B121" s="100"/>
      <c r="C121" s="293"/>
      <c r="D121" s="294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07"/>
      <c r="S121" s="47"/>
      <c r="T121" s="48"/>
      <c r="U121" s="111"/>
      <c r="V121" s="112"/>
      <c r="W121" s="126"/>
      <c r="X121" s="127"/>
      <c r="Y121" s="295"/>
      <c r="Z121" s="296"/>
      <c r="AA121" s="117"/>
      <c r="AB121" s="110"/>
      <c r="AC121" s="291"/>
    </row>
    <row r="122" spans="1:29" ht="15.75" customHeight="1">
      <c r="A122" s="302"/>
      <c r="B122" s="100"/>
      <c r="C122" s="293"/>
      <c r="D122" s="294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07"/>
      <c r="S122" s="119"/>
      <c r="T122" s="120"/>
      <c r="U122" s="130"/>
      <c r="V122" s="131"/>
      <c r="W122" s="126"/>
      <c r="X122" s="127"/>
      <c r="Y122" s="295"/>
      <c r="Z122" s="296"/>
      <c r="AA122" s="165"/>
      <c r="AB122" s="125"/>
      <c r="AC122" s="291"/>
    </row>
    <row r="123" spans="1:29" ht="15.75" customHeight="1" thickBot="1">
      <c r="A123" s="303"/>
      <c r="B123" s="133" t="s">
        <v>117</v>
      </c>
      <c r="C123" s="297"/>
      <c r="D123" s="297"/>
      <c r="E123" s="134"/>
      <c r="F123" s="167"/>
      <c r="G123" s="135"/>
      <c r="H123" s="69"/>
      <c r="I123" s="136">
        <f>AVERAGE(I107:I122)</f>
        <v>11.75</v>
      </c>
      <c r="J123" s="137">
        <f>AVERAGE(J107:J122)</f>
        <v>3600</v>
      </c>
      <c r="K123" s="138">
        <f>J123/I123</f>
        <v>306.38297872340428</v>
      </c>
      <c r="L123" s="136">
        <f>AVERAGE(L107:L122)</f>
        <v>11.75</v>
      </c>
      <c r="M123" s="137">
        <f>AVERAGE(M107:M122)</f>
        <v>3131.7316012736328</v>
      </c>
      <c r="N123" s="138">
        <f>M123/L123</f>
        <v>266.5303490445645</v>
      </c>
      <c r="O123" s="139">
        <f>L123-I123</f>
        <v>0</v>
      </c>
      <c r="P123" s="140">
        <f>N123-K123</f>
        <v>-39.852629678839776</v>
      </c>
      <c r="Q123" s="141">
        <f>N123/K123</f>
        <v>0.86992544479823131</v>
      </c>
      <c r="R123" s="308"/>
      <c r="S123" s="142">
        <f>S107</f>
        <v>0.70863425925925927</v>
      </c>
      <c r="T123" s="143">
        <f>INDEX(T107:T122,COUNTA(T107:T122))</f>
        <v>0.79040509259259262</v>
      </c>
      <c r="U123" s="144"/>
      <c r="V123" s="166"/>
      <c r="W123" s="167"/>
      <c r="X123" s="138"/>
      <c r="Y123" s="298"/>
      <c r="Z123" s="299"/>
      <c r="AA123" s="168">
        <f>M123-J123</f>
        <v>-468.2683987263672</v>
      </c>
      <c r="AB123" s="141">
        <f>M123/J123</f>
        <v>0.86992544479823131</v>
      </c>
      <c r="AC123" s="292"/>
    </row>
    <row r="124" spans="1:29" ht="15.75" customHeight="1">
      <c r="A124" s="311" t="s">
        <v>144</v>
      </c>
      <c r="B124" s="114" t="s">
        <v>120</v>
      </c>
      <c r="C124" s="304" t="s">
        <v>217</v>
      </c>
      <c r="D124" s="305"/>
      <c r="E124" s="147">
        <v>22.48</v>
      </c>
      <c r="F124" s="97">
        <v>1595</v>
      </c>
      <c r="G124" s="148">
        <f>E124*F124</f>
        <v>35855.599999999999</v>
      </c>
      <c r="H124" s="149"/>
      <c r="I124" s="150">
        <v>5</v>
      </c>
      <c r="J124" s="151">
        <v>3000</v>
      </c>
      <c r="K124" s="152">
        <f>J124/I124</f>
        <v>600</v>
      </c>
      <c r="L124" s="153">
        <v>5</v>
      </c>
      <c r="M124" s="151">
        <f>F124/V124*60</f>
        <v>2663.2653061224551</v>
      </c>
      <c r="N124" s="152">
        <f>M124/L124</f>
        <v>532.65306122449101</v>
      </c>
      <c r="O124" s="154">
        <f>L124-I124</f>
        <v>0</v>
      </c>
      <c r="P124" s="155">
        <f>N124-K124</f>
        <v>-67.346938775508988</v>
      </c>
      <c r="Q124" s="156">
        <f>N124/K124</f>
        <v>0.88775510204081831</v>
      </c>
      <c r="R124" s="306">
        <f>Q140</f>
        <v>0.89210487404915428</v>
      </c>
      <c r="S124" s="157">
        <v>0.70837962962962964</v>
      </c>
      <c r="T124" s="158">
        <v>0.73333333333333328</v>
      </c>
      <c r="U124" s="159"/>
      <c r="V124" s="160">
        <v>35.933333333333252</v>
      </c>
      <c r="W124" s="161"/>
      <c r="X124" s="162"/>
      <c r="Y124" s="309"/>
      <c r="Z124" s="310"/>
      <c r="AA124" s="115">
        <f>M124-J124</f>
        <v>-336.73469387754494</v>
      </c>
      <c r="AB124" s="156">
        <f>M124/J124</f>
        <v>0.88775510204081831</v>
      </c>
      <c r="AC124" s="290">
        <f>AB140</f>
        <v>0.89210487404915428</v>
      </c>
    </row>
    <row r="125" spans="1:29" ht="15.75" customHeight="1">
      <c r="A125" s="312"/>
      <c r="B125" s="100" t="s">
        <v>120</v>
      </c>
      <c r="C125" s="293" t="s">
        <v>148</v>
      </c>
      <c r="D125" s="294"/>
      <c r="E125" s="101">
        <v>24.54</v>
      </c>
      <c r="F125" s="102">
        <v>1901</v>
      </c>
      <c r="G125" s="103">
        <f>E125*F125</f>
        <v>46650.54</v>
      </c>
      <c r="H125" s="26"/>
      <c r="I125" s="104">
        <v>4</v>
      </c>
      <c r="J125" s="105">
        <v>3000</v>
      </c>
      <c r="K125" s="106">
        <f>J125/I125</f>
        <v>750</v>
      </c>
      <c r="L125" s="107">
        <v>4</v>
      </c>
      <c r="M125" s="105">
        <f>F125/V125*60</f>
        <v>2663.9159205916649</v>
      </c>
      <c r="N125" s="106">
        <f>M125/L125</f>
        <v>665.97898014791622</v>
      </c>
      <c r="O125" s="108">
        <f>L125-I125</f>
        <v>0</v>
      </c>
      <c r="P125" s="109">
        <f>N125-K125</f>
        <v>-84.021019852083782</v>
      </c>
      <c r="Q125" s="110">
        <f>N125/K125</f>
        <v>0.8879719735305549</v>
      </c>
      <c r="R125" s="307"/>
      <c r="S125" s="47">
        <v>0.73762731481481481</v>
      </c>
      <c r="T125" s="48">
        <v>0.76736111111111116</v>
      </c>
      <c r="U125" s="111">
        <v>6.183333333333394</v>
      </c>
      <c r="V125" s="112">
        <v>42.816666666666748</v>
      </c>
      <c r="W125" s="113"/>
      <c r="X125" s="116"/>
      <c r="Y125" s="295"/>
      <c r="Z125" s="296"/>
      <c r="AA125" s="117">
        <f>M125-J125</f>
        <v>-336.08407940833513</v>
      </c>
      <c r="AB125" s="110">
        <f>M125/J125</f>
        <v>0.8879719735305549</v>
      </c>
      <c r="AC125" s="291"/>
    </row>
    <row r="126" spans="1:29" ht="15.75" customHeight="1">
      <c r="A126" s="312"/>
      <c r="B126" s="100" t="s">
        <v>120</v>
      </c>
      <c r="C126" s="293" t="s">
        <v>145</v>
      </c>
      <c r="D126" s="294"/>
      <c r="E126" s="101">
        <v>16.7</v>
      </c>
      <c r="F126" s="102">
        <v>1164</v>
      </c>
      <c r="G126" s="103">
        <f>E126*F126</f>
        <v>19438.8</v>
      </c>
      <c r="H126" s="26"/>
      <c r="I126" s="104">
        <v>3</v>
      </c>
      <c r="J126" s="105">
        <v>3300</v>
      </c>
      <c r="K126" s="106">
        <f>J126/I126</f>
        <v>1100</v>
      </c>
      <c r="L126" s="107">
        <v>3</v>
      </c>
      <c r="M126" s="105">
        <f>F126/V126*60</f>
        <v>2955.148095909743</v>
      </c>
      <c r="N126" s="106">
        <f>M126/L126</f>
        <v>985.04936530324767</v>
      </c>
      <c r="O126" s="108">
        <f>L126-I126</f>
        <v>0</v>
      </c>
      <c r="P126" s="109">
        <f>N126-K126</f>
        <v>-114.95063469675233</v>
      </c>
      <c r="Q126" s="110">
        <f>N126/K126</f>
        <v>0.89549942300295238</v>
      </c>
      <c r="R126" s="307"/>
      <c r="S126" s="47">
        <v>0.771087962962963</v>
      </c>
      <c r="T126" s="48">
        <v>0.78749999999999998</v>
      </c>
      <c r="U126" s="111">
        <v>5.3666666666666529</v>
      </c>
      <c r="V126" s="112">
        <v>23.633333333333244</v>
      </c>
      <c r="W126" s="113"/>
      <c r="X126" s="116"/>
      <c r="Y126" s="295"/>
      <c r="Z126" s="296"/>
      <c r="AA126" s="117">
        <f>M126-J126</f>
        <v>-344.85190409025699</v>
      </c>
      <c r="AB126" s="110">
        <f>M126/J126</f>
        <v>0.89549942300295238</v>
      </c>
      <c r="AC126" s="291"/>
    </row>
    <row r="127" spans="1:29" ht="15.75" customHeight="1">
      <c r="A127" s="312"/>
      <c r="B127" s="100" t="s">
        <v>120</v>
      </c>
      <c r="C127" s="293" t="s">
        <v>150</v>
      </c>
      <c r="D127" s="294"/>
      <c r="E127" s="101">
        <v>17.89</v>
      </c>
      <c r="F127" s="102">
        <v>3927</v>
      </c>
      <c r="G127" s="103">
        <f>E127*F127</f>
        <v>70254.03</v>
      </c>
      <c r="H127" s="26"/>
      <c r="I127" s="104">
        <v>4</v>
      </c>
      <c r="J127" s="105">
        <v>3300</v>
      </c>
      <c r="K127" s="106">
        <f>J127/I127</f>
        <v>825</v>
      </c>
      <c r="L127" s="107">
        <v>4</v>
      </c>
      <c r="M127" s="105">
        <f>F127/V127*60</f>
        <v>2958.192090395481</v>
      </c>
      <c r="N127" s="106">
        <f>M127/L127</f>
        <v>739.54802259887026</v>
      </c>
      <c r="O127" s="108">
        <f>L127-I127</f>
        <v>0</v>
      </c>
      <c r="P127" s="109">
        <f>N127-K127</f>
        <v>-85.451977401129739</v>
      </c>
      <c r="Q127" s="110">
        <f>N127/K127</f>
        <v>0.8964218455743882</v>
      </c>
      <c r="R127" s="307"/>
      <c r="S127" s="47">
        <v>0.79121527777777778</v>
      </c>
      <c r="T127" s="48">
        <v>0.84652777777777777</v>
      </c>
      <c r="U127" s="111">
        <v>5.3500000000000369</v>
      </c>
      <c r="V127" s="112">
        <v>79.649999999999977</v>
      </c>
      <c r="W127" s="113"/>
      <c r="X127" s="116"/>
      <c r="Y127" s="295"/>
      <c r="Z127" s="296"/>
      <c r="AA127" s="117">
        <f>M127-J127</f>
        <v>-341.80790960451895</v>
      </c>
      <c r="AB127" s="110">
        <f>M127/J127</f>
        <v>0.8964218455743882</v>
      </c>
      <c r="AC127" s="291"/>
    </row>
    <row r="128" spans="1:29" ht="15.75" customHeight="1">
      <c r="A128" s="312"/>
      <c r="B128" s="100"/>
      <c r="C128" s="293"/>
      <c r="D128" s="294"/>
      <c r="E128" s="101"/>
      <c r="F128" s="102"/>
      <c r="G128" s="103"/>
      <c r="H128" s="13"/>
      <c r="I128" s="104"/>
      <c r="J128" s="105"/>
      <c r="K128" s="106"/>
      <c r="L128" s="118"/>
      <c r="M128" s="105"/>
      <c r="N128" s="106"/>
      <c r="O128" s="108"/>
      <c r="P128" s="109"/>
      <c r="Q128" s="110"/>
      <c r="R128" s="307"/>
      <c r="S128" s="47"/>
      <c r="T128" s="48"/>
      <c r="U128" s="111"/>
      <c r="V128" s="112"/>
      <c r="W128" s="113"/>
      <c r="X128" s="116"/>
      <c r="Y128" s="295"/>
      <c r="Z128" s="296"/>
      <c r="AA128" s="117"/>
      <c r="AB128" s="110"/>
      <c r="AC128" s="291"/>
    </row>
    <row r="129" spans="1:29" ht="15.75" customHeight="1">
      <c r="A129" s="312"/>
      <c r="B129" s="100"/>
      <c r="C129" s="293"/>
      <c r="D129" s="294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07"/>
      <c r="S129" s="47"/>
      <c r="T129" s="48"/>
      <c r="U129" s="111"/>
      <c r="V129" s="112"/>
      <c r="W129" s="113"/>
      <c r="X129" s="116"/>
      <c r="Y129" s="295"/>
      <c r="Z129" s="296"/>
      <c r="AA129" s="117"/>
      <c r="AB129" s="110"/>
      <c r="AC129" s="291"/>
    </row>
    <row r="130" spans="1:29" ht="15.75" customHeight="1">
      <c r="A130" s="312"/>
      <c r="B130" s="100"/>
      <c r="C130" s="293"/>
      <c r="D130" s="294"/>
      <c r="E130" s="101"/>
      <c r="F130" s="102"/>
      <c r="G130" s="121"/>
      <c r="H130" s="62"/>
      <c r="I130" s="104"/>
      <c r="J130" s="105"/>
      <c r="K130" s="106"/>
      <c r="L130" s="118"/>
      <c r="M130" s="105"/>
      <c r="N130" s="106"/>
      <c r="O130" s="123"/>
      <c r="P130" s="124"/>
      <c r="Q130" s="125"/>
      <c r="R130" s="307"/>
      <c r="S130" s="47"/>
      <c r="T130" s="48"/>
      <c r="U130" s="111"/>
      <c r="V130" s="112"/>
      <c r="W130" s="113"/>
      <c r="X130" s="116"/>
      <c r="Y130" s="295"/>
      <c r="Z130" s="296"/>
      <c r="AA130" s="117"/>
      <c r="AB130" s="110"/>
      <c r="AC130" s="291"/>
    </row>
    <row r="131" spans="1:29" ht="15.75" customHeight="1">
      <c r="A131" s="312"/>
      <c r="B131" s="100"/>
      <c r="C131" s="293"/>
      <c r="D131" s="294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07"/>
      <c r="S131" s="47"/>
      <c r="T131" s="48"/>
      <c r="U131" s="111"/>
      <c r="V131" s="112"/>
      <c r="W131" s="113"/>
      <c r="X131" s="116"/>
      <c r="Y131" s="295"/>
      <c r="Z131" s="296"/>
      <c r="AA131" s="117"/>
      <c r="AB131" s="110"/>
      <c r="AC131" s="291"/>
    </row>
    <row r="132" spans="1:29" ht="15.75" customHeight="1">
      <c r="A132" s="312"/>
      <c r="B132" s="100"/>
      <c r="C132" s="293"/>
      <c r="D132" s="294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07"/>
      <c r="S132" s="47"/>
      <c r="T132" s="48"/>
      <c r="U132" s="111"/>
      <c r="V132" s="112"/>
      <c r="W132" s="113"/>
      <c r="X132" s="116"/>
      <c r="Y132" s="295"/>
      <c r="Z132" s="296"/>
      <c r="AA132" s="117"/>
      <c r="AB132" s="110"/>
      <c r="AC132" s="291"/>
    </row>
    <row r="133" spans="1:29" ht="15.75" customHeight="1">
      <c r="A133" s="312"/>
      <c r="B133" s="100"/>
      <c r="C133" s="293"/>
      <c r="D133" s="294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07"/>
      <c r="S133" s="47"/>
      <c r="T133" s="48"/>
      <c r="U133" s="111"/>
      <c r="V133" s="112"/>
      <c r="W133" s="113"/>
      <c r="X133" s="116"/>
      <c r="Y133" s="295"/>
      <c r="Z133" s="296"/>
      <c r="AA133" s="117"/>
      <c r="AB133" s="110"/>
      <c r="AC133" s="291"/>
    </row>
    <row r="134" spans="1:29" ht="15.75" customHeight="1">
      <c r="A134" s="312"/>
      <c r="B134" s="100"/>
      <c r="C134" s="293"/>
      <c r="D134" s="294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07"/>
      <c r="S134" s="47"/>
      <c r="T134" s="48"/>
      <c r="U134" s="111"/>
      <c r="V134" s="112"/>
      <c r="W134" s="113"/>
      <c r="X134" s="116"/>
      <c r="Y134" s="295"/>
      <c r="Z134" s="296"/>
      <c r="AA134" s="117"/>
      <c r="AB134" s="110"/>
      <c r="AC134" s="291"/>
    </row>
    <row r="135" spans="1:29" ht="15.75" customHeight="1">
      <c r="A135" s="312"/>
      <c r="B135" s="100"/>
      <c r="C135" s="293"/>
      <c r="D135" s="294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07"/>
      <c r="S135" s="47"/>
      <c r="T135" s="48"/>
      <c r="U135" s="111"/>
      <c r="V135" s="112"/>
      <c r="W135" s="113"/>
      <c r="X135" s="116"/>
      <c r="Y135" s="295"/>
      <c r="Z135" s="296"/>
      <c r="AA135" s="117"/>
      <c r="AB135" s="110"/>
      <c r="AC135" s="291"/>
    </row>
    <row r="136" spans="1:29" ht="15.75" customHeight="1">
      <c r="A136" s="312"/>
      <c r="B136" s="100"/>
      <c r="C136" s="293"/>
      <c r="D136" s="294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07"/>
      <c r="S136" s="47"/>
      <c r="T136" s="48"/>
      <c r="U136" s="111"/>
      <c r="V136" s="112"/>
      <c r="W136" s="113"/>
      <c r="X136" s="116"/>
      <c r="Y136" s="295"/>
      <c r="Z136" s="296"/>
      <c r="AA136" s="117"/>
      <c r="AB136" s="110"/>
      <c r="AC136" s="291"/>
    </row>
    <row r="137" spans="1:29" ht="15.75" customHeight="1">
      <c r="A137" s="312"/>
      <c r="B137" s="100"/>
      <c r="C137" s="293"/>
      <c r="D137" s="294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07"/>
      <c r="S137" s="47"/>
      <c r="T137" s="48"/>
      <c r="U137" s="111"/>
      <c r="V137" s="112"/>
      <c r="W137" s="113"/>
      <c r="X137" s="116"/>
      <c r="Y137" s="295"/>
      <c r="Z137" s="296"/>
      <c r="AA137" s="117"/>
      <c r="AB137" s="110"/>
      <c r="AC137" s="291"/>
    </row>
    <row r="138" spans="1:29" ht="15.75" customHeight="1">
      <c r="A138" s="312"/>
      <c r="B138" s="100"/>
      <c r="C138" s="293"/>
      <c r="D138" s="294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07"/>
      <c r="S138" s="47"/>
      <c r="T138" s="48"/>
      <c r="U138" s="111"/>
      <c r="V138" s="112"/>
      <c r="W138" s="113"/>
      <c r="X138" s="116"/>
      <c r="Y138" s="295"/>
      <c r="Z138" s="296"/>
      <c r="AA138" s="117"/>
      <c r="AB138" s="110"/>
      <c r="AC138" s="291"/>
    </row>
    <row r="139" spans="1:29" ht="15.75" customHeight="1">
      <c r="A139" s="312"/>
      <c r="B139" s="100"/>
      <c r="C139" s="293"/>
      <c r="D139" s="294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07"/>
      <c r="S139" s="119"/>
      <c r="T139" s="120"/>
      <c r="U139" s="130"/>
      <c r="V139" s="131"/>
      <c r="W139" s="126"/>
      <c r="X139" s="127"/>
      <c r="Y139" s="295"/>
      <c r="Z139" s="296"/>
      <c r="AA139" s="165"/>
      <c r="AB139" s="125"/>
      <c r="AC139" s="291"/>
    </row>
    <row r="140" spans="1:29" ht="15.75" customHeight="1" thickBot="1">
      <c r="A140" s="313"/>
      <c r="B140" s="133" t="s">
        <v>117</v>
      </c>
      <c r="C140" s="297"/>
      <c r="D140" s="297"/>
      <c r="E140" s="134"/>
      <c r="F140" s="99"/>
      <c r="G140" s="135"/>
      <c r="H140" s="69"/>
      <c r="I140" s="136">
        <f>AVERAGE(I124:I139)</f>
        <v>4</v>
      </c>
      <c r="J140" s="137">
        <f>AVERAGE(J124:J139)</f>
        <v>3150</v>
      </c>
      <c r="K140" s="138">
        <f>J140/I140</f>
        <v>787.5</v>
      </c>
      <c r="L140" s="136">
        <f>AVERAGE(L124:L139)</f>
        <v>4</v>
      </c>
      <c r="M140" s="137">
        <f>AVERAGE(M124:M139)</f>
        <v>2810.1303532548359</v>
      </c>
      <c r="N140" s="138">
        <f>M140/L140</f>
        <v>702.53258831370897</v>
      </c>
      <c r="O140" s="139">
        <f>L140-I140</f>
        <v>0</v>
      </c>
      <c r="P140" s="140">
        <f>N140-K140</f>
        <v>-84.96741168629103</v>
      </c>
      <c r="Q140" s="141">
        <f>N140/K140</f>
        <v>0.89210487404915428</v>
      </c>
      <c r="R140" s="308"/>
      <c r="S140" s="142">
        <f>S124</f>
        <v>0.70837962962962964</v>
      </c>
      <c r="T140" s="143">
        <f>INDEX(T124:T139,COUNTA(T124:T139))</f>
        <v>0.84652777777777777</v>
      </c>
      <c r="U140" s="144"/>
      <c r="V140" s="166"/>
      <c r="W140" s="99"/>
      <c r="X140" s="69"/>
      <c r="Y140" s="298"/>
      <c r="Z140" s="299"/>
      <c r="AA140" s="168">
        <f>M140-J140</f>
        <v>-339.86964674516412</v>
      </c>
      <c r="AB140" s="141">
        <f>M140/J140</f>
        <v>0.89210487404915428</v>
      </c>
      <c r="AC140" s="292"/>
    </row>
    <row r="141" spans="1:29" ht="15.75" customHeight="1">
      <c r="A141" s="300" t="s">
        <v>149</v>
      </c>
      <c r="B141" s="114" t="s">
        <v>120</v>
      </c>
      <c r="C141" s="304" t="s">
        <v>146</v>
      </c>
      <c r="D141" s="305"/>
      <c r="E141" s="147">
        <v>18.18</v>
      </c>
      <c r="F141" s="97">
        <v>530</v>
      </c>
      <c r="G141" s="148">
        <f>E141*F141</f>
        <v>9635.4</v>
      </c>
      <c r="H141" s="149"/>
      <c r="I141" s="150">
        <v>4</v>
      </c>
      <c r="J141" s="151">
        <v>3300</v>
      </c>
      <c r="K141" s="152">
        <f>J141/I141</f>
        <v>825</v>
      </c>
      <c r="L141" s="153">
        <v>4</v>
      </c>
      <c r="M141" s="151">
        <f>F141/V141*60</f>
        <v>2953.5603715170196</v>
      </c>
      <c r="N141" s="152">
        <f>M141/L141</f>
        <v>738.39009287925489</v>
      </c>
      <c r="O141" s="154">
        <f>L141-I141</f>
        <v>0</v>
      </c>
      <c r="P141" s="155">
        <f>N141-K141</f>
        <v>-86.609907120745106</v>
      </c>
      <c r="Q141" s="156">
        <f>N141/K141</f>
        <v>0.89501829439909686</v>
      </c>
      <c r="R141" s="306">
        <f>Q157</f>
        <v>0.89433475431245191</v>
      </c>
      <c r="S141" s="157">
        <v>0.70849537037037036</v>
      </c>
      <c r="T141" s="158">
        <v>0.71597222222222223</v>
      </c>
      <c r="U141" s="159"/>
      <c r="V141" s="160">
        <v>10.766666666666698</v>
      </c>
      <c r="W141" s="161"/>
      <c r="X141" s="162"/>
      <c r="Y141" s="309"/>
      <c r="Z141" s="310"/>
      <c r="AA141" s="115">
        <f>M141-J141</f>
        <v>-346.43962848298042</v>
      </c>
      <c r="AB141" s="156">
        <f>M141/J141</f>
        <v>0.89501829439909686</v>
      </c>
      <c r="AC141" s="290">
        <f>AB157</f>
        <v>0.89433475431245191</v>
      </c>
    </row>
    <row r="142" spans="1:29" ht="15.75" customHeight="1">
      <c r="A142" s="301"/>
      <c r="B142" s="100" t="s">
        <v>120</v>
      </c>
      <c r="C142" s="293" t="s">
        <v>147</v>
      </c>
      <c r="D142" s="294"/>
      <c r="E142" s="101">
        <v>22.28</v>
      </c>
      <c r="F142" s="102">
        <v>1344</v>
      </c>
      <c r="G142" s="103">
        <f>E142*F142</f>
        <v>29944.32</v>
      </c>
      <c r="H142" s="26"/>
      <c r="I142" s="104">
        <v>5</v>
      </c>
      <c r="J142" s="105">
        <v>3300</v>
      </c>
      <c r="K142" s="106">
        <f>J142/I142</f>
        <v>660</v>
      </c>
      <c r="L142" s="107">
        <v>5</v>
      </c>
      <c r="M142" s="105">
        <f>F142/V142*60</f>
        <v>2948.44606946984</v>
      </c>
      <c r="N142" s="106">
        <f>M142/L142</f>
        <v>589.68921389396803</v>
      </c>
      <c r="O142" s="108">
        <f>L142-I142</f>
        <v>0</v>
      </c>
      <c r="P142" s="109">
        <f>N142-K142</f>
        <v>-70.310786106031969</v>
      </c>
      <c r="Q142" s="110">
        <f>N142/K142</f>
        <v>0.89346850589995153</v>
      </c>
      <c r="R142" s="307"/>
      <c r="S142" s="47">
        <v>0.71944444444444444</v>
      </c>
      <c r="T142" s="48">
        <v>0.73843749999999997</v>
      </c>
      <c r="U142" s="111">
        <v>4.9999999999999822</v>
      </c>
      <c r="V142" s="112">
        <v>27.349999999999959</v>
      </c>
      <c r="W142" s="113"/>
      <c r="X142" s="116"/>
      <c r="Y142" s="295"/>
      <c r="Z142" s="296"/>
      <c r="AA142" s="117">
        <f>M142-J142</f>
        <v>-351.55393053015996</v>
      </c>
      <c r="AB142" s="110">
        <f>M142/J142</f>
        <v>0.89346850589995153</v>
      </c>
      <c r="AC142" s="291"/>
    </row>
    <row r="143" spans="1:29" ht="15.75" customHeight="1">
      <c r="A143" s="301"/>
      <c r="B143" s="100" t="s">
        <v>120</v>
      </c>
      <c r="C143" s="293" t="s">
        <v>233</v>
      </c>
      <c r="D143" s="294"/>
      <c r="E143" s="101">
        <v>18.170000000000002</v>
      </c>
      <c r="F143" s="102">
        <v>1862</v>
      </c>
      <c r="G143" s="103">
        <f>E143*F143</f>
        <v>33832.54</v>
      </c>
      <c r="H143" s="26"/>
      <c r="I143" s="104">
        <v>4</v>
      </c>
      <c r="J143" s="105">
        <v>3300</v>
      </c>
      <c r="K143" s="106">
        <f>J143/I143</f>
        <v>825</v>
      </c>
      <c r="L143" s="107">
        <v>4</v>
      </c>
      <c r="M143" s="105">
        <f>F143/V143*60</f>
        <v>2952.9515418502165</v>
      </c>
      <c r="N143" s="106">
        <f>M143/L143</f>
        <v>738.23788546255412</v>
      </c>
      <c r="O143" s="108">
        <f>L143-I143</f>
        <v>0</v>
      </c>
      <c r="P143" s="109">
        <f>N143-K143</f>
        <v>-86.762114537445882</v>
      </c>
      <c r="Q143" s="110">
        <f>N143/K143</f>
        <v>0.89483380056067163</v>
      </c>
      <c r="R143" s="307"/>
      <c r="S143" s="47">
        <v>0.74178240740740742</v>
      </c>
      <c r="T143" s="48">
        <v>0.7680555555555556</v>
      </c>
      <c r="U143" s="111">
        <v>4.8166666666667268</v>
      </c>
      <c r="V143" s="112">
        <v>37.833333333333385</v>
      </c>
      <c r="W143" s="113"/>
      <c r="X143" s="116"/>
      <c r="Y143" s="295"/>
      <c r="Z143" s="296"/>
      <c r="AA143" s="117">
        <f>M143-J143</f>
        <v>-347.04845814978353</v>
      </c>
      <c r="AB143" s="110">
        <f>M143/J143</f>
        <v>0.89483380056067163</v>
      </c>
      <c r="AC143" s="291"/>
    </row>
    <row r="144" spans="1:29" ht="15.75" customHeight="1">
      <c r="A144" s="301"/>
      <c r="B144" s="100" t="s">
        <v>120</v>
      </c>
      <c r="C144" s="293" t="s">
        <v>151</v>
      </c>
      <c r="D144" s="294"/>
      <c r="E144" s="101">
        <v>16.66</v>
      </c>
      <c r="F144" s="102">
        <v>5971</v>
      </c>
      <c r="G144" s="103">
        <f>E144*F144</f>
        <v>99476.86</v>
      </c>
      <c r="H144" s="26"/>
      <c r="I144" s="104">
        <v>4</v>
      </c>
      <c r="J144" s="105">
        <v>3300</v>
      </c>
      <c r="K144" s="106">
        <f>J144/I144</f>
        <v>825</v>
      </c>
      <c r="L144" s="107">
        <v>4</v>
      </c>
      <c r="M144" s="105">
        <f>F144/V144*60</f>
        <v>2950.2607740872909</v>
      </c>
      <c r="N144" s="106">
        <f>M144/L144</f>
        <v>737.56519352182272</v>
      </c>
      <c r="O144" s="108">
        <f>L144-I144</f>
        <v>0</v>
      </c>
      <c r="P144" s="109">
        <f>N144-K144</f>
        <v>-87.434806478177279</v>
      </c>
      <c r="Q144" s="110">
        <f>N144/K144</f>
        <v>0.89401841639008817</v>
      </c>
      <c r="R144" s="307"/>
      <c r="S144" s="47">
        <v>0.77152777777777781</v>
      </c>
      <c r="T144" s="48">
        <v>0.85585648148148152</v>
      </c>
      <c r="U144" s="111">
        <v>4.9999999999999822</v>
      </c>
      <c r="V144" s="112">
        <v>121.43333333333334</v>
      </c>
      <c r="W144" s="113"/>
      <c r="X144" s="116"/>
      <c r="Y144" s="295"/>
      <c r="Z144" s="296"/>
      <c r="AA144" s="117">
        <f>M144-J144</f>
        <v>-349.73922591270912</v>
      </c>
      <c r="AB144" s="110">
        <f>M144/J144</f>
        <v>0.89401841639008817</v>
      </c>
      <c r="AC144" s="291"/>
    </row>
    <row r="145" spans="1:29" ht="15.75" customHeight="1">
      <c r="A145" s="302"/>
      <c r="B145" s="100"/>
      <c r="C145" s="293"/>
      <c r="D145" s="294"/>
      <c r="E145" s="101"/>
      <c r="F145" s="102"/>
      <c r="G145" s="103"/>
      <c r="H145" s="13"/>
      <c r="I145" s="104"/>
      <c r="J145" s="105"/>
      <c r="K145" s="106"/>
      <c r="L145" s="118"/>
      <c r="M145" s="105"/>
      <c r="N145" s="106"/>
      <c r="O145" s="108"/>
      <c r="P145" s="109"/>
      <c r="Q145" s="110"/>
      <c r="R145" s="307"/>
      <c r="S145" s="47"/>
      <c r="T145" s="48"/>
      <c r="U145" s="111"/>
      <c r="V145" s="112"/>
      <c r="W145" s="113"/>
      <c r="X145" s="116"/>
      <c r="Y145" s="295"/>
      <c r="Z145" s="296"/>
      <c r="AA145" s="117"/>
      <c r="AB145" s="110"/>
      <c r="AC145" s="291"/>
    </row>
    <row r="146" spans="1:29" ht="15.75" customHeight="1">
      <c r="A146" s="302"/>
      <c r="B146" s="100"/>
      <c r="C146" s="293"/>
      <c r="D146" s="294"/>
      <c r="E146" s="101"/>
      <c r="F146" s="102"/>
      <c r="G146" s="121"/>
      <c r="H146" s="122"/>
      <c r="I146" s="104"/>
      <c r="J146" s="105"/>
      <c r="K146" s="106"/>
      <c r="L146" s="107"/>
      <c r="M146" s="105"/>
      <c r="N146" s="106"/>
      <c r="O146" s="108"/>
      <c r="P146" s="109"/>
      <c r="Q146" s="110"/>
      <c r="R146" s="307"/>
      <c r="S146" s="47"/>
      <c r="T146" s="48"/>
      <c r="U146" s="111"/>
      <c r="V146" s="112"/>
      <c r="W146" s="113"/>
      <c r="X146" s="116"/>
      <c r="Y146" s="295"/>
      <c r="Z146" s="296"/>
      <c r="AA146" s="117"/>
      <c r="AB146" s="110"/>
      <c r="AC146" s="291"/>
    </row>
    <row r="147" spans="1:29" ht="15.75" customHeight="1">
      <c r="A147" s="302"/>
      <c r="B147" s="100"/>
      <c r="C147" s="293"/>
      <c r="D147" s="294"/>
      <c r="E147" s="101"/>
      <c r="F147" s="102"/>
      <c r="G147" s="121"/>
      <c r="H147" s="62"/>
      <c r="I147" s="104"/>
      <c r="J147" s="105"/>
      <c r="K147" s="106"/>
      <c r="L147" s="118"/>
      <c r="M147" s="105"/>
      <c r="N147" s="106"/>
      <c r="O147" s="123"/>
      <c r="P147" s="124"/>
      <c r="Q147" s="125"/>
      <c r="R147" s="307"/>
      <c r="S147" s="47"/>
      <c r="T147" s="48"/>
      <c r="U147" s="111"/>
      <c r="V147" s="112"/>
      <c r="W147" s="113"/>
      <c r="X147" s="116"/>
      <c r="Y147" s="295"/>
      <c r="Z147" s="296"/>
      <c r="AA147" s="117"/>
      <c r="AB147" s="110"/>
      <c r="AC147" s="291"/>
    </row>
    <row r="148" spans="1:29" ht="15.75" customHeight="1">
      <c r="A148" s="302"/>
      <c r="B148" s="100"/>
      <c r="C148" s="293"/>
      <c r="D148" s="294"/>
      <c r="E148" s="101"/>
      <c r="F148" s="102"/>
      <c r="G148" s="121"/>
      <c r="H148" s="62"/>
      <c r="I148" s="104"/>
      <c r="J148" s="105"/>
      <c r="K148" s="106"/>
      <c r="L148" s="118"/>
      <c r="M148" s="105"/>
      <c r="N148" s="106"/>
      <c r="O148" s="123"/>
      <c r="P148" s="124"/>
      <c r="Q148" s="125"/>
      <c r="R148" s="307"/>
      <c r="S148" s="47"/>
      <c r="T148" s="48"/>
      <c r="U148" s="111"/>
      <c r="V148" s="112"/>
      <c r="W148" s="113"/>
      <c r="X148" s="116"/>
      <c r="Y148" s="295"/>
      <c r="Z148" s="296"/>
      <c r="AA148" s="117"/>
      <c r="AB148" s="110"/>
      <c r="AC148" s="291"/>
    </row>
    <row r="149" spans="1:29" ht="15.75" customHeight="1">
      <c r="A149" s="302"/>
      <c r="B149" s="100"/>
      <c r="C149" s="293"/>
      <c r="D149" s="294"/>
      <c r="E149" s="101"/>
      <c r="F149" s="102"/>
      <c r="G149" s="121"/>
      <c r="H149" s="62"/>
      <c r="I149" s="104"/>
      <c r="J149" s="105"/>
      <c r="K149" s="106"/>
      <c r="L149" s="118"/>
      <c r="M149" s="105"/>
      <c r="N149" s="106"/>
      <c r="O149" s="123"/>
      <c r="P149" s="124"/>
      <c r="Q149" s="125"/>
      <c r="R149" s="307"/>
      <c r="S149" s="47"/>
      <c r="T149" s="48"/>
      <c r="U149" s="111"/>
      <c r="V149" s="112"/>
      <c r="W149" s="113"/>
      <c r="X149" s="116"/>
      <c r="Y149" s="295"/>
      <c r="Z149" s="296"/>
      <c r="AA149" s="117"/>
      <c r="AB149" s="110"/>
      <c r="AC149" s="291"/>
    </row>
    <row r="150" spans="1:29" ht="15.75" customHeight="1">
      <c r="A150" s="302"/>
      <c r="B150" s="100"/>
      <c r="C150" s="293"/>
      <c r="D150" s="294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307"/>
      <c r="S150" s="47"/>
      <c r="T150" s="48"/>
      <c r="U150" s="111"/>
      <c r="V150" s="112"/>
      <c r="W150" s="113"/>
      <c r="X150" s="116"/>
      <c r="Y150" s="295"/>
      <c r="Z150" s="296"/>
      <c r="AA150" s="117"/>
      <c r="AB150" s="110"/>
      <c r="AC150" s="291"/>
    </row>
    <row r="151" spans="1:29" ht="15.75" customHeight="1">
      <c r="A151" s="302"/>
      <c r="B151" s="100"/>
      <c r="C151" s="293"/>
      <c r="D151" s="294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307"/>
      <c r="S151" s="47"/>
      <c r="T151" s="48"/>
      <c r="U151" s="111"/>
      <c r="V151" s="112"/>
      <c r="W151" s="126"/>
      <c r="X151" s="127"/>
      <c r="Y151" s="295"/>
      <c r="Z151" s="296"/>
      <c r="AA151" s="117"/>
      <c r="AB151" s="110"/>
      <c r="AC151" s="291"/>
    </row>
    <row r="152" spans="1:29" ht="15.75" customHeight="1">
      <c r="A152" s="302"/>
      <c r="B152" s="100"/>
      <c r="C152" s="293"/>
      <c r="D152" s="294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307"/>
      <c r="S152" s="47"/>
      <c r="T152" s="48"/>
      <c r="U152" s="111"/>
      <c r="V152" s="112"/>
      <c r="W152" s="126"/>
      <c r="X152" s="127"/>
      <c r="Y152" s="295"/>
      <c r="Z152" s="296"/>
      <c r="AA152" s="117"/>
      <c r="AB152" s="110"/>
      <c r="AC152" s="291"/>
    </row>
    <row r="153" spans="1:29" ht="15.75" customHeight="1">
      <c r="A153" s="302"/>
      <c r="B153" s="100"/>
      <c r="C153" s="293"/>
      <c r="D153" s="294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307"/>
      <c r="S153" s="47"/>
      <c r="T153" s="48"/>
      <c r="U153" s="111"/>
      <c r="V153" s="112"/>
      <c r="W153" s="126"/>
      <c r="X153" s="127"/>
      <c r="Y153" s="295"/>
      <c r="Z153" s="296"/>
      <c r="AA153" s="117"/>
      <c r="AB153" s="110"/>
      <c r="AC153" s="291"/>
    </row>
    <row r="154" spans="1:29" ht="15.75" customHeight="1">
      <c r="A154" s="302"/>
      <c r="B154" s="100"/>
      <c r="C154" s="293"/>
      <c r="D154" s="294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307"/>
      <c r="S154" s="47"/>
      <c r="T154" s="48"/>
      <c r="U154" s="111"/>
      <c r="V154" s="112"/>
      <c r="W154" s="126"/>
      <c r="X154" s="127"/>
      <c r="Y154" s="295"/>
      <c r="Z154" s="296"/>
      <c r="AA154" s="117"/>
      <c r="AB154" s="110"/>
      <c r="AC154" s="291"/>
    </row>
    <row r="155" spans="1:29" ht="15.75" customHeight="1">
      <c r="A155" s="302"/>
      <c r="B155" s="100"/>
      <c r="C155" s="293"/>
      <c r="D155" s="294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307"/>
      <c r="S155" s="47"/>
      <c r="T155" s="48"/>
      <c r="U155" s="111"/>
      <c r="V155" s="112"/>
      <c r="W155" s="126"/>
      <c r="X155" s="127"/>
      <c r="Y155" s="295"/>
      <c r="Z155" s="296"/>
      <c r="AA155" s="117"/>
      <c r="AB155" s="110"/>
      <c r="AC155" s="291"/>
    </row>
    <row r="156" spans="1:29" ht="15.75" customHeight="1">
      <c r="A156" s="302"/>
      <c r="B156" s="100"/>
      <c r="C156" s="293"/>
      <c r="D156" s="294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307"/>
      <c r="S156" s="119"/>
      <c r="T156" s="120"/>
      <c r="U156" s="130"/>
      <c r="V156" s="131"/>
      <c r="W156" s="126"/>
      <c r="X156" s="127"/>
      <c r="Y156" s="295"/>
      <c r="Z156" s="296"/>
      <c r="AA156" s="165"/>
      <c r="AB156" s="125"/>
      <c r="AC156" s="291"/>
    </row>
    <row r="157" spans="1:29" ht="15.75" customHeight="1" thickBot="1">
      <c r="A157" s="303"/>
      <c r="B157" s="133" t="s">
        <v>117</v>
      </c>
      <c r="C157" s="297"/>
      <c r="D157" s="297"/>
      <c r="E157" s="134"/>
      <c r="F157" s="99"/>
      <c r="G157" s="135"/>
      <c r="H157" s="69"/>
      <c r="I157" s="136">
        <f>AVERAGE(I141:I156)</f>
        <v>4.25</v>
      </c>
      <c r="J157" s="137">
        <f>AVERAGE(J141:J156)</f>
        <v>3300</v>
      </c>
      <c r="K157" s="138">
        <f>J157/I157</f>
        <v>776.47058823529414</v>
      </c>
      <c r="L157" s="136">
        <f>AVERAGE(L141:L156)</f>
        <v>4.25</v>
      </c>
      <c r="M157" s="137">
        <f>AVERAGE(M141:M156)</f>
        <v>2951.3046892310913</v>
      </c>
      <c r="N157" s="138">
        <f>M157/L157</f>
        <v>694.42463276025683</v>
      </c>
      <c r="O157" s="139">
        <f>L157-I157</f>
        <v>0</v>
      </c>
      <c r="P157" s="140">
        <f>N157-K157</f>
        <v>-82.045955475037317</v>
      </c>
      <c r="Q157" s="141">
        <f>N157/K157</f>
        <v>0.89433475431245191</v>
      </c>
      <c r="R157" s="308"/>
      <c r="S157" s="142">
        <f>S141</f>
        <v>0.70849537037037036</v>
      </c>
      <c r="T157" s="143">
        <f>INDEX(T141:T156,COUNTA(T141:T156))</f>
        <v>0.85585648148148152</v>
      </c>
      <c r="U157" s="144"/>
      <c r="V157" s="166"/>
      <c r="W157" s="99"/>
      <c r="X157" s="69"/>
      <c r="Y157" s="298"/>
      <c r="Z157" s="299"/>
      <c r="AA157" s="168">
        <f>M157-J157</f>
        <v>-348.69531076890871</v>
      </c>
      <c r="AB157" s="141">
        <f>M157/J157</f>
        <v>0.89433475431245191</v>
      </c>
      <c r="AC157" s="292"/>
    </row>
    <row r="158" spans="1:29" ht="15.75" customHeight="1">
      <c r="A158" s="311" t="s">
        <v>152</v>
      </c>
      <c r="B158" s="114" t="s">
        <v>120</v>
      </c>
      <c r="C158" s="304" t="s">
        <v>153</v>
      </c>
      <c r="D158" s="305"/>
      <c r="E158" s="147">
        <v>14.03</v>
      </c>
      <c r="F158" s="97">
        <v>3845</v>
      </c>
      <c r="G158" s="148">
        <f>E158*F158</f>
        <v>53945.35</v>
      </c>
      <c r="H158" s="149">
        <v>2</v>
      </c>
      <c r="I158" s="150">
        <v>3</v>
      </c>
      <c r="J158" s="151">
        <v>3000</v>
      </c>
      <c r="K158" s="152">
        <f>J158/I158</f>
        <v>1000</v>
      </c>
      <c r="L158" s="153">
        <v>3</v>
      </c>
      <c r="M158" s="151">
        <f>F158/V158*60</f>
        <v>2688.2889881530364</v>
      </c>
      <c r="N158" s="152">
        <f>M158/L158</f>
        <v>896.09632938434549</v>
      </c>
      <c r="O158" s="154">
        <f>L158-I158</f>
        <v>0</v>
      </c>
      <c r="P158" s="155">
        <f>N158-K158</f>
        <v>-103.90367061565451</v>
      </c>
      <c r="Q158" s="156">
        <f>N158/K158</f>
        <v>0.89609632938434547</v>
      </c>
      <c r="R158" s="306">
        <f>Q174</f>
        <v>0.88061688629903812</v>
      </c>
      <c r="S158" s="157">
        <v>0.70846064814814813</v>
      </c>
      <c r="T158" s="158">
        <v>0.7680555555555556</v>
      </c>
      <c r="U158" s="159"/>
      <c r="V158" s="160">
        <v>85.816666666666762</v>
      </c>
      <c r="W158" s="161"/>
      <c r="X158" s="162"/>
      <c r="Y158" s="309"/>
      <c r="Z158" s="310"/>
      <c r="AA158" s="115">
        <f>M158-J158</f>
        <v>-311.71101184696363</v>
      </c>
      <c r="AB158" s="156">
        <f>M158/J158</f>
        <v>0.89609632938434547</v>
      </c>
      <c r="AC158" s="290">
        <f>AB174</f>
        <v>0.880616886299038</v>
      </c>
    </row>
    <row r="159" spans="1:29" ht="15.75" customHeight="1">
      <c r="A159" s="312"/>
      <c r="B159" s="100" t="s">
        <v>120</v>
      </c>
      <c r="C159" s="293" t="s">
        <v>158</v>
      </c>
      <c r="D159" s="294"/>
      <c r="E159" s="101">
        <v>18.18</v>
      </c>
      <c r="F159" s="102">
        <v>932</v>
      </c>
      <c r="G159" s="103">
        <f>E159*F159</f>
        <v>16943.759999999998</v>
      </c>
      <c r="H159" s="26"/>
      <c r="I159" s="104">
        <v>3</v>
      </c>
      <c r="J159" s="105">
        <v>3600</v>
      </c>
      <c r="K159" s="106">
        <f>J159/I159</f>
        <v>1200</v>
      </c>
      <c r="L159" s="107">
        <v>3</v>
      </c>
      <c r="M159" s="105">
        <f>F159/V159*60</f>
        <v>3126.9338303821114</v>
      </c>
      <c r="N159" s="106">
        <f>M159/L159</f>
        <v>1042.3112767940372</v>
      </c>
      <c r="O159" s="108">
        <f>L159-I159</f>
        <v>0</v>
      </c>
      <c r="P159" s="109">
        <f>N159-K159</f>
        <v>-157.68872320596279</v>
      </c>
      <c r="Q159" s="110">
        <f>N159/K159</f>
        <v>0.86859273066169773</v>
      </c>
      <c r="R159" s="307"/>
      <c r="S159" s="47">
        <v>0.77855324074074073</v>
      </c>
      <c r="T159" s="48">
        <v>0.79097222222222219</v>
      </c>
      <c r="U159" s="111">
        <v>15.116666666666578</v>
      </c>
      <c r="V159" s="112">
        <v>17.883333333333304</v>
      </c>
      <c r="W159" s="113"/>
      <c r="X159" s="116"/>
      <c r="Y159" s="295"/>
      <c r="Z159" s="296"/>
      <c r="AA159" s="117">
        <f>M159-J159</f>
        <v>-473.06616961788859</v>
      </c>
      <c r="AB159" s="110">
        <f>M159/J159</f>
        <v>0.86859273066169762</v>
      </c>
      <c r="AC159" s="291"/>
    </row>
    <row r="160" spans="1:29" ht="15.75" customHeight="1">
      <c r="A160" s="312"/>
      <c r="B160" s="100" t="s">
        <v>120</v>
      </c>
      <c r="C160" s="293" t="s">
        <v>155</v>
      </c>
      <c r="D160" s="294"/>
      <c r="E160" s="101">
        <v>14.28</v>
      </c>
      <c r="F160" s="102">
        <v>4119</v>
      </c>
      <c r="G160" s="103">
        <f>E160*F160</f>
        <v>58819.32</v>
      </c>
      <c r="H160" s="26">
        <v>2</v>
      </c>
      <c r="I160" s="104">
        <v>3</v>
      </c>
      <c r="J160" s="105">
        <v>3600</v>
      </c>
      <c r="K160" s="106">
        <f>J160/I160</f>
        <v>1200</v>
      </c>
      <c r="L160" s="107">
        <v>3</v>
      </c>
      <c r="M160" s="105">
        <f>F160/V160*60</f>
        <v>3120.4545454545491</v>
      </c>
      <c r="N160" s="106">
        <f>M160/L160</f>
        <v>1040.1515151515164</v>
      </c>
      <c r="O160" s="108">
        <f>L160-I160</f>
        <v>0</v>
      </c>
      <c r="P160" s="109">
        <f>N160-K160</f>
        <v>-159.84848484848362</v>
      </c>
      <c r="Q160" s="110">
        <f>N160/K160</f>
        <v>0.86679292929293028</v>
      </c>
      <c r="R160" s="307"/>
      <c r="S160" s="47">
        <v>0.80138888888888893</v>
      </c>
      <c r="T160" s="48">
        <v>0.85638888888888887</v>
      </c>
      <c r="U160" s="111">
        <v>15.000000000000107</v>
      </c>
      <c r="V160" s="112">
        <v>79.199999999999903</v>
      </c>
      <c r="W160" s="113">
        <v>0.85638888888888887</v>
      </c>
      <c r="X160" s="116">
        <v>0.90902777777777777</v>
      </c>
      <c r="Y160" s="295"/>
      <c r="Z160" s="296"/>
      <c r="AA160" s="117">
        <f>M160-J160</f>
        <v>-479.54545454545087</v>
      </c>
      <c r="AB160" s="110">
        <f>M160/J160</f>
        <v>0.86679292929293028</v>
      </c>
      <c r="AC160" s="291"/>
    </row>
    <row r="161" spans="1:29" ht="15.75" customHeight="1">
      <c r="A161" s="312"/>
      <c r="B161" s="100" t="s">
        <v>120</v>
      </c>
      <c r="C161" s="293" t="s">
        <v>153</v>
      </c>
      <c r="D161" s="294"/>
      <c r="E161" s="101">
        <v>14.03</v>
      </c>
      <c r="F161" s="102">
        <v>2156</v>
      </c>
      <c r="G161" s="103">
        <f>E161*F161</f>
        <v>30248.68</v>
      </c>
      <c r="H161" s="26"/>
      <c r="I161" s="104">
        <v>3</v>
      </c>
      <c r="J161" s="105">
        <v>3000</v>
      </c>
      <c r="K161" s="106">
        <f>J161/I161</f>
        <v>1000</v>
      </c>
      <c r="L161" s="107">
        <v>3</v>
      </c>
      <c r="M161" s="105">
        <f>F161/V161*60</f>
        <v>2688.4655351576057</v>
      </c>
      <c r="N161" s="106">
        <f>M161/L161</f>
        <v>896.15517838586857</v>
      </c>
      <c r="O161" s="108">
        <f>L161-I161</f>
        <v>0</v>
      </c>
      <c r="P161" s="109">
        <f>N161-K161</f>
        <v>-103.84482161413143</v>
      </c>
      <c r="Q161" s="110">
        <f>N161/K161</f>
        <v>0.89615517838586856</v>
      </c>
      <c r="R161" s="307"/>
      <c r="S161" s="47">
        <v>0.90902777777777777</v>
      </c>
      <c r="T161" s="48">
        <v>0.94244212962962959</v>
      </c>
      <c r="U161" s="111">
        <v>75.800000000000011</v>
      </c>
      <c r="V161" s="112">
        <v>48.116666666666617</v>
      </c>
      <c r="W161" s="113"/>
      <c r="X161" s="116"/>
      <c r="Y161" s="295"/>
      <c r="Z161" s="296"/>
      <c r="AA161" s="117">
        <f>M161-J161</f>
        <v>-311.5344648423943</v>
      </c>
      <c r="AB161" s="110">
        <f>M161/J161</f>
        <v>0.89615517838586856</v>
      </c>
      <c r="AC161" s="291"/>
    </row>
    <row r="162" spans="1:29" ht="15.75" customHeight="1">
      <c r="A162" s="312"/>
      <c r="B162" s="100"/>
      <c r="C162" s="293"/>
      <c r="D162" s="294"/>
      <c r="E162" s="101"/>
      <c r="F162" s="102"/>
      <c r="G162" s="103"/>
      <c r="H162" s="13"/>
      <c r="I162" s="104"/>
      <c r="J162" s="105"/>
      <c r="K162" s="106"/>
      <c r="L162" s="118"/>
      <c r="M162" s="105"/>
      <c r="N162" s="106"/>
      <c r="O162" s="108"/>
      <c r="P162" s="109"/>
      <c r="Q162" s="110"/>
      <c r="R162" s="307"/>
      <c r="S162" s="47"/>
      <c r="T162" s="48"/>
      <c r="U162" s="111"/>
      <c r="V162" s="112"/>
      <c r="W162" s="113"/>
      <c r="X162" s="116"/>
      <c r="Y162" s="295"/>
      <c r="Z162" s="296"/>
      <c r="AA162" s="117"/>
      <c r="AB162" s="110"/>
      <c r="AC162" s="291"/>
    </row>
    <row r="163" spans="1:29" ht="15.75" customHeight="1">
      <c r="A163" s="312"/>
      <c r="B163" s="100"/>
      <c r="C163" s="293"/>
      <c r="D163" s="294"/>
      <c r="E163" s="101"/>
      <c r="F163" s="102"/>
      <c r="G163" s="121"/>
      <c r="H163" s="122"/>
      <c r="I163" s="104"/>
      <c r="J163" s="105"/>
      <c r="K163" s="106"/>
      <c r="L163" s="107"/>
      <c r="M163" s="105"/>
      <c r="N163" s="106"/>
      <c r="O163" s="108"/>
      <c r="P163" s="109"/>
      <c r="Q163" s="110"/>
      <c r="R163" s="307"/>
      <c r="S163" s="47"/>
      <c r="T163" s="48"/>
      <c r="U163" s="111"/>
      <c r="V163" s="112"/>
      <c r="W163" s="113"/>
      <c r="X163" s="116"/>
      <c r="Y163" s="295"/>
      <c r="Z163" s="296"/>
      <c r="AA163" s="117"/>
      <c r="AB163" s="110"/>
      <c r="AC163" s="291"/>
    </row>
    <row r="164" spans="1:29" ht="15.75" customHeight="1">
      <c r="A164" s="312"/>
      <c r="B164" s="100"/>
      <c r="C164" s="293"/>
      <c r="D164" s="294"/>
      <c r="E164" s="101"/>
      <c r="F164" s="102"/>
      <c r="G164" s="121"/>
      <c r="H164" s="62"/>
      <c r="I164" s="104"/>
      <c r="J164" s="105"/>
      <c r="K164" s="106"/>
      <c r="L164" s="118"/>
      <c r="M164" s="105"/>
      <c r="N164" s="106"/>
      <c r="O164" s="123"/>
      <c r="P164" s="124"/>
      <c r="Q164" s="125"/>
      <c r="R164" s="307"/>
      <c r="S164" s="47"/>
      <c r="T164" s="48"/>
      <c r="U164" s="111"/>
      <c r="V164" s="112"/>
      <c r="W164" s="113"/>
      <c r="X164" s="116"/>
      <c r="Y164" s="295"/>
      <c r="Z164" s="296"/>
      <c r="AA164" s="117"/>
      <c r="AB164" s="110"/>
      <c r="AC164" s="291"/>
    </row>
    <row r="165" spans="1:29" ht="15.75" customHeight="1">
      <c r="A165" s="312"/>
      <c r="B165" s="100"/>
      <c r="C165" s="293"/>
      <c r="D165" s="294"/>
      <c r="E165" s="101"/>
      <c r="F165" s="102"/>
      <c r="G165" s="121"/>
      <c r="H165" s="62"/>
      <c r="I165" s="104"/>
      <c r="J165" s="105"/>
      <c r="K165" s="106"/>
      <c r="L165" s="118"/>
      <c r="M165" s="105"/>
      <c r="N165" s="106"/>
      <c r="O165" s="123"/>
      <c r="P165" s="124"/>
      <c r="Q165" s="125"/>
      <c r="R165" s="307"/>
      <c r="S165" s="47"/>
      <c r="T165" s="48"/>
      <c r="U165" s="111"/>
      <c r="V165" s="112"/>
      <c r="W165" s="113"/>
      <c r="X165" s="116"/>
      <c r="Y165" s="295"/>
      <c r="Z165" s="296"/>
      <c r="AA165" s="117"/>
      <c r="AB165" s="110"/>
      <c r="AC165" s="291"/>
    </row>
    <row r="166" spans="1:29" ht="15.75" customHeight="1">
      <c r="A166" s="312"/>
      <c r="B166" s="100"/>
      <c r="C166" s="293"/>
      <c r="D166" s="294"/>
      <c r="E166" s="101"/>
      <c r="F166" s="102"/>
      <c r="G166" s="121"/>
      <c r="H166" s="62"/>
      <c r="I166" s="104"/>
      <c r="J166" s="105"/>
      <c r="K166" s="106"/>
      <c r="L166" s="118"/>
      <c r="M166" s="105"/>
      <c r="N166" s="106"/>
      <c r="O166" s="123"/>
      <c r="P166" s="124"/>
      <c r="Q166" s="125"/>
      <c r="R166" s="307"/>
      <c r="S166" s="47"/>
      <c r="T166" s="48"/>
      <c r="U166" s="111"/>
      <c r="V166" s="112"/>
      <c r="W166" s="113"/>
      <c r="X166" s="116"/>
      <c r="Y166" s="295"/>
      <c r="Z166" s="296"/>
      <c r="AA166" s="117"/>
      <c r="AB166" s="110"/>
      <c r="AC166" s="291"/>
    </row>
    <row r="167" spans="1:29" ht="15.75" customHeight="1">
      <c r="A167" s="312"/>
      <c r="B167" s="100"/>
      <c r="C167" s="293"/>
      <c r="D167" s="294"/>
      <c r="E167" s="101"/>
      <c r="F167" s="102"/>
      <c r="G167" s="121"/>
      <c r="H167" s="62"/>
      <c r="I167" s="104"/>
      <c r="J167" s="105"/>
      <c r="K167" s="106"/>
      <c r="L167" s="118"/>
      <c r="M167" s="105"/>
      <c r="N167" s="106"/>
      <c r="O167" s="123"/>
      <c r="P167" s="124"/>
      <c r="Q167" s="125"/>
      <c r="R167" s="307"/>
      <c r="S167" s="47"/>
      <c r="T167" s="48"/>
      <c r="U167" s="111"/>
      <c r="V167" s="112"/>
      <c r="W167" s="113"/>
      <c r="X167" s="116"/>
      <c r="Y167" s="295"/>
      <c r="Z167" s="296"/>
      <c r="AA167" s="117"/>
      <c r="AB167" s="110"/>
      <c r="AC167" s="291"/>
    </row>
    <row r="168" spans="1:29" ht="15.75" customHeight="1">
      <c r="A168" s="312"/>
      <c r="B168" s="100"/>
      <c r="C168" s="293"/>
      <c r="D168" s="294"/>
      <c r="E168" s="101"/>
      <c r="F168" s="102"/>
      <c r="G168" s="121"/>
      <c r="H168" s="62"/>
      <c r="I168" s="104"/>
      <c r="J168" s="105"/>
      <c r="K168" s="106"/>
      <c r="L168" s="118"/>
      <c r="M168" s="105"/>
      <c r="N168" s="106"/>
      <c r="O168" s="123"/>
      <c r="P168" s="124"/>
      <c r="Q168" s="125"/>
      <c r="R168" s="307"/>
      <c r="S168" s="47"/>
      <c r="T168" s="48"/>
      <c r="U168" s="111"/>
      <c r="V168" s="112"/>
      <c r="W168" s="126"/>
      <c r="X168" s="127"/>
      <c r="Y168" s="295"/>
      <c r="Z168" s="296"/>
      <c r="AA168" s="117"/>
      <c r="AB168" s="110"/>
      <c r="AC168" s="291"/>
    </row>
    <row r="169" spans="1:29" ht="15.75" customHeight="1">
      <c r="A169" s="312"/>
      <c r="B169" s="100"/>
      <c r="C169" s="293"/>
      <c r="D169" s="294"/>
      <c r="E169" s="101"/>
      <c r="F169" s="102"/>
      <c r="G169" s="121"/>
      <c r="H169" s="62"/>
      <c r="I169" s="104"/>
      <c r="J169" s="105"/>
      <c r="K169" s="106"/>
      <c r="L169" s="118"/>
      <c r="M169" s="105"/>
      <c r="N169" s="106"/>
      <c r="O169" s="123"/>
      <c r="P169" s="124"/>
      <c r="Q169" s="125"/>
      <c r="R169" s="307"/>
      <c r="S169" s="47"/>
      <c r="T169" s="48"/>
      <c r="U169" s="111"/>
      <c r="V169" s="112"/>
      <c r="W169" s="126"/>
      <c r="X169" s="127"/>
      <c r="Y169" s="295"/>
      <c r="Z169" s="296"/>
      <c r="AA169" s="117"/>
      <c r="AB169" s="110"/>
      <c r="AC169" s="291"/>
    </row>
    <row r="170" spans="1:29" ht="15.75" customHeight="1">
      <c r="A170" s="312"/>
      <c r="B170" s="100"/>
      <c r="C170" s="293"/>
      <c r="D170" s="294"/>
      <c r="E170" s="101"/>
      <c r="F170" s="102"/>
      <c r="G170" s="121"/>
      <c r="H170" s="62"/>
      <c r="I170" s="104"/>
      <c r="J170" s="105"/>
      <c r="K170" s="106"/>
      <c r="L170" s="118"/>
      <c r="M170" s="105"/>
      <c r="N170" s="106"/>
      <c r="O170" s="123"/>
      <c r="P170" s="124"/>
      <c r="Q170" s="125"/>
      <c r="R170" s="307"/>
      <c r="S170" s="47"/>
      <c r="T170" s="48"/>
      <c r="U170" s="111"/>
      <c r="V170" s="112"/>
      <c r="W170" s="126"/>
      <c r="X170" s="127"/>
      <c r="Y170" s="295"/>
      <c r="Z170" s="296"/>
      <c r="AA170" s="117"/>
      <c r="AB170" s="110"/>
      <c r="AC170" s="291"/>
    </row>
    <row r="171" spans="1:29" ht="15.75" customHeight="1">
      <c r="A171" s="312"/>
      <c r="B171" s="100"/>
      <c r="C171" s="293"/>
      <c r="D171" s="294"/>
      <c r="E171" s="101"/>
      <c r="F171" s="102"/>
      <c r="G171" s="121"/>
      <c r="H171" s="62"/>
      <c r="I171" s="104"/>
      <c r="J171" s="105"/>
      <c r="K171" s="106"/>
      <c r="L171" s="118"/>
      <c r="M171" s="105"/>
      <c r="N171" s="106"/>
      <c r="O171" s="123"/>
      <c r="P171" s="124"/>
      <c r="Q171" s="125"/>
      <c r="R171" s="307"/>
      <c r="S171" s="47"/>
      <c r="T171" s="48"/>
      <c r="U171" s="111"/>
      <c r="V171" s="112"/>
      <c r="W171" s="126"/>
      <c r="X171" s="127"/>
      <c r="Y171" s="295"/>
      <c r="Z171" s="296"/>
      <c r="AA171" s="117"/>
      <c r="AB171" s="110"/>
      <c r="AC171" s="291"/>
    </row>
    <row r="172" spans="1:29" ht="15.75" customHeight="1">
      <c r="A172" s="312"/>
      <c r="B172" s="100"/>
      <c r="C172" s="293"/>
      <c r="D172" s="294"/>
      <c r="E172" s="101"/>
      <c r="F172" s="102"/>
      <c r="G172" s="121"/>
      <c r="H172" s="62"/>
      <c r="I172" s="104"/>
      <c r="J172" s="105"/>
      <c r="K172" s="106"/>
      <c r="L172" s="118"/>
      <c r="M172" s="105"/>
      <c r="N172" s="106"/>
      <c r="O172" s="123"/>
      <c r="P172" s="124"/>
      <c r="Q172" s="125"/>
      <c r="R172" s="307"/>
      <c r="S172" s="47"/>
      <c r="T172" s="48"/>
      <c r="U172" s="111"/>
      <c r="V172" s="112"/>
      <c r="W172" s="126"/>
      <c r="X172" s="127"/>
      <c r="Y172" s="295"/>
      <c r="Z172" s="296"/>
      <c r="AA172" s="117"/>
      <c r="AB172" s="110"/>
      <c r="AC172" s="291"/>
    </row>
    <row r="173" spans="1:29" ht="15.75" customHeight="1">
      <c r="A173" s="312"/>
      <c r="B173" s="100"/>
      <c r="C173" s="293"/>
      <c r="D173" s="294"/>
      <c r="E173" s="170"/>
      <c r="F173" s="102"/>
      <c r="G173" s="129"/>
      <c r="H173" s="62"/>
      <c r="I173" s="104"/>
      <c r="J173" s="105"/>
      <c r="K173" s="106"/>
      <c r="L173" s="118"/>
      <c r="M173" s="105"/>
      <c r="N173" s="106"/>
      <c r="O173" s="123"/>
      <c r="P173" s="124"/>
      <c r="Q173" s="125"/>
      <c r="R173" s="307"/>
      <c r="S173" s="119"/>
      <c r="T173" s="120"/>
      <c r="U173" s="130"/>
      <c r="V173" s="131"/>
      <c r="W173" s="126"/>
      <c r="X173" s="127"/>
      <c r="Y173" s="295"/>
      <c r="Z173" s="296"/>
      <c r="AA173" s="165"/>
      <c r="AB173" s="125"/>
      <c r="AC173" s="291"/>
    </row>
    <row r="174" spans="1:29" ht="15.75" customHeight="1" thickBot="1">
      <c r="A174" s="313"/>
      <c r="B174" s="133" t="s">
        <v>117</v>
      </c>
      <c r="C174" s="297"/>
      <c r="D174" s="297"/>
      <c r="E174" s="134"/>
      <c r="F174" s="99"/>
      <c r="G174" s="135"/>
      <c r="H174" s="69"/>
      <c r="I174" s="136">
        <f>AVERAGE(I158:I173)</f>
        <v>3</v>
      </c>
      <c r="J174" s="137">
        <f>AVERAGE(J158:J173)</f>
        <v>3300</v>
      </c>
      <c r="K174" s="138">
        <f t="shared" ref="K174:K179" si="0">J174/I174</f>
        <v>1100</v>
      </c>
      <c r="L174" s="136">
        <f>AVERAGE(L158:L173)</f>
        <v>3</v>
      </c>
      <c r="M174" s="137">
        <f>AVERAGE(M158:M173)</f>
        <v>2906.0357247868255</v>
      </c>
      <c r="N174" s="138">
        <f t="shared" ref="N174:N179" si="1">M174/L174</f>
        <v>968.67857492894188</v>
      </c>
      <c r="O174" s="139">
        <f t="shared" ref="O174:O179" si="2">L174-I174</f>
        <v>0</v>
      </c>
      <c r="P174" s="140">
        <f t="shared" ref="P174:P179" si="3">N174-K174</f>
        <v>-131.32142507105812</v>
      </c>
      <c r="Q174" s="141">
        <f t="shared" ref="Q174:Q179" si="4">N174/K174</f>
        <v>0.88061688629903812</v>
      </c>
      <c r="R174" s="308"/>
      <c r="S174" s="142">
        <f>S158</f>
        <v>0.70846064814814813</v>
      </c>
      <c r="T174" s="143">
        <f>INDEX(T158:T173,COUNTA(T158:T173))</f>
        <v>0.94244212962962959</v>
      </c>
      <c r="U174" s="144"/>
      <c r="V174" s="166"/>
      <c r="W174" s="99"/>
      <c r="X174" s="69"/>
      <c r="Y174" s="298"/>
      <c r="Z174" s="299"/>
      <c r="AA174" s="168">
        <f t="shared" ref="AA174:AA179" si="5">M174-J174</f>
        <v>-393.96427521317446</v>
      </c>
      <c r="AB174" s="141">
        <f t="shared" ref="AB174:AB179" si="6">M174/J174</f>
        <v>0.880616886299038</v>
      </c>
      <c r="AC174" s="292"/>
    </row>
    <row r="175" spans="1:29" ht="15.75" customHeight="1">
      <c r="A175" s="300" t="s">
        <v>156</v>
      </c>
      <c r="B175" s="114" t="s">
        <v>120</v>
      </c>
      <c r="C175" s="304" t="s">
        <v>154</v>
      </c>
      <c r="D175" s="305"/>
      <c r="E175" s="147">
        <v>18.18</v>
      </c>
      <c r="F175" s="97">
        <v>1447</v>
      </c>
      <c r="G175" s="148">
        <f>E175*F175</f>
        <v>26306.46</v>
      </c>
      <c r="H175" s="149"/>
      <c r="I175" s="150">
        <v>4</v>
      </c>
      <c r="J175" s="151">
        <v>3000</v>
      </c>
      <c r="K175" s="152">
        <f t="shared" si="0"/>
        <v>750</v>
      </c>
      <c r="L175" s="153">
        <v>4</v>
      </c>
      <c r="M175" s="151">
        <f>F175/V175*60</f>
        <v>2687.9256965944328</v>
      </c>
      <c r="N175" s="152">
        <f t="shared" si="1"/>
        <v>671.9814241486082</v>
      </c>
      <c r="O175" s="154">
        <f t="shared" si="2"/>
        <v>0</v>
      </c>
      <c r="P175" s="155">
        <f t="shared" si="3"/>
        <v>-78.018575851391802</v>
      </c>
      <c r="Q175" s="156">
        <f t="shared" si="4"/>
        <v>0.89597523219814423</v>
      </c>
      <c r="R175" s="306">
        <f>Q191</f>
        <v>0.87987898586940083</v>
      </c>
      <c r="S175" s="157">
        <v>0.70833333333333337</v>
      </c>
      <c r="T175" s="158">
        <v>0.73076388888888888</v>
      </c>
      <c r="U175" s="159"/>
      <c r="V175" s="160">
        <v>32.299999999999933</v>
      </c>
      <c r="W175" s="158"/>
      <c r="X175" s="169"/>
      <c r="Y175" s="309"/>
      <c r="Z175" s="310"/>
      <c r="AA175" s="171">
        <f t="shared" si="5"/>
        <v>-312.07430340556721</v>
      </c>
      <c r="AB175" s="156">
        <f t="shared" si="6"/>
        <v>0.89597523219814423</v>
      </c>
      <c r="AC175" s="290">
        <f>AB191</f>
        <v>0.87987898586940072</v>
      </c>
    </row>
    <row r="176" spans="1:29" ht="15.75" customHeight="1">
      <c r="A176" s="301"/>
      <c r="B176" s="100" t="s">
        <v>120</v>
      </c>
      <c r="C176" s="293" t="s">
        <v>159</v>
      </c>
      <c r="D176" s="294"/>
      <c r="E176" s="101">
        <v>24.82</v>
      </c>
      <c r="F176" s="102">
        <v>2141</v>
      </c>
      <c r="G176" s="103">
        <f>E176*F176</f>
        <v>53139.62</v>
      </c>
      <c r="H176" s="26"/>
      <c r="I176" s="104">
        <v>4</v>
      </c>
      <c r="J176" s="105">
        <v>3300</v>
      </c>
      <c r="K176" s="106">
        <f t="shared" si="0"/>
        <v>825</v>
      </c>
      <c r="L176" s="107">
        <v>4</v>
      </c>
      <c r="M176" s="105">
        <f>F176/V176*60</f>
        <v>2925.085388994301</v>
      </c>
      <c r="N176" s="106">
        <f t="shared" si="1"/>
        <v>731.27134724857524</v>
      </c>
      <c r="O176" s="108">
        <f t="shared" si="2"/>
        <v>0</v>
      </c>
      <c r="P176" s="109">
        <f t="shared" si="3"/>
        <v>-93.728652751424761</v>
      </c>
      <c r="Q176" s="110">
        <f t="shared" si="4"/>
        <v>0.88638951181645487</v>
      </c>
      <c r="R176" s="307"/>
      <c r="S176" s="47">
        <v>0.74103009259259256</v>
      </c>
      <c r="T176" s="48">
        <v>0.77152777777777781</v>
      </c>
      <c r="U176" s="111">
        <v>14.783333333333299</v>
      </c>
      <c r="V176" s="112">
        <v>43.916666666666764</v>
      </c>
      <c r="W176" s="113"/>
      <c r="X176" s="13"/>
      <c r="Y176" s="295"/>
      <c r="Z176" s="296"/>
      <c r="AA176" s="172">
        <f t="shared" si="5"/>
        <v>-374.91461100569904</v>
      </c>
      <c r="AB176" s="110">
        <f t="shared" si="6"/>
        <v>0.88638951181645487</v>
      </c>
      <c r="AC176" s="291"/>
    </row>
    <row r="177" spans="1:29" ht="15.75" customHeight="1">
      <c r="A177" s="301"/>
      <c r="B177" s="100" t="s">
        <v>120</v>
      </c>
      <c r="C177" s="293" t="s">
        <v>160</v>
      </c>
      <c r="D177" s="294"/>
      <c r="E177" s="101">
        <v>25.03</v>
      </c>
      <c r="F177" s="102">
        <v>1555</v>
      </c>
      <c r="G177" s="103">
        <f>E177*F177</f>
        <v>38921.65</v>
      </c>
      <c r="H177" s="26"/>
      <c r="I177" s="104">
        <v>4</v>
      </c>
      <c r="J177" s="105">
        <v>3300</v>
      </c>
      <c r="K177" s="106">
        <f t="shared" si="0"/>
        <v>825</v>
      </c>
      <c r="L177" s="107">
        <v>4</v>
      </c>
      <c r="M177" s="105">
        <f>F177/V177*60</f>
        <v>2926.2937794040699</v>
      </c>
      <c r="N177" s="106">
        <f t="shared" si="1"/>
        <v>731.57344485101748</v>
      </c>
      <c r="O177" s="108">
        <f t="shared" si="2"/>
        <v>0</v>
      </c>
      <c r="P177" s="109">
        <f t="shared" si="3"/>
        <v>-93.426555148982516</v>
      </c>
      <c r="Q177" s="110">
        <f t="shared" si="4"/>
        <v>0.88675569072850602</v>
      </c>
      <c r="R177" s="307"/>
      <c r="S177" s="47">
        <v>0.78202546296296294</v>
      </c>
      <c r="T177" s="48">
        <v>0.8041666666666667</v>
      </c>
      <c r="U177" s="111">
        <v>15.116666666666578</v>
      </c>
      <c r="V177" s="112">
        <v>31.883333333333415</v>
      </c>
      <c r="W177" s="113"/>
      <c r="X177" s="13"/>
      <c r="Y177" s="295"/>
      <c r="Z177" s="296"/>
      <c r="AA177" s="172">
        <f t="shared" si="5"/>
        <v>-373.70622059593006</v>
      </c>
      <c r="AB177" s="110">
        <f t="shared" si="6"/>
        <v>0.88675569072850602</v>
      </c>
      <c r="AC177" s="291"/>
    </row>
    <row r="178" spans="1:29" ht="15.75" customHeight="1">
      <c r="A178" s="301"/>
      <c r="B178" s="100" t="s">
        <v>120</v>
      </c>
      <c r="C178" s="293" t="s">
        <v>157</v>
      </c>
      <c r="D178" s="294"/>
      <c r="E178" s="101">
        <v>18.18</v>
      </c>
      <c r="F178" s="102">
        <v>2730</v>
      </c>
      <c r="G178" s="103">
        <f>E178*F178</f>
        <v>49631.4</v>
      </c>
      <c r="H178" s="26"/>
      <c r="I178" s="104">
        <v>3</v>
      </c>
      <c r="J178" s="105">
        <v>3600</v>
      </c>
      <c r="K178" s="106">
        <f t="shared" si="0"/>
        <v>1200</v>
      </c>
      <c r="L178" s="107">
        <v>3</v>
      </c>
      <c r="M178" s="105">
        <f>F178/V178*60</f>
        <v>3121.9822109275733</v>
      </c>
      <c r="N178" s="106">
        <f t="shared" si="1"/>
        <v>1040.6607369758578</v>
      </c>
      <c r="O178" s="108">
        <f t="shared" si="2"/>
        <v>0</v>
      </c>
      <c r="P178" s="109">
        <f t="shared" si="3"/>
        <v>-159.33926302414216</v>
      </c>
      <c r="Q178" s="110">
        <f t="shared" si="4"/>
        <v>0.86721728081321492</v>
      </c>
      <c r="R178" s="307"/>
      <c r="S178" s="47">
        <v>0.81458333333333333</v>
      </c>
      <c r="T178" s="48">
        <v>0.85101851851851851</v>
      </c>
      <c r="U178" s="111">
        <v>14.999999999999947</v>
      </c>
      <c r="V178" s="112">
        <v>52.466666666666661</v>
      </c>
      <c r="W178" s="113">
        <v>0.85101851851851851</v>
      </c>
      <c r="X178" s="116">
        <v>0.90497685185185184</v>
      </c>
      <c r="Y178" s="295"/>
      <c r="Z178" s="296"/>
      <c r="AA178" s="172">
        <f t="shared" si="5"/>
        <v>-478.01778907242669</v>
      </c>
      <c r="AB178" s="110">
        <f t="shared" si="6"/>
        <v>0.86721728081321481</v>
      </c>
      <c r="AC178" s="291"/>
    </row>
    <row r="179" spans="1:29" ht="15.75" customHeight="1">
      <c r="A179" s="302"/>
      <c r="B179" s="100" t="s">
        <v>120</v>
      </c>
      <c r="C179" s="293" t="s">
        <v>155</v>
      </c>
      <c r="D179" s="294"/>
      <c r="E179" s="101">
        <v>14.28</v>
      </c>
      <c r="F179" s="102">
        <v>3060</v>
      </c>
      <c r="G179" s="103">
        <f>E179*F179</f>
        <v>43696.799999999996</v>
      </c>
      <c r="H179" s="13"/>
      <c r="I179" s="104">
        <v>3</v>
      </c>
      <c r="J179" s="105">
        <v>3600</v>
      </c>
      <c r="K179" s="106">
        <f t="shared" si="0"/>
        <v>1200</v>
      </c>
      <c r="L179" s="118">
        <v>3</v>
      </c>
      <c r="M179" s="105">
        <f>F179/V179*60</f>
        <v>3120.6798866855534</v>
      </c>
      <c r="N179" s="106">
        <f t="shared" si="1"/>
        <v>1040.2266288951844</v>
      </c>
      <c r="O179" s="108">
        <f t="shared" si="2"/>
        <v>0</v>
      </c>
      <c r="P179" s="109">
        <f t="shared" si="3"/>
        <v>-159.77337110481562</v>
      </c>
      <c r="Q179" s="110">
        <f t="shared" si="4"/>
        <v>0.86685552407932032</v>
      </c>
      <c r="R179" s="307"/>
      <c r="S179" s="47">
        <v>0.90497685185185184</v>
      </c>
      <c r="T179" s="48">
        <v>0.9458333333333333</v>
      </c>
      <c r="U179" s="111">
        <v>77.699999999999989</v>
      </c>
      <c r="V179" s="112">
        <v>58.833333333333314</v>
      </c>
      <c r="W179" s="113"/>
      <c r="X179" s="116"/>
      <c r="Y179" s="295"/>
      <c r="Z179" s="296"/>
      <c r="AA179" s="172">
        <f t="shared" si="5"/>
        <v>-479.32011331444664</v>
      </c>
      <c r="AB179" s="110">
        <f t="shared" si="6"/>
        <v>0.86685552407932043</v>
      </c>
      <c r="AC179" s="291"/>
    </row>
    <row r="180" spans="1:29" ht="15.75" customHeight="1">
      <c r="A180" s="302"/>
      <c r="B180" s="100"/>
      <c r="C180" s="293"/>
      <c r="D180" s="294"/>
      <c r="E180" s="101"/>
      <c r="F180" s="102"/>
      <c r="G180" s="121"/>
      <c r="H180" s="122"/>
      <c r="I180" s="104"/>
      <c r="J180" s="105"/>
      <c r="K180" s="106"/>
      <c r="L180" s="107"/>
      <c r="M180" s="105"/>
      <c r="N180" s="106"/>
      <c r="O180" s="108"/>
      <c r="P180" s="109"/>
      <c r="Q180" s="110"/>
      <c r="R180" s="307"/>
      <c r="S180" s="47"/>
      <c r="T180" s="48"/>
      <c r="U180" s="111"/>
      <c r="V180" s="112"/>
      <c r="W180" s="113"/>
      <c r="X180" s="50"/>
      <c r="Y180" s="295"/>
      <c r="Z180" s="296"/>
      <c r="AA180" s="172"/>
      <c r="AB180" s="110"/>
      <c r="AC180" s="291"/>
    </row>
    <row r="181" spans="1:29" ht="15.75" customHeight="1">
      <c r="A181" s="302"/>
      <c r="B181" s="100"/>
      <c r="C181" s="293"/>
      <c r="D181" s="294"/>
      <c r="E181" s="101"/>
      <c r="F181" s="102"/>
      <c r="G181" s="121"/>
      <c r="H181" s="62"/>
      <c r="I181" s="104"/>
      <c r="J181" s="105"/>
      <c r="K181" s="106"/>
      <c r="L181" s="118"/>
      <c r="M181" s="105"/>
      <c r="N181" s="106"/>
      <c r="O181" s="123"/>
      <c r="P181" s="124"/>
      <c r="Q181" s="125"/>
      <c r="R181" s="307"/>
      <c r="S181" s="47"/>
      <c r="T181" s="48"/>
      <c r="U181" s="111"/>
      <c r="V181" s="112"/>
      <c r="W181" s="113"/>
      <c r="X181" s="116"/>
      <c r="Y181" s="295"/>
      <c r="Z181" s="296"/>
      <c r="AA181" s="172"/>
      <c r="AB181" s="110"/>
      <c r="AC181" s="291"/>
    </row>
    <row r="182" spans="1:29" ht="15.75" customHeight="1">
      <c r="A182" s="302"/>
      <c r="B182" s="100"/>
      <c r="C182" s="293"/>
      <c r="D182" s="294"/>
      <c r="E182" s="101"/>
      <c r="F182" s="102"/>
      <c r="G182" s="121"/>
      <c r="H182" s="62"/>
      <c r="I182" s="104"/>
      <c r="J182" s="105"/>
      <c r="K182" s="106"/>
      <c r="L182" s="118"/>
      <c r="M182" s="105"/>
      <c r="N182" s="106"/>
      <c r="O182" s="123"/>
      <c r="P182" s="124"/>
      <c r="Q182" s="125"/>
      <c r="R182" s="307"/>
      <c r="S182" s="47"/>
      <c r="T182" s="48"/>
      <c r="U182" s="111"/>
      <c r="V182" s="112"/>
      <c r="W182" s="113"/>
      <c r="X182" s="116"/>
      <c r="Y182" s="295"/>
      <c r="Z182" s="296"/>
      <c r="AA182" s="172"/>
      <c r="AB182" s="110"/>
      <c r="AC182" s="291"/>
    </row>
    <row r="183" spans="1:29" ht="15.75" customHeight="1">
      <c r="A183" s="302"/>
      <c r="B183" s="100"/>
      <c r="C183" s="293"/>
      <c r="D183" s="294"/>
      <c r="E183" s="101"/>
      <c r="F183" s="102"/>
      <c r="G183" s="121"/>
      <c r="H183" s="62"/>
      <c r="I183" s="104"/>
      <c r="J183" s="105"/>
      <c r="K183" s="106"/>
      <c r="L183" s="118"/>
      <c r="M183" s="105"/>
      <c r="N183" s="106"/>
      <c r="O183" s="123"/>
      <c r="P183" s="124"/>
      <c r="Q183" s="125"/>
      <c r="R183" s="307"/>
      <c r="S183" s="47"/>
      <c r="T183" s="48"/>
      <c r="U183" s="111"/>
      <c r="V183" s="112"/>
      <c r="W183" s="126"/>
      <c r="X183" s="127"/>
      <c r="Y183" s="295"/>
      <c r="Z183" s="296"/>
      <c r="AA183" s="172"/>
      <c r="AB183" s="110"/>
      <c r="AC183" s="291"/>
    </row>
    <row r="184" spans="1:29" ht="15.75" customHeight="1">
      <c r="A184" s="302"/>
      <c r="B184" s="100"/>
      <c r="C184" s="293"/>
      <c r="D184" s="294"/>
      <c r="E184" s="101"/>
      <c r="F184" s="102"/>
      <c r="G184" s="121"/>
      <c r="H184" s="62"/>
      <c r="I184" s="104"/>
      <c r="J184" s="105"/>
      <c r="K184" s="106"/>
      <c r="L184" s="118"/>
      <c r="M184" s="105"/>
      <c r="N184" s="106"/>
      <c r="O184" s="123"/>
      <c r="P184" s="124"/>
      <c r="Q184" s="125"/>
      <c r="R184" s="307"/>
      <c r="S184" s="47"/>
      <c r="T184" s="48"/>
      <c r="U184" s="111"/>
      <c r="V184" s="112"/>
      <c r="W184" s="126"/>
      <c r="X184" s="127"/>
      <c r="Y184" s="295"/>
      <c r="Z184" s="296"/>
      <c r="AA184" s="172"/>
      <c r="AB184" s="110"/>
      <c r="AC184" s="291"/>
    </row>
    <row r="185" spans="1:29" ht="15.75" customHeight="1">
      <c r="A185" s="302"/>
      <c r="B185" s="100"/>
      <c r="C185" s="293"/>
      <c r="D185" s="294"/>
      <c r="E185" s="101"/>
      <c r="F185" s="102"/>
      <c r="G185" s="121"/>
      <c r="H185" s="62"/>
      <c r="I185" s="104"/>
      <c r="J185" s="105"/>
      <c r="K185" s="106"/>
      <c r="L185" s="118"/>
      <c r="M185" s="105"/>
      <c r="N185" s="106"/>
      <c r="O185" s="123"/>
      <c r="P185" s="124"/>
      <c r="Q185" s="125"/>
      <c r="R185" s="307"/>
      <c r="S185" s="47"/>
      <c r="T185" s="48"/>
      <c r="U185" s="111"/>
      <c r="V185" s="112"/>
      <c r="W185" s="126"/>
      <c r="X185" s="127"/>
      <c r="Y185" s="295"/>
      <c r="Z185" s="296"/>
      <c r="AA185" s="172"/>
      <c r="AB185" s="110"/>
      <c r="AC185" s="291"/>
    </row>
    <row r="186" spans="1:29" ht="15.75" customHeight="1">
      <c r="A186" s="302"/>
      <c r="B186" s="100"/>
      <c r="C186" s="293"/>
      <c r="D186" s="294"/>
      <c r="E186" s="101"/>
      <c r="F186" s="102"/>
      <c r="G186" s="121"/>
      <c r="H186" s="62"/>
      <c r="I186" s="104"/>
      <c r="J186" s="105"/>
      <c r="K186" s="106"/>
      <c r="L186" s="118"/>
      <c r="M186" s="105"/>
      <c r="N186" s="106"/>
      <c r="O186" s="123"/>
      <c r="P186" s="124"/>
      <c r="Q186" s="125"/>
      <c r="R186" s="307"/>
      <c r="S186" s="47"/>
      <c r="T186" s="48"/>
      <c r="U186" s="111"/>
      <c r="V186" s="112"/>
      <c r="W186" s="126"/>
      <c r="X186" s="127"/>
      <c r="Y186" s="295"/>
      <c r="Z186" s="296"/>
      <c r="AA186" s="172"/>
      <c r="AB186" s="110"/>
      <c r="AC186" s="291"/>
    </row>
    <row r="187" spans="1:29" ht="15.75" customHeight="1">
      <c r="A187" s="302"/>
      <c r="B187" s="100"/>
      <c r="C187" s="293"/>
      <c r="D187" s="294"/>
      <c r="E187" s="101"/>
      <c r="F187" s="102"/>
      <c r="G187" s="121"/>
      <c r="H187" s="62"/>
      <c r="I187" s="104"/>
      <c r="J187" s="105"/>
      <c r="K187" s="106"/>
      <c r="L187" s="118"/>
      <c r="M187" s="105"/>
      <c r="N187" s="106"/>
      <c r="O187" s="123"/>
      <c r="P187" s="124"/>
      <c r="Q187" s="125"/>
      <c r="R187" s="307"/>
      <c r="S187" s="47"/>
      <c r="T187" s="48"/>
      <c r="U187" s="111"/>
      <c r="V187" s="112"/>
      <c r="W187" s="126"/>
      <c r="X187" s="127"/>
      <c r="Y187" s="295"/>
      <c r="Z187" s="296"/>
      <c r="AA187" s="172"/>
      <c r="AB187" s="110"/>
      <c r="AC187" s="291"/>
    </row>
    <row r="188" spans="1:29" ht="15.75" customHeight="1">
      <c r="A188" s="302"/>
      <c r="B188" s="100"/>
      <c r="C188" s="293"/>
      <c r="D188" s="294"/>
      <c r="E188" s="101"/>
      <c r="F188" s="102"/>
      <c r="G188" s="121"/>
      <c r="H188" s="62"/>
      <c r="I188" s="104"/>
      <c r="J188" s="105"/>
      <c r="K188" s="106"/>
      <c r="L188" s="118"/>
      <c r="M188" s="105"/>
      <c r="N188" s="106"/>
      <c r="O188" s="123"/>
      <c r="P188" s="124"/>
      <c r="Q188" s="125"/>
      <c r="R188" s="307"/>
      <c r="S188" s="47"/>
      <c r="T188" s="48"/>
      <c r="U188" s="111"/>
      <c r="V188" s="112"/>
      <c r="W188" s="113"/>
      <c r="X188" s="116"/>
      <c r="Y188" s="295"/>
      <c r="Z188" s="296"/>
      <c r="AA188" s="172"/>
      <c r="AB188" s="110"/>
      <c r="AC188" s="291"/>
    </row>
    <row r="189" spans="1:29" ht="15.75" customHeight="1">
      <c r="A189" s="302"/>
      <c r="B189" s="100"/>
      <c r="C189" s="293"/>
      <c r="D189" s="294"/>
      <c r="E189" s="101"/>
      <c r="F189" s="102"/>
      <c r="G189" s="121"/>
      <c r="H189" s="62"/>
      <c r="I189" s="104"/>
      <c r="J189" s="105"/>
      <c r="K189" s="106"/>
      <c r="L189" s="118"/>
      <c r="M189" s="105"/>
      <c r="N189" s="106"/>
      <c r="O189" s="123"/>
      <c r="P189" s="124"/>
      <c r="Q189" s="125"/>
      <c r="R189" s="307"/>
      <c r="S189" s="47"/>
      <c r="T189" s="48"/>
      <c r="U189" s="111"/>
      <c r="V189" s="112"/>
      <c r="W189" s="126"/>
      <c r="X189" s="127"/>
      <c r="Y189" s="295"/>
      <c r="Z189" s="296"/>
      <c r="AA189" s="172"/>
      <c r="AB189" s="110"/>
      <c r="AC189" s="291"/>
    </row>
    <row r="190" spans="1:29" ht="15.75" customHeight="1">
      <c r="A190" s="302"/>
      <c r="B190" s="100"/>
      <c r="C190" s="293"/>
      <c r="D190" s="294"/>
      <c r="E190" s="170"/>
      <c r="F190" s="102"/>
      <c r="G190" s="129"/>
      <c r="H190" s="62"/>
      <c r="I190" s="104"/>
      <c r="J190" s="105"/>
      <c r="K190" s="106"/>
      <c r="L190" s="118"/>
      <c r="M190" s="105"/>
      <c r="N190" s="106"/>
      <c r="O190" s="123"/>
      <c r="P190" s="124"/>
      <c r="Q190" s="125"/>
      <c r="R190" s="307"/>
      <c r="S190" s="119"/>
      <c r="T190" s="120"/>
      <c r="U190" s="130"/>
      <c r="V190" s="131"/>
      <c r="W190" s="126"/>
      <c r="X190" s="127"/>
      <c r="Y190" s="295"/>
      <c r="Z190" s="296"/>
      <c r="AA190" s="173"/>
      <c r="AB190" s="125"/>
      <c r="AC190" s="291"/>
    </row>
    <row r="191" spans="1:29" ht="15.75" customHeight="1" thickBot="1">
      <c r="A191" s="303"/>
      <c r="B191" s="133" t="s">
        <v>117</v>
      </c>
      <c r="C191" s="297"/>
      <c r="D191" s="297"/>
      <c r="E191" s="134"/>
      <c r="F191" s="167"/>
      <c r="G191" s="135"/>
      <c r="H191" s="69"/>
      <c r="I191" s="136">
        <f>AVERAGE(I175:I190)</f>
        <v>3.6</v>
      </c>
      <c r="J191" s="137">
        <f>AVERAGE(J175:J190)</f>
        <v>3360</v>
      </c>
      <c r="K191" s="138">
        <f>J191/I191</f>
        <v>933.33333333333326</v>
      </c>
      <c r="L191" s="136">
        <f>AVERAGE(L175:L190)</f>
        <v>3.6</v>
      </c>
      <c r="M191" s="137">
        <f>AVERAGE(M175:M190)</f>
        <v>2956.3933925211863</v>
      </c>
      <c r="N191" s="138">
        <f>M191/L191</f>
        <v>821.22038681144068</v>
      </c>
      <c r="O191" s="139">
        <f>L191-I191</f>
        <v>0</v>
      </c>
      <c r="P191" s="140">
        <f>N191-K191</f>
        <v>-112.11294652189258</v>
      </c>
      <c r="Q191" s="141">
        <f>N191/K191</f>
        <v>0.87987898586940083</v>
      </c>
      <c r="R191" s="308"/>
      <c r="S191" s="142">
        <f>S175</f>
        <v>0.70833333333333337</v>
      </c>
      <c r="T191" s="143">
        <f>INDEX(T175:T190,COUNTA(T175:T190))</f>
        <v>0.9458333333333333</v>
      </c>
      <c r="U191" s="144"/>
      <c r="V191" s="166"/>
      <c r="W191" s="167"/>
      <c r="X191" s="138"/>
      <c r="Y191" s="298"/>
      <c r="Z191" s="299"/>
      <c r="AA191" s="174">
        <f>M191-J191</f>
        <v>-403.60660747881366</v>
      </c>
      <c r="AB191" s="141">
        <f>M191/J191</f>
        <v>0.87987898586940072</v>
      </c>
      <c r="AC191" s="292"/>
    </row>
    <row r="193" spans="25:26">
      <c r="Y193" s="289" t="s">
        <v>161</v>
      </c>
      <c r="Z193" s="289"/>
    </row>
    <row r="194" spans="25:26">
      <c r="Y194" s="289" t="s">
        <v>162</v>
      </c>
      <c r="Z194" s="289"/>
    </row>
    <row r="195" spans="25:26">
      <c r="Y195" s="289" t="s">
        <v>163</v>
      </c>
      <c r="Z195" s="289"/>
    </row>
    <row r="196" spans="25:26">
      <c r="Y196" s="289" t="s">
        <v>164</v>
      </c>
      <c r="Z196" s="289"/>
    </row>
    <row r="197" spans="25:26">
      <c r="Y197" s="289" t="s">
        <v>165</v>
      </c>
      <c r="Z197" s="289"/>
    </row>
    <row r="198" spans="25:26">
      <c r="Y198" s="289" t="s">
        <v>166</v>
      </c>
      <c r="Z198" s="289"/>
    </row>
    <row r="199" spans="25:26">
      <c r="Y199" s="289" t="s">
        <v>167</v>
      </c>
      <c r="Z199" s="289"/>
    </row>
    <row r="200" spans="25:26">
      <c r="Y200" s="289" t="s">
        <v>168</v>
      </c>
      <c r="Z200" s="289"/>
    </row>
    <row r="201" spans="25:26">
      <c r="Y201" s="289" t="s">
        <v>169</v>
      </c>
      <c r="Z201" s="289"/>
    </row>
    <row r="202" spans="25:26">
      <c r="Y202" s="289" t="s">
        <v>170</v>
      </c>
      <c r="Z202" s="289"/>
    </row>
    <row r="203" spans="25:26">
      <c r="Y203" s="289" t="s">
        <v>171</v>
      </c>
      <c r="Z203" s="289"/>
    </row>
    <row r="204" spans="25:26">
      <c r="Y204" s="289" t="s">
        <v>172</v>
      </c>
      <c r="Z204" s="289"/>
    </row>
    <row r="205" spans="25:26">
      <c r="Y205" s="289" t="s">
        <v>173</v>
      </c>
      <c r="Z205" s="289"/>
    </row>
  </sheetData>
  <mergeCells count="452">
    <mergeCell ref="Y205:Z205"/>
    <mergeCell ref="Y202:Z202"/>
    <mergeCell ref="Y203:Z203"/>
    <mergeCell ref="Y204:Z204"/>
    <mergeCell ref="Y199:Z199"/>
    <mergeCell ref="Y200:Z200"/>
    <mergeCell ref="Y201:Z201"/>
    <mergeCell ref="Y196:Z196"/>
    <mergeCell ref="Y197:Z197"/>
    <mergeCell ref="Y198:Z198"/>
    <mergeCell ref="Y193:Z193"/>
    <mergeCell ref="Y194:Z194"/>
    <mergeCell ref="Y195:Z195"/>
    <mergeCell ref="C190:D190"/>
    <mergeCell ref="Y190:Z190"/>
    <mergeCell ref="C191:D191"/>
    <mergeCell ref="Y191:Z191"/>
    <mergeCell ref="C188:D188"/>
    <mergeCell ref="Y188:Z188"/>
    <mergeCell ref="C189:D189"/>
    <mergeCell ref="Y189:Z189"/>
    <mergeCell ref="A175:A191"/>
    <mergeCell ref="C175:D175"/>
    <mergeCell ref="R175:R191"/>
    <mergeCell ref="Y175:Z175"/>
    <mergeCell ref="C182:D182"/>
    <mergeCell ref="Y182:Z182"/>
    <mergeCell ref="C183:D183"/>
    <mergeCell ref="C187:D187"/>
    <mergeCell ref="Y187:Z187"/>
    <mergeCell ref="C184:D184"/>
    <mergeCell ref="Y184:Z184"/>
    <mergeCell ref="C185:D185"/>
    <mergeCell ref="Y185:Z185"/>
    <mergeCell ref="Y183:Z183"/>
    <mergeCell ref="C180:D180"/>
    <mergeCell ref="Y180:Z180"/>
    <mergeCell ref="C181:D181"/>
    <mergeCell ref="Y181:Z181"/>
    <mergeCell ref="C186:D186"/>
    <mergeCell ref="Y186:Z186"/>
    <mergeCell ref="AC175:AC191"/>
    <mergeCell ref="C176:D176"/>
    <mergeCell ref="Y176:Z176"/>
    <mergeCell ref="C177:D177"/>
    <mergeCell ref="C173:D173"/>
    <mergeCell ref="Y173:Z173"/>
    <mergeCell ref="C174:D174"/>
    <mergeCell ref="Y174:Z174"/>
    <mergeCell ref="Y177:Z177"/>
    <mergeCell ref="C178:D178"/>
    <mergeCell ref="Y178:Z178"/>
    <mergeCell ref="C179:D179"/>
    <mergeCell ref="Y179:Z179"/>
    <mergeCell ref="Y172:Z172"/>
    <mergeCell ref="C169:D169"/>
    <mergeCell ref="Y169:Z169"/>
    <mergeCell ref="C170:D170"/>
    <mergeCell ref="Y170:Z170"/>
    <mergeCell ref="C167:D167"/>
    <mergeCell ref="Y167:Z167"/>
    <mergeCell ref="C168:D168"/>
    <mergeCell ref="Y168:Z168"/>
    <mergeCell ref="A158:A174"/>
    <mergeCell ref="C158:D158"/>
    <mergeCell ref="R158:R174"/>
    <mergeCell ref="Y158:Z158"/>
    <mergeCell ref="AC158:AC174"/>
    <mergeCell ref="C159:D159"/>
    <mergeCell ref="Y159:Z159"/>
    <mergeCell ref="C160:D160"/>
    <mergeCell ref="C163:D163"/>
    <mergeCell ref="Y163:Z163"/>
    <mergeCell ref="C165:D165"/>
    <mergeCell ref="Y165:Z165"/>
    <mergeCell ref="C166:D166"/>
    <mergeCell ref="Y166:Z166"/>
    <mergeCell ref="C164:D164"/>
    <mergeCell ref="Y164:Z164"/>
    <mergeCell ref="Y160:Z160"/>
    <mergeCell ref="C161:D161"/>
    <mergeCell ref="Y161:Z161"/>
    <mergeCell ref="C162:D162"/>
    <mergeCell ref="Y162:Z162"/>
    <mergeCell ref="C171:D171"/>
    <mergeCell ref="Y171:Z171"/>
    <mergeCell ref="C172:D172"/>
    <mergeCell ref="A141:A157"/>
    <mergeCell ref="C141:D141"/>
    <mergeCell ref="R141:R157"/>
    <mergeCell ref="Y141:Z141"/>
    <mergeCell ref="C148:D148"/>
    <mergeCell ref="Y148:Z148"/>
    <mergeCell ref="C149:D149"/>
    <mergeCell ref="C150:D150"/>
    <mergeCell ref="Y150:Z150"/>
    <mergeCell ref="C151:D151"/>
    <mergeCell ref="Y151:Z151"/>
    <mergeCell ref="Y149:Z149"/>
    <mergeCell ref="C146:D146"/>
    <mergeCell ref="Y146:Z146"/>
    <mergeCell ref="C147:D147"/>
    <mergeCell ref="Y147:Z147"/>
    <mergeCell ref="C156:D156"/>
    <mergeCell ref="Y156:Z156"/>
    <mergeCell ref="C157:D157"/>
    <mergeCell ref="Y157:Z157"/>
    <mergeCell ref="C154:D154"/>
    <mergeCell ref="Y154:Z154"/>
    <mergeCell ref="C155:D155"/>
    <mergeCell ref="Y155:Z155"/>
    <mergeCell ref="AC141:AC157"/>
    <mergeCell ref="C142:D142"/>
    <mergeCell ref="Y142:Z142"/>
    <mergeCell ref="C143:D143"/>
    <mergeCell ref="C139:D139"/>
    <mergeCell ref="Y139:Z139"/>
    <mergeCell ref="C140:D140"/>
    <mergeCell ref="Y140:Z140"/>
    <mergeCell ref="Y143:Z143"/>
    <mergeCell ref="C144:D144"/>
    <mergeCell ref="C152:D152"/>
    <mergeCell ref="Y152:Z152"/>
    <mergeCell ref="Y144:Z144"/>
    <mergeCell ref="C145:D145"/>
    <mergeCell ref="Y145:Z145"/>
    <mergeCell ref="C153:D153"/>
    <mergeCell ref="Y153:Z153"/>
    <mergeCell ref="Y138:Z138"/>
    <mergeCell ref="C135:D135"/>
    <mergeCell ref="Y135:Z135"/>
    <mergeCell ref="C136:D136"/>
    <mergeCell ref="Y136:Z136"/>
    <mergeCell ref="C133:D133"/>
    <mergeCell ref="Y133:Z133"/>
    <mergeCell ref="C134:D134"/>
    <mergeCell ref="Y134:Z134"/>
    <mergeCell ref="A124:A140"/>
    <mergeCell ref="C124:D124"/>
    <mergeCell ref="R124:R140"/>
    <mergeCell ref="Y124:Z124"/>
    <mergeCell ref="AC124:AC140"/>
    <mergeCell ref="C125:D125"/>
    <mergeCell ref="Y125:Z125"/>
    <mergeCell ref="C126:D126"/>
    <mergeCell ref="C129:D129"/>
    <mergeCell ref="Y129:Z129"/>
    <mergeCell ref="C131:D131"/>
    <mergeCell ref="Y131:Z131"/>
    <mergeCell ref="C132:D132"/>
    <mergeCell ref="Y132:Z132"/>
    <mergeCell ref="C130:D130"/>
    <mergeCell ref="Y130:Z130"/>
    <mergeCell ref="Y126:Z126"/>
    <mergeCell ref="C127:D127"/>
    <mergeCell ref="Y127:Z127"/>
    <mergeCell ref="C128:D128"/>
    <mergeCell ref="Y128:Z128"/>
    <mergeCell ref="C137:D137"/>
    <mergeCell ref="Y137:Z137"/>
    <mergeCell ref="C138:D138"/>
    <mergeCell ref="Y117:Z117"/>
    <mergeCell ref="Y115:Z115"/>
    <mergeCell ref="C112:D112"/>
    <mergeCell ref="Y112:Z112"/>
    <mergeCell ref="C113:D113"/>
    <mergeCell ref="Y113:Z113"/>
    <mergeCell ref="C122:D122"/>
    <mergeCell ref="Y122:Z122"/>
    <mergeCell ref="C123:D123"/>
    <mergeCell ref="Y123:Z123"/>
    <mergeCell ref="C120:D120"/>
    <mergeCell ref="Y120:Z120"/>
    <mergeCell ref="C121:D121"/>
    <mergeCell ref="Y121:Z121"/>
    <mergeCell ref="C119:D119"/>
    <mergeCell ref="Y119:Z119"/>
    <mergeCell ref="A107:A123"/>
    <mergeCell ref="AC107:AC123"/>
    <mergeCell ref="C108:D108"/>
    <mergeCell ref="Y108:Z108"/>
    <mergeCell ref="C109:D109"/>
    <mergeCell ref="Y109:Z109"/>
    <mergeCell ref="A90:A106"/>
    <mergeCell ref="C90:D90"/>
    <mergeCell ref="AC90:AC106"/>
    <mergeCell ref="C118:D118"/>
    <mergeCell ref="Y118:Z118"/>
    <mergeCell ref="C110:D110"/>
    <mergeCell ref="Y110:Z110"/>
    <mergeCell ref="C111:D111"/>
    <mergeCell ref="Y111:Z111"/>
    <mergeCell ref="C107:D107"/>
    <mergeCell ref="R107:R123"/>
    <mergeCell ref="Y107:Z107"/>
    <mergeCell ref="C114:D114"/>
    <mergeCell ref="Y114:Z114"/>
    <mergeCell ref="C115:D115"/>
    <mergeCell ref="C116:D116"/>
    <mergeCell ref="Y116:Z116"/>
    <mergeCell ref="C117:D117"/>
    <mergeCell ref="C102:D102"/>
    <mergeCell ref="Y102:Z102"/>
    <mergeCell ref="C99:D99"/>
    <mergeCell ref="Y99:Z99"/>
    <mergeCell ref="C100:D100"/>
    <mergeCell ref="Y100:Z100"/>
    <mergeCell ref="C105:D105"/>
    <mergeCell ref="Y105:Z105"/>
    <mergeCell ref="C106:D106"/>
    <mergeCell ref="Y106:Z106"/>
    <mergeCell ref="C97:D97"/>
    <mergeCell ref="Y97:Z97"/>
    <mergeCell ref="C98:D98"/>
    <mergeCell ref="Y98:Z98"/>
    <mergeCell ref="C96:D96"/>
    <mergeCell ref="Y96:Z96"/>
    <mergeCell ref="Y92:Z92"/>
    <mergeCell ref="C93:D93"/>
    <mergeCell ref="Y93:Z93"/>
    <mergeCell ref="C94:D94"/>
    <mergeCell ref="Y94:Z94"/>
    <mergeCell ref="R90:R106"/>
    <mergeCell ref="Y90:Z90"/>
    <mergeCell ref="C91:D91"/>
    <mergeCell ref="Y91:Z91"/>
    <mergeCell ref="C92:D92"/>
    <mergeCell ref="C95:D95"/>
    <mergeCell ref="Y95:Z95"/>
    <mergeCell ref="C103:D103"/>
    <mergeCell ref="Y103:Z103"/>
    <mergeCell ref="C104:D104"/>
    <mergeCell ref="Y104:Z104"/>
    <mergeCell ref="C101:D101"/>
    <mergeCell ref="Y101:Z101"/>
    <mergeCell ref="A73:A89"/>
    <mergeCell ref="C73:D73"/>
    <mergeCell ref="R73:R89"/>
    <mergeCell ref="Y73:Z73"/>
    <mergeCell ref="C80:D80"/>
    <mergeCell ref="Y80:Z80"/>
    <mergeCell ref="C81:D81"/>
    <mergeCell ref="C82:D82"/>
    <mergeCell ref="Y82:Z82"/>
    <mergeCell ref="C83:D83"/>
    <mergeCell ref="Y83:Z83"/>
    <mergeCell ref="Y81:Z81"/>
    <mergeCell ref="C78:D78"/>
    <mergeCell ref="Y78:Z78"/>
    <mergeCell ref="C79:D79"/>
    <mergeCell ref="Y79:Z79"/>
    <mergeCell ref="C88:D88"/>
    <mergeCell ref="Y88:Z88"/>
    <mergeCell ref="C89:D89"/>
    <mergeCell ref="Y89:Z89"/>
    <mergeCell ref="C86:D86"/>
    <mergeCell ref="Y86:Z86"/>
    <mergeCell ref="C87:D87"/>
    <mergeCell ref="Y87:Z87"/>
    <mergeCell ref="AC73:AC89"/>
    <mergeCell ref="C74:D74"/>
    <mergeCell ref="Y74:Z74"/>
    <mergeCell ref="C75:D75"/>
    <mergeCell ref="C71:D71"/>
    <mergeCell ref="Y71:Z71"/>
    <mergeCell ref="C72:D72"/>
    <mergeCell ref="Y72:Z72"/>
    <mergeCell ref="Y75:Z75"/>
    <mergeCell ref="C76:D76"/>
    <mergeCell ref="C84:D84"/>
    <mergeCell ref="Y84:Z84"/>
    <mergeCell ref="Y76:Z76"/>
    <mergeCell ref="C77:D77"/>
    <mergeCell ref="Y77:Z77"/>
    <mergeCell ref="C85:D85"/>
    <mergeCell ref="Y85:Z85"/>
    <mergeCell ref="Y70:Z70"/>
    <mergeCell ref="C67:D67"/>
    <mergeCell ref="Y67:Z67"/>
    <mergeCell ref="C68:D68"/>
    <mergeCell ref="Y68:Z68"/>
    <mergeCell ref="C65:D65"/>
    <mergeCell ref="Y65:Z65"/>
    <mergeCell ref="C66:D66"/>
    <mergeCell ref="Y66:Z66"/>
    <mergeCell ref="A56:A72"/>
    <mergeCell ref="C56:D56"/>
    <mergeCell ref="R56:R72"/>
    <mergeCell ref="Y56:Z56"/>
    <mergeCell ref="AC56:AC72"/>
    <mergeCell ref="C57:D57"/>
    <mergeCell ref="Y57:Z57"/>
    <mergeCell ref="C58:D58"/>
    <mergeCell ref="C61:D61"/>
    <mergeCell ref="Y61:Z61"/>
    <mergeCell ref="C63:D63"/>
    <mergeCell ref="Y63:Z63"/>
    <mergeCell ref="C64:D64"/>
    <mergeCell ref="Y64:Z64"/>
    <mergeCell ref="C62:D62"/>
    <mergeCell ref="Y62:Z62"/>
    <mergeCell ref="Y58:Z58"/>
    <mergeCell ref="C59:D59"/>
    <mergeCell ref="Y59:Z59"/>
    <mergeCell ref="C60:D60"/>
    <mergeCell ref="Y60:Z60"/>
    <mergeCell ref="C69:D69"/>
    <mergeCell ref="Y69:Z69"/>
    <mergeCell ref="C70:D70"/>
    <mergeCell ref="A39:A55"/>
    <mergeCell ref="C39:D39"/>
    <mergeCell ref="R39:R55"/>
    <mergeCell ref="Y39:Z39"/>
    <mergeCell ref="C46:D46"/>
    <mergeCell ref="Y46:Z46"/>
    <mergeCell ref="C47:D47"/>
    <mergeCell ref="C48:D48"/>
    <mergeCell ref="Y48:Z48"/>
    <mergeCell ref="C49:D49"/>
    <mergeCell ref="Y49:Z49"/>
    <mergeCell ref="Y47:Z47"/>
    <mergeCell ref="C44:D44"/>
    <mergeCell ref="Y44:Z44"/>
    <mergeCell ref="C45:D45"/>
    <mergeCell ref="Y45:Z45"/>
    <mergeCell ref="C54:D54"/>
    <mergeCell ref="Y54:Z54"/>
    <mergeCell ref="C55:D55"/>
    <mergeCell ref="Y55:Z55"/>
    <mergeCell ref="C52:D52"/>
    <mergeCell ref="Y52:Z52"/>
    <mergeCell ref="C53:D53"/>
    <mergeCell ref="Y53:Z53"/>
    <mergeCell ref="AC39:AC55"/>
    <mergeCell ref="C40:D40"/>
    <mergeCell ref="Y40:Z40"/>
    <mergeCell ref="C41:D41"/>
    <mergeCell ref="C37:D37"/>
    <mergeCell ref="Y37:Z37"/>
    <mergeCell ref="C38:D38"/>
    <mergeCell ref="Y38:Z38"/>
    <mergeCell ref="Y41:Z41"/>
    <mergeCell ref="C42:D42"/>
    <mergeCell ref="C50:D50"/>
    <mergeCell ref="Y50:Z50"/>
    <mergeCell ref="Y42:Z42"/>
    <mergeCell ref="C43:D43"/>
    <mergeCell ref="Y43:Z43"/>
    <mergeCell ref="C51:D51"/>
    <mergeCell ref="Y51:Z51"/>
    <mergeCell ref="Y36:Z36"/>
    <mergeCell ref="C33:D33"/>
    <mergeCell ref="Y33:Z33"/>
    <mergeCell ref="C34:D34"/>
    <mergeCell ref="Y34:Z34"/>
    <mergeCell ref="C31:D31"/>
    <mergeCell ref="Y31:Z31"/>
    <mergeCell ref="C32:D32"/>
    <mergeCell ref="Y32:Z32"/>
    <mergeCell ref="A22:A38"/>
    <mergeCell ref="C22:D22"/>
    <mergeCell ref="R22:R38"/>
    <mergeCell ref="Y22:Z22"/>
    <mergeCell ref="AC22:AC38"/>
    <mergeCell ref="C23:D23"/>
    <mergeCell ref="Y23:Z23"/>
    <mergeCell ref="C24:D24"/>
    <mergeCell ref="C27:D27"/>
    <mergeCell ref="Y27:Z27"/>
    <mergeCell ref="C29:D29"/>
    <mergeCell ref="Y29:Z29"/>
    <mergeCell ref="C30:D30"/>
    <mergeCell ref="Y30:Z30"/>
    <mergeCell ref="C28:D28"/>
    <mergeCell ref="Y28:Z28"/>
    <mergeCell ref="Y24:Z24"/>
    <mergeCell ref="C25:D25"/>
    <mergeCell ref="Y25:Z25"/>
    <mergeCell ref="C26:D26"/>
    <mergeCell ref="Y26:Z26"/>
    <mergeCell ref="C35:D35"/>
    <mergeCell ref="Y35:Z35"/>
    <mergeCell ref="C36:D36"/>
    <mergeCell ref="A5:A21"/>
    <mergeCell ref="C5:D5"/>
    <mergeCell ref="R5:R21"/>
    <mergeCell ref="Y5:Z5"/>
    <mergeCell ref="C12:D12"/>
    <mergeCell ref="Y12:Z12"/>
    <mergeCell ref="C13:D13"/>
    <mergeCell ref="Y13:Z13"/>
    <mergeCell ref="C14:D14"/>
    <mergeCell ref="Y14:Z14"/>
    <mergeCell ref="C15:D15"/>
    <mergeCell ref="Y15:Z15"/>
    <mergeCell ref="C10:D10"/>
    <mergeCell ref="Y10:Z10"/>
    <mergeCell ref="C11:D11"/>
    <mergeCell ref="Y11:Z11"/>
    <mergeCell ref="C16:D16"/>
    <mergeCell ref="Y16:Z16"/>
    <mergeCell ref="C20:D20"/>
    <mergeCell ref="Y20:Z20"/>
    <mergeCell ref="C21:D21"/>
    <mergeCell ref="Y21:Z21"/>
    <mergeCell ref="C18:D18"/>
    <mergeCell ref="Y18:Z18"/>
    <mergeCell ref="AC5:AC21"/>
    <mergeCell ref="C6:D6"/>
    <mergeCell ref="Y6:Z6"/>
    <mergeCell ref="C7:D7"/>
    <mergeCell ref="Y7:Z7"/>
    <mergeCell ref="C8:D8"/>
    <mergeCell ref="Y8:Z8"/>
    <mergeCell ref="O3:O4"/>
    <mergeCell ref="P3:P4"/>
    <mergeCell ref="Q3:Q4"/>
    <mergeCell ref="R3:R4"/>
    <mergeCell ref="S3:T3"/>
    <mergeCell ref="J3:J4"/>
    <mergeCell ref="K3:K4"/>
    <mergeCell ref="L3:L4"/>
    <mergeCell ref="M3:M4"/>
    <mergeCell ref="C9:D9"/>
    <mergeCell ref="Y9:Z9"/>
    <mergeCell ref="C19:D19"/>
    <mergeCell ref="Y19:Z19"/>
    <mergeCell ref="C17:D17"/>
    <mergeCell ref="Y17:Z17"/>
    <mergeCell ref="L1:N2"/>
    <mergeCell ref="O1:R2"/>
    <mergeCell ref="S1:X2"/>
    <mergeCell ref="Y1:Z2"/>
    <mergeCell ref="AC3:AC4"/>
    <mergeCell ref="U3:U4"/>
    <mergeCell ref="V3:V4"/>
    <mergeCell ref="W3:X3"/>
    <mergeCell ref="N3:N4"/>
    <mergeCell ref="AA1:AC2"/>
    <mergeCell ref="Y3:Z4"/>
    <mergeCell ref="AA3:AA4"/>
    <mergeCell ref="AB3:AB4"/>
    <mergeCell ref="A2:B2"/>
    <mergeCell ref="A3:A4"/>
    <mergeCell ref="B3:B4"/>
    <mergeCell ref="C3:D4"/>
    <mergeCell ref="E3:E4"/>
    <mergeCell ref="F3:F4"/>
    <mergeCell ref="G3:G4"/>
    <mergeCell ref="H3:H4"/>
    <mergeCell ref="I3:I4"/>
    <mergeCell ref="I1:K2"/>
  </mergeCells>
  <phoneticPr fontId="5" type="noConversion"/>
  <conditionalFormatting sqref="O5:O191">
    <cfRule type="cellIs" dxfId="562" priority="1" operator="greaterThan">
      <formula>0</formula>
    </cfRule>
  </conditionalFormatting>
  <conditionalFormatting sqref="P5:P191 AA5:AA191">
    <cfRule type="cellIs" dxfId="561" priority="4" operator="lessThan">
      <formula>0</formula>
    </cfRule>
  </conditionalFormatting>
  <conditionalFormatting sqref="Q5:Q191 AB5:AB191">
    <cfRule type="cellIs" dxfId="560" priority="2" operator="greaterThan">
      <formula>1</formula>
    </cfRule>
    <cfRule type="cellIs" dxfId="559" priority="3" operator="lessThan">
      <formula>0.8</formula>
    </cfRule>
  </conditionalFormatting>
  <conditionalFormatting sqref="AC5:AC6 R5:R191 AC107:AC112">
    <cfRule type="cellIs" dxfId="558" priority="5" operator="lessThan">
      <formula>0.8</formula>
    </cfRule>
  </conditionalFormatting>
  <conditionalFormatting sqref="AC12:AC20">
    <cfRule type="cellIs" dxfId="557" priority="15" operator="lessThan">
      <formula>0.8</formula>
    </cfRule>
  </conditionalFormatting>
  <conditionalFormatting sqref="AC22:AC27">
    <cfRule type="cellIs" dxfId="556" priority="14" operator="lessThan">
      <formula>0.8</formula>
    </cfRule>
  </conditionalFormatting>
  <conditionalFormatting sqref="AC39:AC44">
    <cfRule type="cellIs" dxfId="555" priority="12" operator="lessThan">
      <formula>0.8</formula>
    </cfRule>
  </conditionalFormatting>
  <conditionalFormatting sqref="AC56">
    <cfRule type="cellIs" dxfId="554" priority="13" operator="lessThan">
      <formula>0.8</formula>
    </cfRule>
  </conditionalFormatting>
  <conditionalFormatting sqref="AC73">
    <cfRule type="cellIs" dxfId="553" priority="7" operator="lessThan">
      <formula>0.8</formula>
    </cfRule>
  </conditionalFormatting>
  <conditionalFormatting sqref="AC90:AC95">
    <cfRule type="cellIs" dxfId="552" priority="6" operator="lessThan">
      <formula>0.8</formula>
    </cfRule>
  </conditionalFormatting>
  <conditionalFormatting sqref="AC124">
    <cfRule type="cellIs" dxfId="551" priority="11" operator="lessThan">
      <formula>0.8</formula>
    </cfRule>
  </conditionalFormatting>
  <conditionalFormatting sqref="AC141">
    <cfRule type="cellIs" dxfId="550" priority="10" operator="lessThan">
      <formula>0.8</formula>
    </cfRule>
  </conditionalFormatting>
  <conditionalFormatting sqref="AC158">
    <cfRule type="cellIs" dxfId="549" priority="9" operator="lessThan">
      <formula>0.8</formula>
    </cfRule>
  </conditionalFormatting>
  <conditionalFormatting sqref="AC175:AC180">
    <cfRule type="cellIs" dxfId="548" priority="8" operator="lessThan">
      <formula>0.8</formula>
    </cfRule>
  </conditionalFormatting>
  <dataValidations count="1">
    <dataValidation type="list" allowBlank="1" showInputMessage="1" showErrorMessage="1" sqref="Y5:Z191" xr:uid="{2268BC0F-179F-4C24-8389-3EE38772F758}">
      <formula1>$Y$193:$Y$205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3E52-DBE1-4214-A300-D9D4DB939BAB}">
  <sheetPr>
    <tabColor theme="8" tint="0.59999389629810485"/>
    <pageSetUpPr fitToPage="1"/>
  </sheetPr>
  <dimension ref="A1:AG120"/>
  <sheetViews>
    <sheetView zoomScale="85" zoomScaleNormal="85" workbookViewId="0">
      <pane ySplit="4" topLeftCell="A5" activePane="bottomLeft" state="frozen"/>
      <selection activeCell="N44" sqref="N44"/>
      <selection pane="bottomLeft" activeCell="AC28" sqref="AC28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SUM(F5:F106)</f>
        <v>40867</v>
      </c>
      <c r="E1" s="88" t="s">
        <v>3</v>
      </c>
      <c r="F1" s="89">
        <f>SUM(G5:G106)</f>
        <v>2149550.0600000005</v>
      </c>
      <c r="G1" s="90" t="s">
        <v>84</v>
      </c>
      <c r="H1" s="91">
        <f>L21+L38+L55+L72+L89+L106</f>
        <v>112.72777777777779</v>
      </c>
      <c r="I1" s="345" t="s">
        <v>85</v>
      </c>
      <c r="J1" s="341"/>
      <c r="K1" s="361"/>
      <c r="L1" s="365" t="s">
        <v>86</v>
      </c>
      <c r="M1" s="366"/>
      <c r="N1" s="367"/>
      <c r="O1" s="341" t="s">
        <v>87</v>
      </c>
      <c r="P1" s="341"/>
      <c r="Q1" s="341"/>
      <c r="R1" s="342"/>
      <c r="S1" s="345" t="s">
        <v>88</v>
      </c>
      <c r="T1" s="341"/>
      <c r="U1" s="341"/>
      <c r="V1" s="341"/>
      <c r="W1" s="341"/>
      <c r="X1" s="342"/>
      <c r="Y1" s="200" t="s">
        <v>222</v>
      </c>
      <c r="Z1" s="200" t="s">
        <v>223</v>
      </c>
      <c r="AA1" s="385" t="s">
        <v>175</v>
      </c>
      <c r="AB1" s="386"/>
      <c r="AC1" s="176" t="s">
        <v>19</v>
      </c>
      <c r="AD1" s="177" t="s">
        <v>174</v>
      </c>
      <c r="AE1" s="345" t="s">
        <v>90</v>
      </c>
      <c r="AF1" s="347"/>
      <c r="AG1" s="348"/>
    </row>
    <row r="2" spans="1:33" ht="26.25" customHeight="1" thickBot="1">
      <c r="A2" s="354">
        <v>46045</v>
      </c>
      <c r="B2" s="355"/>
      <c r="C2" s="92" t="s">
        <v>40</v>
      </c>
      <c r="D2" s="93">
        <f>AVERAGE(N21,N38,N55,N72,N89,N106)</f>
        <v>155.50622032340979</v>
      </c>
      <c r="E2" s="93" t="s">
        <v>91</v>
      </c>
      <c r="F2" s="94">
        <f>F1/D1</f>
        <v>52.598675214720934</v>
      </c>
      <c r="G2" s="95" t="s">
        <v>92</v>
      </c>
      <c r="H2" s="96">
        <f>COUNT(H5:H106)</f>
        <v>0</v>
      </c>
      <c r="I2" s="362"/>
      <c r="J2" s="363"/>
      <c r="K2" s="364"/>
      <c r="L2" s="368"/>
      <c r="M2" s="343"/>
      <c r="N2" s="369"/>
      <c r="O2" s="343"/>
      <c r="P2" s="343"/>
      <c r="Q2" s="343"/>
      <c r="R2" s="344"/>
      <c r="S2" s="346"/>
      <c r="T2" s="343"/>
      <c r="U2" s="343"/>
      <c r="V2" s="343"/>
      <c r="W2" s="343"/>
      <c r="X2" s="344"/>
      <c r="Y2" s="201">
        <f>SUM(Y21,Y38,Y55,Y72,Y89,Y106)</f>
        <v>0</v>
      </c>
      <c r="Z2" s="201">
        <f>SUM(Z21,Z38,Z55,Z72,Z89,Z106)</f>
        <v>0</v>
      </c>
      <c r="AA2" s="387"/>
      <c r="AB2" s="388"/>
      <c r="AC2" s="178">
        <f>SUM(AC21,AC38,AC55,AC72,AC89,AC106)</f>
        <v>42</v>
      </c>
      <c r="AD2" s="179">
        <f>SUM(AD21,AD38,AD55,AD72,AD89,AD106)</f>
        <v>0</v>
      </c>
      <c r="AE2" s="349"/>
      <c r="AF2" s="350"/>
      <c r="AG2" s="351"/>
    </row>
    <row r="3" spans="1:33" ht="23.25" customHeight="1">
      <c r="A3" s="356" t="s">
        <v>93</v>
      </c>
      <c r="B3" s="358" t="s">
        <v>94</v>
      </c>
      <c r="C3" s="315" t="s">
        <v>95</v>
      </c>
      <c r="D3" s="315"/>
      <c r="E3" s="337" t="s">
        <v>96</v>
      </c>
      <c r="F3" s="315" t="s">
        <v>97</v>
      </c>
      <c r="G3" s="337" t="s">
        <v>98</v>
      </c>
      <c r="H3" s="339" t="s">
        <v>99</v>
      </c>
      <c r="I3" s="329" t="s">
        <v>100</v>
      </c>
      <c r="J3" s="325" t="s">
        <v>101</v>
      </c>
      <c r="K3" s="327" t="s">
        <v>40</v>
      </c>
      <c r="L3" s="352" t="s">
        <v>100</v>
      </c>
      <c r="M3" s="325" t="s">
        <v>101</v>
      </c>
      <c r="N3" s="327" t="s">
        <v>40</v>
      </c>
      <c r="O3" s="329" t="s">
        <v>100</v>
      </c>
      <c r="P3" s="331" t="s">
        <v>40</v>
      </c>
      <c r="Q3" s="333" t="s">
        <v>102</v>
      </c>
      <c r="R3" s="335" t="s">
        <v>103</v>
      </c>
      <c r="S3" s="314" t="s">
        <v>104</v>
      </c>
      <c r="T3" s="315"/>
      <c r="U3" s="316" t="s">
        <v>105</v>
      </c>
      <c r="V3" s="316" t="s">
        <v>106</v>
      </c>
      <c r="W3" s="315" t="s">
        <v>107</v>
      </c>
      <c r="X3" s="318"/>
      <c r="Y3" s="379" t="s">
        <v>224</v>
      </c>
      <c r="Z3" s="380"/>
      <c r="AA3" s="381" t="s">
        <v>108</v>
      </c>
      <c r="AB3" s="382"/>
      <c r="AC3" s="379" t="s">
        <v>225</v>
      </c>
      <c r="AD3" s="380"/>
      <c r="AE3" s="323" t="s">
        <v>101</v>
      </c>
      <c r="AF3" s="370" t="s">
        <v>102</v>
      </c>
      <c r="AG3" s="372" t="s">
        <v>109</v>
      </c>
    </row>
    <row r="4" spans="1:33" ht="17.25" customHeight="1" thickBot="1">
      <c r="A4" s="357"/>
      <c r="B4" s="359"/>
      <c r="C4" s="360"/>
      <c r="D4" s="360"/>
      <c r="E4" s="338"/>
      <c r="F4" s="360"/>
      <c r="G4" s="338"/>
      <c r="H4" s="340"/>
      <c r="I4" s="330"/>
      <c r="J4" s="326"/>
      <c r="K4" s="328"/>
      <c r="L4" s="353"/>
      <c r="M4" s="326"/>
      <c r="N4" s="328"/>
      <c r="O4" s="330"/>
      <c r="P4" s="332"/>
      <c r="Q4" s="334"/>
      <c r="R4" s="336"/>
      <c r="S4" s="68" t="s">
        <v>110</v>
      </c>
      <c r="T4" s="99" t="s">
        <v>111</v>
      </c>
      <c r="U4" s="317"/>
      <c r="V4" s="317"/>
      <c r="W4" s="99" t="s">
        <v>112</v>
      </c>
      <c r="X4" s="69" t="s">
        <v>113</v>
      </c>
      <c r="Y4" s="202" t="s">
        <v>49</v>
      </c>
      <c r="Z4" s="203" t="s">
        <v>50</v>
      </c>
      <c r="AA4" s="383"/>
      <c r="AB4" s="384"/>
      <c r="AC4" s="202" t="s">
        <v>176</v>
      </c>
      <c r="AD4" s="203" t="s">
        <v>177</v>
      </c>
      <c r="AE4" s="324"/>
      <c r="AF4" s="371"/>
      <c r="AG4" s="373"/>
    </row>
    <row r="5" spans="1:33" ht="15.75" customHeight="1">
      <c r="A5" s="311" t="s">
        <v>183</v>
      </c>
      <c r="B5" s="114" t="s">
        <v>178</v>
      </c>
      <c r="C5" s="375" t="s">
        <v>179</v>
      </c>
      <c r="D5" s="375"/>
      <c r="E5" s="147">
        <v>19.7</v>
      </c>
      <c r="F5" s="151">
        <v>3021</v>
      </c>
      <c r="G5" s="148">
        <f t="shared" ref="G5:G10" si="0">E5*F5</f>
        <v>59513.7</v>
      </c>
      <c r="H5" s="149"/>
      <c r="I5" s="150">
        <v>13</v>
      </c>
      <c r="J5" s="151">
        <v>1200</v>
      </c>
      <c r="K5" s="152">
        <f t="shared" ref="K5:K10" si="1">J5/I5</f>
        <v>92.307692307692307</v>
      </c>
      <c r="L5" s="153">
        <v>13</v>
      </c>
      <c r="M5" s="151">
        <f t="shared" ref="M5:M10" si="2">F5/V5*60</f>
        <v>1078.2867340868531</v>
      </c>
      <c r="N5" s="152">
        <f t="shared" ref="N5:N10" si="3">M5/L5</f>
        <v>82.945133391296395</v>
      </c>
      <c r="O5" s="154">
        <f t="shared" ref="O5:O10" si="4">L5-I5</f>
        <v>0</v>
      </c>
      <c r="P5" s="155">
        <f t="shared" ref="P5:P10" si="5">N5-K5</f>
        <v>-9.362558916395912</v>
      </c>
      <c r="Q5" s="156">
        <f t="shared" ref="Q5:Q10" si="6">N5/K5</f>
        <v>0.89857227840571097</v>
      </c>
      <c r="R5" s="306">
        <f>Q21</f>
        <v>0.88985050826527079</v>
      </c>
      <c r="S5" s="157">
        <v>0.20833333333333334</v>
      </c>
      <c r="T5" s="158">
        <v>0.32506944444444447</v>
      </c>
      <c r="U5" s="159"/>
      <c r="V5" s="160">
        <v>168.1</v>
      </c>
      <c r="W5" s="183"/>
      <c r="X5" s="152"/>
      <c r="Y5" s="12"/>
      <c r="Z5" s="208"/>
      <c r="AA5" s="309"/>
      <c r="AB5" s="310"/>
      <c r="AC5" s="12">
        <v>4</v>
      </c>
      <c r="AD5" s="208"/>
      <c r="AE5" s="180">
        <f t="shared" ref="AE5:AE10" si="7">M5-J5</f>
        <v>-121.71326591314687</v>
      </c>
      <c r="AF5" s="132">
        <f t="shared" ref="AF5:AF10" si="8">M5/J5</f>
        <v>0.89857227840571097</v>
      </c>
      <c r="AG5" s="376">
        <f>AF21</f>
        <v>0.88985050826527068</v>
      </c>
    </row>
    <row r="6" spans="1:33" ht="15.75" customHeight="1">
      <c r="A6" s="312"/>
      <c r="B6" s="100" t="s">
        <v>184</v>
      </c>
      <c r="C6" s="374" t="s">
        <v>185</v>
      </c>
      <c r="D6" s="374"/>
      <c r="E6" s="101">
        <v>56.77</v>
      </c>
      <c r="F6" s="102">
        <v>3036</v>
      </c>
      <c r="G6" s="103">
        <f t="shared" si="0"/>
        <v>172353.72</v>
      </c>
      <c r="H6" s="26"/>
      <c r="I6" s="104">
        <v>25</v>
      </c>
      <c r="J6" s="105">
        <v>2000</v>
      </c>
      <c r="K6" s="106">
        <f t="shared" si="1"/>
        <v>80</v>
      </c>
      <c r="L6" s="107">
        <v>25</v>
      </c>
      <c r="M6" s="105">
        <f t="shared" si="2"/>
        <v>1776.881807836123</v>
      </c>
      <c r="N6" s="106">
        <f t="shared" si="3"/>
        <v>71.075272313444927</v>
      </c>
      <c r="O6" s="108">
        <f t="shared" si="4"/>
        <v>0</v>
      </c>
      <c r="P6" s="109">
        <f t="shared" si="5"/>
        <v>-8.9247276865550731</v>
      </c>
      <c r="Q6" s="110">
        <f t="shared" si="6"/>
        <v>0.88844090391806163</v>
      </c>
      <c r="R6" s="307"/>
      <c r="S6" s="47">
        <v>0.32880787037037035</v>
      </c>
      <c r="T6" s="48">
        <v>0.4</v>
      </c>
      <c r="U6" s="111">
        <v>5.3833333333332689</v>
      </c>
      <c r="V6" s="112">
        <v>102.51666666666674</v>
      </c>
      <c r="W6" s="113"/>
      <c r="X6" s="116"/>
      <c r="Y6" s="12"/>
      <c r="Z6" s="208"/>
      <c r="AA6" s="295"/>
      <c r="AB6" s="296"/>
      <c r="AC6" s="12">
        <v>4</v>
      </c>
      <c r="AD6" s="208"/>
      <c r="AE6" s="117">
        <f t="shared" si="7"/>
        <v>-223.11819216387698</v>
      </c>
      <c r="AF6" s="110">
        <f t="shared" si="8"/>
        <v>0.88844090391806152</v>
      </c>
      <c r="AG6" s="377"/>
    </row>
    <row r="7" spans="1:33" ht="15.75" customHeight="1">
      <c r="A7" s="312"/>
      <c r="B7" s="100" t="s">
        <v>186</v>
      </c>
      <c r="C7" s="374" t="s">
        <v>199</v>
      </c>
      <c r="D7" s="374"/>
      <c r="E7" s="101">
        <v>53.76</v>
      </c>
      <c r="F7" s="102">
        <v>2389</v>
      </c>
      <c r="G7" s="103">
        <f t="shared" si="0"/>
        <v>128432.64</v>
      </c>
      <c r="H7" s="26"/>
      <c r="I7" s="104">
        <v>20</v>
      </c>
      <c r="J7" s="105">
        <v>2000</v>
      </c>
      <c r="K7" s="106">
        <f t="shared" si="1"/>
        <v>100</v>
      </c>
      <c r="L7" s="107">
        <v>20</v>
      </c>
      <c r="M7" s="105">
        <f t="shared" si="2"/>
        <v>1775.8414206070634</v>
      </c>
      <c r="N7" s="106">
        <f t="shared" si="3"/>
        <v>88.792071030353171</v>
      </c>
      <c r="O7" s="108">
        <f t="shared" si="4"/>
        <v>0</v>
      </c>
      <c r="P7" s="109">
        <f t="shared" si="5"/>
        <v>-11.207928969646829</v>
      </c>
      <c r="Q7" s="110">
        <f t="shared" si="6"/>
        <v>0.8879207103035317</v>
      </c>
      <c r="R7" s="307"/>
      <c r="S7" s="47">
        <v>0.40436342592592595</v>
      </c>
      <c r="T7" s="48">
        <v>0.46041666666666664</v>
      </c>
      <c r="U7" s="111">
        <v>6.2833333333333297</v>
      </c>
      <c r="V7" s="112">
        <v>80.716666666666598</v>
      </c>
      <c r="W7" s="113"/>
      <c r="X7" s="116"/>
      <c r="Y7" s="12"/>
      <c r="Z7" s="208"/>
      <c r="AA7" s="295"/>
      <c r="AB7" s="296"/>
      <c r="AC7" s="12">
        <v>2</v>
      </c>
      <c r="AD7" s="208"/>
      <c r="AE7" s="117">
        <f t="shared" si="7"/>
        <v>-224.15857939293664</v>
      </c>
      <c r="AF7" s="110">
        <f t="shared" si="8"/>
        <v>0.8879207103035317</v>
      </c>
      <c r="AG7" s="377"/>
    </row>
    <row r="8" spans="1:33" ht="15.75" customHeight="1">
      <c r="A8" s="312"/>
      <c r="B8" s="100" t="s">
        <v>186</v>
      </c>
      <c r="C8" s="374" t="s">
        <v>197</v>
      </c>
      <c r="D8" s="374"/>
      <c r="E8" s="101">
        <v>47.37</v>
      </c>
      <c r="F8" s="102">
        <v>1445</v>
      </c>
      <c r="G8" s="103">
        <f t="shared" si="0"/>
        <v>68449.649999999994</v>
      </c>
      <c r="H8" s="26"/>
      <c r="I8" s="104">
        <v>21</v>
      </c>
      <c r="J8" s="105">
        <v>2000</v>
      </c>
      <c r="K8" s="106">
        <f t="shared" si="1"/>
        <v>95.238095238095241</v>
      </c>
      <c r="L8" s="107">
        <v>21</v>
      </c>
      <c r="M8" s="105">
        <f t="shared" si="2"/>
        <v>1774.2155525238745</v>
      </c>
      <c r="N8" s="106">
        <f t="shared" si="3"/>
        <v>84.486454882089262</v>
      </c>
      <c r="O8" s="108">
        <f t="shared" si="4"/>
        <v>0</v>
      </c>
      <c r="P8" s="109">
        <f t="shared" si="5"/>
        <v>-10.751640356005979</v>
      </c>
      <c r="Q8" s="110">
        <f t="shared" si="6"/>
        <v>0.88710777626193726</v>
      </c>
      <c r="R8" s="307"/>
      <c r="S8" s="47">
        <v>0.46398148148148149</v>
      </c>
      <c r="T8" s="48">
        <v>0.49791666666666667</v>
      </c>
      <c r="U8" s="111">
        <v>5.1333333333333897</v>
      </c>
      <c r="V8" s="112">
        <v>48.86666666666666</v>
      </c>
      <c r="W8" s="113">
        <v>0.49791666666666667</v>
      </c>
      <c r="X8" s="116">
        <v>0.53629629629629627</v>
      </c>
      <c r="Y8" s="12"/>
      <c r="Z8" s="208"/>
      <c r="AA8" s="295"/>
      <c r="AB8" s="296"/>
      <c r="AC8" s="12">
        <v>1</v>
      </c>
      <c r="AD8" s="208"/>
      <c r="AE8" s="117">
        <f t="shared" si="7"/>
        <v>-225.78444747612548</v>
      </c>
      <c r="AF8" s="110">
        <f t="shared" si="8"/>
        <v>0.88710777626193726</v>
      </c>
      <c r="AG8" s="377"/>
    </row>
    <row r="9" spans="1:33" ht="15.75" customHeight="1">
      <c r="A9" s="312"/>
      <c r="B9" s="100" t="s">
        <v>186</v>
      </c>
      <c r="C9" s="374" t="s">
        <v>187</v>
      </c>
      <c r="D9" s="374"/>
      <c r="E9" s="101">
        <v>77.34</v>
      </c>
      <c r="F9" s="102">
        <v>1445</v>
      </c>
      <c r="G9" s="103">
        <f t="shared" si="0"/>
        <v>111756.3</v>
      </c>
      <c r="H9" s="13"/>
      <c r="I9" s="104">
        <v>25</v>
      </c>
      <c r="J9" s="105">
        <v>2000</v>
      </c>
      <c r="K9" s="106">
        <f t="shared" si="1"/>
        <v>80</v>
      </c>
      <c r="L9" s="118">
        <v>25</v>
      </c>
      <c r="M9" s="105">
        <f t="shared" si="2"/>
        <v>1779.0697674418604</v>
      </c>
      <c r="N9" s="106">
        <f t="shared" si="3"/>
        <v>71.162790697674424</v>
      </c>
      <c r="O9" s="108">
        <f t="shared" si="4"/>
        <v>0</v>
      </c>
      <c r="P9" s="109">
        <f t="shared" si="5"/>
        <v>-8.8372093023255758</v>
      </c>
      <c r="Q9" s="110">
        <f t="shared" si="6"/>
        <v>0.88953488372093026</v>
      </c>
      <c r="R9" s="307"/>
      <c r="S9" s="47">
        <v>0.53629629629629627</v>
      </c>
      <c r="T9" s="48">
        <v>0.57013888888888886</v>
      </c>
      <c r="U9" s="111">
        <v>55.266666666666623</v>
      </c>
      <c r="V9" s="112">
        <v>48.733333333333334</v>
      </c>
      <c r="W9" s="113"/>
      <c r="X9" s="116"/>
      <c r="Y9" s="12"/>
      <c r="Z9" s="208"/>
      <c r="AA9" s="295"/>
      <c r="AB9" s="296"/>
      <c r="AC9" s="12">
        <v>3</v>
      </c>
      <c r="AD9" s="208"/>
      <c r="AE9" s="117">
        <f t="shared" si="7"/>
        <v>-220.93023255813955</v>
      </c>
      <c r="AF9" s="110">
        <f t="shared" si="8"/>
        <v>0.88953488372093026</v>
      </c>
      <c r="AG9" s="377"/>
    </row>
    <row r="10" spans="1:33" ht="15.75" customHeight="1">
      <c r="A10" s="312"/>
      <c r="B10" s="100" t="s">
        <v>186</v>
      </c>
      <c r="C10" s="374" t="s">
        <v>189</v>
      </c>
      <c r="D10" s="374"/>
      <c r="E10" s="101">
        <v>59.52</v>
      </c>
      <c r="F10" s="102">
        <v>3223</v>
      </c>
      <c r="G10" s="121">
        <f t="shared" si="0"/>
        <v>191832.96000000002</v>
      </c>
      <c r="H10" s="122"/>
      <c r="I10" s="104">
        <v>25</v>
      </c>
      <c r="J10" s="105">
        <v>2000</v>
      </c>
      <c r="K10" s="106">
        <f t="shared" si="1"/>
        <v>80</v>
      </c>
      <c r="L10" s="107">
        <v>25</v>
      </c>
      <c r="M10" s="105">
        <f t="shared" si="2"/>
        <v>1782.0304100752578</v>
      </c>
      <c r="N10" s="106">
        <f t="shared" si="3"/>
        <v>71.281216403010319</v>
      </c>
      <c r="O10" s="108">
        <f t="shared" si="4"/>
        <v>0</v>
      </c>
      <c r="P10" s="109">
        <f t="shared" si="5"/>
        <v>-8.718783596989681</v>
      </c>
      <c r="Q10" s="110">
        <f t="shared" si="6"/>
        <v>0.89101520503762899</v>
      </c>
      <c r="R10" s="307"/>
      <c r="S10" s="47">
        <v>0.57394675925925931</v>
      </c>
      <c r="T10" s="48">
        <v>0.64930555555555558</v>
      </c>
      <c r="U10" s="111">
        <v>5.4833333333334444</v>
      </c>
      <c r="V10" s="112">
        <v>108.51666666666662</v>
      </c>
      <c r="W10" s="113"/>
      <c r="X10" s="116"/>
      <c r="Y10" s="12"/>
      <c r="Z10" s="208"/>
      <c r="AA10" s="295"/>
      <c r="AB10" s="296"/>
      <c r="AC10" s="12">
        <v>2</v>
      </c>
      <c r="AD10" s="208"/>
      <c r="AE10" s="117">
        <f t="shared" si="7"/>
        <v>-217.96958992474219</v>
      </c>
      <c r="AF10" s="110">
        <f t="shared" si="8"/>
        <v>0.89101520503762888</v>
      </c>
      <c r="AG10" s="377"/>
    </row>
    <row r="11" spans="1:33" ht="15.75" customHeight="1">
      <c r="A11" s="312"/>
      <c r="B11" s="100"/>
      <c r="C11" s="374"/>
      <c r="D11" s="374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307"/>
      <c r="S11" s="47"/>
      <c r="T11" s="48"/>
      <c r="U11" s="111"/>
      <c r="V11" s="112"/>
      <c r="W11" s="113"/>
      <c r="X11" s="116"/>
      <c r="Y11" s="12"/>
      <c r="Z11" s="208"/>
      <c r="AA11" s="295"/>
      <c r="AB11" s="296"/>
      <c r="AC11" s="12"/>
      <c r="AD11" s="208"/>
      <c r="AE11" s="117"/>
      <c r="AF11" s="110"/>
      <c r="AG11" s="377"/>
    </row>
    <row r="12" spans="1:33" ht="15.75" customHeight="1">
      <c r="A12" s="312"/>
      <c r="B12" s="100"/>
      <c r="C12" s="374"/>
      <c r="D12" s="374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07"/>
      <c r="S12" s="47"/>
      <c r="T12" s="48"/>
      <c r="U12" s="111"/>
      <c r="V12" s="112"/>
      <c r="W12" s="113"/>
      <c r="X12" s="116"/>
      <c r="Y12" s="12"/>
      <c r="Z12" s="208"/>
      <c r="AA12" s="295"/>
      <c r="AB12" s="296"/>
      <c r="AC12" s="12"/>
      <c r="AD12" s="208"/>
      <c r="AE12" s="117"/>
      <c r="AF12" s="110"/>
      <c r="AG12" s="377"/>
    </row>
    <row r="13" spans="1:33" ht="15.75" customHeight="1">
      <c r="A13" s="312"/>
      <c r="B13" s="100"/>
      <c r="C13" s="374"/>
      <c r="D13" s="374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07"/>
      <c r="S13" s="47"/>
      <c r="T13" s="48"/>
      <c r="U13" s="111"/>
      <c r="V13" s="112"/>
      <c r="W13" s="113"/>
      <c r="X13" s="116"/>
      <c r="Y13" s="12"/>
      <c r="Z13" s="208"/>
      <c r="AA13" s="295"/>
      <c r="AB13" s="296"/>
      <c r="AC13" s="12"/>
      <c r="AD13" s="208"/>
      <c r="AE13" s="117"/>
      <c r="AF13" s="110"/>
      <c r="AG13" s="377"/>
    </row>
    <row r="14" spans="1:33" ht="15.75" customHeight="1">
      <c r="A14" s="312"/>
      <c r="B14" s="100"/>
      <c r="C14" s="374"/>
      <c r="D14" s="374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07"/>
      <c r="S14" s="47"/>
      <c r="T14" s="48"/>
      <c r="U14" s="111"/>
      <c r="V14" s="112"/>
      <c r="W14" s="113"/>
      <c r="X14" s="116"/>
      <c r="Y14" s="12"/>
      <c r="Z14" s="208"/>
      <c r="AA14" s="295"/>
      <c r="AB14" s="296"/>
      <c r="AC14" s="12"/>
      <c r="AD14" s="208"/>
      <c r="AE14" s="117"/>
      <c r="AF14" s="110"/>
      <c r="AG14" s="377"/>
    </row>
    <row r="15" spans="1:33" ht="15.75" customHeight="1">
      <c r="A15" s="312"/>
      <c r="B15" s="100"/>
      <c r="C15" s="374"/>
      <c r="D15" s="37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07"/>
      <c r="S15" s="47"/>
      <c r="T15" s="48"/>
      <c r="U15" s="111"/>
      <c r="V15" s="112"/>
      <c r="W15" s="113"/>
      <c r="X15" s="116"/>
      <c r="Y15" s="12"/>
      <c r="Z15" s="208"/>
      <c r="AA15" s="295"/>
      <c r="AB15" s="296"/>
      <c r="AC15" s="12"/>
      <c r="AD15" s="208"/>
      <c r="AE15" s="117"/>
      <c r="AF15" s="110"/>
      <c r="AG15" s="377"/>
    </row>
    <row r="16" spans="1:33" ht="15.75" customHeight="1">
      <c r="A16" s="312"/>
      <c r="B16" s="100"/>
      <c r="C16" s="374"/>
      <c r="D16" s="37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07"/>
      <c r="S16" s="47"/>
      <c r="T16" s="48"/>
      <c r="U16" s="111"/>
      <c r="V16" s="112"/>
      <c r="W16" s="113"/>
      <c r="X16" s="116"/>
      <c r="Y16" s="12"/>
      <c r="Z16" s="208"/>
      <c r="AA16" s="295"/>
      <c r="AB16" s="296"/>
      <c r="AC16" s="12"/>
      <c r="AD16" s="208"/>
      <c r="AE16" s="117"/>
      <c r="AF16" s="110"/>
      <c r="AG16" s="377"/>
    </row>
    <row r="17" spans="1:33" ht="15.75" customHeight="1">
      <c r="A17" s="312"/>
      <c r="B17" s="100"/>
      <c r="C17" s="374"/>
      <c r="D17" s="37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07"/>
      <c r="S17" s="47"/>
      <c r="T17" s="48"/>
      <c r="U17" s="111"/>
      <c r="V17" s="112"/>
      <c r="W17" s="113"/>
      <c r="X17" s="116"/>
      <c r="Y17" s="12"/>
      <c r="Z17" s="208"/>
      <c r="AA17" s="295"/>
      <c r="AB17" s="296"/>
      <c r="AC17" s="12"/>
      <c r="AD17" s="208"/>
      <c r="AE17" s="117"/>
      <c r="AF17" s="110"/>
      <c r="AG17" s="377"/>
    </row>
    <row r="18" spans="1:33" ht="15.75" customHeight="1">
      <c r="A18" s="312"/>
      <c r="B18" s="100"/>
      <c r="C18" s="374"/>
      <c r="D18" s="37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07"/>
      <c r="S18" s="47"/>
      <c r="T18" s="48"/>
      <c r="U18" s="111"/>
      <c r="V18" s="112"/>
      <c r="W18" s="113"/>
      <c r="X18" s="116"/>
      <c r="Y18" s="12"/>
      <c r="Z18" s="208"/>
      <c r="AA18" s="295"/>
      <c r="AB18" s="296"/>
      <c r="AC18" s="12"/>
      <c r="AD18" s="208"/>
      <c r="AE18" s="117"/>
      <c r="AF18" s="110"/>
      <c r="AG18" s="377"/>
    </row>
    <row r="19" spans="1:33" ht="15.75" customHeight="1">
      <c r="A19" s="312"/>
      <c r="B19" s="100"/>
      <c r="C19" s="374"/>
      <c r="D19" s="37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07"/>
      <c r="S19" s="47"/>
      <c r="T19" s="48"/>
      <c r="U19" s="111"/>
      <c r="V19" s="112"/>
      <c r="W19" s="113"/>
      <c r="X19" s="116"/>
      <c r="Y19" s="12"/>
      <c r="Z19" s="208"/>
      <c r="AA19" s="295"/>
      <c r="AB19" s="296"/>
      <c r="AC19" s="12"/>
      <c r="AD19" s="208"/>
      <c r="AE19" s="117"/>
      <c r="AF19" s="110"/>
      <c r="AG19" s="377"/>
    </row>
    <row r="20" spans="1:33" ht="15.75" customHeight="1">
      <c r="A20" s="312"/>
      <c r="B20" s="100"/>
      <c r="C20" s="374"/>
      <c r="D20" s="374"/>
      <c r="E20" s="184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07"/>
      <c r="S20" s="47"/>
      <c r="T20" s="48"/>
      <c r="U20" s="130"/>
      <c r="V20" s="112"/>
      <c r="W20" s="113"/>
      <c r="X20" s="116"/>
      <c r="Y20" s="12"/>
      <c r="Z20" s="208"/>
      <c r="AA20" s="295"/>
      <c r="AB20" s="296"/>
      <c r="AC20" s="12"/>
      <c r="AD20" s="208"/>
      <c r="AE20" s="117"/>
      <c r="AF20" s="110"/>
      <c r="AG20" s="377"/>
    </row>
    <row r="21" spans="1:33" ht="15.75" customHeight="1" thickBot="1">
      <c r="A21" s="313"/>
      <c r="B21" s="133" t="s">
        <v>117</v>
      </c>
      <c r="C21" s="297"/>
      <c r="D21" s="297"/>
      <c r="E21" s="134"/>
      <c r="F21" s="167"/>
      <c r="G21" s="135"/>
      <c r="H21" s="69"/>
      <c r="I21" s="136">
        <f>AVERAGE(I5:I20)</f>
        <v>21.5</v>
      </c>
      <c r="J21" s="137">
        <f>AVERAGE(J5:J20)</f>
        <v>1866.6666666666667</v>
      </c>
      <c r="K21" s="138">
        <f t="shared" ref="K21:K30" si="9">J21/I21</f>
        <v>86.821705426356587</v>
      </c>
      <c r="L21" s="136">
        <f>AVERAGE(L5:L20)</f>
        <v>21.5</v>
      </c>
      <c r="M21" s="137">
        <f>AVERAGE(M5:M20)</f>
        <v>1661.0542820951721</v>
      </c>
      <c r="N21" s="138">
        <f t="shared" ref="N21:N30" si="10">M21/L21</f>
        <v>77.258338702101028</v>
      </c>
      <c r="O21" s="139">
        <f t="shared" ref="O21:O30" si="11">L21-I21</f>
        <v>0</v>
      </c>
      <c r="P21" s="140">
        <f t="shared" ref="P21:P30" si="12">N21-K21</f>
        <v>-9.5633667242555589</v>
      </c>
      <c r="Q21" s="141">
        <f t="shared" ref="Q21:Q30" si="13">N21/K21</f>
        <v>0.88985050826527079</v>
      </c>
      <c r="R21" s="308"/>
      <c r="S21" s="142">
        <f>S5</f>
        <v>0.20833333333333334</v>
      </c>
      <c r="T21" s="143">
        <f>INDEX(T5:T20,COUNTA(T5:T20))</f>
        <v>0.64930555555555558</v>
      </c>
      <c r="U21" s="144"/>
      <c r="V21" s="166"/>
      <c r="W21" s="167"/>
      <c r="X21" s="138"/>
      <c r="Y21" s="181">
        <f>SUM(Y5:Y20)</f>
        <v>0</v>
      </c>
      <c r="Z21" s="182">
        <f>SUM(Z5:Z20)</f>
        <v>0</v>
      </c>
      <c r="AA21" s="298"/>
      <c r="AB21" s="299"/>
      <c r="AC21" s="181">
        <f>SUM(AC5:AC20)</f>
        <v>16</v>
      </c>
      <c r="AD21" s="182">
        <f>SUM(AD5:AD20)</f>
        <v>0</v>
      </c>
      <c r="AE21" s="168">
        <f t="shared" ref="AE21:AE30" si="14">M21-J21</f>
        <v>-205.61238457149466</v>
      </c>
      <c r="AF21" s="141">
        <f t="shared" ref="AF21:AF30" si="15">M21/J21</f>
        <v>0.88985050826527068</v>
      </c>
      <c r="AG21" s="378"/>
    </row>
    <row r="22" spans="1:33" ht="15.75" customHeight="1">
      <c r="A22" s="300" t="s">
        <v>190</v>
      </c>
      <c r="B22" s="146" t="s">
        <v>191</v>
      </c>
      <c r="C22" s="304" t="s">
        <v>192</v>
      </c>
      <c r="D22" s="305"/>
      <c r="E22" s="147">
        <v>57.3</v>
      </c>
      <c r="F22" s="159">
        <v>1337</v>
      </c>
      <c r="G22" s="148">
        <f t="shared" ref="G22:G30" si="16">E22*F22</f>
        <v>76610.099999999991</v>
      </c>
      <c r="H22" s="149"/>
      <c r="I22" s="153">
        <v>22</v>
      </c>
      <c r="J22" s="151">
        <v>1800</v>
      </c>
      <c r="K22" s="152">
        <f t="shared" si="9"/>
        <v>81.818181818181813</v>
      </c>
      <c r="L22" s="153">
        <v>22</v>
      </c>
      <c r="M22" s="151">
        <f t="shared" ref="M22:M30" si="17">F22/V22*60</f>
        <v>1599.6011964107677</v>
      </c>
      <c r="N22" s="152">
        <f t="shared" si="10"/>
        <v>72.709145291398528</v>
      </c>
      <c r="O22" s="154">
        <f t="shared" si="11"/>
        <v>0</v>
      </c>
      <c r="P22" s="155">
        <f t="shared" si="12"/>
        <v>-9.1090365267832851</v>
      </c>
      <c r="Q22" s="156">
        <f t="shared" si="13"/>
        <v>0.88866733133931541</v>
      </c>
      <c r="R22" s="306">
        <f>Q38</f>
        <v>0.88716984399080712</v>
      </c>
      <c r="S22" s="157">
        <v>0.29166666666666669</v>
      </c>
      <c r="T22" s="158">
        <v>0.32649305555555558</v>
      </c>
      <c r="U22" s="159"/>
      <c r="V22" s="160">
        <v>50.150000000000006</v>
      </c>
      <c r="W22" s="97"/>
      <c r="X22" s="98"/>
      <c r="Y22" s="12"/>
      <c r="Z22" s="208"/>
      <c r="AA22" s="309"/>
      <c r="AB22" s="310"/>
      <c r="AC22" s="12">
        <v>1</v>
      </c>
      <c r="AD22" s="208"/>
      <c r="AE22" s="115">
        <f t="shared" si="14"/>
        <v>-200.39880358923233</v>
      </c>
      <c r="AF22" s="156">
        <f t="shared" si="15"/>
        <v>0.88866733133931541</v>
      </c>
      <c r="AG22" s="389">
        <f>AF38</f>
        <v>0.88716984399080712</v>
      </c>
    </row>
    <row r="23" spans="1:33" ht="15.75" customHeight="1">
      <c r="A23" s="301"/>
      <c r="B23" s="163" t="s">
        <v>178</v>
      </c>
      <c r="C23" s="293" t="s">
        <v>204</v>
      </c>
      <c r="D23" s="294"/>
      <c r="E23" s="101">
        <v>57.73</v>
      </c>
      <c r="F23" s="111">
        <v>792</v>
      </c>
      <c r="G23" s="103">
        <f t="shared" si="16"/>
        <v>45722.159999999996</v>
      </c>
      <c r="H23" s="26"/>
      <c r="I23" s="107">
        <v>22</v>
      </c>
      <c r="J23" s="105">
        <v>1800</v>
      </c>
      <c r="K23" s="106">
        <f t="shared" si="9"/>
        <v>81.818181818181813</v>
      </c>
      <c r="L23" s="107">
        <v>22</v>
      </c>
      <c r="M23" s="105">
        <f t="shared" si="17"/>
        <v>1602.6981450252952</v>
      </c>
      <c r="N23" s="106">
        <f t="shared" si="10"/>
        <v>72.849915682967961</v>
      </c>
      <c r="O23" s="108">
        <f t="shared" si="11"/>
        <v>0</v>
      </c>
      <c r="P23" s="109">
        <f t="shared" si="12"/>
        <v>-8.9682661352138524</v>
      </c>
      <c r="Q23" s="110">
        <f t="shared" si="13"/>
        <v>0.89038785834738621</v>
      </c>
      <c r="R23" s="307"/>
      <c r="S23" s="47">
        <v>0.33010416666666664</v>
      </c>
      <c r="T23" s="48">
        <v>0.35069444444444442</v>
      </c>
      <c r="U23" s="111">
        <v>5.1999999999999336</v>
      </c>
      <c r="V23" s="112">
        <v>29.65</v>
      </c>
      <c r="W23" s="113"/>
      <c r="X23" s="116"/>
      <c r="Y23" s="12"/>
      <c r="Z23" s="208"/>
      <c r="AA23" s="295"/>
      <c r="AB23" s="296"/>
      <c r="AC23" s="12">
        <v>1</v>
      </c>
      <c r="AD23" s="208"/>
      <c r="AE23" s="117">
        <f t="shared" si="14"/>
        <v>-197.30185497470484</v>
      </c>
      <c r="AF23" s="110">
        <f t="shared" si="15"/>
        <v>0.89038785834738621</v>
      </c>
      <c r="AG23" s="377"/>
    </row>
    <row r="24" spans="1:33" ht="15.75" customHeight="1">
      <c r="A24" s="301"/>
      <c r="B24" s="163" t="s">
        <v>178</v>
      </c>
      <c r="C24" s="293" t="s">
        <v>203</v>
      </c>
      <c r="D24" s="294"/>
      <c r="E24" s="101">
        <v>57.73</v>
      </c>
      <c r="F24" s="111">
        <v>616</v>
      </c>
      <c r="G24" s="103">
        <f t="shared" si="16"/>
        <v>35561.68</v>
      </c>
      <c r="H24" s="26"/>
      <c r="I24" s="107">
        <v>22</v>
      </c>
      <c r="J24" s="105">
        <v>1800</v>
      </c>
      <c r="K24" s="106">
        <f t="shared" si="9"/>
        <v>81.818181818181813</v>
      </c>
      <c r="L24" s="107">
        <v>22</v>
      </c>
      <c r="M24" s="105">
        <f t="shared" si="17"/>
        <v>1601.1552346570406</v>
      </c>
      <c r="N24" s="106">
        <f t="shared" si="10"/>
        <v>72.779783393501845</v>
      </c>
      <c r="O24" s="108">
        <f t="shared" si="11"/>
        <v>0</v>
      </c>
      <c r="P24" s="109">
        <f t="shared" si="12"/>
        <v>-9.0383984246799685</v>
      </c>
      <c r="Q24" s="110">
        <f t="shared" si="13"/>
        <v>0.88953068592057816</v>
      </c>
      <c r="R24" s="307"/>
      <c r="S24" s="47">
        <v>0.35416666666666669</v>
      </c>
      <c r="T24" s="48">
        <v>0.37019675925925927</v>
      </c>
      <c r="U24" s="111">
        <v>5.0000000000000622</v>
      </c>
      <c r="V24" s="112">
        <v>23.083333333333318</v>
      </c>
      <c r="W24" s="113"/>
      <c r="X24" s="116"/>
      <c r="Y24" s="12"/>
      <c r="Z24" s="208"/>
      <c r="AA24" s="295"/>
      <c r="AB24" s="296"/>
      <c r="AC24" s="12">
        <v>1</v>
      </c>
      <c r="AD24" s="208"/>
      <c r="AE24" s="117">
        <f t="shared" si="14"/>
        <v>-198.84476534295936</v>
      </c>
      <c r="AF24" s="110">
        <f t="shared" si="15"/>
        <v>0.88953068592057816</v>
      </c>
      <c r="AG24" s="377"/>
    </row>
    <row r="25" spans="1:33" ht="15.75" customHeight="1">
      <c r="A25" s="301"/>
      <c r="B25" s="163" t="s">
        <v>201</v>
      </c>
      <c r="C25" s="293" t="s">
        <v>205</v>
      </c>
      <c r="D25" s="294"/>
      <c r="E25" s="101">
        <v>71.84</v>
      </c>
      <c r="F25" s="111">
        <v>917</v>
      </c>
      <c r="G25" s="103">
        <f t="shared" si="16"/>
        <v>65877.279999999999</v>
      </c>
      <c r="H25" s="26"/>
      <c r="I25" s="107">
        <v>19</v>
      </c>
      <c r="J25" s="105">
        <v>1800</v>
      </c>
      <c r="K25" s="106">
        <f t="shared" si="9"/>
        <v>94.736842105263165</v>
      </c>
      <c r="L25" s="107">
        <v>19</v>
      </c>
      <c r="M25" s="105">
        <f t="shared" si="17"/>
        <v>1605.6420233463023</v>
      </c>
      <c r="N25" s="106">
        <f t="shared" si="10"/>
        <v>84.507474912963275</v>
      </c>
      <c r="O25" s="108">
        <f t="shared" si="11"/>
        <v>0</v>
      </c>
      <c r="P25" s="109">
        <f t="shared" si="12"/>
        <v>-10.22936719229989</v>
      </c>
      <c r="Q25" s="110">
        <f t="shared" si="13"/>
        <v>0.89202334630350122</v>
      </c>
      <c r="R25" s="307"/>
      <c r="S25" s="47">
        <v>0.37361111111111112</v>
      </c>
      <c r="T25" s="48">
        <v>0.39740740740740743</v>
      </c>
      <c r="U25" s="111">
        <v>4.9166666666666625</v>
      </c>
      <c r="V25" s="112">
        <v>34.266666666666694</v>
      </c>
      <c r="W25" s="113"/>
      <c r="X25" s="116"/>
      <c r="Y25" s="12"/>
      <c r="Z25" s="208"/>
      <c r="AA25" s="295"/>
      <c r="AB25" s="296"/>
      <c r="AC25" s="12">
        <v>1</v>
      </c>
      <c r="AD25" s="208"/>
      <c r="AE25" s="117">
        <f t="shared" si="14"/>
        <v>-194.35797665369773</v>
      </c>
      <c r="AF25" s="110">
        <f t="shared" si="15"/>
        <v>0.89202334630350122</v>
      </c>
      <c r="AG25" s="377"/>
    </row>
    <row r="26" spans="1:33" ht="15.75" customHeight="1">
      <c r="A26" s="302"/>
      <c r="B26" s="163" t="s">
        <v>201</v>
      </c>
      <c r="C26" s="293" t="s">
        <v>206</v>
      </c>
      <c r="D26" s="294"/>
      <c r="E26" s="101">
        <v>72.400000000000006</v>
      </c>
      <c r="F26" s="111">
        <v>418</v>
      </c>
      <c r="G26" s="103">
        <f t="shared" si="16"/>
        <v>30263.200000000001</v>
      </c>
      <c r="H26" s="13"/>
      <c r="I26" s="118">
        <v>18</v>
      </c>
      <c r="J26" s="105">
        <v>1800</v>
      </c>
      <c r="K26" s="106">
        <f t="shared" si="9"/>
        <v>100</v>
      </c>
      <c r="L26" s="118">
        <v>18</v>
      </c>
      <c r="M26" s="105">
        <f t="shared" si="17"/>
        <v>1605.9765208111003</v>
      </c>
      <c r="N26" s="106">
        <f t="shared" si="10"/>
        <v>89.220917822838899</v>
      </c>
      <c r="O26" s="108">
        <f t="shared" si="11"/>
        <v>0</v>
      </c>
      <c r="P26" s="109">
        <f t="shared" si="12"/>
        <v>-10.779082177161101</v>
      </c>
      <c r="Q26" s="110">
        <f t="shared" si="13"/>
        <v>0.89220917822838897</v>
      </c>
      <c r="R26" s="307"/>
      <c r="S26" s="47">
        <v>0.40096064814814814</v>
      </c>
      <c r="T26" s="48">
        <v>0.41180555555555554</v>
      </c>
      <c r="U26" s="111">
        <v>5.1166666666666138</v>
      </c>
      <c r="V26" s="112">
        <v>15.616666666666656</v>
      </c>
      <c r="W26" s="113"/>
      <c r="X26" s="116"/>
      <c r="Y26" s="12"/>
      <c r="Z26" s="208"/>
      <c r="AA26" s="295"/>
      <c r="AB26" s="296"/>
      <c r="AC26" s="12">
        <v>1</v>
      </c>
      <c r="AD26" s="208"/>
      <c r="AE26" s="117">
        <f t="shared" si="14"/>
        <v>-194.02347918889973</v>
      </c>
      <c r="AF26" s="110">
        <f t="shared" si="15"/>
        <v>0.89220917822838908</v>
      </c>
      <c r="AG26" s="377"/>
    </row>
    <row r="27" spans="1:33" ht="15.75" customHeight="1">
      <c r="A27" s="302"/>
      <c r="B27" s="163" t="s">
        <v>180</v>
      </c>
      <c r="C27" s="293" t="s">
        <v>181</v>
      </c>
      <c r="D27" s="294"/>
      <c r="E27" s="101">
        <v>24.07</v>
      </c>
      <c r="F27" s="111">
        <v>333</v>
      </c>
      <c r="G27" s="121">
        <f t="shared" si="16"/>
        <v>8015.31</v>
      </c>
      <c r="H27" s="122"/>
      <c r="I27" s="107">
        <v>20</v>
      </c>
      <c r="J27" s="105">
        <v>2600</v>
      </c>
      <c r="K27" s="106">
        <f t="shared" si="9"/>
        <v>130</v>
      </c>
      <c r="L27" s="107">
        <v>20</v>
      </c>
      <c r="M27" s="105">
        <f t="shared" si="17"/>
        <v>2314.2857142857238</v>
      </c>
      <c r="N27" s="106">
        <f t="shared" si="10"/>
        <v>115.71428571428619</v>
      </c>
      <c r="O27" s="108">
        <f t="shared" si="11"/>
        <v>0</v>
      </c>
      <c r="P27" s="109">
        <f t="shared" si="12"/>
        <v>-14.285714285713809</v>
      </c>
      <c r="Q27" s="110">
        <f t="shared" si="13"/>
        <v>0.89010989010989383</v>
      </c>
      <c r="R27" s="307"/>
      <c r="S27" s="47">
        <v>0.41622685185185188</v>
      </c>
      <c r="T27" s="48">
        <v>0.42222222222222222</v>
      </c>
      <c r="U27" s="111">
        <v>6.3666666666667293</v>
      </c>
      <c r="V27" s="112">
        <v>8.6333333333332973</v>
      </c>
      <c r="W27" s="113"/>
      <c r="X27" s="116"/>
      <c r="Y27" s="12"/>
      <c r="Z27" s="208"/>
      <c r="AA27" s="295"/>
      <c r="AB27" s="296"/>
      <c r="AC27" s="12">
        <v>1</v>
      </c>
      <c r="AD27" s="208"/>
      <c r="AE27" s="117">
        <f t="shared" si="14"/>
        <v>-285.71428571427623</v>
      </c>
      <c r="AF27" s="110">
        <f t="shared" si="15"/>
        <v>0.89010989010989372</v>
      </c>
      <c r="AG27" s="377"/>
    </row>
    <row r="28" spans="1:33" ht="15.75" customHeight="1">
      <c r="A28" s="302"/>
      <c r="B28" s="163" t="s">
        <v>180</v>
      </c>
      <c r="C28" s="293" t="s">
        <v>182</v>
      </c>
      <c r="D28" s="294"/>
      <c r="E28" s="101">
        <v>29.97</v>
      </c>
      <c r="F28" s="111">
        <v>2128</v>
      </c>
      <c r="G28" s="121">
        <f t="shared" si="16"/>
        <v>63776.159999999996</v>
      </c>
      <c r="H28" s="62"/>
      <c r="I28" s="118">
        <v>20</v>
      </c>
      <c r="J28" s="105">
        <v>2600</v>
      </c>
      <c r="K28" s="106">
        <f t="shared" si="9"/>
        <v>130</v>
      </c>
      <c r="L28" s="118">
        <v>20</v>
      </c>
      <c r="M28" s="105">
        <f t="shared" si="17"/>
        <v>2313.04347826087</v>
      </c>
      <c r="N28" s="106">
        <f t="shared" si="10"/>
        <v>115.6521739130435</v>
      </c>
      <c r="O28" s="123">
        <f t="shared" si="11"/>
        <v>0</v>
      </c>
      <c r="P28" s="124">
        <f t="shared" si="12"/>
        <v>-14.347826086956502</v>
      </c>
      <c r="Q28" s="125">
        <f t="shared" si="13"/>
        <v>0.88963210702341156</v>
      </c>
      <c r="R28" s="307"/>
      <c r="S28" s="47">
        <v>0.42569444444444443</v>
      </c>
      <c r="T28" s="48">
        <v>0.46402777777777776</v>
      </c>
      <c r="U28" s="111">
        <v>4.9999999999999822</v>
      </c>
      <c r="V28" s="112">
        <v>55.199999999999996</v>
      </c>
      <c r="W28" s="113">
        <v>0.46402777777777776</v>
      </c>
      <c r="X28" s="116">
        <v>0.50277777777777777</v>
      </c>
      <c r="Y28" s="12"/>
      <c r="Z28" s="208"/>
      <c r="AA28" s="295"/>
      <c r="AB28" s="296"/>
      <c r="AC28" s="12">
        <v>1</v>
      </c>
      <c r="AD28" s="208"/>
      <c r="AE28" s="117">
        <f t="shared" si="14"/>
        <v>-286.95652173913004</v>
      </c>
      <c r="AF28" s="110">
        <f t="shared" si="15"/>
        <v>0.88963210702341156</v>
      </c>
      <c r="AG28" s="377"/>
    </row>
    <row r="29" spans="1:33" ht="15.75" customHeight="1">
      <c r="A29" s="302"/>
      <c r="B29" s="163" t="s">
        <v>201</v>
      </c>
      <c r="C29" s="293" t="s">
        <v>258</v>
      </c>
      <c r="D29" s="294"/>
      <c r="E29" s="101">
        <v>56.43</v>
      </c>
      <c r="F29" s="111">
        <v>1389</v>
      </c>
      <c r="G29" s="121">
        <f t="shared" si="16"/>
        <v>78381.27</v>
      </c>
      <c r="H29" s="62"/>
      <c r="I29" s="118">
        <v>19</v>
      </c>
      <c r="J29" s="105">
        <v>1800</v>
      </c>
      <c r="K29" s="106">
        <f t="shared" si="9"/>
        <v>94.736842105263165</v>
      </c>
      <c r="L29" s="118">
        <v>19</v>
      </c>
      <c r="M29" s="105">
        <f t="shared" si="17"/>
        <v>1543.3333333333342</v>
      </c>
      <c r="N29" s="106">
        <f t="shared" si="10"/>
        <v>81.228070175438646</v>
      </c>
      <c r="O29" s="123">
        <f t="shared" si="11"/>
        <v>0</v>
      </c>
      <c r="P29" s="124">
        <f t="shared" si="12"/>
        <v>-13.508771929824519</v>
      </c>
      <c r="Q29" s="125">
        <f t="shared" si="13"/>
        <v>0.85740740740740784</v>
      </c>
      <c r="R29" s="307"/>
      <c r="S29" s="47">
        <v>0.50277777777777777</v>
      </c>
      <c r="T29" s="48">
        <v>0.54027777777777775</v>
      </c>
      <c r="U29" s="111">
        <v>55.800000000000011</v>
      </c>
      <c r="V29" s="112">
        <v>53.999999999999972</v>
      </c>
      <c r="W29" s="113"/>
      <c r="X29" s="116"/>
      <c r="Y29" s="12"/>
      <c r="Z29" s="208"/>
      <c r="AA29" s="295"/>
      <c r="AB29" s="296"/>
      <c r="AC29" s="12">
        <v>1</v>
      </c>
      <c r="AD29" s="208"/>
      <c r="AE29" s="117">
        <f t="shared" si="14"/>
        <v>-256.66666666666583</v>
      </c>
      <c r="AF29" s="110">
        <f t="shared" si="15"/>
        <v>0.85740740740740784</v>
      </c>
      <c r="AG29" s="377"/>
    </row>
    <row r="30" spans="1:33" ht="15.75" customHeight="1">
      <c r="A30" s="302"/>
      <c r="B30" s="163" t="s">
        <v>201</v>
      </c>
      <c r="C30" s="293" t="s">
        <v>202</v>
      </c>
      <c r="D30" s="294"/>
      <c r="E30" s="101">
        <v>32.06</v>
      </c>
      <c r="F30" s="111">
        <v>637</v>
      </c>
      <c r="G30" s="121">
        <f t="shared" si="16"/>
        <v>20422.22</v>
      </c>
      <c r="H30" s="62"/>
      <c r="I30" s="118">
        <v>19</v>
      </c>
      <c r="J30" s="105">
        <v>3600</v>
      </c>
      <c r="K30" s="106">
        <f t="shared" si="9"/>
        <v>189.47368421052633</v>
      </c>
      <c r="L30" s="118">
        <v>19</v>
      </c>
      <c r="M30" s="105">
        <f t="shared" si="17"/>
        <v>3202.7932960893854</v>
      </c>
      <c r="N30" s="106">
        <f t="shared" si="10"/>
        <v>168.56806821523082</v>
      </c>
      <c r="O30" s="123">
        <f t="shared" si="11"/>
        <v>0</v>
      </c>
      <c r="P30" s="124">
        <f t="shared" si="12"/>
        <v>-20.905615995295506</v>
      </c>
      <c r="Q30" s="125">
        <f t="shared" si="13"/>
        <v>0.88966480446927376</v>
      </c>
      <c r="R30" s="307"/>
      <c r="S30" s="47">
        <v>0.54379629629629633</v>
      </c>
      <c r="T30" s="48">
        <v>0.55208333333333337</v>
      </c>
      <c r="U30" s="111">
        <v>5.0666666666667659</v>
      </c>
      <c r="V30" s="112">
        <v>11.933333333333334</v>
      </c>
      <c r="W30" s="113"/>
      <c r="X30" s="116"/>
      <c r="Y30" s="12"/>
      <c r="Z30" s="208"/>
      <c r="AA30" s="295"/>
      <c r="AB30" s="296"/>
      <c r="AC30" s="12">
        <v>1</v>
      </c>
      <c r="AD30" s="208"/>
      <c r="AE30" s="117">
        <f t="shared" si="14"/>
        <v>-397.20670391061458</v>
      </c>
      <c r="AF30" s="110">
        <f t="shared" si="15"/>
        <v>0.88966480446927376</v>
      </c>
      <c r="AG30" s="377"/>
    </row>
    <row r="31" spans="1:33" ht="15.75" customHeight="1">
      <c r="A31" s="302"/>
      <c r="B31" s="163"/>
      <c r="C31" s="293"/>
      <c r="D31" s="294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307"/>
      <c r="S31" s="47"/>
      <c r="T31" s="48"/>
      <c r="U31" s="111"/>
      <c r="V31" s="112"/>
      <c r="W31" s="113"/>
      <c r="X31" s="116"/>
      <c r="Y31" s="12"/>
      <c r="Z31" s="208"/>
      <c r="AA31" s="295"/>
      <c r="AB31" s="296"/>
      <c r="AC31" s="12"/>
      <c r="AD31" s="208"/>
      <c r="AE31" s="117"/>
      <c r="AF31" s="110"/>
      <c r="AG31" s="377"/>
    </row>
    <row r="32" spans="1:33" ht="15.75" customHeight="1">
      <c r="A32" s="302"/>
      <c r="B32" s="163"/>
      <c r="C32" s="293"/>
      <c r="D32" s="294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307"/>
      <c r="S32" s="47"/>
      <c r="T32" s="48"/>
      <c r="U32" s="111"/>
      <c r="V32" s="112"/>
      <c r="W32" s="113"/>
      <c r="X32" s="116"/>
      <c r="Y32" s="12"/>
      <c r="Z32" s="208"/>
      <c r="AA32" s="295"/>
      <c r="AB32" s="296"/>
      <c r="AC32" s="12"/>
      <c r="AD32" s="208"/>
      <c r="AE32" s="117"/>
      <c r="AF32" s="110"/>
      <c r="AG32" s="377"/>
    </row>
    <row r="33" spans="1:33" ht="15.75" customHeight="1">
      <c r="A33" s="302"/>
      <c r="B33" s="163"/>
      <c r="C33" s="293"/>
      <c r="D33" s="294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307"/>
      <c r="S33" s="47"/>
      <c r="T33" s="48"/>
      <c r="U33" s="111"/>
      <c r="V33" s="112"/>
      <c r="W33" s="113"/>
      <c r="X33" s="116"/>
      <c r="Y33" s="12"/>
      <c r="Z33" s="208"/>
      <c r="AA33" s="295"/>
      <c r="AB33" s="296"/>
      <c r="AC33" s="12"/>
      <c r="AD33" s="208"/>
      <c r="AE33" s="117"/>
      <c r="AF33" s="110"/>
      <c r="AG33" s="377"/>
    </row>
    <row r="34" spans="1:33" ht="15.75" customHeight="1">
      <c r="A34" s="302"/>
      <c r="B34" s="163"/>
      <c r="C34" s="293"/>
      <c r="D34" s="294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307"/>
      <c r="S34" s="47"/>
      <c r="T34" s="48"/>
      <c r="U34" s="111"/>
      <c r="V34" s="112"/>
      <c r="W34" s="113"/>
      <c r="X34" s="116"/>
      <c r="Y34" s="12"/>
      <c r="Z34" s="208"/>
      <c r="AA34" s="295"/>
      <c r="AB34" s="296"/>
      <c r="AC34" s="12"/>
      <c r="AD34" s="208"/>
      <c r="AE34" s="117"/>
      <c r="AF34" s="110"/>
      <c r="AG34" s="377"/>
    </row>
    <row r="35" spans="1:33" ht="15.75" customHeight="1">
      <c r="A35" s="302"/>
      <c r="B35" s="163"/>
      <c r="C35" s="293"/>
      <c r="D35" s="294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307"/>
      <c r="S35" s="47"/>
      <c r="T35" s="48"/>
      <c r="U35" s="111"/>
      <c r="V35" s="112"/>
      <c r="W35" s="185"/>
      <c r="X35" s="186"/>
      <c r="Y35" s="12"/>
      <c r="Z35" s="208"/>
      <c r="AA35" s="295"/>
      <c r="AB35" s="296"/>
      <c r="AC35" s="12"/>
      <c r="AD35" s="208"/>
      <c r="AE35" s="117"/>
      <c r="AF35" s="110"/>
      <c r="AG35" s="377"/>
    </row>
    <row r="36" spans="1:33" ht="15.75" customHeight="1">
      <c r="A36" s="302"/>
      <c r="B36" s="163"/>
      <c r="C36" s="293"/>
      <c r="D36" s="294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307"/>
      <c r="S36" s="47"/>
      <c r="T36" s="48"/>
      <c r="U36" s="111"/>
      <c r="V36" s="112"/>
      <c r="W36" s="187"/>
      <c r="X36" s="188"/>
      <c r="Y36" s="12"/>
      <c r="Z36" s="208"/>
      <c r="AA36" s="295"/>
      <c r="AB36" s="296"/>
      <c r="AC36" s="12"/>
      <c r="AD36" s="208"/>
      <c r="AE36" s="117"/>
      <c r="AF36" s="110"/>
      <c r="AG36" s="377"/>
    </row>
    <row r="37" spans="1:33" ht="15.75" customHeight="1">
      <c r="A37" s="302"/>
      <c r="B37" s="100"/>
      <c r="C37" s="293"/>
      <c r="D37" s="294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307"/>
      <c r="S37" s="47"/>
      <c r="T37" s="48"/>
      <c r="U37" s="130"/>
      <c r="V37" s="112"/>
      <c r="W37" s="187"/>
      <c r="X37" s="188"/>
      <c r="Y37" s="12"/>
      <c r="Z37" s="208"/>
      <c r="AA37" s="295"/>
      <c r="AB37" s="296"/>
      <c r="AC37" s="12"/>
      <c r="AD37" s="208"/>
      <c r="AE37" s="117"/>
      <c r="AF37" s="110"/>
      <c r="AG37" s="377"/>
    </row>
    <row r="38" spans="1:33" ht="15.75" customHeight="1" thickBot="1">
      <c r="A38" s="303"/>
      <c r="B38" s="133" t="s">
        <v>117</v>
      </c>
      <c r="C38" s="297"/>
      <c r="D38" s="297"/>
      <c r="E38" s="134"/>
      <c r="F38" s="167"/>
      <c r="G38" s="135"/>
      <c r="H38" s="69"/>
      <c r="I38" s="136">
        <f>AVERAGE(I22:I37)</f>
        <v>20.111111111111111</v>
      </c>
      <c r="J38" s="137">
        <f>AVERAGE(J22:J37)</f>
        <v>2177.7777777777778</v>
      </c>
      <c r="K38" s="138">
        <f t="shared" ref="K38:K43" si="18">J38/I38</f>
        <v>108.28729281767956</v>
      </c>
      <c r="L38" s="136">
        <f>AVERAGE(L22:L37)</f>
        <v>20.111111111111111</v>
      </c>
      <c r="M38" s="137">
        <f>AVERAGE(M22:M37)</f>
        <v>1932.0587713577577</v>
      </c>
      <c r="N38" s="138">
        <f t="shared" ref="N38:N43" si="19">M38/L38</f>
        <v>96.069220675247621</v>
      </c>
      <c r="O38" s="139">
        <f t="shared" ref="O38:O43" si="20">L38-I38</f>
        <v>0</v>
      </c>
      <c r="P38" s="140">
        <f t="shared" ref="P38:P43" si="21">N38-K38</f>
        <v>-12.218072142431936</v>
      </c>
      <c r="Q38" s="141">
        <f t="shared" ref="Q38:Q43" si="22">N38/K38</f>
        <v>0.88716984399080712</v>
      </c>
      <c r="R38" s="308"/>
      <c r="S38" s="142">
        <f>S22</f>
        <v>0.29166666666666669</v>
      </c>
      <c r="T38" s="143">
        <f>INDEX(T22:T37,COUNTA(T22:T37))</f>
        <v>0.55208333333333337</v>
      </c>
      <c r="U38" s="144"/>
      <c r="V38" s="166"/>
      <c r="W38" s="189"/>
      <c r="X38" s="190"/>
      <c r="Y38" s="181">
        <f>SUM(Y22:Y37)</f>
        <v>0</v>
      </c>
      <c r="Z38" s="182">
        <f>SUM(Z22:Z37)</f>
        <v>0</v>
      </c>
      <c r="AA38" s="298"/>
      <c r="AB38" s="299"/>
      <c r="AC38" s="181">
        <f>SUM(AC22:AC37)</f>
        <v>9</v>
      </c>
      <c r="AD38" s="182">
        <f>SUM(AD22:AD37)</f>
        <v>0</v>
      </c>
      <c r="AE38" s="168">
        <f t="shared" ref="AE38:AE43" si="23">M38-J38</f>
        <v>-245.71900642002015</v>
      </c>
      <c r="AF38" s="141">
        <f t="shared" ref="AF38:AF43" si="24">M38/J38</f>
        <v>0.88716984399080712</v>
      </c>
      <c r="AG38" s="378"/>
    </row>
    <row r="39" spans="1:33" ht="15.75" customHeight="1">
      <c r="A39" s="311" t="s">
        <v>196</v>
      </c>
      <c r="B39" s="146" t="s">
        <v>186</v>
      </c>
      <c r="C39" s="304" t="s">
        <v>194</v>
      </c>
      <c r="D39" s="305"/>
      <c r="E39" s="147">
        <v>59.34</v>
      </c>
      <c r="F39" s="97">
        <v>909</v>
      </c>
      <c r="G39" s="148">
        <f>E39*F39</f>
        <v>53940.060000000005</v>
      </c>
      <c r="H39" s="149"/>
      <c r="I39" s="150">
        <v>24</v>
      </c>
      <c r="J39" s="151">
        <v>2000</v>
      </c>
      <c r="K39" s="152">
        <f t="shared" si="18"/>
        <v>83.333333333333329</v>
      </c>
      <c r="L39" s="153">
        <v>24</v>
      </c>
      <c r="M39" s="151">
        <f>F39/V39*60</f>
        <v>1776.547231270358</v>
      </c>
      <c r="N39" s="152">
        <f t="shared" si="19"/>
        <v>74.022801302931583</v>
      </c>
      <c r="O39" s="154">
        <f t="shared" si="20"/>
        <v>0</v>
      </c>
      <c r="P39" s="155">
        <f t="shared" si="21"/>
        <v>-9.3105320304017454</v>
      </c>
      <c r="Q39" s="156">
        <f t="shared" si="22"/>
        <v>0.88827361563517904</v>
      </c>
      <c r="R39" s="306">
        <f>Q55</f>
        <v>0.88126979589170196</v>
      </c>
      <c r="S39" s="157">
        <v>0.291875</v>
      </c>
      <c r="T39" s="158">
        <v>0.31319444444444444</v>
      </c>
      <c r="U39" s="159"/>
      <c r="V39" s="160">
        <v>30.700000000000003</v>
      </c>
      <c r="W39" s="158"/>
      <c r="X39" s="169"/>
      <c r="Y39" s="12"/>
      <c r="Z39" s="208"/>
      <c r="AA39" s="309"/>
      <c r="AB39" s="310"/>
      <c r="AC39" s="12">
        <v>1</v>
      </c>
      <c r="AD39" s="208"/>
      <c r="AE39" s="115">
        <f t="shared" si="23"/>
        <v>-223.452768729642</v>
      </c>
      <c r="AF39" s="156">
        <f t="shared" si="24"/>
        <v>0.88827361563517904</v>
      </c>
      <c r="AG39" s="290">
        <f>AF55</f>
        <v>0.88126979589170185</v>
      </c>
    </row>
    <row r="40" spans="1:33" ht="15.75" customHeight="1">
      <c r="A40" s="312"/>
      <c r="B40" s="163" t="s">
        <v>186</v>
      </c>
      <c r="C40" s="293" t="s">
        <v>188</v>
      </c>
      <c r="D40" s="294"/>
      <c r="E40" s="101">
        <v>58.67</v>
      </c>
      <c r="F40" s="102">
        <v>2407</v>
      </c>
      <c r="G40" s="103">
        <f>E40*F40</f>
        <v>141218.69</v>
      </c>
      <c r="H40" s="26"/>
      <c r="I40" s="104">
        <v>23</v>
      </c>
      <c r="J40" s="105">
        <v>2000</v>
      </c>
      <c r="K40" s="106">
        <f t="shared" si="18"/>
        <v>86.956521739130437</v>
      </c>
      <c r="L40" s="107">
        <v>23</v>
      </c>
      <c r="M40" s="105">
        <f>F40/V40*60</f>
        <v>1777.8416085350832</v>
      </c>
      <c r="N40" s="106">
        <f t="shared" si="19"/>
        <v>77.297461240655792</v>
      </c>
      <c r="O40" s="108">
        <f t="shared" si="20"/>
        <v>0</v>
      </c>
      <c r="P40" s="109">
        <f t="shared" si="21"/>
        <v>-9.6590604984746449</v>
      </c>
      <c r="Q40" s="110">
        <f t="shared" si="22"/>
        <v>0.88892080426754161</v>
      </c>
      <c r="R40" s="307"/>
      <c r="S40" s="47">
        <v>0.31666666666666665</v>
      </c>
      <c r="T40" s="48">
        <v>0.37307870370370372</v>
      </c>
      <c r="U40" s="111">
        <v>4.9999999999999822</v>
      </c>
      <c r="V40" s="112">
        <v>81.233333333333377</v>
      </c>
      <c r="W40" s="113"/>
      <c r="X40" s="116"/>
      <c r="Y40" s="12"/>
      <c r="Z40" s="208"/>
      <c r="AA40" s="295"/>
      <c r="AB40" s="296"/>
      <c r="AC40" s="12">
        <v>3</v>
      </c>
      <c r="AD40" s="208"/>
      <c r="AE40" s="117">
        <f t="shared" si="23"/>
        <v>-222.1583914649168</v>
      </c>
      <c r="AF40" s="110">
        <f t="shared" si="24"/>
        <v>0.88892080426754161</v>
      </c>
      <c r="AG40" s="291"/>
    </row>
    <row r="41" spans="1:33" ht="15.75" customHeight="1">
      <c r="A41" s="312"/>
      <c r="B41" s="163" t="s">
        <v>186</v>
      </c>
      <c r="C41" s="293" t="s">
        <v>200</v>
      </c>
      <c r="D41" s="294"/>
      <c r="E41" s="101">
        <v>71.55</v>
      </c>
      <c r="F41" s="102">
        <v>1496</v>
      </c>
      <c r="G41" s="103">
        <f>E41*F41</f>
        <v>107038.8</v>
      </c>
      <c r="H41" s="26"/>
      <c r="I41" s="104">
        <v>22</v>
      </c>
      <c r="J41" s="105">
        <v>2000</v>
      </c>
      <c r="K41" s="106">
        <f t="shared" si="18"/>
        <v>90.909090909090907</v>
      </c>
      <c r="L41" s="107">
        <v>22</v>
      </c>
      <c r="M41" s="105">
        <f>F41/V41*60</f>
        <v>1775.6676557863507</v>
      </c>
      <c r="N41" s="106">
        <f t="shared" si="19"/>
        <v>80.712166172106848</v>
      </c>
      <c r="O41" s="108">
        <f t="shared" si="20"/>
        <v>0</v>
      </c>
      <c r="P41" s="109">
        <f t="shared" si="21"/>
        <v>-10.196924736984059</v>
      </c>
      <c r="Q41" s="110">
        <f t="shared" si="22"/>
        <v>0.88783382789317533</v>
      </c>
      <c r="R41" s="307"/>
      <c r="S41" s="47">
        <v>0.37670138888888888</v>
      </c>
      <c r="T41" s="48">
        <v>0.41180555555555554</v>
      </c>
      <c r="U41" s="111">
        <v>5.2166666666666295</v>
      </c>
      <c r="V41" s="112">
        <v>50.54999999999999</v>
      </c>
      <c r="W41" s="113"/>
      <c r="X41" s="116"/>
      <c r="Y41" s="12"/>
      <c r="Z41" s="208"/>
      <c r="AA41" s="295"/>
      <c r="AB41" s="296"/>
      <c r="AC41" s="12">
        <v>1</v>
      </c>
      <c r="AD41" s="208"/>
      <c r="AE41" s="117">
        <f t="shared" si="23"/>
        <v>-224.33234421364932</v>
      </c>
      <c r="AF41" s="110">
        <f t="shared" si="24"/>
        <v>0.88783382789317533</v>
      </c>
      <c r="AG41" s="291"/>
    </row>
    <row r="42" spans="1:33" ht="15.75" customHeight="1">
      <c r="A42" s="312"/>
      <c r="B42" s="163" t="s">
        <v>186</v>
      </c>
      <c r="C42" s="293" t="s">
        <v>257</v>
      </c>
      <c r="D42" s="294"/>
      <c r="E42" s="101">
        <v>65.400000000000006</v>
      </c>
      <c r="F42" s="102">
        <v>1058</v>
      </c>
      <c r="G42" s="103">
        <f>E42*F42</f>
        <v>69193.200000000012</v>
      </c>
      <c r="H42" s="26"/>
      <c r="I42" s="104">
        <v>24</v>
      </c>
      <c r="J42" s="105">
        <v>2000</v>
      </c>
      <c r="K42" s="106">
        <f t="shared" si="18"/>
        <v>83.333333333333329</v>
      </c>
      <c r="L42" s="107">
        <v>24</v>
      </c>
      <c r="M42" s="105">
        <f>F42/V42*60</f>
        <v>1707.9820627802687</v>
      </c>
      <c r="N42" s="106">
        <f t="shared" si="19"/>
        <v>71.165919282511197</v>
      </c>
      <c r="O42" s="108">
        <f t="shared" si="20"/>
        <v>0</v>
      </c>
      <c r="P42" s="109">
        <f t="shared" si="21"/>
        <v>-12.167414050822131</v>
      </c>
      <c r="Q42" s="110">
        <f t="shared" si="22"/>
        <v>0.85399103139013444</v>
      </c>
      <c r="R42" s="307"/>
      <c r="S42" s="47">
        <v>0.41539351851851852</v>
      </c>
      <c r="T42" s="48">
        <v>0.44120370370370371</v>
      </c>
      <c r="U42" s="111">
        <v>5.1666666666667016</v>
      </c>
      <c r="V42" s="112">
        <v>37.166666666666671</v>
      </c>
      <c r="W42" s="113"/>
      <c r="X42" s="116"/>
      <c r="Y42" s="12"/>
      <c r="Z42" s="208"/>
      <c r="AA42" s="295"/>
      <c r="AB42" s="296"/>
      <c r="AC42" s="12">
        <v>1</v>
      </c>
      <c r="AD42" s="208"/>
      <c r="AE42" s="117">
        <f t="shared" si="23"/>
        <v>-292.01793721973127</v>
      </c>
      <c r="AF42" s="110">
        <f t="shared" si="24"/>
        <v>0.85399103139013433</v>
      </c>
      <c r="AG42" s="291"/>
    </row>
    <row r="43" spans="1:33" ht="15.75" customHeight="1">
      <c r="A43" s="312"/>
      <c r="B43" s="163" t="s">
        <v>186</v>
      </c>
      <c r="C43" s="293" t="s">
        <v>198</v>
      </c>
      <c r="D43" s="294"/>
      <c r="E43" s="101">
        <v>59.54</v>
      </c>
      <c r="F43" s="102">
        <v>2171</v>
      </c>
      <c r="G43" s="103">
        <f>E43*F43</f>
        <v>129261.34</v>
      </c>
      <c r="H43" s="13"/>
      <c r="I43" s="104">
        <v>23</v>
      </c>
      <c r="J43" s="105">
        <v>2000</v>
      </c>
      <c r="K43" s="106">
        <f t="shared" si="18"/>
        <v>86.956521739130437</v>
      </c>
      <c r="L43" s="118">
        <v>23</v>
      </c>
      <c r="M43" s="105">
        <f>F43/V43*60</f>
        <v>1774.6594005449579</v>
      </c>
      <c r="N43" s="106">
        <f t="shared" si="19"/>
        <v>77.159104371519902</v>
      </c>
      <c r="O43" s="108">
        <f t="shared" si="20"/>
        <v>0</v>
      </c>
      <c r="P43" s="109">
        <f t="shared" si="21"/>
        <v>-9.7974173676105352</v>
      </c>
      <c r="Q43" s="110">
        <f t="shared" si="22"/>
        <v>0.88732970027247882</v>
      </c>
      <c r="R43" s="307"/>
      <c r="S43" s="47">
        <v>0.44444444444444442</v>
      </c>
      <c r="T43" s="48">
        <v>0.49541666666666667</v>
      </c>
      <c r="U43" s="111">
        <v>4.6666666666666234</v>
      </c>
      <c r="V43" s="112">
        <v>73.400000000000048</v>
      </c>
      <c r="W43" s="113"/>
      <c r="X43" s="116"/>
      <c r="Y43" s="12"/>
      <c r="Z43" s="208"/>
      <c r="AA43" s="295"/>
      <c r="AB43" s="296"/>
      <c r="AC43" s="12">
        <v>1</v>
      </c>
      <c r="AD43" s="208"/>
      <c r="AE43" s="117">
        <f t="shared" si="23"/>
        <v>-225.34059945504214</v>
      </c>
      <c r="AF43" s="110">
        <f t="shared" si="24"/>
        <v>0.88732970027247893</v>
      </c>
      <c r="AG43" s="291"/>
    </row>
    <row r="44" spans="1:33" ht="15.75" customHeight="1">
      <c r="A44" s="312"/>
      <c r="B44" s="163"/>
      <c r="C44" s="293"/>
      <c r="D44" s="294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307"/>
      <c r="S44" s="47"/>
      <c r="T44" s="48"/>
      <c r="U44" s="111"/>
      <c r="V44" s="112"/>
      <c r="W44" s="113"/>
      <c r="X44" s="116"/>
      <c r="Y44" s="12"/>
      <c r="Z44" s="208"/>
      <c r="AA44" s="295"/>
      <c r="AB44" s="296"/>
      <c r="AC44" s="12"/>
      <c r="AD44" s="208"/>
      <c r="AE44" s="117"/>
      <c r="AF44" s="110"/>
      <c r="AG44" s="291"/>
    </row>
    <row r="45" spans="1:33" ht="15.75" customHeight="1">
      <c r="A45" s="312"/>
      <c r="B45" s="163"/>
      <c r="C45" s="293"/>
      <c r="D45" s="294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307"/>
      <c r="S45" s="119"/>
      <c r="T45" s="120"/>
      <c r="U45" s="111"/>
      <c r="V45" s="112"/>
      <c r="W45" s="120"/>
      <c r="X45" s="191"/>
      <c r="Y45" s="12"/>
      <c r="Z45" s="208"/>
      <c r="AA45" s="295"/>
      <c r="AB45" s="296"/>
      <c r="AC45" s="12"/>
      <c r="AD45" s="208"/>
      <c r="AE45" s="117"/>
      <c r="AF45" s="110"/>
      <c r="AG45" s="291"/>
    </row>
    <row r="46" spans="1:33" ht="15.75" customHeight="1">
      <c r="A46" s="312"/>
      <c r="B46" s="163"/>
      <c r="C46" s="293"/>
      <c r="D46" s="294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07"/>
      <c r="S46" s="119"/>
      <c r="T46" s="120"/>
      <c r="U46" s="111"/>
      <c r="V46" s="112"/>
      <c r="W46" s="120"/>
      <c r="X46" s="191"/>
      <c r="Y46" s="12"/>
      <c r="Z46" s="208"/>
      <c r="AA46" s="295"/>
      <c r="AB46" s="296"/>
      <c r="AC46" s="12"/>
      <c r="AD46" s="208"/>
      <c r="AE46" s="117"/>
      <c r="AF46" s="110"/>
      <c r="AG46" s="291"/>
    </row>
    <row r="47" spans="1:33" ht="15.75" customHeight="1">
      <c r="A47" s="312"/>
      <c r="B47" s="163"/>
      <c r="C47" s="293"/>
      <c r="D47" s="294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07"/>
      <c r="S47" s="119"/>
      <c r="T47" s="120"/>
      <c r="U47" s="111"/>
      <c r="V47" s="112"/>
      <c r="W47" s="120"/>
      <c r="X47" s="191"/>
      <c r="Y47" s="12"/>
      <c r="Z47" s="208"/>
      <c r="AA47" s="295"/>
      <c r="AB47" s="296"/>
      <c r="AC47" s="12"/>
      <c r="AD47" s="208"/>
      <c r="AE47" s="117"/>
      <c r="AF47" s="110"/>
      <c r="AG47" s="291"/>
    </row>
    <row r="48" spans="1:33" ht="15.75" customHeight="1">
      <c r="A48" s="312"/>
      <c r="B48" s="163"/>
      <c r="C48" s="293"/>
      <c r="D48" s="294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07"/>
      <c r="S48" s="119"/>
      <c r="T48" s="120"/>
      <c r="U48" s="111"/>
      <c r="V48" s="112"/>
      <c r="W48" s="120"/>
      <c r="X48" s="191"/>
      <c r="Y48" s="12"/>
      <c r="Z48" s="208"/>
      <c r="AA48" s="295"/>
      <c r="AB48" s="296"/>
      <c r="AC48" s="12"/>
      <c r="AD48" s="208"/>
      <c r="AE48" s="117"/>
      <c r="AF48" s="110"/>
      <c r="AG48" s="291"/>
    </row>
    <row r="49" spans="1:33" ht="15.75" customHeight="1">
      <c r="A49" s="312"/>
      <c r="B49" s="163"/>
      <c r="C49" s="293"/>
      <c r="D49" s="294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07"/>
      <c r="S49" s="119"/>
      <c r="T49" s="120"/>
      <c r="U49" s="111"/>
      <c r="V49" s="112"/>
      <c r="W49" s="120"/>
      <c r="X49" s="191"/>
      <c r="Y49" s="12"/>
      <c r="Z49" s="208"/>
      <c r="AA49" s="295"/>
      <c r="AB49" s="296"/>
      <c r="AC49" s="12"/>
      <c r="AD49" s="208"/>
      <c r="AE49" s="117"/>
      <c r="AF49" s="110"/>
      <c r="AG49" s="291"/>
    </row>
    <row r="50" spans="1:33" ht="15.75" customHeight="1">
      <c r="A50" s="312"/>
      <c r="B50" s="163"/>
      <c r="C50" s="293"/>
      <c r="D50" s="294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07"/>
      <c r="S50" s="119"/>
      <c r="T50" s="120"/>
      <c r="U50" s="111"/>
      <c r="V50" s="112"/>
      <c r="W50" s="120"/>
      <c r="X50" s="191"/>
      <c r="Y50" s="12"/>
      <c r="Z50" s="208"/>
      <c r="AA50" s="295"/>
      <c r="AB50" s="296"/>
      <c r="AC50" s="12"/>
      <c r="AD50" s="208"/>
      <c r="AE50" s="117"/>
      <c r="AF50" s="110"/>
      <c r="AG50" s="291"/>
    </row>
    <row r="51" spans="1:33" ht="15.75" customHeight="1">
      <c r="A51" s="312"/>
      <c r="B51" s="163"/>
      <c r="C51" s="293"/>
      <c r="D51" s="294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07"/>
      <c r="S51" s="119"/>
      <c r="T51" s="120"/>
      <c r="U51" s="111"/>
      <c r="V51" s="112"/>
      <c r="W51" s="120"/>
      <c r="X51" s="191"/>
      <c r="Y51" s="12"/>
      <c r="Z51" s="208"/>
      <c r="AA51" s="295"/>
      <c r="AB51" s="296"/>
      <c r="AC51" s="12"/>
      <c r="AD51" s="208"/>
      <c r="AE51" s="117"/>
      <c r="AF51" s="110"/>
      <c r="AG51" s="291"/>
    </row>
    <row r="52" spans="1:33" ht="15.75" customHeight="1">
      <c r="A52" s="312"/>
      <c r="B52" s="163"/>
      <c r="C52" s="293"/>
      <c r="D52" s="294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07"/>
      <c r="S52" s="119"/>
      <c r="T52" s="120"/>
      <c r="U52" s="111"/>
      <c r="V52" s="112"/>
      <c r="W52" s="120"/>
      <c r="X52" s="191"/>
      <c r="Y52" s="12"/>
      <c r="Z52" s="208"/>
      <c r="AA52" s="295"/>
      <c r="AB52" s="296"/>
      <c r="AC52" s="12"/>
      <c r="AD52" s="208"/>
      <c r="AE52" s="117"/>
      <c r="AF52" s="110"/>
      <c r="AG52" s="291"/>
    </row>
    <row r="53" spans="1:33" ht="15.75" customHeight="1">
      <c r="A53" s="312"/>
      <c r="B53" s="163"/>
      <c r="C53" s="293"/>
      <c r="D53" s="294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07"/>
      <c r="S53" s="119"/>
      <c r="T53" s="120"/>
      <c r="U53" s="111"/>
      <c r="V53" s="112"/>
      <c r="W53" s="120"/>
      <c r="X53" s="191"/>
      <c r="Y53" s="12"/>
      <c r="Z53" s="208"/>
      <c r="AA53" s="295"/>
      <c r="AB53" s="296"/>
      <c r="AC53" s="12"/>
      <c r="AD53" s="208"/>
      <c r="AE53" s="117"/>
      <c r="AF53" s="110"/>
      <c r="AG53" s="291"/>
    </row>
    <row r="54" spans="1:33" ht="15.75" customHeight="1">
      <c r="A54" s="312"/>
      <c r="B54" s="163"/>
      <c r="C54" s="293"/>
      <c r="D54" s="294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07"/>
      <c r="S54" s="119"/>
      <c r="T54" s="120"/>
      <c r="U54" s="130"/>
      <c r="V54" s="131"/>
      <c r="W54" s="126"/>
      <c r="X54" s="127"/>
      <c r="Y54" s="12"/>
      <c r="Z54" s="208"/>
      <c r="AA54" s="295"/>
      <c r="AB54" s="296"/>
      <c r="AC54" s="12"/>
      <c r="AD54" s="208"/>
      <c r="AE54" s="165"/>
      <c r="AF54" s="125"/>
      <c r="AG54" s="291"/>
    </row>
    <row r="55" spans="1:33" ht="15.75" customHeight="1" thickBot="1">
      <c r="A55" s="313"/>
      <c r="B55" s="133" t="s">
        <v>117</v>
      </c>
      <c r="C55" s="297"/>
      <c r="D55" s="297"/>
      <c r="E55" s="134"/>
      <c r="F55" s="167"/>
      <c r="G55" s="135"/>
      <c r="H55" s="69"/>
      <c r="I55" s="136">
        <f>AVERAGE(I39:I54)</f>
        <v>23.2</v>
      </c>
      <c r="J55" s="137">
        <f>AVERAGE(J39:J54)</f>
        <v>2000</v>
      </c>
      <c r="K55" s="138">
        <f>J55/I55</f>
        <v>86.206896551724142</v>
      </c>
      <c r="L55" s="136">
        <f>AVERAGE(L39:L54)</f>
        <v>23.2</v>
      </c>
      <c r="M55" s="137">
        <f>AVERAGE(M39:M54)</f>
        <v>1762.5395917834037</v>
      </c>
      <c r="N55" s="138">
        <f>M55/L55</f>
        <v>75.971534128594996</v>
      </c>
      <c r="O55" s="139">
        <f>L55-I55</f>
        <v>0</v>
      </c>
      <c r="P55" s="140">
        <f>N55-K55</f>
        <v>-10.235362423129146</v>
      </c>
      <c r="Q55" s="141">
        <f>N55/K55</f>
        <v>0.88126979589170196</v>
      </c>
      <c r="R55" s="308"/>
      <c r="S55" s="142">
        <f>S39</f>
        <v>0.291875</v>
      </c>
      <c r="T55" s="143">
        <f>INDEX(T39:T54,COUNTA(T39:T54))</f>
        <v>0.49541666666666667</v>
      </c>
      <c r="U55" s="144"/>
      <c r="V55" s="166"/>
      <c r="W55" s="167"/>
      <c r="X55" s="138"/>
      <c r="Y55" s="181">
        <f>SUM(Y39:Y54)</f>
        <v>0</v>
      </c>
      <c r="Z55" s="182">
        <f>SUM(Z39:Z54)</f>
        <v>0</v>
      </c>
      <c r="AA55" s="298"/>
      <c r="AB55" s="299"/>
      <c r="AC55" s="181">
        <f>SUM(AC39:AC54)</f>
        <v>7</v>
      </c>
      <c r="AD55" s="194">
        <f>SUM(AD39:AD54)</f>
        <v>0</v>
      </c>
      <c r="AE55" s="168">
        <f>M55-J55</f>
        <v>-237.46040821659631</v>
      </c>
      <c r="AF55" s="141">
        <f>M55/J55</f>
        <v>0.88126979589170185</v>
      </c>
      <c r="AG55" s="292"/>
    </row>
    <row r="56" spans="1:33" ht="15.75" customHeight="1">
      <c r="A56" s="300" t="s">
        <v>118</v>
      </c>
      <c r="B56" s="100" t="s">
        <v>180</v>
      </c>
      <c r="C56" s="293" t="s">
        <v>207</v>
      </c>
      <c r="D56" s="294"/>
      <c r="E56" s="101">
        <v>21.74</v>
      </c>
      <c r="F56" s="102">
        <v>385</v>
      </c>
      <c r="G56" s="121">
        <f>E56*F56</f>
        <v>8369.9</v>
      </c>
      <c r="H56" s="122"/>
      <c r="I56" s="104">
        <v>6</v>
      </c>
      <c r="J56" s="105">
        <v>3600</v>
      </c>
      <c r="K56" s="106">
        <f>J56/I56</f>
        <v>600</v>
      </c>
      <c r="L56" s="107">
        <v>6</v>
      </c>
      <c r="M56" s="105">
        <f>F56/V56*60</f>
        <v>3253.5211267605678</v>
      </c>
      <c r="N56" s="106">
        <f>M56/L56</f>
        <v>542.25352112676126</v>
      </c>
      <c r="O56" s="108">
        <f>L56-I56</f>
        <v>0</v>
      </c>
      <c r="P56" s="109">
        <f>N56-K56</f>
        <v>-57.746478873238743</v>
      </c>
      <c r="Q56" s="110">
        <f>N56/K56</f>
        <v>0.9037558685446021</v>
      </c>
      <c r="R56" s="306">
        <f>Q72</f>
        <v>0.90212357344812433</v>
      </c>
      <c r="S56" s="47">
        <v>0.43680555555555556</v>
      </c>
      <c r="T56" s="48">
        <v>0.44173611111111111</v>
      </c>
      <c r="U56" s="111">
        <v>4.7166666666666313</v>
      </c>
      <c r="V56" s="112">
        <v>7.0999999999999908</v>
      </c>
      <c r="W56" s="113"/>
      <c r="X56" s="162"/>
      <c r="Y56" s="12"/>
      <c r="Z56" s="208"/>
      <c r="AA56" s="309"/>
      <c r="AB56" s="310"/>
      <c r="AC56" s="12">
        <v>1</v>
      </c>
      <c r="AD56" s="208"/>
      <c r="AE56" s="115">
        <f>M56-J56</f>
        <v>-346.47887323943223</v>
      </c>
      <c r="AF56" s="156">
        <f>M56/J56</f>
        <v>0.9037558685446021</v>
      </c>
      <c r="AG56" s="290">
        <f>AF72</f>
        <v>0.90212357344812433</v>
      </c>
    </row>
    <row r="57" spans="1:33" ht="15.75" customHeight="1">
      <c r="A57" s="301"/>
      <c r="B57" s="100" t="s">
        <v>236</v>
      </c>
      <c r="C57" s="293" t="s">
        <v>237</v>
      </c>
      <c r="D57" s="294"/>
      <c r="E57" s="101">
        <v>27.05</v>
      </c>
      <c r="F57" s="102">
        <v>1015</v>
      </c>
      <c r="G57" s="121">
        <f>E57*F57</f>
        <v>27455.75</v>
      </c>
      <c r="H57" s="62"/>
      <c r="I57" s="104">
        <v>6</v>
      </c>
      <c r="J57" s="105">
        <v>3273</v>
      </c>
      <c r="K57" s="106">
        <f>J57/I57</f>
        <v>545.5</v>
      </c>
      <c r="L57" s="118">
        <v>6</v>
      </c>
      <c r="M57" s="105">
        <f>F57/V57*60</f>
        <v>2946.77419354839</v>
      </c>
      <c r="N57" s="106">
        <f>M57/L57</f>
        <v>491.12903225806502</v>
      </c>
      <c r="O57" s="123">
        <f>L57-I57</f>
        <v>0</v>
      </c>
      <c r="P57" s="124">
        <f>N57-K57</f>
        <v>-54.370967741934976</v>
      </c>
      <c r="Q57" s="125">
        <f>N57/K57</f>
        <v>0.90032819845658119</v>
      </c>
      <c r="R57" s="307"/>
      <c r="S57" s="47">
        <v>0.44537037037037036</v>
      </c>
      <c r="T57" s="48">
        <v>0.4597222222222222</v>
      </c>
      <c r="U57" s="111">
        <v>5.2333333333333254</v>
      </c>
      <c r="V57" s="112">
        <v>20.666666666666647</v>
      </c>
      <c r="W57" s="113"/>
      <c r="X57" s="116"/>
      <c r="Y57" s="12"/>
      <c r="Z57" s="208"/>
      <c r="AA57" s="295"/>
      <c r="AB57" s="296"/>
      <c r="AC57" s="12">
        <v>1</v>
      </c>
      <c r="AD57" s="208"/>
      <c r="AE57" s="117">
        <f>M57-J57</f>
        <v>-326.22580645160997</v>
      </c>
      <c r="AF57" s="110">
        <f>M57/J57</f>
        <v>0.90032819845658107</v>
      </c>
      <c r="AG57" s="291"/>
    </row>
    <row r="58" spans="1:33" ht="15.75" customHeight="1">
      <c r="A58" s="301"/>
      <c r="B58" s="100"/>
      <c r="C58" s="293"/>
      <c r="D58" s="294"/>
      <c r="E58" s="101"/>
      <c r="F58" s="102"/>
      <c r="G58" s="103"/>
      <c r="H58" s="26"/>
      <c r="I58" s="104"/>
      <c r="J58" s="105"/>
      <c r="K58" s="106"/>
      <c r="L58" s="107"/>
      <c r="M58" s="105"/>
      <c r="N58" s="106"/>
      <c r="O58" s="108"/>
      <c r="P58" s="109"/>
      <c r="Q58" s="110"/>
      <c r="R58" s="307"/>
      <c r="S58" s="47"/>
      <c r="T58" s="48"/>
      <c r="U58" s="111"/>
      <c r="V58" s="112"/>
      <c r="W58" s="113"/>
      <c r="X58" s="116"/>
      <c r="Y58" s="12"/>
      <c r="Z58" s="208"/>
      <c r="AA58" s="295"/>
      <c r="AB58" s="296"/>
      <c r="AC58" s="12"/>
      <c r="AD58" s="208"/>
      <c r="AE58" s="117"/>
      <c r="AF58" s="110"/>
      <c r="AG58" s="291"/>
    </row>
    <row r="59" spans="1:33" ht="15.75" customHeight="1">
      <c r="A59" s="301"/>
      <c r="B59" s="100"/>
      <c r="C59" s="293"/>
      <c r="D59" s="294"/>
      <c r="E59" s="101"/>
      <c r="F59" s="102"/>
      <c r="G59" s="103"/>
      <c r="H59" s="26"/>
      <c r="I59" s="104"/>
      <c r="J59" s="105"/>
      <c r="K59" s="106"/>
      <c r="L59" s="107"/>
      <c r="M59" s="105"/>
      <c r="N59" s="106"/>
      <c r="O59" s="108"/>
      <c r="P59" s="109"/>
      <c r="Q59" s="110"/>
      <c r="R59" s="307"/>
      <c r="S59" s="47"/>
      <c r="T59" s="48"/>
      <c r="U59" s="111"/>
      <c r="V59" s="112"/>
      <c r="W59" s="113"/>
      <c r="X59" s="116"/>
      <c r="Y59" s="12"/>
      <c r="Z59" s="208"/>
      <c r="AA59" s="295"/>
      <c r="AB59" s="296"/>
      <c r="AC59" s="12"/>
      <c r="AD59" s="208"/>
      <c r="AE59" s="117"/>
      <c r="AF59" s="110"/>
      <c r="AG59" s="291"/>
    </row>
    <row r="60" spans="1:33" ht="15.75" customHeight="1">
      <c r="A60" s="302"/>
      <c r="B60" s="100"/>
      <c r="C60" s="293"/>
      <c r="D60" s="294"/>
      <c r="E60" s="101"/>
      <c r="F60" s="102"/>
      <c r="G60" s="103"/>
      <c r="H60" s="13"/>
      <c r="I60" s="104"/>
      <c r="J60" s="105"/>
      <c r="K60" s="106"/>
      <c r="L60" s="118"/>
      <c r="M60" s="105"/>
      <c r="N60" s="106"/>
      <c r="O60" s="108"/>
      <c r="P60" s="109"/>
      <c r="Q60" s="110"/>
      <c r="R60" s="307"/>
      <c r="S60" s="47"/>
      <c r="T60" s="48"/>
      <c r="U60" s="111"/>
      <c r="V60" s="112"/>
      <c r="W60" s="113"/>
      <c r="X60" s="116"/>
      <c r="Y60" s="12"/>
      <c r="Z60" s="208"/>
      <c r="AA60" s="295"/>
      <c r="AB60" s="296"/>
      <c r="AC60" s="12"/>
      <c r="AD60" s="208"/>
      <c r="AE60" s="117"/>
      <c r="AF60" s="110"/>
      <c r="AG60" s="291"/>
    </row>
    <row r="61" spans="1:33" ht="15.75" customHeight="1">
      <c r="A61" s="302"/>
      <c r="B61" s="100"/>
      <c r="C61" s="293"/>
      <c r="D61" s="294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307"/>
      <c r="S61" s="47"/>
      <c r="T61" s="48"/>
      <c r="U61" s="111"/>
      <c r="V61" s="112"/>
      <c r="W61" s="113"/>
      <c r="X61" s="116"/>
      <c r="Y61" s="12"/>
      <c r="Z61" s="208"/>
      <c r="AA61" s="295"/>
      <c r="AB61" s="296"/>
      <c r="AC61" s="12"/>
      <c r="AD61" s="208"/>
      <c r="AE61" s="117"/>
      <c r="AF61" s="110"/>
      <c r="AG61" s="291"/>
    </row>
    <row r="62" spans="1:33" ht="15.75" customHeight="1">
      <c r="A62" s="302"/>
      <c r="B62" s="100"/>
      <c r="C62" s="293"/>
      <c r="D62" s="294"/>
      <c r="E62" s="101"/>
      <c r="F62" s="102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307"/>
      <c r="S62" s="47"/>
      <c r="T62" s="48"/>
      <c r="U62" s="111"/>
      <c r="V62" s="112"/>
      <c r="W62" s="113"/>
      <c r="X62" s="116"/>
      <c r="Y62" s="12"/>
      <c r="Z62" s="208"/>
      <c r="AA62" s="295"/>
      <c r="AB62" s="296"/>
      <c r="AC62" s="12"/>
      <c r="AD62" s="208"/>
      <c r="AE62" s="117"/>
      <c r="AF62" s="110"/>
      <c r="AG62" s="291"/>
    </row>
    <row r="63" spans="1:33" ht="15.75" customHeight="1">
      <c r="A63" s="302"/>
      <c r="B63" s="100"/>
      <c r="C63" s="293"/>
      <c r="D63" s="294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07"/>
      <c r="S63" s="47"/>
      <c r="T63" s="48"/>
      <c r="U63" s="111"/>
      <c r="V63" s="112"/>
      <c r="W63" s="113"/>
      <c r="X63" s="116"/>
      <c r="Y63" s="12"/>
      <c r="Z63" s="208"/>
      <c r="AA63" s="295"/>
      <c r="AB63" s="296"/>
      <c r="AC63" s="12"/>
      <c r="AD63" s="208"/>
      <c r="AE63" s="117"/>
      <c r="AF63" s="110"/>
      <c r="AG63" s="291"/>
    </row>
    <row r="64" spans="1:33" ht="15.75" customHeight="1">
      <c r="A64" s="302"/>
      <c r="B64" s="100"/>
      <c r="C64" s="293"/>
      <c r="D64" s="294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07"/>
      <c r="S64" s="47"/>
      <c r="T64" s="48"/>
      <c r="U64" s="111"/>
      <c r="V64" s="112"/>
      <c r="W64" s="113"/>
      <c r="X64" s="127"/>
      <c r="Y64" s="12"/>
      <c r="Z64" s="208"/>
      <c r="AA64" s="295"/>
      <c r="AB64" s="296"/>
      <c r="AC64" s="12"/>
      <c r="AD64" s="208"/>
      <c r="AE64" s="117"/>
      <c r="AF64" s="110"/>
      <c r="AG64" s="291"/>
    </row>
    <row r="65" spans="1:33" ht="15.75" customHeight="1">
      <c r="A65" s="302"/>
      <c r="B65" s="100"/>
      <c r="C65" s="293"/>
      <c r="D65" s="294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07"/>
      <c r="S65" s="47"/>
      <c r="T65" s="48"/>
      <c r="U65" s="111"/>
      <c r="V65" s="112"/>
      <c r="W65" s="113"/>
      <c r="X65" s="127"/>
      <c r="Y65" s="12"/>
      <c r="Z65" s="208"/>
      <c r="AA65" s="295"/>
      <c r="AB65" s="296"/>
      <c r="AC65" s="12"/>
      <c r="AD65" s="208"/>
      <c r="AE65" s="117"/>
      <c r="AF65" s="110"/>
      <c r="AG65" s="291"/>
    </row>
    <row r="66" spans="1:33" ht="15.75" customHeight="1">
      <c r="A66" s="302"/>
      <c r="B66" s="100"/>
      <c r="C66" s="293"/>
      <c r="D66" s="294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07"/>
      <c r="S66" s="47"/>
      <c r="T66" s="48"/>
      <c r="U66" s="111"/>
      <c r="V66" s="112"/>
      <c r="W66" s="113"/>
      <c r="X66" s="127"/>
      <c r="Y66" s="12"/>
      <c r="Z66" s="208"/>
      <c r="AA66" s="295"/>
      <c r="AB66" s="296"/>
      <c r="AC66" s="12"/>
      <c r="AD66" s="208"/>
      <c r="AE66" s="117"/>
      <c r="AF66" s="110"/>
      <c r="AG66" s="291"/>
    </row>
    <row r="67" spans="1:33" ht="15.75" customHeight="1">
      <c r="A67" s="302"/>
      <c r="B67" s="100"/>
      <c r="C67" s="293"/>
      <c r="D67" s="294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07"/>
      <c r="S67" s="47"/>
      <c r="T67" s="48"/>
      <c r="U67" s="111"/>
      <c r="V67" s="112"/>
      <c r="W67" s="113"/>
      <c r="X67" s="127"/>
      <c r="Y67" s="12"/>
      <c r="Z67" s="208"/>
      <c r="AA67" s="295"/>
      <c r="AB67" s="296"/>
      <c r="AC67" s="12"/>
      <c r="AD67" s="208"/>
      <c r="AE67" s="117"/>
      <c r="AF67" s="110"/>
      <c r="AG67" s="291"/>
    </row>
    <row r="68" spans="1:33" ht="15.75" customHeight="1">
      <c r="A68" s="302"/>
      <c r="B68" s="100"/>
      <c r="C68" s="293"/>
      <c r="D68" s="294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07"/>
      <c r="S68" s="47"/>
      <c r="T68" s="48"/>
      <c r="U68" s="111"/>
      <c r="V68" s="112"/>
      <c r="W68" s="113"/>
      <c r="X68" s="127"/>
      <c r="Y68" s="12"/>
      <c r="Z68" s="208"/>
      <c r="AA68" s="295"/>
      <c r="AB68" s="296"/>
      <c r="AC68" s="12"/>
      <c r="AD68" s="208"/>
      <c r="AE68" s="117"/>
      <c r="AF68" s="110"/>
      <c r="AG68" s="291"/>
    </row>
    <row r="69" spans="1:33" ht="15.75" customHeight="1">
      <c r="A69" s="302"/>
      <c r="B69" s="100"/>
      <c r="C69" s="293"/>
      <c r="D69" s="294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07"/>
      <c r="S69" s="47"/>
      <c r="T69" s="48"/>
      <c r="U69" s="111"/>
      <c r="V69" s="112"/>
      <c r="W69" s="113"/>
      <c r="X69" s="127"/>
      <c r="Y69" s="12"/>
      <c r="Z69" s="208"/>
      <c r="AA69" s="295"/>
      <c r="AB69" s="296"/>
      <c r="AC69" s="12"/>
      <c r="AD69" s="208"/>
      <c r="AE69" s="117"/>
      <c r="AF69" s="110"/>
      <c r="AG69" s="291"/>
    </row>
    <row r="70" spans="1:33" ht="15.75" customHeight="1">
      <c r="A70" s="302"/>
      <c r="B70" s="100"/>
      <c r="C70" s="293"/>
      <c r="D70" s="294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07"/>
      <c r="S70" s="47"/>
      <c r="T70" s="48"/>
      <c r="U70" s="111"/>
      <c r="V70" s="112"/>
      <c r="W70" s="113"/>
      <c r="X70" s="127"/>
      <c r="Y70" s="12"/>
      <c r="Z70" s="208"/>
      <c r="AA70" s="295"/>
      <c r="AB70" s="296"/>
      <c r="AC70" s="12"/>
      <c r="AD70" s="208"/>
      <c r="AE70" s="117"/>
      <c r="AF70" s="110"/>
      <c r="AG70" s="291"/>
    </row>
    <row r="71" spans="1:33" ht="15.75" customHeight="1">
      <c r="A71" s="302"/>
      <c r="B71" s="163"/>
      <c r="C71" s="293"/>
      <c r="D71" s="294"/>
      <c r="E71" s="164"/>
      <c r="F71" s="128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07"/>
      <c r="S71" s="119"/>
      <c r="T71" s="120"/>
      <c r="U71" s="130"/>
      <c r="V71" s="131"/>
      <c r="W71" s="126"/>
      <c r="X71" s="127"/>
      <c r="Y71" s="12"/>
      <c r="Z71" s="208"/>
      <c r="AA71" s="295"/>
      <c r="AB71" s="296"/>
      <c r="AC71" s="12"/>
      <c r="AD71" s="208"/>
      <c r="AE71" s="165"/>
      <c r="AF71" s="125"/>
      <c r="AG71" s="291"/>
    </row>
    <row r="72" spans="1:33" ht="15.75" customHeight="1" thickBot="1">
      <c r="A72" s="303"/>
      <c r="B72" s="133" t="s">
        <v>117</v>
      </c>
      <c r="C72" s="297"/>
      <c r="D72" s="297"/>
      <c r="E72" s="134"/>
      <c r="F72" s="167"/>
      <c r="G72" s="135"/>
      <c r="H72" s="69"/>
      <c r="I72" s="136">
        <f>AVERAGE(I56:I71)</f>
        <v>6</v>
      </c>
      <c r="J72" s="137">
        <f>AVERAGE(J56:J71)</f>
        <v>3436.5</v>
      </c>
      <c r="K72" s="138">
        <f>J72/I72</f>
        <v>572.75</v>
      </c>
      <c r="L72" s="136">
        <f>AVERAGE(L56:L71)</f>
        <v>6</v>
      </c>
      <c r="M72" s="137">
        <f>AVERAGE(M56:M71)</f>
        <v>3100.1476601544791</v>
      </c>
      <c r="N72" s="138">
        <f>M72/L72</f>
        <v>516.69127669241323</v>
      </c>
      <c r="O72" s="139">
        <f>L72-I72</f>
        <v>0</v>
      </c>
      <c r="P72" s="140">
        <f>N72-K72</f>
        <v>-56.058723307586774</v>
      </c>
      <c r="Q72" s="141">
        <f>N72/K72</f>
        <v>0.90212357344812433</v>
      </c>
      <c r="R72" s="308"/>
      <c r="S72" s="142">
        <f>S56</f>
        <v>0.43680555555555556</v>
      </c>
      <c r="T72" s="143">
        <f>INDEX(T56:T71,COUNTA(T56:T71))</f>
        <v>0.4597222222222222</v>
      </c>
      <c r="U72" s="144"/>
      <c r="V72" s="166"/>
      <c r="W72" s="167"/>
      <c r="X72" s="138"/>
      <c r="Y72" s="181">
        <f>SUM(Y56:Y71)</f>
        <v>0</v>
      </c>
      <c r="Z72" s="182">
        <f>SUM(Z56:Z71)</f>
        <v>0</v>
      </c>
      <c r="AA72" s="298"/>
      <c r="AB72" s="299"/>
      <c r="AC72" s="181">
        <f>SUM(AC56:AC71)</f>
        <v>2</v>
      </c>
      <c r="AD72" s="194">
        <f>SUM(AD56:AD71)</f>
        <v>0</v>
      </c>
      <c r="AE72" s="168">
        <f>M72-J72</f>
        <v>-336.35233984552087</v>
      </c>
      <c r="AF72" s="141">
        <f>M72/J72</f>
        <v>0.90212357344812433</v>
      </c>
      <c r="AG72" s="292"/>
    </row>
    <row r="73" spans="1:33" ht="15.75" customHeight="1">
      <c r="A73" s="311" t="s">
        <v>208</v>
      </c>
      <c r="B73" s="146" t="s">
        <v>184</v>
      </c>
      <c r="C73" s="304" t="s">
        <v>211</v>
      </c>
      <c r="D73" s="305"/>
      <c r="E73" s="147">
        <v>57.3</v>
      </c>
      <c r="F73" s="159">
        <v>953</v>
      </c>
      <c r="G73" s="148">
        <f>E73*F73</f>
        <v>54606.899999999994</v>
      </c>
      <c r="H73" s="149"/>
      <c r="I73" s="150">
        <v>21</v>
      </c>
      <c r="J73" s="151">
        <v>2000</v>
      </c>
      <c r="K73" s="152">
        <f>J73/I73</f>
        <v>95.238095238095241</v>
      </c>
      <c r="L73" s="153">
        <v>21</v>
      </c>
      <c r="M73" s="151">
        <f>F73/V73*60</f>
        <v>1775.7763975155326</v>
      </c>
      <c r="N73" s="152">
        <f>M73/L73</f>
        <v>84.560780834072986</v>
      </c>
      <c r="O73" s="154">
        <f>L73-I73</f>
        <v>0</v>
      </c>
      <c r="P73" s="155">
        <f>N73-K73</f>
        <v>-10.677314404022255</v>
      </c>
      <c r="Q73" s="156">
        <f>N73/K73</f>
        <v>0.88788819875776637</v>
      </c>
      <c r="R73" s="306">
        <f>Q89</f>
        <v>0.8878595127938298</v>
      </c>
      <c r="S73" s="157">
        <v>0.70833333333333337</v>
      </c>
      <c r="T73" s="158">
        <v>0.73069444444444442</v>
      </c>
      <c r="U73" s="159"/>
      <c r="V73" s="160">
        <v>32.199999999999918</v>
      </c>
      <c r="W73" s="97"/>
      <c r="X73" s="98"/>
      <c r="Y73" s="206"/>
      <c r="Z73" s="207"/>
      <c r="AA73" s="309"/>
      <c r="AB73" s="310"/>
      <c r="AC73" s="206">
        <v>1</v>
      </c>
      <c r="AD73" s="207"/>
      <c r="AE73" s="115">
        <f>M73-J73</f>
        <v>-224.22360248446739</v>
      </c>
      <c r="AF73" s="156">
        <f>M73/J73</f>
        <v>0.88788819875776626</v>
      </c>
      <c r="AG73" s="389">
        <f>AF89</f>
        <v>0.8878595127938298</v>
      </c>
    </row>
    <row r="74" spans="1:33" ht="15.75" customHeight="1">
      <c r="A74" s="312"/>
      <c r="B74" s="163" t="s">
        <v>184</v>
      </c>
      <c r="C74" s="293" t="s">
        <v>216</v>
      </c>
      <c r="D74" s="294"/>
      <c r="E74" s="101">
        <v>54.09</v>
      </c>
      <c r="F74" s="111">
        <v>1451</v>
      </c>
      <c r="G74" s="103">
        <f>E74*F74</f>
        <v>78484.590000000011</v>
      </c>
      <c r="H74" s="26"/>
      <c r="I74" s="104">
        <v>19</v>
      </c>
      <c r="J74" s="105">
        <v>2000</v>
      </c>
      <c r="K74" s="106">
        <f>J74/I74</f>
        <v>105.26315789473684</v>
      </c>
      <c r="L74" s="107">
        <v>19</v>
      </c>
      <c r="M74" s="105">
        <f>F74/V74*60</f>
        <v>1774.9235474006118</v>
      </c>
      <c r="N74" s="106">
        <f>M74/L74</f>
        <v>93.41702881055852</v>
      </c>
      <c r="O74" s="108">
        <f>L74-I74</f>
        <v>0</v>
      </c>
      <c r="P74" s="109">
        <f>N74-K74</f>
        <v>-11.846129084178315</v>
      </c>
      <c r="Q74" s="110">
        <f>N74/K74</f>
        <v>0.88746177370030599</v>
      </c>
      <c r="R74" s="307"/>
      <c r="S74" s="47">
        <v>0.73402777777777783</v>
      </c>
      <c r="T74" s="48">
        <v>0.76809027777777783</v>
      </c>
      <c r="U74" s="111">
        <v>4.8000000000001108</v>
      </c>
      <c r="V74" s="112">
        <v>49.05</v>
      </c>
      <c r="W74" s="113"/>
      <c r="X74" s="116"/>
      <c r="Y74" s="12"/>
      <c r="Z74" s="208"/>
      <c r="AA74" s="295"/>
      <c r="AB74" s="296"/>
      <c r="AC74" s="12">
        <v>1</v>
      </c>
      <c r="AD74" s="208"/>
      <c r="AE74" s="117">
        <f>M74-J74</f>
        <v>-225.07645259938818</v>
      </c>
      <c r="AF74" s="110">
        <f>M74/J74</f>
        <v>0.88746177370030588</v>
      </c>
      <c r="AG74" s="377"/>
    </row>
    <row r="75" spans="1:33" ht="15.75" customHeight="1">
      <c r="A75" s="312"/>
      <c r="B75" s="163" t="s">
        <v>184</v>
      </c>
      <c r="C75" s="293" t="s">
        <v>218</v>
      </c>
      <c r="D75" s="294"/>
      <c r="E75" s="101">
        <v>58.17</v>
      </c>
      <c r="F75" s="111">
        <v>1753</v>
      </c>
      <c r="G75" s="103">
        <f>E75*F75</f>
        <v>101972.01000000001</v>
      </c>
      <c r="H75" s="26"/>
      <c r="I75" s="104">
        <v>19</v>
      </c>
      <c r="J75" s="105">
        <v>1800</v>
      </c>
      <c r="K75" s="106">
        <f>J75/I75</f>
        <v>94.736842105263165</v>
      </c>
      <c r="L75" s="107">
        <v>19</v>
      </c>
      <c r="M75" s="105">
        <f>F75/V75*60</f>
        <v>1598.8852292880683</v>
      </c>
      <c r="N75" s="106">
        <f>M75/L75</f>
        <v>84.151854173056222</v>
      </c>
      <c r="O75" s="108">
        <f>L75-I75</f>
        <v>0</v>
      </c>
      <c r="P75" s="109">
        <f>N75-K75</f>
        <v>-10.584987932206943</v>
      </c>
      <c r="Q75" s="110">
        <f>N75/K75</f>
        <v>0.88826957182670452</v>
      </c>
      <c r="R75" s="307"/>
      <c r="S75" s="47">
        <v>0.77167824074074076</v>
      </c>
      <c r="T75" s="48">
        <v>0.81736111111111109</v>
      </c>
      <c r="U75" s="111">
        <v>5.1666666666666217</v>
      </c>
      <c r="V75" s="112">
        <v>65.783333333333275</v>
      </c>
      <c r="W75" s="113"/>
      <c r="X75" s="116"/>
      <c r="Y75" s="12"/>
      <c r="Z75" s="208"/>
      <c r="AA75" s="295"/>
      <c r="AB75" s="296"/>
      <c r="AC75" s="12">
        <v>2</v>
      </c>
      <c r="AD75" s="208"/>
      <c r="AE75" s="117">
        <f>M75-J75</f>
        <v>-201.11477071193167</v>
      </c>
      <c r="AF75" s="110">
        <f>M75/J75</f>
        <v>0.88826957182670463</v>
      </c>
      <c r="AG75" s="377"/>
    </row>
    <row r="76" spans="1:33" ht="15.75" customHeight="1">
      <c r="A76" s="312"/>
      <c r="B76" s="163"/>
      <c r="C76" s="293"/>
      <c r="D76" s="294"/>
      <c r="E76" s="101"/>
      <c r="F76" s="111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07"/>
      <c r="S76" s="47"/>
      <c r="T76" s="48"/>
      <c r="U76" s="111"/>
      <c r="V76" s="112"/>
      <c r="W76" s="113"/>
      <c r="X76" s="116"/>
      <c r="Y76" s="12"/>
      <c r="Z76" s="208"/>
      <c r="AA76" s="295"/>
      <c r="AB76" s="296"/>
      <c r="AC76" s="12"/>
      <c r="AD76" s="208"/>
      <c r="AE76" s="117"/>
      <c r="AF76" s="110"/>
      <c r="AG76" s="377"/>
    </row>
    <row r="77" spans="1:33" ht="15.75" customHeight="1">
      <c r="A77" s="312"/>
      <c r="B77" s="163"/>
      <c r="C77" s="293"/>
      <c r="D77" s="294"/>
      <c r="E77" s="101"/>
      <c r="F77" s="111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307"/>
      <c r="S77" s="47"/>
      <c r="T77" s="48"/>
      <c r="U77" s="111"/>
      <c r="V77" s="112"/>
      <c r="W77" s="113"/>
      <c r="X77" s="116"/>
      <c r="Y77" s="12"/>
      <c r="Z77" s="208"/>
      <c r="AA77" s="295"/>
      <c r="AB77" s="296"/>
      <c r="AC77" s="12"/>
      <c r="AD77" s="208"/>
      <c r="AE77" s="117"/>
      <c r="AF77" s="110"/>
      <c r="AG77" s="377"/>
    </row>
    <row r="78" spans="1:33" ht="15.75" customHeight="1">
      <c r="A78" s="312"/>
      <c r="B78" s="163"/>
      <c r="C78" s="293"/>
      <c r="D78" s="294"/>
      <c r="E78" s="101"/>
      <c r="F78" s="111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07"/>
      <c r="S78" s="47"/>
      <c r="T78" s="48"/>
      <c r="U78" s="111"/>
      <c r="V78" s="112"/>
      <c r="W78" s="113"/>
      <c r="X78" s="116"/>
      <c r="Y78" s="12"/>
      <c r="Z78" s="208"/>
      <c r="AA78" s="295"/>
      <c r="AB78" s="296"/>
      <c r="AC78" s="12"/>
      <c r="AD78" s="208"/>
      <c r="AE78" s="117"/>
      <c r="AF78" s="110"/>
      <c r="AG78" s="377"/>
    </row>
    <row r="79" spans="1:33" ht="15.75" customHeight="1">
      <c r="A79" s="312"/>
      <c r="B79" s="163"/>
      <c r="C79" s="293"/>
      <c r="D79" s="294"/>
      <c r="E79" s="101"/>
      <c r="F79" s="111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307"/>
      <c r="S79" s="47"/>
      <c r="T79" s="48"/>
      <c r="U79" s="111"/>
      <c r="V79" s="112"/>
      <c r="W79" s="113"/>
      <c r="X79" s="116"/>
      <c r="Y79" s="12"/>
      <c r="Z79" s="208"/>
      <c r="AA79" s="295"/>
      <c r="AB79" s="296"/>
      <c r="AC79" s="12"/>
      <c r="AD79" s="208"/>
      <c r="AE79" s="117"/>
      <c r="AF79" s="110"/>
      <c r="AG79" s="377"/>
    </row>
    <row r="80" spans="1:33" ht="15.75" customHeight="1">
      <c r="A80" s="312"/>
      <c r="B80" s="163"/>
      <c r="C80" s="293"/>
      <c r="D80" s="294"/>
      <c r="E80" s="101"/>
      <c r="F80" s="111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07"/>
      <c r="S80" s="47"/>
      <c r="T80" s="48"/>
      <c r="U80" s="111"/>
      <c r="V80" s="112"/>
      <c r="W80" s="113"/>
      <c r="X80" s="116"/>
      <c r="Y80" s="12"/>
      <c r="Z80" s="208"/>
      <c r="AA80" s="295"/>
      <c r="AB80" s="296"/>
      <c r="AC80" s="12"/>
      <c r="AD80" s="208"/>
      <c r="AE80" s="117"/>
      <c r="AF80" s="110"/>
      <c r="AG80" s="377"/>
    </row>
    <row r="81" spans="1:33" ht="15.75" customHeight="1">
      <c r="A81" s="312"/>
      <c r="B81" s="163"/>
      <c r="C81" s="293"/>
      <c r="D81" s="294"/>
      <c r="E81" s="101"/>
      <c r="F81" s="111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07"/>
      <c r="S81" s="47"/>
      <c r="T81" s="48"/>
      <c r="U81" s="111"/>
      <c r="V81" s="112"/>
      <c r="W81" s="113"/>
      <c r="X81" s="116"/>
      <c r="Y81" s="12"/>
      <c r="Z81" s="208"/>
      <c r="AA81" s="295"/>
      <c r="AB81" s="296"/>
      <c r="AC81" s="12"/>
      <c r="AD81" s="208"/>
      <c r="AE81" s="117"/>
      <c r="AF81" s="110"/>
      <c r="AG81" s="377"/>
    </row>
    <row r="82" spans="1:33" ht="15.75" customHeight="1">
      <c r="A82" s="312"/>
      <c r="B82" s="163"/>
      <c r="C82" s="293"/>
      <c r="D82" s="294"/>
      <c r="E82" s="101"/>
      <c r="F82" s="111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07"/>
      <c r="S82" s="47"/>
      <c r="T82" s="48"/>
      <c r="U82" s="111"/>
      <c r="V82" s="112"/>
      <c r="W82" s="113"/>
      <c r="X82" s="116"/>
      <c r="Y82" s="12"/>
      <c r="Z82" s="208"/>
      <c r="AA82" s="295"/>
      <c r="AB82" s="296"/>
      <c r="AC82" s="12"/>
      <c r="AD82" s="208"/>
      <c r="AE82" s="117"/>
      <c r="AF82" s="110"/>
      <c r="AG82" s="377"/>
    </row>
    <row r="83" spans="1:33" ht="15.75" customHeight="1">
      <c r="A83" s="312"/>
      <c r="B83" s="163"/>
      <c r="C83" s="293"/>
      <c r="D83" s="294"/>
      <c r="E83" s="101"/>
      <c r="F83" s="111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07"/>
      <c r="S83" s="47"/>
      <c r="T83" s="48"/>
      <c r="U83" s="111"/>
      <c r="V83" s="112"/>
      <c r="W83" s="113"/>
      <c r="X83" s="116"/>
      <c r="Y83" s="12"/>
      <c r="Z83" s="208"/>
      <c r="AA83" s="295"/>
      <c r="AB83" s="296"/>
      <c r="AC83" s="12"/>
      <c r="AD83" s="208"/>
      <c r="AE83" s="117"/>
      <c r="AF83" s="110"/>
      <c r="AG83" s="377"/>
    </row>
    <row r="84" spans="1:33" ht="15.75" customHeight="1">
      <c r="A84" s="312"/>
      <c r="B84" s="163"/>
      <c r="C84" s="293"/>
      <c r="D84" s="294"/>
      <c r="E84" s="101"/>
      <c r="F84" s="111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07"/>
      <c r="S84" s="47"/>
      <c r="T84" s="48"/>
      <c r="U84" s="111"/>
      <c r="V84" s="112"/>
      <c r="W84" s="113"/>
      <c r="X84" s="116"/>
      <c r="Y84" s="12"/>
      <c r="Z84" s="208"/>
      <c r="AA84" s="295"/>
      <c r="AB84" s="296"/>
      <c r="AC84" s="12"/>
      <c r="AD84" s="208"/>
      <c r="AE84" s="117"/>
      <c r="AF84" s="110"/>
      <c r="AG84" s="377"/>
    </row>
    <row r="85" spans="1:33" ht="15.75" customHeight="1">
      <c r="A85" s="312"/>
      <c r="B85" s="163"/>
      <c r="C85" s="293"/>
      <c r="D85" s="294"/>
      <c r="E85" s="101"/>
      <c r="F85" s="111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07"/>
      <c r="S85" s="47"/>
      <c r="T85" s="48"/>
      <c r="U85" s="111"/>
      <c r="V85" s="112"/>
      <c r="W85" s="113"/>
      <c r="X85" s="116"/>
      <c r="Y85" s="12"/>
      <c r="Z85" s="208"/>
      <c r="AA85" s="295"/>
      <c r="AB85" s="296"/>
      <c r="AC85" s="12"/>
      <c r="AD85" s="208"/>
      <c r="AE85" s="117"/>
      <c r="AF85" s="110"/>
      <c r="AG85" s="377"/>
    </row>
    <row r="86" spans="1:33" ht="15.75" customHeight="1">
      <c r="A86" s="312"/>
      <c r="B86" s="163"/>
      <c r="C86" s="293"/>
      <c r="D86" s="294"/>
      <c r="E86" s="101"/>
      <c r="F86" s="111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07"/>
      <c r="S86" s="47"/>
      <c r="T86" s="48"/>
      <c r="U86" s="111"/>
      <c r="V86" s="112"/>
      <c r="W86" s="185"/>
      <c r="X86" s="186"/>
      <c r="Y86" s="12"/>
      <c r="Z86" s="208"/>
      <c r="AA86" s="295"/>
      <c r="AB86" s="296"/>
      <c r="AC86" s="12"/>
      <c r="AD86" s="208"/>
      <c r="AE86" s="117"/>
      <c r="AF86" s="110"/>
      <c r="AG86" s="377"/>
    </row>
    <row r="87" spans="1:33" ht="15.75" customHeight="1">
      <c r="A87" s="312"/>
      <c r="B87" s="163"/>
      <c r="C87" s="293"/>
      <c r="D87" s="294"/>
      <c r="E87" s="101"/>
      <c r="F87" s="111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07"/>
      <c r="S87" s="47"/>
      <c r="T87" s="48"/>
      <c r="U87" s="111"/>
      <c r="V87" s="112"/>
      <c r="W87" s="187"/>
      <c r="X87" s="188"/>
      <c r="Y87" s="12"/>
      <c r="Z87" s="208"/>
      <c r="AA87" s="295"/>
      <c r="AB87" s="296"/>
      <c r="AC87" s="12"/>
      <c r="AD87" s="208"/>
      <c r="AE87" s="117"/>
      <c r="AF87" s="110"/>
      <c r="AG87" s="377"/>
    </row>
    <row r="88" spans="1:33" ht="15.75" customHeight="1">
      <c r="A88" s="312"/>
      <c r="B88" s="100"/>
      <c r="C88" s="293"/>
      <c r="D88" s="294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07"/>
      <c r="S88" s="47"/>
      <c r="T88" s="48"/>
      <c r="U88" s="130"/>
      <c r="V88" s="112"/>
      <c r="W88" s="187"/>
      <c r="X88" s="188"/>
      <c r="Y88" s="12"/>
      <c r="Z88" s="208"/>
      <c r="AA88" s="295"/>
      <c r="AB88" s="296"/>
      <c r="AC88" s="12"/>
      <c r="AD88" s="208"/>
      <c r="AE88" s="117"/>
      <c r="AF88" s="110"/>
      <c r="AG88" s="377"/>
    </row>
    <row r="89" spans="1:33" ht="15.75" customHeight="1" thickBot="1">
      <c r="A89" s="313"/>
      <c r="B89" s="133" t="s">
        <v>117</v>
      </c>
      <c r="C89" s="297"/>
      <c r="D89" s="297"/>
      <c r="E89" s="134"/>
      <c r="F89" s="167"/>
      <c r="G89" s="135"/>
      <c r="H89" s="69"/>
      <c r="I89" s="136">
        <f>AVERAGE(I73:I88)</f>
        <v>19.666666666666668</v>
      </c>
      <c r="J89" s="137">
        <f>AVERAGE(J73:J88)</f>
        <v>1933.3333333333333</v>
      </c>
      <c r="K89" s="138">
        <f>J89/I89</f>
        <v>98.305084745762699</v>
      </c>
      <c r="L89" s="136">
        <f>AVERAGE(L73:L88)</f>
        <v>19.666666666666668</v>
      </c>
      <c r="M89" s="137">
        <f>AVERAGE(M73:M88)</f>
        <v>1716.5283914014042</v>
      </c>
      <c r="N89" s="138">
        <f>M89/L89</f>
        <v>87.28110464752902</v>
      </c>
      <c r="O89" s="139">
        <f>L89-I89</f>
        <v>0</v>
      </c>
      <c r="P89" s="140">
        <f>N89-K89</f>
        <v>-11.023980098233679</v>
      </c>
      <c r="Q89" s="141">
        <f>N89/K89</f>
        <v>0.8878595127938298</v>
      </c>
      <c r="R89" s="308"/>
      <c r="S89" s="142">
        <f>S73</f>
        <v>0.70833333333333337</v>
      </c>
      <c r="T89" s="143">
        <f>INDEX(T73:T88,COUNTA(T73:T88))</f>
        <v>0.81736111111111109</v>
      </c>
      <c r="U89" s="144"/>
      <c r="V89" s="166"/>
      <c r="W89" s="189"/>
      <c r="X89" s="190"/>
      <c r="Y89" s="181">
        <f>SUM(Y73:Y88)</f>
        <v>0</v>
      </c>
      <c r="Z89" s="182">
        <f>SUM(Z73:Z88)</f>
        <v>0</v>
      </c>
      <c r="AA89" s="298"/>
      <c r="AB89" s="299"/>
      <c r="AC89" s="181">
        <f>SUM(AC73:AC88)</f>
        <v>4</v>
      </c>
      <c r="AD89" s="182">
        <f>SUM(AD73:AD88)</f>
        <v>0</v>
      </c>
      <c r="AE89" s="168">
        <f>M89-J89</f>
        <v>-216.80494193192908</v>
      </c>
      <c r="AF89" s="141">
        <f>M89/J89</f>
        <v>0.8878595127938298</v>
      </c>
      <c r="AG89" s="378"/>
    </row>
    <row r="90" spans="1:33" ht="15.75" customHeight="1">
      <c r="A90" s="300" t="s">
        <v>229</v>
      </c>
      <c r="B90" s="146" t="s">
        <v>184</v>
      </c>
      <c r="C90" s="304" t="s">
        <v>210</v>
      </c>
      <c r="D90" s="305"/>
      <c r="E90" s="147">
        <v>50.67</v>
      </c>
      <c r="F90" s="97">
        <v>434</v>
      </c>
      <c r="G90" s="148">
        <f>E90*F90</f>
        <v>21990.780000000002</v>
      </c>
      <c r="H90" s="149"/>
      <c r="I90" s="150">
        <v>20</v>
      </c>
      <c r="J90" s="151">
        <v>2000</v>
      </c>
      <c r="K90" s="152">
        <f>J90/I90</f>
        <v>100</v>
      </c>
      <c r="L90" s="153">
        <v>20</v>
      </c>
      <c r="M90" s="151">
        <f>F90/V90*60</f>
        <v>1777.4744027303691</v>
      </c>
      <c r="N90" s="152">
        <f>M90/L90</f>
        <v>88.873720136518457</v>
      </c>
      <c r="O90" s="154">
        <f>L90-I90</f>
        <v>0</v>
      </c>
      <c r="P90" s="155">
        <f>N90-K90</f>
        <v>-11.126279863481543</v>
      </c>
      <c r="Q90" s="156">
        <f>N90/K90</f>
        <v>0.88873720136518453</v>
      </c>
      <c r="R90" s="306">
        <f>Q106</f>
        <v>0.88739504892712351</v>
      </c>
      <c r="S90" s="157">
        <v>0.70857638888888885</v>
      </c>
      <c r="T90" s="158">
        <v>0.71875</v>
      </c>
      <c r="U90" s="159"/>
      <c r="V90" s="160">
        <v>14.650000000000052</v>
      </c>
      <c r="W90" s="158"/>
      <c r="X90" s="169"/>
      <c r="Y90" s="206"/>
      <c r="Z90" s="207"/>
      <c r="AA90" s="309"/>
      <c r="AB90" s="310"/>
      <c r="AC90" s="206">
        <v>1</v>
      </c>
      <c r="AD90" s="207"/>
      <c r="AE90" s="115">
        <f>M90-J90</f>
        <v>-222.52559726963091</v>
      </c>
      <c r="AF90" s="156">
        <f>M90/J90</f>
        <v>0.88873720136518453</v>
      </c>
      <c r="AG90" s="290">
        <f>AF106</f>
        <v>0.88739504892712362</v>
      </c>
    </row>
    <row r="91" spans="1:33" ht="15.75" customHeight="1">
      <c r="A91" s="301"/>
      <c r="B91" s="163" t="s">
        <v>184</v>
      </c>
      <c r="C91" s="293" t="s">
        <v>212</v>
      </c>
      <c r="D91" s="294"/>
      <c r="E91" s="101">
        <v>56.79</v>
      </c>
      <c r="F91" s="102">
        <v>1353</v>
      </c>
      <c r="G91" s="103">
        <f>E91*F91</f>
        <v>76836.87</v>
      </c>
      <c r="H91" s="26"/>
      <c r="I91" s="104">
        <v>23</v>
      </c>
      <c r="J91" s="105">
        <v>2000</v>
      </c>
      <c r="K91" s="106">
        <f>J91/I91</f>
        <v>86.956521739130437</v>
      </c>
      <c r="L91" s="107">
        <v>23</v>
      </c>
      <c r="M91" s="105">
        <f>F91/V91*60</f>
        <v>1773.780043699931</v>
      </c>
      <c r="N91" s="106">
        <f>M91/L91</f>
        <v>77.120871465214393</v>
      </c>
      <c r="O91" s="108">
        <f>L91-I91</f>
        <v>0</v>
      </c>
      <c r="P91" s="109">
        <f>N91-K91</f>
        <v>-9.8356502739160447</v>
      </c>
      <c r="Q91" s="110">
        <f>N91/K91</f>
        <v>0.88689002184996546</v>
      </c>
      <c r="R91" s="307"/>
      <c r="S91" s="47">
        <v>0.72238425925925931</v>
      </c>
      <c r="T91" s="48">
        <v>0.75416666666666665</v>
      </c>
      <c r="U91" s="111">
        <v>5.2333333333334053</v>
      </c>
      <c r="V91" s="112">
        <v>45.766666666666573</v>
      </c>
      <c r="W91" s="113"/>
      <c r="X91" s="116"/>
      <c r="Y91" s="12"/>
      <c r="Z91" s="208"/>
      <c r="AA91" s="295"/>
      <c r="AB91" s="296"/>
      <c r="AC91" s="12">
        <v>1</v>
      </c>
      <c r="AD91" s="208"/>
      <c r="AE91" s="117">
        <f>M91-J91</f>
        <v>-226.21995630006904</v>
      </c>
      <c r="AF91" s="110">
        <f>M91/J91</f>
        <v>0.88689002184996546</v>
      </c>
      <c r="AG91" s="291"/>
    </row>
    <row r="92" spans="1:33" ht="15.75" customHeight="1">
      <c r="A92" s="301"/>
      <c r="B92" s="163" t="s">
        <v>184</v>
      </c>
      <c r="C92" s="293" t="s">
        <v>213</v>
      </c>
      <c r="D92" s="294"/>
      <c r="E92" s="101">
        <v>56.87</v>
      </c>
      <c r="F92" s="102">
        <v>1086</v>
      </c>
      <c r="G92" s="103">
        <f>E92*F92</f>
        <v>61760.82</v>
      </c>
      <c r="H92" s="26"/>
      <c r="I92" s="104">
        <v>23</v>
      </c>
      <c r="J92" s="105">
        <v>2000</v>
      </c>
      <c r="K92" s="106">
        <f>J92/I92</f>
        <v>86.956521739130437</v>
      </c>
      <c r="L92" s="107">
        <v>23</v>
      </c>
      <c r="M92" s="105">
        <f>F92/V92*60</f>
        <v>1773.0612244897966</v>
      </c>
      <c r="N92" s="106">
        <f>M92/L92</f>
        <v>77.089618456078114</v>
      </c>
      <c r="O92" s="108">
        <f>L92-I92</f>
        <v>0</v>
      </c>
      <c r="P92" s="109">
        <f>N92-K92</f>
        <v>-9.8669032830523236</v>
      </c>
      <c r="Q92" s="110">
        <f>N92/K92</f>
        <v>0.88653061224489826</v>
      </c>
      <c r="R92" s="307"/>
      <c r="S92" s="47">
        <v>0.75850694444444444</v>
      </c>
      <c r="T92" s="48">
        <v>0.78402777777777777</v>
      </c>
      <c r="U92" s="111">
        <v>6.2500000000000178</v>
      </c>
      <c r="V92" s="112">
        <v>36.749999999999986</v>
      </c>
      <c r="W92" s="113"/>
      <c r="X92" s="116"/>
      <c r="Y92" s="12"/>
      <c r="Z92" s="208"/>
      <c r="AA92" s="295"/>
      <c r="AB92" s="296"/>
      <c r="AC92" s="12">
        <v>1</v>
      </c>
      <c r="AD92" s="208"/>
      <c r="AE92" s="117">
        <f>M92-J92</f>
        <v>-226.93877551020341</v>
      </c>
      <c r="AF92" s="110">
        <f>M92/J92</f>
        <v>0.88653061224489826</v>
      </c>
      <c r="AG92" s="291"/>
    </row>
    <row r="93" spans="1:33" ht="15.75" customHeight="1">
      <c r="A93" s="301"/>
      <c r="B93" s="163" t="s">
        <v>184</v>
      </c>
      <c r="C93" s="293" t="s">
        <v>214</v>
      </c>
      <c r="D93" s="294"/>
      <c r="E93" s="101">
        <v>47.6</v>
      </c>
      <c r="F93" s="102">
        <v>1270</v>
      </c>
      <c r="G93" s="103">
        <f>E93*F93</f>
        <v>60452</v>
      </c>
      <c r="H93" s="26"/>
      <c r="I93" s="104">
        <v>23</v>
      </c>
      <c r="J93" s="105">
        <v>2000</v>
      </c>
      <c r="K93" s="106">
        <f>J93/I93</f>
        <v>86.956521739130437</v>
      </c>
      <c r="L93" s="107">
        <v>23</v>
      </c>
      <c r="M93" s="105">
        <f>F93/V93*60</f>
        <v>1774.8447204968925</v>
      </c>
      <c r="N93" s="106">
        <f>M93/L93</f>
        <v>77.167161760734459</v>
      </c>
      <c r="O93" s="108">
        <f>L93-I93</f>
        <v>0</v>
      </c>
      <c r="P93" s="109">
        <f>N93-K93</f>
        <v>-9.7893599783959786</v>
      </c>
      <c r="Q93" s="110">
        <f>N93/K93</f>
        <v>0.88742236024844623</v>
      </c>
      <c r="R93" s="307"/>
      <c r="S93" s="47">
        <v>0.78754629629629624</v>
      </c>
      <c r="T93" s="48">
        <v>0.81736111111111109</v>
      </c>
      <c r="U93" s="111">
        <v>5.066666666666606</v>
      </c>
      <c r="V93" s="112">
        <v>42.93333333333338</v>
      </c>
      <c r="W93" s="113"/>
      <c r="X93" s="116"/>
      <c r="Y93" s="12"/>
      <c r="Z93" s="208"/>
      <c r="AA93" s="295"/>
      <c r="AB93" s="296"/>
      <c r="AC93" s="12">
        <v>1</v>
      </c>
      <c r="AD93" s="208"/>
      <c r="AE93" s="117">
        <f>M93-J93</f>
        <v>-225.15527950310752</v>
      </c>
      <c r="AF93" s="110">
        <f>M93/J93</f>
        <v>0.88742236024844623</v>
      </c>
      <c r="AG93" s="291"/>
    </row>
    <row r="94" spans="1:33" ht="15.75" customHeight="1">
      <c r="A94" s="302"/>
      <c r="B94" s="163"/>
      <c r="C94" s="293"/>
      <c r="D94" s="294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307"/>
      <c r="S94" s="47"/>
      <c r="T94" s="48"/>
      <c r="U94" s="111"/>
      <c r="V94" s="112"/>
      <c r="W94" s="113"/>
      <c r="X94" s="116"/>
      <c r="Y94" s="12"/>
      <c r="Z94" s="208"/>
      <c r="AA94" s="295"/>
      <c r="AB94" s="296"/>
      <c r="AC94" s="12"/>
      <c r="AD94" s="208"/>
      <c r="AE94" s="117"/>
      <c r="AF94" s="110"/>
      <c r="AG94" s="291"/>
    </row>
    <row r="95" spans="1:33" ht="15.75" customHeight="1">
      <c r="A95" s="302"/>
      <c r="B95" s="163"/>
      <c r="C95" s="293"/>
      <c r="D95" s="294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07"/>
      <c r="S95" s="47"/>
      <c r="T95" s="48"/>
      <c r="U95" s="111"/>
      <c r="V95" s="112"/>
      <c r="W95" s="113"/>
      <c r="X95" s="116"/>
      <c r="Y95" s="12"/>
      <c r="Z95" s="208"/>
      <c r="AA95" s="295"/>
      <c r="AB95" s="296"/>
      <c r="AC95" s="12"/>
      <c r="AD95" s="208"/>
      <c r="AE95" s="117"/>
      <c r="AF95" s="110"/>
      <c r="AG95" s="291"/>
    </row>
    <row r="96" spans="1:33" ht="15.75" customHeight="1">
      <c r="A96" s="302"/>
      <c r="B96" s="163"/>
      <c r="C96" s="293"/>
      <c r="D96" s="294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307"/>
      <c r="S96" s="119"/>
      <c r="T96" s="120"/>
      <c r="U96" s="111"/>
      <c r="V96" s="112"/>
      <c r="W96" s="120"/>
      <c r="X96" s="191"/>
      <c r="Y96" s="12"/>
      <c r="Z96" s="208"/>
      <c r="AA96" s="295"/>
      <c r="AB96" s="296"/>
      <c r="AC96" s="12"/>
      <c r="AD96" s="208"/>
      <c r="AE96" s="117"/>
      <c r="AF96" s="110"/>
      <c r="AG96" s="291"/>
    </row>
    <row r="97" spans="1:33" ht="15.75" customHeight="1">
      <c r="A97" s="302"/>
      <c r="B97" s="163"/>
      <c r="C97" s="293"/>
      <c r="D97" s="294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07"/>
      <c r="S97" s="119"/>
      <c r="T97" s="120"/>
      <c r="U97" s="111"/>
      <c r="V97" s="112"/>
      <c r="W97" s="120"/>
      <c r="X97" s="191"/>
      <c r="Y97" s="12"/>
      <c r="Z97" s="208"/>
      <c r="AA97" s="295"/>
      <c r="AB97" s="296"/>
      <c r="AC97" s="12"/>
      <c r="AD97" s="208"/>
      <c r="AE97" s="117"/>
      <c r="AF97" s="110"/>
      <c r="AG97" s="291"/>
    </row>
    <row r="98" spans="1:33" ht="15.75" customHeight="1">
      <c r="A98" s="302"/>
      <c r="B98" s="163"/>
      <c r="C98" s="293"/>
      <c r="D98" s="294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07"/>
      <c r="S98" s="119"/>
      <c r="T98" s="120"/>
      <c r="U98" s="111"/>
      <c r="V98" s="112"/>
      <c r="W98" s="120"/>
      <c r="X98" s="191"/>
      <c r="Y98" s="12"/>
      <c r="Z98" s="208"/>
      <c r="AA98" s="295"/>
      <c r="AB98" s="296"/>
      <c r="AC98" s="12"/>
      <c r="AD98" s="208"/>
      <c r="AE98" s="117"/>
      <c r="AF98" s="110"/>
      <c r="AG98" s="291"/>
    </row>
    <row r="99" spans="1:33" ht="15.75" customHeight="1">
      <c r="A99" s="302"/>
      <c r="B99" s="163"/>
      <c r="C99" s="293"/>
      <c r="D99" s="294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07"/>
      <c r="S99" s="119"/>
      <c r="T99" s="120"/>
      <c r="U99" s="111"/>
      <c r="V99" s="112"/>
      <c r="W99" s="120"/>
      <c r="X99" s="191"/>
      <c r="Y99" s="12"/>
      <c r="Z99" s="208"/>
      <c r="AA99" s="295"/>
      <c r="AB99" s="296"/>
      <c r="AC99" s="12"/>
      <c r="AD99" s="208"/>
      <c r="AE99" s="117"/>
      <c r="AF99" s="110"/>
      <c r="AG99" s="291"/>
    </row>
    <row r="100" spans="1:33" ht="15.75" customHeight="1">
      <c r="A100" s="302"/>
      <c r="B100" s="163"/>
      <c r="C100" s="293"/>
      <c r="D100" s="294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07"/>
      <c r="S100" s="119"/>
      <c r="T100" s="120"/>
      <c r="U100" s="111"/>
      <c r="V100" s="112"/>
      <c r="W100" s="120"/>
      <c r="X100" s="191"/>
      <c r="Y100" s="12"/>
      <c r="Z100" s="208"/>
      <c r="AA100" s="295"/>
      <c r="AB100" s="296"/>
      <c r="AC100" s="12"/>
      <c r="AD100" s="208"/>
      <c r="AE100" s="117"/>
      <c r="AF100" s="110"/>
      <c r="AG100" s="291"/>
    </row>
    <row r="101" spans="1:33" ht="15.75" customHeight="1">
      <c r="A101" s="302"/>
      <c r="B101" s="163"/>
      <c r="C101" s="293"/>
      <c r="D101" s="294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07"/>
      <c r="S101" s="119"/>
      <c r="T101" s="120"/>
      <c r="U101" s="111"/>
      <c r="V101" s="112"/>
      <c r="W101" s="120"/>
      <c r="X101" s="191"/>
      <c r="Y101" s="12"/>
      <c r="Z101" s="208"/>
      <c r="AA101" s="295"/>
      <c r="AB101" s="296"/>
      <c r="AC101" s="12"/>
      <c r="AD101" s="208"/>
      <c r="AE101" s="117"/>
      <c r="AF101" s="110"/>
      <c r="AG101" s="291"/>
    </row>
    <row r="102" spans="1:33" ht="15.75" customHeight="1">
      <c r="A102" s="302"/>
      <c r="B102" s="163"/>
      <c r="C102" s="293"/>
      <c r="D102" s="294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07"/>
      <c r="S102" s="119"/>
      <c r="T102" s="120"/>
      <c r="U102" s="111"/>
      <c r="V102" s="112"/>
      <c r="W102" s="120"/>
      <c r="X102" s="191"/>
      <c r="Y102" s="12"/>
      <c r="Z102" s="208"/>
      <c r="AA102" s="295"/>
      <c r="AB102" s="296"/>
      <c r="AC102" s="12"/>
      <c r="AD102" s="208"/>
      <c r="AE102" s="117"/>
      <c r="AF102" s="110"/>
      <c r="AG102" s="291"/>
    </row>
    <row r="103" spans="1:33" ht="15.75" customHeight="1">
      <c r="A103" s="302"/>
      <c r="B103" s="163"/>
      <c r="C103" s="293"/>
      <c r="D103" s="294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07"/>
      <c r="S103" s="119"/>
      <c r="T103" s="120"/>
      <c r="U103" s="111"/>
      <c r="V103" s="112"/>
      <c r="W103" s="120"/>
      <c r="X103" s="191"/>
      <c r="Y103" s="12"/>
      <c r="Z103" s="208"/>
      <c r="AA103" s="295"/>
      <c r="AB103" s="296"/>
      <c r="AC103" s="12"/>
      <c r="AD103" s="208"/>
      <c r="AE103" s="117"/>
      <c r="AF103" s="110"/>
      <c r="AG103" s="291"/>
    </row>
    <row r="104" spans="1:33" ht="15.75" customHeight="1">
      <c r="A104" s="302"/>
      <c r="B104" s="163"/>
      <c r="C104" s="293"/>
      <c r="D104" s="294"/>
      <c r="E104" s="101"/>
      <c r="F104" s="128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07"/>
      <c r="S104" s="119"/>
      <c r="T104" s="120"/>
      <c r="U104" s="111"/>
      <c r="V104" s="112"/>
      <c r="W104" s="120"/>
      <c r="X104" s="191"/>
      <c r="Y104" s="12"/>
      <c r="Z104" s="208"/>
      <c r="AA104" s="295"/>
      <c r="AB104" s="296"/>
      <c r="AC104" s="12"/>
      <c r="AD104" s="208"/>
      <c r="AE104" s="117"/>
      <c r="AF104" s="110"/>
      <c r="AG104" s="291"/>
    </row>
    <row r="105" spans="1:33" ht="15.75" customHeight="1">
      <c r="A105" s="302"/>
      <c r="B105" s="163"/>
      <c r="C105" s="293"/>
      <c r="D105" s="294"/>
      <c r="E105" s="164"/>
      <c r="F105" s="128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07"/>
      <c r="S105" s="119"/>
      <c r="T105" s="120"/>
      <c r="U105" s="130"/>
      <c r="V105" s="131"/>
      <c r="W105" s="126"/>
      <c r="X105" s="127"/>
      <c r="Y105" s="12"/>
      <c r="Z105" s="208"/>
      <c r="AA105" s="295"/>
      <c r="AB105" s="296"/>
      <c r="AC105" s="12"/>
      <c r="AD105" s="208"/>
      <c r="AE105" s="165"/>
      <c r="AF105" s="125"/>
      <c r="AG105" s="291"/>
    </row>
    <row r="106" spans="1:33" ht="15.75" customHeight="1" thickBot="1">
      <c r="A106" s="303"/>
      <c r="B106" s="133" t="s">
        <v>117</v>
      </c>
      <c r="C106" s="297"/>
      <c r="D106" s="297"/>
      <c r="E106" s="134"/>
      <c r="F106" s="167"/>
      <c r="G106" s="135"/>
      <c r="H106" s="69"/>
      <c r="I106" s="136">
        <f>AVERAGE(I90:I105)</f>
        <v>22.25</v>
      </c>
      <c r="J106" s="137">
        <f>AVERAGE(J90:J105)</f>
        <v>2000</v>
      </c>
      <c r="K106" s="138">
        <f>J106/I106</f>
        <v>89.887640449438209</v>
      </c>
      <c r="L106" s="136">
        <f>AVERAGE(L90:L105)</f>
        <v>22.25</v>
      </c>
      <c r="M106" s="137">
        <f>AVERAGE(M90:M105)</f>
        <v>1774.7900978542473</v>
      </c>
      <c r="N106" s="138">
        <f>M106/L106</f>
        <v>79.765847094572905</v>
      </c>
      <c r="O106" s="139">
        <f>L106-I106</f>
        <v>0</v>
      </c>
      <c r="P106" s="140">
        <f>N106-K106</f>
        <v>-10.121793354865304</v>
      </c>
      <c r="Q106" s="141">
        <f>N106/K106</f>
        <v>0.88739504892712351</v>
      </c>
      <c r="R106" s="308"/>
      <c r="S106" s="142">
        <f>S90</f>
        <v>0.70857638888888885</v>
      </c>
      <c r="T106" s="143">
        <f>INDEX(T90:T105,COUNTA(T90:T105))</f>
        <v>0.81736111111111109</v>
      </c>
      <c r="U106" s="144"/>
      <c r="V106" s="166"/>
      <c r="W106" s="167"/>
      <c r="X106" s="138"/>
      <c r="Y106" s="181">
        <f>SUM(Y90:Y105)</f>
        <v>0</v>
      </c>
      <c r="Z106" s="182">
        <f>SUM(Z90:Z105)</f>
        <v>0</v>
      </c>
      <c r="AA106" s="298"/>
      <c r="AB106" s="299"/>
      <c r="AC106" s="181">
        <f>SUM(AC90:AC105)</f>
        <v>4</v>
      </c>
      <c r="AD106" s="182">
        <f>SUM(AD90:AD105)</f>
        <v>0</v>
      </c>
      <c r="AE106" s="168">
        <f>M106-J106</f>
        <v>-225.20990214575272</v>
      </c>
      <c r="AF106" s="141">
        <f>M106/J106</f>
        <v>0.88739504892712362</v>
      </c>
      <c r="AG106" s="292"/>
    </row>
    <row r="108" spans="1:33">
      <c r="AA108" s="289" t="s">
        <v>161</v>
      </c>
      <c r="AB108" s="289"/>
    </row>
    <row r="109" spans="1:33">
      <c r="AA109" s="289" t="s">
        <v>162</v>
      </c>
      <c r="AB109" s="289"/>
    </row>
    <row r="110" spans="1:33">
      <c r="AA110" s="289" t="s">
        <v>163</v>
      </c>
      <c r="AB110" s="289"/>
    </row>
    <row r="111" spans="1:33">
      <c r="AA111" s="289" t="s">
        <v>164</v>
      </c>
      <c r="AB111" s="289"/>
    </row>
    <row r="112" spans="1:33">
      <c r="AA112" s="289" t="s">
        <v>165</v>
      </c>
      <c r="AB112" s="289"/>
    </row>
    <row r="113" spans="27:28">
      <c r="AA113" s="289" t="s">
        <v>166</v>
      </c>
      <c r="AB113" s="289"/>
    </row>
    <row r="114" spans="27:28">
      <c r="AA114" s="289" t="s">
        <v>167</v>
      </c>
      <c r="AB114" s="289"/>
    </row>
    <row r="115" spans="27:28">
      <c r="AA115" s="289" t="s">
        <v>168</v>
      </c>
      <c r="AB115" s="289"/>
    </row>
    <row r="116" spans="27:28">
      <c r="AA116" s="289" t="s">
        <v>169</v>
      </c>
      <c r="AB116" s="289"/>
    </row>
    <row r="117" spans="27:28">
      <c r="AA117" s="289" t="s">
        <v>170</v>
      </c>
      <c r="AB117" s="289"/>
    </row>
    <row r="118" spans="27:28">
      <c r="AA118" s="289" t="s">
        <v>171</v>
      </c>
      <c r="AB118" s="289"/>
    </row>
    <row r="119" spans="27:28">
      <c r="AA119" s="289" t="s">
        <v>172</v>
      </c>
      <c r="AB119" s="289"/>
    </row>
    <row r="120" spans="27:28">
      <c r="AA120" s="289" t="s">
        <v>173</v>
      </c>
      <c r="AB120" s="289"/>
    </row>
  </sheetData>
  <mergeCells count="269">
    <mergeCell ref="AC3:AD3"/>
    <mergeCell ref="AE3:AE4"/>
    <mergeCell ref="I1:K2"/>
    <mergeCell ref="L1:N2"/>
    <mergeCell ref="O1:R2"/>
    <mergeCell ref="S1:X2"/>
    <mergeCell ref="AA1:AB2"/>
    <mergeCell ref="AE1:AG2"/>
    <mergeCell ref="A2:B2"/>
    <mergeCell ref="A3:A4"/>
    <mergeCell ref="B3:B4"/>
    <mergeCell ref="C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AA16:AB16"/>
    <mergeCell ref="C13:D13"/>
    <mergeCell ref="AA13:AB13"/>
    <mergeCell ref="S3:T3"/>
    <mergeCell ref="U3:U4"/>
    <mergeCell ref="V3:V4"/>
    <mergeCell ref="AA6:AB6"/>
    <mergeCell ref="W3:X3"/>
    <mergeCell ref="Y3:Z3"/>
    <mergeCell ref="AA3:AB4"/>
    <mergeCell ref="Q3:Q4"/>
    <mergeCell ref="R3:R4"/>
    <mergeCell ref="AA17:AB17"/>
    <mergeCell ref="C18:D18"/>
    <mergeCell ref="AA18:AB18"/>
    <mergeCell ref="C7:D7"/>
    <mergeCell ref="AA7:AB7"/>
    <mergeCell ref="C8:D8"/>
    <mergeCell ref="AA8:AB8"/>
    <mergeCell ref="AF3:AF4"/>
    <mergeCell ref="AG3:AG4"/>
    <mergeCell ref="C5:D5"/>
    <mergeCell ref="R5:R21"/>
    <mergeCell ref="AA5:AB5"/>
    <mergeCell ref="AG5:AG21"/>
    <mergeCell ref="C11:D11"/>
    <mergeCell ref="AA11:AB11"/>
    <mergeCell ref="C12:D12"/>
    <mergeCell ref="AA12:AB12"/>
    <mergeCell ref="C9:D9"/>
    <mergeCell ref="AA9:AB9"/>
    <mergeCell ref="C10:D10"/>
    <mergeCell ref="AA10:AB10"/>
    <mergeCell ref="C15:D15"/>
    <mergeCell ref="AA15:AB15"/>
    <mergeCell ref="C16:D16"/>
    <mergeCell ref="C21:D21"/>
    <mergeCell ref="AA21:AB21"/>
    <mergeCell ref="A22:A38"/>
    <mergeCell ref="C22:D22"/>
    <mergeCell ref="R22:R38"/>
    <mergeCell ref="AA22:AB22"/>
    <mergeCell ref="C26:D26"/>
    <mergeCell ref="AA26:AB26"/>
    <mergeCell ref="A5:A21"/>
    <mergeCell ref="C6:D6"/>
    <mergeCell ref="AA37:AB37"/>
    <mergeCell ref="C38:D38"/>
    <mergeCell ref="AA38:AB38"/>
    <mergeCell ref="C35:D35"/>
    <mergeCell ref="AA35:AB35"/>
    <mergeCell ref="C36:D36"/>
    <mergeCell ref="AA36:AB36"/>
    <mergeCell ref="C14:D14"/>
    <mergeCell ref="AA14:AB14"/>
    <mergeCell ref="C19:D19"/>
    <mergeCell ref="AA19:AB19"/>
    <mergeCell ref="C20:D20"/>
    <mergeCell ref="AA20:AB20"/>
    <mergeCell ref="C17:D17"/>
    <mergeCell ref="AG22:AG38"/>
    <mergeCell ref="C23:D23"/>
    <mergeCell ref="AA23:AB23"/>
    <mergeCell ref="C24:D24"/>
    <mergeCell ref="AA24:AB24"/>
    <mergeCell ref="C25:D25"/>
    <mergeCell ref="AA25:AB25"/>
    <mergeCell ref="C29:D29"/>
    <mergeCell ref="AA29:AB29"/>
    <mergeCell ref="C30:D30"/>
    <mergeCell ref="AA30:AB30"/>
    <mergeCell ref="C27:D27"/>
    <mergeCell ref="AA27:AB27"/>
    <mergeCell ref="C28:D28"/>
    <mergeCell ref="AA28:AB28"/>
    <mergeCell ref="C33:D33"/>
    <mergeCell ref="AA33:AB33"/>
    <mergeCell ref="C34:D34"/>
    <mergeCell ref="AA34:AB34"/>
    <mergeCell ref="C31:D31"/>
    <mergeCell ref="AA31:AB31"/>
    <mergeCell ref="C32:D32"/>
    <mergeCell ref="AA32:AB32"/>
    <mergeCell ref="C37:D37"/>
    <mergeCell ref="A39:A55"/>
    <mergeCell ref="C39:D39"/>
    <mergeCell ref="R39:R55"/>
    <mergeCell ref="AA39:AB39"/>
    <mergeCell ref="AG39:AG55"/>
    <mergeCell ref="C40:D40"/>
    <mergeCell ref="AA40:AB40"/>
    <mergeCell ref="C41:D41"/>
    <mergeCell ref="C44:D44"/>
    <mergeCell ref="AA44:AB44"/>
    <mergeCell ref="C45:D45"/>
    <mergeCell ref="AA45:AB45"/>
    <mergeCell ref="AA41:AB41"/>
    <mergeCell ref="C42:D42"/>
    <mergeCell ref="AA42:AB42"/>
    <mergeCell ref="C43:D43"/>
    <mergeCell ref="AA43:AB43"/>
    <mergeCell ref="C48:D48"/>
    <mergeCell ref="AA48:AB48"/>
    <mergeCell ref="C49:D49"/>
    <mergeCell ref="AA49:AB49"/>
    <mergeCell ref="C46:D46"/>
    <mergeCell ref="AA46:AB46"/>
    <mergeCell ref="C47:D47"/>
    <mergeCell ref="AA47:AB47"/>
    <mergeCell ref="C52:D52"/>
    <mergeCell ref="AA52:AB52"/>
    <mergeCell ref="C53:D53"/>
    <mergeCell ref="AA53:AB53"/>
    <mergeCell ref="C50:D50"/>
    <mergeCell ref="AA50:AB50"/>
    <mergeCell ref="C51:D51"/>
    <mergeCell ref="AA51:AB51"/>
    <mergeCell ref="AG56:AG72"/>
    <mergeCell ref="C57:D57"/>
    <mergeCell ref="AA57:AB57"/>
    <mergeCell ref="C58:D58"/>
    <mergeCell ref="C54:D54"/>
    <mergeCell ref="AA54:AB54"/>
    <mergeCell ref="C55:D55"/>
    <mergeCell ref="AA55:AB55"/>
    <mergeCell ref="AA58:AB58"/>
    <mergeCell ref="C59:D59"/>
    <mergeCell ref="AA59:AB59"/>
    <mergeCell ref="C60:D60"/>
    <mergeCell ref="AA60:AB60"/>
    <mergeCell ref="C69:D69"/>
    <mergeCell ref="AA69:AB69"/>
    <mergeCell ref="C70:D70"/>
    <mergeCell ref="AA70:AB70"/>
    <mergeCell ref="A56:A72"/>
    <mergeCell ref="C56:D56"/>
    <mergeCell ref="R56:R72"/>
    <mergeCell ref="AA56:AB56"/>
    <mergeCell ref="C63:D63"/>
    <mergeCell ref="AA63:AB63"/>
    <mergeCell ref="C64:D64"/>
    <mergeCell ref="AA64:AB64"/>
    <mergeCell ref="C61:D61"/>
    <mergeCell ref="AA61:AB61"/>
    <mergeCell ref="C62:D62"/>
    <mergeCell ref="AA62:AB62"/>
    <mergeCell ref="C67:D67"/>
    <mergeCell ref="AA67:AB67"/>
    <mergeCell ref="C68:D68"/>
    <mergeCell ref="AA68:AB68"/>
    <mergeCell ref="C65:D65"/>
    <mergeCell ref="AA65:AB65"/>
    <mergeCell ref="C66:D66"/>
    <mergeCell ref="AA66:AB66"/>
    <mergeCell ref="C71:D71"/>
    <mergeCell ref="AA71:AB71"/>
    <mergeCell ref="C72:D72"/>
    <mergeCell ref="AA72:AB72"/>
    <mergeCell ref="A73:A89"/>
    <mergeCell ref="C73:D73"/>
    <mergeCell ref="R73:R89"/>
    <mergeCell ref="AA73:AB73"/>
    <mergeCell ref="AG73:AG89"/>
    <mergeCell ref="C74:D74"/>
    <mergeCell ref="AA74:AB74"/>
    <mergeCell ref="C75:D75"/>
    <mergeCell ref="C78:D78"/>
    <mergeCell ref="AA78:AB78"/>
    <mergeCell ref="C79:D79"/>
    <mergeCell ref="AA79:AB79"/>
    <mergeCell ref="AA75:AB75"/>
    <mergeCell ref="C76:D76"/>
    <mergeCell ref="AA76:AB76"/>
    <mergeCell ref="C77:D77"/>
    <mergeCell ref="AA77:AB77"/>
    <mergeCell ref="C82:D82"/>
    <mergeCell ref="AA82:AB82"/>
    <mergeCell ref="C83:D83"/>
    <mergeCell ref="AA83:AB83"/>
    <mergeCell ref="C80:D80"/>
    <mergeCell ref="AA80:AB80"/>
    <mergeCell ref="C81:D81"/>
    <mergeCell ref="AA81:AB81"/>
    <mergeCell ref="C86:D86"/>
    <mergeCell ref="AA86:AB86"/>
    <mergeCell ref="C87:D87"/>
    <mergeCell ref="AA87:AB87"/>
    <mergeCell ref="C84:D84"/>
    <mergeCell ref="AA84:AB84"/>
    <mergeCell ref="C85:D85"/>
    <mergeCell ref="AA85:AB85"/>
    <mergeCell ref="AG90:AG106"/>
    <mergeCell ref="C91:D91"/>
    <mergeCell ref="AA91:AB91"/>
    <mergeCell ref="C92:D92"/>
    <mergeCell ref="C88:D88"/>
    <mergeCell ref="AA88:AB88"/>
    <mergeCell ref="C89:D89"/>
    <mergeCell ref="AA89:AB89"/>
    <mergeCell ref="AA92:AB92"/>
    <mergeCell ref="C93:D93"/>
    <mergeCell ref="AA93:AB93"/>
    <mergeCell ref="C94:D94"/>
    <mergeCell ref="AA94:AB94"/>
    <mergeCell ref="C103:D103"/>
    <mergeCell ref="AA103:AB103"/>
    <mergeCell ref="C104:D104"/>
    <mergeCell ref="AA104:AB104"/>
    <mergeCell ref="A90:A106"/>
    <mergeCell ref="C90:D90"/>
    <mergeCell ref="R90:R106"/>
    <mergeCell ref="AA90:AB90"/>
    <mergeCell ref="C97:D97"/>
    <mergeCell ref="AA97:AB97"/>
    <mergeCell ref="C98:D98"/>
    <mergeCell ref="AA98:AB98"/>
    <mergeCell ref="C95:D95"/>
    <mergeCell ref="AA95:AB95"/>
    <mergeCell ref="C96:D96"/>
    <mergeCell ref="AA96:AB96"/>
    <mergeCell ref="C101:D101"/>
    <mergeCell ref="AA101:AB101"/>
    <mergeCell ref="C102:D102"/>
    <mergeCell ref="AA102:AB102"/>
    <mergeCell ref="C99:D99"/>
    <mergeCell ref="AA99:AB99"/>
    <mergeCell ref="C100:D100"/>
    <mergeCell ref="AA100:AB100"/>
    <mergeCell ref="C105:D105"/>
    <mergeCell ref="AA105:AB105"/>
    <mergeCell ref="C106:D106"/>
    <mergeCell ref="AA106:AB106"/>
    <mergeCell ref="AA111:AB111"/>
    <mergeCell ref="AA112:AB112"/>
    <mergeCell ref="AA113:AB113"/>
    <mergeCell ref="AA108:AB108"/>
    <mergeCell ref="AA109:AB109"/>
    <mergeCell ref="AA110:AB110"/>
    <mergeCell ref="AA120:AB120"/>
    <mergeCell ref="AA117:AB117"/>
    <mergeCell ref="AA118:AB118"/>
    <mergeCell ref="AA119:AB119"/>
    <mergeCell ref="AA114:AB114"/>
    <mergeCell ref="AA115:AB115"/>
    <mergeCell ref="AA116:AB116"/>
  </mergeCells>
  <phoneticPr fontId="5" type="noConversion"/>
  <conditionalFormatting sqref="O5:O106">
    <cfRule type="cellIs" dxfId="547" priority="3" operator="greaterThan">
      <formula>0</formula>
    </cfRule>
  </conditionalFormatting>
  <conditionalFormatting sqref="P5:P106 AE5:AE106">
    <cfRule type="cellIs" dxfId="546" priority="6" operator="lessThan">
      <formula>0</formula>
    </cfRule>
  </conditionalFormatting>
  <conditionalFormatting sqref="Q5:Q106 AF5:AF106">
    <cfRule type="cellIs" dxfId="545" priority="4" operator="greaterThan">
      <formula>1</formula>
    </cfRule>
    <cfRule type="cellIs" dxfId="544" priority="5" operator="lessThan">
      <formula>0.8</formula>
    </cfRule>
  </conditionalFormatting>
  <conditionalFormatting sqref="AG5 R5:R106 AG39:AG57 AG73">
    <cfRule type="cellIs" dxfId="543" priority="7" operator="lessThan">
      <formula>0.8</formula>
    </cfRule>
  </conditionalFormatting>
  <conditionalFormatting sqref="AG22">
    <cfRule type="cellIs" dxfId="542" priority="10" operator="lessThan">
      <formula>0.8</formula>
    </cfRule>
  </conditionalFormatting>
  <conditionalFormatting sqref="AG37">
    <cfRule type="cellIs" dxfId="541" priority="9" operator="lessThan">
      <formula>0.8</formula>
    </cfRule>
  </conditionalFormatting>
  <conditionalFormatting sqref="AG63:AG71">
    <cfRule type="cellIs" dxfId="540" priority="8" operator="lessThan">
      <formula>0.8</formula>
    </cfRule>
  </conditionalFormatting>
  <conditionalFormatting sqref="AG88">
    <cfRule type="cellIs" dxfId="539" priority="2" operator="lessThan">
      <formula>0.8</formula>
    </cfRule>
  </conditionalFormatting>
  <conditionalFormatting sqref="AG90:AG106">
    <cfRule type="cellIs" dxfId="538" priority="1" operator="lessThan">
      <formula>0.8</formula>
    </cfRule>
  </conditionalFormatting>
  <dataValidations count="1">
    <dataValidation type="list" allowBlank="1" showInputMessage="1" showErrorMessage="1" sqref="AA5:AB106" xr:uid="{2CBF3DAC-8690-4A03-BA1A-3DF6D24CA0A9}">
      <formula1>$AA$108:$AA$120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CC8CD-3302-4F96-AE0E-584B9DFB83AE}">
  <sheetPr>
    <tabColor theme="9" tint="0.59999389629810485"/>
  </sheetPr>
  <dimension ref="B1:AR42"/>
  <sheetViews>
    <sheetView zoomScale="70" zoomScaleNormal="70" workbookViewId="0">
      <selection activeCell="Q24" sqref="Q24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6" t="s">
        <v>0</v>
      </c>
      <c r="C1" s="276"/>
      <c r="D1" s="276"/>
      <c r="E1" s="276"/>
      <c r="F1" s="276"/>
      <c r="G1" s="276"/>
      <c r="H1" s="276"/>
      <c r="I1" s="276"/>
      <c r="J1" s="276"/>
      <c r="K1" s="1"/>
      <c r="L1" s="1"/>
      <c r="M1" s="1"/>
      <c r="N1" s="1"/>
      <c r="O1" s="1"/>
      <c r="P1" s="1"/>
    </row>
    <row r="2" spans="2:34" ht="27.75" customHeight="1">
      <c r="B2" s="277"/>
      <c r="C2" s="277"/>
      <c r="D2" s="277"/>
      <c r="E2" s="277"/>
      <c r="F2" s="277"/>
      <c r="G2" s="277"/>
      <c r="H2" s="277"/>
      <c r="I2" s="277"/>
      <c r="J2" s="277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8" t="s">
        <v>260</v>
      </c>
      <c r="D3" s="279"/>
      <c r="E3" s="3" t="s">
        <v>2</v>
      </c>
      <c r="F3" s="280">
        <f>'0122(18度C)'!D1+'0122(4度C)'!D1</f>
        <v>153715</v>
      </c>
      <c r="G3" s="281"/>
      <c r="H3" s="3" t="s">
        <v>3</v>
      </c>
      <c r="I3" s="282">
        <f>'0122(18度C)'!F1+'0122(4度C)'!F1</f>
        <v>4686919.790000001</v>
      </c>
      <c r="J3" s="283"/>
      <c r="K3" s="4"/>
      <c r="L3" s="5"/>
      <c r="M3" s="1"/>
      <c r="N3" s="1"/>
      <c r="O3" s="1"/>
      <c r="P3" s="1"/>
    </row>
    <row r="4" spans="2:34" ht="28.5" customHeight="1">
      <c r="B4" s="284" t="s">
        <v>4</v>
      </c>
      <c r="C4" s="264" t="s">
        <v>5</v>
      </c>
      <c r="D4" s="265"/>
      <c r="E4" s="287" t="s">
        <v>6</v>
      </c>
      <c r="F4" s="288"/>
      <c r="G4" s="287" t="s">
        <v>7</v>
      </c>
      <c r="H4" s="288"/>
      <c r="I4" s="287" t="s">
        <v>8</v>
      </c>
      <c r="J4" s="288"/>
      <c r="K4" s="260" t="s">
        <v>9</v>
      </c>
      <c r="L4" s="261"/>
      <c r="M4" s="260" t="s">
        <v>10</v>
      </c>
      <c r="N4" s="261"/>
      <c r="O4" s="262" t="s">
        <v>11</v>
      </c>
      <c r="P4" s="263"/>
      <c r="Q4" s="263" t="s">
        <v>12</v>
      </c>
      <c r="R4" s="263"/>
    </row>
    <row r="5" spans="2:34" ht="28.5" customHeight="1">
      <c r="B5" s="285"/>
      <c r="C5" s="264" t="s">
        <v>13</v>
      </c>
      <c r="D5" s="265"/>
      <c r="E5" s="266" t="s">
        <v>14</v>
      </c>
      <c r="F5" s="267"/>
      <c r="G5" s="268" t="s">
        <v>15</v>
      </c>
      <c r="H5" s="269"/>
      <c r="I5" s="270" t="s">
        <v>16</v>
      </c>
      <c r="J5" s="271"/>
      <c r="K5" s="272" t="s">
        <v>17</v>
      </c>
      <c r="L5" s="273"/>
      <c r="M5" s="274" t="s">
        <v>18</v>
      </c>
      <c r="N5" s="275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5"/>
      <c r="C6" s="264" t="s">
        <v>22</v>
      </c>
      <c r="D6" s="265"/>
      <c r="E6" s="256">
        <f>AVERAGE(D14:O14,D32:X32)</f>
        <v>516.35520993656928</v>
      </c>
      <c r="F6" s="257" t="e">
        <f>AVERAGE(#REF!,D14:K14)</f>
        <v>#REF!</v>
      </c>
      <c r="G6" s="258">
        <f>AVERAGE(D14:K14)</f>
        <v>190.12399962150087</v>
      </c>
      <c r="H6" s="259"/>
      <c r="I6" s="258">
        <f>AVERAGE(L14:O14)</f>
        <v>94.096362597600461</v>
      </c>
      <c r="J6" s="259"/>
      <c r="K6" s="258">
        <f>AVERAGE(D32:O32)</f>
        <v>715.4112179335616</v>
      </c>
      <c r="L6" s="259"/>
      <c r="M6" s="258">
        <f>AVERAGE(P32:X32)</f>
        <v>772.6227495908347</v>
      </c>
      <c r="N6" s="259"/>
      <c r="O6" s="390">
        <f>'0122(4度C)'!Y2</f>
        <v>0</v>
      </c>
      <c r="P6" s="390">
        <f>'0122(4度C)'!Z2</f>
        <v>0</v>
      </c>
      <c r="Q6" s="245">
        <f>'0122(4度C)'!AC2</f>
        <v>45</v>
      </c>
      <c r="R6" s="245">
        <f>'0122(4度C)'!AD2</f>
        <v>0</v>
      </c>
    </row>
    <row r="7" spans="2:34" ht="28.5" customHeight="1">
      <c r="B7" s="285"/>
      <c r="C7" s="250" t="s">
        <v>23</v>
      </c>
      <c r="D7" s="251"/>
      <c r="E7" s="252">
        <f>AVERAGE(D15:O15,D33:X33)</f>
        <v>457.3833587697593</v>
      </c>
      <c r="F7" s="253" t="e">
        <f>AVERAGE(#REF!,D15:K15)</f>
        <v>#REF!</v>
      </c>
      <c r="G7" s="254">
        <f>AVERAGE(D15:K15)</f>
        <v>170.22671625984259</v>
      </c>
      <c r="H7" s="255"/>
      <c r="I7" s="254">
        <f>AVERAGE(L15:O15)</f>
        <v>83.522400889402903</v>
      </c>
      <c r="J7" s="255"/>
      <c r="K7" s="254">
        <f>AVERAGE(D33:O33)</f>
        <v>632.65222448965449</v>
      </c>
      <c r="L7" s="255"/>
      <c r="M7" s="254">
        <f>AVERAGE(P33:X33)</f>
        <v>683.76174556794422</v>
      </c>
      <c r="N7" s="255"/>
      <c r="O7" s="390"/>
      <c r="P7" s="390"/>
      <c r="Q7" s="246"/>
      <c r="R7" s="246"/>
    </row>
    <row r="8" spans="2:34" ht="28.5" customHeight="1">
      <c r="B8" s="286"/>
      <c r="C8" s="250" t="s">
        <v>24</v>
      </c>
      <c r="D8" s="251"/>
      <c r="E8" s="248">
        <f>AVERAGE(D16:O16,D34:X34)</f>
        <v>0.88565879725681684</v>
      </c>
      <c r="F8" s="249" t="e">
        <f>AVERAGE(D16:K16,#REF!)</f>
        <v>#REF!</v>
      </c>
      <c r="G8" s="238">
        <f>AVERAGE(D16:K16)</f>
        <v>0.889006981200122</v>
      </c>
      <c r="H8" s="239"/>
      <c r="I8" s="238">
        <f>AVERAGE(L16:O16)</f>
        <v>0.88761661684824045</v>
      </c>
      <c r="J8" s="239"/>
      <c r="K8" s="238">
        <f>AVERAGE(D34:O34)</f>
        <v>0.88392898959751498</v>
      </c>
      <c r="L8" s="239"/>
      <c r="M8" s="238">
        <f>AVERAGE(P34:X34)</f>
        <v>0.88360325466810463</v>
      </c>
      <c r="N8" s="239"/>
      <c r="O8" s="390"/>
      <c r="P8" s="390"/>
      <c r="Q8" s="247"/>
      <c r="R8" s="247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36" t="s">
        <v>26</v>
      </c>
      <c r="C11" s="237"/>
      <c r="D11" s="240" t="s">
        <v>27</v>
      </c>
      <c r="E11" s="241"/>
      <c r="F11" s="241"/>
      <c r="G11" s="241"/>
      <c r="H11" s="241"/>
      <c r="I11" s="241"/>
      <c r="J11" s="241"/>
      <c r="K11" s="241"/>
      <c r="L11" s="242" t="s">
        <v>28</v>
      </c>
      <c r="M11" s="243"/>
      <c r="N11" s="243"/>
      <c r="O11" s="244"/>
    </row>
    <row r="12" spans="2:34" ht="17.25" customHeight="1">
      <c r="B12" s="230" t="s">
        <v>29</v>
      </c>
      <c r="C12" s="231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1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3" t="s">
        <v>40</v>
      </c>
      <c r="C14" s="26" t="s">
        <v>41</v>
      </c>
      <c r="D14" s="27" t="s">
        <v>42</v>
      </c>
      <c r="E14" s="28">
        <v>81.818181818181813</v>
      </c>
      <c r="F14" s="28">
        <v>93.023255813953483</v>
      </c>
      <c r="G14" s="28">
        <v>100.90090090090091</v>
      </c>
      <c r="H14" s="28">
        <v>102.1276595744681</v>
      </c>
      <c r="I14" s="28">
        <v>572.75</v>
      </c>
      <c r="J14" s="28" t="s">
        <v>42</v>
      </c>
      <c r="K14" s="29" t="s">
        <v>42</v>
      </c>
      <c r="L14" s="27" t="s">
        <v>42</v>
      </c>
      <c r="M14" s="30" t="s">
        <v>42</v>
      </c>
      <c r="N14" s="28">
        <v>98.305084745762699</v>
      </c>
      <c r="O14" s="31">
        <v>89.887640449438209</v>
      </c>
      <c r="Q14" s="25"/>
      <c r="R14" s="25"/>
      <c r="S14" s="32"/>
      <c r="T14" s="32"/>
      <c r="U14" s="32"/>
      <c r="V14" s="32"/>
      <c r="W14" s="32"/>
      <c r="X14" s="32"/>
      <c r="AB14" s="32"/>
      <c r="AC14" s="32"/>
      <c r="AD14" s="25"/>
      <c r="AE14" s="25"/>
    </row>
    <row r="15" spans="2:34" ht="39.6" customHeight="1">
      <c r="B15" s="233"/>
      <c r="C15" s="33" t="s">
        <v>43</v>
      </c>
      <c r="D15" s="34" t="s">
        <v>42</v>
      </c>
      <c r="E15" s="35">
        <v>72.907340961839523</v>
      </c>
      <c r="F15" s="35">
        <v>82.559367705907619</v>
      </c>
      <c r="G15" s="35">
        <v>88.826462095537835</v>
      </c>
      <c r="H15" s="35">
        <v>90.306292383119953</v>
      </c>
      <c r="I15" s="35">
        <v>516.53411815280799</v>
      </c>
      <c r="J15" s="35" t="s">
        <v>42</v>
      </c>
      <c r="K15" s="36" t="s">
        <v>42</v>
      </c>
      <c r="L15" s="34" t="s">
        <v>42</v>
      </c>
      <c r="M15" s="37" t="s">
        <v>42</v>
      </c>
      <c r="N15" s="35">
        <v>87.278385400516711</v>
      </c>
      <c r="O15" s="38">
        <v>79.766416378289094</v>
      </c>
      <c r="Q15" s="39"/>
      <c r="R15" s="39"/>
      <c r="S15" s="39"/>
      <c r="T15" s="39"/>
      <c r="U15" s="39"/>
      <c r="V15" s="39"/>
      <c r="W15" s="39"/>
      <c r="X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33"/>
      <c r="C16" s="41" t="s">
        <v>44</v>
      </c>
      <c r="D16" s="42" t="s">
        <v>42</v>
      </c>
      <c r="E16" s="43">
        <f t="shared" ref="E16:I16" si="0">E15/E14</f>
        <v>0.89108972286692756</v>
      </c>
      <c r="F16" s="43">
        <f t="shared" si="0"/>
        <v>0.88751320283850699</v>
      </c>
      <c r="G16" s="43">
        <f t="shared" si="0"/>
        <v>0.88033368683970525</v>
      </c>
      <c r="H16" s="43">
        <f t="shared" si="0"/>
        <v>0.88424911291804942</v>
      </c>
      <c r="I16" s="43">
        <f t="shared" si="0"/>
        <v>0.90184918053742125</v>
      </c>
      <c r="J16" s="43" t="s">
        <v>42</v>
      </c>
      <c r="K16" s="44" t="s">
        <v>42</v>
      </c>
      <c r="L16" s="42" t="s">
        <v>42</v>
      </c>
      <c r="M16" s="45" t="s">
        <v>42</v>
      </c>
      <c r="N16" s="43">
        <f t="shared" ref="N16:O16" si="1">N15/N14</f>
        <v>0.88783185148801491</v>
      </c>
      <c r="O16" s="46">
        <f t="shared" si="1"/>
        <v>0.88740138220846609</v>
      </c>
      <c r="Q16" s="32"/>
      <c r="R16" s="32"/>
      <c r="S16" s="32"/>
      <c r="T16" s="32"/>
      <c r="U16" s="32"/>
      <c r="V16" s="32"/>
      <c r="W16" s="32"/>
      <c r="X16" s="32"/>
      <c r="AB16" s="32"/>
      <c r="AC16" s="32"/>
      <c r="AD16" s="32"/>
      <c r="AE16" s="32"/>
    </row>
    <row r="17" spans="2:44" ht="17.25" customHeight="1">
      <c r="B17" s="232" t="s">
        <v>45</v>
      </c>
      <c r="C17" s="13" t="s">
        <v>46</v>
      </c>
      <c r="D17" s="47" t="s">
        <v>42</v>
      </c>
      <c r="E17" s="48">
        <v>0.20833333333333334</v>
      </c>
      <c r="F17" s="48">
        <v>0.29189814814814813</v>
      </c>
      <c r="G17" s="48">
        <v>0.29200231481481481</v>
      </c>
      <c r="H17" s="48">
        <v>0.29166666666666669</v>
      </c>
      <c r="I17" s="48">
        <v>0.51674768518518521</v>
      </c>
      <c r="J17" s="48" t="s">
        <v>42</v>
      </c>
      <c r="K17" s="48" t="s">
        <v>42</v>
      </c>
      <c r="L17" s="47" t="s">
        <v>42</v>
      </c>
      <c r="M17" s="49" t="s">
        <v>42</v>
      </c>
      <c r="N17" s="48">
        <v>0.70833333333333337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7" t="s">
        <v>42</v>
      </c>
      <c r="E18" s="48">
        <v>0.57986111111111116</v>
      </c>
      <c r="F18" s="48">
        <v>0.52712962962962961</v>
      </c>
      <c r="G18" s="48">
        <v>0.57245370370370374</v>
      </c>
      <c r="H18" s="48">
        <v>0.57847222222222228</v>
      </c>
      <c r="I18" s="48">
        <v>0.55138888888888893</v>
      </c>
      <c r="J18" s="48" t="s">
        <v>42</v>
      </c>
      <c r="K18" s="48" t="s">
        <v>42</v>
      </c>
      <c r="L18" s="47" t="s">
        <v>42</v>
      </c>
      <c r="M18" s="49" t="s">
        <v>42</v>
      </c>
      <c r="N18" s="48">
        <v>0.81138888888888894</v>
      </c>
      <c r="O18" s="50">
        <v>0.81111111111111112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4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2"/>
      <c r="AC19" s="192"/>
      <c r="AD19" s="192"/>
      <c r="AE19" s="192"/>
      <c r="AF19" s="192"/>
      <c r="AG19" s="192"/>
      <c r="AH19" s="192"/>
      <c r="AI19" s="192"/>
      <c r="AJ19" s="192"/>
      <c r="AK19" s="192"/>
      <c r="AL19" s="192"/>
      <c r="AM19" s="192"/>
      <c r="AN19" s="192"/>
      <c r="AO19" s="25"/>
      <c r="AP19" s="25"/>
      <c r="AQ19" s="25"/>
      <c r="AR19" s="25"/>
    </row>
    <row r="20" spans="2:44" ht="17.25" customHeight="1">
      <c r="B20" s="235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2"/>
      <c r="AC20" s="192"/>
      <c r="AD20" s="192"/>
      <c r="AE20" s="192"/>
      <c r="AF20" s="192"/>
      <c r="AG20" s="192"/>
      <c r="AH20" s="192"/>
      <c r="AI20" s="192"/>
      <c r="AJ20" s="192"/>
      <c r="AK20" s="192"/>
      <c r="AL20" s="192"/>
      <c r="AM20" s="192"/>
      <c r="AN20" s="192"/>
      <c r="AO20" s="25"/>
      <c r="AP20" s="25"/>
      <c r="AQ20" s="25"/>
      <c r="AR20" s="25"/>
    </row>
    <row r="21" spans="2:44" ht="17.25" customHeight="1">
      <c r="B21" s="234" t="s">
        <v>51</v>
      </c>
      <c r="C21" s="51" t="s">
        <v>49</v>
      </c>
      <c r="D21" s="54"/>
      <c r="E21" s="52">
        <v>10</v>
      </c>
      <c r="F21" s="52">
        <v>7</v>
      </c>
      <c r="G21" s="52">
        <v>11</v>
      </c>
      <c r="H21" s="52">
        <v>8</v>
      </c>
      <c r="I21" s="52">
        <v>2</v>
      </c>
      <c r="J21" s="52"/>
      <c r="K21" s="53"/>
      <c r="L21" s="54"/>
      <c r="M21" s="55"/>
      <c r="N21" s="52">
        <v>3</v>
      </c>
      <c r="O21" s="56">
        <v>4</v>
      </c>
      <c r="Q21" s="9"/>
      <c r="R21" s="9"/>
      <c r="S21" s="9"/>
      <c r="T21" s="9"/>
      <c r="AB21" s="192"/>
      <c r="AC21" s="192"/>
      <c r="AD21" s="192"/>
      <c r="AE21" s="192"/>
      <c r="AF21" s="192"/>
      <c r="AG21" s="192"/>
      <c r="AH21" s="192"/>
      <c r="AI21" s="192"/>
      <c r="AJ21" s="192"/>
      <c r="AK21" s="192"/>
      <c r="AL21" s="192"/>
      <c r="AM21" s="192"/>
      <c r="AN21" s="192"/>
      <c r="AO21" s="25"/>
      <c r="AP21" s="25"/>
      <c r="AQ21" s="25"/>
      <c r="AR21" s="25"/>
    </row>
    <row r="22" spans="2:44" ht="17.25" customHeight="1">
      <c r="B22" s="235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2"/>
      <c r="AA22" s="192"/>
      <c r="AB22" s="192"/>
      <c r="AC22" s="192"/>
      <c r="AD22" s="192"/>
      <c r="AE22" s="192"/>
      <c r="AF22" s="192"/>
      <c r="AG22" s="192"/>
      <c r="AH22" s="192"/>
      <c r="AI22" s="192"/>
      <c r="AJ22" s="192"/>
      <c r="AK22" s="192"/>
      <c r="AL22" s="192"/>
      <c r="AM22" s="192"/>
      <c r="AN22" s="192"/>
      <c r="AO22" s="25"/>
      <c r="AP22" s="25"/>
      <c r="AQ22" s="25"/>
      <c r="AR22" s="25"/>
    </row>
    <row r="23" spans="2:44" ht="17.25" customHeight="1">
      <c r="B23" s="230" t="s">
        <v>53</v>
      </c>
      <c r="C23" s="231"/>
      <c r="D23" s="57" t="s">
        <v>42</v>
      </c>
      <c r="E23" s="58">
        <v>22</v>
      </c>
      <c r="F23" s="58">
        <v>21.5</v>
      </c>
      <c r="G23" s="58">
        <v>22.2</v>
      </c>
      <c r="H23" s="58">
        <v>20.142857142857142</v>
      </c>
      <c r="I23" s="58">
        <v>6</v>
      </c>
      <c r="J23" s="58" t="s">
        <v>42</v>
      </c>
      <c r="K23" s="59" t="s">
        <v>42</v>
      </c>
      <c r="L23" s="57" t="s">
        <v>42</v>
      </c>
      <c r="M23" s="60" t="s">
        <v>42</v>
      </c>
      <c r="N23" s="58">
        <v>19.666666666666668</v>
      </c>
      <c r="O23" s="61">
        <v>22.25</v>
      </c>
    </row>
    <row r="24" spans="2:44" ht="17.25" customHeight="1">
      <c r="B24" s="220" t="s">
        <v>54</v>
      </c>
      <c r="C24" s="221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20" t="s">
        <v>59</v>
      </c>
      <c r="C25" s="221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22" t="s">
        <v>60</v>
      </c>
      <c r="C26" s="223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36" t="s">
        <v>26</v>
      </c>
      <c r="C29" s="237"/>
      <c r="D29" s="224" t="s">
        <v>64</v>
      </c>
      <c r="E29" s="225"/>
      <c r="F29" s="225"/>
      <c r="G29" s="225"/>
      <c r="H29" s="225"/>
      <c r="I29" s="225"/>
      <c r="J29" s="225"/>
      <c r="K29" s="225"/>
      <c r="L29" s="225"/>
      <c r="M29" s="225"/>
      <c r="N29" s="225"/>
      <c r="O29" s="226"/>
      <c r="P29" s="227" t="s">
        <v>65</v>
      </c>
      <c r="Q29" s="228"/>
      <c r="R29" s="228"/>
      <c r="S29" s="228"/>
      <c r="T29" s="228"/>
      <c r="U29" s="228"/>
      <c r="V29" s="228"/>
      <c r="W29" s="228"/>
      <c r="X29" s="229"/>
    </row>
    <row r="30" spans="2:44" ht="17.25" customHeight="1">
      <c r="B30" s="230" t="s">
        <v>29</v>
      </c>
      <c r="C30" s="231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30"/>
      <c r="C31" s="231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33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318.8679245283019</v>
      </c>
      <c r="H32" s="28">
        <v>433.33333333333331</v>
      </c>
      <c r="I32" s="28" t="s">
        <v>42</v>
      </c>
      <c r="J32" s="28" t="s">
        <v>42</v>
      </c>
      <c r="K32" s="28">
        <v>880</v>
      </c>
      <c r="L32" s="28" t="s">
        <v>42</v>
      </c>
      <c r="M32" s="28">
        <v>678.9473684210526</v>
      </c>
      <c r="N32" s="28">
        <v>1038.4615384615386</v>
      </c>
      <c r="O32" s="28">
        <v>942.85714285714289</v>
      </c>
      <c r="P32" s="27">
        <v>306.38297872340428</v>
      </c>
      <c r="Q32" s="28" t="s">
        <v>42</v>
      </c>
      <c r="R32" s="28" t="s">
        <v>42</v>
      </c>
      <c r="S32" s="28" t="s">
        <v>42</v>
      </c>
      <c r="T32" s="28">
        <v>787.5</v>
      </c>
      <c r="U32" s="28" t="s">
        <v>42</v>
      </c>
      <c r="V32" s="28">
        <v>776.47058823529414</v>
      </c>
      <c r="W32" s="28">
        <v>969.23076923076928</v>
      </c>
      <c r="X32" s="31">
        <v>1023.5294117647059</v>
      </c>
    </row>
    <row r="33" spans="2:24" ht="39.6" customHeight="1">
      <c r="B33" s="233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278.88641534130528</v>
      </c>
      <c r="H33" s="35">
        <v>386.09876422945308</v>
      </c>
      <c r="I33" s="35" t="s">
        <v>42</v>
      </c>
      <c r="J33" s="35" t="s">
        <v>42</v>
      </c>
      <c r="K33" s="35">
        <v>786.91014880413775</v>
      </c>
      <c r="L33" s="35" t="s">
        <v>42</v>
      </c>
      <c r="M33" s="35">
        <v>598.61328028992375</v>
      </c>
      <c r="N33" s="35">
        <v>912.69952921348272</v>
      </c>
      <c r="O33" s="35">
        <v>832.70520905962439</v>
      </c>
      <c r="P33" s="34">
        <v>266.38252066149659</v>
      </c>
      <c r="Q33" s="35" t="s">
        <v>42</v>
      </c>
      <c r="R33" s="35" t="s">
        <v>42</v>
      </c>
      <c r="S33" s="35" t="s">
        <v>42</v>
      </c>
      <c r="T33" s="35">
        <v>702.26326025397168</v>
      </c>
      <c r="U33" s="35" t="s">
        <v>42</v>
      </c>
      <c r="V33" s="35">
        <v>694.4432680259406</v>
      </c>
      <c r="W33" s="35">
        <v>860.39628188901384</v>
      </c>
      <c r="X33" s="38">
        <v>895.32339700929822</v>
      </c>
    </row>
    <row r="34" spans="2:24" ht="40.15" customHeight="1">
      <c r="B34" s="233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0.8746142019579396</v>
      </c>
      <c r="H34" s="43">
        <f>H33/H32</f>
        <v>0.89099714822181486</v>
      </c>
      <c r="I34" s="43" t="s">
        <v>42</v>
      </c>
      <c r="J34" s="43" t="s">
        <v>42</v>
      </c>
      <c r="K34" s="43">
        <f>K33/K32</f>
        <v>0.89421607818652016</v>
      </c>
      <c r="L34" s="43" t="s">
        <v>42</v>
      </c>
      <c r="M34" s="43">
        <f>M33/M32</f>
        <v>0.88167847484562412</v>
      </c>
      <c r="N34" s="43">
        <f>N33/N32</f>
        <v>0.87889584294631662</v>
      </c>
      <c r="O34" s="43">
        <f>O33/O32</f>
        <v>0.88317219142687431</v>
      </c>
      <c r="P34" s="42">
        <f>P33/P32</f>
        <v>0.86944294938127353</v>
      </c>
      <c r="Q34" s="43" t="s">
        <v>42</v>
      </c>
      <c r="R34" s="43" t="s">
        <v>42</v>
      </c>
      <c r="S34" s="43" t="s">
        <v>42</v>
      </c>
      <c r="T34" s="43">
        <f>T33/T32</f>
        <v>0.89176287016377354</v>
      </c>
      <c r="U34" s="43" t="s">
        <v>42</v>
      </c>
      <c r="V34" s="43">
        <f>V33/V32</f>
        <v>0.89435875427583256</v>
      </c>
      <c r="W34" s="43">
        <f>W33/W32</f>
        <v>0.88771044956803014</v>
      </c>
      <c r="X34" s="46">
        <f>X33/X32</f>
        <v>0.87474124995161318</v>
      </c>
    </row>
    <row r="35" spans="2:24" ht="17.25" customHeight="1">
      <c r="B35" s="232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0.35416666666666663</v>
      </c>
      <c r="H35" s="48">
        <v>0.29166666666666669</v>
      </c>
      <c r="I35" s="48" t="s">
        <v>42</v>
      </c>
      <c r="J35" s="48" t="s">
        <v>42</v>
      </c>
      <c r="K35" s="48">
        <v>0.25024305555555554</v>
      </c>
      <c r="L35" s="48" t="s">
        <v>42</v>
      </c>
      <c r="M35" s="48">
        <v>0.25</v>
      </c>
      <c r="N35" s="48">
        <v>0.2502314814814815</v>
      </c>
      <c r="O35" s="48">
        <v>0.29166666666666669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>
        <v>0.70833333333333337</v>
      </c>
      <c r="U35" s="48" t="s">
        <v>42</v>
      </c>
      <c r="V35" s="48">
        <v>0.70833333333333337</v>
      </c>
      <c r="W35" s="48">
        <v>0.70849537037037036</v>
      </c>
      <c r="X35" s="50">
        <v>0.70844907407407409</v>
      </c>
    </row>
    <row r="36" spans="2:24" ht="17.25" customHeight="1">
      <c r="B36" s="230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0.47797453703703702</v>
      </c>
      <c r="H36" s="48">
        <v>0.3347222222222222</v>
      </c>
      <c r="I36" s="48" t="s">
        <v>42</v>
      </c>
      <c r="J36" s="48" t="s">
        <v>42</v>
      </c>
      <c r="K36" s="48">
        <v>0.43194444444444446</v>
      </c>
      <c r="L36" s="48" t="s">
        <v>42</v>
      </c>
      <c r="M36" s="48">
        <v>0.43125000000000002</v>
      </c>
      <c r="N36" s="48">
        <v>0.44535879629629632</v>
      </c>
      <c r="O36" s="48">
        <v>0.44383101851851853</v>
      </c>
      <c r="P36" s="47">
        <v>0.80502314814814813</v>
      </c>
      <c r="Q36" s="48" t="s">
        <v>42</v>
      </c>
      <c r="R36" s="48" t="s">
        <v>42</v>
      </c>
      <c r="S36" s="48" t="s">
        <v>42</v>
      </c>
      <c r="T36" s="48">
        <v>0.85643518518518513</v>
      </c>
      <c r="U36" s="48" t="s">
        <v>42</v>
      </c>
      <c r="V36" s="48">
        <v>0.86973379629629632</v>
      </c>
      <c r="W36" s="48">
        <v>0.96351851851851855</v>
      </c>
      <c r="X36" s="50">
        <v>0.95725694444444442</v>
      </c>
    </row>
    <row r="37" spans="2:24" ht="17.25" customHeight="1">
      <c r="B37" s="230" t="s">
        <v>53</v>
      </c>
      <c r="C37" s="231"/>
      <c r="D37" s="58" t="s">
        <v>42</v>
      </c>
      <c r="E37" s="58" t="s">
        <v>42</v>
      </c>
      <c r="F37" s="58" t="s">
        <v>42</v>
      </c>
      <c r="G37" s="58">
        <v>10.6</v>
      </c>
      <c r="H37" s="58">
        <v>6</v>
      </c>
      <c r="I37" s="58" t="s">
        <v>42</v>
      </c>
      <c r="J37" s="58" t="s">
        <v>42</v>
      </c>
      <c r="K37" s="58">
        <v>3.75</v>
      </c>
      <c r="L37" s="58" t="s">
        <v>42</v>
      </c>
      <c r="M37" s="58">
        <v>4.75</v>
      </c>
      <c r="N37" s="58">
        <v>3.25</v>
      </c>
      <c r="O37" s="58">
        <v>3.5</v>
      </c>
      <c r="P37" s="57">
        <v>11.75</v>
      </c>
      <c r="Q37" s="58" t="s">
        <v>42</v>
      </c>
      <c r="R37" s="58" t="s">
        <v>42</v>
      </c>
      <c r="S37" s="58" t="s">
        <v>42</v>
      </c>
      <c r="T37" s="39">
        <v>4</v>
      </c>
      <c r="U37" s="48" t="s">
        <v>42</v>
      </c>
      <c r="V37" s="58">
        <v>4.25</v>
      </c>
      <c r="W37" s="58">
        <v>3.25</v>
      </c>
      <c r="X37" s="61">
        <v>3.4</v>
      </c>
    </row>
    <row r="38" spans="2:24" ht="17.25" customHeight="1">
      <c r="B38" s="220" t="s">
        <v>54</v>
      </c>
      <c r="C38" s="221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20" t="s">
        <v>59</v>
      </c>
      <c r="C39" s="221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22" t="s">
        <v>60</v>
      </c>
      <c r="C40" s="223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5827F-06BD-46EF-857F-38107438B9D6}">
  <sheetPr>
    <tabColor theme="9" tint="0.59999389629810485"/>
    <pageSetUpPr fitToPage="1"/>
  </sheetPr>
  <dimension ref="A1:AC205"/>
  <sheetViews>
    <sheetView zoomScale="85" zoomScaleNormal="85" workbookViewId="0">
      <pane ySplit="4" topLeftCell="A5" activePane="bottomLeft" state="frozen"/>
      <selection activeCell="R5" sqref="R5:R21"/>
      <selection pane="bottomLeft" activeCell="R5" sqref="R5:R21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SUM(F5:F191)</f>
        <v>104383</v>
      </c>
      <c r="E1" s="88" t="s">
        <v>3</v>
      </c>
      <c r="F1" s="89">
        <f>SUM(G5:G191)</f>
        <v>2097568.6500000004</v>
      </c>
      <c r="G1" s="90" t="s">
        <v>84</v>
      </c>
      <c r="H1" s="91">
        <f>L21+L38+L55+L72+L89+L106+L123+L140+L157+L174+L191</f>
        <v>58.5</v>
      </c>
      <c r="I1" s="345" t="s">
        <v>85</v>
      </c>
      <c r="J1" s="341"/>
      <c r="K1" s="361"/>
      <c r="L1" s="365" t="s">
        <v>86</v>
      </c>
      <c r="M1" s="366"/>
      <c r="N1" s="367"/>
      <c r="O1" s="341" t="s">
        <v>87</v>
      </c>
      <c r="P1" s="341"/>
      <c r="Q1" s="341"/>
      <c r="R1" s="342"/>
      <c r="S1" s="345" t="s">
        <v>88</v>
      </c>
      <c r="T1" s="341"/>
      <c r="U1" s="341"/>
      <c r="V1" s="341"/>
      <c r="W1" s="341"/>
      <c r="X1" s="342"/>
      <c r="Y1" s="341" t="s">
        <v>89</v>
      </c>
      <c r="Z1" s="341"/>
      <c r="AA1" s="345" t="s">
        <v>90</v>
      </c>
      <c r="AB1" s="347"/>
      <c r="AC1" s="348"/>
    </row>
    <row r="2" spans="1:29" ht="26.25" customHeight="1" thickBot="1">
      <c r="A2" s="354">
        <v>46044</v>
      </c>
      <c r="B2" s="355"/>
      <c r="C2" s="92" t="s">
        <v>40</v>
      </c>
      <c r="D2" s="93">
        <f>AVERAGE(N21,N38,N55,N72,N89,N106,N123,N140,N157,N174,N191)</f>
        <v>655.88382497978614</v>
      </c>
      <c r="E2" s="93" t="s">
        <v>91</v>
      </c>
      <c r="F2" s="94">
        <f>F1/D1</f>
        <v>20.094925897895255</v>
      </c>
      <c r="G2" s="95" t="s">
        <v>92</v>
      </c>
      <c r="H2" s="96">
        <f>COUNT(H5:H191)</f>
        <v>2</v>
      </c>
      <c r="I2" s="362"/>
      <c r="J2" s="363"/>
      <c r="K2" s="364"/>
      <c r="L2" s="368"/>
      <c r="M2" s="343"/>
      <c r="N2" s="369"/>
      <c r="O2" s="343"/>
      <c r="P2" s="343"/>
      <c r="Q2" s="343"/>
      <c r="R2" s="344"/>
      <c r="S2" s="346"/>
      <c r="T2" s="343"/>
      <c r="U2" s="343"/>
      <c r="V2" s="343"/>
      <c r="W2" s="343"/>
      <c r="X2" s="344"/>
      <c r="Y2" s="343"/>
      <c r="Z2" s="343"/>
      <c r="AA2" s="349"/>
      <c r="AB2" s="350"/>
      <c r="AC2" s="351"/>
    </row>
    <row r="3" spans="1:29" ht="23.25" customHeight="1">
      <c r="A3" s="356" t="s">
        <v>93</v>
      </c>
      <c r="B3" s="358" t="s">
        <v>94</v>
      </c>
      <c r="C3" s="315" t="s">
        <v>95</v>
      </c>
      <c r="D3" s="315"/>
      <c r="E3" s="337" t="s">
        <v>96</v>
      </c>
      <c r="F3" s="315" t="s">
        <v>97</v>
      </c>
      <c r="G3" s="337" t="s">
        <v>98</v>
      </c>
      <c r="H3" s="339" t="s">
        <v>99</v>
      </c>
      <c r="I3" s="329" t="s">
        <v>100</v>
      </c>
      <c r="J3" s="325" t="s">
        <v>101</v>
      </c>
      <c r="K3" s="327" t="s">
        <v>40</v>
      </c>
      <c r="L3" s="352" t="s">
        <v>100</v>
      </c>
      <c r="M3" s="325" t="s">
        <v>101</v>
      </c>
      <c r="N3" s="327" t="s">
        <v>40</v>
      </c>
      <c r="O3" s="329" t="s">
        <v>100</v>
      </c>
      <c r="P3" s="331" t="s">
        <v>40</v>
      </c>
      <c r="Q3" s="333" t="s">
        <v>102</v>
      </c>
      <c r="R3" s="335" t="s">
        <v>103</v>
      </c>
      <c r="S3" s="314" t="s">
        <v>104</v>
      </c>
      <c r="T3" s="315"/>
      <c r="U3" s="316" t="s">
        <v>105</v>
      </c>
      <c r="V3" s="316" t="s">
        <v>106</v>
      </c>
      <c r="W3" s="315" t="s">
        <v>107</v>
      </c>
      <c r="X3" s="318"/>
      <c r="Y3" s="319" t="s">
        <v>108</v>
      </c>
      <c r="Z3" s="320"/>
      <c r="AA3" s="323" t="s">
        <v>101</v>
      </c>
      <c r="AB3" s="370" t="s">
        <v>102</v>
      </c>
      <c r="AC3" s="372" t="s">
        <v>109</v>
      </c>
    </row>
    <row r="4" spans="1:29" ht="17.25" customHeight="1" thickBot="1">
      <c r="A4" s="357"/>
      <c r="B4" s="359"/>
      <c r="C4" s="360"/>
      <c r="D4" s="360"/>
      <c r="E4" s="338"/>
      <c r="F4" s="360"/>
      <c r="G4" s="338"/>
      <c r="H4" s="340"/>
      <c r="I4" s="330"/>
      <c r="J4" s="326"/>
      <c r="K4" s="328"/>
      <c r="L4" s="353"/>
      <c r="M4" s="326"/>
      <c r="N4" s="328"/>
      <c r="O4" s="330"/>
      <c r="P4" s="332"/>
      <c r="Q4" s="334"/>
      <c r="R4" s="336"/>
      <c r="S4" s="68" t="s">
        <v>110</v>
      </c>
      <c r="T4" s="99" t="s">
        <v>111</v>
      </c>
      <c r="U4" s="317"/>
      <c r="V4" s="317"/>
      <c r="W4" s="99" t="s">
        <v>112</v>
      </c>
      <c r="X4" s="69" t="s">
        <v>113</v>
      </c>
      <c r="Y4" s="321"/>
      <c r="Z4" s="322"/>
      <c r="AA4" s="324"/>
      <c r="AB4" s="371"/>
      <c r="AC4" s="373"/>
    </row>
    <row r="5" spans="1:29" ht="15.75" customHeight="1">
      <c r="A5" s="311" t="s">
        <v>118</v>
      </c>
      <c r="B5" s="146" t="s">
        <v>114</v>
      </c>
      <c r="C5" s="304" t="s">
        <v>125</v>
      </c>
      <c r="D5" s="305"/>
      <c r="E5" s="147">
        <v>19.7</v>
      </c>
      <c r="F5" s="97">
        <v>501</v>
      </c>
      <c r="G5" s="148">
        <f t="shared" ref="G5:G9" si="0">E5*F5</f>
        <v>9869.6999999999989</v>
      </c>
      <c r="H5" s="149"/>
      <c r="I5" s="150">
        <v>6</v>
      </c>
      <c r="J5" s="151">
        <v>2500</v>
      </c>
      <c r="K5" s="152">
        <f>J5/I5</f>
        <v>416.66666666666669</v>
      </c>
      <c r="L5" s="153">
        <v>6</v>
      </c>
      <c r="M5" s="151">
        <f>F5/V5*60</f>
        <v>2257.3216520650763</v>
      </c>
      <c r="N5" s="152">
        <f>M5/L5</f>
        <v>376.22027534417936</v>
      </c>
      <c r="O5" s="154">
        <f>L5-I5</f>
        <v>0</v>
      </c>
      <c r="P5" s="155">
        <f>N5-K5</f>
        <v>-40.446391322487329</v>
      </c>
      <c r="Q5" s="156">
        <f>N5/K5</f>
        <v>0.9029286608260304</v>
      </c>
      <c r="R5" s="306">
        <f>Q21</f>
        <v>0.8746142019579396</v>
      </c>
      <c r="S5" s="157">
        <v>0.35416666666666663</v>
      </c>
      <c r="T5" s="158">
        <v>0.36341435185185184</v>
      </c>
      <c r="U5" s="159"/>
      <c r="V5" s="160">
        <v>13.316666666666697</v>
      </c>
      <c r="W5" s="161"/>
      <c r="X5" s="162"/>
      <c r="Y5" s="309"/>
      <c r="Z5" s="310"/>
      <c r="AA5" s="115">
        <f>M5-J5</f>
        <v>-242.67834793492375</v>
      </c>
      <c r="AB5" s="156">
        <f>M5/J5</f>
        <v>0.90292866082603052</v>
      </c>
      <c r="AC5" s="290">
        <f>AB21</f>
        <v>0.8746142019579396</v>
      </c>
    </row>
    <row r="6" spans="1:29" ht="15.75" customHeight="1">
      <c r="A6" s="312"/>
      <c r="B6" s="100" t="s">
        <v>120</v>
      </c>
      <c r="C6" s="293" t="s">
        <v>121</v>
      </c>
      <c r="D6" s="294"/>
      <c r="E6" s="101">
        <v>28.57</v>
      </c>
      <c r="F6" s="102">
        <v>2042</v>
      </c>
      <c r="G6" s="103">
        <f t="shared" si="0"/>
        <v>58339.94</v>
      </c>
      <c r="H6" s="26"/>
      <c r="I6" s="104">
        <v>12</v>
      </c>
      <c r="J6" s="105">
        <v>3600</v>
      </c>
      <c r="K6" s="106">
        <f t="shared" ref="K6:K23" si="1">J6/I6</f>
        <v>300</v>
      </c>
      <c r="L6" s="107">
        <v>12</v>
      </c>
      <c r="M6" s="105">
        <f>F6/V6*60</f>
        <v>3117.5572519083917</v>
      </c>
      <c r="N6" s="106">
        <f>M6/L6</f>
        <v>259.79643765903262</v>
      </c>
      <c r="O6" s="108">
        <f>L6-I6</f>
        <v>0</v>
      </c>
      <c r="P6" s="109">
        <f>N6-K6</f>
        <v>-40.20356234096738</v>
      </c>
      <c r="Q6" s="110">
        <f>N6/K6</f>
        <v>0.86598812553010873</v>
      </c>
      <c r="R6" s="307"/>
      <c r="S6" s="47">
        <v>0.36666666666666664</v>
      </c>
      <c r="T6" s="48">
        <v>0.39395833333333335</v>
      </c>
      <c r="U6" s="111">
        <v>4.6833333333333194</v>
      </c>
      <c r="V6" s="112">
        <v>39.300000000000068</v>
      </c>
      <c r="W6" s="113"/>
      <c r="X6" s="116"/>
      <c r="Y6" s="295"/>
      <c r="Z6" s="296"/>
      <c r="AA6" s="117">
        <f>M6-J6</f>
        <v>-482.44274809160834</v>
      </c>
      <c r="AB6" s="110">
        <f>M6/J6</f>
        <v>0.86598812553010884</v>
      </c>
      <c r="AC6" s="291"/>
    </row>
    <row r="7" spans="1:29" ht="15.75" customHeight="1">
      <c r="A7" s="312"/>
      <c r="B7" s="100" t="s">
        <v>114</v>
      </c>
      <c r="C7" s="293" t="s">
        <v>115</v>
      </c>
      <c r="D7" s="294"/>
      <c r="E7" s="101">
        <v>29.85</v>
      </c>
      <c r="F7" s="102">
        <v>2083</v>
      </c>
      <c r="G7" s="103">
        <f t="shared" si="0"/>
        <v>62177.55</v>
      </c>
      <c r="H7" s="26"/>
      <c r="I7" s="104">
        <v>12</v>
      </c>
      <c r="J7" s="105">
        <v>3600</v>
      </c>
      <c r="K7" s="106">
        <f t="shared" si="1"/>
        <v>300</v>
      </c>
      <c r="L7" s="107">
        <v>12</v>
      </c>
      <c r="M7" s="105">
        <f>F7/V7*60</f>
        <v>3123.1986672219873</v>
      </c>
      <c r="N7" s="106">
        <f>M7/L7</f>
        <v>260.26655560183229</v>
      </c>
      <c r="O7" s="108">
        <f>L7-I7</f>
        <v>0</v>
      </c>
      <c r="P7" s="109">
        <f>N7-K7</f>
        <v>-39.733444398167705</v>
      </c>
      <c r="Q7" s="110">
        <f>N7/K7</f>
        <v>0.86755518533944098</v>
      </c>
      <c r="R7" s="307"/>
      <c r="S7" s="47">
        <v>0.3972222222222222</v>
      </c>
      <c r="T7" s="48">
        <v>0.42501157407407408</v>
      </c>
      <c r="U7" s="111">
        <v>4.6999999999999353</v>
      </c>
      <c r="V7" s="112">
        <v>40.016666666666715</v>
      </c>
      <c r="W7" s="113"/>
      <c r="X7" s="116"/>
      <c r="Y7" s="295"/>
      <c r="Z7" s="296"/>
      <c r="AA7" s="117">
        <f>M7-J7</f>
        <v>-476.80133277801269</v>
      </c>
      <c r="AB7" s="110">
        <f>M7/J7</f>
        <v>0.86755518533944087</v>
      </c>
      <c r="AC7" s="291"/>
    </row>
    <row r="8" spans="1:29" ht="15.75" customHeight="1">
      <c r="A8" s="312"/>
      <c r="B8" s="100" t="s">
        <v>114</v>
      </c>
      <c r="C8" s="293" t="s">
        <v>116</v>
      </c>
      <c r="D8" s="294"/>
      <c r="E8" s="101">
        <v>29.52</v>
      </c>
      <c r="F8" s="102">
        <v>1927</v>
      </c>
      <c r="G8" s="103">
        <f t="shared" si="0"/>
        <v>56885.04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3126.2730959891842</v>
      </c>
      <c r="N8" s="106">
        <f>M8/L8</f>
        <v>260.5227579990987</v>
      </c>
      <c r="O8" s="108">
        <f>L8-I8</f>
        <v>0</v>
      </c>
      <c r="P8" s="109">
        <f>N8-K8</f>
        <v>-39.477242000901299</v>
      </c>
      <c r="Q8" s="110">
        <f>N8/K8</f>
        <v>0.86840919333032895</v>
      </c>
      <c r="R8" s="307"/>
      <c r="S8" s="47">
        <v>0.42848379629629629</v>
      </c>
      <c r="T8" s="48">
        <v>0.45416666666666666</v>
      </c>
      <c r="U8" s="111">
        <v>4.9999999999999822</v>
      </c>
      <c r="V8" s="112">
        <v>36.983333333333334</v>
      </c>
      <c r="W8" s="113"/>
      <c r="X8" s="116"/>
      <c r="Y8" s="295"/>
      <c r="Z8" s="296"/>
      <c r="AA8" s="117">
        <f>M8-J8</f>
        <v>-473.72690401081582</v>
      </c>
      <c r="AB8" s="110">
        <f>M8/J8</f>
        <v>0.86840919333032895</v>
      </c>
      <c r="AC8" s="291"/>
    </row>
    <row r="9" spans="1:29" ht="15.75" customHeight="1">
      <c r="A9" s="312"/>
      <c r="B9" s="100" t="s">
        <v>114</v>
      </c>
      <c r="C9" s="293" t="s">
        <v>119</v>
      </c>
      <c r="D9" s="294"/>
      <c r="E9" s="101">
        <v>25.64</v>
      </c>
      <c r="F9" s="102">
        <v>1488</v>
      </c>
      <c r="G9" s="103">
        <f t="shared" si="0"/>
        <v>38152.32</v>
      </c>
      <c r="H9" s="13"/>
      <c r="I9" s="104">
        <v>11</v>
      </c>
      <c r="J9" s="105">
        <v>3600</v>
      </c>
      <c r="K9" s="106">
        <f t="shared" si="1"/>
        <v>327.27272727272725</v>
      </c>
      <c r="L9" s="118">
        <v>11</v>
      </c>
      <c r="M9" s="105">
        <f>F9/V9*60</f>
        <v>3156.6293459045378</v>
      </c>
      <c r="N9" s="106">
        <f>M9/L9</f>
        <v>286.9663041731398</v>
      </c>
      <c r="O9" s="108">
        <f>L9-I9</f>
        <v>0</v>
      </c>
      <c r="P9" s="109">
        <f>N9-K9</f>
        <v>-40.306423099587448</v>
      </c>
      <c r="Q9" s="110">
        <f>N9/K9</f>
        <v>0.8768414849734828</v>
      </c>
      <c r="R9" s="307"/>
      <c r="S9" s="47">
        <v>0.45833333333333331</v>
      </c>
      <c r="T9" s="48">
        <v>0.47797453703703702</v>
      </c>
      <c r="U9" s="111">
        <v>5.9999999999999787</v>
      </c>
      <c r="V9" s="112">
        <v>28.283333333333331</v>
      </c>
      <c r="W9" s="113">
        <v>0.47797453703703702</v>
      </c>
      <c r="X9" s="116">
        <v>0.51674768518518521</v>
      </c>
      <c r="Y9" s="295"/>
      <c r="Z9" s="296"/>
      <c r="AA9" s="117">
        <f>M9-J9</f>
        <v>-443.37065409546221</v>
      </c>
      <c r="AB9" s="110">
        <f>M9/J9</f>
        <v>0.87684148497348269</v>
      </c>
      <c r="AC9" s="291"/>
    </row>
    <row r="10" spans="1:29" ht="15.75" customHeight="1">
      <c r="A10" s="312"/>
      <c r="B10" s="100"/>
      <c r="C10" s="293"/>
      <c r="D10" s="294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07"/>
      <c r="S10" s="47"/>
      <c r="T10" s="48"/>
      <c r="U10" s="111"/>
      <c r="V10" s="112"/>
      <c r="W10" s="113"/>
      <c r="X10" s="116"/>
      <c r="Y10" s="295"/>
      <c r="Z10" s="296"/>
      <c r="AA10" s="117"/>
      <c r="AB10" s="110"/>
      <c r="AC10" s="291"/>
    </row>
    <row r="11" spans="1:29" ht="15.75" customHeight="1">
      <c r="A11" s="312"/>
      <c r="B11" s="100"/>
      <c r="C11" s="293"/>
      <c r="D11" s="294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307"/>
      <c r="S11" s="47"/>
      <c r="T11" s="48"/>
      <c r="U11" s="111"/>
      <c r="V11" s="112"/>
      <c r="W11" s="113"/>
      <c r="X11" s="116"/>
      <c r="Y11" s="295"/>
      <c r="Z11" s="296"/>
      <c r="AA11" s="117"/>
      <c r="AB11" s="110"/>
      <c r="AC11" s="291"/>
    </row>
    <row r="12" spans="1:29" ht="15.75" customHeight="1">
      <c r="A12" s="312"/>
      <c r="B12" s="100"/>
      <c r="C12" s="293"/>
      <c r="D12" s="294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07"/>
      <c r="S12" s="47"/>
      <c r="T12" s="48"/>
      <c r="U12" s="111"/>
      <c r="V12" s="112"/>
      <c r="W12" s="113"/>
      <c r="X12" s="116"/>
      <c r="Y12" s="295"/>
      <c r="Z12" s="296"/>
      <c r="AA12" s="117"/>
      <c r="AB12" s="110"/>
      <c r="AC12" s="291"/>
    </row>
    <row r="13" spans="1:29" ht="15.75" customHeight="1">
      <c r="A13" s="312"/>
      <c r="B13" s="100"/>
      <c r="C13" s="293"/>
      <c r="D13" s="294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07"/>
      <c r="S13" s="47"/>
      <c r="T13" s="48"/>
      <c r="U13" s="111"/>
      <c r="V13" s="112"/>
      <c r="W13" s="113"/>
      <c r="X13" s="127"/>
      <c r="Y13" s="295"/>
      <c r="Z13" s="296"/>
      <c r="AA13" s="117"/>
      <c r="AB13" s="110"/>
      <c r="AC13" s="291"/>
    </row>
    <row r="14" spans="1:29" ht="15.75" customHeight="1">
      <c r="A14" s="312"/>
      <c r="B14" s="100"/>
      <c r="C14" s="293"/>
      <c r="D14" s="294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07"/>
      <c r="S14" s="47"/>
      <c r="T14" s="48"/>
      <c r="U14" s="111"/>
      <c r="V14" s="112"/>
      <c r="W14" s="113"/>
      <c r="X14" s="127"/>
      <c r="Y14" s="295"/>
      <c r="Z14" s="296"/>
      <c r="AA14" s="117"/>
      <c r="AB14" s="110"/>
      <c r="AC14" s="291"/>
    </row>
    <row r="15" spans="1:29" ht="15.75" customHeight="1">
      <c r="A15" s="312"/>
      <c r="B15" s="100"/>
      <c r="C15" s="293"/>
      <c r="D15" s="29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07"/>
      <c r="S15" s="47"/>
      <c r="T15" s="48"/>
      <c r="U15" s="111"/>
      <c r="V15" s="112"/>
      <c r="W15" s="113"/>
      <c r="X15" s="127"/>
      <c r="Y15" s="295"/>
      <c r="Z15" s="296"/>
      <c r="AA15" s="117"/>
      <c r="AB15" s="110"/>
      <c r="AC15" s="291"/>
    </row>
    <row r="16" spans="1:29" ht="15.75" customHeight="1">
      <c r="A16" s="312"/>
      <c r="B16" s="100"/>
      <c r="C16" s="293"/>
      <c r="D16" s="29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07"/>
      <c r="S16" s="47"/>
      <c r="T16" s="48"/>
      <c r="U16" s="111"/>
      <c r="V16" s="112"/>
      <c r="W16" s="113"/>
      <c r="X16" s="127"/>
      <c r="Y16" s="295"/>
      <c r="Z16" s="296"/>
      <c r="AA16" s="117"/>
      <c r="AB16" s="110"/>
      <c r="AC16" s="291"/>
    </row>
    <row r="17" spans="1:29" ht="15.75" customHeight="1">
      <c r="A17" s="312"/>
      <c r="B17" s="100"/>
      <c r="C17" s="293"/>
      <c r="D17" s="29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07"/>
      <c r="S17" s="47"/>
      <c r="T17" s="48"/>
      <c r="U17" s="111"/>
      <c r="V17" s="112"/>
      <c r="W17" s="113"/>
      <c r="X17" s="127"/>
      <c r="Y17" s="295"/>
      <c r="Z17" s="296"/>
      <c r="AA17" s="117"/>
      <c r="AB17" s="110"/>
      <c r="AC17" s="291"/>
    </row>
    <row r="18" spans="1:29" ht="15.75" customHeight="1">
      <c r="A18" s="312"/>
      <c r="B18" s="100"/>
      <c r="C18" s="293"/>
      <c r="D18" s="29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07"/>
      <c r="S18" s="47"/>
      <c r="T18" s="48"/>
      <c r="U18" s="111"/>
      <c r="V18" s="112"/>
      <c r="W18" s="113"/>
      <c r="X18" s="127"/>
      <c r="Y18" s="295"/>
      <c r="Z18" s="296"/>
      <c r="AA18" s="117"/>
      <c r="AB18" s="110"/>
      <c r="AC18" s="291"/>
    </row>
    <row r="19" spans="1:29" ht="15.75" customHeight="1">
      <c r="A19" s="312"/>
      <c r="B19" s="100"/>
      <c r="C19" s="293"/>
      <c r="D19" s="29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07"/>
      <c r="S19" s="47"/>
      <c r="T19" s="48"/>
      <c r="U19" s="111"/>
      <c r="V19" s="112"/>
      <c r="W19" s="113"/>
      <c r="X19" s="127"/>
      <c r="Y19" s="295"/>
      <c r="Z19" s="296"/>
      <c r="AA19" s="117"/>
      <c r="AB19" s="110"/>
      <c r="AC19" s="291"/>
    </row>
    <row r="20" spans="1:29" ht="15.75" customHeight="1">
      <c r="A20" s="312"/>
      <c r="B20" s="163"/>
      <c r="C20" s="293"/>
      <c r="D20" s="294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07"/>
      <c r="S20" s="119"/>
      <c r="T20" s="120"/>
      <c r="U20" s="130"/>
      <c r="V20" s="131"/>
      <c r="W20" s="126"/>
      <c r="X20" s="127"/>
      <c r="Y20" s="295"/>
      <c r="Z20" s="296"/>
      <c r="AA20" s="165"/>
      <c r="AB20" s="125"/>
      <c r="AC20" s="291"/>
    </row>
    <row r="21" spans="1:29" ht="15.75" customHeight="1" thickBot="1">
      <c r="A21" s="313"/>
      <c r="B21" s="133" t="s">
        <v>117</v>
      </c>
      <c r="C21" s="297"/>
      <c r="D21" s="297"/>
      <c r="E21" s="134"/>
      <c r="F21" s="167"/>
      <c r="G21" s="135"/>
      <c r="H21" s="69"/>
      <c r="I21" s="136">
        <f t="shared" ref="I21:J21" si="2">AVERAGE(I5:I20)</f>
        <v>10.6</v>
      </c>
      <c r="J21" s="137">
        <f t="shared" si="2"/>
        <v>3380</v>
      </c>
      <c r="K21" s="138">
        <f t="shared" ref="K21" si="3">J21/I21</f>
        <v>318.8679245283019</v>
      </c>
      <c r="L21" s="136">
        <f t="shared" ref="L21:M21" si="4">AVERAGE(L5:L20)</f>
        <v>10.6</v>
      </c>
      <c r="M21" s="137">
        <f t="shared" si="4"/>
        <v>2956.1960026178358</v>
      </c>
      <c r="N21" s="138">
        <f>M21/L21</f>
        <v>278.88641534130528</v>
      </c>
      <c r="O21" s="139">
        <f>L21-I21</f>
        <v>0</v>
      </c>
      <c r="P21" s="140">
        <f>N21-K21</f>
        <v>-39.981509186996618</v>
      </c>
      <c r="Q21" s="141">
        <f>N21/K21</f>
        <v>0.8746142019579396</v>
      </c>
      <c r="R21" s="308"/>
      <c r="S21" s="142">
        <f>S5</f>
        <v>0.35416666666666663</v>
      </c>
      <c r="T21" s="143">
        <f>INDEX(T5:T20,COUNTA(T5:T20))</f>
        <v>0.47797453703703702</v>
      </c>
      <c r="U21" s="144"/>
      <c r="V21" s="166"/>
      <c r="W21" s="167"/>
      <c r="X21" s="138"/>
      <c r="Y21" s="298"/>
      <c r="Z21" s="299"/>
      <c r="AA21" s="168">
        <f>M21-J21</f>
        <v>-423.8039973821642</v>
      </c>
      <c r="AB21" s="141">
        <f>M21/J21</f>
        <v>0.8746142019579396</v>
      </c>
      <c r="AC21" s="292"/>
    </row>
    <row r="22" spans="1:29" ht="15.75" customHeight="1">
      <c r="A22" s="300" t="s">
        <v>122</v>
      </c>
      <c r="B22" s="114" t="s">
        <v>114</v>
      </c>
      <c r="C22" s="304" t="s">
        <v>123</v>
      </c>
      <c r="D22" s="305"/>
      <c r="E22" s="147">
        <v>14.03</v>
      </c>
      <c r="F22" s="97">
        <v>978</v>
      </c>
      <c r="G22" s="148">
        <f t="shared" ref="G22:G23" si="5">E22*F22</f>
        <v>13721.34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2316.3157894736901</v>
      </c>
      <c r="N22" s="152">
        <f>M22/L22</f>
        <v>386.05263157894836</v>
      </c>
      <c r="O22" s="154">
        <f>L22-I22</f>
        <v>0</v>
      </c>
      <c r="P22" s="155">
        <f>N22-K22</f>
        <v>-47.28070175438495</v>
      </c>
      <c r="Q22" s="156">
        <f>N22/K22</f>
        <v>0.89089068825911166</v>
      </c>
      <c r="R22" s="306">
        <f>Q38</f>
        <v>0.89099714822181486</v>
      </c>
      <c r="S22" s="157">
        <v>0.29166666666666669</v>
      </c>
      <c r="T22" s="158">
        <v>0.30925925925925923</v>
      </c>
      <c r="U22" s="159"/>
      <c r="V22" s="160">
        <v>25.333333333333272</v>
      </c>
      <c r="W22" s="158"/>
      <c r="X22" s="169"/>
      <c r="Y22" s="309"/>
      <c r="Z22" s="310"/>
      <c r="AA22" s="115">
        <f>M22-J22</f>
        <v>-283.68421052630993</v>
      </c>
      <c r="AB22" s="156">
        <f>M22/J22</f>
        <v>0.89089068825911155</v>
      </c>
      <c r="AC22" s="290">
        <f>AB38</f>
        <v>0.89099714822181475</v>
      </c>
    </row>
    <row r="23" spans="1:29" ht="15.75" customHeight="1">
      <c r="A23" s="301"/>
      <c r="B23" s="100" t="s">
        <v>114</v>
      </c>
      <c r="C23" s="293" t="s">
        <v>124</v>
      </c>
      <c r="D23" s="294"/>
      <c r="E23" s="101">
        <v>14.49</v>
      </c>
      <c r="F23" s="102">
        <v>1217</v>
      </c>
      <c r="G23" s="103">
        <f t="shared" si="5"/>
        <v>17634.330000000002</v>
      </c>
      <c r="H23" s="26"/>
      <c r="I23" s="104">
        <v>6</v>
      </c>
      <c r="J23" s="105">
        <v>2600</v>
      </c>
      <c r="K23" s="106">
        <f t="shared" si="1"/>
        <v>433.33333333333331</v>
      </c>
      <c r="L23" s="107">
        <v>6</v>
      </c>
      <c r="M23" s="105">
        <f>F23/V23*60</f>
        <v>2316.8693812797464</v>
      </c>
      <c r="N23" s="106">
        <f>M23/L23</f>
        <v>386.14489687995774</v>
      </c>
      <c r="O23" s="108">
        <f>L23-I23</f>
        <v>0</v>
      </c>
      <c r="P23" s="109">
        <f>N23-K23</f>
        <v>-47.188436453375573</v>
      </c>
      <c r="Q23" s="110">
        <f>N23/K23</f>
        <v>0.89110360818451795</v>
      </c>
      <c r="R23" s="307"/>
      <c r="S23" s="47">
        <v>0.31283564814814813</v>
      </c>
      <c r="T23" s="48">
        <v>0.3347222222222222</v>
      </c>
      <c r="U23" s="111">
        <v>5.1500000000000057</v>
      </c>
      <c r="V23" s="112">
        <v>31.516666666666666</v>
      </c>
      <c r="W23" s="113"/>
      <c r="X23" s="13"/>
      <c r="Y23" s="295"/>
      <c r="Z23" s="296"/>
      <c r="AA23" s="117">
        <f>M23-J23</f>
        <v>-283.13061872025355</v>
      </c>
      <c r="AB23" s="110">
        <f>M23/J23</f>
        <v>0.89110360818451784</v>
      </c>
      <c r="AC23" s="291"/>
    </row>
    <row r="24" spans="1:29" ht="15.75" customHeight="1">
      <c r="A24" s="301"/>
      <c r="B24" s="100"/>
      <c r="C24" s="293"/>
      <c r="D24" s="294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307"/>
      <c r="S24" s="47"/>
      <c r="T24" s="48"/>
      <c r="U24" s="111"/>
      <c r="V24" s="112"/>
      <c r="W24" s="113"/>
      <c r="X24" s="13"/>
      <c r="Y24" s="295"/>
      <c r="Z24" s="296"/>
      <c r="AA24" s="117"/>
      <c r="AB24" s="110"/>
      <c r="AC24" s="291"/>
    </row>
    <row r="25" spans="1:29" ht="15.75" customHeight="1">
      <c r="A25" s="301"/>
      <c r="B25" s="100"/>
      <c r="C25" s="293"/>
      <c r="D25" s="294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07"/>
      <c r="S25" s="47"/>
      <c r="T25" s="48"/>
      <c r="U25" s="111"/>
      <c r="V25" s="112"/>
      <c r="W25" s="113"/>
      <c r="X25" s="116"/>
      <c r="Y25" s="295"/>
      <c r="Z25" s="296"/>
      <c r="AA25" s="117"/>
      <c r="AB25" s="110"/>
      <c r="AC25" s="291"/>
    </row>
    <row r="26" spans="1:29" ht="15.75" customHeight="1">
      <c r="A26" s="302"/>
      <c r="B26" s="100"/>
      <c r="C26" s="293"/>
      <c r="D26" s="294"/>
      <c r="E26" s="101"/>
      <c r="F26" s="102"/>
      <c r="G26" s="103"/>
      <c r="H26" s="13"/>
      <c r="I26" s="104"/>
      <c r="J26" s="105"/>
      <c r="K26" s="106"/>
      <c r="L26" s="118"/>
      <c r="M26" s="105"/>
      <c r="N26" s="106"/>
      <c r="O26" s="108"/>
      <c r="P26" s="109"/>
      <c r="Q26" s="110"/>
      <c r="R26" s="307"/>
      <c r="S26" s="47"/>
      <c r="T26" s="48"/>
      <c r="U26" s="111"/>
      <c r="V26" s="112"/>
      <c r="W26" s="113"/>
      <c r="X26" s="13"/>
      <c r="Y26" s="295"/>
      <c r="Z26" s="296"/>
      <c r="AA26" s="117"/>
      <c r="AB26" s="110"/>
      <c r="AC26" s="291"/>
    </row>
    <row r="27" spans="1:29" ht="15.75" customHeight="1">
      <c r="A27" s="302"/>
      <c r="B27" s="100"/>
      <c r="C27" s="293"/>
      <c r="D27" s="294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07"/>
      <c r="S27" s="47"/>
      <c r="T27" s="48"/>
      <c r="U27" s="111"/>
      <c r="V27" s="112"/>
      <c r="W27" s="113"/>
      <c r="X27" s="50"/>
      <c r="Y27" s="295"/>
      <c r="Z27" s="296"/>
      <c r="AA27" s="117"/>
      <c r="AB27" s="110"/>
      <c r="AC27" s="291"/>
    </row>
    <row r="28" spans="1:29" ht="15.75" customHeight="1">
      <c r="A28" s="302"/>
      <c r="B28" s="100"/>
      <c r="C28" s="293"/>
      <c r="D28" s="294"/>
      <c r="E28" s="101"/>
      <c r="F28" s="102"/>
      <c r="G28" s="121"/>
      <c r="H28" s="62"/>
      <c r="I28" s="104"/>
      <c r="J28" s="105"/>
      <c r="K28" s="106"/>
      <c r="L28" s="118"/>
      <c r="M28" s="105"/>
      <c r="N28" s="106"/>
      <c r="O28" s="123"/>
      <c r="P28" s="124"/>
      <c r="Q28" s="125"/>
      <c r="R28" s="307"/>
      <c r="S28" s="47"/>
      <c r="T28" s="48"/>
      <c r="U28" s="111"/>
      <c r="V28" s="112"/>
      <c r="W28" s="113"/>
      <c r="X28" s="116"/>
      <c r="Y28" s="295"/>
      <c r="Z28" s="296"/>
      <c r="AA28" s="117"/>
      <c r="AB28" s="110"/>
      <c r="AC28" s="291"/>
    </row>
    <row r="29" spans="1:29" ht="15.75" customHeight="1">
      <c r="A29" s="302"/>
      <c r="B29" s="100"/>
      <c r="C29" s="293"/>
      <c r="D29" s="294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07"/>
      <c r="S29" s="47"/>
      <c r="T29" s="48"/>
      <c r="U29" s="111"/>
      <c r="V29" s="112"/>
      <c r="W29" s="113"/>
      <c r="X29" s="116"/>
      <c r="Y29" s="295"/>
      <c r="Z29" s="296"/>
      <c r="AA29" s="117"/>
      <c r="AB29" s="110"/>
      <c r="AC29" s="291"/>
    </row>
    <row r="30" spans="1:29" ht="15.75" customHeight="1">
      <c r="A30" s="302"/>
      <c r="B30" s="100"/>
      <c r="C30" s="293"/>
      <c r="D30" s="294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07"/>
      <c r="S30" s="119"/>
      <c r="T30" s="120"/>
      <c r="U30" s="111"/>
      <c r="V30" s="131"/>
      <c r="W30" s="113"/>
      <c r="X30" s="116"/>
      <c r="Y30" s="295"/>
      <c r="Z30" s="296"/>
      <c r="AA30" s="117"/>
      <c r="AB30" s="110"/>
      <c r="AC30" s="291"/>
    </row>
    <row r="31" spans="1:29" ht="15.75" customHeight="1">
      <c r="A31" s="302"/>
      <c r="B31" s="100"/>
      <c r="C31" s="293"/>
      <c r="D31" s="294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07"/>
      <c r="S31" s="119"/>
      <c r="T31" s="120"/>
      <c r="U31" s="111"/>
      <c r="V31" s="131"/>
      <c r="W31" s="126"/>
      <c r="X31" s="127"/>
      <c r="Y31" s="295"/>
      <c r="Z31" s="296"/>
      <c r="AA31" s="117"/>
      <c r="AB31" s="110"/>
      <c r="AC31" s="291"/>
    </row>
    <row r="32" spans="1:29" ht="15.75" customHeight="1">
      <c r="A32" s="302"/>
      <c r="B32" s="100"/>
      <c r="C32" s="293"/>
      <c r="D32" s="294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07"/>
      <c r="S32" s="119"/>
      <c r="T32" s="120"/>
      <c r="U32" s="111"/>
      <c r="V32" s="131"/>
      <c r="W32" s="126"/>
      <c r="X32" s="127"/>
      <c r="Y32" s="295"/>
      <c r="Z32" s="296"/>
      <c r="AA32" s="117"/>
      <c r="AB32" s="110"/>
      <c r="AC32" s="291"/>
    </row>
    <row r="33" spans="1:29" ht="15.75" customHeight="1">
      <c r="A33" s="302"/>
      <c r="B33" s="100"/>
      <c r="C33" s="293"/>
      <c r="D33" s="294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07"/>
      <c r="S33" s="119"/>
      <c r="T33" s="120"/>
      <c r="U33" s="111"/>
      <c r="V33" s="131"/>
      <c r="W33" s="126"/>
      <c r="X33" s="127"/>
      <c r="Y33" s="295"/>
      <c r="Z33" s="296"/>
      <c r="AA33" s="117"/>
      <c r="AB33" s="110"/>
      <c r="AC33" s="291"/>
    </row>
    <row r="34" spans="1:29" ht="15.75" customHeight="1">
      <c r="A34" s="302"/>
      <c r="B34" s="100"/>
      <c r="C34" s="293"/>
      <c r="D34" s="294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07"/>
      <c r="S34" s="119"/>
      <c r="T34" s="120"/>
      <c r="U34" s="111"/>
      <c r="V34" s="131"/>
      <c r="W34" s="126"/>
      <c r="X34" s="127"/>
      <c r="Y34" s="295"/>
      <c r="Z34" s="296"/>
      <c r="AA34" s="117"/>
      <c r="AB34" s="110"/>
      <c r="AC34" s="291"/>
    </row>
    <row r="35" spans="1:29" ht="15.75" customHeight="1">
      <c r="A35" s="302"/>
      <c r="B35" s="100"/>
      <c r="C35" s="293"/>
      <c r="D35" s="294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07"/>
      <c r="S35" s="119"/>
      <c r="T35" s="120"/>
      <c r="U35" s="111"/>
      <c r="V35" s="131"/>
      <c r="W35" s="126"/>
      <c r="X35" s="127"/>
      <c r="Y35" s="295"/>
      <c r="Z35" s="296"/>
      <c r="AA35" s="117"/>
      <c r="AB35" s="110"/>
      <c r="AC35" s="291"/>
    </row>
    <row r="36" spans="1:29" ht="15.75" customHeight="1">
      <c r="A36" s="302"/>
      <c r="B36" s="100"/>
      <c r="C36" s="293"/>
      <c r="D36" s="294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07"/>
      <c r="S36" s="119"/>
      <c r="T36" s="120"/>
      <c r="U36" s="111"/>
      <c r="V36" s="131"/>
      <c r="W36" s="126"/>
      <c r="X36" s="127"/>
      <c r="Y36" s="295"/>
      <c r="Z36" s="296"/>
      <c r="AA36" s="117"/>
      <c r="AB36" s="110"/>
      <c r="AC36" s="291"/>
    </row>
    <row r="37" spans="1:29" ht="15.75" customHeight="1">
      <c r="A37" s="302"/>
      <c r="B37" s="100"/>
      <c r="C37" s="293"/>
      <c r="D37" s="294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07"/>
      <c r="S37" s="119"/>
      <c r="T37" s="120"/>
      <c r="U37" s="130"/>
      <c r="V37" s="131"/>
      <c r="W37" s="126"/>
      <c r="X37" s="127"/>
      <c r="Y37" s="295"/>
      <c r="Z37" s="296"/>
      <c r="AA37" s="165"/>
      <c r="AB37" s="125"/>
      <c r="AC37" s="291"/>
    </row>
    <row r="38" spans="1:29" ht="15.75" customHeight="1" thickBot="1">
      <c r="A38" s="303"/>
      <c r="B38" s="133" t="s">
        <v>117</v>
      </c>
      <c r="C38" s="297"/>
      <c r="D38" s="297"/>
      <c r="E38" s="134"/>
      <c r="F38" s="167"/>
      <c r="G38" s="135"/>
      <c r="H38" s="69"/>
      <c r="I38" s="136">
        <f t="shared" ref="I38:J38" si="6">AVERAGE(I22:I37)</f>
        <v>6</v>
      </c>
      <c r="J38" s="137">
        <f t="shared" si="6"/>
        <v>2600</v>
      </c>
      <c r="K38" s="138">
        <f t="shared" ref="K38" si="7">J38/I38</f>
        <v>433.33333333333331</v>
      </c>
      <c r="L38" s="136">
        <f t="shared" ref="L38:M38" si="8">AVERAGE(L22:L37)</f>
        <v>6</v>
      </c>
      <c r="M38" s="137">
        <f t="shared" si="8"/>
        <v>2316.5925853767185</v>
      </c>
      <c r="N38" s="138">
        <f>M38/L38</f>
        <v>386.09876422945308</v>
      </c>
      <c r="O38" s="139">
        <f>L38-I38</f>
        <v>0</v>
      </c>
      <c r="P38" s="140">
        <f>N38-K38</f>
        <v>-47.234569103880233</v>
      </c>
      <c r="Q38" s="141">
        <f>N38/K38</f>
        <v>0.89099714822181486</v>
      </c>
      <c r="R38" s="308"/>
      <c r="S38" s="142">
        <f>S22</f>
        <v>0.29166666666666669</v>
      </c>
      <c r="T38" s="143">
        <f>INDEX(T22:T37,COUNTA(T22:T37))</f>
        <v>0.3347222222222222</v>
      </c>
      <c r="U38" s="144"/>
      <c r="V38" s="166"/>
      <c r="W38" s="167"/>
      <c r="X38" s="138"/>
      <c r="Y38" s="298"/>
      <c r="Z38" s="299"/>
      <c r="AA38" s="168">
        <f>M38-J38</f>
        <v>-283.40741462328151</v>
      </c>
      <c r="AB38" s="141">
        <f>M38/J38</f>
        <v>0.89099714822181475</v>
      </c>
      <c r="AC38" s="292"/>
    </row>
    <row r="39" spans="1:29" ht="15.75" customHeight="1">
      <c r="A39" s="311" t="s">
        <v>245</v>
      </c>
      <c r="B39" s="114" t="s">
        <v>120</v>
      </c>
      <c r="C39" s="304" t="s">
        <v>127</v>
      </c>
      <c r="D39" s="305"/>
      <c r="E39" s="147">
        <v>21.45</v>
      </c>
      <c r="F39" s="97">
        <v>1607</v>
      </c>
      <c r="G39" s="148">
        <f t="shared" ref="G39:G42" si="9">E39*F39</f>
        <v>34470.15</v>
      </c>
      <c r="H39" s="149"/>
      <c r="I39" s="150">
        <v>4</v>
      </c>
      <c r="J39" s="151">
        <v>3300</v>
      </c>
      <c r="K39" s="152">
        <f>J39/I39</f>
        <v>825</v>
      </c>
      <c r="L39" s="153">
        <v>4</v>
      </c>
      <c r="M39" s="151">
        <f>F39/V39*60</f>
        <v>2953.1393568147018</v>
      </c>
      <c r="N39" s="152">
        <f>M39/L39</f>
        <v>738.28483920367546</v>
      </c>
      <c r="O39" s="154">
        <f>L39-I39</f>
        <v>0</v>
      </c>
      <c r="P39" s="155">
        <f>N39-K39</f>
        <v>-86.71516079632454</v>
      </c>
      <c r="Q39" s="156">
        <f>N39/K39</f>
        <v>0.89489071418627331</v>
      </c>
      <c r="R39" s="306">
        <f>Q55</f>
        <v>0.89421607818652016</v>
      </c>
      <c r="S39" s="157">
        <v>0.25024305555555554</v>
      </c>
      <c r="T39" s="158">
        <v>0.27291666666666664</v>
      </c>
      <c r="U39" s="159"/>
      <c r="V39" s="160">
        <v>32.649999999999991</v>
      </c>
      <c r="W39" s="158"/>
      <c r="X39" s="169"/>
      <c r="Y39" s="309"/>
      <c r="Z39" s="310"/>
      <c r="AA39" s="115">
        <f>M39-J39</f>
        <v>-346.86064318529816</v>
      </c>
      <c r="AB39" s="156">
        <f>M39/J39</f>
        <v>0.89489071418627331</v>
      </c>
      <c r="AC39" s="290">
        <f>AB55</f>
        <v>0.89421607818652016</v>
      </c>
    </row>
    <row r="40" spans="1:29" ht="15.75" customHeight="1">
      <c r="A40" s="312"/>
      <c r="B40" s="100" t="s">
        <v>120</v>
      </c>
      <c r="C40" s="293" t="s">
        <v>220</v>
      </c>
      <c r="D40" s="294"/>
      <c r="E40" s="101">
        <v>18.53</v>
      </c>
      <c r="F40" s="102">
        <v>3606</v>
      </c>
      <c r="G40" s="103">
        <f t="shared" si="9"/>
        <v>66819.180000000008</v>
      </c>
      <c r="H40" s="26"/>
      <c r="I40" s="104">
        <v>3</v>
      </c>
      <c r="J40" s="105">
        <v>3300</v>
      </c>
      <c r="K40" s="106">
        <f t="shared" ref="K40:K59" si="10">J40/I40</f>
        <v>1100</v>
      </c>
      <c r="L40" s="107">
        <v>3</v>
      </c>
      <c r="M40" s="105">
        <f>F40/V40*60</f>
        <v>2949.6932515337439</v>
      </c>
      <c r="N40" s="106">
        <f>M40/L40</f>
        <v>983.23108384458135</v>
      </c>
      <c r="O40" s="108">
        <f>L40-I40</f>
        <v>0</v>
      </c>
      <c r="P40" s="109">
        <f>N40-K40</f>
        <v>-116.76891615541865</v>
      </c>
      <c r="Q40" s="110">
        <f>N40/K40</f>
        <v>0.89384643985871026</v>
      </c>
      <c r="R40" s="307"/>
      <c r="S40" s="47">
        <v>0.27638888888888891</v>
      </c>
      <c r="T40" s="48">
        <v>0.32732638888888888</v>
      </c>
      <c r="U40" s="111">
        <v>5.0000000000000622</v>
      </c>
      <c r="V40" s="112">
        <v>73.349999999999952</v>
      </c>
      <c r="W40" s="113"/>
      <c r="X40" s="116"/>
      <c r="Y40" s="295"/>
      <c r="Z40" s="296"/>
      <c r="AA40" s="117">
        <f>M40-J40</f>
        <v>-350.30674846625607</v>
      </c>
      <c r="AB40" s="110">
        <f>M40/J40</f>
        <v>0.89384643985871026</v>
      </c>
      <c r="AC40" s="291"/>
    </row>
    <row r="41" spans="1:29" ht="15.75" customHeight="1">
      <c r="A41" s="312"/>
      <c r="B41" s="100" t="s">
        <v>120</v>
      </c>
      <c r="C41" s="293" t="s">
        <v>235</v>
      </c>
      <c r="D41" s="294"/>
      <c r="E41" s="101">
        <v>18.170000000000002</v>
      </c>
      <c r="F41" s="102">
        <v>2629</v>
      </c>
      <c r="G41" s="103">
        <f t="shared" si="9"/>
        <v>47768.930000000008</v>
      </c>
      <c r="H41" s="26"/>
      <c r="I41" s="104">
        <v>4</v>
      </c>
      <c r="J41" s="105">
        <v>3300</v>
      </c>
      <c r="K41" s="106">
        <f t="shared" si="10"/>
        <v>825</v>
      </c>
      <c r="L41" s="107">
        <v>4</v>
      </c>
      <c r="M41" s="105">
        <f>F41/V41*60</f>
        <v>2952.0898315658137</v>
      </c>
      <c r="N41" s="106">
        <f>M41/L41</f>
        <v>738.02245789145343</v>
      </c>
      <c r="O41" s="108">
        <f>L41-I41</f>
        <v>0</v>
      </c>
      <c r="P41" s="109">
        <f>N41-K41</f>
        <v>-86.977542108546572</v>
      </c>
      <c r="Q41" s="110">
        <f>N41/K41</f>
        <v>0.89457267623206471</v>
      </c>
      <c r="R41" s="307"/>
      <c r="S41" s="47">
        <v>0.33124999999999999</v>
      </c>
      <c r="T41" s="48">
        <v>0.36835648148148148</v>
      </c>
      <c r="U41" s="111">
        <v>5.6500000000000039</v>
      </c>
      <c r="V41" s="112">
        <v>53.433333333333344</v>
      </c>
      <c r="W41" s="113"/>
      <c r="X41" s="13"/>
      <c r="Y41" s="295"/>
      <c r="Z41" s="296"/>
      <c r="AA41" s="117">
        <f>M41-J41</f>
        <v>-347.91016843418629</v>
      </c>
      <c r="AB41" s="110">
        <f>M41/J41</f>
        <v>0.89457267623206471</v>
      </c>
      <c r="AC41" s="291"/>
    </row>
    <row r="42" spans="1:29" ht="15.75" customHeight="1">
      <c r="A42" s="312"/>
      <c r="B42" s="100" t="s">
        <v>120</v>
      </c>
      <c r="C42" s="293" t="s">
        <v>130</v>
      </c>
      <c r="D42" s="294"/>
      <c r="E42" s="101">
        <v>16.66</v>
      </c>
      <c r="F42" s="102">
        <v>4256</v>
      </c>
      <c r="G42" s="103">
        <f t="shared" si="9"/>
        <v>70904.960000000006</v>
      </c>
      <c r="H42" s="26"/>
      <c r="I42" s="104">
        <v>4</v>
      </c>
      <c r="J42" s="105">
        <v>3300</v>
      </c>
      <c r="K42" s="106">
        <f t="shared" si="10"/>
        <v>825</v>
      </c>
      <c r="L42" s="107">
        <v>4</v>
      </c>
      <c r="M42" s="105">
        <f>F42/V42*60</f>
        <v>2948.7297921478053</v>
      </c>
      <c r="N42" s="106">
        <f>M42/L42</f>
        <v>737.18244803695131</v>
      </c>
      <c r="O42" s="108">
        <f>L42-I42</f>
        <v>0</v>
      </c>
      <c r="P42" s="109">
        <f>N42-K42</f>
        <v>-87.817551963048686</v>
      </c>
      <c r="Q42" s="110">
        <f>N42/K42</f>
        <v>0.89355448246903191</v>
      </c>
      <c r="R42" s="307"/>
      <c r="S42" s="47">
        <v>0.37180555555555556</v>
      </c>
      <c r="T42" s="48">
        <v>0.43194444444444446</v>
      </c>
      <c r="U42" s="111">
        <v>4.9666666666666703</v>
      </c>
      <c r="V42" s="112">
        <v>86.600000000000023</v>
      </c>
      <c r="W42" s="113"/>
      <c r="X42" s="13"/>
      <c r="Y42" s="295"/>
      <c r="Z42" s="296"/>
      <c r="AA42" s="117">
        <f>M42-J42</f>
        <v>-351.27020785219474</v>
      </c>
      <c r="AB42" s="110">
        <f>M42/J42</f>
        <v>0.89355448246903191</v>
      </c>
      <c r="AC42" s="291"/>
    </row>
    <row r="43" spans="1:29" ht="15.75" customHeight="1">
      <c r="A43" s="312"/>
      <c r="B43" s="100"/>
      <c r="C43" s="293"/>
      <c r="D43" s="294"/>
      <c r="E43" s="101"/>
      <c r="F43" s="102"/>
      <c r="G43" s="103"/>
      <c r="H43" s="13"/>
      <c r="I43" s="104"/>
      <c r="J43" s="105"/>
      <c r="K43" s="106"/>
      <c r="L43" s="118"/>
      <c r="M43" s="105"/>
      <c r="N43" s="106"/>
      <c r="O43" s="108"/>
      <c r="P43" s="109"/>
      <c r="Q43" s="110"/>
      <c r="R43" s="307"/>
      <c r="S43" s="47"/>
      <c r="T43" s="48"/>
      <c r="U43" s="111"/>
      <c r="V43" s="112"/>
      <c r="W43" s="113"/>
      <c r="X43" s="13"/>
      <c r="Y43" s="295"/>
      <c r="Z43" s="296"/>
      <c r="AA43" s="117"/>
      <c r="AB43" s="110"/>
      <c r="AC43" s="291"/>
    </row>
    <row r="44" spans="1:29" ht="15.75" customHeight="1">
      <c r="A44" s="312"/>
      <c r="B44" s="100"/>
      <c r="C44" s="293"/>
      <c r="D44" s="294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307"/>
      <c r="S44" s="47"/>
      <c r="T44" s="48"/>
      <c r="U44" s="111"/>
      <c r="V44" s="112"/>
      <c r="W44" s="113"/>
      <c r="X44" s="116"/>
      <c r="Y44" s="295"/>
      <c r="Z44" s="296"/>
      <c r="AA44" s="117"/>
      <c r="AB44" s="110"/>
      <c r="AC44" s="291"/>
    </row>
    <row r="45" spans="1:29" ht="15.75" customHeight="1">
      <c r="A45" s="312"/>
      <c r="B45" s="100"/>
      <c r="C45" s="293"/>
      <c r="D45" s="294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307"/>
      <c r="S45" s="47"/>
      <c r="T45" s="48"/>
      <c r="U45" s="111"/>
      <c r="V45" s="112"/>
      <c r="W45" s="113"/>
      <c r="X45" s="116"/>
      <c r="Y45" s="295"/>
      <c r="Z45" s="296"/>
      <c r="AA45" s="117"/>
      <c r="AB45" s="110"/>
      <c r="AC45" s="291"/>
    </row>
    <row r="46" spans="1:29" ht="15.75" customHeight="1">
      <c r="A46" s="312"/>
      <c r="B46" s="100"/>
      <c r="C46" s="293"/>
      <c r="D46" s="294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07"/>
      <c r="S46" s="47"/>
      <c r="T46" s="48"/>
      <c r="U46" s="111"/>
      <c r="V46" s="112"/>
      <c r="W46" s="113"/>
      <c r="X46" s="116"/>
      <c r="Y46" s="295"/>
      <c r="Z46" s="296"/>
      <c r="AA46" s="117"/>
      <c r="AB46" s="110"/>
      <c r="AC46" s="291"/>
    </row>
    <row r="47" spans="1:29" ht="15.75" customHeight="1">
      <c r="A47" s="312"/>
      <c r="B47" s="100"/>
      <c r="C47" s="293"/>
      <c r="D47" s="294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07"/>
      <c r="S47" s="47"/>
      <c r="T47" s="48"/>
      <c r="U47" s="111"/>
      <c r="V47" s="112"/>
      <c r="W47" s="113"/>
      <c r="X47" s="116"/>
      <c r="Y47" s="295"/>
      <c r="Z47" s="296"/>
      <c r="AA47" s="117"/>
      <c r="AB47" s="110"/>
      <c r="AC47" s="291"/>
    </row>
    <row r="48" spans="1:29" ht="15.75" customHeight="1">
      <c r="A48" s="312"/>
      <c r="B48" s="100"/>
      <c r="C48" s="293"/>
      <c r="D48" s="294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07"/>
      <c r="S48" s="47"/>
      <c r="T48" s="48"/>
      <c r="U48" s="111"/>
      <c r="V48" s="112"/>
      <c r="W48" s="113"/>
      <c r="X48" s="116"/>
      <c r="Y48" s="295"/>
      <c r="Z48" s="296"/>
      <c r="AA48" s="117"/>
      <c r="AB48" s="110"/>
      <c r="AC48" s="291"/>
    </row>
    <row r="49" spans="1:29" ht="15.75" customHeight="1">
      <c r="A49" s="312"/>
      <c r="B49" s="100"/>
      <c r="C49" s="293"/>
      <c r="D49" s="294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07"/>
      <c r="S49" s="47"/>
      <c r="T49" s="48"/>
      <c r="U49" s="111"/>
      <c r="V49" s="112"/>
      <c r="W49" s="113"/>
      <c r="X49" s="116"/>
      <c r="Y49" s="295"/>
      <c r="Z49" s="296"/>
      <c r="AA49" s="117"/>
      <c r="AB49" s="110"/>
      <c r="AC49" s="291"/>
    </row>
    <row r="50" spans="1:29" ht="15.75" customHeight="1">
      <c r="A50" s="312"/>
      <c r="B50" s="100"/>
      <c r="C50" s="293"/>
      <c r="D50" s="294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07"/>
      <c r="S50" s="47"/>
      <c r="T50" s="48"/>
      <c r="U50" s="111"/>
      <c r="V50" s="112"/>
      <c r="W50" s="113"/>
      <c r="X50" s="116"/>
      <c r="Y50" s="295"/>
      <c r="Z50" s="296"/>
      <c r="AA50" s="117"/>
      <c r="AB50" s="110"/>
      <c r="AC50" s="291"/>
    </row>
    <row r="51" spans="1:29" ht="15.75" customHeight="1">
      <c r="A51" s="312"/>
      <c r="B51" s="100"/>
      <c r="C51" s="293"/>
      <c r="D51" s="294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07"/>
      <c r="S51" s="47"/>
      <c r="T51" s="48"/>
      <c r="U51" s="111"/>
      <c r="V51" s="112"/>
      <c r="W51" s="113"/>
      <c r="X51" s="116"/>
      <c r="Y51" s="295"/>
      <c r="Z51" s="296"/>
      <c r="AA51" s="117"/>
      <c r="AB51" s="110"/>
      <c r="AC51" s="291"/>
    </row>
    <row r="52" spans="1:29" ht="15.75" customHeight="1">
      <c r="A52" s="312"/>
      <c r="B52" s="100"/>
      <c r="C52" s="293"/>
      <c r="D52" s="294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07"/>
      <c r="S52" s="47"/>
      <c r="T52" s="48"/>
      <c r="U52" s="111"/>
      <c r="V52" s="112"/>
      <c r="W52" s="113"/>
      <c r="X52" s="116"/>
      <c r="Y52" s="295"/>
      <c r="Z52" s="296"/>
      <c r="AA52" s="117"/>
      <c r="AB52" s="110"/>
      <c r="AC52" s="291"/>
    </row>
    <row r="53" spans="1:29" ht="15.75" customHeight="1">
      <c r="A53" s="312"/>
      <c r="B53" s="100"/>
      <c r="C53" s="293"/>
      <c r="D53" s="294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07"/>
      <c r="S53" s="47"/>
      <c r="T53" s="48"/>
      <c r="U53" s="111"/>
      <c r="V53" s="112"/>
      <c r="W53" s="113"/>
      <c r="X53" s="116"/>
      <c r="Y53" s="295"/>
      <c r="Z53" s="296"/>
      <c r="AA53" s="117"/>
      <c r="AB53" s="110"/>
      <c r="AC53" s="291"/>
    </row>
    <row r="54" spans="1:29" ht="15.75" customHeight="1">
      <c r="A54" s="312"/>
      <c r="B54" s="100"/>
      <c r="C54" s="293"/>
      <c r="D54" s="294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07"/>
      <c r="S54" s="119"/>
      <c r="T54" s="120"/>
      <c r="U54" s="130"/>
      <c r="V54" s="131"/>
      <c r="W54" s="126"/>
      <c r="X54" s="127"/>
      <c r="Y54" s="295"/>
      <c r="Z54" s="296"/>
      <c r="AA54" s="165"/>
      <c r="AB54" s="125"/>
      <c r="AC54" s="291"/>
    </row>
    <row r="55" spans="1:29" ht="15.75" customHeight="1" thickBot="1">
      <c r="A55" s="313"/>
      <c r="B55" s="133" t="s">
        <v>117</v>
      </c>
      <c r="C55" s="297"/>
      <c r="D55" s="297"/>
      <c r="E55" s="134"/>
      <c r="F55" s="167"/>
      <c r="G55" s="135"/>
      <c r="H55" s="69"/>
      <c r="I55" s="136">
        <f t="shared" ref="I55:J55" si="11">AVERAGE(I39:I54)</f>
        <v>3.75</v>
      </c>
      <c r="J55" s="137">
        <f t="shared" si="11"/>
        <v>3300</v>
      </c>
      <c r="K55" s="138">
        <f t="shared" ref="K55" si="12">J55/I55</f>
        <v>880</v>
      </c>
      <c r="L55" s="136">
        <f t="shared" ref="L55:M55" si="13">AVERAGE(L39:L54)</f>
        <v>3.75</v>
      </c>
      <c r="M55" s="137">
        <f t="shared" si="13"/>
        <v>2950.9130580155165</v>
      </c>
      <c r="N55" s="138">
        <f>M55/L55</f>
        <v>786.91014880413775</v>
      </c>
      <c r="O55" s="139">
        <f>L55-I55</f>
        <v>0</v>
      </c>
      <c r="P55" s="140">
        <f>N55-K55</f>
        <v>-93.089851195862252</v>
      </c>
      <c r="Q55" s="141">
        <f>N55/K55</f>
        <v>0.89421607818652016</v>
      </c>
      <c r="R55" s="308"/>
      <c r="S55" s="142">
        <f>S39</f>
        <v>0.25024305555555554</v>
      </c>
      <c r="T55" s="143">
        <f>INDEX(T39:T54,COUNTA(T39:T54))</f>
        <v>0.43194444444444446</v>
      </c>
      <c r="U55" s="144"/>
      <c r="V55" s="166"/>
      <c r="W55" s="167"/>
      <c r="X55" s="138"/>
      <c r="Y55" s="298"/>
      <c r="Z55" s="299"/>
      <c r="AA55" s="168">
        <f>M55-J55</f>
        <v>-349.08694198448347</v>
      </c>
      <c r="AB55" s="141">
        <f>M55/J55</f>
        <v>0.89421607818652016</v>
      </c>
      <c r="AC55" s="292"/>
    </row>
    <row r="56" spans="1:29" ht="15.75" customHeight="1">
      <c r="A56" s="300" t="s">
        <v>126</v>
      </c>
      <c r="B56" s="114" t="s">
        <v>120</v>
      </c>
      <c r="C56" s="304" t="s">
        <v>128</v>
      </c>
      <c r="D56" s="305"/>
      <c r="E56" s="147">
        <v>22.28</v>
      </c>
      <c r="F56" s="97">
        <v>1206</v>
      </c>
      <c r="G56" s="148">
        <f t="shared" ref="G56:G59" si="14">E56*F56</f>
        <v>26869.68</v>
      </c>
      <c r="H56" s="149"/>
      <c r="I56" s="150">
        <v>5</v>
      </c>
      <c r="J56" s="151">
        <v>3300</v>
      </c>
      <c r="K56" s="152">
        <f>J56/I56</f>
        <v>660</v>
      </c>
      <c r="L56" s="153">
        <v>5</v>
      </c>
      <c r="M56" s="151">
        <f>F56/V56*60</f>
        <v>2955.4799183117811</v>
      </c>
      <c r="N56" s="152">
        <f>M56/L56</f>
        <v>591.09598366235628</v>
      </c>
      <c r="O56" s="154">
        <f>L56-I56</f>
        <v>0</v>
      </c>
      <c r="P56" s="155">
        <f>N56-K56</f>
        <v>-68.904016337643725</v>
      </c>
      <c r="Q56" s="156">
        <f>N56/K56</f>
        <v>0.89559997524599433</v>
      </c>
      <c r="R56" s="306">
        <f>Q72</f>
        <v>0.88167847484562412</v>
      </c>
      <c r="S56" s="157">
        <v>0.25</v>
      </c>
      <c r="T56" s="158">
        <v>0.26700231481481479</v>
      </c>
      <c r="U56" s="159"/>
      <c r="V56" s="160">
        <v>24.483333333333299</v>
      </c>
      <c r="W56" s="161"/>
      <c r="X56" s="162"/>
      <c r="Y56" s="309"/>
      <c r="Z56" s="310"/>
      <c r="AA56" s="115">
        <f>M56-J56</f>
        <v>-344.52008168821885</v>
      </c>
      <c r="AB56" s="156">
        <f>M56/J56</f>
        <v>0.89559997524599433</v>
      </c>
      <c r="AC56" s="290">
        <f>AB72</f>
        <v>0.88167847484562423</v>
      </c>
    </row>
    <row r="57" spans="1:29" ht="15.75" customHeight="1">
      <c r="A57" s="301"/>
      <c r="B57" s="100" t="s">
        <v>120</v>
      </c>
      <c r="C57" s="293" t="s">
        <v>246</v>
      </c>
      <c r="D57" s="294"/>
      <c r="E57" s="101">
        <v>23.38</v>
      </c>
      <c r="F57" s="102">
        <v>3860</v>
      </c>
      <c r="G57" s="103">
        <f t="shared" si="14"/>
        <v>90246.8</v>
      </c>
      <c r="H57" s="26"/>
      <c r="I57" s="104">
        <v>5</v>
      </c>
      <c r="J57" s="105">
        <v>3000</v>
      </c>
      <c r="K57" s="106">
        <f t="shared" si="10"/>
        <v>600</v>
      </c>
      <c r="L57" s="107">
        <v>5</v>
      </c>
      <c r="M57" s="105">
        <f>F57/V57*60</f>
        <v>2682.1077012159817</v>
      </c>
      <c r="N57" s="106">
        <f>M57/L57</f>
        <v>536.42154024319632</v>
      </c>
      <c r="O57" s="108">
        <f>L57-I57</f>
        <v>0</v>
      </c>
      <c r="P57" s="109">
        <f>N57-K57</f>
        <v>-63.578459756803682</v>
      </c>
      <c r="Q57" s="110">
        <f>N57/K57</f>
        <v>0.89403590040532721</v>
      </c>
      <c r="R57" s="307"/>
      <c r="S57" s="47">
        <v>0.27013888888888887</v>
      </c>
      <c r="T57" s="48">
        <v>0.33010416666666664</v>
      </c>
      <c r="U57" s="111">
        <v>4.5166666666666799</v>
      </c>
      <c r="V57" s="112">
        <v>86.35</v>
      </c>
      <c r="W57" s="113"/>
      <c r="X57" s="116"/>
      <c r="Y57" s="295"/>
      <c r="Z57" s="296"/>
      <c r="AA57" s="117">
        <f>M57-J57</f>
        <v>-317.89229878401829</v>
      </c>
      <c r="AB57" s="110">
        <f>M57/J57</f>
        <v>0.89403590040532721</v>
      </c>
      <c r="AC57" s="291"/>
    </row>
    <row r="58" spans="1:29" ht="15.75" customHeight="1">
      <c r="A58" s="301"/>
      <c r="B58" s="100" t="s">
        <v>120</v>
      </c>
      <c r="C58" s="293" t="s">
        <v>129</v>
      </c>
      <c r="D58" s="294"/>
      <c r="E58" s="101">
        <v>17.89</v>
      </c>
      <c r="F58" s="102">
        <v>2764</v>
      </c>
      <c r="G58" s="103">
        <f t="shared" si="14"/>
        <v>49447.96</v>
      </c>
      <c r="H58" s="26"/>
      <c r="I58" s="104">
        <v>4</v>
      </c>
      <c r="J58" s="105">
        <v>3300</v>
      </c>
      <c r="K58" s="106">
        <f t="shared" si="10"/>
        <v>825</v>
      </c>
      <c r="L58" s="107">
        <v>4</v>
      </c>
      <c r="M58" s="105">
        <f>F58/V58*60</f>
        <v>2949.140486069944</v>
      </c>
      <c r="N58" s="106">
        <f>M58/L58</f>
        <v>737.285121517486</v>
      </c>
      <c r="O58" s="108">
        <f>L58-I58</f>
        <v>0</v>
      </c>
      <c r="P58" s="109">
        <f>N58-K58</f>
        <v>-87.714878482513996</v>
      </c>
      <c r="Q58" s="110">
        <f>N58/K58</f>
        <v>0.89367893517271035</v>
      </c>
      <c r="R58" s="307"/>
      <c r="S58" s="47">
        <v>0.33333333333333331</v>
      </c>
      <c r="T58" s="48">
        <v>0.37238425925925928</v>
      </c>
      <c r="U58" s="111">
        <v>4.6500000000000075</v>
      </c>
      <c r="V58" s="112">
        <v>56.233333333333384</v>
      </c>
      <c r="W58" s="113"/>
      <c r="X58" s="116"/>
      <c r="Y58" s="295"/>
      <c r="Z58" s="296"/>
      <c r="AA58" s="117">
        <f>M58-J58</f>
        <v>-350.85951393005598</v>
      </c>
      <c r="AB58" s="110">
        <f>M58/J58</f>
        <v>0.89367893517271035</v>
      </c>
      <c r="AC58" s="291"/>
    </row>
    <row r="59" spans="1:29" ht="15.75" customHeight="1">
      <c r="A59" s="301"/>
      <c r="B59" s="100" t="s">
        <v>120</v>
      </c>
      <c r="C59" s="293" t="s">
        <v>256</v>
      </c>
      <c r="D59" s="294"/>
      <c r="E59" s="101">
        <v>25.92</v>
      </c>
      <c r="F59" s="102">
        <v>3647</v>
      </c>
      <c r="G59" s="103">
        <f t="shared" si="14"/>
        <v>94530.240000000005</v>
      </c>
      <c r="H59" s="26"/>
      <c r="I59" s="104">
        <v>5</v>
      </c>
      <c r="J59" s="105">
        <v>3300</v>
      </c>
      <c r="K59" s="106">
        <f t="shared" si="10"/>
        <v>660</v>
      </c>
      <c r="L59" s="107">
        <v>5</v>
      </c>
      <c r="M59" s="105">
        <f>F59/V59*60</f>
        <v>2786.9242199108444</v>
      </c>
      <c r="N59" s="106">
        <f>M59/L59</f>
        <v>557.38484398216883</v>
      </c>
      <c r="O59" s="108">
        <f>L59-I59</f>
        <v>0</v>
      </c>
      <c r="P59" s="109">
        <f>N59-K59</f>
        <v>-102.61515601783117</v>
      </c>
      <c r="Q59" s="110">
        <f>N59/K59</f>
        <v>0.84452249088207398</v>
      </c>
      <c r="R59" s="307"/>
      <c r="S59" s="47">
        <v>0.37672453703703701</v>
      </c>
      <c r="T59" s="48">
        <v>0.43125000000000002</v>
      </c>
      <c r="U59" s="111">
        <v>6.2499999999999378</v>
      </c>
      <c r="V59" s="112">
        <v>78.516666666666737</v>
      </c>
      <c r="W59" s="113"/>
      <c r="X59" s="116"/>
      <c r="Y59" s="295"/>
      <c r="Z59" s="296"/>
      <c r="AA59" s="117">
        <f>M59-J59</f>
        <v>-513.07578008915561</v>
      </c>
      <c r="AB59" s="110">
        <f>M59/J59</f>
        <v>0.84452249088207409</v>
      </c>
      <c r="AC59" s="291"/>
    </row>
    <row r="60" spans="1:29" ht="15.75" customHeight="1">
      <c r="A60" s="302"/>
      <c r="B60" s="100"/>
      <c r="C60" s="293"/>
      <c r="D60" s="294"/>
      <c r="E60" s="101"/>
      <c r="F60" s="102"/>
      <c r="G60" s="103"/>
      <c r="H60" s="13"/>
      <c r="I60" s="104"/>
      <c r="J60" s="105"/>
      <c r="K60" s="106"/>
      <c r="L60" s="118"/>
      <c r="M60" s="105"/>
      <c r="N60" s="106"/>
      <c r="O60" s="108"/>
      <c r="P60" s="109"/>
      <c r="Q60" s="110"/>
      <c r="R60" s="307"/>
      <c r="S60" s="47"/>
      <c r="T60" s="48"/>
      <c r="U60" s="111"/>
      <c r="V60" s="112"/>
      <c r="W60" s="113"/>
      <c r="X60" s="116"/>
      <c r="Y60" s="295"/>
      <c r="Z60" s="296"/>
      <c r="AA60" s="117"/>
      <c r="AB60" s="110"/>
      <c r="AC60" s="291"/>
    </row>
    <row r="61" spans="1:29" ht="15.75" customHeight="1">
      <c r="A61" s="302"/>
      <c r="B61" s="100"/>
      <c r="C61" s="293"/>
      <c r="D61" s="294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307"/>
      <c r="S61" s="47"/>
      <c r="T61" s="48"/>
      <c r="U61" s="111"/>
      <c r="V61" s="112"/>
      <c r="W61" s="113"/>
      <c r="X61" s="116"/>
      <c r="Y61" s="295"/>
      <c r="Z61" s="296"/>
      <c r="AA61" s="117"/>
      <c r="AB61" s="110"/>
      <c r="AC61" s="291"/>
    </row>
    <row r="62" spans="1:29" ht="15.75" customHeight="1">
      <c r="A62" s="302"/>
      <c r="B62" s="100"/>
      <c r="C62" s="293"/>
      <c r="D62" s="294"/>
      <c r="E62" s="101"/>
      <c r="F62" s="102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307"/>
      <c r="S62" s="47"/>
      <c r="T62" s="48"/>
      <c r="U62" s="111"/>
      <c r="V62" s="112"/>
      <c r="W62" s="113"/>
      <c r="X62" s="116"/>
      <c r="Y62" s="295"/>
      <c r="Z62" s="296"/>
      <c r="AA62" s="117"/>
      <c r="AB62" s="110"/>
      <c r="AC62" s="291"/>
    </row>
    <row r="63" spans="1:29" ht="15.75" customHeight="1">
      <c r="A63" s="302"/>
      <c r="B63" s="100"/>
      <c r="C63" s="293"/>
      <c r="D63" s="294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07"/>
      <c r="S63" s="47"/>
      <c r="T63" s="48"/>
      <c r="U63" s="111"/>
      <c r="V63" s="112"/>
      <c r="W63" s="113"/>
      <c r="X63" s="116"/>
      <c r="Y63" s="295"/>
      <c r="Z63" s="296"/>
      <c r="AA63" s="117"/>
      <c r="AB63" s="110"/>
      <c r="AC63" s="291"/>
    </row>
    <row r="64" spans="1:29" ht="15.75" customHeight="1">
      <c r="A64" s="302"/>
      <c r="B64" s="100"/>
      <c r="C64" s="293"/>
      <c r="D64" s="294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07"/>
      <c r="S64" s="47"/>
      <c r="T64" s="48"/>
      <c r="U64" s="111"/>
      <c r="V64" s="112"/>
      <c r="W64" s="113"/>
      <c r="X64" s="116"/>
      <c r="Y64" s="295"/>
      <c r="Z64" s="296"/>
      <c r="AA64" s="117"/>
      <c r="AB64" s="110"/>
      <c r="AC64" s="291"/>
    </row>
    <row r="65" spans="1:29" ht="15.75" customHeight="1">
      <c r="A65" s="302"/>
      <c r="B65" s="100"/>
      <c r="C65" s="293"/>
      <c r="D65" s="294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07"/>
      <c r="S65" s="47"/>
      <c r="T65" s="48"/>
      <c r="U65" s="111"/>
      <c r="V65" s="112"/>
      <c r="W65" s="113"/>
      <c r="X65" s="116"/>
      <c r="Y65" s="295"/>
      <c r="Z65" s="296"/>
      <c r="AA65" s="117"/>
      <c r="AB65" s="110"/>
      <c r="AC65" s="291"/>
    </row>
    <row r="66" spans="1:29" ht="15.75" customHeight="1">
      <c r="A66" s="302"/>
      <c r="B66" s="100"/>
      <c r="C66" s="293"/>
      <c r="D66" s="294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07"/>
      <c r="S66" s="47"/>
      <c r="T66" s="48"/>
      <c r="U66" s="111"/>
      <c r="V66" s="112"/>
      <c r="W66" s="113"/>
      <c r="X66" s="116"/>
      <c r="Y66" s="295"/>
      <c r="Z66" s="296"/>
      <c r="AA66" s="117"/>
      <c r="AB66" s="110"/>
      <c r="AC66" s="291"/>
    </row>
    <row r="67" spans="1:29" ht="15.75" customHeight="1">
      <c r="A67" s="302"/>
      <c r="B67" s="100"/>
      <c r="C67" s="293"/>
      <c r="D67" s="294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07"/>
      <c r="S67" s="47"/>
      <c r="T67" s="48"/>
      <c r="U67" s="111"/>
      <c r="V67" s="112"/>
      <c r="W67" s="113"/>
      <c r="X67" s="116"/>
      <c r="Y67" s="295"/>
      <c r="Z67" s="296"/>
      <c r="AA67" s="117"/>
      <c r="AB67" s="110"/>
      <c r="AC67" s="291"/>
    </row>
    <row r="68" spans="1:29" ht="15.75" customHeight="1">
      <c r="A68" s="302"/>
      <c r="B68" s="100"/>
      <c r="C68" s="293"/>
      <c r="D68" s="294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07"/>
      <c r="S68" s="47"/>
      <c r="T68" s="48"/>
      <c r="U68" s="111"/>
      <c r="V68" s="112"/>
      <c r="W68" s="113"/>
      <c r="X68" s="116"/>
      <c r="Y68" s="295"/>
      <c r="Z68" s="296"/>
      <c r="AA68" s="117"/>
      <c r="AB68" s="110"/>
      <c r="AC68" s="291"/>
    </row>
    <row r="69" spans="1:29" ht="15.75" customHeight="1">
      <c r="A69" s="302"/>
      <c r="B69" s="100"/>
      <c r="C69" s="293"/>
      <c r="D69" s="294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07"/>
      <c r="S69" s="47"/>
      <c r="T69" s="48"/>
      <c r="U69" s="111"/>
      <c r="V69" s="112"/>
      <c r="W69" s="113"/>
      <c r="X69" s="116"/>
      <c r="Y69" s="295"/>
      <c r="Z69" s="296"/>
      <c r="AA69" s="117"/>
      <c r="AB69" s="110"/>
      <c r="AC69" s="291"/>
    </row>
    <row r="70" spans="1:29" ht="15.75" customHeight="1">
      <c r="A70" s="302"/>
      <c r="B70" s="100"/>
      <c r="C70" s="293"/>
      <c r="D70" s="294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07"/>
      <c r="S70" s="47"/>
      <c r="T70" s="48"/>
      <c r="U70" s="111"/>
      <c r="V70" s="112"/>
      <c r="W70" s="113"/>
      <c r="X70" s="116"/>
      <c r="Y70" s="295"/>
      <c r="Z70" s="296"/>
      <c r="AA70" s="117"/>
      <c r="AB70" s="110"/>
      <c r="AC70" s="291"/>
    </row>
    <row r="71" spans="1:29" ht="15.75" customHeight="1">
      <c r="A71" s="302"/>
      <c r="B71" s="100"/>
      <c r="C71" s="293"/>
      <c r="D71" s="294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07"/>
      <c r="S71" s="119"/>
      <c r="T71" s="120"/>
      <c r="U71" s="130"/>
      <c r="V71" s="131"/>
      <c r="W71" s="126"/>
      <c r="X71" s="127"/>
      <c r="Y71" s="295"/>
      <c r="Z71" s="296"/>
      <c r="AA71" s="165"/>
      <c r="AB71" s="125"/>
      <c r="AC71" s="291"/>
    </row>
    <row r="72" spans="1:29" ht="15.75" customHeight="1" thickBot="1">
      <c r="A72" s="303"/>
      <c r="B72" s="133" t="s">
        <v>117</v>
      </c>
      <c r="C72" s="297"/>
      <c r="D72" s="297"/>
      <c r="E72" s="134"/>
      <c r="F72" s="99"/>
      <c r="G72" s="135"/>
      <c r="H72" s="69"/>
      <c r="I72" s="136">
        <f t="shared" ref="I72:J72" si="15">AVERAGE(I56:I71)</f>
        <v>4.75</v>
      </c>
      <c r="J72" s="137">
        <f t="shared" si="15"/>
        <v>3225</v>
      </c>
      <c r="K72" s="138">
        <f t="shared" ref="K72" si="16">J72/I72</f>
        <v>678.9473684210526</v>
      </c>
      <c r="L72" s="136">
        <f t="shared" ref="L72:M72" si="17">AVERAGE(L56:L71)</f>
        <v>4.75</v>
      </c>
      <c r="M72" s="137">
        <f t="shared" si="17"/>
        <v>2843.413081377138</v>
      </c>
      <c r="N72" s="138">
        <f>M72/L72</f>
        <v>598.61328028992375</v>
      </c>
      <c r="O72" s="139">
        <f>L72-I72</f>
        <v>0</v>
      </c>
      <c r="P72" s="140">
        <f>N72-K72</f>
        <v>-80.334088131128851</v>
      </c>
      <c r="Q72" s="141">
        <f>N72/K72</f>
        <v>0.88167847484562412</v>
      </c>
      <c r="R72" s="308"/>
      <c r="S72" s="142">
        <f>S56</f>
        <v>0.25</v>
      </c>
      <c r="T72" s="143">
        <f>INDEX(T56:T71,COUNTA(T56:T71))</f>
        <v>0.43125000000000002</v>
      </c>
      <c r="U72" s="144"/>
      <c r="V72" s="166"/>
      <c r="W72" s="99"/>
      <c r="X72" s="69"/>
      <c r="Y72" s="298"/>
      <c r="Z72" s="299"/>
      <c r="AA72" s="168">
        <f>M72-J72</f>
        <v>-381.58691862286196</v>
      </c>
      <c r="AB72" s="141">
        <f>M72/J72</f>
        <v>0.88167847484562423</v>
      </c>
      <c r="AC72" s="292"/>
    </row>
    <row r="73" spans="1:29" ht="15.75" customHeight="1">
      <c r="A73" s="311" t="s">
        <v>71</v>
      </c>
      <c r="B73" s="114" t="s">
        <v>120</v>
      </c>
      <c r="C73" s="304" t="s">
        <v>131</v>
      </c>
      <c r="D73" s="305"/>
      <c r="E73" s="147">
        <v>18.18</v>
      </c>
      <c r="F73" s="97">
        <v>1285</v>
      </c>
      <c r="G73" s="148">
        <f t="shared" ref="G73:G76" si="18">E73*F73</f>
        <v>23361.3</v>
      </c>
      <c r="H73" s="149"/>
      <c r="I73" s="150">
        <v>3</v>
      </c>
      <c r="J73" s="151">
        <v>3600</v>
      </c>
      <c r="K73" s="152">
        <f>J73/I73</f>
        <v>1200</v>
      </c>
      <c r="L73" s="153">
        <v>3</v>
      </c>
      <c r="M73" s="151">
        <f>F73/V73*60</f>
        <v>3125.6756756756799</v>
      </c>
      <c r="N73" s="152">
        <f>M73/L73</f>
        <v>1041.8918918918932</v>
      </c>
      <c r="O73" s="154">
        <f>L73-I73</f>
        <v>0</v>
      </c>
      <c r="P73" s="155">
        <f>N73-K73</f>
        <v>-158.10810810810676</v>
      </c>
      <c r="Q73" s="156">
        <f>N73/K73</f>
        <v>0.86824324324324431</v>
      </c>
      <c r="R73" s="306">
        <f>Q89</f>
        <v>0.87889584294631662</v>
      </c>
      <c r="S73" s="157">
        <v>0.2502314814814815</v>
      </c>
      <c r="T73" s="158">
        <v>0.2673611111111111</v>
      </c>
      <c r="U73" s="159"/>
      <c r="V73" s="160">
        <v>24.666666666666632</v>
      </c>
      <c r="W73" s="161"/>
      <c r="X73" s="162"/>
      <c r="Y73" s="309"/>
      <c r="Z73" s="310"/>
      <c r="AA73" s="115">
        <f>M73-J73</f>
        <v>-474.32432432432006</v>
      </c>
      <c r="AB73" s="156">
        <f>M73/J73</f>
        <v>0.86824324324324442</v>
      </c>
      <c r="AC73" s="290">
        <f>AB89</f>
        <v>0.87889584294631673</v>
      </c>
    </row>
    <row r="74" spans="1:29" ht="15.75" customHeight="1">
      <c r="A74" s="312"/>
      <c r="B74" s="100" t="s">
        <v>120</v>
      </c>
      <c r="C74" s="293" t="s">
        <v>132</v>
      </c>
      <c r="D74" s="294"/>
      <c r="E74" s="101">
        <v>14.03</v>
      </c>
      <c r="F74" s="102">
        <v>4056</v>
      </c>
      <c r="G74" s="103">
        <f t="shared" si="18"/>
        <v>56905.68</v>
      </c>
      <c r="H74" s="26"/>
      <c r="I74" s="104">
        <v>3</v>
      </c>
      <c r="J74" s="105">
        <v>3000</v>
      </c>
      <c r="K74" s="106">
        <f t="shared" ref="K74:K110" si="19">J74/I74</f>
        <v>1000</v>
      </c>
      <c r="L74" s="107">
        <v>3</v>
      </c>
      <c r="M74" s="105">
        <f>F74/V74*60</f>
        <v>2688.0706921944047</v>
      </c>
      <c r="N74" s="106">
        <f>M74/L74</f>
        <v>896.02356406480158</v>
      </c>
      <c r="O74" s="108">
        <f>L74-I74</f>
        <v>0</v>
      </c>
      <c r="P74" s="109">
        <f>N74-K74</f>
        <v>-103.97643593519842</v>
      </c>
      <c r="Q74" s="110">
        <f>N74/K74</f>
        <v>0.89602356406480155</v>
      </c>
      <c r="R74" s="307"/>
      <c r="S74" s="47">
        <v>0.27879629629629632</v>
      </c>
      <c r="T74" s="48">
        <v>0.34166666666666667</v>
      </c>
      <c r="U74" s="111">
        <v>16.466666666666711</v>
      </c>
      <c r="V74" s="112">
        <v>90.533333333333303</v>
      </c>
      <c r="W74" s="113"/>
      <c r="X74" s="116"/>
      <c r="Y74" s="295"/>
      <c r="Z74" s="296"/>
      <c r="AA74" s="117">
        <f>M74-J74</f>
        <v>-311.92930780559527</v>
      </c>
      <c r="AB74" s="110">
        <f>M74/J74</f>
        <v>0.89602356406480155</v>
      </c>
      <c r="AC74" s="291"/>
    </row>
    <row r="75" spans="1:29" ht="15.75" customHeight="1">
      <c r="A75" s="312"/>
      <c r="B75" s="100" t="s">
        <v>120</v>
      </c>
      <c r="C75" s="293" t="s">
        <v>135</v>
      </c>
      <c r="D75" s="294"/>
      <c r="E75" s="101">
        <v>25.45</v>
      </c>
      <c r="F75" s="102">
        <v>942</v>
      </c>
      <c r="G75" s="103">
        <f t="shared" si="18"/>
        <v>23973.899999999998</v>
      </c>
      <c r="H75" s="26"/>
      <c r="I75" s="104">
        <v>4</v>
      </c>
      <c r="J75" s="105">
        <v>3300</v>
      </c>
      <c r="K75" s="106">
        <f t="shared" si="19"/>
        <v>825</v>
      </c>
      <c r="L75" s="107">
        <v>4</v>
      </c>
      <c r="M75" s="105">
        <f>F75/V75*60</f>
        <v>2931.0285220397659</v>
      </c>
      <c r="N75" s="106">
        <f>M75/L75</f>
        <v>732.75713050994148</v>
      </c>
      <c r="O75" s="108">
        <f>L75-I75</f>
        <v>0</v>
      </c>
      <c r="P75" s="109">
        <f>N75-K75</f>
        <v>-92.242869490058524</v>
      </c>
      <c r="Q75" s="110">
        <f>N75/K75</f>
        <v>0.88819046122417145</v>
      </c>
      <c r="R75" s="307"/>
      <c r="S75" s="47">
        <v>0.35208333333333336</v>
      </c>
      <c r="T75" s="48">
        <v>0.36547453703703703</v>
      </c>
      <c r="U75" s="111">
        <v>15.000000000000027</v>
      </c>
      <c r="V75" s="112">
        <v>19.283333333333282</v>
      </c>
      <c r="W75" s="113"/>
      <c r="X75" s="116"/>
      <c r="Y75" s="295"/>
      <c r="Z75" s="296"/>
      <c r="AA75" s="117">
        <f>M75-J75</f>
        <v>-368.9714779602341</v>
      </c>
      <c r="AB75" s="110">
        <f>M75/J75</f>
        <v>0.88819046122417145</v>
      </c>
      <c r="AC75" s="291"/>
    </row>
    <row r="76" spans="1:29" ht="15.75" customHeight="1">
      <c r="A76" s="312"/>
      <c r="B76" s="100" t="s">
        <v>120</v>
      </c>
      <c r="C76" s="293" t="s">
        <v>134</v>
      </c>
      <c r="D76" s="294"/>
      <c r="E76" s="101">
        <v>14.28</v>
      </c>
      <c r="F76" s="102">
        <v>5217</v>
      </c>
      <c r="G76" s="103">
        <f t="shared" si="18"/>
        <v>74498.759999999995</v>
      </c>
      <c r="H76" s="26"/>
      <c r="I76" s="104">
        <v>3</v>
      </c>
      <c r="J76" s="105">
        <v>3600</v>
      </c>
      <c r="K76" s="106">
        <f t="shared" si="19"/>
        <v>1200</v>
      </c>
      <c r="L76" s="107">
        <v>3</v>
      </c>
      <c r="M76" s="105">
        <f>F76/V76*60</f>
        <v>3120.318989865425</v>
      </c>
      <c r="N76" s="106">
        <f>M76/L76</f>
        <v>1040.1063299551417</v>
      </c>
      <c r="O76" s="108">
        <f>L76-I76</f>
        <v>0</v>
      </c>
      <c r="P76" s="109">
        <f>N76-K76</f>
        <v>-159.89367004485825</v>
      </c>
      <c r="Q76" s="110">
        <f>N76/K76</f>
        <v>0.86675527496261817</v>
      </c>
      <c r="R76" s="307"/>
      <c r="S76" s="47">
        <v>0.37569444444444444</v>
      </c>
      <c r="T76" s="48">
        <v>0.44535879629629632</v>
      </c>
      <c r="U76" s="111">
        <v>14.716666666666676</v>
      </c>
      <c r="V76" s="112">
        <v>100.31666666666671</v>
      </c>
      <c r="W76" s="113"/>
      <c r="X76" s="116"/>
      <c r="Y76" s="295"/>
      <c r="Z76" s="296"/>
      <c r="AA76" s="117">
        <f>M76-J76</f>
        <v>-479.68101013457499</v>
      </c>
      <c r="AB76" s="110">
        <f>M76/J76</f>
        <v>0.86675527496261806</v>
      </c>
      <c r="AC76" s="291"/>
    </row>
    <row r="77" spans="1:29" ht="15.75" customHeight="1">
      <c r="A77" s="312"/>
      <c r="B77" s="100"/>
      <c r="C77" s="293"/>
      <c r="D77" s="294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307"/>
      <c r="S77" s="47"/>
      <c r="T77" s="48"/>
      <c r="U77" s="111"/>
      <c r="V77" s="112"/>
      <c r="W77" s="113"/>
      <c r="X77" s="116"/>
      <c r="Y77" s="295"/>
      <c r="Z77" s="296"/>
      <c r="AA77" s="117"/>
      <c r="AB77" s="110"/>
      <c r="AC77" s="291"/>
    </row>
    <row r="78" spans="1:29" ht="15.75" customHeight="1">
      <c r="A78" s="312"/>
      <c r="B78" s="100"/>
      <c r="C78" s="293"/>
      <c r="D78" s="294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07"/>
      <c r="S78" s="47"/>
      <c r="T78" s="48"/>
      <c r="U78" s="111"/>
      <c r="V78" s="112"/>
      <c r="W78" s="113"/>
      <c r="X78" s="116"/>
      <c r="Y78" s="295"/>
      <c r="Z78" s="296"/>
      <c r="AA78" s="117"/>
      <c r="AB78" s="110"/>
      <c r="AC78" s="291"/>
    </row>
    <row r="79" spans="1:29" ht="15.75" customHeight="1">
      <c r="A79" s="312"/>
      <c r="B79" s="100"/>
      <c r="C79" s="293"/>
      <c r="D79" s="294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307"/>
      <c r="S79" s="47"/>
      <c r="T79" s="48"/>
      <c r="U79" s="111"/>
      <c r="V79" s="112"/>
      <c r="W79" s="113"/>
      <c r="X79" s="116"/>
      <c r="Y79" s="295"/>
      <c r="Z79" s="296"/>
      <c r="AA79" s="117"/>
      <c r="AB79" s="110"/>
      <c r="AC79" s="291"/>
    </row>
    <row r="80" spans="1:29" ht="15.75" customHeight="1">
      <c r="A80" s="312"/>
      <c r="B80" s="100"/>
      <c r="C80" s="293"/>
      <c r="D80" s="294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07"/>
      <c r="S80" s="47"/>
      <c r="T80" s="48"/>
      <c r="U80" s="111"/>
      <c r="V80" s="112"/>
      <c r="W80" s="113"/>
      <c r="X80" s="116"/>
      <c r="Y80" s="295"/>
      <c r="Z80" s="296"/>
      <c r="AA80" s="117"/>
      <c r="AB80" s="110"/>
      <c r="AC80" s="291"/>
    </row>
    <row r="81" spans="1:29" ht="15.75" customHeight="1">
      <c r="A81" s="312"/>
      <c r="B81" s="100"/>
      <c r="C81" s="293"/>
      <c r="D81" s="294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07"/>
      <c r="S81" s="47"/>
      <c r="T81" s="48"/>
      <c r="U81" s="111"/>
      <c r="V81" s="112"/>
      <c r="W81" s="113"/>
      <c r="X81" s="116"/>
      <c r="Y81" s="295"/>
      <c r="Z81" s="296"/>
      <c r="AA81" s="117"/>
      <c r="AB81" s="110"/>
      <c r="AC81" s="291"/>
    </row>
    <row r="82" spans="1:29" ht="15.75" customHeight="1">
      <c r="A82" s="312"/>
      <c r="B82" s="100"/>
      <c r="C82" s="293"/>
      <c r="D82" s="294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07"/>
      <c r="S82" s="47"/>
      <c r="T82" s="48"/>
      <c r="U82" s="111"/>
      <c r="V82" s="112"/>
      <c r="W82" s="113"/>
      <c r="X82" s="116"/>
      <c r="Y82" s="295"/>
      <c r="Z82" s="296"/>
      <c r="AA82" s="117"/>
      <c r="AB82" s="110"/>
      <c r="AC82" s="291"/>
    </row>
    <row r="83" spans="1:29" ht="15.75" customHeight="1">
      <c r="A83" s="312"/>
      <c r="B83" s="100"/>
      <c r="C83" s="293"/>
      <c r="D83" s="294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07"/>
      <c r="S83" s="47"/>
      <c r="T83" s="48"/>
      <c r="U83" s="111"/>
      <c r="V83" s="112"/>
      <c r="W83" s="126"/>
      <c r="X83" s="127"/>
      <c r="Y83" s="295"/>
      <c r="Z83" s="296"/>
      <c r="AA83" s="117"/>
      <c r="AB83" s="110"/>
      <c r="AC83" s="291"/>
    </row>
    <row r="84" spans="1:29" ht="15.75" customHeight="1">
      <c r="A84" s="312"/>
      <c r="B84" s="100"/>
      <c r="C84" s="293"/>
      <c r="D84" s="294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07"/>
      <c r="S84" s="47"/>
      <c r="T84" s="48"/>
      <c r="U84" s="111"/>
      <c r="V84" s="112"/>
      <c r="W84" s="126"/>
      <c r="X84" s="127"/>
      <c r="Y84" s="295"/>
      <c r="Z84" s="296"/>
      <c r="AA84" s="117"/>
      <c r="AB84" s="110"/>
      <c r="AC84" s="291"/>
    </row>
    <row r="85" spans="1:29" ht="15.75" customHeight="1">
      <c r="A85" s="312"/>
      <c r="B85" s="100"/>
      <c r="C85" s="293"/>
      <c r="D85" s="294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07"/>
      <c r="S85" s="47"/>
      <c r="T85" s="48"/>
      <c r="U85" s="111"/>
      <c r="V85" s="112"/>
      <c r="W85" s="126"/>
      <c r="X85" s="127"/>
      <c r="Y85" s="295"/>
      <c r="Z85" s="296"/>
      <c r="AA85" s="117"/>
      <c r="AB85" s="110"/>
      <c r="AC85" s="291"/>
    </row>
    <row r="86" spans="1:29" ht="15.75" customHeight="1">
      <c r="A86" s="312"/>
      <c r="B86" s="100"/>
      <c r="C86" s="293"/>
      <c r="D86" s="294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07"/>
      <c r="S86" s="47"/>
      <c r="T86" s="48"/>
      <c r="U86" s="111"/>
      <c r="V86" s="112"/>
      <c r="W86" s="126"/>
      <c r="X86" s="127"/>
      <c r="Y86" s="295"/>
      <c r="Z86" s="296"/>
      <c r="AA86" s="117"/>
      <c r="AB86" s="110"/>
      <c r="AC86" s="291"/>
    </row>
    <row r="87" spans="1:29" ht="15.75" customHeight="1">
      <c r="A87" s="312"/>
      <c r="B87" s="100"/>
      <c r="C87" s="293"/>
      <c r="D87" s="294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07"/>
      <c r="S87" s="47"/>
      <c r="T87" s="48"/>
      <c r="U87" s="111"/>
      <c r="V87" s="112"/>
      <c r="W87" s="126"/>
      <c r="X87" s="127"/>
      <c r="Y87" s="295"/>
      <c r="Z87" s="296"/>
      <c r="AA87" s="117"/>
      <c r="AB87" s="110"/>
      <c r="AC87" s="291"/>
    </row>
    <row r="88" spans="1:29" ht="15.75" customHeight="1">
      <c r="A88" s="312"/>
      <c r="B88" s="100"/>
      <c r="C88" s="293"/>
      <c r="D88" s="294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07"/>
      <c r="S88" s="119"/>
      <c r="T88" s="120"/>
      <c r="U88" s="130"/>
      <c r="V88" s="131"/>
      <c r="W88" s="126"/>
      <c r="X88" s="127"/>
      <c r="Y88" s="295"/>
      <c r="Z88" s="296"/>
      <c r="AA88" s="165"/>
      <c r="AB88" s="125"/>
      <c r="AC88" s="291"/>
    </row>
    <row r="89" spans="1:29" ht="15.75" customHeight="1" thickBot="1">
      <c r="A89" s="313"/>
      <c r="B89" s="133" t="s">
        <v>117</v>
      </c>
      <c r="C89" s="297"/>
      <c r="D89" s="297"/>
      <c r="E89" s="134"/>
      <c r="F89" s="99"/>
      <c r="G89" s="135"/>
      <c r="H89" s="69"/>
      <c r="I89" s="136">
        <f t="shared" ref="I89:J89" si="20">AVERAGE(I73:I88)</f>
        <v>3.25</v>
      </c>
      <c r="J89" s="137">
        <f t="shared" si="20"/>
        <v>3375</v>
      </c>
      <c r="K89" s="138">
        <f t="shared" ref="K89" si="21">J89/I89</f>
        <v>1038.4615384615386</v>
      </c>
      <c r="L89" s="136">
        <f t="shared" ref="L89:M89" si="22">AVERAGE(L73:L88)</f>
        <v>3.25</v>
      </c>
      <c r="M89" s="137">
        <f t="shared" si="22"/>
        <v>2966.2734699438188</v>
      </c>
      <c r="N89" s="138">
        <f>M89/L89</f>
        <v>912.69952921348272</v>
      </c>
      <c r="O89" s="139">
        <f>L89-I89</f>
        <v>0</v>
      </c>
      <c r="P89" s="140">
        <f>N89-K89</f>
        <v>-125.76200924805585</v>
      </c>
      <c r="Q89" s="141">
        <f>N89/K89</f>
        <v>0.87889584294631662</v>
      </c>
      <c r="R89" s="308"/>
      <c r="S89" s="142">
        <f>S73</f>
        <v>0.2502314814814815</v>
      </c>
      <c r="T89" s="143">
        <f>INDEX(T73:T88,COUNTA(T73:T88))</f>
        <v>0.44535879629629632</v>
      </c>
      <c r="U89" s="144"/>
      <c r="V89" s="166"/>
      <c r="W89" s="99"/>
      <c r="X89" s="69"/>
      <c r="Y89" s="298"/>
      <c r="Z89" s="299"/>
      <c r="AA89" s="168">
        <f>M89-J89</f>
        <v>-408.72653005618122</v>
      </c>
      <c r="AB89" s="141">
        <f>M89/J89</f>
        <v>0.87889584294631673</v>
      </c>
      <c r="AC89" s="292"/>
    </row>
    <row r="90" spans="1:29" ht="15.75" customHeight="1">
      <c r="A90" s="300" t="s">
        <v>78</v>
      </c>
      <c r="B90" s="114" t="s">
        <v>120</v>
      </c>
      <c r="C90" s="304" t="s">
        <v>136</v>
      </c>
      <c r="D90" s="305"/>
      <c r="E90" s="147">
        <v>25.03</v>
      </c>
      <c r="F90" s="97">
        <v>1581</v>
      </c>
      <c r="G90" s="148">
        <f t="shared" ref="G90:G93" si="23">E90*F90</f>
        <v>39572.43</v>
      </c>
      <c r="H90" s="149"/>
      <c r="I90" s="150">
        <v>4</v>
      </c>
      <c r="J90" s="151">
        <v>3300</v>
      </c>
      <c r="K90" s="152">
        <f>J90/I90</f>
        <v>825</v>
      </c>
      <c r="L90" s="153">
        <v>4</v>
      </c>
      <c r="M90" s="151">
        <f>F90/V90*60</f>
        <v>2924.7687564234325</v>
      </c>
      <c r="N90" s="152">
        <f>M90/L90</f>
        <v>731.19218910585812</v>
      </c>
      <c r="O90" s="154">
        <f>L90-I90</f>
        <v>0</v>
      </c>
      <c r="P90" s="155">
        <f>N90-K90</f>
        <v>-93.80781089414188</v>
      </c>
      <c r="Q90" s="156">
        <f>N90/K90</f>
        <v>0.88629356255255531</v>
      </c>
      <c r="R90" s="306">
        <f>Q106</f>
        <v>0.88317219142687431</v>
      </c>
      <c r="S90" s="157">
        <v>0.29166666666666669</v>
      </c>
      <c r="T90" s="158">
        <v>0.31418981481481484</v>
      </c>
      <c r="U90" s="159"/>
      <c r="V90" s="160">
        <v>32.433333333333337</v>
      </c>
      <c r="W90" s="158"/>
      <c r="X90" s="169"/>
      <c r="Y90" s="309"/>
      <c r="Z90" s="310"/>
      <c r="AA90" s="115">
        <f>M90-J90</f>
        <v>-375.23124357656752</v>
      </c>
      <c r="AB90" s="156">
        <f>M90/J90</f>
        <v>0.88629356255255531</v>
      </c>
      <c r="AC90" s="290">
        <f>AB106</f>
        <v>0.88317219142687431</v>
      </c>
    </row>
    <row r="91" spans="1:29" ht="15.75" customHeight="1">
      <c r="A91" s="301"/>
      <c r="B91" s="100" t="s">
        <v>120</v>
      </c>
      <c r="C91" s="293" t="s">
        <v>133</v>
      </c>
      <c r="D91" s="294"/>
      <c r="E91" s="101">
        <v>18.18</v>
      </c>
      <c r="F91" s="102">
        <v>2219</v>
      </c>
      <c r="G91" s="103">
        <f t="shared" si="23"/>
        <v>40341.42</v>
      </c>
      <c r="H91" s="26"/>
      <c r="I91" s="104">
        <v>3</v>
      </c>
      <c r="J91" s="105">
        <v>3600</v>
      </c>
      <c r="K91" s="106">
        <f t="shared" si="19"/>
        <v>1200</v>
      </c>
      <c r="L91" s="107">
        <v>3</v>
      </c>
      <c r="M91" s="105">
        <f>F91/V91*60</f>
        <v>3119.2502928543527</v>
      </c>
      <c r="N91" s="106">
        <f>M91/L91</f>
        <v>1039.7500976181175</v>
      </c>
      <c r="O91" s="108">
        <f>L91-I91</f>
        <v>0</v>
      </c>
      <c r="P91" s="109">
        <f>N91-K91</f>
        <v>-160.24990238188252</v>
      </c>
      <c r="Q91" s="110">
        <f>N91/K91</f>
        <v>0.86645841468176454</v>
      </c>
      <c r="R91" s="307"/>
      <c r="S91" s="47">
        <v>0.32452546296296297</v>
      </c>
      <c r="T91" s="48">
        <v>0.35416666666666669</v>
      </c>
      <c r="U91" s="111">
        <v>14.883333333333315</v>
      </c>
      <c r="V91" s="112">
        <v>42.683333333333344</v>
      </c>
      <c r="W91" s="113"/>
      <c r="X91" s="13"/>
      <c r="Y91" s="295"/>
      <c r="Z91" s="296"/>
      <c r="AA91" s="117">
        <f>M91-J91</f>
        <v>-480.74970714564733</v>
      </c>
      <c r="AB91" s="110">
        <f>M91/J91</f>
        <v>0.86645841468176465</v>
      </c>
      <c r="AC91" s="291"/>
    </row>
    <row r="92" spans="1:29" ht="15.75" customHeight="1">
      <c r="A92" s="301"/>
      <c r="B92" s="100" t="s">
        <v>120</v>
      </c>
      <c r="C92" s="293" t="s">
        <v>137</v>
      </c>
      <c r="D92" s="294"/>
      <c r="E92" s="101">
        <v>24.82</v>
      </c>
      <c r="F92" s="102">
        <v>1798</v>
      </c>
      <c r="G92" s="103">
        <f t="shared" si="23"/>
        <v>44626.36</v>
      </c>
      <c r="H92" s="26"/>
      <c r="I92" s="104">
        <v>4</v>
      </c>
      <c r="J92" s="105">
        <v>3300</v>
      </c>
      <c r="K92" s="106">
        <f t="shared" si="19"/>
        <v>825</v>
      </c>
      <c r="L92" s="107">
        <v>4</v>
      </c>
      <c r="M92" s="105">
        <f>F92/V92*60</f>
        <v>2924.8983280614561</v>
      </c>
      <c r="N92" s="106">
        <f>M92/L92</f>
        <v>731.22458201536404</v>
      </c>
      <c r="O92" s="108">
        <f>L92-I92</f>
        <v>0</v>
      </c>
      <c r="P92" s="109">
        <f>N92-K92</f>
        <v>-93.775417984635965</v>
      </c>
      <c r="Q92" s="110">
        <f>N92/K92</f>
        <v>0.88633282668528979</v>
      </c>
      <c r="R92" s="307"/>
      <c r="S92" s="47">
        <v>0.36535879629629631</v>
      </c>
      <c r="T92" s="48">
        <v>0.39097222222222222</v>
      </c>
      <c r="U92" s="111">
        <v>16.116666666666653</v>
      </c>
      <c r="V92" s="112">
        <v>36.883333333333319</v>
      </c>
      <c r="W92" s="113"/>
      <c r="X92" s="13"/>
      <c r="Y92" s="295"/>
      <c r="Z92" s="296"/>
      <c r="AA92" s="117">
        <f>M92-J92</f>
        <v>-375.10167193854386</v>
      </c>
      <c r="AB92" s="110">
        <f>M92/J92</f>
        <v>0.88633282668528979</v>
      </c>
      <c r="AC92" s="291"/>
    </row>
    <row r="93" spans="1:29" ht="15.75" customHeight="1">
      <c r="A93" s="301"/>
      <c r="B93" s="100" t="s">
        <v>120</v>
      </c>
      <c r="C93" s="293" t="s">
        <v>138</v>
      </c>
      <c r="D93" s="294"/>
      <c r="E93" s="101">
        <v>30</v>
      </c>
      <c r="F93" s="102">
        <v>2739</v>
      </c>
      <c r="G93" s="103">
        <f t="shared" si="23"/>
        <v>82170</v>
      </c>
      <c r="H93" s="26"/>
      <c r="I93" s="104">
        <v>3</v>
      </c>
      <c r="J93" s="105">
        <v>3000</v>
      </c>
      <c r="K93" s="106">
        <f t="shared" si="19"/>
        <v>1000</v>
      </c>
      <c r="L93" s="107">
        <v>3</v>
      </c>
      <c r="M93" s="105">
        <f>F93/V93*60</f>
        <v>2688.9555494955011</v>
      </c>
      <c r="N93" s="106">
        <f>M93/L93</f>
        <v>896.31851649850034</v>
      </c>
      <c r="O93" s="108">
        <f>L93-I93</f>
        <v>0</v>
      </c>
      <c r="P93" s="109">
        <f>N93-K93</f>
        <v>-103.68148350149966</v>
      </c>
      <c r="Q93" s="110">
        <f>N93/K93</f>
        <v>0.89631851649850036</v>
      </c>
      <c r="R93" s="307"/>
      <c r="S93" s="47">
        <v>0.40138888888888891</v>
      </c>
      <c r="T93" s="48">
        <v>0.44383101851851853</v>
      </c>
      <c r="U93" s="111">
        <v>15.000000000000027</v>
      </c>
      <c r="V93" s="112">
        <v>61.116666666666653</v>
      </c>
      <c r="W93" s="113"/>
      <c r="X93" s="116"/>
      <c r="Y93" s="295"/>
      <c r="Z93" s="296"/>
      <c r="AA93" s="117">
        <f>M93-J93</f>
        <v>-311.04445050449885</v>
      </c>
      <c r="AB93" s="110">
        <f>M93/J93</f>
        <v>0.89631851649850036</v>
      </c>
      <c r="AC93" s="291"/>
    </row>
    <row r="94" spans="1:29" ht="15.75" customHeight="1">
      <c r="A94" s="302"/>
      <c r="B94" s="100"/>
      <c r="C94" s="293"/>
      <c r="D94" s="294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307"/>
      <c r="S94" s="47"/>
      <c r="T94" s="48"/>
      <c r="U94" s="111"/>
      <c r="V94" s="112"/>
      <c r="W94" s="113"/>
      <c r="X94" s="116"/>
      <c r="Y94" s="295"/>
      <c r="Z94" s="296"/>
      <c r="AA94" s="117"/>
      <c r="AB94" s="110"/>
      <c r="AC94" s="291"/>
    </row>
    <row r="95" spans="1:29" ht="15.75" customHeight="1">
      <c r="A95" s="302"/>
      <c r="B95" s="100"/>
      <c r="C95" s="293"/>
      <c r="D95" s="294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07"/>
      <c r="S95" s="47"/>
      <c r="T95" s="48"/>
      <c r="U95" s="111"/>
      <c r="V95" s="112"/>
      <c r="W95" s="113"/>
      <c r="X95" s="50"/>
      <c r="Y95" s="295"/>
      <c r="Z95" s="296"/>
      <c r="AA95" s="117"/>
      <c r="AB95" s="110"/>
      <c r="AC95" s="291"/>
    </row>
    <row r="96" spans="1:29" ht="15.75" customHeight="1">
      <c r="A96" s="302"/>
      <c r="B96" s="100"/>
      <c r="C96" s="293"/>
      <c r="D96" s="294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307"/>
      <c r="S96" s="47"/>
      <c r="T96" s="48"/>
      <c r="U96" s="111"/>
      <c r="V96" s="112"/>
      <c r="W96" s="113"/>
      <c r="X96" s="116"/>
      <c r="Y96" s="295"/>
      <c r="Z96" s="296"/>
      <c r="AA96" s="117"/>
      <c r="AB96" s="110"/>
      <c r="AC96" s="291"/>
    </row>
    <row r="97" spans="1:29" ht="15.75" customHeight="1">
      <c r="A97" s="302"/>
      <c r="B97" s="100"/>
      <c r="C97" s="293"/>
      <c r="D97" s="294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07"/>
      <c r="S97" s="47"/>
      <c r="T97" s="48"/>
      <c r="U97" s="111"/>
      <c r="V97" s="112"/>
      <c r="W97" s="113"/>
      <c r="X97" s="116"/>
      <c r="Y97" s="295"/>
      <c r="Z97" s="296"/>
      <c r="AA97" s="117"/>
      <c r="AB97" s="110"/>
      <c r="AC97" s="291"/>
    </row>
    <row r="98" spans="1:29" ht="15.75" customHeight="1">
      <c r="A98" s="302"/>
      <c r="B98" s="100"/>
      <c r="C98" s="293"/>
      <c r="D98" s="294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07"/>
      <c r="S98" s="47"/>
      <c r="T98" s="48"/>
      <c r="U98" s="111"/>
      <c r="V98" s="112"/>
      <c r="W98" s="126"/>
      <c r="X98" s="127"/>
      <c r="Y98" s="295"/>
      <c r="Z98" s="296"/>
      <c r="AA98" s="117"/>
      <c r="AB98" s="110"/>
      <c r="AC98" s="291"/>
    </row>
    <row r="99" spans="1:29" ht="15.75" customHeight="1">
      <c r="A99" s="302"/>
      <c r="B99" s="100"/>
      <c r="C99" s="293"/>
      <c r="D99" s="294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07"/>
      <c r="S99" s="47"/>
      <c r="T99" s="48"/>
      <c r="U99" s="111"/>
      <c r="V99" s="112"/>
      <c r="W99" s="126"/>
      <c r="X99" s="127"/>
      <c r="Y99" s="295"/>
      <c r="Z99" s="296"/>
      <c r="AA99" s="117"/>
      <c r="AB99" s="110"/>
      <c r="AC99" s="291"/>
    </row>
    <row r="100" spans="1:29" ht="15.75" customHeight="1">
      <c r="A100" s="302"/>
      <c r="B100" s="100"/>
      <c r="C100" s="293"/>
      <c r="D100" s="294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07"/>
      <c r="S100" s="47"/>
      <c r="T100" s="48"/>
      <c r="U100" s="111"/>
      <c r="V100" s="112"/>
      <c r="W100" s="126"/>
      <c r="X100" s="127"/>
      <c r="Y100" s="295"/>
      <c r="Z100" s="296"/>
      <c r="AA100" s="117"/>
      <c r="AB100" s="110"/>
      <c r="AC100" s="291"/>
    </row>
    <row r="101" spans="1:29" ht="15.75" customHeight="1">
      <c r="A101" s="302"/>
      <c r="B101" s="100"/>
      <c r="C101" s="293"/>
      <c r="D101" s="294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07"/>
      <c r="S101" s="47"/>
      <c r="T101" s="48"/>
      <c r="U101" s="111"/>
      <c r="V101" s="112"/>
      <c r="W101" s="126"/>
      <c r="X101" s="127"/>
      <c r="Y101" s="295"/>
      <c r="Z101" s="296"/>
      <c r="AA101" s="117"/>
      <c r="AB101" s="110"/>
      <c r="AC101" s="291"/>
    </row>
    <row r="102" spans="1:29" ht="15.75" customHeight="1">
      <c r="A102" s="302"/>
      <c r="B102" s="100"/>
      <c r="C102" s="293"/>
      <c r="D102" s="294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07"/>
      <c r="S102" s="47"/>
      <c r="T102" s="48"/>
      <c r="U102" s="111"/>
      <c r="V102" s="112"/>
      <c r="W102" s="126"/>
      <c r="X102" s="127"/>
      <c r="Y102" s="295"/>
      <c r="Z102" s="296"/>
      <c r="AA102" s="117"/>
      <c r="AB102" s="110"/>
      <c r="AC102" s="291"/>
    </row>
    <row r="103" spans="1:29" ht="15.75" customHeight="1">
      <c r="A103" s="302"/>
      <c r="B103" s="100"/>
      <c r="C103" s="293"/>
      <c r="D103" s="294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07"/>
      <c r="S103" s="47"/>
      <c r="T103" s="48"/>
      <c r="U103" s="111"/>
      <c r="V103" s="112"/>
      <c r="W103" s="126"/>
      <c r="X103" s="127"/>
      <c r="Y103" s="295"/>
      <c r="Z103" s="296"/>
      <c r="AA103" s="117"/>
      <c r="AB103" s="110"/>
      <c r="AC103" s="291"/>
    </row>
    <row r="104" spans="1:29" ht="15.75" customHeight="1">
      <c r="A104" s="302"/>
      <c r="B104" s="100"/>
      <c r="C104" s="293"/>
      <c r="D104" s="294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07"/>
      <c r="S104" s="47"/>
      <c r="T104" s="48"/>
      <c r="U104" s="111"/>
      <c r="V104" s="112"/>
      <c r="W104" s="126"/>
      <c r="X104" s="127"/>
      <c r="Y104" s="295"/>
      <c r="Z104" s="296"/>
      <c r="AA104" s="117"/>
      <c r="AB104" s="110"/>
      <c r="AC104" s="291"/>
    </row>
    <row r="105" spans="1:29" ht="15.75" customHeight="1">
      <c r="A105" s="302"/>
      <c r="B105" s="100"/>
      <c r="C105" s="293"/>
      <c r="D105" s="294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07"/>
      <c r="S105" s="119"/>
      <c r="T105" s="120"/>
      <c r="U105" s="130"/>
      <c r="V105" s="131"/>
      <c r="W105" s="126"/>
      <c r="X105" s="127"/>
      <c r="Y105" s="295"/>
      <c r="Z105" s="296"/>
      <c r="AA105" s="165"/>
      <c r="AB105" s="125"/>
      <c r="AC105" s="291"/>
    </row>
    <row r="106" spans="1:29" ht="15.75" customHeight="1" thickBot="1">
      <c r="A106" s="303"/>
      <c r="B106" s="133" t="s">
        <v>117</v>
      </c>
      <c r="C106" s="297"/>
      <c r="D106" s="297"/>
      <c r="E106" s="134"/>
      <c r="F106" s="167"/>
      <c r="G106" s="135"/>
      <c r="H106" s="69"/>
      <c r="I106" s="136">
        <f t="shared" ref="I106:J106" si="24">AVERAGE(I90:I105)</f>
        <v>3.5</v>
      </c>
      <c r="J106" s="137">
        <f t="shared" si="24"/>
        <v>3300</v>
      </c>
      <c r="K106" s="138">
        <f t="shared" ref="K106" si="25">J106/I106</f>
        <v>942.85714285714289</v>
      </c>
      <c r="L106" s="136">
        <f t="shared" ref="L106:M106" si="26">AVERAGE(L90:L105)</f>
        <v>3.5</v>
      </c>
      <c r="M106" s="137">
        <f t="shared" si="26"/>
        <v>2914.4682317086854</v>
      </c>
      <c r="N106" s="138">
        <f>M106/L106</f>
        <v>832.70520905962439</v>
      </c>
      <c r="O106" s="139">
        <f>L106-I106</f>
        <v>0</v>
      </c>
      <c r="P106" s="140">
        <f>N106-K106</f>
        <v>-110.1519337975185</v>
      </c>
      <c r="Q106" s="141">
        <f>N106/K106</f>
        <v>0.88317219142687431</v>
      </c>
      <c r="R106" s="308"/>
      <c r="S106" s="142">
        <f>S90</f>
        <v>0.29166666666666669</v>
      </c>
      <c r="T106" s="143">
        <f>INDEX(T90:T105,COUNTA(T90:T105))</f>
        <v>0.44383101851851853</v>
      </c>
      <c r="U106" s="144"/>
      <c r="V106" s="166"/>
      <c r="W106" s="167"/>
      <c r="X106" s="138"/>
      <c r="Y106" s="298"/>
      <c r="Z106" s="299"/>
      <c r="AA106" s="168">
        <f>M106-J106</f>
        <v>-385.53176829131462</v>
      </c>
      <c r="AB106" s="141">
        <f>M106/J106</f>
        <v>0.88317219142687431</v>
      </c>
      <c r="AC106" s="292"/>
    </row>
    <row r="107" spans="1:29" ht="15.75" customHeight="1">
      <c r="A107" s="311" t="s">
        <v>139</v>
      </c>
      <c r="B107" s="114" t="s">
        <v>114</v>
      </c>
      <c r="C107" s="304" t="s">
        <v>140</v>
      </c>
      <c r="D107" s="305"/>
      <c r="E107" s="147">
        <v>25.64</v>
      </c>
      <c r="F107" s="97">
        <v>1447</v>
      </c>
      <c r="G107" s="148">
        <f t="shared" ref="G107:G110" si="27">E107*F107</f>
        <v>37101.08</v>
      </c>
      <c r="H107" s="149"/>
      <c r="I107" s="150">
        <v>11</v>
      </c>
      <c r="J107" s="151">
        <v>3600</v>
      </c>
      <c r="K107" s="152">
        <f>J107/I107</f>
        <v>327.27272727272725</v>
      </c>
      <c r="L107" s="153">
        <v>11</v>
      </c>
      <c r="M107" s="151">
        <f>F107/V107*60</f>
        <v>3159.005457853259</v>
      </c>
      <c r="N107" s="152">
        <f>M107/L107</f>
        <v>287.18231435029628</v>
      </c>
      <c r="O107" s="154">
        <f>L107-I107</f>
        <v>0</v>
      </c>
      <c r="P107" s="155">
        <f>N107-K107</f>
        <v>-40.090412922430971</v>
      </c>
      <c r="Q107" s="156">
        <f>N107/K107</f>
        <v>0.87750151607034976</v>
      </c>
      <c r="R107" s="306">
        <f>Q123</f>
        <v>0.86944294938127353</v>
      </c>
      <c r="S107" s="157">
        <v>0.70833333333333337</v>
      </c>
      <c r="T107" s="158">
        <v>0.72741898148148143</v>
      </c>
      <c r="U107" s="159"/>
      <c r="V107" s="160">
        <v>27.483333333333206</v>
      </c>
      <c r="W107" s="158"/>
      <c r="X107" s="169"/>
      <c r="Y107" s="309"/>
      <c r="Z107" s="310"/>
      <c r="AA107" s="115">
        <f>M107-J107</f>
        <v>-440.99454214674097</v>
      </c>
      <c r="AB107" s="156">
        <f>M107/J107</f>
        <v>0.87750151607034976</v>
      </c>
      <c r="AC107" s="290">
        <f>AB123</f>
        <v>0.86944294938127353</v>
      </c>
    </row>
    <row r="108" spans="1:29" ht="15.75" customHeight="1">
      <c r="A108" s="312"/>
      <c r="B108" s="100" t="s">
        <v>114</v>
      </c>
      <c r="C108" s="293" t="s">
        <v>141</v>
      </c>
      <c r="D108" s="294"/>
      <c r="E108" s="101">
        <v>29.52</v>
      </c>
      <c r="F108" s="102">
        <v>1784</v>
      </c>
      <c r="G108" s="103">
        <f t="shared" si="27"/>
        <v>52663.68</v>
      </c>
      <c r="H108" s="26"/>
      <c r="I108" s="104">
        <v>12</v>
      </c>
      <c r="J108" s="105">
        <v>3600</v>
      </c>
      <c r="K108" s="106">
        <f t="shared" si="19"/>
        <v>300</v>
      </c>
      <c r="L108" s="107">
        <v>12</v>
      </c>
      <c r="M108" s="105">
        <f>F108/V108*60</f>
        <v>3122.2168206125443</v>
      </c>
      <c r="N108" s="106">
        <f>M108/L108</f>
        <v>260.18473505104538</v>
      </c>
      <c r="O108" s="108">
        <f>L108-I108</f>
        <v>0</v>
      </c>
      <c r="P108" s="109">
        <f>N108-K108</f>
        <v>-39.815264948954621</v>
      </c>
      <c r="Q108" s="110">
        <f>N108/K108</f>
        <v>0.86728245017015126</v>
      </c>
      <c r="R108" s="307"/>
      <c r="S108" s="47">
        <v>0.73055555555555562</v>
      </c>
      <c r="T108" s="48">
        <v>0.75436342592592598</v>
      </c>
      <c r="U108" s="111">
        <v>4.5166666666668398</v>
      </c>
      <c r="V108" s="112">
        <v>34.28333333333331</v>
      </c>
      <c r="W108" s="113"/>
      <c r="X108" s="13"/>
      <c r="Y108" s="295"/>
      <c r="Z108" s="296"/>
      <c r="AA108" s="117">
        <f>M108-J108</f>
        <v>-477.78317938745568</v>
      </c>
      <c r="AB108" s="110">
        <f>M108/J108</f>
        <v>0.86728245017015115</v>
      </c>
      <c r="AC108" s="291"/>
    </row>
    <row r="109" spans="1:29" ht="15.75" customHeight="1">
      <c r="A109" s="312"/>
      <c r="B109" s="100" t="s">
        <v>114</v>
      </c>
      <c r="C109" s="293" t="s">
        <v>142</v>
      </c>
      <c r="D109" s="294"/>
      <c r="E109" s="101">
        <v>29.85</v>
      </c>
      <c r="F109" s="102">
        <v>1852</v>
      </c>
      <c r="G109" s="103">
        <f t="shared" si="27"/>
        <v>55282.200000000004</v>
      </c>
      <c r="H109" s="26"/>
      <c r="I109" s="104">
        <v>12</v>
      </c>
      <c r="J109" s="105">
        <v>3600</v>
      </c>
      <c r="K109" s="106">
        <f t="shared" si="19"/>
        <v>300</v>
      </c>
      <c r="L109" s="107">
        <v>12</v>
      </c>
      <c r="M109" s="105">
        <f>F109/V109*60</f>
        <v>3121.3483146067447</v>
      </c>
      <c r="N109" s="106">
        <f>M109/L109</f>
        <v>260.11235955056208</v>
      </c>
      <c r="O109" s="108">
        <f>L109-I109</f>
        <v>0</v>
      </c>
      <c r="P109" s="109">
        <f>N109-K109</f>
        <v>-39.887640449437924</v>
      </c>
      <c r="Q109" s="110">
        <f>N109/K109</f>
        <v>0.86704119850187356</v>
      </c>
      <c r="R109" s="307"/>
      <c r="S109" s="47">
        <v>0.75791666666666668</v>
      </c>
      <c r="T109" s="48">
        <v>0.78263888888888888</v>
      </c>
      <c r="U109" s="111">
        <v>5.1166666666666138</v>
      </c>
      <c r="V109" s="112">
        <v>35.599999999999966</v>
      </c>
      <c r="W109" s="113"/>
      <c r="X109" s="13"/>
      <c r="Y109" s="295"/>
      <c r="Z109" s="296"/>
      <c r="AA109" s="117">
        <f>M109-J109</f>
        <v>-478.65168539325532</v>
      </c>
      <c r="AB109" s="110">
        <f>M109/J109</f>
        <v>0.86704119850187356</v>
      </c>
      <c r="AC109" s="291"/>
    </row>
    <row r="110" spans="1:29" ht="15.75" customHeight="1">
      <c r="A110" s="312"/>
      <c r="B110" s="100" t="s">
        <v>120</v>
      </c>
      <c r="C110" s="293" t="s">
        <v>143</v>
      </c>
      <c r="D110" s="294"/>
      <c r="E110" s="101">
        <v>28.57</v>
      </c>
      <c r="F110" s="102">
        <v>1363</v>
      </c>
      <c r="G110" s="103">
        <f t="shared" si="27"/>
        <v>38940.910000000003</v>
      </c>
      <c r="H110" s="26"/>
      <c r="I110" s="104">
        <v>12</v>
      </c>
      <c r="J110" s="105">
        <v>3600</v>
      </c>
      <c r="K110" s="106">
        <f t="shared" si="19"/>
        <v>300</v>
      </c>
      <c r="L110" s="107">
        <v>12</v>
      </c>
      <c r="M110" s="105">
        <f>F110/V110*60</f>
        <v>3117.4078780177897</v>
      </c>
      <c r="N110" s="106">
        <f>M110/L110</f>
        <v>259.78398983481583</v>
      </c>
      <c r="O110" s="108">
        <f>L110-I110</f>
        <v>0</v>
      </c>
      <c r="P110" s="109">
        <f>N110-K110</f>
        <v>-40.216010165184173</v>
      </c>
      <c r="Q110" s="110">
        <f>N110/K110</f>
        <v>0.86594663278271944</v>
      </c>
      <c r="R110" s="307"/>
      <c r="S110" s="47">
        <v>0.78680555555555554</v>
      </c>
      <c r="T110" s="48">
        <v>0.80502314814814813</v>
      </c>
      <c r="U110" s="111">
        <v>5.9999999999999787</v>
      </c>
      <c r="V110" s="112">
        <v>26.233333333333331</v>
      </c>
      <c r="W110" s="113"/>
      <c r="X110" s="116"/>
      <c r="Y110" s="295"/>
      <c r="Z110" s="296"/>
      <c r="AA110" s="117">
        <f>M110-J110</f>
        <v>-482.5921219822103</v>
      </c>
      <c r="AB110" s="110">
        <f>M110/J110</f>
        <v>0.86594663278271933</v>
      </c>
      <c r="AC110" s="291"/>
    </row>
    <row r="111" spans="1:29" ht="15.75" customHeight="1">
      <c r="A111" s="312"/>
      <c r="B111" s="100"/>
      <c r="C111" s="293"/>
      <c r="D111" s="294"/>
      <c r="E111" s="101"/>
      <c r="F111" s="102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307"/>
      <c r="S111" s="47"/>
      <c r="T111" s="48"/>
      <c r="U111" s="111"/>
      <c r="V111" s="112"/>
      <c r="W111" s="113"/>
      <c r="X111" s="116"/>
      <c r="Y111" s="295"/>
      <c r="Z111" s="296"/>
      <c r="AA111" s="117"/>
      <c r="AB111" s="110"/>
      <c r="AC111" s="291"/>
    </row>
    <row r="112" spans="1:29" ht="15.75" customHeight="1">
      <c r="A112" s="312"/>
      <c r="B112" s="100"/>
      <c r="C112" s="293"/>
      <c r="D112" s="294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07"/>
      <c r="S112" s="47"/>
      <c r="T112" s="48"/>
      <c r="U112" s="111"/>
      <c r="V112" s="112"/>
      <c r="W112" s="113"/>
      <c r="X112" s="50"/>
      <c r="Y112" s="295"/>
      <c r="Z112" s="296"/>
      <c r="AA112" s="117"/>
      <c r="AB112" s="110"/>
      <c r="AC112" s="291"/>
    </row>
    <row r="113" spans="1:29" ht="15.75" customHeight="1">
      <c r="A113" s="312"/>
      <c r="B113" s="100"/>
      <c r="C113" s="293"/>
      <c r="D113" s="294"/>
      <c r="E113" s="101"/>
      <c r="F113" s="102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307"/>
      <c r="S113" s="47"/>
      <c r="T113" s="48"/>
      <c r="U113" s="111"/>
      <c r="V113" s="112"/>
      <c r="W113" s="113"/>
      <c r="X113" s="116"/>
      <c r="Y113" s="295"/>
      <c r="Z113" s="296"/>
      <c r="AA113" s="117"/>
      <c r="AB113" s="110"/>
      <c r="AC113" s="291"/>
    </row>
    <row r="114" spans="1:29" ht="15.75" customHeight="1">
      <c r="A114" s="312"/>
      <c r="B114" s="100"/>
      <c r="C114" s="293"/>
      <c r="D114" s="294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07"/>
      <c r="S114" s="47"/>
      <c r="T114" s="48"/>
      <c r="U114" s="111"/>
      <c r="V114" s="112"/>
      <c r="W114" s="113"/>
      <c r="X114" s="116"/>
      <c r="Y114" s="295"/>
      <c r="Z114" s="296"/>
      <c r="AA114" s="117"/>
      <c r="AB114" s="110"/>
      <c r="AC114" s="291"/>
    </row>
    <row r="115" spans="1:29" ht="15.75" customHeight="1">
      <c r="A115" s="312"/>
      <c r="B115" s="100"/>
      <c r="C115" s="293"/>
      <c r="D115" s="294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07"/>
      <c r="S115" s="47"/>
      <c r="T115" s="48"/>
      <c r="U115" s="111"/>
      <c r="V115" s="112"/>
      <c r="W115" s="126"/>
      <c r="X115" s="127"/>
      <c r="Y115" s="295"/>
      <c r="Z115" s="296"/>
      <c r="AA115" s="117"/>
      <c r="AB115" s="110"/>
      <c r="AC115" s="291"/>
    </row>
    <row r="116" spans="1:29" ht="15.75" customHeight="1">
      <c r="A116" s="312"/>
      <c r="B116" s="100"/>
      <c r="C116" s="293"/>
      <c r="D116" s="294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07"/>
      <c r="S116" s="47"/>
      <c r="T116" s="48"/>
      <c r="U116" s="111"/>
      <c r="V116" s="112"/>
      <c r="W116" s="126"/>
      <c r="X116" s="127"/>
      <c r="Y116" s="295"/>
      <c r="Z116" s="296"/>
      <c r="AA116" s="117"/>
      <c r="AB116" s="110"/>
      <c r="AC116" s="291"/>
    </row>
    <row r="117" spans="1:29" ht="15.75" customHeight="1">
      <c r="A117" s="312"/>
      <c r="B117" s="100"/>
      <c r="C117" s="293"/>
      <c r="D117" s="294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07"/>
      <c r="S117" s="47"/>
      <c r="T117" s="48"/>
      <c r="U117" s="111"/>
      <c r="V117" s="112"/>
      <c r="W117" s="126"/>
      <c r="X117" s="127"/>
      <c r="Y117" s="295"/>
      <c r="Z117" s="296"/>
      <c r="AA117" s="117"/>
      <c r="AB117" s="110"/>
      <c r="AC117" s="291"/>
    </row>
    <row r="118" spans="1:29" ht="15.75" customHeight="1">
      <c r="A118" s="312"/>
      <c r="B118" s="100"/>
      <c r="C118" s="293"/>
      <c r="D118" s="294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07"/>
      <c r="S118" s="47"/>
      <c r="T118" s="48"/>
      <c r="U118" s="111"/>
      <c r="V118" s="112"/>
      <c r="W118" s="126"/>
      <c r="X118" s="127"/>
      <c r="Y118" s="295"/>
      <c r="Z118" s="296"/>
      <c r="AA118" s="117"/>
      <c r="AB118" s="110"/>
      <c r="AC118" s="291"/>
    </row>
    <row r="119" spans="1:29" ht="15.75" customHeight="1">
      <c r="A119" s="312"/>
      <c r="B119" s="100"/>
      <c r="C119" s="293"/>
      <c r="D119" s="294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07"/>
      <c r="S119" s="47"/>
      <c r="T119" s="48"/>
      <c r="U119" s="111"/>
      <c r="V119" s="112"/>
      <c r="W119" s="126"/>
      <c r="X119" s="127"/>
      <c r="Y119" s="295"/>
      <c r="Z119" s="296"/>
      <c r="AA119" s="117"/>
      <c r="AB119" s="110"/>
      <c r="AC119" s="291"/>
    </row>
    <row r="120" spans="1:29" ht="15.75" customHeight="1">
      <c r="A120" s="312"/>
      <c r="B120" s="100"/>
      <c r="C120" s="293"/>
      <c r="D120" s="294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07"/>
      <c r="S120" s="47"/>
      <c r="T120" s="48"/>
      <c r="U120" s="111"/>
      <c r="V120" s="112"/>
      <c r="W120" s="126"/>
      <c r="X120" s="127"/>
      <c r="Y120" s="295"/>
      <c r="Z120" s="296"/>
      <c r="AA120" s="117"/>
      <c r="AB120" s="110"/>
      <c r="AC120" s="291"/>
    </row>
    <row r="121" spans="1:29" ht="15.75" customHeight="1">
      <c r="A121" s="312"/>
      <c r="B121" s="100"/>
      <c r="C121" s="293"/>
      <c r="D121" s="294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07"/>
      <c r="S121" s="47"/>
      <c r="T121" s="48"/>
      <c r="U121" s="111"/>
      <c r="V121" s="112"/>
      <c r="W121" s="126"/>
      <c r="X121" s="127"/>
      <c r="Y121" s="295"/>
      <c r="Z121" s="296"/>
      <c r="AA121" s="117"/>
      <c r="AB121" s="110"/>
      <c r="AC121" s="291"/>
    </row>
    <row r="122" spans="1:29" ht="15.75" customHeight="1">
      <c r="A122" s="312"/>
      <c r="B122" s="100"/>
      <c r="C122" s="293"/>
      <c r="D122" s="294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07"/>
      <c r="S122" s="119"/>
      <c r="T122" s="120"/>
      <c r="U122" s="130"/>
      <c r="V122" s="131"/>
      <c r="W122" s="126"/>
      <c r="X122" s="127"/>
      <c r="Y122" s="295"/>
      <c r="Z122" s="296"/>
      <c r="AA122" s="165"/>
      <c r="AB122" s="125"/>
      <c r="AC122" s="291"/>
    </row>
    <row r="123" spans="1:29" ht="15.75" customHeight="1" thickBot="1">
      <c r="A123" s="313"/>
      <c r="B123" s="133" t="s">
        <v>117</v>
      </c>
      <c r="C123" s="297"/>
      <c r="D123" s="297"/>
      <c r="E123" s="134"/>
      <c r="F123" s="167"/>
      <c r="G123" s="135"/>
      <c r="H123" s="69"/>
      <c r="I123" s="136">
        <f t="shared" ref="I123:J123" si="28">AVERAGE(I107:I122)</f>
        <v>11.75</v>
      </c>
      <c r="J123" s="137">
        <f t="shared" si="28"/>
        <v>3600</v>
      </c>
      <c r="K123" s="138">
        <f t="shared" ref="K123" si="29">J123/I123</f>
        <v>306.38297872340428</v>
      </c>
      <c r="L123" s="136">
        <f t="shared" ref="L123:M123" si="30">AVERAGE(L107:L122)</f>
        <v>11.75</v>
      </c>
      <c r="M123" s="137">
        <f t="shared" si="30"/>
        <v>3129.9946177725847</v>
      </c>
      <c r="N123" s="138">
        <f>M123/L123</f>
        <v>266.38252066149659</v>
      </c>
      <c r="O123" s="139">
        <f>L123-I123</f>
        <v>0</v>
      </c>
      <c r="P123" s="140">
        <f>N123-K123</f>
        <v>-40.000458061907693</v>
      </c>
      <c r="Q123" s="141">
        <f>N123/K123</f>
        <v>0.86944294938127353</v>
      </c>
      <c r="R123" s="308"/>
      <c r="S123" s="142">
        <f>S107</f>
        <v>0.70833333333333337</v>
      </c>
      <c r="T123" s="143">
        <f>INDEX(T107:T122,COUNTA(T107:T122))</f>
        <v>0.80502314814814813</v>
      </c>
      <c r="U123" s="144"/>
      <c r="V123" s="166"/>
      <c r="W123" s="167"/>
      <c r="X123" s="138"/>
      <c r="Y123" s="298"/>
      <c r="Z123" s="299"/>
      <c r="AA123" s="168">
        <f>M123-J123</f>
        <v>-470.00538222741534</v>
      </c>
      <c r="AB123" s="141">
        <f>M123/J123</f>
        <v>0.86944294938127353</v>
      </c>
      <c r="AC123" s="292"/>
    </row>
    <row r="124" spans="1:29" ht="15.75" customHeight="1">
      <c r="A124" s="300" t="s">
        <v>144</v>
      </c>
      <c r="B124" s="114" t="s">
        <v>120</v>
      </c>
      <c r="C124" s="304" t="s">
        <v>217</v>
      </c>
      <c r="D124" s="305"/>
      <c r="E124" s="147">
        <v>22.48</v>
      </c>
      <c r="F124" s="97">
        <v>1827</v>
      </c>
      <c r="G124" s="148">
        <f t="shared" ref="G124:G127" si="31">E124*F124</f>
        <v>41070.959999999999</v>
      </c>
      <c r="H124" s="149"/>
      <c r="I124" s="150">
        <v>5</v>
      </c>
      <c r="J124" s="151">
        <v>3000</v>
      </c>
      <c r="K124" s="152">
        <f>J124/I124</f>
        <v>600</v>
      </c>
      <c r="L124" s="153">
        <v>5</v>
      </c>
      <c r="M124" s="151">
        <f>F124/V124*60</f>
        <v>2660.6796116504929</v>
      </c>
      <c r="N124" s="152">
        <f>M124/L124</f>
        <v>532.13592233009854</v>
      </c>
      <c r="O124" s="154">
        <f>L124-I124</f>
        <v>0</v>
      </c>
      <c r="P124" s="155">
        <f>N124-K124</f>
        <v>-67.864077669901462</v>
      </c>
      <c r="Q124" s="156">
        <f>N124/K124</f>
        <v>0.88689320388349757</v>
      </c>
      <c r="R124" s="306">
        <f>Q140</f>
        <v>0.89176287016377354</v>
      </c>
      <c r="S124" s="157">
        <v>0.70833333333333337</v>
      </c>
      <c r="T124" s="158">
        <v>0.7369444444444444</v>
      </c>
      <c r="U124" s="159"/>
      <c r="V124" s="160">
        <v>41.199999999999889</v>
      </c>
      <c r="W124" s="161"/>
      <c r="X124" s="162"/>
      <c r="Y124" s="309"/>
      <c r="Z124" s="310"/>
      <c r="AA124" s="115">
        <f>M124-J124</f>
        <v>-339.32038834950708</v>
      </c>
      <c r="AB124" s="156">
        <f>M124/J124</f>
        <v>0.88689320388349768</v>
      </c>
      <c r="AC124" s="290">
        <f>AB140</f>
        <v>0.89176287016377354</v>
      </c>
    </row>
    <row r="125" spans="1:29" ht="15.75" customHeight="1">
      <c r="A125" s="301"/>
      <c r="B125" s="100" t="s">
        <v>120</v>
      </c>
      <c r="C125" s="293" t="s">
        <v>148</v>
      </c>
      <c r="D125" s="294"/>
      <c r="E125" s="101">
        <v>24.54</v>
      </c>
      <c r="F125" s="102">
        <v>2036</v>
      </c>
      <c r="G125" s="103">
        <f t="shared" si="31"/>
        <v>49963.439999999995</v>
      </c>
      <c r="H125" s="26"/>
      <c r="I125" s="104">
        <v>4</v>
      </c>
      <c r="J125" s="105">
        <v>3000</v>
      </c>
      <c r="K125" s="106">
        <f t="shared" ref="K125:K127" si="32">J125/I125</f>
        <v>750</v>
      </c>
      <c r="L125" s="107">
        <v>4</v>
      </c>
      <c r="M125" s="105">
        <f>F125/V125*60</f>
        <v>2663.3720930232512</v>
      </c>
      <c r="N125" s="106">
        <f>M125/L125</f>
        <v>665.8430232558128</v>
      </c>
      <c r="O125" s="108">
        <f>L125-I125</f>
        <v>0</v>
      </c>
      <c r="P125" s="109">
        <f>N125-K125</f>
        <v>-84.156976744187205</v>
      </c>
      <c r="Q125" s="110">
        <f>N125/K125</f>
        <v>0.8877906976744171</v>
      </c>
      <c r="R125" s="307"/>
      <c r="S125" s="47">
        <v>0.74037037037037035</v>
      </c>
      <c r="T125" s="48">
        <v>0.77222222222222225</v>
      </c>
      <c r="U125" s="111">
        <v>4.9333333333333584</v>
      </c>
      <c r="V125" s="112">
        <v>45.866666666666745</v>
      </c>
      <c r="W125" s="113"/>
      <c r="X125" s="116"/>
      <c r="Y125" s="295"/>
      <c r="Z125" s="296"/>
      <c r="AA125" s="117">
        <f>M125-J125</f>
        <v>-336.62790697674882</v>
      </c>
      <c r="AB125" s="110">
        <f>M125/J125</f>
        <v>0.8877906976744171</v>
      </c>
      <c r="AC125" s="291"/>
    </row>
    <row r="126" spans="1:29" ht="15.75" customHeight="1">
      <c r="A126" s="301"/>
      <c r="B126" s="100" t="s">
        <v>120</v>
      </c>
      <c r="C126" s="293" t="s">
        <v>145</v>
      </c>
      <c r="D126" s="294"/>
      <c r="E126" s="101">
        <v>16.7</v>
      </c>
      <c r="F126" s="102">
        <v>1350</v>
      </c>
      <c r="G126" s="103">
        <f t="shared" si="31"/>
        <v>22545</v>
      </c>
      <c r="H126" s="26"/>
      <c r="I126" s="104">
        <v>3</v>
      </c>
      <c r="J126" s="105">
        <v>3300</v>
      </c>
      <c r="K126" s="106">
        <f t="shared" si="32"/>
        <v>1100</v>
      </c>
      <c r="L126" s="107">
        <v>3</v>
      </c>
      <c r="M126" s="105">
        <f>F126/V126*60</f>
        <v>2954.4072948328358</v>
      </c>
      <c r="N126" s="106">
        <f>M126/L126</f>
        <v>984.80243161094529</v>
      </c>
      <c r="O126" s="108">
        <f>L126-I126</f>
        <v>0</v>
      </c>
      <c r="P126" s="109">
        <f>N126-K126</f>
        <v>-115.19756838905471</v>
      </c>
      <c r="Q126" s="110">
        <f>N126/K126</f>
        <v>0.89527493782813206</v>
      </c>
      <c r="R126" s="307"/>
      <c r="S126" s="47">
        <v>0.77569444444444446</v>
      </c>
      <c r="T126" s="48">
        <v>0.79473379629629626</v>
      </c>
      <c r="U126" s="111">
        <v>4.9999999999999822</v>
      </c>
      <c r="V126" s="112">
        <v>27.416666666666583</v>
      </c>
      <c r="W126" s="113"/>
      <c r="X126" s="116"/>
      <c r="Y126" s="295"/>
      <c r="Z126" s="296"/>
      <c r="AA126" s="117">
        <f>M126-J126</f>
        <v>-345.59270516716424</v>
      </c>
      <c r="AB126" s="110">
        <f>M126/J126</f>
        <v>0.89527493782813206</v>
      </c>
      <c r="AC126" s="291"/>
    </row>
    <row r="127" spans="1:29" ht="15.75" customHeight="1">
      <c r="A127" s="301"/>
      <c r="B127" s="100" t="s">
        <v>120</v>
      </c>
      <c r="C127" s="293" t="s">
        <v>150</v>
      </c>
      <c r="D127" s="294"/>
      <c r="E127" s="101">
        <v>17.89</v>
      </c>
      <c r="F127" s="102">
        <v>4154</v>
      </c>
      <c r="G127" s="103">
        <f t="shared" si="31"/>
        <v>74315.06</v>
      </c>
      <c r="H127" s="26"/>
      <c r="I127" s="104">
        <v>4</v>
      </c>
      <c r="J127" s="105">
        <v>3300</v>
      </c>
      <c r="K127" s="106">
        <f t="shared" si="32"/>
        <v>825</v>
      </c>
      <c r="L127" s="107">
        <v>4</v>
      </c>
      <c r="M127" s="105">
        <f>F127/V127*60</f>
        <v>2957.7531645569675</v>
      </c>
      <c r="N127" s="106">
        <f>M127/L127</f>
        <v>739.43829113924187</v>
      </c>
      <c r="O127" s="108">
        <f>L127-I127</f>
        <v>0</v>
      </c>
      <c r="P127" s="109">
        <f>N127-K127</f>
        <v>-85.561708860758131</v>
      </c>
      <c r="Q127" s="110">
        <f>N127/K127</f>
        <v>0.8962888377445356</v>
      </c>
      <c r="R127" s="307"/>
      <c r="S127" s="47">
        <v>0.79791666666666672</v>
      </c>
      <c r="T127" s="48">
        <v>0.85643518518518513</v>
      </c>
      <c r="U127" s="111">
        <v>4.5833333333334636</v>
      </c>
      <c r="V127" s="112">
        <v>84.266666666666509</v>
      </c>
      <c r="W127" s="113"/>
      <c r="X127" s="116"/>
      <c r="Y127" s="295"/>
      <c r="Z127" s="296"/>
      <c r="AA127" s="117">
        <f>M127-J127</f>
        <v>-342.24683544303252</v>
      </c>
      <c r="AB127" s="110">
        <f>M127/J127</f>
        <v>0.8962888377445356</v>
      </c>
      <c r="AC127" s="291"/>
    </row>
    <row r="128" spans="1:29" ht="15.75" customHeight="1">
      <c r="A128" s="302"/>
      <c r="B128" s="100"/>
      <c r="C128" s="293"/>
      <c r="D128" s="294"/>
      <c r="E128" s="101"/>
      <c r="F128" s="102"/>
      <c r="G128" s="103"/>
      <c r="H128" s="13"/>
      <c r="I128" s="104"/>
      <c r="J128" s="105"/>
      <c r="K128" s="106"/>
      <c r="L128" s="118"/>
      <c r="M128" s="105"/>
      <c r="N128" s="106"/>
      <c r="O128" s="108"/>
      <c r="P128" s="109"/>
      <c r="Q128" s="110"/>
      <c r="R128" s="307"/>
      <c r="S128" s="47"/>
      <c r="T128" s="48"/>
      <c r="U128" s="111"/>
      <c r="V128" s="112"/>
      <c r="W128" s="113"/>
      <c r="X128" s="116"/>
      <c r="Y128" s="295"/>
      <c r="Z128" s="296"/>
      <c r="AA128" s="117"/>
      <c r="AB128" s="110"/>
      <c r="AC128" s="291"/>
    </row>
    <row r="129" spans="1:29" ht="15.75" customHeight="1">
      <c r="A129" s="302"/>
      <c r="B129" s="100"/>
      <c r="C129" s="293"/>
      <c r="D129" s="294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07"/>
      <c r="S129" s="47"/>
      <c r="T129" s="48"/>
      <c r="U129" s="111"/>
      <c r="V129" s="112"/>
      <c r="W129" s="113"/>
      <c r="X129" s="116"/>
      <c r="Y129" s="295"/>
      <c r="Z129" s="296"/>
      <c r="AA129" s="117"/>
      <c r="AB129" s="110"/>
      <c r="AC129" s="291"/>
    </row>
    <row r="130" spans="1:29" ht="15.75" customHeight="1">
      <c r="A130" s="302"/>
      <c r="B130" s="100"/>
      <c r="C130" s="293"/>
      <c r="D130" s="294"/>
      <c r="E130" s="101"/>
      <c r="F130" s="102"/>
      <c r="G130" s="121"/>
      <c r="H130" s="62"/>
      <c r="I130" s="104"/>
      <c r="J130" s="105"/>
      <c r="K130" s="106"/>
      <c r="L130" s="118"/>
      <c r="M130" s="105"/>
      <c r="N130" s="106"/>
      <c r="O130" s="123"/>
      <c r="P130" s="124"/>
      <c r="Q130" s="125"/>
      <c r="R130" s="307"/>
      <c r="S130" s="47"/>
      <c r="T130" s="48"/>
      <c r="U130" s="111"/>
      <c r="V130" s="112"/>
      <c r="W130" s="113"/>
      <c r="X130" s="116"/>
      <c r="Y130" s="295"/>
      <c r="Z130" s="296"/>
      <c r="AA130" s="117"/>
      <c r="AB130" s="110"/>
      <c r="AC130" s="291"/>
    </row>
    <row r="131" spans="1:29" ht="15.75" customHeight="1">
      <c r="A131" s="302"/>
      <c r="B131" s="100"/>
      <c r="C131" s="293"/>
      <c r="D131" s="294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07"/>
      <c r="S131" s="47"/>
      <c r="T131" s="48"/>
      <c r="U131" s="111"/>
      <c r="V131" s="112"/>
      <c r="W131" s="113"/>
      <c r="X131" s="116"/>
      <c r="Y131" s="295"/>
      <c r="Z131" s="296"/>
      <c r="AA131" s="117"/>
      <c r="AB131" s="110"/>
      <c r="AC131" s="291"/>
    </row>
    <row r="132" spans="1:29" ht="15.75" customHeight="1">
      <c r="A132" s="302"/>
      <c r="B132" s="100"/>
      <c r="C132" s="293"/>
      <c r="D132" s="294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07"/>
      <c r="S132" s="47"/>
      <c r="T132" s="48"/>
      <c r="U132" s="111"/>
      <c r="V132" s="112"/>
      <c r="W132" s="113"/>
      <c r="X132" s="116"/>
      <c r="Y132" s="295"/>
      <c r="Z132" s="296"/>
      <c r="AA132" s="117"/>
      <c r="AB132" s="110"/>
      <c r="AC132" s="291"/>
    </row>
    <row r="133" spans="1:29" ht="15.75" customHeight="1">
      <c r="A133" s="302"/>
      <c r="B133" s="100"/>
      <c r="C133" s="293"/>
      <c r="D133" s="294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07"/>
      <c r="S133" s="47"/>
      <c r="T133" s="48"/>
      <c r="U133" s="111"/>
      <c r="V133" s="112"/>
      <c r="W133" s="113"/>
      <c r="X133" s="116"/>
      <c r="Y133" s="295"/>
      <c r="Z133" s="296"/>
      <c r="AA133" s="117"/>
      <c r="AB133" s="110"/>
      <c r="AC133" s="291"/>
    </row>
    <row r="134" spans="1:29" ht="15.75" customHeight="1">
      <c r="A134" s="302"/>
      <c r="B134" s="100"/>
      <c r="C134" s="293"/>
      <c r="D134" s="294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07"/>
      <c r="S134" s="47"/>
      <c r="T134" s="48"/>
      <c r="U134" s="111"/>
      <c r="V134" s="112"/>
      <c r="W134" s="113"/>
      <c r="X134" s="116"/>
      <c r="Y134" s="295"/>
      <c r="Z134" s="296"/>
      <c r="AA134" s="117"/>
      <c r="AB134" s="110"/>
      <c r="AC134" s="291"/>
    </row>
    <row r="135" spans="1:29" ht="15.75" customHeight="1">
      <c r="A135" s="302"/>
      <c r="B135" s="100"/>
      <c r="C135" s="293"/>
      <c r="D135" s="294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07"/>
      <c r="S135" s="47"/>
      <c r="T135" s="48"/>
      <c r="U135" s="111"/>
      <c r="V135" s="112"/>
      <c r="W135" s="113"/>
      <c r="X135" s="116"/>
      <c r="Y135" s="295"/>
      <c r="Z135" s="296"/>
      <c r="AA135" s="117"/>
      <c r="AB135" s="110"/>
      <c r="AC135" s="291"/>
    </row>
    <row r="136" spans="1:29" ht="15.75" customHeight="1">
      <c r="A136" s="302"/>
      <c r="B136" s="100"/>
      <c r="C136" s="293"/>
      <c r="D136" s="294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07"/>
      <c r="S136" s="47"/>
      <c r="T136" s="48"/>
      <c r="U136" s="111"/>
      <c r="V136" s="112"/>
      <c r="W136" s="113"/>
      <c r="X136" s="116"/>
      <c r="Y136" s="295"/>
      <c r="Z136" s="296"/>
      <c r="AA136" s="117"/>
      <c r="AB136" s="110"/>
      <c r="AC136" s="291"/>
    </row>
    <row r="137" spans="1:29" ht="15.75" customHeight="1">
      <c r="A137" s="302"/>
      <c r="B137" s="100"/>
      <c r="C137" s="293"/>
      <c r="D137" s="294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07"/>
      <c r="S137" s="47"/>
      <c r="T137" s="48"/>
      <c r="U137" s="111"/>
      <c r="V137" s="112"/>
      <c r="W137" s="113"/>
      <c r="X137" s="116"/>
      <c r="Y137" s="295"/>
      <c r="Z137" s="296"/>
      <c r="AA137" s="117"/>
      <c r="AB137" s="110"/>
      <c r="AC137" s="291"/>
    </row>
    <row r="138" spans="1:29" ht="15.75" customHeight="1">
      <c r="A138" s="302"/>
      <c r="B138" s="100"/>
      <c r="C138" s="293"/>
      <c r="D138" s="294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07"/>
      <c r="S138" s="47"/>
      <c r="T138" s="48"/>
      <c r="U138" s="111"/>
      <c r="V138" s="112"/>
      <c r="W138" s="113"/>
      <c r="X138" s="116"/>
      <c r="Y138" s="295"/>
      <c r="Z138" s="296"/>
      <c r="AA138" s="117"/>
      <c r="AB138" s="110"/>
      <c r="AC138" s="291"/>
    </row>
    <row r="139" spans="1:29" ht="15.75" customHeight="1">
      <c r="A139" s="302"/>
      <c r="B139" s="100"/>
      <c r="C139" s="293"/>
      <c r="D139" s="294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07"/>
      <c r="S139" s="119"/>
      <c r="T139" s="120"/>
      <c r="U139" s="130"/>
      <c r="V139" s="131"/>
      <c r="W139" s="126"/>
      <c r="X139" s="127"/>
      <c r="Y139" s="295"/>
      <c r="Z139" s="296"/>
      <c r="AA139" s="165"/>
      <c r="AB139" s="125"/>
      <c r="AC139" s="291"/>
    </row>
    <row r="140" spans="1:29" ht="15.75" customHeight="1" thickBot="1">
      <c r="A140" s="303"/>
      <c r="B140" s="133" t="s">
        <v>117</v>
      </c>
      <c r="C140" s="297"/>
      <c r="D140" s="297"/>
      <c r="E140" s="134"/>
      <c r="F140" s="99"/>
      <c r="G140" s="135"/>
      <c r="H140" s="69"/>
      <c r="I140" s="136">
        <f t="shared" ref="I140:J140" si="33">AVERAGE(I124:I139)</f>
        <v>4</v>
      </c>
      <c r="J140" s="137">
        <f t="shared" si="33"/>
        <v>3150</v>
      </c>
      <c r="K140" s="138">
        <f t="shared" ref="K140" si="34">J140/I140</f>
        <v>787.5</v>
      </c>
      <c r="L140" s="136">
        <f t="shared" ref="L140:M140" si="35">AVERAGE(L124:L139)</f>
        <v>4</v>
      </c>
      <c r="M140" s="137">
        <f t="shared" si="35"/>
        <v>2809.0530410158867</v>
      </c>
      <c r="N140" s="138">
        <f>M140/L140</f>
        <v>702.26326025397168</v>
      </c>
      <c r="O140" s="139">
        <f>L140-I140</f>
        <v>0</v>
      </c>
      <c r="P140" s="140">
        <f>N140-K140</f>
        <v>-85.23673974602832</v>
      </c>
      <c r="Q140" s="141">
        <f>N140/K140</f>
        <v>0.89176287016377354</v>
      </c>
      <c r="R140" s="308"/>
      <c r="S140" s="142">
        <f>S124</f>
        <v>0.70833333333333337</v>
      </c>
      <c r="T140" s="143">
        <f>INDEX(T124:T139,COUNTA(T124:T139))</f>
        <v>0.85643518518518513</v>
      </c>
      <c r="U140" s="144"/>
      <c r="V140" s="166"/>
      <c r="W140" s="99"/>
      <c r="X140" s="69"/>
      <c r="Y140" s="298"/>
      <c r="Z140" s="299"/>
      <c r="AA140" s="168">
        <f>M140-J140</f>
        <v>-340.94695898411328</v>
      </c>
      <c r="AB140" s="141">
        <f>M140/J140</f>
        <v>0.89176287016377354</v>
      </c>
      <c r="AC140" s="292"/>
    </row>
    <row r="141" spans="1:29" ht="15.75" customHeight="1">
      <c r="A141" s="311" t="s">
        <v>149</v>
      </c>
      <c r="B141" s="114" t="s">
        <v>120</v>
      </c>
      <c r="C141" s="304" t="s">
        <v>146</v>
      </c>
      <c r="D141" s="305"/>
      <c r="E141" s="147">
        <v>18.18</v>
      </c>
      <c r="F141" s="97">
        <v>705</v>
      </c>
      <c r="G141" s="148">
        <f t="shared" ref="G141:G144" si="36">E141*F141</f>
        <v>12816.9</v>
      </c>
      <c r="H141" s="149"/>
      <c r="I141" s="150">
        <v>4</v>
      </c>
      <c r="J141" s="151">
        <v>3300</v>
      </c>
      <c r="K141" s="152">
        <f>J141/I141</f>
        <v>825</v>
      </c>
      <c r="L141" s="153">
        <v>4</v>
      </c>
      <c r="M141" s="151">
        <f>F141/V141*60</f>
        <v>2954.5983701979153</v>
      </c>
      <c r="N141" s="152">
        <f>M141/L141</f>
        <v>738.64959254947883</v>
      </c>
      <c r="O141" s="154">
        <f>L141-I141</f>
        <v>0</v>
      </c>
      <c r="P141" s="155">
        <f>N141-K141</f>
        <v>-86.350407450521175</v>
      </c>
      <c r="Q141" s="156">
        <f>N141/K141</f>
        <v>0.89533283945391373</v>
      </c>
      <c r="R141" s="306">
        <f>Q157</f>
        <v>0.89435875427583256</v>
      </c>
      <c r="S141" s="157">
        <v>0.70833333333333337</v>
      </c>
      <c r="T141" s="158">
        <v>0.71827546296296296</v>
      </c>
      <c r="U141" s="159"/>
      <c r="V141" s="160">
        <v>14.316666666666613</v>
      </c>
      <c r="W141" s="161"/>
      <c r="X141" s="162"/>
      <c r="Y141" s="309"/>
      <c r="Z141" s="310"/>
      <c r="AA141" s="115">
        <f>M141-J141</f>
        <v>-345.4016298020847</v>
      </c>
      <c r="AB141" s="156">
        <f>M141/J141</f>
        <v>0.89533283945391373</v>
      </c>
      <c r="AC141" s="290">
        <f>AB157</f>
        <v>0.89435875427583256</v>
      </c>
    </row>
    <row r="142" spans="1:29" ht="15.75" customHeight="1">
      <c r="A142" s="312"/>
      <c r="B142" s="100" t="s">
        <v>120</v>
      </c>
      <c r="C142" s="293" t="s">
        <v>147</v>
      </c>
      <c r="D142" s="294"/>
      <c r="E142" s="101">
        <v>22.28</v>
      </c>
      <c r="F142" s="102">
        <v>1495</v>
      </c>
      <c r="G142" s="103">
        <f t="shared" si="36"/>
        <v>33308.6</v>
      </c>
      <c r="H142" s="26"/>
      <c r="I142" s="104">
        <v>5</v>
      </c>
      <c r="J142" s="105">
        <v>3300</v>
      </c>
      <c r="K142" s="106">
        <f t="shared" ref="K142:K179" si="37">J142/I142</f>
        <v>660</v>
      </c>
      <c r="L142" s="107">
        <v>5</v>
      </c>
      <c r="M142" s="105">
        <f>F142/V142*60</f>
        <v>2949.0410958904049</v>
      </c>
      <c r="N142" s="106">
        <f>M142/L142</f>
        <v>589.808219178081</v>
      </c>
      <c r="O142" s="108">
        <f>L142-I142</f>
        <v>0</v>
      </c>
      <c r="P142" s="109">
        <f>N142-K142</f>
        <v>-70.191780821918996</v>
      </c>
      <c r="Q142" s="110">
        <f>N142/K142</f>
        <v>0.89364881693648635</v>
      </c>
      <c r="R142" s="307"/>
      <c r="S142" s="47">
        <v>0.72152777777777777</v>
      </c>
      <c r="T142" s="48">
        <v>0.742650462962963</v>
      </c>
      <c r="U142" s="111">
        <v>4.6833333333333194</v>
      </c>
      <c r="V142" s="112">
        <v>30.416666666666732</v>
      </c>
      <c r="W142" s="113"/>
      <c r="X142" s="116"/>
      <c r="Y142" s="295"/>
      <c r="Z142" s="296"/>
      <c r="AA142" s="117">
        <f>M142-J142</f>
        <v>-350.9589041095951</v>
      </c>
      <c r="AB142" s="110">
        <f>M142/J142</f>
        <v>0.89364881693648635</v>
      </c>
      <c r="AC142" s="291"/>
    </row>
    <row r="143" spans="1:29" ht="15.75" customHeight="1">
      <c r="A143" s="312"/>
      <c r="B143" s="100" t="s">
        <v>120</v>
      </c>
      <c r="C143" s="293" t="s">
        <v>233</v>
      </c>
      <c r="D143" s="294"/>
      <c r="E143" s="101">
        <v>18.170000000000002</v>
      </c>
      <c r="F143" s="102">
        <v>2195</v>
      </c>
      <c r="G143" s="103">
        <f t="shared" si="36"/>
        <v>39883.15</v>
      </c>
      <c r="H143" s="26"/>
      <c r="I143" s="104">
        <v>4</v>
      </c>
      <c r="J143" s="105">
        <v>3300</v>
      </c>
      <c r="K143" s="106">
        <f t="shared" si="37"/>
        <v>825</v>
      </c>
      <c r="L143" s="107">
        <v>4</v>
      </c>
      <c r="M143" s="105">
        <f>F143/V143*60</f>
        <v>2951.8117295479983</v>
      </c>
      <c r="N143" s="106">
        <f>M143/L143</f>
        <v>737.95293238699958</v>
      </c>
      <c r="O143" s="108">
        <f>L143-I143</f>
        <v>0</v>
      </c>
      <c r="P143" s="109">
        <f>N143-K143</f>
        <v>-87.047067613000422</v>
      </c>
      <c r="Q143" s="110">
        <f>N143/K143</f>
        <v>0.89448840289333287</v>
      </c>
      <c r="R143" s="307"/>
      <c r="S143" s="47">
        <v>0.74609953703703702</v>
      </c>
      <c r="T143" s="48">
        <v>0.77708333333333335</v>
      </c>
      <c r="U143" s="111">
        <v>4.9666666666665904</v>
      </c>
      <c r="V143" s="112">
        <v>44.616666666666717</v>
      </c>
      <c r="W143" s="113"/>
      <c r="X143" s="116"/>
      <c r="Y143" s="295"/>
      <c r="Z143" s="296"/>
      <c r="AA143" s="117">
        <f>M143-J143</f>
        <v>-348.18827045200169</v>
      </c>
      <c r="AB143" s="110">
        <f>M143/J143</f>
        <v>0.89448840289333287</v>
      </c>
      <c r="AC143" s="291"/>
    </row>
    <row r="144" spans="1:29" ht="15.75" customHeight="1">
      <c r="A144" s="312"/>
      <c r="B144" s="100" t="s">
        <v>120</v>
      </c>
      <c r="C144" s="293" t="s">
        <v>151</v>
      </c>
      <c r="D144" s="294"/>
      <c r="E144" s="101">
        <v>16.66</v>
      </c>
      <c r="F144" s="102">
        <v>6314</v>
      </c>
      <c r="G144" s="103">
        <f t="shared" si="36"/>
        <v>105191.24</v>
      </c>
      <c r="H144" s="26"/>
      <c r="I144" s="104">
        <v>4</v>
      </c>
      <c r="J144" s="105">
        <v>3300</v>
      </c>
      <c r="K144" s="106">
        <f t="shared" si="37"/>
        <v>825</v>
      </c>
      <c r="L144" s="107">
        <v>4</v>
      </c>
      <c r="M144" s="105">
        <f>F144/V144*60</f>
        <v>2950.0843608046712</v>
      </c>
      <c r="N144" s="106">
        <f>M144/L144</f>
        <v>737.52109020116779</v>
      </c>
      <c r="O144" s="108">
        <f>L144-I144</f>
        <v>0</v>
      </c>
      <c r="P144" s="109">
        <f>N144-K144</f>
        <v>-87.478909798832206</v>
      </c>
      <c r="Q144" s="110">
        <f>N144/K144</f>
        <v>0.89396495781959728</v>
      </c>
      <c r="R144" s="307"/>
      <c r="S144" s="47">
        <v>0.78055555555555556</v>
      </c>
      <c r="T144" s="48">
        <v>0.86973379629629632</v>
      </c>
      <c r="U144" s="111">
        <v>4.9999999999999822</v>
      </c>
      <c r="V144" s="112">
        <v>128.41666666666671</v>
      </c>
      <c r="W144" s="113"/>
      <c r="X144" s="116"/>
      <c r="Y144" s="295"/>
      <c r="Z144" s="296"/>
      <c r="AA144" s="117">
        <f>M144-J144</f>
        <v>-349.91563919532882</v>
      </c>
      <c r="AB144" s="110">
        <f>M144/J144</f>
        <v>0.89396495781959728</v>
      </c>
      <c r="AC144" s="291"/>
    </row>
    <row r="145" spans="1:29" ht="15.75" customHeight="1">
      <c r="A145" s="312"/>
      <c r="B145" s="100"/>
      <c r="C145" s="293"/>
      <c r="D145" s="294"/>
      <c r="E145" s="101"/>
      <c r="F145" s="102"/>
      <c r="G145" s="103"/>
      <c r="H145" s="13"/>
      <c r="I145" s="104"/>
      <c r="J145" s="105"/>
      <c r="K145" s="106"/>
      <c r="L145" s="118"/>
      <c r="M145" s="105"/>
      <c r="N145" s="106"/>
      <c r="O145" s="108"/>
      <c r="P145" s="109"/>
      <c r="Q145" s="110"/>
      <c r="R145" s="307"/>
      <c r="S145" s="47"/>
      <c r="T145" s="48"/>
      <c r="U145" s="111"/>
      <c r="V145" s="112"/>
      <c r="W145" s="113"/>
      <c r="X145" s="116"/>
      <c r="Y145" s="295"/>
      <c r="Z145" s="296"/>
      <c r="AA145" s="117"/>
      <c r="AB145" s="110"/>
      <c r="AC145" s="291"/>
    </row>
    <row r="146" spans="1:29" ht="15.75" customHeight="1">
      <c r="A146" s="312"/>
      <c r="B146" s="100"/>
      <c r="C146" s="293"/>
      <c r="D146" s="294"/>
      <c r="E146" s="101"/>
      <c r="F146" s="102"/>
      <c r="G146" s="121"/>
      <c r="H146" s="122"/>
      <c r="I146" s="104"/>
      <c r="J146" s="105"/>
      <c r="K146" s="106"/>
      <c r="L146" s="107"/>
      <c r="M146" s="105"/>
      <c r="N146" s="106"/>
      <c r="O146" s="108"/>
      <c r="P146" s="109"/>
      <c r="Q146" s="110"/>
      <c r="R146" s="307"/>
      <c r="S146" s="47"/>
      <c r="T146" s="48"/>
      <c r="U146" s="111"/>
      <c r="V146" s="112"/>
      <c r="W146" s="113"/>
      <c r="X146" s="116"/>
      <c r="Y146" s="295"/>
      <c r="Z146" s="296"/>
      <c r="AA146" s="117"/>
      <c r="AB146" s="110"/>
      <c r="AC146" s="291"/>
    </row>
    <row r="147" spans="1:29" ht="15.75" customHeight="1">
      <c r="A147" s="312"/>
      <c r="B147" s="100"/>
      <c r="C147" s="293"/>
      <c r="D147" s="294"/>
      <c r="E147" s="101"/>
      <c r="F147" s="102"/>
      <c r="G147" s="121"/>
      <c r="H147" s="62"/>
      <c r="I147" s="104"/>
      <c r="J147" s="105"/>
      <c r="K147" s="106"/>
      <c r="L147" s="118"/>
      <c r="M147" s="105"/>
      <c r="N147" s="106"/>
      <c r="O147" s="123"/>
      <c r="P147" s="124"/>
      <c r="Q147" s="125"/>
      <c r="R147" s="307"/>
      <c r="S147" s="47"/>
      <c r="T147" s="48"/>
      <c r="U147" s="111"/>
      <c r="V147" s="112"/>
      <c r="W147" s="113"/>
      <c r="X147" s="116"/>
      <c r="Y147" s="295"/>
      <c r="Z147" s="296"/>
      <c r="AA147" s="117"/>
      <c r="AB147" s="110"/>
      <c r="AC147" s="291"/>
    </row>
    <row r="148" spans="1:29" ht="15.75" customHeight="1">
      <c r="A148" s="312"/>
      <c r="B148" s="100"/>
      <c r="C148" s="293"/>
      <c r="D148" s="294"/>
      <c r="E148" s="101"/>
      <c r="F148" s="102"/>
      <c r="G148" s="121"/>
      <c r="H148" s="62"/>
      <c r="I148" s="104"/>
      <c r="J148" s="105"/>
      <c r="K148" s="106"/>
      <c r="L148" s="118"/>
      <c r="M148" s="105"/>
      <c r="N148" s="106"/>
      <c r="O148" s="123"/>
      <c r="P148" s="124"/>
      <c r="Q148" s="125"/>
      <c r="R148" s="307"/>
      <c r="S148" s="47"/>
      <c r="T148" s="48"/>
      <c r="U148" s="111"/>
      <c r="V148" s="112"/>
      <c r="W148" s="113"/>
      <c r="X148" s="116"/>
      <c r="Y148" s="295"/>
      <c r="Z148" s="296"/>
      <c r="AA148" s="117"/>
      <c r="AB148" s="110"/>
      <c r="AC148" s="291"/>
    </row>
    <row r="149" spans="1:29" ht="15.75" customHeight="1">
      <c r="A149" s="312"/>
      <c r="B149" s="100"/>
      <c r="C149" s="293"/>
      <c r="D149" s="294"/>
      <c r="E149" s="101"/>
      <c r="F149" s="102"/>
      <c r="G149" s="121"/>
      <c r="H149" s="62"/>
      <c r="I149" s="104"/>
      <c r="J149" s="105"/>
      <c r="K149" s="106"/>
      <c r="L149" s="118"/>
      <c r="M149" s="105"/>
      <c r="N149" s="106"/>
      <c r="O149" s="123"/>
      <c r="P149" s="124"/>
      <c r="Q149" s="125"/>
      <c r="R149" s="307"/>
      <c r="S149" s="47"/>
      <c r="T149" s="48"/>
      <c r="U149" s="111"/>
      <c r="V149" s="112"/>
      <c r="W149" s="113"/>
      <c r="X149" s="116"/>
      <c r="Y149" s="295"/>
      <c r="Z149" s="296"/>
      <c r="AA149" s="117"/>
      <c r="AB149" s="110"/>
      <c r="AC149" s="291"/>
    </row>
    <row r="150" spans="1:29" ht="15.75" customHeight="1">
      <c r="A150" s="312"/>
      <c r="B150" s="100"/>
      <c r="C150" s="293"/>
      <c r="D150" s="294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307"/>
      <c r="S150" s="47"/>
      <c r="T150" s="48"/>
      <c r="U150" s="111"/>
      <c r="V150" s="112"/>
      <c r="W150" s="113"/>
      <c r="X150" s="116"/>
      <c r="Y150" s="295"/>
      <c r="Z150" s="296"/>
      <c r="AA150" s="117"/>
      <c r="AB150" s="110"/>
      <c r="AC150" s="291"/>
    </row>
    <row r="151" spans="1:29" ht="15.75" customHeight="1">
      <c r="A151" s="312"/>
      <c r="B151" s="100"/>
      <c r="C151" s="293"/>
      <c r="D151" s="294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307"/>
      <c r="S151" s="47"/>
      <c r="T151" s="48"/>
      <c r="U151" s="111"/>
      <c r="V151" s="112"/>
      <c r="W151" s="126"/>
      <c r="X151" s="127"/>
      <c r="Y151" s="295"/>
      <c r="Z151" s="296"/>
      <c r="AA151" s="117"/>
      <c r="AB151" s="110"/>
      <c r="AC151" s="291"/>
    </row>
    <row r="152" spans="1:29" ht="15.75" customHeight="1">
      <c r="A152" s="312"/>
      <c r="B152" s="100"/>
      <c r="C152" s="293"/>
      <c r="D152" s="294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307"/>
      <c r="S152" s="47"/>
      <c r="T152" s="48"/>
      <c r="U152" s="111"/>
      <c r="V152" s="112"/>
      <c r="W152" s="126"/>
      <c r="X152" s="127"/>
      <c r="Y152" s="295"/>
      <c r="Z152" s="296"/>
      <c r="AA152" s="117"/>
      <c r="AB152" s="110"/>
      <c r="AC152" s="291"/>
    </row>
    <row r="153" spans="1:29" ht="15.75" customHeight="1">
      <c r="A153" s="312"/>
      <c r="B153" s="100"/>
      <c r="C153" s="293"/>
      <c r="D153" s="294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307"/>
      <c r="S153" s="47"/>
      <c r="T153" s="48"/>
      <c r="U153" s="111"/>
      <c r="V153" s="112"/>
      <c r="W153" s="126"/>
      <c r="X153" s="127"/>
      <c r="Y153" s="295"/>
      <c r="Z153" s="296"/>
      <c r="AA153" s="117"/>
      <c r="AB153" s="110"/>
      <c r="AC153" s="291"/>
    </row>
    <row r="154" spans="1:29" ht="15.75" customHeight="1">
      <c r="A154" s="312"/>
      <c r="B154" s="100"/>
      <c r="C154" s="293"/>
      <c r="D154" s="294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307"/>
      <c r="S154" s="47"/>
      <c r="T154" s="48"/>
      <c r="U154" s="111"/>
      <c r="V154" s="112"/>
      <c r="W154" s="126"/>
      <c r="X154" s="127"/>
      <c r="Y154" s="295"/>
      <c r="Z154" s="296"/>
      <c r="AA154" s="117"/>
      <c r="AB154" s="110"/>
      <c r="AC154" s="291"/>
    </row>
    <row r="155" spans="1:29" ht="15.75" customHeight="1">
      <c r="A155" s="312"/>
      <c r="B155" s="100"/>
      <c r="C155" s="293"/>
      <c r="D155" s="294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307"/>
      <c r="S155" s="47"/>
      <c r="T155" s="48"/>
      <c r="U155" s="111"/>
      <c r="V155" s="112"/>
      <c r="W155" s="126"/>
      <c r="X155" s="127"/>
      <c r="Y155" s="295"/>
      <c r="Z155" s="296"/>
      <c r="AA155" s="117"/>
      <c r="AB155" s="110"/>
      <c r="AC155" s="291"/>
    </row>
    <row r="156" spans="1:29" ht="15.75" customHeight="1">
      <c r="A156" s="312"/>
      <c r="B156" s="100"/>
      <c r="C156" s="293"/>
      <c r="D156" s="294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307"/>
      <c r="S156" s="119"/>
      <c r="T156" s="120"/>
      <c r="U156" s="130"/>
      <c r="V156" s="131"/>
      <c r="W156" s="126"/>
      <c r="X156" s="127"/>
      <c r="Y156" s="295"/>
      <c r="Z156" s="296"/>
      <c r="AA156" s="165"/>
      <c r="AB156" s="125"/>
      <c r="AC156" s="291"/>
    </row>
    <row r="157" spans="1:29" ht="15.75" customHeight="1" thickBot="1">
      <c r="A157" s="313"/>
      <c r="B157" s="133" t="s">
        <v>117</v>
      </c>
      <c r="C157" s="297"/>
      <c r="D157" s="297"/>
      <c r="E157" s="134"/>
      <c r="F157" s="99"/>
      <c r="G157" s="135"/>
      <c r="H157" s="69"/>
      <c r="I157" s="136">
        <f t="shared" ref="I157:J157" si="38">AVERAGE(I141:I156)</f>
        <v>4.25</v>
      </c>
      <c r="J157" s="137">
        <f t="shared" si="38"/>
        <v>3300</v>
      </c>
      <c r="K157" s="138">
        <f t="shared" ref="K157" si="39">J157/I157</f>
        <v>776.47058823529414</v>
      </c>
      <c r="L157" s="136">
        <f t="shared" ref="L157:M157" si="40">AVERAGE(L141:L156)</f>
        <v>4.25</v>
      </c>
      <c r="M157" s="137">
        <f t="shared" si="40"/>
        <v>2951.3838891102473</v>
      </c>
      <c r="N157" s="138">
        <f>M157/L157</f>
        <v>694.4432680259406</v>
      </c>
      <c r="O157" s="139">
        <f>L157-I157</f>
        <v>0</v>
      </c>
      <c r="P157" s="140">
        <f>N157-K157</f>
        <v>-82.027320209353547</v>
      </c>
      <c r="Q157" s="141">
        <f>N157/K157</f>
        <v>0.89435875427583256</v>
      </c>
      <c r="R157" s="308"/>
      <c r="S157" s="142">
        <f>S141</f>
        <v>0.70833333333333337</v>
      </c>
      <c r="T157" s="143">
        <f>INDEX(T141:T156,COUNTA(T141:T156))</f>
        <v>0.86973379629629632</v>
      </c>
      <c r="U157" s="144"/>
      <c r="V157" s="166"/>
      <c r="W157" s="99"/>
      <c r="X157" s="69"/>
      <c r="Y157" s="298"/>
      <c r="Z157" s="299"/>
      <c r="AA157" s="168">
        <f>M157-J157</f>
        <v>-348.61611088975269</v>
      </c>
      <c r="AB157" s="141">
        <f>M157/J157</f>
        <v>0.89435875427583256</v>
      </c>
      <c r="AC157" s="292"/>
    </row>
    <row r="158" spans="1:29" ht="15.75" customHeight="1">
      <c r="A158" s="300" t="s">
        <v>152</v>
      </c>
      <c r="B158" s="114" t="s">
        <v>120</v>
      </c>
      <c r="C158" s="304" t="s">
        <v>153</v>
      </c>
      <c r="D158" s="305"/>
      <c r="E158" s="147">
        <v>14.03</v>
      </c>
      <c r="F158" s="97">
        <v>2633</v>
      </c>
      <c r="G158" s="148">
        <f t="shared" ref="G158:G161" si="41">E158*F158</f>
        <v>36940.99</v>
      </c>
      <c r="H158" s="149">
        <v>2</v>
      </c>
      <c r="I158" s="150">
        <v>3</v>
      </c>
      <c r="J158" s="151">
        <v>3000</v>
      </c>
      <c r="K158" s="152">
        <f>J158/I158</f>
        <v>1000</v>
      </c>
      <c r="L158" s="153">
        <v>3</v>
      </c>
      <c r="M158" s="151">
        <f>F158/V158*60</f>
        <v>2688.2586500283601</v>
      </c>
      <c r="N158" s="152">
        <f>M158/L158</f>
        <v>896.08621667611999</v>
      </c>
      <c r="O158" s="154">
        <f>L158-I158</f>
        <v>0</v>
      </c>
      <c r="P158" s="155">
        <f>N158-K158</f>
        <v>-103.91378332388001</v>
      </c>
      <c r="Q158" s="156">
        <f>N158/K158</f>
        <v>0.89608621667611998</v>
      </c>
      <c r="R158" s="306">
        <f>Q174</f>
        <v>0.88771044956803014</v>
      </c>
      <c r="S158" s="157">
        <v>0.70849537037037036</v>
      </c>
      <c r="T158" s="158">
        <v>0.74930555555555556</v>
      </c>
      <c r="U158" s="159"/>
      <c r="V158" s="160">
        <v>58.766666666666687</v>
      </c>
      <c r="W158" s="161"/>
      <c r="X158" s="162"/>
      <c r="Y158" s="309"/>
      <c r="Z158" s="310"/>
      <c r="AA158" s="115">
        <f>M158-J158</f>
        <v>-311.74134997163992</v>
      </c>
      <c r="AB158" s="156">
        <f>M158/J158</f>
        <v>0.89608621667611998</v>
      </c>
      <c r="AC158" s="290">
        <f>AB174</f>
        <v>0.88771044956803014</v>
      </c>
    </row>
    <row r="159" spans="1:29" ht="15.75" customHeight="1">
      <c r="A159" s="301"/>
      <c r="B159" s="100" t="s">
        <v>120</v>
      </c>
      <c r="C159" s="293" t="s">
        <v>154</v>
      </c>
      <c r="D159" s="294"/>
      <c r="E159" s="101">
        <v>18.18</v>
      </c>
      <c r="F159" s="102">
        <v>1762</v>
      </c>
      <c r="G159" s="103">
        <f t="shared" si="41"/>
        <v>32033.16</v>
      </c>
      <c r="H159" s="26"/>
      <c r="I159" s="104">
        <v>4</v>
      </c>
      <c r="J159" s="105">
        <v>3000</v>
      </c>
      <c r="K159" s="106">
        <f t="shared" si="37"/>
        <v>750</v>
      </c>
      <c r="L159" s="107">
        <v>4</v>
      </c>
      <c r="M159" s="105">
        <f>F159/V159*60</f>
        <v>2687.7966101694833</v>
      </c>
      <c r="N159" s="106">
        <f>M159/L159</f>
        <v>671.94915254237083</v>
      </c>
      <c r="O159" s="108">
        <f>L159-I159</f>
        <v>0</v>
      </c>
      <c r="P159" s="109">
        <f>N159-K159</f>
        <v>-78.050847457629175</v>
      </c>
      <c r="Q159" s="110">
        <f>N159/K159</f>
        <v>0.89593220338982782</v>
      </c>
      <c r="R159" s="307"/>
      <c r="S159" s="47">
        <v>0.76041666666666663</v>
      </c>
      <c r="T159" s="48">
        <v>0.78773148148148153</v>
      </c>
      <c r="U159" s="111">
        <v>15.999999999999943</v>
      </c>
      <c r="V159" s="112">
        <v>39.333333333333456</v>
      </c>
      <c r="W159" s="113"/>
      <c r="X159" s="116"/>
      <c r="Y159" s="295"/>
      <c r="Z159" s="296"/>
      <c r="AA159" s="117">
        <f>M159-J159</f>
        <v>-312.2033898305167</v>
      </c>
      <c r="AB159" s="110">
        <f>M159/J159</f>
        <v>0.89593220338982782</v>
      </c>
      <c r="AC159" s="291"/>
    </row>
    <row r="160" spans="1:29" ht="15.75" customHeight="1">
      <c r="A160" s="301"/>
      <c r="B160" s="100" t="s">
        <v>120</v>
      </c>
      <c r="C160" s="293" t="s">
        <v>155</v>
      </c>
      <c r="D160" s="294"/>
      <c r="E160" s="101">
        <v>14.28</v>
      </c>
      <c r="F160" s="102">
        <v>4054</v>
      </c>
      <c r="G160" s="103">
        <f t="shared" si="41"/>
        <v>57891.119999999995</v>
      </c>
      <c r="H160" s="26">
        <v>2</v>
      </c>
      <c r="I160" s="104">
        <v>3</v>
      </c>
      <c r="J160" s="105">
        <v>3600</v>
      </c>
      <c r="K160" s="106">
        <f t="shared" si="37"/>
        <v>1200</v>
      </c>
      <c r="L160" s="107">
        <v>3</v>
      </c>
      <c r="M160" s="105">
        <f>F160/V160*60</f>
        <v>3120.4618345092995</v>
      </c>
      <c r="N160" s="106">
        <f>M160/L160</f>
        <v>1040.1539448364331</v>
      </c>
      <c r="O160" s="108">
        <f>L160-I160</f>
        <v>0</v>
      </c>
      <c r="P160" s="109">
        <f>N160-K160</f>
        <v>-159.84605516356692</v>
      </c>
      <c r="Q160" s="110">
        <f>N160/K160</f>
        <v>0.86679495403036089</v>
      </c>
      <c r="R160" s="307"/>
      <c r="S160" s="47">
        <v>0.79795138888888884</v>
      </c>
      <c r="T160" s="48">
        <v>0.8520833333333333</v>
      </c>
      <c r="U160" s="111">
        <v>14.716666666666516</v>
      </c>
      <c r="V160" s="112">
        <v>77.950000000000031</v>
      </c>
      <c r="W160" s="113">
        <v>0.8520833333333333</v>
      </c>
      <c r="X160" s="116">
        <v>0.90486111111111112</v>
      </c>
      <c r="Y160" s="295"/>
      <c r="Z160" s="296"/>
      <c r="AA160" s="117">
        <f>M160-J160</f>
        <v>-479.53816549070052</v>
      </c>
      <c r="AB160" s="110">
        <f>M160/J160</f>
        <v>0.866794954030361</v>
      </c>
      <c r="AC160" s="291"/>
    </row>
    <row r="161" spans="1:29" ht="15.75" customHeight="1">
      <c r="A161" s="301"/>
      <c r="B161" s="100" t="s">
        <v>120</v>
      </c>
      <c r="C161" s="293" t="s">
        <v>153</v>
      </c>
      <c r="D161" s="294"/>
      <c r="E161" s="101">
        <v>14.03</v>
      </c>
      <c r="F161" s="102">
        <v>3785</v>
      </c>
      <c r="G161" s="103">
        <f t="shared" si="41"/>
        <v>53103.549999999996</v>
      </c>
      <c r="H161" s="26"/>
      <c r="I161" s="104">
        <v>3</v>
      </c>
      <c r="J161" s="105">
        <v>3000</v>
      </c>
      <c r="K161" s="106">
        <f t="shared" si="37"/>
        <v>1000</v>
      </c>
      <c r="L161" s="107">
        <v>3</v>
      </c>
      <c r="M161" s="105">
        <f>F161/V161*60</f>
        <v>2688.6345698500381</v>
      </c>
      <c r="N161" s="106">
        <f>M161/L161</f>
        <v>896.21152328334608</v>
      </c>
      <c r="O161" s="108">
        <f>L161-I161</f>
        <v>0</v>
      </c>
      <c r="P161" s="109">
        <f>N161-K161</f>
        <v>-103.78847671665392</v>
      </c>
      <c r="Q161" s="110">
        <f>N161/K161</f>
        <v>0.89621152328334608</v>
      </c>
      <c r="R161" s="307"/>
      <c r="S161" s="47">
        <v>0.90486111111111112</v>
      </c>
      <c r="T161" s="48">
        <v>0.96351851851851855</v>
      </c>
      <c r="U161" s="111">
        <v>76.000000000000057</v>
      </c>
      <c r="V161" s="112">
        <v>84.466666666666711</v>
      </c>
      <c r="W161" s="113"/>
      <c r="X161" s="116"/>
      <c r="Y161" s="295"/>
      <c r="Z161" s="296"/>
      <c r="AA161" s="117">
        <f>M161-J161</f>
        <v>-311.36543014996187</v>
      </c>
      <c r="AB161" s="110">
        <f>M161/J161</f>
        <v>0.89621152328334608</v>
      </c>
      <c r="AC161" s="291"/>
    </row>
    <row r="162" spans="1:29" ht="15.75" customHeight="1">
      <c r="A162" s="302"/>
      <c r="B162" s="100"/>
      <c r="C162" s="293"/>
      <c r="D162" s="294"/>
      <c r="E162" s="101"/>
      <c r="F162" s="102"/>
      <c r="G162" s="103"/>
      <c r="H162" s="13"/>
      <c r="I162" s="104"/>
      <c r="J162" s="105"/>
      <c r="K162" s="106"/>
      <c r="L162" s="118"/>
      <c r="M162" s="105"/>
      <c r="N162" s="106"/>
      <c r="O162" s="108"/>
      <c r="P162" s="109"/>
      <c r="Q162" s="110"/>
      <c r="R162" s="307"/>
      <c r="S162" s="47"/>
      <c r="T162" s="48"/>
      <c r="U162" s="111"/>
      <c r="V162" s="112"/>
      <c r="W162" s="113"/>
      <c r="X162" s="116"/>
      <c r="Y162" s="295"/>
      <c r="Z162" s="296"/>
      <c r="AA162" s="117"/>
      <c r="AB162" s="110"/>
      <c r="AC162" s="291"/>
    </row>
    <row r="163" spans="1:29" ht="15.75" customHeight="1">
      <c r="A163" s="302"/>
      <c r="B163" s="100"/>
      <c r="C163" s="293"/>
      <c r="D163" s="294"/>
      <c r="E163" s="101"/>
      <c r="F163" s="102"/>
      <c r="G163" s="121"/>
      <c r="H163" s="122"/>
      <c r="I163" s="104"/>
      <c r="J163" s="105"/>
      <c r="K163" s="106"/>
      <c r="L163" s="107"/>
      <c r="M163" s="105"/>
      <c r="N163" s="106"/>
      <c r="O163" s="108"/>
      <c r="P163" s="109"/>
      <c r="Q163" s="110"/>
      <c r="R163" s="307"/>
      <c r="S163" s="47"/>
      <c r="T163" s="48"/>
      <c r="U163" s="111"/>
      <c r="V163" s="112"/>
      <c r="W163" s="113"/>
      <c r="X163" s="116"/>
      <c r="Y163" s="295"/>
      <c r="Z163" s="296"/>
      <c r="AA163" s="117"/>
      <c r="AB163" s="110"/>
      <c r="AC163" s="291"/>
    </row>
    <row r="164" spans="1:29" ht="15.75" customHeight="1">
      <c r="A164" s="302"/>
      <c r="B164" s="100"/>
      <c r="C164" s="293"/>
      <c r="D164" s="294"/>
      <c r="E164" s="101"/>
      <c r="F164" s="102"/>
      <c r="G164" s="121"/>
      <c r="H164" s="62"/>
      <c r="I164" s="104"/>
      <c r="J164" s="105"/>
      <c r="K164" s="106"/>
      <c r="L164" s="118"/>
      <c r="M164" s="105"/>
      <c r="N164" s="106"/>
      <c r="O164" s="123"/>
      <c r="P164" s="124"/>
      <c r="Q164" s="125"/>
      <c r="R164" s="307"/>
      <c r="S164" s="47"/>
      <c r="T164" s="48"/>
      <c r="U164" s="111"/>
      <c r="V164" s="112"/>
      <c r="W164" s="113"/>
      <c r="X164" s="116"/>
      <c r="Y164" s="295"/>
      <c r="Z164" s="296"/>
      <c r="AA164" s="117"/>
      <c r="AB164" s="110"/>
      <c r="AC164" s="291"/>
    </row>
    <row r="165" spans="1:29" ht="15.75" customHeight="1">
      <c r="A165" s="302"/>
      <c r="B165" s="100"/>
      <c r="C165" s="293"/>
      <c r="D165" s="294"/>
      <c r="E165" s="101"/>
      <c r="F165" s="102"/>
      <c r="G165" s="121"/>
      <c r="H165" s="62"/>
      <c r="I165" s="104"/>
      <c r="J165" s="105"/>
      <c r="K165" s="106"/>
      <c r="L165" s="118"/>
      <c r="M165" s="105"/>
      <c r="N165" s="106"/>
      <c r="O165" s="123"/>
      <c r="P165" s="124"/>
      <c r="Q165" s="125"/>
      <c r="R165" s="307"/>
      <c r="S165" s="47"/>
      <c r="T165" s="48"/>
      <c r="U165" s="111"/>
      <c r="V165" s="112"/>
      <c r="W165" s="113"/>
      <c r="X165" s="116"/>
      <c r="Y165" s="295"/>
      <c r="Z165" s="296"/>
      <c r="AA165" s="117"/>
      <c r="AB165" s="110"/>
      <c r="AC165" s="291"/>
    </row>
    <row r="166" spans="1:29" ht="15.75" customHeight="1">
      <c r="A166" s="302"/>
      <c r="B166" s="100"/>
      <c r="C166" s="293"/>
      <c r="D166" s="294"/>
      <c r="E166" s="101"/>
      <c r="F166" s="102"/>
      <c r="G166" s="121"/>
      <c r="H166" s="62"/>
      <c r="I166" s="104"/>
      <c r="J166" s="105"/>
      <c r="K166" s="106"/>
      <c r="L166" s="118"/>
      <c r="M166" s="105"/>
      <c r="N166" s="106"/>
      <c r="O166" s="123"/>
      <c r="P166" s="124"/>
      <c r="Q166" s="125"/>
      <c r="R166" s="307"/>
      <c r="S166" s="47"/>
      <c r="T166" s="48"/>
      <c r="U166" s="111"/>
      <c r="V166" s="112"/>
      <c r="W166" s="113"/>
      <c r="X166" s="116"/>
      <c r="Y166" s="295"/>
      <c r="Z166" s="296"/>
      <c r="AA166" s="117"/>
      <c r="AB166" s="110"/>
      <c r="AC166" s="291"/>
    </row>
    <row r="167" spans="1:29" ht="15.75" customHeight="1">
      <c r="A167" s="302"/>
      <c r="B167" s="100"/>
      <c r="C167" s="293"/>
      <c r="D167" s="294"/>
      <c r="E167" s="101"/>
      <c r="F167" s="102"/>
      <c r="G167" s="121"/>
      <c r="H167" s="62"/>
      <c r="I167" s="104"/>
      <c r="J167" s="105"/>
      <c r="K167" s="106"/>
      <c r="L167" s="118"/>
      <c r="M167" s="105"/>
      <c r="N167" s="106"/>
      <c r="O167" s="123"/>
      <c r="P167" s="124"/>
      <c r="Q167" s="125"/>
      <c r="R167" s="307"/>
      <c r="S167" s="47"/>
      <c r="T167" s="48"/>
      <c r="U167" s="111"/>
      <c r="V167" s="112"/>
      <c r="W167" s="113"/>
      <c r="X167" s="116"/>
      <c r="Y167" s="295"/>
      <c r="Z167" s="296"/>
      <c r="AA167" s="117"/>
      <c r="AB167" s="110"/>
      <c r="AC167" s="291"/>
    </row>
    <row r="168" spans="1:29" ht="15.75" customHeight="1">
      <c r="A168" s="302"/>
      <c r="B168" s="100"/>
      <c r="C168" s="293"/>
      <c r="D168" s="294"/>
      <c r="E168" s="101"/>
      <c r="F168" s="102"/>
      <c r="G168" s="121"/>
      <c r="H168" s="62"/>
      <c r="I168" s="104"/>
      <c r="J168" s="105"/>
      <c r="K168" s="106"/>
      <c r="L168" s="118"/>
      <c r="M168" s="105"/>
      <c r="N168" s="106"/>
      <c r="O168" s="123"/>
      <c r="P168" s="124"/>
      <c r="Q168" s="125"/>
      <c r="R168" s="307"/>
      <c r="S168" s="47"/>
      <c r="T168" s="48"/>
      <c r="U168" s="111"/>
      <c r="V168" s="112"/>
      <c r="W168" s="126"/>
      <c r="X168" s="127"/>
      <c r="Y168" s="295"/>
      <c r="Z168" s="296"/>
      <c r="AA168" s="117"/>
      <c r="AB168" s="110"/>
      <c r="AC168" s="291"/>
    </row>
    <row r="169" spans="1:29" ht="15.75" customHeight="1">
      <c r="A169" s="302"/>
      <c r="B169" s="100"/>
      <c r="C169" s="293"/>
      <c r="D169" s="294"/>
      <c r="E169" s="101"/>
      <c r="F169" s="102"/>
      <c r="G169" s="121"/>
      <c r="H169" s="62"/>
      <c r="I169" s="104"/>
      <c r="J169" s="105"/>
      <c r="K169" s="106"/>
      <c r="L169" s="118"/>
      <c r="M169" s="105"/>
      <c r="N169" s="106"/>
      <c r="O169" s="123"/>
      <c r="P169" s="124"/>
      <c r="Q169" s="125"/>
      <c r="R169" s="307"/>
      <c r="S169" s="47"/>
      <c r="T169" s="48"/>
      <c r="U169" s="111"/>
      <c r="V169" s="112"/>
      <c r="W169" s="126"/>
      <c r="X169" s="127"/>
      <c r="Y169" s="295"/>
      <c r="Z169" s="296"/>
      <c r="AA169" s="117"/>
      <c r="AB169" s="110"/>
      <c r="AC169" s="291"/>
    </row>
    <row r="170" spans="1:29" ht="15.75" customHeight="1">
      <c r="A170" s="302"/>
      <c r="B170" s="100"/>
      <c r="C170" s="293"/>
      <c r="D170" s="294"/>
      <c r="E170" s="101"/>
      <c r="F170" s="102"/>
      <c r="G170" s="121"/>
      <c r="H170" s="62"/>
      <c r="I170" s="104"/>
      <c r="J170" s="105"/>
      <c r="K170" s="106"/>
      <c r="L170" s="118"/>
      <c r="M170" s="105"/>
      <c r="N170" s="106"/>
      <c r="O170" s="123"/>
      <c r="P170" s="124"/>
      <c r="Q170" s="125"/>
      <c r="R170" s="307"/>
      <c r="S170" s="47"/>
      <c r="T170" s="48"/>
      <c r="U170" s="111"/>
      <c r="V170" s="112"/>
      <c r="W170" s="126"/>
      <c r="X170" s="127"/>
      <c r="Y170" s="295"/>
      <c r="Z170" s="296"/>
      <c r="AA170" s="117"/>
      <c r="AB170" s="110"/>
      <c r="AC170" s="291"/>
    </row>
    <row r="171" spans="1:29" ht="15.75" customHeight="1">
      <c r="A171" s="302"/>
      <c r="B171" s="100"/>
      <c r="C171" s="293"/>
      <c r="D171" s="294"/>
      <c r="E171" s="101"/>
      <c r="F171" s="102"/>
      <c r="G171" s="121"/>
      <c r="H171" s="62"/>
      <c r="I171" s="104"/>
      <c r="J171" s="105"/>
      <c r="K171" s="106"/>
      <c r="L171" s="118"/>
      <c r="M171" s="105"/>
      <c r="N171" s="106"/>
      <c r="O171" s="123"/>
      <c r="P171" s="124"/>
      <c r="Q171" s="125"/>
      <c r="R171" s="307"/>
      <c r="S171" s="47"/>
      <c r="T171" s="48"/>
      <c r="U171" s="111"/>
      <c r="V171" s="112"/>
      <c r="W171" s="126"/>
      <c r="X171" s="127"/>
      <c r="Y171" s="295"/>
      <c r="Z171" s="296"/>
      <c r="AA171" s="117"/>
      <c r="AB171" s="110"/>
      <c r="AC171" s="291"/>
    </row>
    <row r="172" spans="1:29" ht="15.75" customHeight="1">
      <c r="A172" s="302"/>
      <c r="B172" s="100"/>
      <c r="C172" s="293"/>
      <c r="D172" s="294"/>
      <c r="E172" s="101"/>
      <c r="F172" s="102"/>
      <c r="G172" s="121"/>
      <c r="H172" s="62"/>
      <c r="I172" s="104"/>
      <c r="J172" s="105"/>
      <c r="K172" s="106"/>
      <c r="L172" s="118"/>
      <c r="M172" s="105"/>
      <c r="N172" s="106"/>
      <c r="O172" s="123"/>
      <c r="P172" s="124"/>
      <c r="Q172" s="125"/>
      <c r="R172" s="307"/>
      <c r="S172" s="47"/>
      <c r="T172" s="48"/>
      <c r="U172" s="111"/>
      <c r="V172" s="112"/>
      <c r="W172" s="126"/>
      <c r="X172" s="127"/>
      <c r="Y172" s="295"/>
      <c r="Z172" s="296"/>
      <c r="AA172" s="117"/>
      <c r="AB172" s="110"/>
      <c r="AC172" s="291"/>
    </row>
    <row r="173" spans="1:29" ht="15.75" customHeight="1">
      <c r="A173" s="302"/>
      <c r="B173" s="100"/>
      <c r="C173" s="293"/>
      <c r="D173" s="294"/>
      <c r="E173" s="170"/>
      <c r="F173" s="102"/>
      <c r="G173" s="129"/>
      <c r="H173" s="62"/>
      <c r="I173" s="104"/>
      <c r="J173" s="105"/>
      <c r="K173" s="106"/>
      <c r="L173" s="118"/>
      <c r="M173" s="105"/>
      <c r="N173" s="106"/>
      <c r="O173" s="123"/>
      <c r="P173" s="124"/>
      <c r="Q173" s="125"/>
      <c r="R173" s="307"/>
      <c r="S173" s="119"/>
      <c r="T173" s="120"/>
      <c r="U173" s="130"/>
      <c r="V173" s="131"/>
      <c r="W173" s="126"/>
      <c r="X173" s="127"/>
      <c r="Y173" s="295"/>
      <c r="Z173" s="296"/>
      <c r="AA173" s="165"/>
      <c r="AB173" s="125"/>
      <c r="AC173" s="291"/>
    </row>
    <row r="174" spans="1:29" ht="15.75" customHeight="1" thickBot="1">
      <c r="A174" s="303"/>
      <c r="B174" s="133" t="s">
        <v>117</v>
      </c>
      <c r="C174" s="297"/>
      <c r="D174" s="297"/>
      <c r="E174" s="134"/>
      <c r="F174" s="99"/>
      <c r="G174" s="135"/>
      <c r="H174" s="69"/>
      <c r="I174" s="136">
        <f t="shared" ref="I174:J174" si="42">AVERAGE(I158:I173)</f>
        <v>3.25</v>
      </c>
      <c r="J174" s="137">
        <f t="shared" si="42"/>
        <v>3150</v>
      </c>
      <c r="K174" s="138">
        <f t="shared" ref="K174" si="43">J174/I174</f>
        <v>969.23076923076928</v>
      </c>
      <c r="L174" s="136">
        <f t="shared" ref="L174:M174" si="44">AVERAGE(L158:L173)</f>
        <v>3.25</v>
      </c>
      <c r="M174" s="137">
        <f t="shared" si="44"/>
        <v>2796.2879161392948</v>
      </c>
      <c r="N174" s="138">
        <f t="shared" ref="N174:N179" si="45">M174/L174</f>
        <v>860.39628188901384</v>
      </c>
      <c r="O174" s="139">
        <f t="shared" ref="O174:O179" si="46">L174-I174</f>
        <v>0</v>
      </c>
      <c r="P174" s="140">
        <f t="shared" ref="P174:P179" si="47">N174-K174</f>
        <v>-108.83448734175545</v>
      </c>
      <c r="Q174" s="141">
        <f t="shared" ref="Q174:Q179" si="48">N174/K174</f>
        <v>0.88771044956803014</v>
      </c>
      <c r="R174" s="308"/>
      <c r="S174" s="142">
        <f>S158</f>
        <v>0.70849537037037036</v>
      </c>
      <c r="T174" s="143">
        <f>INDEX(T158:T173,COUNTA(T158:T173))</f>
        <v>0.96351851851851855</v>
      </c>
      <c r="U174" s="144"/>
      <c r="V174" s="166"/>
      <c r="W174" s="99"/>
      <c r="X174" s="69"/>
      <c r="Y174" s="298"/>
      <c r="Z174" s="299"/>
      <c r="AA174" s="168">
        <f t="shared" ref="AA174:AA179" si="49">M174-J174</f>
        <v>-353.71208386070521</v>
      </c>
      <c r="AB174" s="141">
        <f t="shared" ref="AB174:AB179" si="50">M174/J174</f>
        <v>0.88771044956803014</v>
      </c>
      <c r="AC174" s="292"/>
    </row>
    <row r="175" spans="1:29" ht="15.75" customHeight="1">
      <c r="A175" s="311" t="s">
        <v>156</v>
      </c>
      <c r="B175" s="114" t="s">
        <v>120</v>
      </c>
      <c r="C175" s="304" t="s">
        <v>158</v>
      </c>
      <c r="D175" s="305"/>
      <c r="E175" s="147">
        <v>18.18</v>
      </c>
      <c r="F175" s="97">
        <v>1242</v>
      </c>
      <c r="G175" s="148">
        <f t="shared" ref="G175:G179" si="51">E175*F175</f>
        <v>22579.56</v>
      </c>
      <c r="H175" s="149"/>
      <c r="I175" s="150">
        <v>3</v>
      </c>
      <c r="J175" s="151">
        <v>3600</v>
      </c>
      <c r="K175" s="152">
        <f>J175/I175</f>
        <v>1200</v>
      </c>
      <c r="L175" s="153">
        <v>3</v>
      </c>
      <c r="M175" s="151">
        <f>F175/V175*60</f>
        <v>3126.7132867132946</v>
      </c>
      <c r="N175" s="152">
        <f t="shared" si="45"/>
        <v>1042.2377622377649</v>
      </c>
      <c r="O175" s="154">
        <f t="shared" si="46"/>
        <v>0</v>
      </c>
      <c r="P175" s="155">
        <f t="shared" si="47"/>
        <v>-157.76223776223515</v>
      </c>
      <c r="Q175" s="156">
        <f t="shared" si="48"/>
        <v>0.86853146853147067</v>
      </c>
      <c r="R175" s="306">
        <f>Q191</f>
        <v>0.87474124995161318</v>
      </c>
      <c r="S175" s="157">
        <v>0.70844907407407409</v>
      </c>
      <c r="T175" s="158">
        <v>0.72499999999999998</v>
      </c>
      <c r="U175" s="159"/>
      <c r="V175" s="160">
        <v>23.833333333333275</v>
      </c>
      <c r="W175" s="158"/>
      <c r="X175" s="169"/>
      <c r="Y175" s="309"/>
      <c r="Z175" s="310"/>
      <c r="AA175" s="171">
        <f t="shared" si="49"/>
        <v>-473.28671328670544</v>
      </c>
      <c r="AB175" s="156">
        <f t="shared" si="50"/>
        <v>0.86853146853147067</v>
      </c>
      <c r="AC175" s="290">
        <f>AB191</f>
        <v>0.87474124995161318</v>
      </c>
    </row>
    <row r="176" spans="1:29" ht="15.75" customHeight="1">
      <c r="A176" s="312"/>
      <c r="B176" s="100" t="s">
        <v>120</v>
      </c>
      <c r="C176" s="293" t="s">
        <v>159</v>
      </c>
      <c r="D176" s="294"/>
      <c r="E176" s="101">
        <v>24.82</v>
      </c>
      <c r="F176" s="102">
        <v>2323</v>
      </c>
      <c r="G176" s="103">
        <f t="shared" si="51"/>
        <v>57656.86</v>
      </c>
      <c r="H176" s="26"/>
      <c r="I176" s="104">
        <v>4</v>
      </c>
      <c r="J176" s="105">
        <v>3300</v>
      </c>
      <c r="K176" s="106">
        <f t="shared" si="37"/>
        <v>825</v>
      </c>
      <c r="L176" s="107">
        <v>4</v>
      </c>
      <c r="M176" s="105">
        <f>F176/V176*60</f>
        <v>2925.0786988457448</v>
      </c>
      <c r="N176" s="106">
        <f t="shared" si="45"/>
        <v>731.26967471143621</v>
      </c>
      <c r="O176" s="108">
        <f t="shared" si="46"/>
        <v>0</v>
      </c>
      <c r="P176" s="109">
        <f t="shared" si="47"/>
        <v>-93.73032528856379</v>
      </c>
      <c r="Q176" s="110">
        <f t="shared" si="48"/>
        <v>0.88638748449871052</v>
      </c>
      <c r="R176" s="307"/>
      <c r="S176" s="47">
        <v>0.7356597222222222</v>
      </c>
      <c r="T176" s="48">
        <v>0.76875000000000004</v>
      </c>
      <c r="U176" s="111">
        <v>15.350000000000001</v>
      </c>
      <c r="V176" s="112">
        <v>47.650000000000091</v>
      </c>
      <c r="W176" s="113"/>
      <c r="X176" s="13"/>
      <c r="Y176" s="295"/>
      <c r="Z176" s="296"/>
      <c r="AA176" s="172">
        <f t="shared" si="49"/>
        <v>-374.92130115425516</v>
      </c>
      <c r="AB176" s="110">
        <f t="shared" si="50"/>
        <v>0.88638748449871052</v>
      </c>
      <c r="AC176" s="291"/>
    </row>
    <row r="177" spans="1:29" ht="15.75" customHeight="1">
      <c r="A177" s="312"/>
      <c r="B177" s="100" t="s">
        <v>120</v>
      </c>
      <c r="C177" s="293" t="s">
        <v>160</v>
      </c>
      <c r="D177" s="294"/>
      <c r="E177" s="101">
        <v>25.03</v>
      </c>
      <c r="F177" s="102">
        <v>1798</v>
      </c>
      <c r="G177" s="103">
        <f t="shared" si="51"/>
        <v>45003.94</v>
      </c>
      <c r="H177" s="26"/>
      <c r="I177" s="104">
        <v>4</v>
      </c>
      <c r="J177" s="105">
        <v>3300</v>
      </c>
      <c r="K177" s="106">
        <f t="shared" si="37"/>
        <v>825</v>
      </c>
      <c r="L177" s="107">
        <v>4</v>
      </c>
      <c r="M177" s="105">
        <f>F177/V177*60</f>
        <v>2926.2206148282007</v>
      </c>
      <c r="N177" s="106">
        <f t="shared" si="45"/>
        <v>731.55515370705018</v>
      </c>
      <c r="O177" s="108">
        <f t="shared" si="46"/>
        <v>0</v>
      </c>
      <c r="P177" s="109">
        <f t="shared" si="47"/>
        <v>-93.444846292949819</v>
      </c>
      <c r="Q177" s="110">
        <f t="shared" si="48"/>
        <v>0.88673351964490932</v>
      </c>
      <c r="R177" s="307"/>
      <c r="S177" s="47">
        <v>0.77925925925925921</v>
      </c>
      <c r="T177" s="48">
        <v>0.80486111111111114</v>
      </c>
      <c r="U177" s="111">
        <v>15.133333333333194</v>
      </c>
      <c r="V177" s="112">
        <v>36.866666666666781</v>
      </c>
      <c r="W177" s="113"/>
      <c r="X177" s="13"/>
      <c r="Y177" s="295"/>
      <c r="Z177" s="296"/>
      <c r="AA177" s="172">
        <f t="shared" si="49"/>
        <v>-373.77938517179928</v>
      </c>
      <c r="AB177" s="110">
        <f t="shared" si="50"/>
        <v>0.88673351964490932</v>
      </c>
      <c r="AC177" s="291"/>
    </row>
    <row r="178" spans="1:29" ht="15.75" customHeight="1">
      <c r="A178" s="312"/>
      <c r="B178" s="100" t="s">
        <v>120</v>
      </c>
      <c r="C178" s="293" t="s">
        <v>157</v>
      </c>
      <c r="D178" s="294"/>
      <c r="E178" s="101">
        <v>18.18</v>
      </c>
      <c r="F178" s="102">
        <v>2952</v>
      </c>
      <c r="G178" s="103">
        <f t="shared" si="51"/>
        <v>53667.360000000001</v>
      </c>
      <c r="H178" s="26"/>
      <c r="I178" s="104">
        <v>3</v>
      </c>
      <c r="J178" s="105">
        <v>3600</v>
      </c>
      <c r="K178" s="106">
        <f t="shared" si="37"/>
        <v>1200</v>
      </c>
      <c r="L178" s="107">
        <v>3</v>
      </c>
      <c r="M178" s="105">
        <f>F178/V178*60</f>
        <v>3121.9741480611065</v>
      </c>
      <c r="N178" s="106">
        <f t="shared" si="45"/>
        <v>1040.6580493537022</v>
      </c>
      <c r="O178" s="108">
        <f t="shared" si="46"/>
        <v>0</v>
      </c>
      <c r="P178" s="109">
        <f t="shared" si="47"/>
        <v>-159.34195064629785</v>
      </c>
      <c r="Q178" s="110">
        <f t="shared" si="48"/>
        <v>0.86721504112808512</v>
      </c>
      <c r="R178" s="307"/>
      <c r="S178" s="47">
        <v>0.81685185185185183</v>
      </c>
      <c r="T178" s="48">
        <v>0.85624999999999996</v>
      </c>
      <c r="U178" s="111">
        <v>17.266666666666595</v>
      </c>
      <c r="V178" s="112">
        <v>56.733333333333306</v>
      </c>
      <c r="W178" s="113">
        <v>0.85624999999999996</v>
      </c>
      <c r="X178" s="116">
        <v>0.90833333333333333</v>
      </c>
      <c r="Y178" s="295"/>
      <c r="Z178" s="296"/>
      <c r="AA178" s="172">
        <f t="shared" si="49"/>
        <v>-478.02585193889354</v>
      </c>
      <c r="AB178" s="110">
        <f t="shared" si="50"/>
        <v>0.86721504112808512</v>
      </c>
      <c r="AC178" s="291"/>
    </row>
    <row r="179" spans="1:29" ht="15.75" customHeight="1">
      <c r="A179" s="312"/>
      <c r="B179" s="100" t="s">
        <v>120</v>
      </c>
      <c r="C179" s="293" t="s">
        <v>155</v>
      </c>
      <c r="D179" s="294"/>
      <c r="E179" s="101">
        <v>14.28</v>
      </c>
      <c r="F179" s="102">
        <v>3664</v>
      </c>
      <c r="G179" s="103">
        <f t="shared" si="51"/>
        <v>52321.919999999998</v>
      </c>
      <c r="H179" s="13"/>
      <c r="I179" s="104">
        <v>3</v>
      </c>
      <c r="J179" s="105">
        <v>3600</v>
      </c>
      <c r="K179" s="106">
        <f t="shared" si="37"/>
        <v>1200</v>
      </c>
      <c r="L179" s="118">
        <v>3</v>
      </c>
      <c r="M179" s="105">
        <f>F179/V179*60</f>
        <v>3120.5110007097237</v>
      </c>
      <c r="N179" s="106">
        <f t="shared" si="45"/>
        <v>1040.1703335699078</v>
      </c>
      <c r="O179" s="108">
        <f t="shared" si="46"/>
        <v>0</v>
      </c>
      <c r="P179" s="109">
        <f t="shared" si="47"/>
        <v>-159.82966643009217</v>
      </c>
      <c r="Q179" s="110">
        <f t="shared" si="48"/>
        <v>0.86680861130825648</v>
      </c>
      <c r="R179" s="307"/>
      <c r="S179" s="47">
        <v>0.90833333333333333</v>
      </c>
      <c r="T179" s="48">
        <v>0.95725694444444442</v>
      </c>
      <c r="U179" s="111">
        <v>75.000000000000057</v>
      </c>
      <c r="V179" s="112">
        <v>70.449999999999989</v>
      </c>
      <c r="W179" s="113"/>
      <c r="X179" s="116"/>
      <c r="Y179" s="295"/>
      <c r="Z179" s="296"/>
      <c r="AA179" s="172">
        <f t="shared" si="49"/>
        <v>-479.4889992902763</v>
      </c>
      <c r="AB179" s="110">
        <f t="shared" si="50"/>
        <v>0.86680861130825659</v>
      </c>
      <c r="AC179" s="291"/>
    </row>
    <row r="180" spans="1:29" ht="15.75" customHeight="1">
      <c r="A180" s="312"/>
      <c r="B180" s="100"/>
      <c r="C180" s="293"/>
      <c r="D180" s="294"/>
      <c r="E180" s="101"/>
      <c r="F180" s="102"/>
      <c r="G180" s="121"/>
      <c r="H180" s="122"/>
      <c r="I180" s="104"/>
      <c r="J180" s="105"/>
      <c r="K180" s="106"/>
      <c r="L180" s="107"/>
      <c r="M180" s="105"/>
      <c r="N180" s="106"/>
      <c r="O180" s="108"/>
      <c r="P180" s="109"/>
      <c r="Q180" s="110"/>
      <c r="R180" s="307"/>
      <c r="S180" s="47"/>
      <c r="T180" s="48"/>
      <c r="U180" s="111"/>
      <c r="V180" s="112"/>
      <c r="W180" s="113"/>
      <c r="X180" s="50"/>
      <c r="Y180" s="295"/>
      <c r="Z180" s="296"/>
      <c r="AA180" s="172"/>
      <c r="AB180" s="110"/>
      <c r="AC180" s="291"/>
    </row>
    <row r="181" spans="1:29" ht="15.75" customHeight="1">
      <c r="A181" s="312"/>
      <c r="B181" s="100"/>
      <c r="C181" s="293"/>
      <c r="D181" s="294"/>
      <c r="E181" s="101"/>
      <c r="F181" s="102"/>
      <c r="G181" s="121"/>
      <c r="H181" s="62"/>
      <c r="I181" s="104"/>
      <c r="J181" s="105"/>
      <c r="K181" s="106"/>
      <c r="L181" s="118"/>
      <c r="M181" s="105"/>
      <c r="N181" s="106"/>
      <c r="O181" s="123"/>
      <c r="P181" s="124"/>
      <c r="Q181" s="125"/>
      <c r="R181" s="307"/>
      <c r="S181" s="47"/>
      <c r="T181" s="48"/>
      <c r="U181" s="111"/>
      <c r="V181" s="112"/>
      <c r="W181" s="113"/>
      <c r="X181" s="116"/>
      <c r="Y181" s="295"/>
      <c r="Z181" s="296"/>
      <c r="AA181" s="172"/>
      <c r="AB181" s="110"/>
      <c r="AC181" s="291"/>
    </row>
    <row r="182" spans="1:29" ht="15.75" customHeight="1">
      <c r="A182" s="312"/>
      <c r="B182" s="100"/>
      <c r="C182" s="293"/>
      <c r="D182" s="294"/>
      <c r="E182" s="101"/>
      <c r="F182" s="102"/>
      <c r="G182" s="121"/>
      <c r="H182" s="62"/>
      <c r="I182" s="104"/>
      <c r="J182" s="105"/>
      <c r="K182" s="106"/>
      <c r="L182" s="118"/>
      <c r="M182" s="105"/>
      <c r="N182" s="106"/>
      <c r="O182" s="123"/>
      <c r="P182" s="124"/>
      <c r="Q182" s="125"/>
      <c r="R182" s="307"/>
      <c r="S182" s="47"/>
      <c r="T182" s="48"/>
      <c r="U182" s="111"/>
      <c r="V182" s="112"/>
      <c r="W182" s="113"/>
      <c r="X182" s="116"/>
      <c r="Y182" s="295"/>
      <c r="Z182" s="296"/>
      <c r="AA182" s="172"/>
      <c r="AB182" s="110"/>
      <c r="AC182" s="291"/>
    </row>
    <row r="183" spans="1:29" ht="15.75" customHeight="1">
      <c r="A183" s="312"/>
      <c r="B183" s="100"/>
      <c r="C183" s="293"/>
      <c r="D183" s="294"/>
      <c r="E183" s="101"/>
      <c r="F183" s="102"/>
      <c r="G183" s="121"/>
      <c r="H183" s="62"/>
      <c r="I183" s="104"/>
      <c r="J183" s="105"/>
      <c r="K183" s="106"/>
      <c r="L183" s="118"/>
      <c r="M183" s="105"/>
      <c r="N183" s="106"/>
      <c r="O183" s="123"/>
      <c r="P183" s="124"/>
      <c r="Q183" s="125"/>
      <c r="R183" s="307"/>
      <c r="S183" s="47"/>
      <c r="T183" s="48"/>
      <c r="U183" s="111"/>
      <c r="V183" s="112"/>
      <c r="W183" s="126"/>
      <c r="X183" s="127"/>
      <c r="Y183" s="295"/>
      <c r="Z183" s="296"/>
      <c r="AA183" s="172"/>
      <c r="AB183" s="110"/>
      <c r="AC183" s="291"/>
    </row>
    <row r="184" spans="1:29" ht="15.75" customHeight="1">
      <c r="A184" s="312"/>
      <c r="B184" s="100"/>
      <c r="C184" s="293"/>
      <c r="D184" s="294"/>
      <c r="E184" s="101"/>
      <c r="F184" s="102"/>
      <c r="G184" s="121"/>
      <c r="H184" s="62"/>
      <c r="I184" s="104"/>
      <c r="J184" s="105"/>
      <c r="K184" s="106"/>
      <c r="L184" s="118"/>
      <c r="M184" s="105"/>
      <c r="N184" s="106"/>
      <c r="O184" s="123"/>
      <c r="P184" s="124"/>
      <c r="Q184" s="125"/>
      <c r="R184" s="307"/>
      <c r="S184" s="47"/>
      <c r="T184" s="48"/>
      <c r="U184" s="111"/>
      <c r="V184" s="112"/>
      <c r="W184" s="126"/>
      <c r="X184" s="127"/>
      <c r="Y184" s="295"/>
      <c r="Z184" s="296"/>
      <c r="AA184" s="172"/>
      <c r="AB184" s="110"/>
      <c r="AC184" s="291"/>
    </row>
    <row r="185" spans="1:29" ht="15.75" customHeight="1">
      <c r="A185" s="312"/>
      <c r="B185" s="100"/>
      <c r="C185" s="293"/>
      <c r="D185" s="294"/>
      <c r="E185" s="101"/>
      <c r="F185" s="102"/>
      <c r="G185" s="121"/>
      <c r="H185" s="62"/>
      <c r="I185" s="104"/>
      <c r="J185" s="105"/>
      <c r="K185" s="106"/>
      <c r="L185" s="118"/>
      <c r="M185" s="105"/>
      <c r="N185" s="106"/>
      <c r="O185" s="123"/>
      <c r="P185" s="124"/>
      <c r="Q185" s="125"/>
      <c r="R185" s="307"/>
      <c r="S185" s="47"/>
      <c r="T185" s="48"/>
      <c r="U185" s="111"/>
      <c r="V185" s="112"/>
      <c r="W185" s="126"/>
      <c r="X185" s="127"/>
      <c r="Y185" s="295"/>
      <c r="Z185" s="296"/>
      <c r="AA185" s="172"/>
      <c r="AB185" s="110"/>
      <c r="AC185" s="291"/>
    </row>
    <row r="186" spans="1:29" ht="15.75" customHeight="1">
      <c r="A186" s="312"/>
      <c r="B186" s="100"/>
      <c r="C186" s="293"/>
      <c r="D186" s="294"/>
      <c r="E186" s="101"/>
      <c r="F186" s="102"/>
      <c r="G186" s="121"/>
      <c r="H186" s="62"/>
      <c r="I186" s="104"/>
      <c r="J186" s="105"/>
      <c r="K186" s="106"/>
      <c r="L186" s="118"/>
      <c r="M186" s="105"/>
      <c r="N186" s="106"/>
      <c r="O186" s="123"/>
      <c r="P186" s="124"/>
      <c r="Q186" s="125"/>
      <c r="R186" s="307"/>
      <c r="S186" s="47"/>
      <c r="T186" s="48"/>
      <c r="U186" s="111"/>
      <c r="V186" s="112"/>
      <c r="W186" s="126"/>
      <c r="X186" s="127"/>
      <c r="Y186" s="295"/>
      <c r="Z186" s="296"/>
      <c r="AA186" s="172"/>
      <c r="AB186" s="110"/>
      <c r="AC186" s="291"/>
    </row>
    <row r="187" spans="1:29" ht="15.75" customHeight="1">
      <c r="A187" s="312"/>
      <c r="B187" s="100"/>
      <c r="C187" s="293"/>
      <c r="D187" s="294"/>
      <c r="E187" s="101"/>
      <c r="F187" s="102"/>
      <c r="G187" s="121"/>
      <c r="H187" s="62"/>
      <c r="I187" s="104"/>
      <c r="J187" s="105"/>
      <c r="K187" s="106"/>
      <c r="L187" s="118"/>
      <c r="M187" s="105"/>
      <c r="N187" s="106"/>
      <c r="O187" s="123"/>
      <c r="P187" s="124"/>
      <c r="Q187" s="125"/>
      <c r="R187" s="307"/>
      <c r="S187" s="47"/>
      <c r="T187" s="48"/>
      <c r="U187" s="111"/>
      <c r="V187" s="112"/>
      <c r="W187" s="126"/>
      <c r="X187" s="127"/>
      <c r="Y187" s="295"/>
      <c r="Z187" s="296"/>
      <c r="AA187" s="172"/>
      <c r="AB187" s="110"/>
      <c r="AC187" s="291"/>
    </row>
    <row r="188" spans="1:29" ht="15.75" customHeight="1">
      <c r="A188" s="312"/>
      <c r="B188" s="100"/>
      <c r="C188" s="293"/>
      <c r="D188" s="294"/>
      <c r="E188" s="101"/>
      <c r="F188" s="102"/>
      <c r="G188" s="121"/>
      <c r="H188" s="62"/>
      <c r="I188" s="104"/>
      <c r="J188" s="105"/>
      <c r="K188" s="106"/>
      <c r="L188" s="118"/>
      <c r="M188" s="105"/>
      <c r="N188" s="106"/>
      <c r="O188" s="123"/>
      <c r="P188" s="124"/>
      <c r="Q188" s="125"/>
      <c r="R188" s="307"/>
      <c r="S188" s="47"/>
      <c r="T188" s="48"/>
      <c r="U188" s="111"/>
      <c r="V188" s="112"/>
      <c r="W188" s="113"/>
      <c r="X188" s="116"/>
      <c r="Y188" s="295"/>
      <c r="Z188" s="296"/>
      <c r="AA188" s="172"/>
      <c r="AB188" s="110"/>
      <c r="AC188" s="291"/>
    </row>
    <row r="189" spans="1:29" ht="15.75" customHeight="1">
      <c r="A189" s="312"/>
      <c r="B189" s="100"/>
      <c r="C189" s="293"/>
      <c r="D189" s="294"/>
      <c r="E189" s="101"/>
      <c r="F189" s="102"/>
      <c r="G189" s="121"/>
      <c r="H189" s="62"/>
      <c r="I189" s="104"/>
      <c r="J189" s="105"/>
      <c r="K189" s="106"/>
      <c r="L189" s="118"/>
      <c r="M189" s="105"/>
      <c r="N189" s="106"/>
      <c r="O189" s="123"/>
      <c r="P189" s="124"/>
      <c r="Q189" s="125"/>
      <c r="R189" s="307"/>
      <c r="S189" s="47"/>
      <c r="T189" s="48"/>
      <c r="U189" s="111"/>
      <c r="V189" s="112"/>
      <c r="W189" s="126"/>
      <c r="X189" s="127"/>
      <c r="Y189" s="295"/>
      <c r="Z189" s="296"/>
      <c r="AA189" s="172"/>
      <c r="AB189" s="110"/>
      <c r="AC189" s="291"/>
    </row>
    <row r="190" spans="1:29" ht="15.75" customHeight="1">
      <c r="A190" s="312"/>
      <c r="B190" s="100"/>
      <c r="C190" s="293"/>
      <c r="D190" s="294"/>
      <c r="E190" s="170"/>
      <c r="F190" s="102"/>
      <c r="G190" s="129"/>
      <c r="H190" s="62"/>
      <c r="I190" s="104"/>
      <c r="J190" s="105"/>
      <c r="K190" s="106"/>
      <c r="L190" s="118"/>
      <c r="M190" s="105"/>
      <c r="N190" s="106"/>
      <c r="O190" s="123"/>
      <c r="P190" s="124"/>
      <c r="Q190" s="125"/>
      <c r="R190" s="307"/>
      <c r="S190" s="119"/>
      <c r="T190" s="120"/>
      <c r="U190" s="130"/>
      <c r="V190" s="131"/>
      <c r="W190" s="126"/>
      <c r="X190" s="127"/>
      <c r="Y190" s="295"/>
      <c r="Z190" s="296"/>
      <c r="AA190" s="173"/>
      <c r="AB190" s="125"/>
      <c r="AC190" s="291"/>
    </row>
    <row r="191" spans="1:29" ht="15.75" customHeight="1" thickBot="1">
      <c r="A191" s="313"/>
      <c r="B191" s="133" t="s">
        <v>117</v>
      </c>
      <c r="C191" s="297"/>
      <c r="D191" s="297"/>
      <c r="E191" s="134"/>
      <c r="F191" s="167"/>
      <c r="G191" s="135"/>
      <c r="H191" s="69"/>
      <c r="I191" s="136">
        <f t="shared" ref="I191:J191" si="52">AVERAGE(I175:I190)</f>
        <v>3.4</v>
      </c>
      <c r="J191" s="137">
        <f t="shared" si="52"/>
        <v>3480</v>
      </c>
      <c r="K191" s="138">
        <f t="shared" ref="K191" si="53">J191/I191</f>
        <v>1023.5294117647059</v>
      </c>
      <c r="L191" s="136">
        <f t="shared" ref="L191:M191" si="54">AVERAGE(L175:L190)</f>
        <v>3.4</v>
      </c>
      <c r="M191" s="137">
        <f t="shared" si="54"/>
        <v>3044.0995498316138</v>
      </c>
      <c r="N191" s="138">
        <f>M191/L191</f>
        <v>895.32339700929822</v>
      </c>
      <c r="O191" s="139">
        <f>L191-I191</f>
        <v>0</v>
      </c>
      <c r="P191" s="140">
        <f>N191-K191</f>
        <v>-128.20601475540764</v>
      </c>
      <c r="Q191" s="141">
        <f>N191/K191</f>
        <v>0.87474124995161318</v>
      </c>
      <c r="R191" s="308"/>
      <c r="S191" s="142">
        <f>S175</f>
        <v>0.70844907407407409</v>
      </c>
      <c r="T191" s="143">
        <f>INDEX(T175:T190,COUNTA(T175:T190))</f>
        <v>0.95725694444444442</v>
      </c>
      <c r="U191" s="144"/>
      <c r="V191" s="166"/>
      <c r="W191" s="167"/>
      <c r="X191" s="138"/>
      <c r="Y191" s="298"/>
      <c r="Z191" s="299"/>
      <c r="AA191" s="174">
        <f>M191-J191</f>
        <v>-435.90045016838621</v>
      </c>
      <c r="AB191" s="141">
        <f>M191/J191</f>
        <v>0.87474124995161318</v>
      </c>
      <c r="AC191" s="292"/>
    </row>
    <row r="193" spans="25:26">
      <c r="Y193" s="289" t="s">
        <v>161</v>
      </c>
      <c r="Z193" s="289"/>
    </row>
    <row r="194" spans="25:26">
      <c r="Y194" s="289" t="s">
        <v>162</v>
      </c>
      <c r="Z194" s="289"/>
    </row>
    <row r="195" spans="25:26">
      <c r="Y195" s="289" t="s">
        <v>163</v>
      </c>
      <c r="Z195" s="289"/>
    </row>
    <row r="196" spans="25:26">
      <c r="Y196" s="289" t="s">
        <v>164</v>
      </c>
      <c r="Z196" s="289"/>
    </row>
    <row r="197" spans="25:26">
      <c r="Y197" s="289" t="s">
        <v>165</v>
      </c>
      <c r="Z197" s="289"/>
    </row>
    <row r="198" spans="25:26">
      <c r="Y198" s="289" t="s">
        <v>166</v>
      </c>
      <c r="Z198" s="289"/>
    </row>
    <row r="199" spans="25:26">
      <c r="Y199" s="289" t="s">
        <v>167</v>
      </c>
      <c r="Z199" s="289"/>
    </row>
    <row r="200" spans="25:26">
      <c r="Y200" s="289" t="s">
        <v>168</v>
      </c>
      <c r="Z200" s="289"/>
    </row>
    <row r="201" spans="25:26">
      <c r="Y201" s="289" t="s">
        <v>169</v>
      </c>
      <c r="Z201" s="289"/>
    </row>
    <row r="202" spans="25:26">
      <c r="Y202" s="289" t="s">
        <v>170</v>
      </c>
      <c r="Z202" s="289"/>
    </row>
    <row r="203" spans="25:26">
      <c r="Y203" s="289" t="s">
        <v>171</v>
      </c>
      <c r="Z203" s="289"/>
    </row>
    <row r="204" spans="25:26">
      <c r="Y204" s="289" t="s">
        <v>172</v>
      </c>
      <c r="Z204" s="289"/>
    </row>
    <row r="205" spans="25:26">
      <c r="Y205" s="289" t="s">
        <v>173</v>
      </c>
      <c r="Z205" s="289"/>
    </row>
  </sheetData>
  <mergeCells count="452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Y134:Z134"/>
    <mergeCell ref="C135:D135"/>
    <mergeCell ref="Y135:Z135"/>
    <mergeCell ref="C136:D136"/>
    <mergeCell ref="Y136:Z136"/>
    <mergeCell ref="C140:D140"/>
    <mergeCell ref="Y140:Z140"/>
    <mergeCell ref="Y172:Z172"/>
    <mergeCell ref="C173:D173"/>
    <mergeCell ref="C149:D149"/>
    <mergeCell ref="Y149:Z149"/>
    <mergeCell ref="C150:D150"/>
    <mergeCell ref="Y150:Z150"/>
    <mergeCell ref="C151:D151"/>
    <mergeCell ref="Y151:Z151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Y164:Z164"/>
    <mergeCell ref="R158:R174"/>
    <mergeCell ref="Y158:Z158"/>
    <mergeCell ref="C171:D171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Y171:Z171"/>
    <mergeCell ref="C172:D172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C168:D168"/>
    <mergeCell ref="Y168:Z168"/>
    <mergeCell ref="C169:D169"/>
    <mergeCell ref="Y169:Z169"/>
    <mergeCell ref="C170:D170"/>
    <mergeCell ref="Y170:Z170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89:D189"/>
    <mergeCell ref="Y189:Z189"/>
    <mergeCell ref="C190:D190"/>
    <mergeCell ref="Y190:Z190"/>
    <mergeCell ref="C191:D191"/>
    <mergeCell ref="Y191:Z191"/>
    <mergeCell ref="C186:D186"/>
    <mergeCell ref="Y186:Z186"/>
    <mergeCell ref="C187:D187"/>
    <mergeCell ref="Y187:Z187"/>
    <mergeCell ref="C188:D188"/>
    <mergeCell ref="Y188:Z188"/>
    <mergeCell ref="Y205:Z205"/>
    <mergeCell ref="Y199:Z199"/>
    <mergeCell ref="Y200:Z200"/>
    <mergeCell ref="Y201:Z201"/>
    <mergeCell ref="Y202:Z202"/>
    <mergeCell ref="Y203:Z203"/>
    <mergeCell ref="Y204:Z204"/>
    <mergeCell ref="Y193:Z193"/>
    <mergeCell ref="Y194:Z194"/>
    <mergeCell ref="Y195:Z195"/>
    <mergeCell ref="Y196:Z196"/>
    <mergeCell ref="Y197:Z197"/>
    <mergeCell ref="Y198:Z198"/>
  </mergeCells>
  <phoneticPr fontId="5" type="noConversion"/>
  <conditionalFormatting sqref="O5:O191">
    <cfRule type="cellIs" dxfId="537" priority="1" operator="greaterThan">
      <formula>0</formula>
    </cfRule>
  </conditionalFormatting>
  <conditionalFormatting sqref="P5:P191 AA5:AA191">
    <cfRule type="cellIs" dxfId="536" priority="4" operator="lessThan">
      <formula>0</formula>
    </cfRule>
  </conditionalFormatting>
  <conditionalFormatting sqref="Q5:Q191 AB5:AB191">
    <cfRule type="cellIs" dxfId="535" priority="2" operator="greaterThan">
      <formula>1</formula>
    </cfRule>
    <cfRule type="cellIs" dxfId="534" priority="3" operator="lessThan">
      <formula>0.8</formula>
    </cfRule>
  </conditionalFormatting>
  <conditionalFormatting sqref="AC5:AC6 R5:R191 AC107:AC112">
    <cfRule type="cellIs" dxfId="533" priority="5" operator="lessThan">
      <formula>0.8</formula>
    </cfRule>
  </conditionalFormatting>
  <conditionalFormatting sqref="AC12:AC20">
    <cfRule type="cellIs" dxfId="532" priority="15" operator="lessThan">
      <formula>0.8</formula>
    </cfRule>
  </conditionalFormatting>
  <conditionalFormatting sqref="AC22:AC27">
    <cfRule type="cellIs" dxfId="531" priority="14" operator="lessThan">
      <formula>0.8</formula>
    </cfRule>
  </conditionalFormatting>
  <conditionalFormatting sqref="AC39:AC44">
    <cfRule type="cellIs" dxfId="530" priority="12" operator="lessThan">
      <formula>0.8</formula>
    </cfRule>
  </conditionalFormatting>
  <conditionalFormatting sqref="AC56">
    <cfRule type="cellIs" dxfId="529" priority="13" operator="lessThan">
      <formula>0.8</formula>
    </cfRule>
  </conditionalFormatting>
  <conditionalFormatting sqref="AC73">
    <cfRule type="cellIs" dxfId="528" priority="7" operator="lessThan">
      <formula>0.8</formula>
    </cfRule>
  </conditionalFormatting>
  <conditionalFormatting sqref="AC90:AC95">
    <cfRule type="cellIs" dxfId="527" priority="6" operator="lessThan">
      <formula>0.8</formula>
    </cfRule>
  </conditionalFormatting>
  <conditionalFormatting sqref="AC124">
    <cfRule type="cellIs" dxfId="526" priority="11" operator="lessThan">
      <formula>0.8</formula>
    </cfRule>
  </conditionalFormatting>
  <conditionalFormatting sqref="AC141">
    <cfRule type="cellIs" dxfId="525" priority="10" operator="lessThan">
      <formula>0.8</formula>
    </cfRule>
  </conditionalFormatting>
  <conditionalFormatting sqref="AC158">
    <cfRule type="cellIs" dxfId="524" priority="9" operator="lessThan">
      <formula>0.8</formula>
    </cfRule>
  </conditionalFormatting>
  <conditionalFormatting sqref="AC175:AC180">
    <cfRule type="cellIs" dxfId="523" priority="8" operator="lessThan">
      <formula>0.8</formula>
    </cfRule>
  </conditionalFormatting>
  <dataValidations count="1">
    <dataValidation type="list" allowBlank="1" showInputMessage="1" showErrorMessage="1" sqref="Y5:Z191" xr:uid="{913DF769-CCDA-4B32-AB82-70B8647C9208}">
      <formula1>$Y$193:$Y$205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2780F-B50D-426E-90F2-7A470E0F6936}">
  <sheetPr>
    <tabColor theme="9" tint="0.59999389629810485"/>
    <pageSetUpPr fitToPage="1"/>
  </sheetPr>
  <dimension ref="A1:AG137"/>
  <sheetViews>
    <sheetView topLeftCell="H1" zoomScale="85" zoomScaleNormal="85" workbookViewId="0">
      <pane ySplit="4" topLeftCell="A5" activePane="bottomLeft" state="frozen"/>
      <selection activeCell="R5" sqref="R5:R21"/>
      <selection pane="bottomLeft" activeCell="AA18" sqref="AA18:AB18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SUM(F5:F123)</f>
        <v>49332</v>
      </c>
      <c r="E1" s="88" t="s">
        <v>3</v>
      </c>
      <c r="F1" s="89">
        <f>SUM(G5:G123)</f>
        <v>2589351.1400000011</v>
      </c>
      <c r="G1" s="90" t="s">
        <v>84</v>
      </c>
      <c r="H1" s="91">
        <f>L21+L38+L55+L72+L89+L106+L123</f>
        <v>133.75952380952381</v>
      </c>
      <c r="I1" s="345" t="s">
        <v>85</v>
      </c>
      <c r="J1" s="341"/>
      <c r="K1" s="361"/>
      <c r="L1" s="365" t="s">
        <v>86</v>
      </c>
      <c r="M1" s="366"/>
      <c r="N1" s="367"/>
      <c r="O1" s="341" t="s">
        <v>87</v>
      </c>
      <c r="P1" s="341"/>
      <c r="Q1" s="341"/>
      <c r="R1" s="342"/>
      <c r="S1" s="345" t="s">
        <v>88</v>
      </c>
      <c r="T1" s="341"/>
      <c r="U1" s="341"/>
      <c r="V1" s="341"/>
      <c r="W1" s="341"/>
      <c r="X1" s="342"/>
      <c r="Y1" s="200" t="s">
        <v>222</v>
      </c>
      <c r="Z1" s="200" t="s">
        <v>223</v>
      </c>
      <c r="AA1" s="385" t="s">
        <v>175</v>
      </c>
      <c r="AB1" s="386"/>
      <c r="AC1" s="176" t="s">
        <v>19</v>
      </c>
      <c r="AD1" s="177" t="s">
        <v>174</v>
      </c>
      <c r="AE1" s="345" t="s">
        <v>90</v>
      </c>
      <c r="AF1" s="347"/>
      <c r="AG1" s="348"/>
    </row>
    <row r="2" spans="1:33" ht="26.25" customHeight="1" thickBot="1">
      <c r="A2" s="354">
        <v>46044</v>
      </c>
      <c r="B2" s="355"/>
      <c r="C2" s="92" t="s">
        <v>40</v>
      </c>
      <c r="D2" s="93">
        <f>AVERAGE(N21,N38,N55,N72,N89,N106,N123)</f>
        <v>145.45405472543126</v>
      </c>
      <c r="E2" s="93" t="s">
        <v>91</v>
      </c>
      <c r="F2" s="94">
        <f>F1/D1</f>
        <v>52.488266034217162</v>
      </c>
      <c r="G2" s="95" t="s">
        <v>92</v>
      </c>
      <c r="H2" s="96">
        <f>COUNT(H5:H123)</f>
        <v>0</v>
      </c>
      <c r="I2" s="362"/>
      <c r="J2" s="363"/>
      <c r="K2" s="364"/>
      <c r="L2" s="368"/>
      <c r="M2" s="343"/>
      <c r="N2" s="369"/>
      <c r="O2" s="343"/>
      <c r="P2" s="343"/>
      <c r="Q2" s="343"/>
      <c r="R2" s="344"/>
      <c r="S2" s="346"/>
      <c r="T2" s="343"/>
      <c r="U2" s="343"/>
      <c r="V2" s="343"/>
      <c r="W2" s="343"/>
      <c r="X2" s="344"/>
      <c r="Y2" s="201">
        <f>SUM(Y21,Y38,Y55,Y72,Y89,Y106,Y123)</f>
        <v>0</v>
      </c>
      <c r="Z2" s="201">
        <f>SUM(Z21,Z38,Z55,Z72,Z89,Z106,Z123)</f>
        <v>0</v>
      </c>
      <c r="AA2" s="387"/>
      <c r="AB2" s="388"/>
      <c r="AC2" s="178">
        <f>SUM(AC21,AC38,AC55,AC72,AC89,AC106,AC123)</f>
        <v>45</v>
      </c>
      <c r="AD2" s="179">
        <f>SUM(AD21,AD38,AD55,AD72,AD89,AD106,AD123)</f>
        <v>0</v>
      </c>
      <c r="AE2" s="349"/>
      <c r="AF2" s="350"/>
      <c r="AG2" s="351"/>
    </row>
    <row r="3" spans="1:33" ht="23.25" customHeight="1">
      <c r="A3" s="356" t="s">
        <v>93</v>
      </c>
      <c r="B3" s="358" t="s">
        <v>94</v>
      </c>
      <c r="C3" s="315" t="s">
        <v>95</v>
      </c>
      <c r="D3" s="315"/>
      <c r="E3" s="337" t="s">
        <v>96</v>
      </c>
      <c r="F3" s="315" t="s">
        <v>97</v>
      </c>
      <c r="G3" s="337" t="s">
        <v>98</v>
      </c>
      <c r="H3" s="339" t="s">
        <v>99</v>
      </c>
      <c r="I3" s="329" t="s">
        <v>100</v>
      </c>
      <c r="J3" s="325" t="s">
        <v>101</v>
      </c>
      <c r="K3" s="327" t="s">
        <v>40</v>
      </c>
      <c r="L3" s="352" t="s">
        <v>100</v>
      </c>
      <c r="M3" s="325" t="s">
        <v>101</v>
      </c>
      <c r="N3" s="327" t="s">
        <v>40</v>
      </c>
      <c r="O3" s="329" t="s">
        <v>100</v>
      </c>
      <c r="P3" s="331" t="s">
        <v>40</v>
      </c>
      <c r="Q3" s="333" t="s">
        <v>102</v>
      </c>
      <c r="R3" s="335" t="s">
        <v>103</v>
      </c>
      <c r="S3" s="314" t="s">
        <v>104</v>
      </c>
      <c r="T3" s="315"/>
      <c r="U3" s="316" t="s">
        <v>105</v>
      </c>
      <c r="V3" s="316" t="s">
        <v>106</v>
      </c>
      <c r="W3" s="315" t="s">
        <v>107</v>
      </c>
      <c r="X3" s="318"/>
      <c r="Y3" s="379" t="s">
        <v>224</v>
      </c>
      <c r="Z3" s="380"/>
      <c r="AA3" s="381" t="s">
        <v>108</v>
      </c>
      <c r="AB3" s="382"/>
      <c r="AC3" s="379" t="s">
        <v>225</v>
      </c>
      <c r="AD3" s="380"/>
      <c r="AE3" s="323" t="s">
        <v>101</v>
      </c>
      <c r="AF3" s="370" t="s">
        <v>102</v>
      </c>
      <c r="AG3" s="372" t="s">
        <v>109</v>
      </c>
    </row>
    <row r="4" spans="1:33" ht="17.25" customHeight="1" thickBot="1">
      <c r="A4" s="357"/>
      <c r="B4" s="359"/>
      <c r="C4" s="360"/>
      <c r="D4" s="360"/>
      <c r="E4" s="338"/>
      <c r="F4" s="360"/>
      <c r="G4" s="338"/>
      <c r="H4" s="340"/>
      <c r="I4" s="330"/>
      <c r="J4" s="326"/>
      <c r="K4" s="328"/>
      <c r="L4" s="353"/>
      <c r="M4" s="326"/>
      <c r="N4" s="328"/>
      <c r="O4" s="330"/>
      <c r="P4" s="332"/>
      <c r="Q4" s="334"/>
      <c r="R4" s="336"/>
      <c r="S4" s="68" t="s">
        <v>110</v>
      </c>
      <c r="T4" s="99" t="s">
        <v>111</v>
      </c>
      <c r="U4" s="317"/>
      <c r="V4" s="317"/>
      <c r="W4" s="99" t="s">
        <v>112</v>
      </c>
      <c r="X4" s="69" t="s">
        <v>113</v>
      </c>
      <c r="Y4" s="202" t="s">
        <v>49</v>
      </c>
      <c r="Z4" s="203" t="s">
        <v>50</v>
      </c>
      <c r="AA4" s="383"/>
      <c r="AB4" s="384"/>
      <c r="AC4" s="202" t="s">
        <v>176</v>
      </c>
      <c r="AD4" s="203" t="s">
        <v>177</v>
      </c>
      <c r="AE4" s="324"/>
      <c r="AF4" s="371"/>
      <c r="AG4" s="373"/>
    </row>
    <row r="5" spans="1:33" ht="15.75" customHeight="1">
      <c r="A5" s="311" t="s">
        <v>183</v>
      </c>
      <c r="B5" s="114" t="s">
        <v>178</v>
      </c>
      <c r="C5" s="375" t="s">
        <v>179</v>
      </c>
      <c r="D5" s="375"/>
      <c r="E5" s="147">
        <v>19.7</v>
      </c>
      <c r="F5" s="151">
        <v>3435</v>
      </c>
      <c r="G5" s="148">
        <f t="shared" ref="G5:G8" si="0">E5*F5</f>
        <v>67669.5</v>
      </c>
      <c r="H5" s="149"/>
      <c r="I5" s="150">
        <v>13</v>
      </c>
      <c r="J5" s="151">
        <v>1200</v>
      </c>
      <c r="K5" s="152">
        <f>J5/I5</f>
        <v>92.307692307692307</v>
      </c>
      <c r="L5" s="153">
        <v>13</v>
      </c>
      <c r="M5" s="151">
        <f>F5/V5*60</f>
        <v>1078.3048482734566</v>
      </c>
      <c r="N5" s="152">
        <f>M5/L5</f>
        <v>82.946526790265892</v>
      </c>
      <c r="O5" s="154">
        <f>L5-I5</f>
        <v>0</v>
      </c>
      <c r="P5" s="155">
        <f>N5-K5</f>
        <v>-9.3611655174264143</v>
      </c>
      <c r="Q5" s="156">
        <f>N5/K5</f>
        <v>0.89858737356121388</v>
      </c>
      <c r="R5" s="306">
        <f>Q21</f>
        <v>0.89108972286692756</v>
      </c>
      <c r="S5" s="157">
        <v>0.20833333333333334</v>
      </c>
      <c r="T5" s="158">
        <v>0.34106481481481482</v>
      </c>
      <c r="U5" s="159"/>
      <c r="V5" s="160">
        <v>191.13333333333333</v>
      </c>
      <c r="W5" s="183"/>
      <c r="X5" s="152"/>
      <c r="Y5" s="12"/>
      <c r="Z5" s="208"/>
      <c r="AA5" s="309"/>
      <c r="AB5" s="310"/>
      <c r="AC5" s="12">
        <v>4</v>
      </c>
      <c r="AD5" s="208"/>
      <c r="AE5" s="180">
        <f>M5-J5</f>
        <v>-121.69515172654337</v>
      </c>
      <c r="AF5" s="132">
        <f>M5/J5</f>
        <v>0.89858737356121388</v>
      </c>
      <c r="AG5" s="376">
        <f>AF21</f>
        <v>0.89108972286692756</v>
      </c>
    </row>
    <row r="6" spans="1:33" ht="15.75" customHeight="1">
      <c r="A6" s="312"/>
      <c r="B6" s="100" t="s">
        <v>184</v>
      </c>
      <c r="C6" s="374" t="s">
        <v>185</v>
      </c>
      <c r="D6" s="374"/>
      <c r="E6" s="101">
        <v>56.77</v>
      </c>
      <c r="F6" s="102">
        <v>2865</v>
      </c>
      <c r="G6" s="103">
        <f t="shared" si="0"/>
        <v>162646.05000000002</v>
      </c>
      <c r="H6" s="26"/>
      <c r="I6" s="104">
        <v>25</v>
      </c>
      <c r="J6" s="105">
        <v>2000</v>
      </c>
      <c r="K6" s="106">
        <f t="shared" ref="K6:K43" si="1">J6/I6</f>
        <v>80</v>
      </c>
      <c r="L6" s="107">
        <v>25</v>
      </c>
      <c r="M6" s="105">
        <f>F6/V6*60</f>
        <v>1776.7441860465126</v>
      </c>
      <c r="N6" s="106">
        <f>M6/L6</f>
        <v>71.069767441860506</v>
      </c>
      <c r="O6" s="108">
        <f>L6-I6</f>
        <v>0</v>
      </c>
      <c r="P6" s="109">
        <f>N6-K6</f>
        <v>-8.9302325581394939</v>
      </c>
      <c r="Q6" s="110">
        <f>N6/K6</f>
        <v>0.88837209302325637</v>
      </c>
      <c r="R6" s="307"/>
      <c r="S6" s="47">
        <v>0.34461805555555558</v>
      </c>
      <c r="T6" s="48">
        <v>0.41180555555555554</v>
      </c>
      <c r="U6" s="111">
        <v>5.1166666666666938</v>
      </c>
      <c r="V6" s="112">
        <v>96.749999999999943</v>
      </c>
      <c r="W6" s="113"/>
      <c r="X6" s="116"/>
      <c r="Y6" s="12"/>
      <c r="Z6" s="208"/>
      <c r="AA6" s="295"/>
      <c r="AB6" s="296"/>
      <c r="AC6" s="12">
        <v>2</v>
      </c>
      <c r="AD6" s="208"/>
      <c r="AE6" s="117">
        <f>M6-J6</f>
        <v>-223.2558139534874</v>
      </c>
      <c r="AF6" s="110">
        <f>M6/J6</f>
        <v>0.88837209302325626</v>
      </c>
      <c r="AG6" s="377"/>
    </row>
    <row r="7" spans="1:33" ht="15.75" customHeight="1">
      <c r="A7" s="312"/>
      <c r="B7" s="100" t="s">
        <v>186</v>
      </c>
      <c r="C7" s="374" t="s">
        <v>187</v>
      </c>
      <c r="D7" s="374"/>
      <c r="E7" s="101">
        <v>77.34</v>
      </c>
      <c r="F7" s="102">
        <v>1718</v>
      </c>
      <c r="G7" s="103">
        <f t="shared" si="0"/>
        <v>132870.12</v>
      </c>
      <c r="H7" s="26"/>
      <c r="I7" s="104">
        <v>25</v>
      </c>
      <c r="J7" s="105">
        <v>2000</v>
      </c>
      <c r="K7" s="106">
        <f t="shared" si="1"/>
        <v>80</v>
      </c>
      <c r="L7" s="107">
        <v>25</v>
      </c>
      <c r="M7" s="105">
        <f>F7/V7*60</f>
        <v>1778.7748058671284</v>
      </c>
      <c r="N7" s="106">
        <f>M7/L7</f>
        <v>71.150992234685134</v>
      </c>
      <c r="O7" s="108">
        <f>L7-I7</f>
        <v>0</v>
      </c>
      <c r="P7" s="109">
        <f>N7-K7</f>
        <v>-8.849007765314866</v>
      </c>
      <c r="Q7" s="110">
        <f>N7/K7</f>
        <v>0.88938740293356422</v>
      </c>
      <c r="R7" s="307"/>
      <c r="S7" s="47">
        <v>0.41600694444444447</v>
      </c>
      <c r="T7" s="48">
        <v>0.45624999999999999</v>
      </c>
      <c r="U7" s="111">
        <v>6.0500000000000664</v>
      </c>
      <c r="V7" s="112">
        <v>57.949999999999946</v>
      </c>
      <c r="W7" s="113">
        <v>0.45624999999999999</v>
      </c>
      <c r="X7" s="116">
        <v>0.49526620370370372</v>
      </c>
      <c r="Y7" s="12"/>
      <c r="Z7" s="208"/>
      <c r="AA7" s="295"/>
      <c r="AB7" s="296"/>
      <c r="AC7" s="12">
        <v>1</v>
      </c>
      <c r="AD7" s="208"/>
      <c r="AE7" s="117">
        <f>M7-J7</f>
        <v>-221.22519413287159</v>
      </c>
      <c r="AF7" s="110">
        <f>M7/J7</f>
        <v>0.88938740293356422</v>
      </c>
      <c r="AG7" s="377"/>
    </row>
    <row r="8" spans="1:33" ht="15.75" customHeight="1">
      <c r="A8" s="312"/>
      <c r="B8" s="100" t="s">
        <v>186</v>
      </c>
      <c r="C8" s="374" t="s">
        <v>189</v>
      </c>
      <c r="D8" s="374"/>
      <c r="E8" s="101">
        <v>59.52</v>
      </c>
      <c r="F8" s="102">
        <v>3618</v>
      </c>
      <c r="G8" s="103">
        <f t="shared" si="0"/>
        <v>215343.36000000002</v>
      </c>
      <c r="H8" s="26"/>
      <c r="I8" s="104">
        <v>25</v>
      </c>
      <c r="J8" s="105">
        <v>2000</v>
      </c>
      <c r="K8" s="106">
        <f t="shared" si="1"/>
        <v>80</v>
      </c>
      <c r="L8" s="107">
        <v>25</v>
      </c>
      <c r="M8" s="105">
        <f>F8/V8*60</f>
        <v>1782.0221644547812</v>
      </c>
      <c r="N8" s="106">
        <f>M8/L8</f>
        <v>71.280886578191243</v>
      </c>
      <c r="O8" s="108">
        <f>L8-I8</f>
        <v>0</v>
      </c>
      <c r="P8" s="109">
        <f>N8-K8</f>
        <v>-8.7191134218087569</v>
      </c>
      <c r="Q8" s="110">
        <f>N8/K8</f>
        <v>0.89101108222739056</v>
      </c>
      <c r="R8" s="307"/>
      <c r="S8" s="47">
        <v>0.49526620370370372</v>
      </c>
      <c r="T8" s="48">
        <v>0.57986111111111116</v>
      </c>
      <c r="U8" s="111">
        <v>56.18333333333338</v>
      </c>
      <c r="V8" s="112">
        <v>121.81666666666671</v>
      </c>
      <c r="W8" s="113"/>
      <c r="X8" s="116"/>
      <c r="Y8" s="12"/>
      <c r="Z8" s="208"/>
      <c r="AA8" s="295"/>
      <c r="AB8" s="296"/>
      <c r="AC8" s="12">
        <v>3</v>
      </c>
      <c r="AD8" s="208"/>
      <c r="AE8" s="117">
        <f>M8-J8</f>
        <v>-217.9778355452188</v>
      </c>
      <c r="AF8" s="110">
        <f>M8/J8</f>
        <v>0.89101108222739056</v>
      </c>
      <c r="AG8" s="377"/>
    </row>
    <row r="9" spans="1:33" ht="15.75" customHeight="1">
      <c r="A9" s="312"/>
      <c r="B9" s="100"/>
      <c r="C9" s="374"/>
      <c r="D9" s="374"/>
      <c r="E9" s="101"/>
      <c r="F9" s="102"/>
      <c r="G9" s="103"/>
      <c r="H9" s="13"/>
      <c r="I9" s="104"/>
      <c r="J9" s="105"/>
      <c r="K9" s="106"/>
      <c r="L9" s="118"/>
      <c r="M9" s="105"/>
      <c r="N9" s="106"/>
      <c r="O9" s="108"/>
      <c r="P9" s="109"/>
      <c r="Q9" s="110"/>
      <c r="R9" s="307"/>
      <c r="S9" s="47"/>
      <c r="T9" s="48"/>
      <c r="U9" s="111"/>
      <c r="V9" s="112"/>
      <c r="W9" s="113"/>
      <c r="X9" s="116"/>
      <c r="Y9" s="12"/>
      <c r="Z9" s="208"/>
      <c r="AA9" s="295"/>
      <c r="AB9" s="296"/>
      <c r="AC9" s="12"/>
      <c r="AD9" s="208"/>
      <c r="AE9" s="117"/>
      <c r="AF9" s="110"/>
      <c r="AG9" s="377"/>
    </row>
    <row r="10" spans="1:33" ht="15.75" customHeight="1">
      <c r="A10" s="312"/>
      <c r="B10" s="100"/>
      <c r="C10" s="374"/>
      <c r="D10" s="374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07"/>
      <c r="S10" s="47"/>
      <c r="T10" s="48"/>
      <c r="U10" s="111"/>
      <c r="V10" s="112"/>
      <c r="W10" s="113"/>
      <c r="X10" s="116"/>
      <c r="Y10" s="12"/>
      <c r="Z10" s="208"/>
      <c r="AA10" s="295"/>
      <c r="AB10" s="296"/>
      <c r="AC10" s="12"/>
      <c r="AD10" s="208"/>
      <c r="AE10" s="117"/>
      <c r="AF10" s="110"/>
      <c r="AG10" s="377"/>
    </row>
    <row r="11" spans="1:33" ht="15.75" customHeight="1">
      <c r="A11" s="312"/>
      <c r="B11" s="100"/>
      <c r="C11" s="374"/>
      <c r="D11" s="374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307"/>
      <c r="S11" s="47"/>
      <c r="T11" s="48"/>
      <c r="U11" s="111"/>
      <c r="V11" s="112"/>
      <c r="W11" s="113"/>
      <c r="X11" s="116"/>
      <c r="Y11" s="12"/>
      <c r="Z11" s="208"/>
      <c r="AA11" s="295"/>
      <c r="AB11" s="296"/>
      <c r="AC11" s="12"/>
      <c r="AD11" s="208"/>
      <c r="AE11" s="117"/>
      <c r="AF11" s="110"/>
      <c r="AG11" s="377"/>
    </row>
    <row r="12" spans="1:33" ht="15.75" customHeight="1">
      <c r="A12" s="312"/>
      <c r="B12" s="100"/>
      <c r="C12" s="374"/>
      <c r="D12" s="374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07"/>
      <c r="S12" s="47"/>
      <c r="T12" s="48"/>
      <c r="U12" s="111"/>
      <c r="V12" s="112"/>
      <c r="W12" s="113"/>
      <c r="X12" s="116"/>
      <c r="Y12" s="12"/>
      <c r="Z12" s="208"/>
      <c r="AA12" s="295"/>
      <c r="AB12" s="296"/>
      <c r="AC12" s="12"/>
      <c r="AD12" s="208"/>
      <c r="AE12" s="117"/>
      <c r="AF12" s="110"/>
      <c r="AG12" s="377"/>
    </row>
    <row r="13" spans="1:33" ht="15.75" customHeight="1">
      <c r="A13" s="312"/>
      <c r="B13" s="100"/>
      <c r="C13" s="374"/>
      <c r="D13" s="374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07"/>
      <c r="S13" s="47"/>
      <c r="T13" s="48"/>
      <c r="U13" s="111"/>
      <c r="V13" s="112"/>
      <c r="W13" s="113"/>
      <c r="X13" s="116"/>
      <c r="Y13" s="12"/>
      <c r="Z13" s="208"/>
      <c r="AA13" s="295"/>
      <c r="AB13" s="296"/>
      <c r="AC13" s="12"/>
      <c r="AD13" s="208"/>
      <c r="AE13" s="117"/>
      <c r="AF13" s="110"/>
      <c r="AG13" s="377"/>
    </row>
    <row r="14" spans="1:33" ht="15.75" customHeight="1">
      <c r="A14" s="312"/>
      <c r="B14" s="100"/>
      <c r="C14" s="374"/>
      <c r="D14" s="374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07"/>
      <c r="S14" s="47"/>
      <c r="T14" s="48"/>
      <c r="U14" s="111"/>
      <c r="V14" s="112"/>
      <c r="W14" s="113"/>
      <c r="X14" s="116"/>
      <c r="Y14" s="12"/>
      <c r="Z14" s="208"/>
      <c r="AA14" s="295"/>
      <c r="AB14" s="296"/>
      <c r="AC14" s="12"/>
      <c r="AD14" s="208"/>
      <c r="AE14" s="117"/>
      <c r="AF14" s="110"/>
      <c r="AG14" s="377"/>
    </row>
    <row r="15" spans="1:33" ht="15.75" customHeight="1">
      <c r="A15" s="312"/>
      <c r="B15" s="100"/>
      <c r="C15" s="374"/>
      <c r="D15" s="37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07"/>
      <c r="S15" s="47"/>
      <c r="T15" s="48"/>
      <c r="U15" s="111"/>
      <c r="V15" s="112"/>
      <c r="W15" s="113"/>
      <c r="X15" s="116"/>
      <c r="Y15" s="12"/>
      <c r="Z15" s="208"/>
      <c r="AA15" s="295"/>
      <c r="AB15" s="296"/>
      <c r="AC15" s="12"/>
      <c r="AD15" s="208"/>
      <c r="AE15" s="117"/>
      <c r="AF15" s="110"/>
      <c r="AG15" s="377"/>
    </row>
    <row r="16" spans="1:33" ht="15.75" customHeight="1">
      <c r="A16" s="312"/>
      <c r="B16" s="100"/>
      <c r="C16" s="374"/>
      <c r="D16" s="37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07"/>
      <c r="S16" s="47"/>
      <c r="T16" s="48"/>
      <c r="U16" s="111"/>
      <c r="V16" s="112"/>
      <c r="W16" s="113"/>
      <c r="X16" s="116"/>
      <c r="Y16" s="12"/>
      <c r="Z16" s="208"/>
      <c r="AA16" s="295"/>
      <c r="AB16" s="296"/>
      <c r="AC16" s="12"/>
      <c r="AD16" s="208"/>
      <c r="AE16" s="117"/>
      <c r="AF16" s="110"/>
      <c r="AG16" s="377"/>
    </row>
    <row r="17" spans="1:33" ht="15.75" customHeight="1">
      <c r="A17" s="312"/>
      <c r="B17" s="100"/>
      <c r="C17" s="374"/>
      <c r="D17" s="37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07"/>
      <c r="S17" s="47"/>
      <c r="T17" s="48"/>
      <c r="U17" s="111"/>
      <c r="V17" s="112"/>
      <c r="W17" s="113"/>
      <c r="X17" s="116"/>
      <c r="Y17" s="12"/>
      <c r="Z17" s="208"/>
      <c r="AA17" s="295"/>
      <c r="AB17" s="296"/>
      <c r="AC17" s="12"/>
      <c r="AD17" s="208"/>
      <c r="AE17" s="117"/>
      <c r="AF17" s="110"/>
      <c r="AG17" s="377"/>
    </row>
    <row r="18" spans="1:33" ht="15.75" customHeight="1">
      <c r="A18" s="312"/>
      <c r="B18" s="100"/>
      <c r="C18" s="374"/>
      <c r="D18" s="37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07"/>
      <c r="S18" s="47"/>
      <c r="T18" s="48"/>
      <c r="U18" s="111"/>
      <c r="V18" s="112"/>
      <c r="W18" s="113"/>
      <c r="X18" s="116"/>
      <c r="Y18" s="12"/>
      <c r="Z18" s="208"/>
      <c r="AA18" s="295"/>
      <c r="AB18" s="296"/>
      <c r="AC18" s="12"/>
      <c r="AD18" s="208"/>
      <c r="AE18" s="117"/>
      <c r="AF18" s="110"/>
      <c r="AG18" s="377"/>
    </row>
    <row r="19" spans="1:33" ht="15.75" customHeight="1">
      <c r="A19" s="312"/>
      <c r="B19" s="100"/>
      <c r="C19" s="374"/>
      <c r="D19" s="37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07"/>
      <c r="S19" s="47"/>
      <c r="T19" s="48"/>
      <c r="U19" s="111"/>
      <c r="V19" s="112"/>
      <c r="W19" s="113"/>
      <c r="X19" s="116"/>
      <c r="Y19" s="12"/>
      <c r="Z19" s="208"/>
      <c r="AA19" s="295"/>
      <c r="AB19" s="296"/>
      <c r="AC19" s="12"/>
      <c r="AD19" s="208"/>
      <c r="AE19" s="117"/>
      <c r="AF19" s="110"/>
      <c r="AG19" s="377"/>
    </row>
    <row r="20" spans="1:33" ht="15.75" customHeight="1">
      <c r="A20" s="312"/>
      <c r="B20" s="100"/>
      <c r="C20" s="374"/>
      <c r="D20" s="374"/>
      <c r="E20" s="184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07"/>
      <c r="S20" s="47"/>
      <c r="T20" s="48"/>
      <c r="U20" s="130"/>
      <c r="V20" s="112"/>
      <c r="W20" s="113"/>
      <c r="X20" s="116"/>
      <c r="Y20" s="12"/>
      <c r="Z20" s="208"/>
      <c r="AA20" s="295"/>
      <c r="AB20" s="296"/>
      <c r="AC20" s="12"/>
      <c r="AD20" s="208"/>
      <c r="AE20" s="117"/>
      <c r="AF20" s="110"/>
      <c r="AG20" s="377"/>
    </row>
    <row r="21" spans="1:33" ht="15.75" customHeight="1" thickBot="1">
      <c r="A21" s="313"/>
      <c r="B21" s="133" t="s">
        <v>117</v>
      </c>
      <c r="C21" s="297"/>
      <c r="D21" s="297"/>
      <c r="E21" s="134"/>
      <c r="F21" s="167"/>
      <c r="G21" s="135"/>
      <c r="H21" s="69"/>
      <c r="I21" s="136">
        <f t="shared" ref="I21:J21" si="2">AVERAGE(I5:I20)</f>
        <v>22</v>
      </c>
      <c r="J21" s="137">
        <f t="shared" si="2"/>
        <v>1800</v>
      </c>
      <c r="K21" s="138">
        <f t="shared" ref="K21" si="3">J21/I21</f>
        <v>81.818181818181813</v>
      </c>
      <c r="L21" s="136">
        <f t="shared" ref="L21:M21" si="4">AVERAGE(L5:L20)</f>
        <v>22</v>
      </c>
      <c r="M21" s="137">
        <f t="shared" si="4"/>
        <v>1603.9615011604697</v>
      </c>
      <c r="N21" s="138">
        <f>M21/L21</f>
        <v>72.907340961839523</v>
      </c>
      <c r="O21" s="139">
        <f>L21-I21</f>
        <v>0</v>
      </c>
      <c r="P21" s="140">
        <f>N21-K21</f>
        <v>-8.9108408563422898</v>
      </c>
      <c r="Q21" s="141">
        <f>N21/K21</f>
        <v>0.89108972286692756</v>
      </c>
      <c r="R21" s="308"/>
      <c r="S21" s="142">
        <f>S5</f>
        <v>0.20833333333333334</v>
      </c>
      <c r="T21" s="143">
        <f>INDEX(T5:T20,COUNTA(T5:T20))</f>
        <v>0.57986111111111116</v>
      </c>
      <c r="U21" s="144"/>
      <c r="V21" s="166"/>
      <c r="W21" s="167"/>
      <c r="X21" s="138"/>
      <c r="Y21" s="181">
        <f>SUM(Y5:Y20)</f>
        <v>0</v>
      </c>
      <c r="Z21" s="182">
        <f>SUM(Z5:Z20)</f>
        <v>0</v>
      </c>
      <c r="AA21" s="298"/>
      <c r="AB21" s="299"/>
      <c r="AC21" s="181">
        <f>SUM(AC5:AC20)</f>
        <v>10</v>
      </c>
      <c r="AD21" s="182">
        <f>SUM(AD5:AD20)</f>
        <v>0</v>
      </c>
      <c r="AE21" s="168">
        <f>M21-J21</f>
        <v>-196.03849883953035</v>
      </c>
      <c r="AF21" s="141">
        <f>M21/J21</f>
        <v>0.89108972286692756</v>
      </c>
      <c r="AG21" s="378"/>
    </row>
    <row r="22" spans="1:33" ht="15.75" customHeight="1">
      <c r="A22" s="300" t="s">
        <v>190</v>
      </c>
      <c r="B22" s="146" t="s">
        <v>186</v>
      </c>
      <c r="C22" s="304" t="s">
        <v>199</v>
      </c>
      <c r="D22" s="305"/>
      <c r="E22" s="147">
        <v>53.76</v>
      </c>
      <c r="F22" s="159">
        <v>2358</v>
      </c>
      <c r="G22" s="148">
        <f t="shared" ref="G22:G25" si="5">E22*F22</f>
        <v>126766.08</v>
      </c>
      <c r="H22" s="149"/>
      <c r="I22" s="153">
        <v>20</v>
      </c>
      <c r="J22" s="151">
        <v>2000</v>
      </c>
      <c r="K22" s="152">
        <f>J22/I22</f>
        <v>100</v>
      </c>
      <c r="L22" s="153">
        <v>20</v>
      </c>
      <c r="M22" s="151">
        <f>F22/V22*60</f>
        <v>1775.899581589958</v>
      </c>
      <c r="N22" s="152">
        <f>M22/L22</f>
        <v>88.794979079497892</v>
      </c>
      <c r="O22" s="154">
        <f>L22-I22</f>
        <v>0</v>
      </c>
      <c r="P22" s="155">
        <f>N22-K22</f>
        <v>-11.205020920502108</v>
      </c>
      <c r="Q22" s="156">
        <f>N22/K22</f>
        <v>0.88794979079497893</v>
      </c>
      <c r="R22" s="306">
        <f>Q38</f>
        <v>0.88751320283850699</v>
      </c>
      <c r="S22" s="157">
        <v>0.29189814814814813</v>
      </c>
      <c r="T22" s="158">
        <v>0.34722222222222221</v>
      </c>
      <c r="U22" s="159"/>
      <c r="V22" s="160">
        <v>79.666666666666671</v>
      </c>
      <c r="W22" s="97"/>
      <c r="X22" s="98"/>
      <c r="Y22" s="12"/>
      <c r="Z22" s="208"/>
      <c r="AA22" s="309"/>
      <c r="AB22" s="310"/>
      <c r="AC22" s="12">
        <v>2</v>
      </c>
      <c r="AD22" s="208"/>
      <c r="AE22" s="115">
        <f>M22-J22</f>
        <v>-224.10041841004204</v>
      </c>
      <c r="AF22" s="156">
        <f>M22/J22</f>
        <v>0.88794979079497893</v>
      </c>
      <c r="AG22" s="389">
        <f>AF38</f>
        <v>0.88751320283850688</v>
      </c>
    </row>
    <row r="23" spans="1:33" ht="15.75" customHeight="1">
      <c r="A23" s="301"/>
      <c r="B23" s="163" t="s">
        <v>186</v>
      </c>
      <c r="C23" s="293" t="s">
        <v>197</v>
      </c>
      <c r="D23" s="294"/>
      <c r="E23" s="101">
        <v>47.37</v>
      </c>
      <c r="F23" s="111">
        <v>1748</v>
      </c>
      <c r="G23" s="103">
        <f t="shared" si="5"/>
        <v>82802.759999999995</v>
      </c>
      <c r="H23" s="26"/>
      <c r="I23" s="107">
        <v>21</v>
      </c>
      <c r="J23" s="105">
        <v>2000</v>
      </c>
      <c r="K23" s="106">
        <f t="shared" si="1"/>
        <v>95.238095238095241</v>
      </c>
      <c r="L23" s="107">
        <v>21</v>
      </c>
      <c r="M23" s="105">
        <f>F23/V23*60</f>
        <v>1774.1189737806574</v>
      </c>
      <c r="N23" s="106">
        <f>M23/L23</f>
        <v>84.481855894317022</v>
      </c>
      <c r="O23" s="108">
        <f>L23-I23</f>
        <v>0</v>
      </c>
      <c r="P23" s="109">
        <f>N23-K23</f>
        <v>-10.756239343778219</v>
      </c>
      <c r="Q23" s="110">
        <f>N23/K23</f>
        <v>0.88705948689032865</v>
      </c>
      <c r="R23" s="307"/>
      <c r="S23" s="47">
        <v>0.35069444444444442</v>
      </c>
      <c r="T23" s="48">
        <v>0.39174768518518521</v>
      </c>
      <c r="U23" s="111">
        <v>4.9999999999999822</v>
      </c>
      <c r="V23" s="112">
        <v>59.116666666666745</v>
      </c>
      <c r="W23" s="113"/>
      <c r="X23" s="116"/>
      <c r="Y23" s="12"/>
      <c r="Z23" s="208"/>
      <c r="AA23" s="295"/>
      <c r="AB23" s="296"/>
      <c r="AC23" s="12">
        <v>2</v>
      </c>
      <c r="AD23" s="208"/>
      <c r="AE23" s="117">
        <f>M23-J23</f>
        <v>-225.88102621934263</v>
      </c>
      <c r="AF23" s="110">
        <f>M23/J23</f>
        <v>0.88705948689032865</v>
      </c>
      <c r="AG23" s="377"/>
    </row>
    <row r="24" spans="1:33" ht="15.75" customHeight="1">
      <c r="A24" s="301"/>
      <c r="B24" s="163" t="s">
        <v>186</v>
      </c>
      <c r="C24" s="293" t="s">
        <v>200</v>
      </c>
      <c r="D24" s="294"/>
      <c r="E24" s="101">
        <v>71.55</v>
      </c>
      <c r="F24" s="111">
        <v>1691</v>
      </c>
      <c r="G24" s="103">
        <f t="shared" si="5"/>
        <v>120991.04999999999</v>
      </c>
      <c r="H24" s="26"/>
      <c r="I24" s="107">
        <v>22</v>
      </c>
      <c r="J24" s="105">
        <v>2000</v>
      </c>
      <c r="K24" s="106">
        <f t="shared" si="1"/>
        <v>90.909090909090907</v>
      </c>
      <c r="L24" s="107">
        <v>22</v>
      </c>
      <c r="M24" s="105">
        <f>F24/V24*60</f>
        <v>1775.3280839894994</v>
      </c>
      <c r="N24" s="106">
        <f>M24/L24</f>
        <v>80.696731090431797</v>
      </c>
      <c r="O24" s="108">
        <f>L24-I24</f>
        <v>0</v>
      </c>
      <c r="P24" s="109">
        <f>N24-K24</f>
        <v>-10.21235981865911</v>
      </c>
      <c r="Q24" s="110">
        <f>N24/K24</f>
        <v>0.8876640419947498</v>
      </c>
      <c r="R24" s="307"/>
      <c r="S24" s="47">
        <v>0.39583333333333331</v>
      </c>
      <c r="T24" s="48">
        <v>0.43552083333333336</v>
      </c>
      <c r="U24" s="111">
        <v>5.8833333333332671</v>
      </c>
      <c r="V24" s="112">
        <v>57.150000000000063</v>
      </c>
      <c r="W24" s="113">
        <v>0.43552083333333336</v>
      </c>
      <c r="X24" s="116">
        <v>0.47430555555555554</v>
      </c>
      <c r="Y24" s="12"/>
      <c r="Z24" s="208"/>
      <c r="AA24" s="295"/>
      <c r="AB24" s="296"/>
      <c r="AC24" s="12">
        <v>1</v>
      </c>
      <c r="AD24" s="208"/>
      <c r="AE24" s="117">
        <f>M24-J24</f>
        <v>-224.67191601050058</v>
      </c>
      <c r="AF24" s="110">
        <f>M24/J24</f>
        <v>0.88766404199474969</v>
      </c>
      <c r="AG24" s="377"/>
    </row>
    <row r="25" spans="1:33" ht="15.75" customHeight="1">
      <c r="A25" s="301"/>
      <c r="B25" s="163" t="s">
        <v>186</v>
      </c>
      <c r="C25" s="293" t="s">
        <v>198</v>
      </c>
      <c r="D25" s="294"/>
      <c r="E25" s="101">
        <v>59.54</v>
      </c>
      <c r="F25" s="111">
        <v>2250</v>
      </c>
      <c r="G25" s="103">
        <f t="shared" si="5"/>
        <v>133965</v>
      </c>
      <c r="H25" s="26"/>
      <c r="I25" s="107">
        <v>23</v>
      </c>
      <c r="J25" s="105">
        <v>2000</v>
      </c>
      <c r="K25" s="106">
        <f t="shared" si="1"/>
        <v>86.956521739130437</v>
      </c>
      <c r="L25" s="107">
        <v>23</v>
      </c>
      <c r="M25" s="105">
        <f>F25/V25*60</f>
        <v>1774.7589833479403</v>
      </c>
      <c r="N25" s="106">
        <f>M25/L25</f>
        <v>77.1634340586061</v>
      </c>
      <c r="O25" s="108">
        <f>L25-I25</f>
        <v>0</v>
      </c>
      <c r="P25" s="109">
        <f>N25-K25</f>
        <v>-9.7930876805243372</v>
      </c>
      <c r="Q25" s="110">
        <f>N25/K25</f>
        <v>0.88737949167397012</v>
      </c>
      <c r="R25" s="307"/>
      <c r="S25" s="47">
        <v>0.47430555555555554</v>
      </c>
      <c r="T25" s="48">
        <v>0.52712962962962961</v>
      </c>
      <c r="U25" s="111">
        <v>55.849999999999937</v>
      </c>
      <c r="V25" s="112">
        <v>76.066666666666677</v>
      </c>
      <c r="W25" s="113"/>
      <c r="X25" s="116"/>
      <c r="Y25" s="12"/>
      <c r="Z25" s="208"/>
      <c r="AA25" s="295"/>
      <c r="AB25" s="296"/>
      <c r="AC25" s="12">
        <v>2</v>
      </c>
      <c r="AD25" s="208"/>
      <c r="AE25" s="117">
        <f>M25-J25</f>
        <v>-225.24101665205967</v>
      </c>
      <c r="AF25" s="110">
        <f>M25/J25</f>
        <v>0.88737949167397012</v>
      </c>
      <c r="AG25" s="377"/>
    </row>
    <row r="26" spans="1:33" ht="15.75" customHeight="1">
      <c r="A26" s="302"/>
      <c r="B26" s="163"/>
      <c r="C26" s="293"/>
      <c r="D26" s="294"/>
      <c r="E26" s="101"/>
      <c r="F26" s="111"/>
      <c r="G26" s="103"/>
      <c r="H26" s="13"/>
      <c r="I26" s="118"/>
      <c r="J26" s="105"/>
      <c r="K26" s="106"/>
      <c r="L26" s="118"/>
      <c r="M26" s="105"/>
      <c r="N26" s="106"/>
      <c r="O26" s="108"/>
      <c r="P26" s="109"/>
      <c r="Q26" s="110"/>
      <c r="R26" s="307"/>
      <c r="S26" s="47"/>
      <c r="T26" s="48"/>
      <c r="U26" s="111"/>
      <c r="V26" s="112"/>
      <c r="W26" s="113"/>
      <c r="X26" s="116"/>
      <c r="Y26" s="12"/>
      <c r="Z26" s="208"/>
      <c r="AA26" s="295"/>
      <c r="AB26" s="296"/>
      <c r="AC26" s="12"/>
      <c r="AD26" s="208"/>
      <c r="AE26" s="117"/>
      <c r="AF26" s="110"/>
      <c r="AG26" s="377"/>
    </row>
    <row r="27" spans="1:33" ht="15.75" customHeight="1">
      <c r="A27" s="302"/>
      <c r="B27" s="163"/>
      <c r="C27" s="293"/>
      <c r="D27" s="294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307"/>
      <c r="S27" s="47"/>
      <c r="T27" s="48"/>
      <c r="U27" s="111"/>
      <c r="V27" s="112"/>
      <c r="W27" s="113"/>
      <c r="X27" s="116"/>
      <c r="Y27" s="12"/>
      <c r="Z27" s="208"/>
      <c r="AA27" s="295"/>
      <c r="AB27" s="296"/>
      <c r="AC27" s="12"/>
      <c r="AD27" s="208"/>
      <c r="AE27" s="117"/>
      <c r="AF27" s="110"/>
      <c r="AG27" s="377"/>
    </row>
    <row r="28" spans="1:33" ht="15.75" customHeight="1">
      <c r="A28" s="302"/>
      <c r="B28" s="163"/>
      <c r="C28" s="293"/>
      <c r="D28" s="294"/>
      <c r="E28" s="101"/>
      <c r="F28" s="111"/>
      <c r="G28" s="121"/>
      <c r="H28" s="62"/>
      <c r="I28" s="118"/>
      <c r="J28" s="105"/>
      <c r="K28" s="106"/>
      <c r="L28" s="118"/>
      <c r="M28" s="105"/>
      <c r="N28" s="106"/>
      <c r="O28" s="123"/>
      <c r="P28" s="124"/>
      <c r="Q28" s="125"/>
      <c r="R28" s="307"/>
      <c r="S28" s="47"/>
      <c r="T28" s="48"/>
      <c r="U28" s="111"/>
      <c r="V28" s="112"/>
      <c r="W28" s="113"/>
      <c r="X28" s="116"/>
      <c r="Y28" s="12"/>
      <c r="Z28" s="208"/>
      <c r="AA28" s="295"/>
      <c r="AB28" s="296"/>
      <c r="AC28" s="12"/>
      <c r="AD28" s="208"/>
      <c r="AE28" s="117"/>
      <c r="AF28" s="110"/>
      <c r="AG28" s="377"/>
    </row>
    <row r="29" spans="1:33" ht="15.75" customHeight="1">
      <c r="A29" s="302"/>
      <c r="B29" s="163"/>
      <c r="C29" s="293"/>
      <c r="D29" s="294"/>
      <c r="E29" s="101"/>
      <c r="F29" s="111"/>
      <c r="G29" s="121"/>
      <c r="H29" s="62"/>
      <c r="I29" s="118"/>
      <c r="J29" s="105"/>
      <c r="K29" s="106"/>
      <c r="L29" s="118"/>
      <c r="M29" s="105"/>
      <c r="N29" s="106"/>
      <c r="O29" s="123"/>
      <c r="P29" s="124"/>
      <c r="Q29" s="125"/>
      <c r="R29" s="307"/>
      <c r="S29" s="47"/>
      <c r="T29" s="48"/>
      <c r="U29" s="111"/>
      <c r="V29" s="112"/>
      <c r="W29" s="113"/>
      <c r="X29" s="116"/>
      <c r="Y29" s="12"/>
      <c r="Z29" s="208"/>
      <c r="AA29" s="295"/>
      <c r="AB29" s="296"/>
      <c r="AC29" s="12"/>
      <c r="AD29" s="208"/>
      <c r="AE29" s="117"/>
      <c r="AF29" s="110"/>
      <c r="AG29" s="377"/>
    </row>
    <row r="30" spans="1:33" ht="15.75" customHeight="1">
      <c r="A30" s="302"/>
      <c r="B30" s="163"/>
      <c r="C30" s="293"/>
      <c r="D30" s="294"/>
      <c r="E30" s="101"/>
      <c r="F30" s="111"/>
      <c r="G30" s="121"/>
      <c r="H30" s="62"/>
      <c r="I30" s="118"/>
      <c r="J30" s="105"/>
      <c r="K30" s="106"/>
      <c r="L30" s="118"/>
      <c r="M30" s="105"/>
      <c r="N30" s="106"/>
      <c r="O30" s="123"/>
      <c r="P30" s="124"/>
      <c r="Q30" s="125"/>
      <c r="R30" s="307"/>
      <c r="S30" s="47"/>
      <c r="T30" s="48"/>
      <c r="U30" s="111"/>
      <c r="V30" s="112"/>
      <c r="W30" s="113"/>
      <c r="X30" s="116"/>
      <c r="Y30" s="12"/>
      <c r="Z30" s="208"/>
      <c r="AA30" s="295"/>
      <c r="AB30" s="296"/>
      <c r="AC30" s="12"/>
      <c r="AD30" s="208"/>
      <c r="AE30" s="117"/>
      <c r="AF30" s="110"/>
      <c r="AG30" s="377"/>
    </row>
    <row r="31" spans="1:33" ht="15.75" customHeight="1">
      <c r="A31" s="302"/>
      <c r="B31" s="163"/>
      <c r="C31" s="293"/>
      <c r="D31" s="294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307"/>
      <c r="S31" s="47"/>
      <c r="T31" s="48"/>
      <c r="U31" s="111"/>
      <c r="V31" s="112"/>
      <c r="W31" s="113"/>
      <c r="X31" s="116"/>
      <c r="Y31" s="12"/>
      <c r="Z31" s="208"/>
      <c r="AA31" s="295"/>
      <c r="AB31" s="296"/>
      <c r="AC31" s="12"/>
      <c r="AD31" s="208"/>
      <c r="AE31" s="117"/>
      <c r="AF31" s="110"/>
      <c r="AG31" s="377"/>
    </row>
    <row r="32" spans="1:33" ht="15.75" customHeight="1">
      <c r="A32" s="302"/>
      <c r="B32" s="163"/>
      <c r="C32" s="293"/>
      <c r="D32" s="294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307"/>
      <c r="S32" s="47"/>
      <c r="T32" s="48"/>
      <c r="U32" s="111"/>
      <c r="V32" s="112"/>
      <c r="W32" s="113"/>
      <c r="X32" s="116"/>
      <c r="Y32" s="12"/>
      <c r="Z32" s="208"/>
      <c r="AA32" s="295"/>
      <c r="AB32" s="296"/>
      <c r="AC32" s="12"/>
      <c r="AD32" s="208"/>
      <c r="AE32" s="117"/>
      <c r="AF32" s="110"/>
      <c r="AG32" s="377"/>
    </row>
    <row r="33" spans="1:33" ht="15.75" customHeight="1">
      <c r="A33" s="302"/>
      <c r="B33" s="163"/>
      <c r="C33" s="293"/>
      <c r="D33" s="294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307"/>
      <c r="S33" s="47"/>
      <c r="T33" s="48"/>
      <c r="U33" s="111"/>
      <c r="V33" s="112"/>
      <c r="W33" s="113"/>
      <c r="X33" s="116"/>
      <c r="Y33" s="12"/>
      <c r="Z33" s="208"/>
      <c r="AA33" s="295"/>
      <c r="AB33" s="296"/>
      <c r="AC33" s="12"/>
      <c r="AD33" s="208"/>
      <c r="AE33" s="117"/>
      <c r="AF33" s="110"/>
      <c r="AG33" s="377"/>
    </row>
    <row r="34" spans="1:33" ht="15.75" customHeight="1">
      <c r="A34" s="302"/>
      <c r="B34" s="163"/>
      <c r="C34" s="293"/>
      <c r="D34" s="294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307"/>
      <c r="S34" s="47"/>
      <c r="T34" s="48"/>
      <c r="U34" s="111"/>
      <c r="V34" s="112"/>
      <c r="W34" s="113"/>
      <c r="X34" s="116"/>
      <c r="Y34" s="12"/>
      <c r="Z34" s="208"/>
      <c r="AA34" s="295"/>
      <c r="AB34" s="296"/>
      <c r="AC34" s="12"/>
      <c r="AD34" s="208"/>
      <c r="AE34" s="117"/>
      <c r="AF34" s="110"/>
      <c r="AG34" s="377"/>
    </row>
    <row r="35" spans="1:33" ht="15.75" customHeight="1">
      <c r="A35" s="302"/>
      <c r="B35" s="163"/>
      <c r="C35" s="293"/>
      <c r="D35" s="294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307"/>
      <c r="S35" s="47"/>
      <c r="T35" s="48"/>
      <c r="U35" s="111"/>
      <c r="V35" s="112"/>
      <c r="W35" s="185"/>
      <c r="X35" s="186"/>
      <c r="Y35" s="12"/>
      <c r="Z35" s="208"/>
      <c r="AA35" s="295"/>
      <c r="AB35" s="296"/>
      <c r="AC35" s="12"/>
      <c r="AD35" s="208"/>
      <c r="AE35" s="117"/>
      <c r="AF35" s="110"/>
      <c r="AG35" s="377"/>
    </row>
    <row r="36" spans="1:33" ht="15.75" customHeight="1">
      <c r="A36" s="302"/>
      <c r="B36" s="163"/>
      <c r="C36" s="293"/>
      <c r="D36" s="294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307"/>
      <c r="S36" s="47"/>
      <c r="T36" s="48"/>
      <c r="U36" s="111"/>
      <c r="V36" s="112"/>
      <c r="W36" s="187"/>
      <c r="X36" s="188"/>
      <c r="Y36" s="12"/>
      <c r="Z36" s="208"/>
      <c r="AA36" s="295"/>
      <c r="AB36" s="296"/>
      <c r="AC36" s="12"/>
      <c r="AD36" s="208"/>
      <c r="AE36" s="117"/>
      <c r="AF36" s="110"/>
      <c r="AG36" s="377"/>
    </row>
    <row r="37" spans="1:33" ht="15.75" customHeight="1">
      <c r="A37" s="302"/>
      <c r="B37" s="100"/>
      <c r="C37" s="293"/>
      <c r="D37" s="294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307"/>
      <c r="S37" s="47"/>
      <c r="T37" s="48"/>
      <c r="U37" s="130"/>
      <c r="V37" s="112"/>
      <c r="W37" s="187"/>
      <c r="X37" s="188"/>
      <c r="Y37" s="12"/>
      <c r="Z37" s="208"/>
      <c r="AA37" s="295"/>
      <c r="AB37" s="296"/>
      <c r="AC37" s="12"/>
      <c r="AD37" s="208"/>
      <c r="AE37" s="117"/>
      <c r="AF37" s="110"/>
      <c r="AG37" s="377"/>
    </row>
    <row r="38" spans="1:33" ht="15.75" customHeight="1" thickBot="1">
      <c r="A38" s="303"/>
      <c r="B38" s="133" t="s">
        <v>117</v>
      </c>
      <c r="C38" s="297"/>
      <c r="D38" s="297"/>
      <c r="E38" s="134"/>
      <c r="F38" s="167"/>
      <c r="G38" s="135"/>
      <c r="H38" s="69"/>
      <c r="I38" s="136">
        <f t="shared" ref="I38:J38" si="6">AVERAGE(I22:I37)</f>
        <v>21.5</v>
      </c>
      <c r="J38" s="137">
        <f t="shared" si="6"/>
        <v>2000</v>
      </c>
      <c r="K38" s="138">
        <f t="shared" ref="K38" si="7">J38/I38</f>
        <v>93.023255813953483</v>
      </c>
      <c r="L38" s="136">
        <f t="shared" ref="L38:M38" si="8">AVERAGE(L22:L37)</f>
        <v>21.5</v>
      </c>
      <c r="M38" s="137">
        <f t="shared" si="8"/>
        <v>1775.0264056770138</v>
      </c>
      <c r="N38" s="138">
        <f t="shared" ref="N38:N43" si="9">M38/L38</f>
        <v>82.559367705907619</v>
      </c>
      <c r="O38" s="139">
        <f t="shared" ref="O38:O43" si="10">L38-I38</f>
        <v>0</v>
      </c>
      <c r="P38" s="140">
        <f t="shared" ref="P38:P43" si="11">N38-K38</f>
        <v>-10.463888108045865</v>
      </c>
      <c r="Q38" s="141">
        <f t="shared" ref="Q38:Q43" si="12">N38/K38</f>
        <v>0.88751320283850699</v>
      </c>
      <c r="R38" s="308"/>
      <c r="S38" s="142">
        <f>S22</f>
        <v>0.29189814814814813</v>
      </c>
      <c r="T38" s="143">
        <f>INDEX(T22:T37,COUNTA(T22:T37))</f>
        <v>0.52712962962962961</v>
      </c>
      <c r="U38" s="144"/>
      <c r="V38" s="166"/>
      <c r="W38" s="189"/>
      <c r="X38" s="190"/>
      <c r="Y38" s="181">
        <f>SUM(Y22:Y37)</f>
        <v>0</v>
      </c>
      <c r="Z38" s="182">
        <f>SUM(Z22:Z37)</f>
        <v>0</v>
      </c>
      <c r="AA38" s="298"/>
      <c r="AB38" s="299"/>
      <c r="AC38" s="181">
        <f>SUM(AC22:AC37)</f>
        <v>7</v>
      </c>
      <c r="AD38" s="182">
        <f>SUM(AD22:AD37)</f>
        <v>0</v>
      </c>
      <c r="AE38" s="168">
        <f t="shared" ref="AE38:AE43" si="13">M38-J38</f>
        <v>-224.97359432298617</v>
      </c>
      <c r="AF38" s="141">
        <f t="shared" ref="AF38:AF43" si="14">M38/J38</f>
        <v>0.88751320283850688</v>
      </c>
      <c r="AG38" s="378"/>
    </row>
    <row r="39" spans="1:33" ht="15.75" customHeight="1">
      <c r="A39" s="311" t="s">
        <v>196</v>
      </c>
      <c r="B39" s="146" t="s">
        <v>186</v>
      </c>
      <c r="C39" s="304" t="s">
        <v>194</v>
      </c>
      <c r="D39" s="305"/>
      <c r="E39" s="147">
        <v>59.34</v>
      </c>
      <c r="F39" s="97">
        <v>1229</v>
      </c>
      <c r="G39" s="148">
        <f t="shared" ref="G39:G43" si="15">E39*F39</f>
        <v>72928.86</v>
      </c>
      <c r="H39" s="149"/>
      <c r="I39" s="150">
        <v>24</v>
      </c>
      <c r="J39" s="151">
        <v>2000</v>
      </c>
      <c r="K39" s="152">
        <f>J39/I39</f>
        <v>83.333333333333329</v>
      </c>
      <c r="L39" s="153">
        <v>24</v>
      </c>
      <c r="M39" s="151">
        <f>F39/V39*60</f>
        <v>1776.1541549578465</v>
      </c>
      <c r="N39" s="152">
        <f t="shared" si="9"/>
        <v>74.006423123243607</v>
      </c>
      <c r="O39" s="154">
        <f t="shared" si="10"/>
        <v>0</v>
      </c>
      <c r="P39" s="155">
        <f t="shared" si="11"/>
        <v>-9.3269102100897214</v>
      </c>
      <c r="Q39" s="156">
        <f t="shared" si="12"/>
        <v>0.88807707747892328</v>
      </c>
      <c r="R39" s="306">
        <f>Q55</f>
        <v>0.88033368683970525</v>
      </c>
      <c r="S39" s="157">
        <v>0.29200231481481481</v>
      </c>
      <c r="T39" s="158">
        <v>0.32083333333333336</v>
      </c>
      <c r="U39" s="159"/>
      <c r="V39" s="160">
        <v>41.516666666666708</v>
      </c>
      <c r="W39" s="158"/>
      <c r="X39" s="169"/>
      <c r="Y39" s="12"/>
      <c r="Z39" s="208"/>
      <c r="AA39" s="309"/>
      <c r="AB39" s="310"/>
      <c r="AC39" s="12">
        <v>1</v>
      </c>
      <c r="AD39" s="208"/>
      <c r="AE39" s="115">
        <f t="shared" si="13"/>
        <v>-223.84584504215354</v>
      </c>
      <c r="AF39" s="156">
        <f t="shared" si="14"/>
        <v>0.88807707747892328</v>
      </c>
      <c r="AG39" s="290">
        <f>AF55</f>
        <v>0.88033368683970525</v>
      </c>
    </row>
    <row r="40" spans="1:33" ht="15.75" customHeight="1">
      <c r="A40" s="312"/>
      <c r="B40" s="163" t="s">
        <v>186</v>
      </c>
      <c r="C40" s="293" t="s">
        <v>188</v>
      </c>
      <c r="D40" s="294"/>
      <c r="E40" s="101">
        <v>58.67</v>
      </c>
      <c r="F40" s="102">
        <v>3187</v>
      </c>
      <c r="G40" s="103">
        <f t="shared" si="15"/>
        <v>186981.29</v>
      </c>
      <c r="H40" s="26"/>
      <c r="I40" s="104">
        <v>23</v>
      </c>
      <c r="J40" s="105">
        <v>2000</v>
      </c>
      <c r="K40" s="106">
        <f t="shared" si="1"/>
        <v>86.956521739130437</v>
      </c>
      <c r="L40" s="107">
        <v>23</v>
      </c>
      <c r="M40" s="105">
        <f>F40/V40*60</f>
        <v>1777.6882553455212</v>
      </c>
      <c r="N40" s="106">
        <f t="shared" si="9"/>
        <v>77.290793710674834</v>
      </c>
      <c r="O40" s="108">
        <f t="shared" si="10"/>
        <v>0</v>
      </c>
      <c r="P40" s="109">
        <f t="shared" si="11"/>
        <v>-9.6657280284556037</v>
      </c>
      <c r="Q40" s="110">
        <f t="shared" si="12"/>
        <v>0.88884412767276055</v>
      </c>
      <c r="R40" s="307"/>
      <c r="S40" s="47">
        <v>0.32460648148148147</v>
      </c>
      <c r="T40" s="48">
        <v>0.39930555555555558</v>
      </c>
      <c r="U40" s="111">
        <v>5.4333333333332767</v>
      </c>
      <c r="V40" s="112">
        <v>107.56666666666672</v>
      </c>
      <c r="W40" s="113"/>
      <c r="X40" s="116"/>
      <c r="Y40" s="12"/>
      <c r="Z40" s="208"/>
      <c r="AA40" s="295"/>
      <c r="AB40" s="296"/>
      <c r="AC40" s="12">
        <v>4</v>
      </c>
      <c r="AD40" s="208"/>
      <c r="AE40" s="117">
        <f t="shared" si="13"/>
        <v>-222.31174465447884</v>
      </c>
      <c r="AF40" s="110">
        <f t="shared" si="14"/>
        <v>0.88884412767276055</v>
      </c>
      <c r="AG40" s="291"/>
    </row>
    <row r="41" spans="1:33" ht="15.75" customHeight="1">
      <c r="A41" s="312"/>
      <c r="B41" s="163" t="s">
        <v>180</v>
      </c>
      <c r="C41" s="293" t="s">
        <v>181</v>
      </c>
      <c r="D41" s="294"/>
      <c r="E41" s="101">
        <v>24.07</v>
      </c>
      <c r="F41" s="102">
        <v>503</v>
      </c>
      <c r="G41" s="103">
        <f t="shared" si="15"/>
        <v>12107.210000000001</v>
      </c>
      <c r="H41" s="26"/>
      <c r="I41" s="104">
        <v>20</v>
      </c>
      <c r="J41" s="105">
        <v>2600</v>
      </c>
      <c r="K41" s="106">
        <f t="shared" si="1"/>
        <v>130</v>
      </c>
      <c r="L41" s="107">
        <v>20</v>
      </c>
      <c r="M41" s="105">
        <f>F41/V41*60</f>
        <v>2312.6436781609264</v>
      </c>
      <c r="N41" s="106">
        <f t="shared" si="9"/>
        <v>115.63218390804631</v>
      </c>
      <c r="O41" s="108">
        <f t="shared" si="10"/>
        <v>0</v>
      </c>
      <c r="P41" s="109">
        <f t="shared" si="11"/>
        <v>-14.367816091953685</v>
      </c>
      <c r="Q41" s="110">
        <f t="shared" si="12"/>
        <v>0.88947833775420238</v>
      </c>
      <c r="R41" s="307"/>
      <c r="S41" s="47">
        <v>0.40347222222222223</v>
      </c>
      <c r="T41" s="48">
        <v>0.41253472222222221</v>
      </c>
      <c r="U41" s="111">
        <v>5.9999999999999787</v>
      </c>
      <c r="V41" s="112">
        <v>13.049999999999962</v>
      </c>
      <c r="W41" s="113"/>
      <c r="X41" s="116"/>
      <c r="Y41" s="12"/>
      <c r="Z41" s="208"/>
      <c r="AA41" s="295"/>
      <c r="AB41" s="296"/>
      <c r="AC41" s="12">
        <v>1</v>
      </c>
      <c r="AD41" s="208"/>
      <c r="AE41" s="117">
        <f t="shared" si="13"/>
        <v>-287.35632183907364</v>
      </c>
      <c r="AF41" s="110">
        <f t="shared" si="14"/>
        <v>0.88947833775420249</v>
      </c>
      <c r="AG41" s="291"/>
    </row>
    <row r="42" spans="1:33" ht="15.75" customHeight="1">
      <c r="A42" s="312"/>
      <c r="B42" s="163" t="s">
        <v>180</v>
      </c>
      <c r="C42" s="293" t="s">
        <v>182</v>
      </c>
      <c r="D42" s="294"/>
      <c r="E42" s="101">
        <v>29.97</v>
      </c>
      <c r="F42" s="102">
        <v>2367</v>
      </c>
      <c r="G42" s="103">
        <f t="shared" si="15"/>
        <v>70938.989999999991</v>
      </c>
      <c r="H42" s="26"/>
      <c r="I42" s="104">
        <v>20</v>
      </c>
      <c r="J42" s="105">
        <v>2600</v>
      </c>
      <c r="K42" s="106">
        <f t="shared" si="1"/>
        <v>130</v>
      </c>
      <c r="L42" s="107">
        <v>20</v>
      </c>
      <c r="M42" s="105">
        <f>F42/V42*60</f>
        <v>2311.7742810634841</v>
      </c>
      <c r="N42" s="106">
        <f t="shared" si="9"/>
        <v>115.5887140531742</v>
      </c>
      <c r="O42" s="108">
        <f t="shared" si="10"/>
        <v>0</v>
      </c>
      <c r="P42" s="109">
        <f t="shared" si="11"/>
        <v>-14.411285946825799</v>
      </c>
      <c r="Q42" s="110">
        <f t="shared" si="12"/>
        <v>0.88914395425518611</v>
      </c>
      <c r="R42" s="307"/>
      <c r="S42" s="47">
        <v>0.41597222222222224</v>
      </c>
      <c r="T42" s="48">
        <v>0.45863425925925927</v>
      </c>
      <c r="U42" s="111">
        <v>4.9500000000000544</v>
      </c>
      <c r="V42" s="112">
        <v>61.433333333333316</v>
      </c>
      <c r="W42" s="113">
        <v>0.45863425925925927</v>
      </c>
      <c r="X42" s="116">
        <v>0.49722222222222223</v>
      </c>
      <c r="Y42" s="12"/>
      <c r="Z42" s="208"/>
      <c r="AA42" s="295"/>
      <c r="AB42" s="296"/>
      <c r="AC42" s="12">
        <v>1</v>
      </c>
      <c r="AD42" s="208"/>
      <c r="AE42" s="117">
        <f t="shared" si="13"/>
        <v>-288.22571893651593</v>
      </c>
      <c r="AF42" s="110">
        <f t="shared" si="14"/>
        <v>0.88914395425518622</v>
      </c>
      <c r="AG42" s="291"/>
    </row>
    <row r="43" spans="1:33" ht="15.75" customHeight="1">
      <c r="A43" s="312"/>
      <c r="B43" s="163" t="s">
        <v>186</v>
      </c>
      <c r="C43" s="293" t="s">
        <v>257</v>
      </c>
      <c r="D43" s="294"/>
      <c r="E43" s="101">
        <v>62.52</v>
      </c>
      <c r="F43" s="102">
        <v>3036</v>
      </c>
      <c r="G43" s="103">
        <f t="shared" si="15"/>
        <v>189810.72</v>
      </c>
      <c r="H43" s="13"/>
      <c r="I43" s="104">
        <v>24</v>
      </c>
      <c r="J43" s="105">
        <v>2000</v>
      </c>
      <c r="K43" s="106">
        <f t="shared" si="1"/>
        <v>83.333333333333329</v>
      </c>
      <c r="L43" s="118">
        <v>24</v>
      </c>
      <c r="M43" s="105">
        <f>F43/V43*60</f>
        <v>1681.4769230769225</v>
      </c>
      <c r="N43" s="106">
        <f t="shared" si="9"/>
        <v>70.061538461538433</v>
      </c>
      <c r="O43" s="108">
        <f t="shared" si="10"/>
        <v>0</v>
      </c>
      <c r="P43" s="109">
        <f t="shared" si="11"/>
        <v>-13.271794871794896</v>
      </c>
      <c r="Q43" s="110">
        <f t="shared" si="12"/>
        <v>0.84073846153846121</v>
      </c>
      <c r="R43" s="307"/>
      <c r="S43" s="47">
        <v>0.49722222222222223</v>
      </c>
      <c r="T43" s="48">
        <v>0.57245370370370374</v>
      </c>
      <c r="U43" s="111">
        <v>55.566666666666663</v>
      </c>
      <c r="V43" s="112">
        <v>108.33333333333337</v>
      </c>
      <c r="W43" s="113"/>
      <c r="X43" s="116"/>
      <c r="Y43" s="12"/>
      <c r="Z43" s="208"/>
      <c r="AA43" s="295"/>
      <c r="AB43" s="296"/>
      <c r="AC43" s="12">
        <v>4</v>
      </c>
      <c r="AD43" s="208"/>
      <c r="AE43" s="117">
        <f t="shared" si="13"/>
        <v>-318.5230769230775</v>
      </c>
      <c r="AF43" s="110">
        <f t="shared" si="14"/>
        <v>0.84073846153846121</v>
      </c>
      <c r="AG43" s="291"/>
    </row>
    <row r="44" spans="1:33" ht="15.75" customHeight="1">
      <c r="A44" s="312"/>
      <c r="B44" s="163"/>
      <c r="C44" s="293"/>
      <c r="D44" s="294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307"/>
      <c r="S44" s="47"/>
      <c r="T44" s="48"/>
      <c r="U44" s="111"/>
      <c r="V44" s="112"/>
      <c r="W44" s="113"/>
      <c r="X44" s="116"/>
      <c r="Y44" s="12"/>
      <c r="Z44" s="208"/>
      <c r="AA44" s="295"/>
      <c r="AB44" s="296"/>
      <c r="AC44" s="12"/>
      <c r="AD44" s="208"/>
      <c r="AE44" s="117"/>
      <c r="AF44" s="110"/>
      <c r="AG44" s="291"/>
    </row>
    <row r="45" spans="1:33" ht="15.75" customHeight="1">
      <c r="A45" s="312"/>
      <c r="B45" s="163"/>
      <c r="C45" s="293"/>
      <c r="D45" s="294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307"/>
      <c r="S45" s="119"/>
      <c r="T45" s="120"/>
      <c r="U45" s="111"/>
      <c r="V45" s="112"/>
      <c r="W45" s="120"/>
      <c r="X45" s="191"/>
      <c r="Y45" s="12"/>
      <c r="Z45" s="208"/>
      <c r="AA45" s="295"/>
      <c r="AB45" s="296"/>
      <c r="AC45" s="12"/>
      <c r="AD45" s="208"/>
      <c r="AE45" s="117"/>
      <c r="AF45" s="110"/>
      <c r="AG45" s="291"/>
    </row>
    <row r="46" spans="1:33" ht="15.75" customHeight="1">
      <c r="A46" s="312"/>
      <c r="B46" s="163"/>
      <c r="C46" s="293"/>
      <c r="D46" s="294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07"/>
      <c r="S46" s="119"/>
      <c r="T46" s="120"/>
      <c r="U46" s="111"/>
      <c r="V46" s="112"/>
      <c r="W46" s="120"/>
      <c r="X46" s="191"/>
      <c r="Y46" s="12"/>
      <c r="Z46" s="208"/>
      <c r="AA46" s="295"/>
      <c r="AB46" s="296"/>
      <c r="AC46" s="12"/>
      <c r="AD46" s="208"/>
      <c r="AE46" s="117"/>
      <c r="AF46" s="110"/>
      <c r="AG46" s="291"/>
    </row>
    <row r="47" spans="1:33" ht="15.75" customHeight="1">
      <c r="A47" s="312"/>
      <c r="B47" s="163"/>
      <c r="C47" s="293"/>
      <c r="D47" s="294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07"/>
      <c r="S47" s="119"/>
      <c r="T47" s="120"/>
      <c r="U47" s="111"/>
      <c r="V47" s="112"/>
      <c r="W47" s="120"/>
      <c r="X47" s="191"/>
      <c r="Y47" s="12"/>
      <c r="Z47" s="208"/>
      <c r="AA47" s="295"/>
      <c r="AB47" s="296"/>
      <c r="AC47" s="12"/>
      <c r="AD47" s="208"/>
      <c r="AE47" s="117"/>
      <c r="AF47" s="110"/>
      <c r="AG47" s="291"/>
    </row>
    <row r="48" spans="1:33" ht="15.75" customHeight="1">
      <c r="A48" s="312"/>
      <c r="B48" s="163"/>
      <c r="C48" s="293"/>
      <c r="D48" s="294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07"/>
      <c r="S48" s="119"/>
      <c r="T48" s="120"/>
      <c r="U48" s="111"/>
      <c r="V48" s="112"/>
      <c r="W48" s="120"/>
      <c r="X48" s="191"/>
      <c r="Y48" s="12"/>
      <c r="Z48" s="208"/>
      <c r="AA48" s="295"/>
      <c r="AB48" s="296"/>
      <c r="AC48" s="12"/>
      <c r="AD48" s="208"/>
      <c r="AE48" s="117"/>
      <c r="AF48" s="110"/>
      <c r="AG48" s="291"/>
    </row>
    <row r="49" spans="1:33" ht="15.75" customHeight="1">
      <c r="A49" s="312"/>
      <c r="B49" s="163"/>
      <c r="C49" s="293"/>
      <c r="D49" s="294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07"/>
      <c r="S49" s="119"/>
      <c r="T49" s="120"/>
      <c r="U49" s="111"/>
      <c r="V49" s="112"/>
      <c r="W49" s="120"/>
      <c r="X49" s="191"/>
      <c r="Y49" s="12"/>
      <c r="Z49" s="208"/>
      <c r="AA49" s="295"/>
      <c r="AB49" s="296"/>
      <c r="AC49" s="12"/>
      <c r="AD49" s="208"/>
      <c r="AE49" s="117"/>
      <c r="AF49" s="110"/>
      <c r="AG49" s="291"/>
    </row>
    <row r="50" spans="1:33" ht="15.75" customHeight="1">
      <c r="A50" s="312"/>
      <c r="B50" s="163"/>
      <c r="C50" s="293"/>
      <c r="D50" s="294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07"/>
      <c r="S50" s="119"/>
      <c r="T50" s="120"/>
      <c r="U50" s="111"/>
      <c r="V50" s="112"/>
      <c r="W50" s="120"/>
      <c r="X50" s="191"/>
      <c r="Y50" s="12"/>
      <c r="Z50" s="208"/>
      <c r="AA50" s="295"/>
      <c r="AB50" s="296"/>
      <c r="AC50" s="12"/>
      <c r="AD50" s="208"/>
      <c r="AE50" s="117"/>
      <c r="AF50" s="110"/>
      <c r="AG50" s="291"/>
    </row>
    <row r="51" spans="1:33" ht="15.75" customHeight="1">
      <c r="A51" s="312"/>
      <c r="B51" s="163"/>
      <c r="C51" s="293"/>
      <c r="D51" s="294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07"/>
      <c r="S51" s="119"/>
      <c r="T51" s="120"/>
      <c r="U51" s="111"/>
      <c r="V51" s="112"/>
      <c r="W51" s="120"/>
      <c r="X51" s="191"/>
      <c r="Y51" s="12"/>
      <c r="Z51" s="208"/>
      <c r="AA51" s="295"/>
      <c r="AB51" s="296"/>
      <c r="AC51" s="12"/>
      <c r="AD51" s="208"/>
      <c r="AE51" s="117"/>
      <c r="AF51" s="110"/>
      <c r="AG51" s="291"/>
    </row>
    <row r="52" spans="1:33" ht="15.75" customHeight="1">
      <c r="A52" s="312"/>
      <c r="B52" s="163"/>
      <c r="C52" s="293"/>
      <c r="D52" s="294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07"/>
      <c r="S52" s="119"/>
      <c r="T52" s="120"/>
      <c r="U52" s="111"/>
      <c r="V52" s="112"/>
      <c r="W52" s="120"/>
      <c r="X52" s="191"/>
      <c r="Y52" s="12"/>
      <c r="Z52" s="208"/>
      <c r="AA52" s="295"/>
      <c r="AB52" s="296"/>
      <c r="AC52" s="12"/>
      <c r="AD52" s="208"/>
      <c r="AE52" s="117"/>
      <c r="AF52" s="110"/>
      <c r="AG52" s="291"/>
    </row>
    <row r="53" spans="1:33" ht="15.75" customHeight="1">
      <c r="A53" s="312"/>
      <c r="B53" s="163"/>
      <c r="C53" s="293"/>
      <c r="D53" s="294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07"/>
      <c r="S53" s="119"/>
      <c r="T53" s="120"/>
      <c r="U53" s="111"/>
      <c r="V53" s="112"/>
      <c r="W53" s="120"/>
      <c r="X53" s="191"/>
      <c r="Y53" s="12"/>
      <c r="Z53" s="208"/>
      <c r="AA53" s="295"/>
      <c r="AB53" s="296"/>
      <c r="AC53" s="12"/>
      <c r="AD53" s="208"/>
      <c r="AE53" s="117"/>
      <c r="AF53" s="110"/>
      <c r="AG53" s="291"/>
    </row>
    <row r="54" spans="1:33" ht="15.75" customHeight="1">
      <c r="A54" s="312"/>
      <c r="B54" s="163"/>
      <c r="C54" s="293"/>
      <c r="D54" s="294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07"/>
      <c r="S54" s="119"/>
      <c r="T54" s="120"/>
      <c r="U54" s="130"/>
      <c r="V54" s="131"/>
      <c r="W54" s="126"/>
      <c r="X54" s="127"/>
      <c r="Y54" s="12"/>
      <c r="Z54" s="208"/>
      <c r="AA54" s="295"/>
      <c r="AB54" s="296"/>
      <c r="AC54" s="12"/>
      <c r="AD54" s="208"/>
      <c r="AE54" s="165"/>
      <c r="AF54" s="125"/>
      <c r="AG54" s="291"/>
    </row>
    <row r="55" spans="1:33" ht="15.75" customHeight="1" thickBot="1">
      <c r="A55" s="313"/>
      <c r="B55" s="133" t="s">
        <v>117</v>
      </c>
      <c r="C55" s="297"/>
      <c r="D55" s="297"/>
      <c r="E55" s="134"/>
      <c r="F55" s="167"/>
      <c r="G55" s="135"/>
      <c r="H55" s="69"/>
      <c r="I55" s="136">
        <f t="shared" ref="I55:J55" si="16">AVERAGE(I39:I54)</f>
        <v>22.2</v>
      </c>
      <c r="J55" s="137">
        <f t="shared" si="16"/>
        <v>2240</v>
      </c>
      <c r="K55" s="138">
        <f t="shared" ref="K55" si="17">J55/I55</f>
        <v>100.90090090090091</v>
      </c>
      <c r="L55" s="136">
        <f t="shared" ref="L55:M55" si="18">AVERAGE(L39:L54)</f>
        <v>22.2</v>
      </c>
      <c r="M55" s="137">
        <f t="shared" si="18"/>
        <v>1971.9474585209398</v>
      </c>
      <c r="N55" s="138">
        <f t="shared" ref="N55:N62" si="19">M55/L55</f>
        <v>88.826462095537835</v>
      </c>
      <c r="O55" s="139">
        <f t="shared" ref="O55:O62" si="20">L55-I55</f>
        <v>0</v>
      </c>
      <c r="P55" s="140">
        <f t="shared" ref="P55:P62" si="21">N55-K55</f>
        <v>-12.074438805363073</v>
      </c>
      <c r="Q55" s="141">
        <f t="shared" ref="Q55:Q62" si="22">N55/K55</f>
        <v>0.88033368683970525</v>
      </c>
      <c r="R55" s="308"/>
      <c r="S55" s="142">
        <f>S39</f>
        <v>0.29200231481481481</v>
      </c>
      <c r="T55" s="143">
        <f>INDEX(T39:T54,COUNTA(T39:T54))</f>
        <v>0.57245370370370374</v>
      </c>
      <c r="U55" s="144"/>
      <c r="V55" s="166"/>
      <c r="W55" s="167"/>
      <c r="X55" s="138"/>
      <c r="Y55" s="181">
        <f>SUM(Y39:Y54)</f>
        <v>0</v>
      </c>
      <c r="Z55" s="182">
        <f>SUM(Z39:Z54)</f>
        <v>0</v>
      </c>
      <c r="AA55" s="298"/>
      <c r="AB55" s="299"/>
      <c r="AC55" s="181">
        <f>SUM(AC39:AC54)</f>
        <v>11</v>
      </c>
      <c r="AD55" s="194">
        <f>SUM(AD39:AD54)</f>
        <v>0</v>
      </c>
      <c r="AE55" s="168">
        <f t="shared" ref="AE55:AE62" si="23">M55-J55</f>
        <v>-268.05254147906021</v>
      </c>
      <c r="AF55" s="141">
        <f t="shared" ref="AF55:AF62" si="24">M55/J55</f>
        <v>0.88033368683970525</v>
      </c>
      <c r="AG55" s="292"/>
    </row>
    <row r="56" spans="1:33" ht="15.75" customHeight="1">
      <c r="A56" s="300" t="s">
        <v>231</v>
      </c>
      <c r="B56" s="114" t="s">
        <v>191</v>
      </c>
      <c r="C56" s="375" t="s">
        <v>192</v>
      </c>
      <c r="D56" s="375"/>
      <c r="E56" s="147">
        <v>57.3</v>
      </c>
      <c r="F56" s="97">
        <v>1532</v>
      </c>
      <c r="G56" s="148">
        <f t="shared" ref="G56:G62" si="25">E56*F56</f>
        <v>87783.599999999991</v>
      </c>
      <c r="H56" s="149"/>
      <c r="I56" s="150">
        <v>22</v>
      </c>
      <c r="J56" s="151">
        <v>1800</v>
      </c>
      <c r="K56" s="152">
        <f>J56/I56</f>
        <v>81.818181818181813</v>
      </c>
      <c r="L56" s="153">
        <v>22</v>
      </c>
      <c r="M56" s="151">
        <f t="shared" ref="M56:M62" si="26">F56/V56*60</f>
        <v>1599.5359628770309</v>
      </c>
      <c r="N56" s="152">
        <f t="shared" si="19"/>
        <v>72.706180130774129</v>
      </c>
      <c r="O56" s="154">
        <f t="shared" si="20"/>
        <v>0</v>
      </c>
      <c r="P56" s="155">
        <f t="shared" si="21"/>
        <v>-9.1120016874076839</v>
      </c>
      <c r="Q56" s="156">
        <f t="shared" si="22"/>
        <v>0.88863109048723943</v>
      </c>
      <c r="R56" s="306">
        <f>Q72</f>
        <v>0.88424911291804942</v>
      </c>
      <c r="S56" s="157">
        <v>0.29166666666666669</v>
      </c>
      <c r="T56" s="158">
        <v>0.33157407407407408</v>
      </c>
      <c r="U56" s="159"/>
      <c r="V56" s="160">
        <v>57.46666666666664</v>
      </c>
      <c r="W56" s="158"/>
      <c r="X56" s="169"/>
      <c r="Y56" s="12"/>
      <c r="Z56" s="208"/>
      <c r="AA56" s="309"/>
      <c r="AB56" s="310"/>
      <c r="AC56" s="12">
        <v>1</v>
      </c>
      <c r="AD56" s="208"/>
      <c r="AE56" s="115">
        <f t="shared" si="23"/>
        <v>-200.4640371229691</v>
      </c>
      <c r="AF56" s="156">
        <f t="shared" si="24"/>
        <v>0.88863109048723943</v>
      </c>
      <c r="AG56" s="290">
        <f>AF72</f>
        <v>0.88424911291804942</v>
      </c>
    </row>
    <row r="57" spans="1:33" ht="15.75" customHeight="1">
      <c r="A57" s="301"/>
      <c r="B57" s="100" t="s">
        <v>178</v>
      </c>
      <c r="C57" s="374" t="s">
        <v>204</v>
      </c>
      <c r="D57" s="374"/>
      <c r="E57" s="101">
        <v>57.73</v>
      </c>
      <c r="F57" s="102">
        <v>1103</v>
      </c>
      <c r="G57" s="103">
        <f t="shared" si="25"/>
        <v>63676.189999999995</v>
      </c>
      <c r="H57" s="26"/>
      <c r="I57" s="104">
        <v>22</v>
      </c>
      <c r="J57" s="105">
        <v>1800</v>
      </c>
      <c r="K57" s="106">
        <f t="shared" ref="K57:K62" si="27">J57/I57</f>
        <v>81.818181818181813</v>
      </c>
      <c r="L57" s="107">
        <v>22</v>
      </c>
      <c r="M57" s="105">
        <f t="shared" si="26"/>
        <v>1602.4213075060541</v>
      </c>
      <c r="N57" s="106">
        <f t="shared" si="19"/>
        <v>72.837332159366099</v>
      </c>
      <c r="O57" s="108">
        <f t="shared" si="20"/>
        <v>0</v>
      </c>
      <c r="P57" s="109">
        <f t="shared" si="21"/>
        <v>-8.9808496588157141</v>
      </c>
      <c r="Q57" s="110">
        <f t="shared" si="22"/>
        <v>0.89023405972558567</v>
      </c>
      <c r="R57" s="307"/>
      <c r="S57" s="47">
        <v>0.33472222222222225</v>
      </c>
      <c r="T57" s="48">
        <v>0.3634027777777778</v>
      </c>
      <c r="U57" s="111">
        <v>4.5333333333333758</v>
      </c>
      <c r="V57" s="112">
        <v>41.299999999999983</v>
      </c>
      <c r="W57" s="113"/>
      <c r="X57" s="116"/>
      <c r="Y57" s="12"/>
      <c r="Z57" s="208"/>
      <c r="AA57" s="295"/>
      <c r="AB57" s="296"/>
      <c r="AC57" s="12">
        <v>1</v>
      </c>
      <c r="AD57" s="208"/>
      <c r="AE57" s="117">
        <f t="shared" si="23"/>
        <v>-197.57869249394594</v>
      </c>
      <c r="AF57" s="110">
        <f t="shared" si="24"/>
        <v>0.89023405972558556</v>
      </c>
      <c r="AG57" s="291"/>
    </row>
    <row r="58" spans="1:33" ht="15.75" customHeight="1">
      <c r="A58" s="301"/>
      <c r="B58" s="100" t="s">
        <v>178</v>
      </c>
      <c r="C58" s="374" t="s">
        <v>203</v>
      </c>
      <c r="D58" s="374"/>
      <c r="E58" s="101">
        <v>57.73</v>
      </c>
      <c r="F58" s="102">
        <v>901</v>
      </c>
      <c r="G58" s="103">
        <f t="shared" si="25"/>
        <v>52014.729999999996</v>
      </c>
      <c r="H58" s="26"/>
      <c r="I58" s="104">
        <v>22</v>
      </c>
      <c r="J58" s="105">
        <v>1800</v>
      </c>
      <c r="K58" s="106">
        <f t="shared" si="27"/>
        <v>81.818181818181813</v>
      </c>
      <c r="L58" s="107">
        <v>22</v>
      </c>
      <c r="M58" s="105">
        <f t="shared" si="26"/>
        <v>1600.1973359644805</v>
      </c>
      <c r="N58" s="106">
        <f t="shared" si="19"/>
        <v>72.736242543840021</v>
      </c>
      <c r="O58" s="108">
        <f t="shared" si="20"/>
        <v>0</v>
      </c>
      <c r="P58" s="109">
        <f t="shared" si="21"/>
        <v>-9.0819392743417922</v>
      </c>
      <c r="Q58" s="110">
        <f t="shared" si="22"/>
        <v>0.88899851998026702</v>
      </c>
      <c r="R58" s="307"/>
      <c r="S58" s="47">
        <v>0.36681712962962965</v>
      </c>
      <c r="T58" s="48">
        <v>0.39027777777777778</v>
      </c>
      <c r="U58" s="111">
        <v>4.9166666666666625</v>
      </c>
      <c r="V58" s="112">
        <v>33.78333333333331</v>
      </c>
      <c r="W58" s="113"/>
      <c r="X58" s="116"/>
      <c r="Y58" s="12"/>
      <c r="Z58" s="208"/>
      <c r="AA58" s="295"/>
      <c r="AB58" s="296"/>
      <c r="AC58" s="12">
        <v>1</v>
      </c>
      <c r="AD58" s="208"/>
      <c r="AE58" s="117">
        <f t="shared" si="23"/>
        <v>-199.80266403551946</v>
      </c>
      <c r="AF58" s="110">
        <f t="shared" si="24"/>
        <v>0.88899851998026702</v>
      </c>
      <c r="AG58" s="291"/>
    </row>
    <row r="59" spans="1:33" ht="15.75" customHeight="1">
      <c r="A59" s="301"/>
      <c r="B59" s="100" t="s">
        <v>201</v>
      </c>
      <c r="C59" s="374" t="s">
        <v>205</v>
      </c>
      <c r="D59" s="374"/>
      <c r="E59" s="101">
        <v>71.84</v>
      </c>
      <c r="F59" s="102">
        <v>1329</v>
      </c>
      <c r="G59" s="103">
        <f t="shared" si="25"/>
        <v>95475.36</v>
      </c>
      <c r="H59" s="26"/>
      <c r="I59" s="104">
        <v>19</v>
      </c>
      <c r="J59" s="105">
        <v>1800</v>
      </c>
      <c r="K59" s="106">
        <f t="shared" si="27"/>
        <v>94.736842105263165</v>
      </c>
      <c r="L59" s="107">
        <v>19</v>
      </c>
      <c r="M59" s="105">
        <f t="shared" si="26"/>
        <v>1604.9647769204969</v>
      </c>
      <c r="N59" s="106">
        <f t="shared" si="19"/>
        <v>84.471830364236681</v>
      </c>
      <c r="O59" s="108">
        <f t="shared" si="20"/>
        <v>0</v>
      </c>
      <c r="P59" s="109">
        <f t="shared" si="21"/>
        <v>-10.265011741026484</v>
      </c>
      <c r="Q59" s="110">
        <f t="shared" si="22"/>
        <v>0.89164709828916489</v>
      </c>
      <c r="R59" s="307"/>
      <c r="S59" s="47">
        <v>0.39466435185185184</v>
      </c>
      <c r="T59" s="48">
        <v>0.42916666666666664</v>
      </c>
      <c r="U59" s="111">
        <v>6.3166666666666416</v>
      </c>
      <c r="V59" s="112">
        <v>49.683333333333323</v>
      </c>
      <c r="W59" s="113"/>
      <c r="X59" s="116"/>
      <c r="Y59" s="12"/>
      <c r="Z59" s="208"/>
      <c r="AA59" s="295"/>
      <c r="AB59" s="296"/>
      <c r="AC59" s="12">
        <v>1</v>
      </c>
      <c r="AD59" s="208"/>
      <c r="AE59" s="215">
        <f t="shared" si="23"/>
        <v>-195.03522307950311</v>
      </c>
      <c r="AF59" s="216">
        <f t="shared" si="24"/>
        <v>0.89164709828916489</v>
      </c>
      <c r="AG59" s="291"/>
    </row>
    <row r="60" spans="1:33" ht="15.75" customHeight="1">
      <c r="A60" s="302"/>
      <c r="B60" s="100" t="s">
        <v>201</v>
      </c>
      <c r="C60" s="374" t="s">
        <v>206</v>
      </c>
      <c r="D60" s="374"/>
      <c r="E60" s="101">
        <v>72.400000000000006</v>
      </c>
      <c r="F60" s="105">
        <v>744</v>
      </c>
      <c r="G60" s="103">
        <f t="shared" si="25"/>
        <v>53865.600000000006</v>
      </c>
      <c r="H60" s="13"/>
      <c r="I60" s="104">
        <v>18</v>
      </c>
      <c r="J60" s="105">
        <v>1800</v>
      </c>
      <c r="K60" s="106">
        <f t="shared" si="27"/>
        <v>100</v>
      </c>
      <c r="L60" s="118">
        <v>18</v>
      </c>
      <c r="M60" s="105">
        <f t="shared" si="26"/>
        <v>1606.7186562687464</v>
      </c>
      <c r="N60" s="106">
        <f t="shared" si="19"/>
        <v>89.262147570485908</v>
      </c>
      <c r="O60" s="108">
        <f t="shared" si="20"/>
        <v>0</v>
      </c>
      <c r="P60" s="109">
        <f t="shared" si="21"/>
        <v>-10.737852429514092</v>
      </c>
      <c r="Q60" s="110">
        <f t="shared" si="22"/>
        <v>0.89262147570485906</v>
      </c>
      <c r="R60" s="307"/>
      <c r="S60" s="47">
        <v>0.43278935185185186</v>
      </c>
      <c r="T60" s="48">
        <v>0.45208333333333334</v>
      </c>
      <c r="U60" s="111">
        <v>5.2166666666667094</v>
      </c>
      <c r="V60" s="112">
        <v>27.783333333333331</v>
      </c>
      <c r="W60" s="113"/>
      <c r="X60" s="116"/>
      <c r="Y60" s="12"/>
      <c r="Z60" s="208"/>
      <c r="AA60" s="295"/>
      <c r="AB60" s="296"/>
      <c r="AC60" s="12">
        <v>1</v>
      </c>
      <c r="AD60" s="208"/>
      <c r="AE60" s="215">
        <f t="shared" si="23"/>
        <v>-193.28134373125363</v>
      </c>
      <c r="AF60" s="216">
        <f t="shared" si="24"/>
        <v>0.89262147570485906</v>
      </c>
      <c r="AG60" s="291"/>
    </row>
    <row r="61" spans="1:33" ht="15.75" customHeight="1">
      <c r="A61" s="302"/>
      <c r="B61" s="100" t="s">
        <v>201</v>
      </c>
      <c r="C61" s="374" t="s">
        <v>202</v>
      </c>
      <c r="D61" s="374"/>
      <c r="E61" s="101">
        <v>32.06</v>
      </c>
      <c r="F61" s="105">
        <v>1045</v>
      </c>
      <c r="G61" s="121">
        <f t="shared" si="25"/>
        <v>33502.700000000004</v>
      </c>
      <c r="H61" s="122"/>
      <c r="I61" s="104">
        <v>19</v>
      </c>
      <c r="J61" s="105">
        <v>3600</v>
      </c>
      <c r="K61" s="106">
        <f t="shared" si="27"/>
        <v>189.47368421052633</v>
      </c>
      <c r="L61" s="107">
        <v>19</v>
      </c>
      <c r="M61" s="105">
        <f t="shared" si="26"/>
        <v>3201.7021276595756</v>
      </c>
      <c r="N61" s="106">
        <f t="shared" si="19"/>
        <v>168.51063829787239</v>
      </c>
      <c r="O61" s="108">
        <f t="shared" si="20"/>
        <v>0</v>
      </c>
      <c r="P61" s="109">
        <f t="shared" si="21"/>
        <v>-20.963045912653939</v>
      </c>
      <c r="Q61" s="110">
        <f t="shared" si="22"/>
        <v>0.88936170212765975</v>
      </c>
      <c r="R61" s="307"/>
      <c r="S61" s="47">
        <v>0.45584490740740741</v>
      </c>
      <c r="T61" s="48">
        <v>0.46944444444444444</v>
      </c>
      <c r="U61" s="111">
        <v>5.4166666666666607</v>
      </c>
      <c r="V61" s="112">
        <v>19.583333333333329</v>
      </c>
      <c r="W61" s="113">
        <v>0.46944444444444444</v>
      </c>
      <c r="X61" s="116">
        <v>0.50763888888888886</v>
      </c>
      <c r="Y61" s="12"/>
      <c r="Z61" s="208"/>
      <c r="AA61" s="295"/>
      <c r="AB61" s="296"/>
      <c r="AC61" s="12">
        <v>1</v>
      </c>
      <c r="AD61" s="208"/>
      <c r="AE61" s="215">
        <f t="shared" si="23"/>
        <v>-398.29787234042442</v>
      </c>
      <c r="AF61" s="216">
        <f t="shared" si="24"/>
        <v>0.88936170212765986</v>
      </c>
      <c r="AG61" s="291"/>
    </row>
    <row r="62" spans="1:33" ht="15.75" customHeight="1">
      <c r="A62" s="302"/>
      <c r="B62" s="100" t="s">
        <v>201</v>
      </c>
      <c r="C62" s="374" t="s">
        <v>258</v>
      </c>
      <c r="D62" s="374"/>
      <c r="E62" s="101">
        <v>53.83</v>
      </c>
      <c r="F62" s="105">
        <v>2580</v>
      </c>
      <c r="G62" s="121">
        <f t="shared" si="25"/>
        <v>138881.4</v>
      </c>
      <c r="H62" s="62"/>
      <c r="I62" s="104">
        <v>19</v>
      </c>
      <c r="J62" s="105">
        <v>1800</v>
      </c>
      <c r="K62" s="106">
        <f t="shared" si="27"/>
        <v>94.736842105263165</v>
      </c>
      <c r="L62" s="118">
        <v>19</v>
      </c>
      <c r="M62" s="105">
        <f t="shared" si="26"/>
        <v>1517.6470588235277</v>
      </c>
      <c r="N62" s="106">
        <f t="shared" si="19"/>
        <v>79.876160990711981</v>
      </c>
      <c r="O62" s="123">
        <f t="shared" si="20"/>
        <v>0</v>
      </c>
      <c r="P62" s="124">
        <f t="shared" si="21"/>
        <v>-14.860681114551184</v>
      </c>
      <c r="Q62" s="125">
        <f t="shared" si="22"/>
        <v>0.84313725490195979</v>
      </c>
      <c r="R62" s="307"/>
      <c r="S62" s="47">
        <v>0.50763888888888886</v>
      </c>
      <c r="T62" s="48">
        <v>0.57847222222222228</v>
      </c>
      <c r="U62" s="111">
        <v>54.999999999999964</v>
      </c>
      <c r="V62" s="112">
        <v>102.00000000000011</v>
      </c>
      <c r="W62" s="113"/>
      <c r="X62" s="116"/>
      <c r="Y62" s="12"/>
      <c r="Z62" s="208"/>
      <c r="AA62" s="295"/>
      <c r="AB62" s="296"/>
      <c r="AC62" s="12">
        <v>2</v>
      </c>
      <c r="AD62" s="208"/>
      <c r="AE62" s="215">
        <f t="shared" si="23"/>
        <v>-282.35294117647231</v>
      </c>
      <c r="AF62" s="216">
        <f t="shared" si="24"/>
        <v>0.84313725490195979</v>
      </c>
      <c r="AG62" s="291"/>
    </row>
    <row r="63" spans="1:33" ht="15.75" customHeight="1">
      <c r="A63" s="302"/>
      <c r="B63" s="100"/>
      <c r="C63" s="374"/>
      <c r="D63" s="374"/>
      <c r="E63" s="101"/>
      <c r="F63" s="105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07"/>
      <c r="S63" s="47"/>
      <c r="T63" s="48"/>
      <c r="U63" s="111"/>
      <c r="V63" s="112"/>
      <c r="W63" s="113"/>
      <c r="X63" s="116"/>
      <c r="Y63" s="12"/>
      <c r="Z63" s="208"/>
      <c r="AA63" s="295"/>
      <c r="AB63" s="296"/>
      <c r="AC63" s="12"/>
      <c r="AD63" s="208"/>
      <c r="AE63" s="215"/>
      <c r="AF63" s="216"/>
      <c r="AG63" s="291"/>
    </row>
    <row r="64" spans="1:33" ht="15.75" customHeight="1">
      <c r="A64" s="302"/>
      <c r="B64" s="100"/>
      <c r="C64" s="374"/>
      <c r="D64" s="374"/>
      <c r="E64" s="101"/>
      <c r="F64" s="105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07"/>
      <c r="S64" s="47"/>
      <c r="T64" s="48"/>
      <c r="U64" s="111"/>
      <c r="V64" s="112"/>
      <c r="W64" s="113"/>
      <c r="X64" s="116"/>
      <c r="Y64" s="12"/>
      <c r="Z64" s="208"/>
      <c r="AA64" s="295"/>
      <c r="AB64" s="296"/>
      <c r="AC64" s="12"/>
      <c r="AD64" s="208"/>
      <c r="AE64" s="215"/>
      <c r="AF64" s="216"/>
      <c r="AG64" s="291"/>
    </row>
    <row r="65" spans="1:33" ht="15.75" customHeight="1">
      <c r="A65" s="302"/>
      <c r="B65" s="100"/>
      <c r="C65" s="374"/>
      <c r="D65" s="374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07"/>
      <c r="S65" s="47"/>
      <c r="T65" s="48"/>
      <c r="U65" s="111"/>
      <c r="V65" s="112"/>
      <c r="W65" s="113"/>
      <c r="X65" s="116"/>
      <c r="Y65" s="12"/>
      <c r="Z65" s="208"/>
      <c r="AA65" s="295"/>
      <c r="AB65" s="296"/>
      <c r="AC65" s="12"/>
      <c r="AD65" s="208"/>
      <c r="AE65" s="215"/>
      <c r="AF65" s="216"/>
      <c r="AG65" s="291"/>
    </row>
    <row r="66" spans="1:33" ht="15.75" customHeight="1">
      <c r="A66" s="302"/>
      <c r="B66" s="100"/>
      <c r="C66" s="374"/>
      <c r="D66" s="374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07"/>
      <c r="S66" s="47"/>
      <c r="T66" s="48"/>
      <c r="U66" s="111"/>
      <c r="V66" s="112"/>
      <c r="W66" s="113"/>
      <c r="X66" s="116"/>
      <c r="Y66" s="12"/>
      <c r="Z66" s="208"/>
      <c r="AA66" s="295"/>
      <c r="AB66" s="296"/>
      <c r="AC66" s="12"/>
      <c r="AD66" s="208"/>
      <c r="AE66" s="215"/>
      <c r="AF66" s="216"/>
      <c r="AG66" s="291"/>
    </row>
    <row r="67" spans="1:33" ht="15.75" customHeight="1">
      <c r="A67" s="302"/>
      <c r="B67" s="100"/>
      <c r="C67" s="374"/>
      <c r="D67" s="374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07"/>
      <c r="S67" s="47"/>
      <c r="T67" s="48"/>
      <c r="U67" s="111"/>
      <c r="V67" s="112"/>
      <c r="W67" s="113"/>
      <c r="X67" s="116"/>
      <c r="Y67" s="12"/>
      <c r="Z67" s="208"/>
      <c r="AA67" s="295"/>
      <c r="AB67" s="296"/>
      <c r="AC67" s="12"/>
      <c r="AD67" s="208"/>
      <c r="AE67" s="215"/>
      <c r="AF67" s="216"/>
      <c r="AG67" s="291"/>
    </row>
    <row r="68" spans="1:33" ht="15.75" customHeight="1">
      <c r="A68" s="302"/>
      <c r="B68" s="100"/>
      <c r="C68" s="374"/>
      <c r="D68" s="374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07"/>
      <c r="S68" s="47"/>
      <c r="T68" s="48"/>
      <c r="U68" s="111"/>
      <c r="V68" s="112"/>
      <c r="W68" s="113"/>
      <c r="X68" s="116"/>
      <c r="Y68" s="12"/>
      <c r="Z68" s="208"/>
      <c r="AA68" s="295"/>
      <c r="AB68" s="296"/>
      <c r="AC68" s="12"/>
      <c r="AD68" s="208"/>
      <c r="AE68" s="215"/>
      <c r="AF68" s="216"/>
      <c r="AG68" s="291"/>
    </row>
    <row r="69" spans="1:33" ht="15.75" customHeight="1">
      <c r="A69" s="302"/>
      <c r="B69" s="100"/>
      <c r="C69" s="374"/>
      <c r="D69" s="374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07"/>
      <c r="S69" s="47"/>
      <c r="T69" s="48"/>
      <c r="U69" s="111"/>
      <c r="V69" s="112"/>
      <c r="W69" s="113"/>
      <c r="X69" s="116"/>
      <c r="Y69" s="12"/>
      <c r="Z69" s="208"/>
      <c r="AA69" s="295"/>
      <c r="AB69" s="296"/>
      <c r="AC69" s="12"/>
      <c r="AD69" s="208"/>
      <c r="AE69" s="215"/>
      <c r="AF69" s="216"/>
      <c r="AG69" s="291"/>
    </row>
    <row r="70" spans="1:33" ht="15.75" customHeight="1">
      <c r="A70" s="302"/>
      <c r="B70" s="100"/>
      <c r="C70" s="374"/>
      <c r="D70" s="374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07"/>
      <c r="S70" s="47"/>
      <c r="T70" s="48"/>
      <c r="U70" s="111"/>
      <c r="V70" s="112"/>
      <c r="W70" s="113"/>
      <c r="X70" s="116"/>
      <c r="Y70" s="12"/>
      <c r="Z70" s="208"/>
      <c r="AA70" s="295"/>
      <c r="AB70" s="296"/>
      <c r="AC70" s="12"/>
      <c r="AD70" s="208"/>
      <c r="AE70" s="215"/>
      <c r="AF70" s="216"/>
      <c r="AG70" s="291"/>
    </row>
    <row r="71" spans="1:33" ht="15.75" customHeight="1">
      <c r="A71" s="302"/>
      <c r="B71" s="100"/>
      <c r="C71" s="374"/>
      <c r="D71" s="374"/>
      <c r="E71" s="184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07"/>
      <c r="S71" s="119"/>
      <c r="T71" s="120"/>
      <c r="U71" s="130"/>
      <c r="V71" s="131"/>
      <c r="W71" s="126"/>
      <c r="X71" s="127"/>
      <c r="Y71" s="12"/>
      <c r="Z71" s="208"/>
      <c r="AA71" s="295"/>
      <c r="AB71" s="296"/>
      <c r="AC71" s="12"/>
      <c r="AD71" s="208"/>
      <c r="AE71" s="165"/>
      <c r="AF71" s="125"/>
      <c r="AG71" s="291"/>
    </row>
    <row r="72" spans="1:33" ht="15.75" customHeight="1" thickBot="1">
      <c r="A72" s="303"/>
      <c r="B72" s="133" t="s">
        <v>117</v>
      </c>
      <c r="C72" s="297"/>
      <c r="D72" s="297"/>
      <c r="E72" s="134"/>
      <c r="F72" s="167"/>
      <c r="G72" s="135"/>
      <c r="H72" s="69"/>
      <c r="I72" s="136">
        <f t="shared" ref="I72:J72" si="28">AVERAGE(I56:I71)</f>
        <v>20.142857142857142</v>
      </c>
      <c r="J72" s="137">
        <f t="shared" si="28"/>
        <v>2057.1428571428573</v>
      </c>
      <c r="K72" s="138">
        <f t="shared" ref="K72:K74" si="29">J72/I72</f>
        <v>102.1276595744681</v>
      </c>
      <c r="L72" s="136">
        <f t="shared" ref="L72:M72" si="30">AVERAGE(L56:L71)</f>
        <v>20.142857142857142</v>
      </c>
      <c r="M72" s="137">
        <f t="shared" si="30"/>
        <v>1819.0267465742731</v>
      </c>
      <c r="N72" s="138">
        <f>M72/L72</f>
        <v>90.306292383119953</v>
      </c>
      <c r="O72" s="139">
        <f>L72-I72</f>
        <v>0</v>
      </c>
      <c r="P72" s="140">
        <f>N72-K72</f>
        <v>-11.821367191348145</v>
      </c>
      <c r="Q72" s="141">
        <f>N72/K72</f>
        <v>0.88424911291804942</v>
      </c>
      <c r="R72" s="308"/>
      <c r="S72" s="142">
        <f>S56</f>
        <v>0.29166666666666669</v>
      </c>
      <c r="T72" s="143">
        <f>INDEX(T56:T71,COUNTA(T56:T71))</f>
        <v>0.57847222222222228</v>
      </c>
      <c r="U72" s="144"/>
      <c r="V72" s="166"/>
      <c r="W72" s="167"/>
      <c r="X72" s="138"/>
      <c r="Y72" s="181">
        <f>SUM(Y56:Y71)</f>
        <v>0</v>
      </c>
      <c r="Z72" s="182">
        <f>SUM(Z56:Z71)</f>
        <v>0</v>
      </c>
      <c r="AA72" s="298"/>
      <c r="AB72" s="299"/>
      <c r="AC72" s="181">
        <f>SUM(AC56:AC71)</f>
        <v>8</v>
      </c>
      <c r="AD72" s="194">
        <f>SUM(AD56:AD71)</f>
        <v>0</v>
      </c>
      <c r="AE72" s="168">
        <f>M72-J72</f>
        <v>-238.11611056858419</v>
      </c>
      <c r="AF72" s="141">
        <f>M72/J72</f>
        <v>0.88424911291804942</v>
      </c>
      <c r="AG72" s="292"/>
    </row>
    <row r="73" spans="1:33" ht="15.75" customHeight="1">
      <c r="A73" s="311" t="s">
        <v>118</v>
      </c>
      <c r="B73" s="100" t="s">
        <v>180</v>
      </c>
      <c r="C73" s="293" t="s">
        <v>207</v>
      </c>
      <c r="D73" s="294"/>
      <c r="E73" s="101">
        <v>21.74</v>
      </c>
      <c r="F73" s="102">
        <v>644</v>
      </c>
      <c r="G73" s="121">
        <f t="shared" ref="G73:G74" si="31">E73*F73</f>
        <v>14000.56</v>
      </c>
      <c r="H73" s="122"/>
      <c r="I73" s="104">
        <v>6</v>
      </c>
      <c r="J73" s="105">
        <v>3600</v>
      </c>
      <c r="K73" s="106">
        <f t="shared" si="29"/>
        <v>600</v>
      </c>
      <c r="L73" s="107">
        <v>6</v>
      </c>
      <c r="M73" s="105">
        <f>F73/V73*60</f>
        <v>3251.6129032258086</v>
      </c>
      <c r="N73" s="106">
        <f>M73/L73</f>
        <v>541.93548387096814</v>
      </c>
      <c r="O73" s="108">
        <f>L73-I73</f>
        <v>0</v>
      </c>
      <c r="P73" s="109">
        <f>N73-K73</f>
        <v>-58.064516129031858</v>
      </c>
      <c r="Q73" s="110">
        <f>N73/K73</f>
        <v>0.90322580645161354</v>
      </c>
      <c r="R73" s="306">
        <f>Q89</f>
        <v>0.90184918053742125</v>
      </c>
      <c r="S73" s="47">
        <v>0.51674768518518521</v>
      </c>
      <c r="T73" s="48">
        <v>0.52500000000000002</v>
      </c>
      <c r="U73" s="111">
        <v>55.8333333333334</v>
      </c>
      <c r="V73" s="112">
        <v>11.883333333333326</v>
      </c>
      <c r="W73" s="113"/>
      <c r="X73" s="116"/>
      <c r="Y73" s="12"/>
      <c r="Z73" s="208"/>
      <c r="AA73" s="309"/>
      <c r="AB73" s="310"/>
      <c r="AC73" s="12">
        <v>1</v>
      </c>
      <c r="AD73" s="208"/>
      <c r="AE73" s="115">
        <f>M73-J73</f>
        <v>-348.38709677419138</v>
      </c>
      <c r="AF73" s="156">
        <f>M73/J73</f>
        <v>0.90322580645161354</v>
      </c>
      <c r="AG73" s="290">
        <f>AF89</f>
        <v>0.90184918053742114</v>
      </c>
    </row>
    <row r="74" spans="1:33" ht="15.75" customHeight="1">
      <c r="A74" s="312"/>
      <c r="B74" s="100" t="s">
        <v>236</v>
      </c>
      <c r="C74" s="293" t="s">
        <v>237</v>
      </c>
      <c r="D74" s="294"/>
      <c r="E74" s="101">
        <v>27.05</v>
      </c>
      <c r="F74" s="102">
        <v>1597</v>
      </c>
      <c r="G74" s="121">
        <f t="shared" si="31"/>
        <v>43198.85</v>
      </c>
      <c r="H74" s="62"/>
      <c r="I74" s="104">
        <v>6</v>
      </c>
      <c r="J74" s="105">
        <v>3273</v>
      </c>
      <c r="K74" s="106">
        <f t="shared" si="29"/>
        <v>545.5</v>
      </c>
      <c r="L74" s="118">
        <v>6</v>
      </c>
      <c r="M74" s="105">
        <f>F74/V74*60</f>
        <v>2946.7965146078868</v>
      </c>
      <c r="N74" s="106">
        <f>M74/L74</f>
        <v>491.13275243464778</v>
      </c>
      <c r="O74" s="123">
        <f>L74-I74</f>
        <v>0</v>
      </c>
      <c r="P74" s="124">
        <f>N74-K74</f>
        <v>-54.367247565352216</v>
      </c>
      <c r="Q74" s="125">
        <f>N74/K74</f>
        <v>0.90033501821200324</v>
      </c>
      <c r="R74" s="307"/>
      <c r="S74" s="47">
        <v>0.52880787037037036</v>
      </c>
      <c r="T74" s="48">
        <v>0.55138888888888893</v>
      </c>
      <c r="U74" s="111">
        <v>5.4833333333332845</v>
      </c>
      <c r="V74" s="112">
        <v>32.516666666666737</v>
      </c>
      <c r="W74" s="113"/>
      <c r="X74" s="116"/>
      <c r="Y74" s="12"/>
      <c r="Z74" s="208"/>
      <c r="AA74" s="295"/>
      <c r="AB74" s="296"/>
      <c r="AC74" s="12">
        <v>1</v>
      </c>
      <c r="AD74" s="208"/>
      <c r="AE74" s="117">
        <f>M74-J74</f>
        <v>-326.20348539211318</v>
      </c>
      <c r="AF74" s="110">
        <f>M74/J74</f>
        <v>0.90033501821200335</v>
      </c>
      <c r="AG74" s="291"/>
    </row>
    <row r="75" spans="1:33" ht="15.75" customHeight="1">
      <c r="A75" s="312"/>
      <c r="B75" s="100"/>
      <c r="C75" s="293"/>
      <c r="D75" s="294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07"/>
      <c r="S75" s="47"/>
      <c r="T75" s="48"/>
      <c r="U75" s="111"/>
      <c r="V75" s="112"/>
      <c r="W75" s="113"/>
      <c r="X75" s="116"/>
      <c r="Y75" s="12"/>
      <c r="Z75" s="208"/>
      <c r="AA75" s="295"/>
      <c r="AB75" s="296"/>
      <c r="AC75" s="12"/>
      <c r="AD75" s="208"/>
      <c r="AE75" s="117"/>
      <c r="AF75" s="110"/>
      <c r="AG75" s="291"/>
    </row>
    <row r="76" spans="1:33" ht="15.75" customHeight="1">
      <c r="A76" s="312"/>
      <c r="B76" s="100"/>
      <c r="C76" s="293"/>
      <c r="D76" s="294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07"/>
      <c r="S76" s="47"/>
      <c r="T76" s="48"/>
      <c r="U76" s="111"/>
      <c r="V76" s="112"/>
      <c r="W76" s="113"/>
      <c r="X76" s="116"/>
      <c r="Y76" s="12"/>
      <c r="Z76" s="208"/>
      <c r="AA76" s="295"/>
      <c r="AB76" s="296"/>
      <c r="AC76" s="12"/>
      <c r="AD76" s="208"/>
      <c r="AE76" s="117"/>
      <c r="AF76" s="110"/>
      <c r="AG76" s="291"/>
    </row>
    <row r="77" spans="1:33" ht="15.75" customHeight="1">
      <c r="A77" s="312"/>
      <c r="B77" s="100"/>
      <c r="C77" s="293"/>
      <c r="D77" s="294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307"/>
      <c r="S77" s="47"/>
      <c r="T77" s="48"/>
      <c r="U77" s="111"/>
      <c r="V77" s="112"/>
      <c r="W77" s="113"/>
      <c r="X77" s="116"/>
      <c r="Y77" s="12"/>
      <c r="Z77" s="208"/>
      <c r="AA77" s="295"/>
      <c r="AB77" s="296"/>
      <c r="AC77" s="12"/>
      <c r="AD77" s="208"/>
      <c r="AE77" s="117"/>
      <c r="AF77" s="110"/>
      <c r="AG77" s="291"/>
    </row>
    <row r="78" spans="1:33" ht="15.75" customHeight="1">
      <c r="A78" s="312"/>
      <c r="B78" s="100"/>
      <c r="C78" s="293"/>
      <c r="D78" s="294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07"/>
      <c r="S78" s="47"/>
      <c r="T78" s="48"/>
      <c r="U78" s="111"/>
      <c r="V78" s="112"/>
      <c r="W78" s="113"/>
      <c r="X78" s="116"/>
      <c r="Y78" s="12"/>
      <c r="Z78" s="208"/>
      <c r="AA78" s="295"/>
      <c r="AB78" s="296"/>
      <c r="AC78" s="12"/>
      <c r="AD78" s="208"/>
      <c r="AE78" s="117"/>
      <c r="AF78" s="110"/>
      <c r="AG78" s="291"/>
    </row>
    <row r="79" spans="1:33" ht="15.75" customHeight="1">
      <c r="A79" s="312"/>
      <c r="B79" s="100"/>
      <c r="C79" s="293"/>
      <c r="D79" s="294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307"/>
      <c r="S79" s="47"/>
      <c r="T79" s="48"/>
      <c r="U79" s="111"/>
      <c r="V79" s="112"/>
      <c r="W79" s="113"/>
      <c r="X79" s="116"/>
      <c r="Y79" s="12"/>
      <c r="Z79" s="208"/>
      <c r="AA79" s="295"/>
      <c r="AB79" s="296"/>
      <c r="AC79" s="12"/>
      <c r="AD79" s="208"/>
      <c r="AE79" s="117"/>
      <c r="AF79" s="110"/>
      <c r="AG79" s="291"/>
    </row>
    <row r="80" spans="1:33" ht="15.75" customHeight="1">
      <c r="A80" s="312"/>
      <c r="B80" s="100"/>
      <c r="C80" s="293"/>
      <c r="D80" s="294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07"/>
      <c r="S80" s="47"/>
      <c r="T80" s="48"/>
      <c r="U80" s="111"/>
      <c r="V80" s="112"/>
      <c r="W80" s="113"/>
      <c r="X80" s="116"/>
      <c r="Y80" s="12"/>
      <c r="Z80" s="208"/>
      <c r="AA80" s="295"/>
      <c r="AB80" s="296"/>
      <c r="AC80" s="12"/>
      <c r="AD80" s="208"/>
      <c r="AE80" s="117"/>
      <c r="AF80" s="110"/>
      <c r="AG80" s="291"/>
    </row>
    <row r="81" spans="1:33" ht="15.75" customHeight="1">
      <c r="A81" s="312"/>
      <c r="B81" s="100"/>
      <c r="C81" s="293"/>
      <c r="D81" s="294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07"/>
      <c r="S81" s="47"/>
      <c r="T81" s="48"/>
      <c r="U81" s="111"/>
      <c r="V81" s="112"/>
      <c r="W81" s="113"/>
      <c r="X81" s="127"/>
      <c r="Y81" s="12"/>
      <c r="Z81" s="208"/>
      <c r="AA81" s="295"/>
      <c r="AB81" s="296"/>
      <c r="AC81" s="12"/>
      <c r="AD81" s="208"/>
      <c r="AE81" s="117"/>
      <c r="AF81" s="110"/>
      <c r="AG81" s="291"/>
    </row>
    <row r="82" spans="1:33" ht="15.75" customHeight="1">
      <c r="A82" s="312"/>
      <c r="B82" s="100"/>
      <c r="C82" s="293"/>
      <c r="D82" s="294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07"/>
      <c r="S82" s="47"/>
      <c r="T82" s="48"/>
      <c r="U82" s="111"/>
      <c r="V82" s="112"/>
      <c r="W82" s="113"/>
      <c r="X82" s="127"/>
      <c r="Y82" s="12"/>
      <c r="Z82" s="208"/>
      <c r="AA82" s="295"/>
      <c r="AB82" s="296"/>
      <c r="AC82" s="12"/>
      <c r="AD82" s="208"/>
      <c r="AE82" s="117"/>
      <c r="AF82" s="110"/>
      <c r="AG82" s="291"/>
    </row>
    <row r="83" spans="1:33" ht="15.75" customHeight="1">
      <c r="A83" s="312"/>
      <c r="B83" s="100"/>
      <c r="C83" s="293"/>
      <c r="D83" s="294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07"/>
      <c r="S83" s="47"/>
      <c r="T83" s="48"/>
      <c r="U83" s="111"/>
      <c r="V83" s="112"/>
      <c r="W83" s="113"/>
      <c r="X83" s="127"/>
      <c r="Y83" s="12"/>
      <c r="Z83" s="208"/>
      <c r="AA83" s="295"/>
      <c r="AB83" s="296"/>
      <c r="AC83" s="12"/>
      <c r="AD83" s="208"/>
      <c r="AE83" s="117"/>
      <c r="AF83" s="110"/>
      <c r="AG83" s="291"/>
    </row>
    <row r="84" spans="1:33" ht="15.75" customHeight="1">
      <c r="A84" s="312"/>
      <c r="B84" s="100"/>
      <c r="C84" s="293"/>
      <c r="D84" s="294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07"/>
      <c r="S84" s="47"/>
      <c r="T84" s="48"/>
      <c r="U84" s="111"/>
      <c r="V84" s="112"/>
      <c r="W84" s="113"/>
      <c r="X84" s="127"/>
      <c r="Y84" s="12"/>
      <c r="Z84" s="208"/>
      <c r="AA84" s="295"/>
      <c r="AB84" s="296"/>
      <c r="AC84" s="12"/>
      <c r="AD84" s="208"/>
      <c r="AE84" s="117"/>
      <c r="AF84" s="110"/>
      <c r="AG84" s="291"/>
    </row>
    <row r="85" spans="1:33" ht="15.75" customHeight="1">
      <c r="A85" s="312"/>
      <c r="B85" s="100"/>
      <c r="C85" s="293"/>
      <c r="D85" s="294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07"/>
      <c r="S85" s="47"/>
      <c r="T85" s="48"/>
      <c r="U85" s="111"/>
      <c r="V85" s="112"/>
      <c r="W85" s="113"/>
      <c r="X85" s="127"/>
      <c r="Y85" s="12"/>
      <c r="Z85" s="208"/>
      <c r="AA85" s="295"/>
      <c r="AB85" s="296"/>
      <c r="AC85" s="12"/>
      <c r="AD85" s="208"/>
      <c r="AE85" s="117"/>
      <c r="AF85" s="110"/>
      <c r="AG85" s="291"/>
    </row>
    <row r="86" spans="1:33" ht="15.75" customHeight="1">
      <c r="A86" s="312"/>
      <c r="B86" s="100"/>
      <c r="C86" s="293"/>
      <c r="D86" s="294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07"/>
      <c r="S86" s="47"/>
      <c r="T86" s="48"/>
      <c r="U86" s="111"/>
      <c r="V86" s="112"/>
      <c r="W86" s="113"/>
      <c r="X86" s="127"/>
      <c r="Y86" s="12"/>
      <c r="Z86" s="208"/>
      <c r="AA86" s="295"/>
      <c r="AB86" s="296"/>
      <c r="AC86" s="12"/>
      <c r="AD86" s="208"/>
      <c r="AE86" s="117"/>
      <c r="AF86" s="110"/>
      <c r="AG86" s="291"/>
    </row>
    <row r="87" spans="1:33" ht="15.75" customHeight="1">
      <c r="A87" s="312"/>
      <c r="B87" s="100"/>
      <c r="C87" s="293"/>
      <c r="D87" s="294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07"/>
      <c r="S87" s="47"/>
      <c r="T87" s="48"/>
      <c r="U87" s="111"/>
      <c r="V87" s="112"/>
      <c r="W87" s="113"/>
      <c r="X87" s="127"/>
      <c r="Y87" s="12"/>
      <c r="Z87" s="208"/>
      <c r="AA87" s="295"/>
      <c r="AB87" s="296"/>
      <c r="AC87" s="12"/>
      <c r="AD87" s="208"/>
      <c r="AE87" s="117"/>
      <c r="AF87" s="110"/>
      <c r="AG87" s="291"/>
    </row>
    <row r="88" spans="1:33" ht="15.75" customHeight="1">
      <c r="A88" s="312"/>
      <c r="B88" s="163"/>
      <c r="C88" s="293"/>
      <c r="D88" s="294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07"/>
      <c r="S88" s="119"/>
      <c r="T88" s="120"/>
      <c r="U88" s="130"/>
      <c r="V88" s="131"/>
      <c r="W88" s="126"/>
      <c r="X88" s="127"/>
      <c r="Y88" s="12"/>
      <c r="Z88" s="208"/>
      <c r="AA88" s="295"/>
      <c r="AB88" s="296"/>
      <c r="AC88" s="12"/>
      <c r="AD88" s="208"/>
      <c r="AE88" s="165"/>
      <c r="AF88" s="125"/>
      <c r="AG88" s="291"/>
    </row>
    <row r="89" spans="1:33" ht="15.75" customHeight="1" thickBot="1">
      <c r="A89" s="313"/>
      <c r="B89" s="133" t="s">
        <v>117</v>
      </c>
      <c r="C89" s="297"/>
      <c r="D89" s="297"/>
      <c r="E89" s="134"/>
      <c r="F89" s="167"/>
      <c r="G89" s="135"/>
      <c r="H89" s="69"/>
      <c r="I89" s="136">
        <f t="shared" ref="I89:J89" si="32">AVERAGE(I73:I88)</f>
        <v>6</v>
      </c>
      <c r="J89" s="137">
        <f t="shared" si="32"/>
        <v>3436.5</v>
      </c>
      <c r="K89" s="138">
        <f t="shared" ref="K89" si="33">J89/I89</f>
        <v>572.75</v>
      </c>
      <c r="L89" s="136">
        <f t="shared" ref="L89:M89" si="34">AVERAGE(L73:L88)</f>
        <v>6</v>
      </c>
      <c r="M89" s="137">
        <f t="shared" si="34"/>
        <v>3099.2047089168477</v>
      </c>
      <c r="N89" s="138">
        <f>M89/L89</f>
        <v>516.53411815280799</v>
      </c>
      <c r="O89" s="139">
        <f>L89-I89</f>
        <v>0</v>
      </c>
      <c r="P89" s="140">
        <f>N89-K89</f>
        <v>-56.215881847192009</v>
      </c>
      <c r="Q89" s="141">
        <f>N89/K89</f>
        <v>0.90184918053742125</v>
      </c>
      <c r="R89" s="308"/>
      <c r="S89" s="142">
        <f>S73</f>
        <v>0.51674768518518521</v>
      </c>
      <c r="T89" s="143">
        <f>INDEX(T73:T88,COUNTA(T73:T88))</f>
        <v>0.55138888888888893</v>
      </c>
      <c r="U89" s="144"/>
      <c r="V89" s="166"/>
      <c r="W89" s="167"/>
      <c r="X89" s="138"/>
      <c r="Y89" s="181">
        <f>SUM(Y73:Y88)</f>
        <v>0</v>
      </c>
      <c r="Z89" s="182">
        <f>SUM(Z73:Z88)</f>
        <v>0</v>
      </c>
      <c r="AA89" s="298"/>
      <c r="AB89" s="299"/>
      <c r="AC89" s="181">
        <f>SUM(AC73:AC88)</f>
        <v>2</v>
      </c>
      <c r="AD89" s="194">
        <f>SUM(AD73:AD88)</f>
        <v>0</v>
      </c>
      <c r="AE89" s="168">
        <f>M89-J89</f>
        <v>-337.29529108315228</v>
      </c>
      <c r="AF89" s="141">
        <f>M89/J89</f>
        <v>0.90184918053742114</v>
      </c>
      <c r="AG89" s="292"/>
    </row>
    <row r="90" spans="1:33" ht="15.75" customHeight="1">
      <c r="A90" s="300" t="s">
        <v>208</v>
      </c>
      <c r="B90" s="146" t="s">
        <v>184</v>
      </c>
      <c r="C90" s="304" t="s">
        <v>211</v>
      </c>
      <c r="D90" s="305"/>
      <c r="E90" s="147">
        <v>57.3</v>
      </c>
      <c r="F90" s="159">
        <v>952</v>
      </c>
      <c r="G90" s="148">
        <f t="shared" ref="G90:G92" si="35">E90*F90</f>
        <v>54549.599999999999</v>
      </c>
      <c r="H90" s="149"/>
      <c r="I90" s="150">
        <v>21</v>
      </c>
      <c r="J90" s="151">
        <v>2000</v>
      </c>
      <c r="K90" s="152">
        <f>J90/I90</f>
        <v>95.238095238095241</v>
      </c>
      <c r="L90" s="153">
        <v>21</v>
      </c>
      <c r="M90" s="151">
        <f>F90/V90*60</f>
        <v>1775.7512953367864</v>
      </c>
      <c r="N90" s="152">
        <f>M90/L90</f>
        <v>84.559585492227924</v>
      </c>
      <c r="O90" s="154">
        <f>L90-I90</f>
        <v>0</v>
      </c>
      <c r="P90" s="155">
        <f>N90-K90</f>
        <v>-10.678509745867316</v>
      </c>
      <c r="Q90" s="156">
        <f>N90/K90</f>
        <v>0.88787564766839322</v>
      </c>
      <c r="R90" s="306">
        <f>Q106</f>
        <v>0.88783185148801491</v>
      </c>
      <c r="S90" s="157">
        <v>0.70833333333333337</v>
      </c>
      <c r="T90" s="158">
        <v>0.73067129629629635</v>
      </c>
      <c r="U90" s="159"/>
      <c r="V90" s="160">
        <v>32.166666666666686</v>
      </c>
      <c r="W90" s="97"/>
      <c r="X90" s="98"/>
      <c r="Y90" s="206"/>
      <c r="Z90" s="207"/>
      <c r="AA90" s="309"/>
      <c r="AB90" s="310"/>
      <c r="AC90" s="206">
        <v>1</v>
      </c>
      <c r="AD90" s="207"/>
      <c r="AE90" s="115">
        <f>M90-J90</f>
        <v>-224.24870466321363</v>
      </c>
      <c r="AF90" s="156">
        <f>M90/J90</f>
        <v>0.88787564766839322</v>
      </c>
      <c r="AG90" s="389">
        <f>AF106</f>
        <v>0.88783185148801491</v>
      </c>
    </row>
    <row r="91" spans="1:33" ht="15.75" customHeight="1">
      <c r="A91" s="301"/>
      <c r="B91" s="163" t="s">
        <v>184</v>
      </c>
      <c r="C91" s="293" t="s">
        <v>216</v>
      </c>
      <c r="D91" s="294"/>
      <c r="E91" s="101">
        <v>54.09</v>
      </c>
      <c r="F91" s="111">
        <v>1402</v>
      </c>
      <c r="G91" s="103">
        <f t="shared" si="35"/>
        <v>75834.180000000008</v>
      </c>
      <c r="H91" s="26"/>
      <c r="I91" s="104">
        <v>19</v>
      </c>
      <c r="J91" s="105">
        <v>2000</v>
      </c>
      <c r="K91" s="106">
        <f t="shared" ref="K91:K92" si="36">J91/I91</f>
        <v>105.26315789473684</v>
      </c>
      <c r="L91" s="107">
        <v>19</v>
      </c>
      <c r="M91" s="105">
        <f>F91/V91*60</f>
        <v>1774.6835443038015</v>
      </c>
      <c r="N91" s="106">
        <f>M91/L91</f>
        <v>93.404397068621122</v>
      </c>
      <c r="O91" s="108">
        <f>L91-I91</f>
        <v>0</v>
      </c>
      <c r="P91" s="109">
        <f>N91-K91</f>
        <v>-11.858760826115713</v>
      </c>
      <c r="Q91" s="110">
        <f>N91/K91</f>
        <v>0.88734177215190069</v>
      </c>
      <c r="R91" s="307"/>
      <c r="S91" s="47">
        <v>0.73402777777777783</v>
      </c>
      <c r="T91" s="48">
        <v>0.76694444444444443</v>
      </c>
      <c r="U91" s="111">
        <v>4.8333333333333428</v>
      </c>
      <c r="V91" s="112">
        <v>47.399999999999892</v>
      </c>
      <c r="W91" s="113"/>
      <c r="X91" s="116"/>
      <c r="Y91" s="12"/>
      <c r="Z91" s="208"/>
      <c r="AA91" s="295"/>
      <c r="AB91" s="296"/>
      <c r="AC91" s="12">
        <v>1</v>
      </c>
      <c r="AD91" s="208"/>
      <c r="AE91" s="117">
        <f>M91-J91</f>
        <v>-225.31645569619855</v>
      </c>
      <c r="AF91" s="110">
        <f>M91/J91</f>
        <v>0.88734177215190069</v>
      </c>
      <c r="AG91" s="377"/>
    </row>
    <row r="92" spans="1:33" ht="15.75" customHeight="1">
      <c r="A92" s="301"/>
      <c r="B92" s="163" t="s">
        <v>184</v>
      </c>
      <c r="C92" s="293" t="s">
        <v>218</v>
      </c>
      <c r="D92" s="294"/>
      <c r="E92" s="101">
        <v>58.17</v>
      </c>
      <c r="F92" s="111">
        <v>1583</v>
      </c>
      <c r="G92" s="103">
        <f t="shared" si="35"/>
        <v>92083.11</v>
      </c>
      <c r="H92" s="26"/>
      <c r="I92" s="104">
        <v>19</v>
      </c>
      <c r="J92" s="105">
        <v>1800</v>
      </c>
      <c r="K92" s="106">
        <f t="shared" si="36"/>
        <v>94.736842105263165</v>
      </c>
      <c r="L92" s="107">
        <v>19</v>
      </c>
      <c r="M92" s="105">
        <f>F92/V92*60</f>
        <v>1598.9898989898986</v>
      </c>
      <c r="N92" s="106">
        <f>M92/L92</f>
        <v>84.157363104731502</v>
      </c>
      <c r="O92" s="108">
        <f>L92-I92</f>
        <v>0</v>
      </c>
      <c r="P92" s="109">
        <f>N92-K92</f>
        <v>-10.579479000531663</v>
      </c>
      <c r="Q92" s="110">
        <f>N92/K92</f>
        <v>0.88832772166105467</v>
      </c>
      <c r="R92" s="307"/>
      <c r="S92" s="47">
        <v>0.77013888888888893</v>
      </c>
      <c r="T92" s="48">
        <v>0.81138888888888894</v>
      </c>
      <c r="U92" s="111">
        <v>4.6000000000000796</v>
      </c>
      <c r="V92" s="112">
        <v>59.400000000000013</v>
      </c>
      <c r="W92" s="113"/>
      <c r="X92" s="116"/>
      <c r="Y92" s="12"/>
      <c r="Z92" s="208"/>
      <c r="AA92" s="295"/>
      <c r="AB92" s="296"/>
      <c r="AC92" s="12">
        <v>1</v>
      </c>
      <c r="AD92" s="208"/>
      <c r="AE92" s="117">
        <f>M92-J92</f>
        <v>-201.01010101010138</v>
      </c>
      <c r="AF92" s="110">
        <f>M92/J92</f>
        <v>0.88832772166105478</v>
      </c>
      <c r="AG92" s="377"/>
    </row>
    <row r="93" spans="1:33" ht="15.75" customHeight="1">
      <c r="A93" s="301"/>
      <c r="B93" s="163"/>
      <c r="C93" s="293"/>
      <c r="D93" s="294"/>
      <c r="E93" s="101"/>
      <c r="F93" s="111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07"/>
      <c r="S93" s="47"/>
      <c r="T93" s="48"/>
      <c r="U93" s="111"/>
      <c r="V93" s="112"/>
      <c r="W93" s="113"/>
      <c r="X93" s="116"/>
      <c r="Y93" s="12"/>
      <c r="Z93" s="208"/>
      <c r="AA93" s="295"/>
      <c r="AB93" s="296"/>
      <c r="AC93" s="12"/>
      <c r="AD93" s="208"/>
      <c r="AE93" s="117"/>
      <c r="AF93" s="110"/>
      <c r="AG93" s="377"/>
    </row>
    <row r="94" spans="1:33" ht="15.75" customHeight="1">
      <c r="A94" s="302"/>
      <c r="B94" s="163"/>
      <c r="C94" s="293"/>
      <c r="D94" s="294"/>
      <c r="E94" s="101"/>
      <c r="F94" s="111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307"/>
      <c r="S94" s="47"/>
      <c r="T94" s="48"/>
      <c r="U94" s="111"/>
      <c r="V94" s="112"/>
      <c r="W94" s="113"/>
      <c r="X94" s="116"/>
      <c r="Y94" s="12"/>
      <c r="Z94" s="208"/>
      <c r="AA94" s="295"/>
      <c r="AB94" s="296"/>
      <c r="AC94" s="12"/>
      <c r="AD94" s="208"/>
      <c r="AE94" s="117"/>
      <c r="AF94" s="110"/>
      <c r="AG94" s="377"/>
    </row>
    <row r="95" spans="1:33" ht="15.75" customHeight="1">
      <c r="A95" s="302"/>
      <c r="B95" s="163"/>
      <c r="C95" s="293"/>
      <c r="D95" s="294"/>
      <c r="E95" s="101"/>
      <c r="F95" s="111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07"/>
      <c r="S95" s="47"/>
      <c r="T95" s="48"/>
      <c r="U95" s="111"/>
      <c r="V95" s="112"/>
      <c r="W95" s="113"/>
      <c r="X95" s="116"/>
      <c r="Y95" s="12"/>
      <c r="Z95" s="208"/>
      <c r="AA95" s="295"/>
      <c r="AB95" s="296"/>
      <c r="AC95" s="12"/>
      <c r="AD95" s="208"/>
      <c r="AE95" s="117"/>
      <c r="AF95" s="110"/>
      <c r="AG95" s="377"/>
    </row>
    <row r="96" spans="1:33" ht="15.75" customHeight="1">
      <c r="A96" s="302"/>
      <c r="B96" s="163"/>
      <c r="C96" s="293"/>
      <c r="D96" s="294"/>
      <c r="E96" s="101"/>
      <c r="F96" s="111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307"/>
      <c r="S96" s="47"/>
      <c r="T96" s="48"/>
      <c r="U96" s="111"/>
      <c r="V96" s="112"/>
      <c r="W96" s="113"/>
      <c r="X96" s="116"/>
      <c r="Y96" s="12"/>
      <c r="Z96" s="208"/>
      <c r="AA96" s="295"/>
      <c r="AB96" s="296"/>
      <c r="AC96" s="12"/>
      <c r="AD96" s="208"/>
      <c r="AE96" s="117"/>
      <c r="AF96" s="110"/>
      <c r="AG96" s="377"/>
    </row>
    <row r="97" spans="1:33" ht="15.75" customHeight="1">
      <c r="A97" s="302"/>
      <c r="B97" s="163"/>
      <c r="C97" s="293"/>
      <c r="D97" s="294"/>
      <c r="E97" s="101"/>
      <c r="F97" s="111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07"/>
      <c r="S97" s="47"/>
      <c r="T97" s="48"/>
      <c r="U97" s="111"/>
      <c r="V97" s="112"/>
      <c r="W97" s="113"/>
      <c r="X97" s="116"/>
      <c r="Y97" s="12"/>
      <c r="Z97" s="208"/>
      <c r="AA97" s="295"/>
      <c r="AB97" s="296"/>
      <c r="AC97" s="12"/>
      <c r="AD97" s="208"/>
      <c r="AE97" s="117"/>
      <c r="AF97" s="110"/>
      <c r="AG97" s="377"/>
    </row>
    <row r="98" spans="1:33" ht="15.75" customHeight="1">
      <c r="A98" s="302"/>
      <c r="B98" s="163"/>
      <c r="C98" s="293"/>
      <c r="D98" s="294"/>
      <c r="E98" s="101"/>
      <c r="F98" s="111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07"/>
      <c r="S98" s="47"/>
      <c r="T98" s="48"/>
      <c r="U98" s="111"/>
      <c r="V98" s="112"/>
      <c r="W98" s="113"/>
      <c r="X98" s="116"/>
      <c r="Y98" s="12"/>
      <c r="Z98" s="208"/>
      <c r="AA98" s="295"/>
      <c r="AB98" s="296"/>
      <c r="AC98" s="12"/>
      <c r="AD98" s="208"/>
      <c r="AE98" s="117"/>
      <c r="AF98" s="110"/>
      <c r="AG98" s="377"/>
    </row>
    <row r="99" spans="1:33" ht="15.75" customHeight="1">
      <c r="A99" s="302"/>
      <c r="B99" s="163"/>
      <c r="C99" s="293"/>
      <c r="D99" s="294"/>
      <c r="E99" s="101"/>
      <c r="F99" s="111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07"/>
      <c r="S99" s="47"/>
      <c r="T99" s="48"/>
      <c r="U99" s="111"/>
      <c r="V99" s="112"/>
      <c r="W99" s="113"/>
      <c r="X99" s="116"/>
      <c r="Y99" s="12"/>
      <c r="Z99" s="208"/>
      <c r="AA99" s="295"/>
      <c r="AB99" s="296"/>
      <c r="AC99" s="12"/>
      <c r="AD99" s="208"/>
      <c r="AE99" s="117"/>
      <c r="AF99" s="110"/>
      <c r="AG99" s="377"/>
    </row>
    <row r="100" spans="1:33" ht="15.75" customHeight="1">
      <c r="A100" s="302"/>
      <c r="B100" s="163"/>
      <c r="C100" s="293"/>
      <c r="D100" s="294"/>
      <c r="E100" s="101"/>
      <c r="F100" s="111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07"/>
      <c r="S100" s="47"/>
      <c r="T100" s="48"/>
      <c r="U100" s="111"/>
      <c r="V100" s="112"/>
      <c r="W100" s="113"/>
      <c r="X100" s="116"/>
      <c r="Y100" s="12"/>
      <c r="Z100" s="208"/>
      <c r="AA100" s="295"/>
      <c r="AB100" s="296"/>
      <c r="AC100" s="12"/>
      <c r="AD100" s="208"/>
      <c r="AE100" s="117"/>
      <c r="AF100" s="110"/>
      <c r="AG100" s="377"/>
    </row>
    <row r="101" spans="1:33" ht="15.75" customHeight="1">
      <c r="A101" s="302"/>
      <c r="B101" s="163"/>
      <c r="C101" s="293"/>
      <c r="D101" s="294"/>
      <c r="E101" s="101"/>
      <c r="F101" s="111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07"/>
      <c r="S101" s="47"/>
      <c r="T101" s="48"/>
      <c r="U101" s="111"/>
      <c r="V101" s="112"/>
      <c r="W101" s="113"/>
      <c r="X101" s="116"/>
      <c r="Y101" s="12"/>
      <c r="Z101" s="208"/>
      <c r="AA101" s="295"/>
      <c r="AB101" s="296"/>
      <c r="AC101" s="12"/>
      <c r="AD101" s="208"/>
      <c r="AE101" s="117"/>
      <c r="AF101" s="110"/>
      <c r="AG101" s="377"/>
    </row>
    <row r="102" spans="1:33" ht="15.75" customHeight="1">
      <c r="A102" s="302"/>
      <c r="B102" s="163"/>
      <c r="C102" s="293"/>
      <c r="D102" s="294"/>
      <c r="E102" s="101"/>
      <c r="F102" s="111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07"/>
      <c r="S102" s="47"/>
      <c r="T102" s="48"/>
      <c r="U102" s="111"/>
      <c r="V102" s="112"/>
      <c r="W102" s="113"/>
      <c r="X102" s="116"/>
      <c r="Y102" s="12"/>
      <c r="Z102" s="208"/>
      <c r="AA102" s="295"/>
      <c r="AB102" s="296"/>
      <c r="AC102" s="12"/>
      <c r="AD102" s="208"/>
      <c r="AE102" s="117"/>
      <c r="AF102" s="110"/>
      <c r="AG102" s="377"/>
    </row>
    <row r="103" spans="1:33" ht="15.75" customHeight="1">
      <c r="A103" s="302"/>
      <c r="B103" s="163"/>
      <c r="C103" s="293"/>
      <c r="D103" s="294"/>
      <c r="E103" s="101"/>
      <c r="F103" s="111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07"/>
      <c r="S103" s="47"/>
      <c r="T103" s="48"/>
      <c r="U103" s="111"/>
      <c r="V103" s="112"/>
      <c r="W103" s="185"/>
      <c r="X103" s="186"/>
      <c r="Y103" s="12"/>
      <c r="Z103" s="208"/>
      <c r="AA103" s="295"/>
      <c r="AB103" s="296"/>
      <c r="AC103" s="12"/>
      <c r="AD103" s="208"/>
      <c r="AE103" s="117"/>
      <c r="AF103" s="110"/>
      <c r="AG103" s="377"/>
    </row>
    <row r="104" spans="1:33" ht="15.75" customHeight="1">
      <c r="A104" s="302"/>
      <c r="B104" s="163"/>
      <c r="C104" s="293"/>
      <c r="D104" s="294"/>
      <c r="E104" s="101"/>
      <c r="F104" s="111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07"/>
      <c r="S104" s="47"/>
      <c r="T104" s="48"/>
      <c r="U104" s="111"/>
      <c r="V104" s="112"/>
      <c r="W104" s="187"/>
      <c r="X104" s="188"/>
      <c r="Y104" s="12"/>
      <c r="Z104" s="208"/>
      <c r="AA104" s="295"/>
      <c r="AB104" s="296"/>
      <c r="AC104" s="12"/>
      <c r="AD104" s="208"/>
      <c r="AE104" s="117"/>
      <c r="AF104" s="110"/>
      <c r="AG104" s="377"/>
    </row>
    <row r="105" spans="1:33" ht="15.75" customHeight="1">
      <c r="A105" s="302"/>
      <c r="B105" s="100"/>
      <c r="C105" s="293"/>
      <c r="D105" s="294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07"/>
      <c r="S105" s="47"/>
      <c r="T105" s="48"/>
      <c r="U105" s="130"/>
      <c r="V105" s="112"/>
      <c r="W105" s="187"/>
      <c r="X105" s="188"/>
      <c r="Y105" s="12"/>
      <c r="Z105" s="208"/>
      <c r="AA105" s="295"/>
      <c r="AB105" s="296"/>
      <c r="AC105" s="12"/>
      <c r="AD105" s="208"/>
      <c r="AE105" s="117"/>
      <c r="AF105" s="110"/>
      <c r="AG105" s="377"/>
    </row>
    <row r="106" spans="1:33" ht="15.75" customHeight="1" thickBot="1">
      <c r="A106" s="303"/>
      <c r="B106" s="133" t="s">
        <v>117</v>
      </c>
      <c r="C106" s="297"/>
      <c r="D106" s="297"/>
      <c r="E106" s="134"/>
      <c r="F106" s="167"/>
      <c r="G106" s="135"/>
      <c r="H106" s="69"/>
      <c r="I106" s="136">
        <f t="shared" ref="I106:J106" si="37">AVERAGE(I90:I105)</f>
        <v>19.666666666666668</v>
      </c>
      <c r="J106" s="137">
        <f t="shared" si="37"/>
        <v>1933.3333333333333</v>
      </c>
      <c r="K106" s="138">
        <f t="shared" ref="K106" si="38">J106/I106</f>
        <v>98.305084745762699</v>
      </c>
      <c r="L106" s="136">
        <f t="shared" ref="L106:M106" si="39">AVERAGE(L90:L105)</f>
        <v>19.666666666666668</v>
      </c>
      <c r="M106" s="137">
        <f t="shared" si="39"/>
        <v>1716.4749128768287</v>
      </c>
      <c r="N106" s="138">
        <f>M106/L106</f>
        <v>87.278385400516711</v>
      </c>
      <c r="O106" s="139">
        <f>L106-I106</f>
        <v>0</v>
      </c>
      <c r="P106" s="140">
        <f>N106-K106</f>
        <v>-11.026699345245987</v>
      </c>
      <c r="Q106" s="141">
        <f>N106/K106</f>
        <v>0.88783185148801491</v>
      </c>
      <c r="R106" s="308"/>
      <c r="S106" s="142">
        <f>S90</f>
        <v>0.70833333333333337</v>
      </c>
      <c r="T106" s="143">
        <f>INDEX(T90:T105,COUNTA(T90:T105))</f>
        <v>0.81138888888888894</v>
      </c>
      <c r="U106" s="144"/>
      <c r="V106" s="166"/>
      <c r="W106" s="189"/>
      <c r="X106" s="190"/>
      <c r="Y106" s="181">
        <f t="shared" ref="Y106:Z106" si="40">SUM(Y90:Y105)</f>
        <v>0</v>
      </c>
      <c r="Z106" s="182">
        <f t="shared" si="40"/>
        <v>0</v>
      </c>
      <c r="AA106" s="298"/>
      <c r="AB106" s="299"/>
      <c r="AC106" s="181">
        <f t="shared" ref="AC106:AD106" si="41">SUM(AC90:AC105)</f>
        <v>3</v>
      </c>
      <c r="AD106" s="182">
        <f t="shared" si="41"/>
        <v>0</v>
      </c>
      <c r="AE106" s="168">
        <f>M106-J106</f>
        <v>-216.85842045650452</v>
      </c>
      <c r="AF106" s="141">
        <f>M106/J106</f>
        <v>0.88783185148801491</v>
      </c>
      <c r="AG106" s="378"/>
    </row>
    <row r="107" spans="1:33" ht="15.75" customHeight="1">
      <c r="A107" s="311" t="s">
        <v>229</v>
      </c>
      <c r="B107" s="146" t="s">
        <v>184</v>
      </c>
      <c r="C107" s="304" t="s">
        <v>210</v>
      </c>
      <c r="D107" s="305"/>
      <c r="E107" s="147">
        <v>50.67</v>
      </c>
      <c r="F107" s="97">
        <v>429</v>
      </c>
      <c r="G107" s="148">
        <f t="shared" ref="G107:G110" si="42">E107*F107</f>
        <v>21737.43</v>
      </c>
      <c r="H107" s="149"/>
      <c r="I107" s="150">
        <v>20</v>
      </c>
      <c r="J107" s="151">
        <v>2000</v>
      </c>
      <c r="K107" s="152">
        <f>J107/I107</f>
        <v>100</v>
      </c>
      <c r="L107" s="153">
        <v>20</v>
      </c>
      <c r="M107" s="151">
        <f>F107/V107*60</f>
        <v>1777.2151898734276</v>
      </c>
      <c r="N107" s="152">
        <f>M107/L107</f>
        <v>88.860759493671381</v>
      </c>
      <c r="O107" s="154">
        <f>L107-I107</f>
        <v>0</v>
      </c>
      <c r="P107" s="155">
        <f>N107-K107</f>
        <v>-11.139240506328619</v>
      </c>
      <c r="Q107" s="156">
        <f>N107/K107</f>
        <v>0.88860759493671382</v>
      </c>
      <c r="R107" s="306">
        <f>Q123</f>
        <v>0.88740138220846609</v>
      </c>
      <c r="S107" s="157">
        <v>0.70833333333333337</v>
      </c>
      <c r="T107" s="158">
        <v>0.71839120370370368</v>
      </c>
      <c r="U107" s="159"/>
      <c r="V107" s="160">
        <v>14.483333333333253</v>
      </c>
      <c r="W107" s="158"/>
      <c r="X107" s="169"/>
      <c r="Y107" s="206"/>
      <c r="Z107" s="207"/>
      <c r="AA107" s="309"/>
      <c r="AB107" s="310"/>
      <c r="AC107" s="206">
        <v>1</v>
      </c>
      <c r="AD107" s="207"/>
      <c r="AE107" s="115">
        <f>M107-J107</f>
        <v>-222.78481012657244</v>
      </c>
      <c r="AF107" s="156">
        <f>M107/J107</f>
        <v>0.88860759493671382</v>
      </c>
      <c r="AG107" s="290">
        <f>AF123</f>
        <v>0.88740138220846621</v>
      </c>
    </row>
    <row r="108" spans="1:33" ht="15.75" customHeight="1">
      <c r="A108" s="312"/>
      <c r="B108" s="163" t="s">
        <v>184</v>
      </c>
      <c r="C108" s="293" t="s">
        <v>212</v>
      </c>
      <c r="D108" s="294"/>
      <c r="E108" s="101">
        <v>56.79</v>
      </c>
      <c r="F108" s="102">
        <v>1316</v>
      </c>
      <c r="G108" s="103">
        <f t="shared" si="42"/>
        <v>74735.64</v>
      </c>
      <c r="H108" s="26"/>
      <c r="I108" s="104">
        <v>23</v>
      </c>
      <c r="J108" s="105">
        <v>2000</v>
      </c>
      <c r="K108" s="106">
        <f t="shared" ref="K108:K110" si="43">J108/I108</f>
        <v>86.956521739130437</v>
      </c>
      <c r="L108" s="107">
        <v>23</v>
      </c>
      <c r="M108" s="105">
        <f>F108/V108*60</f>
        <v>1773.7177087233233</v>
      </c>
      <c r="N108" s="106">
        <f>M108/L108</f>
        <v>77.118161248840138</v>
      </c>
      <c r="O108" s="108">
        <f>L108-I108</f>
        <v>0</v>
      </c>
      <c r="P108" s="109">
        <f>N108-K108</f>
        <v>-9.8383604902902988</v>
      </c>
      <c r="Q108" s="110">
        <f>N108/K108</f>
        <v>0.88685885436166156</v>
      </c>
      <c r="R108" s="307"/>
      <c r="S108" s="47">
        <v>0.72186342592592589</v>
      </c>
      <c r="T108" s="48">
        <v>0.75277777777777777</v>
      </c>
      <c r="U108" s="111">
        <v>4.9999999999999822</v>
      </c>
      <c r="V108" s="112">
        <v>44.516666666666694</v>
      </c>
      <c r="W108" s="113"/>
      <c r="X108" s="116"/>
      <c r="Y108" s="12"/>
      <c r="Z108" s="208"/>
      <c r="AA108" s="295"/>
      <c r="AB108" s="296"/>
      <c r="AC108" s="12">
        <v>1</v>
      </c>
      <c r="AD108" s="208"/>
      <c r="AE108" s="117">
        <f>M108-J108</f>
        <v>-226.28229127667669</v>
      </c>
      <c r="AF108" s="110">
        <f>M108/J108</f>
        <v>0.88685885436166167</v>
      </c>
      <c r="AG108" s="291"/>
    </row>
    <row r="109" spans="1:33" ht="15.75" customHeight="1">
      <c r="A109" s="312"/>
      <c r="B109" s="163" t="s">
        <v>184</v>
      </c>
      <c r="C109" s="293" t="s">
        <v>213</v>
      </c>
      <c r="D109" s="294"/>
      <c r="E109" s="101">
        <v>56.87</v>
      </c>
      <c r="F109" s="102">
        <v>960</v>
      </c>
      <c r="G109" s="103">
        <f t="shared" si="42"/>
        <v>54595.199999999997</v>
      </c>
      <c r="H109" s="26"/>
      <c r="I109" s="104">
        <v>23</v>
      </c>
      <c r="J109" s="105">
        <v>2000</v>
      </c>
      <c r="K109" s="106">
        <f t="shared" si="43"/>
        <v>86.956521739130437</v>
      </c>
      <c r="L109" s="107">
        <v>23</v>
      </c>
      <c r="M109" s="105">
        <f>F109/V109*60</f>
        <v>1773.2170343766024</v>
      </c>
      <c r="N109" s="106">
        <f>M109/L109</f>
        <v>77.09639279898272</v>
      </c>
      <c r="O109" s="108">
        <f>L109-I109</f>
        <v>0</v>
      </c>
      <c r="P109" s="109">
        <f>N109-K109</f>
        <v>-9.8601289401477175</v>
      </c>
      <c r="Q109" s="110">
        <f>N109/K109</f>
        <v>0.88660851718830125</v>
      </c>
      <c r="R109" s="307"/>
      <c r="S109" s="47">
        <v>0.75624999999999998</v>
      </c>
      <c r="T109" s="48">
        <v>0.77880787037037036</v>
      </c>
      <c r="U109" s="111">
        <v>4.9999999999999822</v>
      </c>
      <c r="V109" s="112">
        <v>32.483333333333348</v>
      </c>
      <c r="W109" s="113"/>
      <c r="X109" s="116"/>
      <c r="Y109" s="12"/>
      <c r="Z109" s="208"/>
      <c r="AA109" s="295"/>
      <c r="AB109" s="296"/>
      <c r="AC109" s="12">
        <v>1</v>
      </c>
      <c r="AD109" s="208"/>
      <c r="AE109" s="117">
        <f>M109-J109</f>
        <v>-226.78296562339756</v>
      </c>
      <c r="AF109" s="110">
        <f>M109/J109</f>
        <v>0.88660851718830125</v>
      </c>
      <c r="AG109" s="291"/>
    </row>
    <row r="110" spans="1:33" ht="15.75" customHeight="1">
      <c r="A110" s="312"/>
      <c r="B110" s="163" t="s">
        <v>184</v>
      </c>
      <c r="C110" s="293" t="s">
        <v>214</v>
      </c>
      <c r="D110" s="294"/>
      <c r="E110" s="101">
        <v>47.6</v>
      </c>
      <c r="F110" s="102">
        <v>1210</v>
      </c>
      <c r="G110" s="103">
        <f t="shared" si="42"/>
        <v>57596</v>
      </c>
      <c r="H110" s="26"/>
      <c r="I110" s="104">
        <v>23</v>
      </c>
      <c r="J110" s="105">
        <v>2000</v>
      </c>
      <c r="K110" s="106">
        <f t="shared" si="43"/>
        <v>86.956521739130437</v>
      </c>
      <c r="L110" s="107">
        <v>23</v>
      </c>
      <c r="M110" s="105">
        <f>F110/V110*60</f>
        <v>1775.0611246943768</v>
      </c>
      <c r="N110" s="106">
        <f>M110/L110</f>
        <v>77.176570638885948</v>
      </c>
      <c r="O110" s="108">
        <f>L110-I110</f>
        <v>0</v>
      </c>
      <c r="P110" s="109">
        <f>N110-K110</f>
        <v>-9.7799511002444888</v>
      </c>
      <c r="Q110" s="110">
        <f>N110/K110</f>
        <v>0.88753056234718841</v>
      </c>
      <c r="R110" s="307"/>
      <c r="S110" s="47">
        <v>0.78270833333333334</v>
      </c>
      <c r="T110" s="48">
        <v>0.81111111111111112</v>
      </c>
      <c r="U110" s="111">
        <v>5.616666666666692</v>
      </c>
      <c r="V110" s="112">
        <v>40.9</v>
      </c>
      <c r="W110" s="113"/>
      <c r="X110" s="116"/>
      <c r="Y110" s="12"/>
      <c r="Z110" s="208"/>
      <c r="AA110" s="295"/>
      <c r="AB110" s="296"/>
      <c r="AC110" s="12">
        <v>1</v>
      </c>
      <c r="AD110" s="208"/>
      <c r="AE110" s="117">
        <f>M110-J110</f>
        <v>-224.93887530562324</v>
      </c>
      <c r="AF110" s="110">
        <f>M110/J110</f>
        <v>0.88753056234718841</v>
      </c>
      <c r="AG110" s="291"/>
    </row>
    <row r="111" spans="1:33" ht="15.75" customHeight="1">
      <c r="A111" s="312"/>
      <c r="B111" s="163"/>
      <c r="C111" s="293"/>
      <c r="D111" s="294"/>
      <c r="E111" s="101"/>
      <c r="F111" s="102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307"/>
      <c r="S111" s="47"/>
      <c r="T111" s="48"/>
      <c r="U111" s="111"/>
      <c r="V111" s="112"/>
      <c r="W111" s="113"/>
      <c r="X111" s="116"/>
      <c r="Y111" s="12"/>
      <c r="Z111" s="208"/>
      <c r="AA111" s="295"/>
      <c r="AB111" s="296"/>
      <c r="AC111" s="12"/>
      <c r="AD111" s="208"/>
      <c r="AE111" s="117"/>
      <c r="AF111" s="110"/>
      <c r="AG111" s="291"/>
    </row>
    <row r="112" spans="1:33" ht="15.75" customHeight="1">
      <c r="A112" s="312"/>
      <c r="B112" s="163"/>
      <c r="C112" s="293"/>
      <c r="D112" s="294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07"/>
      <c r="S112" s="47"/>
      <c r="T112" s="48"/>
      <c r="U112" s="111"/>
      <c r="V112" s="112"/>
      <c r="W112" s="113"/>
      <c r="X112" s="116"/>
      <c r="Y112" s="12"/>
      <c r="Z112" s="208"/>
      <c r="AA112" s="295"/>
      <c r="AB112" s="296"/>
      <c r="AC112" s="12"/>
      <c r="AD112" s="208"/>
      <c r="AE112" s="117"/>
      <c r="AF112" s="110"/>
      <c r="AG112" s="291"/>
    </row>
    <row r="113" spans="1:33" ht="15.75" customHeight="1">
      <c r="A113" s="312"/>
      <c r="B113" s="163"/>
      <c r="C113" s="293"/>
      <c r="D113" s="294"/>
      <c r="E113" s="101"/>
      <c r="F113" s="102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307"/>
      <c r="S113" s="119"/>
      <c r="T113" s="120"/>
      <c r="U113" s="111"/>
      <c r="V113" s="112"/>
      <c r="W113" s="120"/>
      <c r="X113" s="191"/>
      <c r="Y113" s="12"/>
      <c r="Z113" s="208"/>
      <c r="AA113" s="295"/>
      <c r="AB113" s="296"/>
      <c r="AC113" s="12"/>
      <c r="AD113" s="208"/>
      <c r="AE113" s="117"/>
      <c r="AF113" s="110"/>
      <c r="AG113" s="291"/>
    </row>
    <row r="114" spans="1:33" ht="15.75" customHeight="1">
      <c r="A114" s="312"/>
      <c r="B114" s="163"/>
      <c r="C114" s="293"/>
      <c r="D114" s="294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07"/>
      <c r="S114" s="119"/>
      <c r="T114" s="120"/>
      <c r="U114" s="111"/>
      <c r="V114" s="112"/>
      <c r="W114" s="120"/>
      <c r="X114" s="191"/>
      <c r="Y114" s="12"/>
      <c r="Z114" s="208"/>
      <c r="AA114" s="295"/>
      <c r="AB114" s="296"/>
      <c r="AC114" s="12"/>
      <c r="AD114" s="208"/>
      <c r="AE114" s="117"/>
      <c r="AF114" s="110"/>
      <c r="AG114" s="291"/>
    </row>
    <row r="115" spans="1:33" ht="15.75" customHeight="1">
      <c r="A115" s="312"/>
      <c r="B115" s="163"/>
      <c r="C115" s="293"/>
      <c r="D115" s="294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07"/>
      <c r="S115" s="119"/>
      <c r="T115" s="120"/>
      <c r="U115" s="111"/>
      <c r="V115" s="112"/>
      <c r="W115" s="120"/>
      <c r="X115" s="191"/>
      <c r="Y115" s="12"/>
      <c r="Z115" s="208"/>
      <c r="AA115" s="295"/>
      <c r="AB115" s="296"/>
      <c r="AC115" s="12"/>
      <c r="AD115" s="208"/>
      <c r="AE115" s="117"/>
      <c r="AF115" s="110"/>
      <c r="AG115" s="291"/>
    </row>
    <row r="116" spans="1:33" ht="15.75" customHeight="1">
      <c r="A116" s="312"/>
      <c r="B116" s="163"/>
      <c r="C116" s="293"/>
      <c r="D116" s="294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07"/>
      <c r="S116" s="119"/>
      <c r="T116" s="120"/>
      <c r="U116" s="111"/>
      <c r="V116" s="112"/>
      <c r="W116" s="120"/>
      <c r="X116" s="191"/>
      <c r="Y116" s="12"/>
      <c r="Z116" s="208"/>
      <c r="AA116" s="295"/>
      <c r="AB116" s="296"/>
      <c r="AC116" s="12"/>
      <c r="AD116" s="208"/>
      <c r="AE116" s="117"/>
      <c r="AF116" s="110"/>
      <c r="AG116" s="291"/>
    </row>
    <row r="117" spans="1:33" ht="15.75" customHeight="1">
      <c r="A117" s="312"/>
      <c r="B117" s="163"/>
      <c r="C117" s="293"/>
      <c r="D117" s="294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07"/>
      <c r="S117" s="119"/>
      <c r="T117" s="120"/>
      <c r="U117" s="111"/>
      <c r="V117" s="112"/>
      <c r="W117" s="120"/>
      <c r="X117" s="191"/>
      <c r="Y117" s="12"/>
      <c r="Z117" s="208"/>
      <c r="AA117" s="295"/>
      <c r="AB117" s="296"/>
      <c r="AC117" s="12"/>
      <c r="AD117" s="208"/>
      <c r="AE117" s="117"/>
      <c r="AF117" s="110"/>
      <c r="AG117" s="291"/>
    </row>
    <row r="118" spans="1:33" ht="15.75" customHeight="1">
      <c r="A118" s="312"/>
      <c r="B118" s="163"/>
      <c r="C118" s="293"/>
      <c r="D118" s="294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07"/>
      <c r="S118" s="119"/>
      <c r="T118" s="120"/>
      <c r="U118" s="111"/>
      <c r="V118" s="112"/>
      <c r="W118" s="120"/>
      <c r="X118" s="191"/>
      <c r="Y118" s="12"/>
      <c r="Z118" s="208"/>
      <c r="AA118" s="295"/>
      <c r="AB118" s="296"/>
      <c r="AC118" s="12"/>
      <c r="AD118" s="208"/>
      <c r="AE118" s="117"/>
      <c r="AF118" s="110"/>
      <c r="AG118" s="291"/>
    </row>
    <row r="119" spans="1:33" ht="15.75" customHeight="1">
      <c r="A119" s="312"/>
      <c r="B119" s="163"/>
      <c r="C119" s="293"/>
      <c r="D119" s="294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07"/>
      <c r="S119" s="119"/>
      <c r="T119" s="120"/>
      <c r="U119" s="111"/>
      <c r="V119" s="112"/>
      <c r="W119" s="120"/>
      <c r="X119" s="191"/>
      <c r="Y119" s="12"/>
      <c r="Z119" s="208"/>
      <c r="AA119" s="295"/>
      <c r="AB119" s="296"/>
      <c r="AC119" s="12"/>
      <c r="AD119" s="208"/>
      <c r="AE119" s="117"/>
      <c r="AF119" s="110"/>
      <c r="AG119" s="291"/>
    </row>
    <row r="120" spans="1:33" ht="15.75" customHeight="1">
      <c r="A120" s="312"/>
      <c r="B120" s="163"/>
      <c r="C120" s="293"/>
      <c r="D120" s="294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07"/>
      <c r="S120" s="119"/>
      <c r="T120" s="120"/>
      <c r="U120" s="111"/>
      <c r="V120" s="112"/>
      <c r="W120" s="120"/>
      <c r="X120" s="191"/>
      <c r="Y120" s="12"/>
      <c r="Z120" s="208"/>
      <c r="AA120" s="295"/>
      <c r="AB120" s="296"/>
      <c r="AC120" s="12"/>
      <c r="AD120" s="208"/>
      <c r="AE120" s="117"/>
      <c r="AF120" s="110"/>
      <c r="AG120" s="291"/>
    </row>
    <row r="121" spans="1:33" ht="15.75" customHeight="1">
      <c r="A121" s="312"/>
      <c r="B121" s="163"/>
      <c r="C121" s="293"/>
      <c r="D121" s="294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07"/>
      <c r="S121" s="119"/>
      <c r="T121" s="120"/>
      <c r="U121" s="111"/>
      <c r="V121" s="112"/>
      <c r="W121" s="120"/>
      <c r="X121" s="191"/>
      <c r="Y121" s="12"/>
      <c r="Z121" s="208"/>
      <c r="AA121" s="295"/>
      <c r="AB121" s="296"/>
      <c r="AC121" s="12"/>
      <c r="AD121" s="208"/>
      <c r="AE121" s="117"/>
      <c r="AF121" s="110"/>
      <c r="AG121" s="291"/>
    </row>
    <row r="122" spans="1:33" ht="15.75" customHeight="1">
      <c r="A122" s="312"/>
      <c r="B122" s="163"/>
      <c r="C122" s="293"/>
      <c r="D122" s="294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07"/>
      <c r="S122" s="119"/>
      <c r="T122" s="120"/>
      <c r="U122" s="130"/>
      <c r="V122" s="131"/>
      <c r="W122" s="126"/>
      <c r="X122" s="127"/>
      <c r="Y122" s="12"/>
      <c r="Z122" s="208"/>
      <c r="AA122" s="295"/>
      <c r="AB122" s="296"/>
      <c r="AC122" s="12"/>
      <c r="AD122" s="208"/>
      <c r="AE122" s="165"/>
      <c r="AF122" s="125"/>
      <c r="AG122" s="291"/>
    </row>
    <row r="123" spans="1:33" ht="15.75" customHeight="1" thickBot="1">
      <c r="A123" s="313"/>
      <c r="B123" s="133" t="s">
        <v>117</v>
      </c>
      <c r="C123" s="297"/>
      <c r="D123" s="297"/>
      <c r="E123" s="134"/>
      <c r="F123" s="167"/>
      <c r="G123" s="135"/>
      <c r="H123" s="69"/>
      <c r="I123" s="136">
        <f t="shared" ref="I123:J123" si="44">AVERAGE(I107:I122)</f>
        <v>22.25</v>
      </c>
      <c r="J123" s="137">
        <f t="shared" si="44"/>
        <v>2000</v>
      </c>
      <c r="K123" s="138">
        <f t="shared" ref="K123" si="45">J123/I123</f>
        <v>89.887640449438209</v>
      </c>
      <c r="L123" s="136">
        <f t="shared" ref="L123:M123" si="46">AVERAGE(L107:L122)</f>
        <v>22.25</v>
      </c>
      <c r="M123" s="137">
        <f t="shared" si="46"/>
        <v>1774.8027644169324</v>
      </c>
      <c r="N123" s="138">
        <f>M123/L123</f>
        <v>79.766416378289094</v>
      </c>
      <c r="O123" s="139">
        <f>L123-I123</f>
        <v>0</v>
      </c>
      <c r="P123" s="140">
        <f>N123-K123</f>
        <v>-10.121224071149115</v>
      </c>
      <c r="Q123" s="141">
        <f>N123/K123</f>
        <v>0.88740138220846609</v>
      </c>
      <c r="R123" s="308"/>
      <c r="S123" s="142">
        <f>S107</f>
        <v>0.70833333333333337</v>
      </c>
      <c r="T123" s="143">
        <f>INDEX(T107:T122,COUNTA(T107:T122))</f>
        <v>0.81111111111111112</v>
      </c>
      <c r="U123" s="144"/>
      <c r="V123" s="166"/>
      <c r="W123" s="167"/>
      <c r="X123" s="138"/>
      <c r="Y123" s="181">
        <f t="shared" ref="Y123:Z123" si="47">SUM(Y107:Y122)</f>
        <v>0</v>
      </c>
      <c r="Z123" s="182">
        <f t="shared" si="47"/>
        <v>0</v>
      </c>
      <c r="AA123" s="298"/>
      <c r="AB123" s="299"/>
      <c r="AC123" s="181">
        <f t="shared" ref="AC123:AD123" si="48">SUM(AC107:AC122)</f>
        <v>4</v>
      </c>
      <c r="AD123" s="182">
        <f t="shared" si="48"/>
        <v>0</v>
      </c>
      <c r="AE123" s="168">
        <f>M123-J123</f>
        <v>-225.1972355830676</v>
      </c>
      <c r="AF123" s="141">
        <f>M123/J123</f>
        <v>0.88740138220846621</v>
      </c>
      <c r="AG123" s="292"/>
    </row>
    <row r="125" spans="1:33">
      <c r="AA125" s="289" t="s">
        <v>161</v>
      </c>
      <c r="AB125" s="289"/>
    </row>
    <row r="126" spans="1:33">
      <c r="AA126" s="289" t="s">
        <v>162</v>
      </c>
      <c r="AB126" s="289"/>
    </row>
    <row r="127" spans="1:33">
      <c r="AA127" s="289" t="s">
        <v>163</v>
      </c>
      <c r="AB127" s="289"/>
    </row>
    <row r="128" spans="1:33">
      <c r="AA128" s="289" t="s">
        <v>164</v>
      </c>
      <c r="AB128" s="289"/>
    </row>
    <row r="129" spans="27:28">
      <c r="AA129" s="289" t="s">
        <v>165</v>
      </c>
      <c r="AB129" s="289"/>
    </row>
    <row r="130" spans="27:28">
      <c r="AA130" s="289" t="s">
        <v>166</v>
      </c>
      <c r="AB130" s="289"/>
    </row>
    <row r="131" spans="27:28">
      <c r="AA131" s="289" t="s">
        <v>167</v>
      </c>
      <c r="AB131" s="289"/>
    </row>
    <row r="132" spans="27:28">
      <c r="AA132" s="289" t="s">
        <v>168</v>
      </c>
      <c r="AB132" s="289"/>
    </row>
    <row r="133" spans="27:28">
      <c r="AA133" s="289" t="s">
        <v>169</v>
      </c>
      <c r="AB133" s="289"/>
    </row>
    <row r="134" spans="27:28">
      <c r="AA134" s="289" t="s">
        <v>170</v>
      </c>
      <c r="AB134" s="289"/>
    </row>
    <row r="135" spans="27:28">
      <c r="AA135" s="289" t="s">
        <v>171</v>
      </c>
      <c r="AB135" s="289"/>
    </row>
    <row r="136" spans="27:28">
      <c r="AA136" s="289" t="s">
        <v>172</v>
      </c>
      <c r="AB136" s="289"/>
    </row>
    <row r="137" spans="27:28">
      <c r="AA137" s="289" t="s">
        <v>173</v>
      </c>
      <c r="AB137" s="289"/>
    </row>
  </sheetData>
  <mergeCells count="306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AA114:AB114"/>
    <mergeCell ref="C115:D115"/>
    <mergeCell ref="AA115:AB115"/>
    <mergeCell ref="C116:D116"/>
    <mergeCell ref="AA116:AB116"/>
    <mergeCell ref="C117:D117"/>
    <mergeCell ref="AA117:AB117"/>
    <mergeCell ref="C97:D97"/>
    <mergeCell ref="AA97:AB97"/>
    <mergeCell ref="C98:D98"/>
    <mergeCell ref="AA98:AB98"/>
    <mergeCell ref="C99:D99"/>
    <mergeCell ref="AA99:AB99"/>
    <mergeCell ref="AA93:AB9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21:D121"/>
    <mergeCell ref="AA121:AB121"/>
    <mergeCell ref="C122:D122"/>
    <mergeCell ref="AA122:AB122"/>
    <mergeCell ref="C123:D123"/>
    <mergeCell ref="AA123:AB123"/>
    <mergeCell ref="C118:D118"/>
    <mergeCell ref="AA118:AB118"/>
    <mergeCell ref="C119:D119"/>
    <mergeCell ref="AA119:AB119"/>
    <mergeCell ref="C120:D120"/>
    <mergeCell ref="AA120:AB120"/>
    <mergeCell ref="AA137:AB137"/>
    <mergeCell ref="AA131:AB131"/>
    <mergeCell ref="AA132:AB132"/>
    <mergeCell ref="AA133:AB133"/>
    <mergeCell ref="AA134:AB134"/>
    <mergeCell ref="AA135:AB135"/>
    <mergeCell ref="AA136:AB136"/>
    <mergeCell ref="AA125:AB125"/>
    <mergeCell ref="AA126:AB126"/>
    <mergeCell ref="AA127:AB127"/>
    <mergeCell ref="AA128:AB128"/>
    <mergeCell ref="AA129:AB129"/>
    <mergeCell ref="AA130:AB130"/>
  </mergeCells>
  <phoneticPr fontId="5" type="noConversion"/>
  <conditionalFormatting sqref="O5:O123">
    <cfRule type="cellIs" dxfId="522" priority="3" operator="greaterThan">
      <formula>0</formula>
    </cfRule>
  </conditionalFormatting>
  <conditionalFormatting sqref="P5:P123 AE5:AE123">
    <cfRule type="cellIs" dxfId="521" priority="6" operator="lessThan">
      <formula>0</formula>
    </cfRule>
  </conditionalFormatting>
  <conditionalFormatting sqref="Q5:Q123 AF5:AF123">
    <cfRule type="cellIs" dxfId="520" priority="4" operator="greaterThan">
      <formula>1</formula>
    </cfRule>
    <cfRule type="cellIs" dxfId="519" priority="5" operator="lessThan">
      <formula>0.8</formula>
    </cfRule>
  </conditionalFormatting>
  <conditionalFormatting sqref="AG5 R5:R123 AG90">
    <cfRule type="cellIs" dxfId="518" priority="7" operator="lessThan">
      <formula>0.8</formula>
    </cfRule>
  </conditionalFormatting>
  <conditionalFormatting sqref="AG22">
    <cfRule type="cellIs" dxfId="517" priority="11" operator="lessThan">
      <formula>0.8</formula>
    </cfRule>
  </conditionalFormatting>
  <conditionalFormatting sqref="AG37">
    <cfRule type="cellIs" dxfId="516" priority="10" operator="lessThan">
      <formula>0.8</formula>
    </cfRule>
  </conditionalFormatting>
  <conditionalFormatting sqref="AG39:AG74">
    <cfRule type="cellIs" dxfId="515" priority="8" operator="lessThan">
      <formula>0.8</formula>
    </cfRule>
  </conditionalFormatting>
  <conditionalFormatting sqref="AG80:AG88">
    <cfRule type="cellIs" dxfId="514" priority="9" operator="lessThan">
      <formula>0.8</formula>
    </cfRule>
  </conditionalFormatting>
  <conditionalFormatting sqref="AG105">
    <cfRule type="cellIs" dxfId="513" priority="2" operator="lessThan">
      <formula>0.8</formula>
    </cfRule>
  </conditionalFormatting>
  <conditionalFormatting sqref="AG107:AG123">
    <cfRule type="cellIs" dxfId="512" priority="1" operator="lessThan">
      <formula>0.8</formula>
    </cfRule>
  </conditionalFormatting>
  <dataValidations count="1">
    <dataValidation type="list" allowBlank="1" showInputMessage="1" showErrorMessage="1" sqref="AA5:AB123" xr:uid="{DC27DA03-2578-48BE-9534-3EC5F4A5D400}">
      <formula1>$AA$125:$AA$137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F3D08-050F-48CE-A775-85432243B674}">
  <sheetPr>
    <tabColor theme="8" tint="0.59999389629810485"/>
  </sheetPr>
  <dimension ref="B1:AR42"/>
  <sheetViews>
    <sheetView zoomScale="70" zoomScaleNormal="70" workbookViewId="0">
      <selection activeCell="Q25" sqref="Q25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6" t="s">
        <v>0</v>
      </c>
      <c r="C1" s="276"/>
      <c r="D1" s="276"/>
      <c r="E1" s="276"/>
      <c r="F1" s="276"/>
      <c r="G1" s="276"/>
      <c r="H1" s="276"/>
      <c r="I1" s="276"/>
      <c r="J1" s="276"/>
      <c r="K1" s="1"/>
      <c r="L1" s="1"/>
      <c r="M1" s="1"/>
      <c r="N1" s="1"/>
      <c r="O1" s="1"/>
      <c r="P1" s="1"/>
    </row>
    <row r="2" spans="2:34" ht="27.75" customHeight="1">
      <c r="B2" s="277"/>
      <c r="C2" s="277"/>
      <c r="D2" s="277"/>
      <c r="E2" s="277"/>
      <c r="F2" s="277"/>
      <c r="G2" s="277"/>
      <c r="H2" s="277"/>
      <c r="I2" s="277"/>
      <c r="J2" s="277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8" t="s">
        <v>259</v>
      </c>
      <c r="D3" s="279"/>
      <c r="E3" s="3" t="s">
        <v>2</v>
      </c>
      <c r="F3" s="280">
        <f>'0121(18度C)'!D1+'0121(4度C)'!D1</f>
        <v>167291</v>
      </c>
      <c r="G3" s="281"/>
      <c r="H3" s="3" t="s">
        <v>3</v>
      </c>
      <c r="I3" s="282">
        <f>'0121(18度C)'!F1+'0121(4度C)'!F1</f>
        <v>5079869.1999999993</v>
      </c>
      <c r="J3" s="283"/>
      <c r="K3" s="4"/>
      <c r="L3" s="5"/>
      <c r="M3" s="1"/>
      <c r="N3" s="1"/>
      <c r="O3" s="1"/>
      <c r="P3" s="1"/>
    </row>
    <row r="4" spans="2:34" ht="28.5" customHeight="1">
      <c r="B4" s="284" t="s">
        <v>4</v>
      </c>
      <c r="C4" s="264" t="s">
        <v>5</v>
      </c>
      <c r="D4" s="265"/>
      <c r="E4" s="287" t="s">
        <v>6</v>
      </c>
      <c r="F4" s="288"/>
      <c r="G4" s="287" t="s">
        <v>7</v>
      </c>
      <c r="H4" s="288"/>
      <c r="I4" s="287" t="s">
        <v>8</v>
      </c>
      <c r="J4" s="288"/>
      <c r="K4" s="260" t="s">
        <v>9</v>
      </c>
      <c r="L4" s="261"/>
      <c r="M4" s="260" t="s">
        <v>10</v>
      </c>
      <c r="N4" s="261"/>
      <c r="O4" s="262" t="s">
        <v>11</v>
      </c>
      <c r="P4" s="263"/>
      <c r="Q4" s="263" t="s">
        <v>12</v>
      </c>
      <c r="R4" s="263"/>
    </row>
    <row r="5" spans="2:34" ht="28.5" customHeight="1">
      <c r="B5" s="285"/>
      <c r="C5" s="264" t="s">
        <v>13</v>
      </c>
      <c r="D5" s="265"/>
      <c r="E5" s="266" t="s">
        <v>14</v>
      </c>
      <c r="F5" s="267"/>
      <c r="G5" s="268" t="s">
        <v>15</v>
      </c>
      <c r="H5" s="269"/>
      <c r="I5" s="270" t="s">
        <v>16</v>
      </c>
      <c r="J5" s="271"/>
      <c r="K5" s="272" t="s">
        <v>17</v>
      </c>
      <c r="L5" s="273"/>
      <c r="M5" s="274" t="s">
        <v>18</v>
      </c>
      <c r="N5" s="275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5"/>
      <c r="C6" s="264" t="s">
        <v>22</v>
      </c>
      <c r="D6" s="265"/>
      <c r="E6" s="256">
        <f>AVERAGE(D14:O14,D32:X32)</f>
        <v>516.35520993656928</v>
      </c>
      <c r="F6" s="257" t="e">
        <f>AVERAGE(#REF!,D14:K14)</f>
        <v>#REF!</v>
      </c>
      <c r="G6" s="258">
        <f>AVERAGE(D14:K14)</f>
        <v>190.12399962150087</v>
      </c>
      <c r="H6" s="259"/>
      <c r="I6" s="258">
        <f>AVERAGE(L14:O14)</f>
        <v>94.096362597600461</v>
      </c>
      <c r="J6" s="259"/>
      <c r="K6" s="258">
        <f>AVERAGE(D32:O32)</f>
        <v>715.4112179335616</v>
      </c>
      <c r="L6" s="259"/>
      <c r="M6" s="258">
        <f>AVERAGE(P32:X32)</f>
        <v>772.6227495908347</v>
      </c>
      <c r="N6" s="259"/>
      <c r="O6" s="390">
        <f>'0121(4度C)'!Y2</f>
        <v>0</v>
      </c>
      <c r="P6" s="390">
        <f>'0121(4度C)'!Z2</f>
        <v>0</v>
      </c>
      <c r="Q6" s="245">
        <f>'0121(4度C)'!AC2</f>
        <v>46</v>
      </c>
      <c r="R6" s="245">
        <f>'0121(4度C)'!AD2</f>
        <v>0</v>
      </c>
    </row>
    <row r="7" spans="2:34" ht="28.5" customHeight="1">
      <c r="B7" s="285"/>
      <c r="C7" s="250" t="s">
        <v>23</v>
      </c>
      <c r="D7" s="251"/>
      <c r="E7" s="252">
        <f>AVERAGE(D15:O15,D33:X33)</f>
        <v>457.17927416574435</v>
      </c>
      <c r="F7" s="253" t="e">
        <f>AVERAGE(#REF!,D15:K15)</f>
        <v>#REF!</v>
      </c>
      <c r="G7" s="254">
        <f>AVERAGE(D15:K15)</f>
        <v>170.11630261572174</v>
      </c>
      <c r="H7" s="255"/>
      <c r="I7" s="254">
        <f>AVERAGE(L15:O15)</f>
        <v>83.512063006227748</v>
      </c>
      <c r="J7" s="255"/>
      <c r="K7" s="254">
        <f>AVERAGE(D33:O33)</f>
        <v>632.17587319398274</v>
      </c>
      <c r="L7" s="255"/>
      <c r="M7" s="254">
        <f>AVERAGE(P33:X33)</f>
        <v>683.71321134568711</v>
      </c>
      <c r="N7" s="255"/>
      <c r="O7" s="390"/>
      <c r="P7" s="390"/>
      <c r="Q7" s="246"/>
      <c r="R7" s="246"/>
    </row>
    <row r="8" spans="2:34" ht="28.5" customHeight="1">
      <c r="B8" s="286"/>
      <c r="C8" s="250" t="s">
        <v>24</v>
      </c>
      <c r="D8" s="251"/>
      <c r="E8" s="248">
        <f>AVERAGE(D16:O16,D34:X34)</f>
        <v>0.88511029804835273</v>
      </c>
      <c r="F8" s="249" t="e">
        <f>AVERAGE(D16:K16,#REF!)</f>
        <v>#REF!</v>
      </c>
      <c r="G8" s="238">
        <f>AVERAGE(D16:K16)</f>
        <v>0.88800477302893488</v>
      </c>
      <c r="H8" s="239"/>
      <c r="I8" s="238">
        <f>AVERAGE(L16:O16)</f>
        <v>0.88750506000893981</v>
      </c>
      <c r="J8" s="239"/>
      <c r="K8" s="238">
        <f>AVERAGE(D34:O34)</f>
        <v>0.88321821181914173</v>
      </c>
      <c r="L8" s="239"/>
      <c r="M8" s="238">
        <f>AVERAGE(P34:X34)</f>
        <v>0.88352842175858926</v>
      </c>
      <c r="N8" s="239"/>
      <c r="O8" s="390"/>
      <c r="P8" s="390"/>
      <c r="Q8" s="247"/>
      <c r="R8" s="247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36" t="s">
        <v>26</v>
      </c>
      <c r="C11" s="237"/>
      <c r="D11" s="240" t="s">
        <v>27</v>
      </c>
      <c r="E11" s="241"/>
      <c r="F11" s="241"/>
      <c r="G11" s="241"/>
      <c r="H11" s="241"/>
      <c r="I11" s="241"/>
      <c r="J11" s="241"/>
      <c r="K11" s="241"/>
      <c r="L11" s="242" t="s">
        <v>28</v>
      </c>
      <c r="M11" s="243"/>
      <c r="N11" s="243"/>
      <c r="O11" s="244"/>
    </row>
    <row r="12" spans="2:34" ht="17.25" customHeight="1">
      <c r="B12" s="230" t="s">
        <v>29</v>
      </c>
      <c r="C12" s="231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1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3" t="s">
        <v>40</v>
      </c>
      <c r="C14" s="26" t="s">
        <v>41</v>
      </c>
      <c r="D14" s="27" t="s">
        <v>42</v>
      </c>
      <c r="E14" s="28">
        <v>81.818181818181813</v>
      </c>
      <c r="F14" s="28">
        <v>93.023255813953483</v>
      </c>
      <c r="G14" s="28">
        <v>100.90090090090091</v>
      </c>
      <c r="H14" s="28">
        <v>102.1276595744681</v>
      </c>
      <c r="I14" s="28">
        <v>572.75</v>
      </c>
      <c r="J14" s="28" t="s">
        <v>42</v>
      </c>
      <c r="K14" s="29" t="s">
        <v>42</v>
      </c>
      <c r="L14" s="27" t="s">
        <v>42</v>
      </c>
      <c r="M14" s="30" t="s">
        <v>42</v>
      </c>
      <c r="N14" s="28">
        <v>98.305084745762699</v>
      </c>
      <c r="O14" s="31">
        <v>89.887640449438209</v>
      </c>
      <c r="Q14" s="25"/>
      <c r="R14" s="25"/>
      <c r="S14" s="32"/>
      <c r="T14" s="32"/>
      <c r="U14" s="32"/>
      <c r="V14" s="32"/>
      <c r="W14" s="32"/>
      <c r="X14" s="32"/>
      <c r="AB14" s="32"/>
      <c r="AC14" s="32"/>
      <c r="AD14" s="25"/>
      <c r="AE14" s="25"/>
    </row>
    <row r="15" spans="2:34" ht="39.6" customHeight="1">
      <c r="B15" s="233"/>
      <c r="C15" s="33" t="s">
        <v>43</v>
      </c>
      <c r="D15" s="34" t="s">
        <v>42</v>
      </c>
      <c r="E15" s="35">
        <v>72.899464934500884</v>
      </c>
      <c r="F15" s="35">
        <v>82.554138571380918</v>
      </c>
      <c r="G15" s="35">
        <v>88.540187382099077</v>
      </c>
      <c r="H15" s="35">
        <v>90.109890203070634</v>
      </c>
      <c r="I15" s="35">
        <v>516.47783198755712</v>
      </c>
      <c r="J15" s="35" t="s">
        <v>42</v>
      </c>
      <c r="K15" s="36" t="s">
        <v>42</v>
      </c>
      <c r="L15" s="34" t="s">
        <v>42</v>
      </c>
      <c r="M15" s="37" t="s">
        <v>42</v>
      </c>
      <c r="N15" s="35">
        <v>87.27113752940987</v>
      </c>
      <c r="O15" s="38">
        <v>79.752988483045641</v>
      </c>
      <c r="Q15" s="39"/>
      <c r="R15" s="39"/>
      <c r="S15" s="39"/>
      <c r="T15" s="39"/>
      <c r="U15" s="39"/>
      <c r="V15" s="39"/>
      <c r="W15" s="39"/>
      <c r="X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33"/>
      <c r="C16" s="41" t="s">
        <v>44</v>
      </c>
      <c r="D16" s="42" t="s">
        <v>42</v>
      </c>
      <c r="E16" s="43">
        <f t="shared" ref="E16:I16" si="0">E15/E14</f>
        <v>0.89099346031056637</v>
      </c>
      <c r="F16" s="43">
        <f t="shared" si="0"/>
        <v>0.88745698964234487</v>
      </c>
      <c r="G16" s="43">
        <f t="shared" si="0"/>
        <v>0.87749649994758905</v>
      </c>
      <c r="H16" s="43">
        <f t="shared" si="0"/>
        <v>0.88232600823839991</v>
      </c>
      <c r="I16" s="43">
        <f t="shared" si="0"/>
        <v>0.90175090700577409</v>
      </c>
      <c r="J16" s="43" t="s">
        <v>42</v>
      </c>
      <c r="K16" s="44" t="s">
        <v>42</v>
      </c>
      <c r="L16" s="42" t="s">
        <v>42</v>
      </c>
      <c r="M16" s="45" t="s">
        <v>42</v>
      </c>
      <c r="N16" s="43">
        <f t="shared" ref="N16:O16" si="1">N15/N14</f>
        <v>0.88775812314399705</v>
      </c>
      <c r="O16" s="46">
        <f t="shared" si="1"/>
        <v>0.88725199687388268</v>
      </c>
      <c r="Q16" s="32"/>
      <c r="R16" s="32"/>
      <c r="S16" s="32"/>
      <c r="T16" s="32"/>
      <c r="U16" s="32"/>
      <c r="V16" s="32"/>
      <c r="W16" s="32"/>
      <c r="X16" s="32"/>
      <c r="AB16" s="32"/>
      <c r="AC16" s="32"/>
      <c r="AD16" s="32"/>
      <c r="AE16" s="32"/>
    </row>
    <row r="17" spans="2:44" ht="17.25" customHeight="1">
      <c r="B17" s="232" t="s">
        <v>45</v>
      </c>
      <c r="C17" s="13" t="s">
        <v>46</v>
      </c>
      <c r="D17" s="47" t="s">
        <v>42</v>
      </c>
      <c r="E17" s="48">
        <v>0.20833333333333334</v>
      </c>
      <c r="F17" s="48">
        <v>0.29196759259259258</v>
      </c>
      <c r="G17" s="48">
        <v>0.29177083333333331</v>
      </c>
      <c r="H17" s="48">
        <v>0.291875</v>
      </c>
      <c r="I17" s="48">
        <v>0.52322916666666663</v>
      </c>
      <c r="J17" s="48" t="s">
        <v>42</v>
      </c>
      <c r="K17" s="48" t="s">
        <v>42</v>
      </c>
      <c r="L17" s="47" t="s">
        <v>42</v>
      </c>
      <c r="M17" s="49" t="s">
        <v>42</v>
      </c>
      <c r="N17" s="48">
        <v>0.70833333333333337</v>
      </c>
      <c r="O17" s="50">
        <v>0.7084259259259259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7" t="s">
        <v>42</v>
      </c>
      <c r="E18" s="48">
        <v>0.60700231481481481</v>
      </c>
      <c r="F18" s="48">
        <v>0.53549768518518515</v>
      </c>
      <c r="G18" s="48">
        <v>0.57638888888888884</v>
      </c>
      <c r="H18" s="48">
        <v>0.58564814814814814</v>
      </c>
      <c r="I18" s="48">
        <v>0.56805555555555554</v>
      </c>
      <c r="J18" s="48" t="s">
        <v>42</v>
      </c>
      <c r="K18" s="48" t="s">
        <v>42</v>
      </c>
      <c r="L18" s="47" t="s">
        <v>42</v>
      </c>
      <c r="M18" s="49" t="s">
        <v>42</v>
      </c>
      <c r="N18" s="48">
        <v>0.83478009259259256</v>
      </c>
      <c r="O18" s="50">
        <v>0.83611111111111114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4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2"/>
      <c r="AC19" s="192"/>
      <c r="AD19" s="192"/>
      <c r="AE19" s="192"/>
      <c r="AF19" s="192"/>
      <c r="AG19" s="192"/>
      <c r="AH19" s="192"/>
      <c r="AI19" s="192"/>
      <c r="AJ19" s="192"/>
      <c r="AK19" s="192"/>
      <c r="AL19" s="192"/>
      <c r="AM19" s="192"/>
      <c r="AN19" s="192"/>
      <c r="AO19" s="25"/>
      <c r="AP19" s="25"/>
      <c r="AQ19" s="25"/>
      <c r="AR19" s="25"/>
    </row>
    <row r="20" spans="2:44" ht="17.25" customHeight="1">
      <c r="B20" s="235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2"/>
      <c r="AC20" s="192"/>
      <c r="AD20" s="192"/>
      <c r="AE20" s="192"/>
      <c r="AF20" s="192"/>
      <c r="AG20" s="192"/>
      <c r="AH20" s="192"/>
      <c r="AI20" s="192"/>
      <c r="AJ20" s="192"/>
      <c r="AK20" s="192"/>
      <c r="AL20" s="192"/>
      <c r="AM20" s="192"/>
      <c r="AN20" s="192"/>
      <c r="AO20" s="25"/>
      <c r="AP20" s="25"/>
      <c r="AQ20" s="25"/>
      <c r="AR20" s="25"/>
    </row>
    <row r="21" spans="2:44" ht="17.25" customHeight="1">
      <c r="B21" s="234" t="s">
        <v>51</v>
      </c>
      <c r="C21" s="51" t="s">
        <v>49</v>
      </c>
      <c r="D21" s="54"/>
      <c r="E21" s="52">
        <v>13</v>
      </c>
      <c r="F21" s="52">
        <v>6</v>
      </c>
      <c r="G21" s="52">
        <v>8</v>
      </c>
      <c r="H21" s="52">
        <v>10</v>
      </c>
      <c r="I21" s="52">
        <v>2</v>
      </c>
      <c r="J21" s="52"/>
      <c r="K21" s="53"/>
      <c r="L21" s="54"/>
      <c r="M21" s="55"/>
      <c r="N21" s="52">
        <v>3</v>
      </c>
      <c r="O21" s="56">
        <v>4</v>
      </c>
      <c r="Q21" s="9"/>
      <c r="R21" s="9"/>
      <c r="S21" s="9"/>
      <c r="T21" s="9"/>
      <c r="AB21" s="192"/>
      <c r="AC21" s="192"/>
      <c r="AD21" s="192"/>
      <c r="AE21" s="192"/>
      <c r="AF21" s="192"/>
      <c r="AG21" s="192"/>
      <c r="AH21" s="192"/>
      <c r="AI21" s="192"/>
      <c r="AJ21" s="192"/>
      <c r="AK21" s="192"/>
      <c r="AL21" s="192"/>
      <c r="AM21" s="192"/>
      <c r="AN21" s="192"/>
      <c r="AO21" s="25"/>
      <c r="AP21" s="25"/>
      <c r="AQ21" s="25"/>
      <c r="AR21" s="25"/>
    </row>
    <row r="22" spans="2:44" ht="17.25" customHeight="1">
      <c r="B22" s="235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2"/>
      <c r="AA22" s="192"/>
      <c r="AB22" s="192"/>
      <c r="AC22" s="192"/>
      <c r="AD22" s="192"/>
      <c r="AE22" s="192"/>
      <c r="AF22" s="192"/>
      <c r="AG22" s="192"/>
      <c r="AH22" s="192"/>
      <c r="AI22" s="192"/>
      <c r="AJ22" s="192"/>
      <c r="AK22" s="192"/>
      <c r="AL22" s="192"/>
      <c r="AM22" s="192"/>
      <c r="AN22" s="192"/>
      <c r="AO22" s="25"/>
      <c r="AP22" s="25"/>
      <c r="AQ22" s="25"/>
      <c r="AR22" s="25"/>
    </row>
    <row r="23" spans="2:44" ht="17.25" customHeight="1">
      <c r="B23" s="230" t="s">
        <v>53</v>
      </c>
      <c r="C23" s="231"/>
      <c r="D23" s="57" t="s">
        <v>42</v>
      </c>
      <c r="E23" s="58">
        <v>22</v>
      </c>
      <c r="F23" s="58">
        <v>21.5</v>
      </c>
      <c r="G23" s="58">
        <v>22.2</v>
      </c>
      <c r="H23" s="58">
        <v>20.142857142857142</v>
      </c>
      <c r="I23" s="58">
        <v>6</v>
      </c>
      <c r="J23" s="58" t="s">
        <v>42</v>
      </c>
      <c r="K23" s="59" t="s">
        <v>42</v>
      </c>
      <c r="L23" s="57" t="s">
        <v>42</v>
      </c>
      <c r="M23" s="60" t="s">
        <v>42</v>
      </c>
      <c r="N23" s="58">
        <v>19.666666666666668</v>
      </c>
      <c r="O23" s="61">
        <v>22.25</v>
      </c>
    </row>
    <row r="24" spans="2:44" ht="17.25" customHeight="1">
      <c r="B24" s="220" t="s">
        <v>54</v>
      </c>
      <c r="C24" s="221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20" t="s">
        <v>59</v>
      </c>
      <c r="C25" s="221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22" t="s">
        <v>60</v>
      </c>
      <c r="C26" s="223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36" t="s">
        <v>26</v>
      </c>
      <c r="C29" s="237"/>
      <c r="D29" s="224" t="s">
        <v>64</v>
      </c>
      <c r="E29" s="225"/>
      <c r="F29" s="225"/>
      <c r="G29" s="225"/>
      <c r="H29" s="225"/>
      <c r="I29" s="225"/>
      <c r="J29" s="225"/>
      <c r="K29" s="225"/>
      <c r="L29" s="225"/>
      <c r="M29" s="225"/>
      <c r="N29" s="225"/>
      <c r="O29" s="226"/>
      <c r="P29" s="227" t="s">
        <v>65</v>
      </c>
      <c r="Q29" s="228"/>
      <c r="R29" s="228"/>
      <c r="S29" s="228"/>
      <c r="T29" s="228"/>
      <c r="U29" s="228"/>
      <c r="V29" s="228"/>
      <c r="W29" s="228"/>
      <c r="X29" s="229"/>
    </row>
    <row r="30" spans="2:44" ht="17.25" customHeight="1">
      <c r="B30" s="230" t="s">
        <v>29</v>
      </c>
      <c r="C30" s="231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30"/>
      <c r="C31" s="231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33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318.8679245283019</v>
      </c>
      <c r="H32" s="28">
        <v>433.33333333333331</v>
      </c>
      <c r="I32" s="28" t="s">
        <v>42</v>
      </c>
      <c r="J32" s="28" t="s">
        <v>42</v>
      </c>
      <c r="K32" s="28">
        <v>880</v>
      </c>
      <c r="L32" s="28" t="s">
        <v>42</v>
      </c>
      <c r="M32" s="28">
        <v>678.9473684210526</v>
      </c>
      <c r="N32" s="28">
        <v>1038.4615384615386</v>
      </c>
      <c r="O32" s="28">
        <v>942.85714285714289</v>
      </c>
      <c r="P32" s="27">
        <v>306.38297872340428</v>
      </c>
      <c r="Q32" s="28" t="s">
        <v>42</v>
      </c>
      <c r="R32" s="28" t="s">
        <v>42</v>
      </c>
      <c r="S32" s="28" t="s">
        <v>42</v>
      </c>
      <c r="T32" s="28">
        <v>787.5</v>
      </c>
      <c r="U32" s="28" t="s">
        <v>42</v>
      </c>
      <c r="V32" s="28">
        <v>776.47058823529414</v>
      </c>
      <c r="W32" s="28">
        <v>969.23076923076928</v>
      </c>
      <c r="X32" s="31">
        <v>1023.5294117647059</v>
      </c>
    </row>
    <row r="33" spans="2:24" ht="39.6" customHeight="1">
      <c r="B33" s="233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278.84068299871382</v>
      </c>
      <c r="H33" s="35">
        <v>386.08816392936768</v>
      </c>
      <c r="I33" s="35" t="s">
        <v>42</v>
      </c>
      <c r="J33" s="35" t="s">
        <v>42</v>
      </c>
      <c r="K33" s="35">
        <v>786.88339672782502</v>
      </c>
      <c r="L33" s="35" t="s">
        <v>42</v>
      </c>
      <c r="M33" s="35">
        <v>595.88500811345602</v>
      </c>
      <c r="N33" s="35">
        <v>912.68328387832128</v>
      </c>
      <c r="O33" s="35">
        <v>832.67470351621319</v>
      </c>
      <c r="P33" s="34">
        <v>266.31923845873524</v>
      </c>
      <c r="Q33" s="35" t="s">
        <v>42</v>
      </c>
      <c r="R33" s="35" t="s">
        <v>42</v>
      </c>
      <c r="S33" s="35" t="s">
        <v>42</v>
      </c>
      <c r="T33" s="35">
        <v>702.21151296500875</v>
      </c>
      <c r="U33" s="35" t="s">
        <v>42</v>
      </c>
      <c r="V33" s="35">
        <v>694.5337017644722</v>
      </c>
      <c r="W33" s="35">
        <v>860.29920994267377</v>
      </c>
      <c r="X33" s="38">
        <v>895.20239359754578</v>
      </c>
    </row>
    <row r="34" spans="2:24" ht="40.15" customHeight="1">
      <c r="B34" s="233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0.87447078100188358</v>
      </c>
      <c r="H34" s="43">
        <f>H33/H32</f>
        <v>0.89097268599084856</v>
      </c>
      <c r="I34" s="43" t="s">
        <v>42</v>
      </c>
      <c r="J34" s="43" t="s">
        <v>42</v>
      </c>
      <c r="K34" s="43">
        <f>K33/K32</f>
        <v>0.89418567809980121</v>
      </c>
      <c r="L34" s="43" t="s">
        <v>42</v>
      </c>
      <c r="M34" s="43">
        <f>M33/M32</f>
        <v>0.87766008946943141</v>
      </c>
      <c r="N34" s="43">
        <f>N33/N32</f>
        <v>0.8788801992902352</v>
      </c>
      <c r="O34" s="43">
        <f>O33/O32</f>
        <v>0.88313983706265031</v>
      </c>
      <c r="P34" s="42">
        <f>P33/P32</f>
        <v>0.86923640330281637</v>
      </c>
      <c r="Q34" s="43" t="s">
        <v>42</v>
      </c>
      <c r="R34" s="43" t="s">
        <v>42</v>
      </c>
      <c r="S34" s="43" t="s">
        <v>42</v>
      </c>
      <c r="T34" s="43">
        <f>T33/T32</f>
        <v>0.89169715932064608</v>
      </c>
      <c r="U34" s="43" t="s">
        <v>42</v>
      </c>
      <c r="V34" s="43">
        <f>V33/V32</f>
        <v>0.89447522196939599</v>
      </c>
      <c r="W34" s="43">
        <f>W33/W32</f>
        <v>0.88761029597259988</v>
      </c>
      <c r="X34" s="46">
        <f>X33/X32</f>
        <v>0.87462302822748728</v>
      </c>
    </row>
    <row r="35" spans="2:24" ht="17.25" customHeight="1">
      <c r="B35" s="232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0.35449074074074072</v>
      </c>
      <c r="H35" s="48">
        <v>0.29167824074074072</v>
      </c>
      <c r="I35" s="48" t="s">
        <v>42</v>
      </c>
      <c r="J35" s="48" t="s">
        <v>42</v>
      </c>
      <c r="K35" s="48">
        <v>0.25027777777777777</v>
      </c>
      <c r="L35" s="48" t="s">
        <v>42</v>
      </c>
      <c r="M35" s="48">
        <v>0.2502314814814815</v>
      </c>
      <c r="N35" s="48">
        <v>0.25</v>
      </c>
      <c r="O35" s="48">
        <v>0.29166666666666669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>
        <v>0.70833333333333337</v>
      </c>
      <c r="U35" s="48" t="s">
        <v>42</v>
      </c>
      <c r="V35" s="48">
        <v>0.70864583333333331</v>
      </c>
      <c r="W35" s="48">
        <v>0.70833333333333337</v>
      </c>
      <c r="X35" s="50">
        <v>0.70854166666666663</v>
      </c>
    </row>
    <row r="36" spans="2:24" ht="17.25" customHeight="1">
      <c r="B36" s="230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0.48486111111111113</v>
      </c>
      <c r="H36" s="48">
        <v>0.33758101851851852</v>
      </c>
      <c r="I36" s="48" t="s">
        <v>42</v>
      </c>
      <c r="J36" s="48" t="s">
        <v>42</v>
      </c>
      <c r="K36" s="48">
        <v>0.45277777777777778</v>
      </c>
      <c r="L36" s="48" t="s">
        <v>42</v>
      </c>
      <c r="M36" s="48">
        <v>0.44166666666666665</v>
      </c>
      <c r="N36" s="48">
        <v>0.45151620370370371</v>
      </c>
      <c r="O36" s="48">
        <v>0.44888888888888889</v>
      </c>
      <c r="P36" s="47">
        <v>0.81180555555555556</v>
      </c>
      <c r="Q36" s="48" t="s">
        <v>42</v>
      </c>
      <c r="R36" s="48" t="s">
        <v>42</v>
      </c>
      <c r="S36" s="48" t="s">
        <v>42</v>
      </c>
      <c r="T36" s="48">
        <v>0.87664351851851852</v>
      </c>
      <c r="U36" s="48" t="s">
        <v>42</v>
      </c>
      <c r="V36" s="48">
        <v>0.89027777777777772</v>
      </c>
      <c r="W36" s="48">
        <v>0.98059027777777774</v>
      </c>
      <c r="X36" s="50">
        <v>0.97916666666666663</v>
      </c>
    </row>
    <row r="37" spans="2:24" ht="17.25" customHeight="1">
      <c r="B37" s="230" t="s">
        <v>53</v>
      </c>
      <c r="C37" s="231"/>
      <c r="D37" s="58" t="s">
        <v>42</v>
      </c>
      <c r="E37" s="58" t="s">
        <v>42</v>
      </c>
      <c r="F37" s="58" t="s">
        <v>42</v>
      </c>
      <c r="G37" s="58">
        <v>10.6</v>
      </c>
      <c r="H37" s="58">
        <v>6</v>
      </c>
      <c r="I37" s="58" t="s">
        <v>42</v>
      </c>
      <c r="J37" s="58" t="s">
        <v>42</v>
      </c>
      <c r="K37" s="58">
        <v>3.75</v>
      </c>
      <c r="L37" s="58" t="s">
        <v>42</v>
      </c>
      <c r="M37" s="58">
        <v>4.75</v>
      </c>
      <c r="N37" s="58">
        <v>3.25</v>
      </c>
      <c r="O37" s="58">
        <v>3.5</v>
      </c>
      <c r="P37" s="57">
        <v>11.75</v>
      </c>
      <c r="Q37" s="58" t="s">
        <v>42</v>
      </c>
      <c r="R37" s="58" t="s">
        <v>42</v>
      </c>
      <c r="S37" s="58" t="s">
        <v>42</v>
      </c>
      <c r="T37" s="39">
        <v>4</v>
      </c>
      <c r="U37" s="48" t="s">
        <v>42</v>
      </c>
      <c r="V37" s="58">
        <v>4.25</v>
      </c>
      <c r="W37" s="58">
        <v>3.25</v>
      </c>
      <c r="X37" s="61">
        <v>3.4</v>
      </c>
    </row>
    <row r="38" spans="2:24" ht="17.25" customHeight="1">
      <c r="B38" s="220" t="s">
        <v>54</v>
      </c>
      <c r="C38" s="221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20" t="s">
        <v>59</v>
      </c>
      <c r="C39" s="221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22" t="s">
        <v>60</v>
      </c>
      <c r="C40" s="223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33B53-203B-42EA-9AF4-3D408EE9F4C0}">
  <sheetPr>
    <tabColor theme="8" tint="0.59999389629810485"/>
    <pageSetUpPr fitToPage="1"/>
  </sheetPr>
  <dimension ref="A1:AC205"/>
  <sheetViews>
    <sheetView zoomScale="85" zoomScaleNormal="85" workbookViewId="0">
      <pane ySplit="4" topLeftCell="A5" activePane="bottomLeft" state="frozen"/>
      <selection activeCell="P43" sqref="P43"/>
      <selection pane="bottomLeft" activeCell="P43" sqref="P43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SUM(F5:F191)</f>
        <v>113684</v>
      </c>
      <c r="E1" s="88" t="s">
        <v>3</v>
      </c>
      <c r="F1" s="89">
        <f>SUM(G5:G191)</f>
        <v>2275641.129999999</v>
      </c>
      <c r="G1" s="90" t="s">
        <v>84</v>
      </c>
      <c r="H1" s="91">
        <f>L21+L38+L55+L72+L89+L106+L123+L140+L157+L174+L191</f>
        <v>58.5</v>
      </c>
      <c r="I1" s="345" t="s">
        <v>85</v>
      </c>
      <c r="J1" s="341"/>
      <c r="K1" s="361"/>
      <c r="L1" s="365" t="s">
        <v>86</v>
      </c>
      <c r="M1" s="366"/>
      <c r="N1" s="367"/>
      <c r="O1" s="341" t="s">
        <v>87</v>
      </c>
      <c r="P1" s="341"/>
      <c r="Q1" s="341"/>
      <c r="R1" s="342"/>
      <c r="S1" s="345" t="s">
        <v>88</v>
      </c>
      <c r="T1" s="341"/>
      <c r="U1" s="341"/>
      <c r="V1" s="341"/>
      <c r="W1" s="341"/>
      <c r="X1" s="342"/>
      <c r="Y1" s="341" t="s">
        <v>89</v>
      </c>
      <c r="Z1" s="341"/>
      <c r="AA1" s="345" t="s">
        <v>90</v>
      </c>
      <c r="AB1" s="347"/>
      <c r="AC1" s="348"/>
    </row>
    <row r="2" spans="1:29" ht="26.25" customHeight="1" thickBot="1">
      <c r="A2" s="354">
        <v>46043</v>
      </c>
      <c r="B2" s="355"/>
      <c r="C2" s="92" t="s">
        <v>40</v>
      </c>
      <c r="D2" s="93">
        <f>AVERAGE(N21,N38,N55,N72,N89,N106,N123,N140,N157,N174,N191)</f>
        <v>655.60193599021204</v>
      </c>
      <c r="E2" s="93" t="s">
        <v>91</v>
      </c>
      <c r="F2" s="94">
        <f>F1/D1</f>
        <v>20.017250712501312</v>
      </c>
      <c r="G2" s="95" t="s">
        <v>92</v>
      </c>
      <c r="H2" s="96">
        <f>COUNT(H5:H191)</f>
        <v>2</v>
      </c>
      <c r="I2" s="362"/>
      <c r="J2" s="363"/>
      <c r="K2" s="364"/>
      <c r="L2" s="368"/>
      <c r="M2" s="343"/>
      <c r="N2" s="369"/>
      <c r="O2" s="343"/>
      <c r="P2" s="343"/>
      <c r="Q2" s="343"/>
      <c r="R2" s="344"/>
      <c r="S2" s="346"/>
      <c r="T2" s="343"/>
      <c r="U2" s="343"/>
      <c r="V2" s="343"/>
      <c r="W2" s="343"/>
      <c r="X2" s="344"/>
      <c r="Y2" s="343"/>
      <c r="Z2" s="343"/>
      <c r="AA2" s="349"/>
      <c r="AB2" s="350"/>
      <c r="AC2" s="351"/>
    </row>
    <row r="3" spans="1:29" ht="23.25" customHeight="1">
      <c r="A3" s="356" t="s">
        <v>93</v>
      </c>
      <c r="B3" s="358" t="s">
        <v>94</v>
      </c>
      <c r="C3" s="315" t="s">
        <v>95</v>
      </c>
      <c r="D3" s="315"/>
      <c r="E3" s="337" t="s">
        <v>96</v>
      </c>
      <c r="F3" s="315" t="s">
        <v>97</v>
      </c>
      <c r="G3" s="337" t="s">
        <v>98</v>
      </c>
      <c r="H3" s="339" t="s">
        <v>99</v>
      </c>
      <c r="I3" s="329" t="s">
        <v>100</v>
      </c>
      <c r="J3" s="325" t="s">
        <v>101</v>
      </c>
      <c r="K3" s="327" t="s">
        <v>40</v>
      </c>
      <c r="L3" s="352" t="s">
        <v>100</v>
      </c>
      <c r="M3" s="325" t="s">
        <v>101</v>
      </c>
      <c r="N3" s="327" t="s">
        <v>40</v>
      </c>
      <c r="O3" s="329" t="s">
        <v>100</v>
      </c>
      <c r="P3" s="331" t="s">
        <v>40</v>
      </c>
      <c r="Q3" s="333" t="s">
        <v>102</v>
      </c>
      <c r="R3" s="335" t="s">
        <v>103</v>
      </c>
      <c r="S3" s="314" t="s">
        <v>104</v>
      </c>
      <c r="T3" s="315"/>
      <c r="U3" s="316" t="s">
        <v>105</v>
      </c>
      <c r="V3" s="316" t="s">
        <v>106</v>
      </c>
      <c r="W3" s="315" t="s">
        <v>107</v>
      </c>
      <c r="X3" s="318"/>
      <c r="Y3" s="319" t="s">
        <v>108</v>
      </c>
      <c r="Z3" s="320"/>
      <c r="AA3" s="323" t="s">
        <v>101</v>
      </c>
      <c r="AB3" s="370" t="s">
        <v>102</v>
      </c>
      <c r="AC3" s="372" t="s">
        <v>109</v>
      </c>
    </row>
    <row r="4" spans="1:29" ht="17.25" customHeight="1" thickBot="1">
      <c r="A4" s="357"/>
      <c r="B4" s="359"/>
      <c r="C4" s="360"/>
      <c r="D4" s="360"/>
      <c r="E4" s="338"/>
      <c r="F4" s="360"/>
      <c r="G4" s="338"/>
      <c r="H4" s="340"/>
      <c r="I4" s="330"/>
      <c r="J4" s="326"/>
      <c r="K4" s="328"/>
      <c r="L4" s="353"/>
      <c r="M4" s="326"/>
      <c r="N4" s="328"/>
      <c r="O4" s="330"/>
      <c r="P4" s="332"/>
      <c r="Q4" s="334"/>
      <c r="R4" s="336"/>
      <c r="S4" s="68" t="s">
        <v>110</v>
      </c>
      <c r="T4" s="99" t="s">
        <v>111</v>
      </c>
      <c r="U4" s="317"/>
      <c r="V4" s="317"/>
      <c r="W4" s="99" t="s">
        <v>112</v>
      </c>
      <c r="X4" s="69" t="s">
        <v>113</v>
      </c>
      <c r="Y4" s="321"/>
      <c r="Z4" s="322"/>
      <c r="AA4" s="324"/>
      <c r="AB4" s="371"/>
      <c r="AC4" s="373"/>
    </row>
    <row r="5" spans="1:29" ht="15.75" customHeight="1">
      <c r="A5" s="311" t="s">
        <v>118</v>
      </c>
      <c r="B5" s="146" t="s">
        <v>114</v>
      </c>
      <c r="C5" s="304" t="s">
        <v>125</v>
      </c>
      <c r="D5" s="305"/>
      <c r="E5" s="147">
        <v>19.7</v>
      </c>
      <c r="F5" s="97">
        <v>584</v>
      </c>
      <c r="G5" s="148">
        <f t="shared" ref="G5:G9" si="0">E5*F5</f>
        <v>11504.8</v>
      </c>
      <c r="H5" s="149"/>
      <c r="I5" s="150">
        <v>6</v>
      </c>
      <c r="J5" s="151">
        <v>2500</v>
      </c>
      <c r="K5" s="152">
        <f>J5/I5</f>
        <v>416.66666666666669</v>
      </c>
      <c r="L5" s="153">
        <v>6</v>
      </c>
      <c r="M5" s="151">
        <f>F5/V5*60</f>
        <v>2255.7939914163085</v>
      </c>
      <c r="N5" s="152">
        <f>M5/L5</f>
        <v>375.96566523605139</v>
      </c>
      <c r="O5" s="154">
        <f>L5-I5</f>
        <v>0</v>
      </c>
      <c r="P5" s="155">
        <f>N5-K5</f>
        <v>-40.701001430615293</v>
      </c>
      <c r="Q5" s="156">
        <f>N5/K5</f>
        <v>0.90231759656652333</v>
      </c>
      <c r="R5" s="306">
        <f>Q21</f>
        <v>0.87447078100188358</v>
      </c>
      <c r="S5" s="157">
        <v>0.35449074074074072</v>
      </c>
      <c r="T5" s="158">
        <v>0.36527777777777776</v>
      </c>
      <c r="U5" s="159"/>
      <c r="V5" s="160">
        <v>15.533333333333337</v>
      </c>
      <c r="W5" s="161"/>
      <c r="X5" s="162"/>
      <c r="Y5" s="309"/>
      <c r="Z5" s="310"/>
      <c r="AA5" s="115">
        <f>M5-J5</f>
        <v>-244.20600858369153</v>
      </c>
      <c r="AB5" s="156">
        <f>M5/J5</f>
        <v>0.90231759656652344</v>
      </c>
      <c r="AC5" s="290">
        <f>AB21</f>
        <v>0.87447078100188358</v>
      </c>
    </row>
    <row r="6" spans="1:29" ht="15.75" customHeight="1">
      <c r="A6" s="312"/>
      <c r="B6" s="100" t="s">
        <v>120</v>
      </c>
      <c r="C6" s="293" t="s">
        <v>121</v>
      </c>
      <c r="D6" s="294"/>
      <c r="E6" s="101">
        <v>28.57</v>
      </c>
      <c r="F6" s="102">
        <v>2177</v>
      </c>
      <c r="G6" s="103">
        <f t="shared" si="0"/>
        <v>62196.89</v>
      </c>
      <c r="H6" s="26"/>
      <c r="I6" s="104">
        <v>12</v>
      </c>
      <c r="J6" s="105">
        <v>3600</v>
      </c>
      <c r="K6" s="106">
        <f t="shared" ref="K6:K23" si="1">J6/I6</f>
        <v>300</v>
      </c>
      <c r="L6" s="107">
        <v>12</v>
      </c>
      <c r="M6" s="105">
        <f>F6/V6*60</f>
        <v>3117.4224343675423</v>
      </c>
      <c r="N6" s="106">
        <f>M6/L6</f>
        <v>259.78520286396184</v>
      </c>
      <c r="O6" s="108">
        <f>L6-I6</f>
        <v>0</v>
      </c>
      <c r="P6" s="109">
        <f>N6-K6</f>
        <v>-40.214797136038158</v>
      </c>
      <c r="Q6" s="110">
        <f>N6/K6</f>
        <v>0.86595067621320609</v>
      </c>
      <c r="R6" s="307"/>
      <c r="S6" s="47">
        <v>0.36881944444444442</v>
      </c>
      <c r="T6" s="48">
        <v>0.39791666666666664</v>
      </c>
      <c r="U6" s="111">
        <v>5.0999999999999979</v>
      </c>
      <c r="V6" s="112">
        <v>41.899999999999991</v>
      </c>
      <c r="W6" s="113"/>
      <c r="X6" s="116"/>
      <c r="Y6" s="295"/>
      <c r="Z6" s="296"/>
      <c r="AA6" s="117">
        <f>M6-J6</f>
        <v>-482.57756563245766</v>
      </c>
      <c r="AB6" s="110">
        <f>M6/J6</f>
        <v>0.86595067621320621</v>
      </c>
      <c r="AC6" s="291"/>
    </row>
    <row r="7" spans="1:29" ht="15.75" customHeight="1">
      <c r="A7" s="312"/>
      <c r="B7" s="100" t="s">
        <v>114</v>
      </c>
      <c r="C7" s="293" t="s">
        <v>115</v>
      </c>
      <c r="D7" s="294"/>
      <c r="E7" s="101">
        <v>29.85</v>
      </c>
      <c r="F7" s="102">
        <v>2119</v>
      </c>
      <c r="G7" s="103">
        <f t="shared" si="0"/>
        <v>63252.15</v>
      </c>
      <c r="H7" s="26"/>
      <c r="I7" s="104">
        <v>12</v>
      </c>
      <c r="J7" s="105">
        <v>3600</v>
      </c>
      <c r="K7" s="106">
        <f t="shared" si="1"/>
        <v>300</v>
      </c>
      <c r="L7" s="107">
        <v>12</v>
      </c>
      <c r="M7" s="105">
        <f>F7/V7*60</f>
        <v>3123.8329238329202</v>
      </c>
      <c r="N7" s="106">
        <f>M7/L7</f>
        <v>260.31941031941</v>
      </c>
      <c r="O7" s="108">
        <f>L7-I7</f>
        <v>0</v>
      </c>
      <c r="P7" s="109">
        <f>N7-K7</f>
        <v>-39.680589680590003</v>
      </c>
      <c r="Q7" s="110">
        <f>N7/K7</f>
        <v>0.86773136773136661</v>
      </c>
      <c r="R7" s="307"/>
      <c r="S7" s="47">
        <v>0.40229166666666666</v>
      </c>
      <c r="T7" s="48">
        <v>0.43055555555555558</v>
      </c>
      <c r="U7" s="111">
        <v>6.3000000000000256</v>
      </c>
      <c r="V7" s="112">
        <v>40.700000000000045</v>
      </c>
      <c r="W7" s="113"/>
      <c r="X7" s="116"/>
      <c r="Y7" s="295"/>
      <c r="Z7" s="296"/>
      <c r="AA7" s="117">
        <f>M7-J7</f>
        <v>-476.16707616707981</v>
      </c>
      <c r="AB7" s="110">
        <f>M7/J7</f>
        <v>0.86773136773136672</v>
      </c>
      <c r="AC7" s="291"/>
    </row>
    <row r="8" spans="1:29" ht="15.75" customHeight="1">
      <c r="A8" s="312"/>
      <c r="B8" s="100" t="s">
        <v>114</v>
      </c>
      <c r="C8" s="293" t="s">
        <v>116</v>
      </c>
      <c r="D8" s="294"/>
      <c r="E8" s="101">
        <v>29.52</v>
      </c>
      <c r="F8" s="102">
        <v>2028</v>
      </c>
      <c r="G8" s="103">
        <f t="shared" si="0"/>
        <v>59866.559999999998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3125.3424657534197</v>
      </c>
      <c r="N8" s="106">
        <f>M8/L8</f>
        <v>260.44520547945166</v>
      </c>
      <c r="O8" s="108">
        <f>L8-I8</f>
        <v>0</v>
      </c>
      <c r="P8" s="109">
        <f>N8-K8</f>
        <v>-39.554794520548342</v>
      </c>
      <c r="Q8" s="110">
        <f>N8/K8</f>
        <v>0.86815068493150549</v>
      </c>
      <c r="R8" s="307"/>
      <c r="S8" s="47">
        <v>0.43407407407407406</v>
      </c>
      <c r="T8" s="48">
        <v>0.46111111111111114</v>
      </c>
      <c r="U8" s="111">
        <v>5.066666666666606</v>
      </c>
      <c r="V8" s="112">
        <v>38.933333333333394</v>
      </c>
      <c r="W8" s="113"/>
      <c r="X8" s="116"/>
      <c r="Y8" s="295"/>
      <c r="Z8" s="296"/>
      <c r="AA8" s="117">
        <f>M8-J8</f>
        <v>-474.65753424658033</v>
      </c>
      <c r="AB8" s="110">
        <f>M8/J8</f>
        <v>0.86815068493150549</v>
      </c>
      <c r="AC8" s="291"/>
    </row>
    <row r="9" spans="1:29" ht="15.75" customHeight="1">
      <c r="A9" s="312"/>
      <c r="B9" s="100" t="s">
        <v>114</v>
      </c>
      <c r="C9" s="293" t="s">
        <v>119</v>
      </c>
      <c r="D9" s="294"/>
      <c r="E9" s="101">
        <v>25.64</v>
      </c>
      <c r="F9" s="102">
        <v>1536</v>
      </c>
      <c r="G9" s="103">
        <f t="shared" si="0"/>
        <v>39383.040000000001</v>
      </c>
      <c r="H9" s="13"/>
      <c r="I9" s="104">
        <v>11</v>
      </c>
      <c r="J9" s="105">
        <v>3600</v>
      </c>
      <c r="K9" s="106">
        <f t="shared" si="1"/>
        <v>327.27272727272725</v>
      </c>
      <c r="L9" s="118">
        <v>11</v>
      </c>
      <c r="M9" s="105">
        <f>F9/V9*60</f>
        <v>3156.1643835616428</v>
      </c>
      <c r="N9" s="106">
        <f>M9/L9</f>
        <v>286.92403486924024</v>
      </c>
      <c r="O9" s="108">
        <f>L9-I9</f>
        <v>0</v>
      </c>
      <c r="P9" s="109">
        <f>N9-K9</f>
        <v>-40.348692403487007</v>
      </c>
      <c r="Q9" s="110">
        <f>N9/K9</f>
        <v>0.87671232876712302</v>
      </c>
      <c r="R9" s="307"/>
      <c r="S9" s="47">
        <v>0.46458333333333335</v>
      </c>
      <c r="T9" s="48">
        <v>0.48486111111111113</v>
      </c>
      <c r="U9" s="111">
        <v>4.9999999999999822</v>
      </c>
      <c r="V9" s="112">
        <v>29.20000000000001</v>
      </c>
      <c r="W9" s="113">
        <v>0.48486111111111113</v>
      </c>
      <c r="X9" s="116">
        <v>0.52322916666666663</v>
      </c>
      <c r="Y9" s="295"/>
      <c r="Z9" s="296"/>
      <c r="AA9" s="117">
        <f>M9-J9</f>
        <v>-443.83561643835719</v>
      </c>
      <c r="AB9" s="110">
        <f>M9/J9</f>
        <v>0.87671232876712302</v>
      </c>
      <c r="AC9" s="291"/>
    </row>
    <row r="10" spans="1:29" ht="15.75" customHeight="1">
      <c r="A10" s="312"/>
      <c r="B10" s="100"/>
      <c r="C10" s="293"/>
      <c r="D10" s="294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07"/>
      <c r="S10" s="47"/>
      <c r="T10" s="48"/>
      <c r="U10" s="111"/>
      <c r="V10" s="112"/>
      <c r="W10" s="113"/>
      <c r="X10" s="116"/>
      <c r="Y10" s="295"/>
      <c r="Z10" s="296"/>
      <c r="AA10" s="117"/>
      <c r="AB10" s="110"/>
      <c r="AC10" s="291"/>
    </row>
    <row r="11" spans="1:29" ht="15.75" customHeight="1">
      <c r="A11" s="312"/>
      <c r="B11" s="100"/>
      <c r="C11" s="293"/>
      <c r="D11" s="294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307"/>
      <c r="S11" s="47"/>
      <c r="T11" s="48"/>
      <c r="U11" s="111"/>
      <c r="V11" s="112"/>
      <c r="W11" s="113"/>
      <c r="X11" s="116"/>
      <c r="Y11" s="295"/>
      <c r="Z11" s="296"/>
      <c r="AA11" s="117"/>
      <c r="AB11" s="110"/>
      <c r="AC11" s="291"/>
    </row>
    <row r="12" spans="1:29" ht="15.75" customHeight="1">
      <c r="A12" s="312"/>
      <c r="B12" s="100"/>
      <c r="C12" s="293"/>
      <c r="D12" s="294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07"/>
      <c r="S12" s="47"/>
      <c r="T12" s="48"/>
      <c r="U12" s="111"/>
      <c r="V12" s="112"/>
      <c r="W12" s="113"/>
      <c r="X12" s="116"/>
      <c r="Y12" s="295"/>
      <c r="Z12" s="296"/>
      <c r="AA12" s="117"/>
      <c r="AB12" s="110"/>
      <c r="AC12" s="291"/>
    </row>
    <row r="13" spans="1:29" ht="15.75" customHeight="1">
      <c r="A13" s="312"/>
      <c r="B13" s="100"/>
      <c r="C13" s="293"/>
      <c r="D13" s="294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07"/>
      <c r="S13" s="47"/>
      <c r="T13" s="48"/>
      <c r="U13" s="111"/>
      <c r="V13" s="112"/>
      <c r="W13" s="113"/>
      <c r="X13" s="127"/>
      <c r="Y13" s="295"/>
      <c r="Z13" s="296"/>
      <c r="AA13" s="117"/>
      <c r="AB13" s="110"/>
      <c r="AC13" s="291"/>
    </row>
    <row r="14" spans="1:29" ht="15.75" customHeight="1">
      <c r="A14" s="312"/>
      <c r="B14" s="100"/>
      <c r="C14" s="293"/>
      <c r="D14" s="294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07"/>
      <c r="S14" s="47"/>
      <c r="T14" s="48"/>
      <c r="U14" s="111"/>
      <c r="V14" s="112"/>
      <c r="W14" s="113"/>
      <c r="X14" s="127"/>
      <c r="Y14" s="295"/>
      <c r="Z14" s="296"/>
      <c r="AA14" s="117"/>
      <c r="AB14" s="110"/>
      <c r="AC14" s="291"/>
    </row>
    <row r="15" spans="1:29" ht="15.75" customHeight="1">
      <c r="A15" s="312"/>
      <c r="B15" s="100"/>
      <c r="C15" s="293"/>
      <c r="D15" s="29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07"/>
      <c r="S15" s="47"/>
      <c r="T15" s="48"/>
      <c r="U15" s="111"/>
      <c r="V15" s="112"/>
      <c r="W15" s="113"/>
      <c r="X15" s="127"/>
      <c r="Y15" s="295"/>
      <c r="Z15" s="296"/>
      <c r="AA15" s="117"/>
      <c r="AB15" s="110"/>
      <c r="AC15" s="291"/>
    </row>
    <row r="16" spans="1:29" ht="15.75" customHeight="1">
      <c r="A16" s="312"/>
      <c r="B16" s="100"/>
      <c r="C16" s="293"/>
      <c r="D16" s="29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07"/>
      <c r="S16" s="47"/>
      <c r="T16" s="48"/>
      <c r="U16" s="111"/>
      <c r="V16" s="112"/>
      <c r="W16" s="113"/>
      <c r="X16" s="127"/>
      <c r="Y16" s="295"/>
      <c r="Z16" s="296"/>
      <c r="AA16" s="117"/>
      <c r="AB16" s="110"/>
      <c r="AC16" s="291"/>
    </row>
    <row r="17" spans="1:29" ht="15.75" customHeight="1">
      <c r="A17" s="312"/>
      <c r="B17" s="100"/>
      <c r="C17" s="293"/>
      <c r="D17" s="29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07"/>
      <c r="S17" s="47"/>
      <c r="T17" s="48"/>
      <c r="U17" s="111"/>
      <c r="V17" s="112"/>
      <c r="W17" s="113"/>
      <c r="X17" s="127"/>
      <c r="Y17" s="295"/>
      <c r="Z17" s="296"/>
      <c r="AA17" s="117"/>
      <c r="AB17" s="110"/>
      <c r="AC17" s="291"/>
    </row>
    <row r="18" spans="1:29" ht="15.75" customHeight="1">
      <c r="A18" s="312"/>
      <c r="B18" s="100"/>
      <c r="C18" s="293"/>
      <c r="D18" s="29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07"/>
      <c r="S18" s="47"/>
      <c r="T18" s="48"/>
      <c r="U18" s="111"/>
      <c r="V18" s="112"/>
      <c r="W18" s="113"/>
      <c r="X18" s="127"/>
      <c r="Y18" s="295"/>
      <c r="Z18" s="296"/>
      <c r="AA18" s="117"/>
      <c r="AB18" s="110"/>
      <c r="AC18" s="291"/>
    </row>
    <row r="19" spans="1:29" ht="15.75" customHeight="1">
      <c r="A19" s="312"/>
      <c r="B19" s="100"/>
      <c r="C19" s="293"/>
      <c r="D19" s="29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07"/>
      <c r="S19" s="47"/>
      <c r="T19" s="48"/>
      <c r="U19" s="111"/>
      <c r="V19" s="112"/>
      <c r="W19" s="113"/>
      <c r="X19" s="127"/>
      <c r="Y19" s="295"/>
      <c r="Z19" s="296"/>
      <c r="AA19" s="117"/>
      <c r="AB19" s="110"/>
      <c r="AC19" s="291"/>
    </row>
    <row r="20" spans="1:29" ht="15.75" customHeight="1">
      <c r="A20" s="312"/>
      <c r="B20" s="163"/>
      <c r="C20" s="293"/>
      <c r="D20" s="294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07"/>
      <c r="S20" s="119"/>
      <c r="T20" s="120"/>
      <c r="U20" s="130"/>
      <c r="V20" s="131"/>
      <c r="W20" s="126"/>
      <c r="X20" s="127"/>
      <c r="Y20" s="295"/>
      <c r="Z20" s="296"/>
      <c r="AA20" s="165"/>
      <c r="AB20" s="125"/>
      <c r="AC20" s="291"/>
    </row>
    <row r="21" spans="1:29" ht="15.75" customHeight="1" thickBot="1">
      <c r="A21" s="313"/>
      <c r="B21" s="133" t="s">
        <v>117</v>
      </c>
      <c r="C21" s="297"/>
      <c r="D21" s="297"/>
      <c r="E21" s="134"/>
      <c r="F21" s="167"/>
      <c r="G21" s="135"/>
      <c r="H21" s="69"/>
      <c r="I21" s="136">
        <f t="shared" ref="I21:J21" si="2">AVERAGE(I5:I20)</f>
        <v>10.6</v>
      </c>
      <c r="J21" s="137">
        <f t="shared" si="2"/>
        <v>3380</v>
      </c>
      <c r="K21" s="138">
        <f t="shared" ref="K21" si="3">J21/I21</f>
        <v>318.8679245283019</v>
      </c>
      <c r="L21" s="136">
        <f t="shared" ref="L21:M21" si="4">AVERAGE(L5:L20)</f>
        <v>10.6</v>
      </c>
      <c r="M21" s="137">
        <f t="shared" si="4"/>
        <v>2955.7112397863666</v>
      </c>
      <c r="N21" s="138">
        <f>M21/L21</f>
        <v>278.84068299871382</v>
      </c>
      <c r="O21" s="139">
        <f>L21-I21</f>
        <v>0</v>
      </c>
      <c r="P21" s="140">
        <f>N21-K21</f>
        <v>-40.027241529588082</v>
      </c>
      <c r="Q21" s="141">
        <f>N21/K21</f>
        <v>0.87447078100188358</v>
      </c>
      <c r="R21" s="308"/>
      <c r="S21" s="142">
        <f>S5</f>
        <v>0.35449074074074072</v>
      </c>
      <c r="T21" s="143">
        <f>INDEX(T5:T20,COUNTA(T5:T20))</f>
        <v>0.48486111111111113</v>
      </c>
      <c r="U21" s="144"/>
      <c r="V21" s="166"/>
      <c r="W21" s="167"/>
      <c r="X21" s="138"/>
      <c r="Y21" s="298"/>
      <c r="Z21" s="299"/>
      <c r="AA21" s="168">
        <f>M21-J21</f>
        <v>-424.2887602136334</v>
      </c>
      <c r="AB21" s="141">
        <f>M21/J21</f>
        <v>0.87447078100188358</v>
      </c>
      <c r="AC21" s="292"/>
    </row>
    <row r="22" spans="1:29" ht="15.75" customHeight="1">
      <c r="A22" s="300" t="s">
        <v>122</v>
      </c>
      <c r="B22" s="114" t="s">
        <v>114</v>
      </c>
      <c r="C22" s="304" t="s">
        <v>123</v>
      </c>
      <c r="D22" s="305"/>
      <c r="E22" s="147">
        <v>14.03</v>
      </c>
      <c r="F22" s="97">
        <v>1119</v>
      </c>
      <c r="G22" s="148">
        <f t="shared" ref="G22:G23" si="5">E22*F22</f>
        <v>15699.57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2316.5037377803314</v>
      </c>
      <c r="N22" s="152">
        <f>M22/L22</f>
        <v>386.08395629672191</v>
      </c>
      <c r="O22" s="154">
        <f>L22-I22</f>
        <v>0</v>
      </c>
      <c r="P22" s="155">
        <f>N22-K22</f>
        <v>-47.249377036611406</v>
      </c>
      <c r="Q22" s="156">
        <f>N22/K22</f>
        <v>0.89096297606935826</v>
      </c>
      <c r="R22" s="306">
        <f>Q38</f>
        <v>0.89097268599084856</v>
      </c>
      <c r="S22" s="157">
        <v>0.29167824074074072</v>
      </c>
      <c r="T22" s="158">
        <v>0.31180555555555556</v>
      </c>
      <c r="U22" s="159"/>
      <c r="V22" s="160">
        <v>28.983333333333363</v>
      </c>
      <c r="W22" s="158"/>
      <c r="X22" s="169"/>
      <c r="Y22" s="309"/>
      <c r="Z22" s="310"/>
      <c r="AA22" s="115">
        <f>M22-J22</f>
        <v>-283.49626221966855</v>
      </c>
      <c r="AB22" s="156">
        <f>M22/J22</f>
        <v>0.89096297606935826</v>
      </c>
      <c r="AC22" s="290">
        <f>AB38</f>
        <v>0.89097268599084845</v>
      </c>
    </row>
    <row r="23" spans="1:29" ht="15.75" customHeight="1">
      <c r="A23" s="301"/>
      <c r="B23" s="100" t="s">
        <v>114</v>
      </c>
      <c r="C23" s="293" t="s">
        <v>124</v>
      </c>
      <c r="D23" s="294"/>
      <c r="E23" s="101">
        <v>14.49</v>
      </c>
      <c r="F23" s="102">
        <v>1240</v>
      </c>
      <c r="G23" s="103">
        <f t="shared" si="5"/>
        <v>17967.599999999999</v>
      </c>
      <c r="H23" s="26"/>
      <c r="I23" s="104">
        <v>6</v>
      </c>
      <c r="J23" s="105">
        <v>2600</v>
      </c>
      <c r="K23" s="106">
        <f t="shared" si="1"/>
        <v>433.33333333333331</v>
      </c>
      <c r="L23" s="107">
        <v>6</v>
      </c>
      <c r="M23" s="105">
        <f>F23/V23*60</f>
        <v>2316.5542293720805</v>
      </c>
      <c r="N23" s="106">
        <f>M23/L23</f>
        <v>386.0923715620134</v>
      </c>
      <c r="O23" s="108">
        <f>L23-I23</f>
        <v>0</v>
      </c>
      <c r="P23" s="109">
        <f>N23-K23</f>
        <v>-47.240961771319917</v>
      </c>
      <c r="Q23" s="110">
        <f>N23/K23</f>
        <v>0.89098239591233863</v>
      </c>
      <c r="R23" s="307"/>
      <c r="S23" s="47">
        <v>0.31527777777777777</v>
      </c>
      <c r="T23" s="48">
        <v>0.33758101851851852</v>
      </c>
      <c r="U23" s="111">
        <v>4.9999999999999822</v>
      </c>
      <c r="V23" s="112">
        <v>32.116666666666674</v>
      </c>
      <c r="W23" s="113"/>
      <c r="X23" s="13"/>
      <c r="Y23" s="295"/>
      <c r="Z23" s="296"/>
      <c r="AA23" s="117">
        <f>M23-J23</f>
        <v>-283.4457706279195</v>
      </c>
      <c r="AB23" s="110">
        <f>M23/J23</f>
        <v>0.89098239591233863</v>
      </c>
      <c r="AC23" s="291"/>
    </row>
    <row r="24" spans="1:29" ht="15.75" customHeight="1">
      <c r="A24" s="301"/>
      <c r="B24" s="100"/>
      <c r="C24" s="293"/>
      <c r="D24" s="294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307"/>
      <c r="S24" s="47"/>
      <c r="T24" s="48"/>
      <c r="U24" s="111"/>
      <c r="V24" s="112"/>
      <c r="W24" s="113"/>
      <c r="X24" s="13"/>
      <c r="Y24" s="295"/>
      <c r="Z24" s="296"/>
      <c r="AA24" s="117"/>
      <c r="AB24" s="110"/>
      <c r="AC24" s="291"/>
    </row>
    <row r="25" spans="1:29" ht="15.75" customHeight="1">
      <c r="A25" s="301"/>
      <c r="B25" s="100"/>
      <c r="C25" s="293"/>
      <c r="D25" s="294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07"/>
      <c r="S25" s="47"/>
      <c r="T25" s="48"/>
      <c r="U25" s="111"/>
      <c r="V25" s="112"/>
      <c r="W25" s="113"/>
      <c r="X25" s="116"/>
      <c r="Y25" s="295"/>
      <c r="Z25" s="296"/>
      <c r="AA25" s="117"/>
      <c r="AB25" s="110"/>
      <c r="AC25" s="291"/>
    </row>
    <row r="26" spans="1:29" ht="15.75" customHeight="1">
      <c r="A26" s="302"/>
      <c r="B26" s="100"/>
      <c r="C26" s="293"/>
      <c r="D26" s="294"/>
      <c r="E26" s="101"/>
      <c r="F26" s="102"/>
      <c r="G26" s="103"/>
      <c r="H26" s="13"/>
      <c r="I26" s="104"/>
      <c r="J26" s="105"/>
      <c r="K26" s="106"/>
      <c r="L26" s="118"/>
      <c r="M26" s="105"/>
      <c r="N26" s="106"/>
      <c r="O26" s="108"/>
      <c r="P26" s="109"/>
      <c r="Q26" s="110"/>
      <c r="R26" s="307"/>
      <c r="S26" s="47"/>
      <c r="T26" s="48"/>
      <c r="U26" s="111"/>
      <c r="V26" s="112"/>
      <c r="W26" s="113"/>
      <c r="X26" s="13"/>
      <c r="Y26" s="295"/>
      <c r="Z26" s="296"/>
      <c r="AA26" s="117"/>
      <c r="AB26" s="110"/>
      <c r="AC26" s="291"/>
    </row>
    <row r="27" spans="1:29" ht="15.75" customHeight="1">
      <c r="A27" s="302"/>
      <c r="B27" s="100"/>
      <c r="C27" s="293"/>
      <c r="D27" s="294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07"/>
      <c r="S27" s="47"/>
      <c r="T27" s="48"/>
      <c r="U27" s="111"/>
      <c r="V27" s="112"/>
      <c r="W27" s="113"/>
      <c r="X27" s="50"/>
      <c r="Y27" s="295"/>
      <c r="Z27" s="296"/>
      <c r="AA27" s="117"/>
      <c r="AB27" s="110"/>
      <c r="AC27" s="291"/>
    </row>
    <row r="28" spans="1:29" ht="15.75" customHeight="1">
      <c r="A28" s="302"/>
      <c r="B28" s="100"/>
      <c r="C28" s="293"/>
      <c r="D28" s="294"/>
      <c r="E28" s="101"/>
      <c r="F28" s="102"/>
      <c r="G28" s="121"/>
      <c r="H28" s="62"/>
      <c r="I28" s="104"/>
      <c r="J28" s="105"/>
      <c r="K28" s="106"/>
      <c r="L28" s="118"/>
      <c r="M28" s="105"/>
      <c r="N28" s="106"/>
      <c r="O28" s="123"/>
      <c r="P28" s="124"/>
      <c r="Q28" s="125"/>
      <c r="R28" s="307"/>
      <c r="S28" s="47"/>
      <c r="T28" s="48"/>
      <c r="U28" s="111"/>
      <c r="V28" s="112"/>
      <c r="W28" s="113"/>
      <c r="X28" s="116"/>
      <c r="Y28" s="295"/>
      <c r="Z28" s="296"/>
      <c r="AA28" s="117"/>
      <c r="AB28" s="110"/>
      <c r="AC28" s="291"/>
    </row>
    <row r="29" spans="1:29" ht="15.75" customHeight="1">
      <c r="A29" s="302"/>
      <c r="B29" s="100"/>
      <c r="C29" s="293"/>
      <c r="D29" s="294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07"/>
      <c r="S29" s="47"/>
      <c r="T29" s="48"/>
      <c r="U29" s="111"/>
      <c r="V29" s="112"/>
      <c r="W29" s="113"/>
      <c r="X29" s="116"/>
      <c r="Y29" s="295"/>
      <c r="Z29" s="296"/>
      <c r="AA29" s="117"/>
      <c r="AB29" s="110"/>
      <c r="AC29" s="291"/>
    </row>
    <row r="30" spans="1:29" ht="15.75" customHeight="1">
      <c r="A30" s="302"/>
      <c r="B30" s="100"/>
      <c r="C30" s="293"/>
      <c r="D30" s="294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07"/>
      <c r="S30" s="119"/>
      <c r="T30" s="120"/>
      <c r="U30" s="111"/>
      <c r="V30" s="131"/>
      <c r="W30" s="113"/>
      <c r="X30" s="116"/>
      <c r="Y30" s="295"/>
      <c r="Z30" s="296"/>
      <c r="AA30" s="117"/>
      <c r="AB30" s="110"/>
      <c r="AC30" s="291"/>
    </row>
    <row r="31" spans="1:29" ht="15.75" customHeight="1">
      <c r="A31" s="302"/>
      <c r="B31" s="100"/>
      <c r="C31" s="293"/>
      <c r="D31" s="294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07"/>
      <c r="S31" s="119"/>
      <c r="T31" s="120"/>
      <c r="U31" s="111"/>
      <c r="V31" s="131"/>
      <c r="W31" s="126"/>
      <c r="X31" s="127"/>
      <c r="Y31" s="295"/>
      <c r="Z31" s="296"/>
      <c r="AA31" s="117"/>
      <c r="AB31" s="110"/>
      <c r="AC31" s="291"/>
    </row>
    <row r="32" spans="1:29" ht="15.75" customHeight="1">
      <c r="A32" s="302"/>
      <c r="B32" s="100"/>
      <c r="C32" s="293"/>
      <c r="D32" s="294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07"/>
      <c r="S32" s="119"/>
      <c r="T32" s="120"/>
      <c r="U32" s="111"/>
      <c r="V32" s="131"/>
      <c r="W32" s="126"/>
      <c r="X32" s="127"/>
      <c r="Y32" s="295"/>
      <c r="Z32" s="296"/>
      <c r="AA32" s="117"/>
      <c r="AB32" s="110"/>
      <c r="AC32" s="291"/>
    </row>
    <row r="33" spans="1:29" ht="15.75" customHeight="1">
      <c r="A33" s="302"/>
      <c r="B33" s="100"/>
      <c r="C33" s="293"/>
      <c r="D33" s="294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07"/>
      <c r="S33" s="119"/>
      <c r="T33" s="120"/>
      <c r="U33" s="111"/>
      <c r="V33" s="131"/>
      <c r="W33" s="126"/>
      <c r="X33" s="127"/>
      <c r="Y33" s="295"/>
      <c r="Z33" s="296"/>
      <c r="AA33" s="117"/>
      <c r="AB33" s="110"/>
      <c r="AC33" s="291"/>
    </row>
    <row r="34" spans="1:29" ht="15.75" customHeight="1">
      <c r="A34" s="302"/>
      <c r="B34" s="100"/>
      <c r="C34" s="293"/>
      <c r="D34" s="294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07"/>
      <c r="S34" s="119"/>
      <c r="T34" s="120"/>
      <c r="U34" s="111"/>
      <c r="V34" s="131"/>
      <c r="W34" s="126"/>
      <c r="X34" s="127"/>
      <c r="Y34" s="295"/>
      <c r="Z34" s="296"/>
      <c r="AA34" s="117"/>
      <c r="AB34" s="110"/>
      <c r="AC34" s="291"/>
    </row>
    <row r="35" spans="1:29" ht="15.75" customHeight="1">
      <c r="A35" s="302"/>
      <c r="B35" s="100"/>
      <c r="C35" s="293"/>
      <c r="D35" s="294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07"/>
      <c r="S35" s="119"/>
      <c r="T35" s="120"/>
      <c r="U35" s="111"/>
      <c r="V35" s="131"/>
      <c r="W35" s="126"/>
      <c r="X35" s="127"/>
      <c r="Y35" s="295"/>
      <c r="Z35" s="296"/>
      <c r="AA35" s="117"/>
      <c r="AB35" s="110"/>
      <c r="AC35" s="291"/>
    </row>
    <row r="36" spans="1:29" ht="15.75" customHeight="1">
      <c r="A36" s="302"/>
      <c r="B36" s="100"/>
      <c r="C36" s="293"/>
      <c r="D36" s="294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07"/>
      <c r="S36" s="119"/>
      <c r="T36" s="120"/>
      <c r="U36" s="111"/>
      <c r="V36" s="131"/>
      <c r="W36" s="126"/>
      <c r="X36" s="127"/>
      <c r="Y36" s="295"/>
      <c r="Z36" s="296"/>
      <c r="AA36" s="117"/>
      <c r="AB36" s="110"/>
      <c r="AC36" s="291"/>
    </row>
    <row r="37" spans="1:29" ht="15.75" customHeight="1">
      <c r="A37" s="302"/>
      <c r="B37" s="100"/>
      <c r="C37" s="293"/>
      <c r="D37" s="294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07"/>
      <c r="S37" s="119"/>
      <c r="T37" s="120"/>
      <c r="U37" s="130"/>
      <c r="V37" s="131"/>
      <c r="W37" s="126"/>
      <c r="X37" s="127"/>
      <c r="Y37" s="295"/>
      <c r="Z37" s="296"/>
      <c r="AA37" s="165"/>
      <c r="AB37" s="125"/>
      <c r="AC37" s="291"/>
    </row>
    <row r="38" spans="1:29" ht="15.75" customHeight="1" thickBot="1">
      <c r="A38" s="303"/>
      <c r="B38" s="133" t="s">
        <v>117</v>
      </c>
      <c r="C38" s="297"/>
      <c r="D38" s="297"/>
      <c r="E38" s="134"/>
      <c r="F38" s="167"/>
      <c r="G38" s="135"/>
      <c r="H38" s="69"/>
      <c r="I38" s="136">
        <f t="shared" ref="I38:J38" si="6">AVERAGE(I22:I37)</f>
        <v>6</v>
      </c>
      <c r="J38" s="137">
        <f t="shared" si="6"/>
        <v>2600</v>
      </c>
      <c r="K38" s="138">
        <f t="shared" ref="K38" si="7">J38/I38</f>
        <v>433.33333333333331</v>
      </c>
      <c r="L38" s="136">
        <f t="shared" ref="L38:M38" si="8">AVERAGE(L22:L37)</f>
        <v>6</v>
      </c>
      <c r="M38" s="137">
        <f t="shared" si="8"/>
        <v>2316.528983576206</v>
      </c>
      <c r="N38" s="138">
        <f>M38/L38</f>
        <v>386.08816392936768</v>
      </c>
      <c r="O38" s="139">
        <f>L38-I38</f>
        <v>0</v>
      </c>
      <c r="P38" s="140">
        <f>N38-K38</f>
        <v>-47.245169403965633</v>
      </c>
      <c r="Q38" s="141">
        <f>N38/K38</f>
        <v>0.89097268599084856</v>
      </c>
      <c r="R38" s="308"/>
      <c r="S38" s="142">
        <f>S22</f>
        <v>0.29167824074074072</v>
      </c>
      <c r="T38" s="143">
        <f>INDEX(T22:T37,COUNTA(T22:T37))</f>
        <v>0.33758101851851852</v>
      </c>
      <c r="U38" s="144"/>
      <c r="V38" s="166"/>
      <c r="W38" s="167"/>
      <c r="X38" s="138"/>
      <c r="Y38" s="298"/>
      <c r="Z38" s="299"/>
      <c r="AA38" s="168">
        <f>M38-J38</f>
        <v>-283.47101642379403</v>
      </c>
      <c r="AB38" s="141">
        <f>M38/J38</f>
        <v>0.89097268599084845</v>
      </c>
      <c r="AC38" s="292"/>
    </row>
    <row r="39" spans="1:29" ht="15.75" customHeight="1">
      <c r="A39" s="311" t="s">
        <v>245</v>
      </c>
      <c r="B39" s="114" t="s">
        <v>120</v>
      </c>
      <c r="C39" s="304" t="s">
        <v>127</v>
      </c>
      <c r="D39" s="305"/>
      <c r="E39" s="147">
        <v>21.45</v>
      </c>
      <c r="F39" s="97">
        <v>1654</v>
      </c>
      <c r="G39" s="148">
        <f t="shared" ref="G39:G42" si="9">E39*F39</f>
        <v>35478.299999999996</v>
      </c>
      <c r="H39" s="149"/>
      <c r="I39" s="150">
        <v>4</v>
      </c>
      <c r="J39" s="151">
        <v>3300</v>
      </c>
      <c r="K39" s="152">
        <f>J39/I39</f>
        <v>825</v>
      </c>
      <c r="L39" s="153">
        <v>4</v>
      </c>
      <c r="M39" s="151">
        <f>F39/V39*60</f>
        <v>2953.5714285714234</v>
      </c>
      <c r="N39" s="152">
        <f>M39/L39</f>
        <v>738.39285714285586</v>
      </c>
      <c r="O39" s="154">
        <f>L39-I39</f>
        <v>0</v>
      </c>
      <c r="P39" s="155">
        <f>N39-K39</f>
        <v>-86.60714285714414</v>
      </c>
      <c r="Q39" s="156">
        <f>N39/K39</f>
        <v>0.8950216450216435</v>
      </c>
      <c r="R39" s="306">
        <f>Q55</f>
        <v>0.89418567809980121</v>
      </c>
      <c r="S39" s="157">
        <v>0.25027777777777777</v>
      </c>
      <c r="T39" s="158">
        <v>0.27361111111111114</v>
      </c>
      <c r="U39" s="159"/>
      <c r="V39" s="160">
        <v>33.600000000000058</v>
      </c>
      <c r="W39" s="158"/>
      <c r="X39" s="169"/>
      <c r="Y39" s="309"/>
      <c r="Z39" s="310"/>
      <c r="AA39" s="115">
        <f>M39-J39</f>
        <v>-346.42857142857656</v>
      </c>
      <c r="AB39" s="156">
        <f>M39/J39</f>
        <v>0.8950216450216435</v>
      </c>
      <c r="AC39" s="290">
        <f>AB55</f>
        <v>0.89418567809980121</v>
      </c>
    </row>
    <row r="40" spans="1:29" ht="15.75" customHeight="1">
      <c r="A40" s="312"/>
      <c r="B40" s="100" t="s">
        <v>120</v>
      </c>
      <c r="C40" s="293" t="s">
        <v>220</v>
      </c>
      <c r="D40" s="294"/>
      <c r="E40" s="101">
        <v>18.53</v>
      </c>
      <c r="F40" s="102">
        <v>3919</v>
      </c>
      <c r="G40" s="103">
        <f t="shared" si="9"/>
        <v>72619.070000000007</v>
      </c>
      <c r="H40" s="26"/>
      <c r="I40" s="104">
        <v>3</v>
      </c>
      <c r="J40" s="105">
        <v>3300</v>
      </c>
      <c r="K40" s="106">
        <f t="shared" ref="K40:K59" si="10">J40/I40</f>
        <v>1100</v>
      </c>
      <c r="L40" s="107">
        <v>3</v>
      </c>
      <c r="M40" s="105">
        <f>F40/V40*60</f>
        <v>2949.696842985576</v>
      </c>
      <c r="N40" s="106">
        <f>M40/L40</f>
        <v>983.23228099519201</v>
      </c>
      <c r="O40" s="108">
        <f>L40-I40</f>
        <v>0</v>
      </c>
      <c r="P40" s="109">
        <f>N40-K40</f>
        <v>-116.76771900480799</v>
      </c>
      <c r="Q40" s="110">
        <f>N40/K40</f>
        <v>0.89384752817744728</v>
      </c>
      <c r="R40" s="307"/>
      <c r="S40" s="47">
        <v>0.27797453703703706</v>
      </c>
      <c r="T40" s="48">
        <v>0.33333333333333331</v>
      </c>
      <c r="U40" s="111">
        <v>6.2833333333333297</v>
      </c>
      <c r="V40" s="112">
        <v>79.716666666666612</v>
      </c>
      <c r="W40" s="113"/>
      <c r="X40" s="116"/>
      <c r="Y40" s="295"/>
      <c r="Z40" s="296"/>
      <c r="AA40" s="117">
        <f>M40-J40</f>
        <v>-350.30315701442396</v>
      </c>
      <c r="AB40" s="110">
        <f>M40/J40</f>
        <v>0.89384752817744728</v>
      </c>
      <c r="AC40" s="291"/>
    </row>
    <row r="41" spans="1:29" ht="15.75" customHeight="1">
      <c r="A41" s="312"/>
      <c r="B41" s="100" t="s">
        <v>120</v>
      </c>
      <c r="C41" s="293" t="s">
        <v>235</v>
      </c>
      <c r="D41" s="294"/>
      <c r="E41" s="101">
        <v>18.170000000000002</v>
      </c>
      <c r="F41" s="102">
        <v>3472</v>
      </c>
      <c r="G41" s="103">
        <f t="shared" si="9"/>
        <v>63086.240000000005</v>
      </c>
      <c r="H41" s="26"/>
      <c r="I41" s="104">
        <v>4</v>
      </c>
      <c r="J41" s="105">
        <v>3300</v>
      </c>
      <c r="K41" s="106">
        <f t="shared" si="10"/>
        <v>825</v>
      </c>
      <c r="L41" s="107">
        <v>4</v>
      </c>
      <c r="M41" s="105">
        <f>F41/V41*60</f>
        <v>2951.4049586776837</v>
      </c>
      <c r="N41" s="106">
        <f>M41/L41</f>
        <v>737.85123966942092</v>
      </c>
      <c r="O41" s="108">
        <f>L41-I41</f>
        <v>0</v>
      </c>
      <c r="P41" s="109">
        <f>N41-K41</f>
        <v>-87.14876033057908</v>
      </c>
      <c r="Q41" s="110">
        <f>N41/K41</f>
        <v>0.89436513899323744</v>
      </c>
      <c r="R41" s="307"/>
      <c r="S41" s="47">
        <v>0.33709490740740738</v>
      </c>
      <c r="T41" s="48">
        <v>0.38611111111111113</v>
      </c>
      <c r="U41" s="111">
        <v>5.4166666666666607</v>
      </c>
      <c r="V41" s="112">
        <v>70.583333333333385</v>
      </c>
      <c r="W41" s="113"/>
      <c r="X41" s="13"/>
      <c r="Y41" s="295"/>
      <c r="Z41" s="296"/>
      <c r="AA41" s="117">
        <f>M41-J41</f>
        <v>-348.59504132231632</v>
      </c>
      <c r="AB41" s="110">
        <f>M41/J41</f>
        <v>0.89436513899323744</v>
      </c>
      <c r="AC41" s="291"/>
    </row>
    <row r="42" spans="1:29" ht="15.75" customHeight="1">
      <c r="A42" s="312"/>
      <c r="B42" s="100" t="s">
        <v>120</v>
      </c>
      <c r="C42" s="293" t="s">
        <v>130</v>
      </c>
      <c r="D42" s="294"/>
      <c r="E42" s="101">
        <v>16.66</v>
      </c>
      <c r="F42" s="102">
        <v>4463</v>
      </c>
      <c r="G42" s="103">
        <f t="shared" si="9"/>
        <v>74353.58</v>
      </c>
      <c r="H42" s="26"/>
      <c r="I42" s="104">
        <v>4</v>
      </c>
      <c r="J42" s="105">
        <v>3300</v>
      </c>
      <c r="K42" s="106">
        <f t="shared" si="10"/>
        <v>825</v>
      </c>
      <c r="L42" s="107">
        <v>4</v>
      </c>
      <c r="M42" s="105">
        <f>F42/V42*60</f>
        <v>2948.5777206826942</v>
      </c>
      <c r="N42" s="106">
        <f>M42/L42</f>
        <v>737.14443017067356</v>
      </c>
      <c r="O42" s="108">
        <f>L42-I42</f>
        <v>0</v>
      </c>
      <c r="P42" s="109">
        <f>N42-K42</f>
        <v>-87.855569829326441</v>
      </c>
      <c r="Q42" s="110">
        <f>N42/K42</f>
        <v>0.89350840020687705</v>
      </c>
      <c r="R42" s="307"/>
      <c r="S42" s="47">
        <v>0.38971064814814815</v>
      </c>
      <c r="T42" s="48">
        <v>0.45277777777777778</v>
      </c>
      <c r="U42" s="111">
        <v>5.1833333333333176</v>
      </c>
      <c r="V42" s="112">
        <v>90.816666666666663</v>
      </c>
      <c r="W42" s="113"/>
      <c r="X42" s="13"/>
      <c r="Y42" s="295"/>
      <c r="Z42" s="296"/>
      <c r="AA42" s="117">
        <f>M42-J42</f>
        <v>-351.42227931730577</v>
      </c>
      <c r="AB42" s="110">
        <f>M42/J42</f>
        <v>0.89350840020687705</v>
      </c>
      <c r="AC42" s="291"/>
    </row>
    <row r="43" spans="1:29" ht="15.75" customHeight="1">
      <c r="A43" s="312"/>
      <c r="B43" s="100"/>
      <c r="C43" s="293"/>
      <c r="D43" s="294"/>
      <c r="E43" s="101"/>
      <c r="F43" s="102"/>
      <c r="G43" s="103"/>
      <c r="H43" s="13"/>
      <c r="I43" s="104"/>
      <c r="J43" s="105"/>
      <c r="K43" s="106"/>
      <c r="L43" s="118"/>
      <c r="M43" s="105"/>
      <c r="N43" s="106"/>
      <c r="O43" s="108"/>
      <c r="P43" s="109"/>
      <c r="Q43" s="110"/>
      <c r="R43" s="307"/>
      <c r="S43" s="47"/>
      <c r="T43" s="48"/>
      <c r="U43" s="111"/>
      <c r="V43" s="112"/>
      <c r="W43" s="113"/>
      <c r="X43" s="13"/>
      <c r="Y43" s="295"/>
      <c r="Z43" s="296"/>
      <c r="AA43" s="117"/>
      <c r="AB43" s="110"/>
      <c r="AC43" s="291"/>
    </row>
    <row r="44" spans="1:29" ht="15.75" customHeight="1">
      <c r="A44" s="312"/>
      <c r="B44" s="100"/>
      <c r="C44" s="293"/>
      <c r="D44" s="294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307"/>
      <c r="S44" s="47"/>
      <c r="T44" s="48"/>
      <c r="U44" s="111"/>
      <c r="V44" s="112"/>
      <c r="W44" s="113"/>
      <c r="X44" s="116"/>
      <c r="Y44" s="295"/>
      <c r="Z44" s="296"/>
      <c r="AA44" s="117"/>
      <c r="AB44" s="110"/>
      <c r="AC44" s="291"/>
    </row>
    <row r="45" spans="1:29" ht="15.75" customHeight="1">
      <c r="A45" s="312"/>
      <c r="B45" s="100"/>
      <c r="C45" s="293"/>
      <c r="D45" s="294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307"/>
      <c r="S45" s="47"/>
      <c r="T45" s="48"/>
      <c r="U45" s="111"/>
      <c r="V45" s="112"/>
      <c r="W45" s="113"/>
      <c r="X45" s="116"/>
      <c r="Y45" s="295"/>
      <c r="Z45" s="296"/>
      <c r="AA45" s="117"/>
      <c r="AB45" s="110"/>
      <c r="AC45" s="291"/>
    </row>
    <row r="46" spans="1:29" ht="15.75" customHeight="1">
      <c r="A46" s="312"/>
      <c r="B46" s="100"/>
      <c r="C46" s="293"/>
      <c r="D46" s="294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07"/>
      <c r="S46" s="47"/>
      <c r="T46" s="48"/>
      <c r="U46" s="111"/>
      <c r="V46" s="112"/>
      <c r="W46" s="113"/>
      <c r="X46" s="116"/>
      <c r="Y46" s="295"/>
      <c r="Z46" s="296"/>
      <c r="AA46" s="117"/>
      <c r="AB46" s="110"/>
      <c r="AC46" s="291"/>
    </row>
    <row r="47" spans="1:29" ht="15.75" customHeight="1">
      <c r="A47" s="312"/>
      <c r="B47" s="100"/>
      <c r="C47" s="293"/>
      <c r="D47" s="294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07"/>
      <c r="S47" s="47"/>
      <c r="T47" s="48"/>
      <c r="U47" s="111"/>
      <c r="V47" s="112"/>
      <c r="W47" s="113"/>
      <c r="X47" s="116"/>
      <c r="Y47" s="295"/>
      <c r="Z47" s="296"/>
      <c r="AA47" s="117"/>
      <c r="AB47" s="110"/>
      <c r="AC47" s="291"/>
    </row>
    <row r="48" spans="1:29" ht="15.75" customHeight="1">
      <c r="A48" s="312"/>
      <c r="B48" s="100"/>
      <c r="C48" s="293"/>
      <c r="D48" s="294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07"/>
      <c r="S48" s="47"/>
      <c r="T48" s="48"/>
      <c r="U48" s="111"/>
      <c r="V48" s="112"/>
      <c r="W48" s="113"/>
      <c r="X48" s="116"/>
      <c r="Y48" s="295"/>
      <c r="Z48" s="296"/>
      <c r="AA48" s="117"/>
      <c r="AB48" s="110"/>
      <c r="AC48" s="291"/>
    </row>
    <row r="49" spans="1:29" ht="15.75" customHeight="1">
      <c r="A49" s="312"/>
      <c r="B49" s="100"/>
      <c r="C49" s="293"/>
      <c r="D49" s="294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07"/>
      <c r="S49" s="47"/>
      <c r="T49" s="48"/>
      <c r="U49" s="111"/>
      <c r="V49" s="112"/>
      <c r="W49" s="113"/>
      <c r="X49" s="116"/>
      <c r="Y49" s="295"/>
      <c r="Z49" s="296"/>
      <c r="AA49" s="117"/>
      <c r="AB49" s="110"/>
      <c r="AC49" s="291"/>
    </row>
    <row r="50" spans="1:29" ht="15.75" customHeight="1">
      <c r="A50" s="312"/>
      <c r="B50" s="100"/>
      <c r="C50" s="293"/>
      <c r="D50" s="294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07"/>
      <c r="S50" s="47"/>
      <c r="T50" s="48"/>
      <c r="U50" s="111"/>
      <c r="V50" s="112"/>
      <c r="W50" s="113"/>
      <c r="X50" s="116"/>
      <c r="Y50" s="295"/>
      <c r="Z50" s="296"/>
      <c r="AA50" s="117"/>
      <c r="AB50" s="110"/>
      <c r="AC50" s="291"/>
    </row>
    <row r="51" spans="1:29" ht="15.75" customHeight="1">
      <c r="A51" s="312"/>
      <c r="B51" s="100"/>
      <c r="C51" s="293"/>
      <c r="D51" s="294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07"/>
      <c r="S51" s="47"/>
      <c r="T51" s="48"/>
      <c r="U51" s="111"/>
      <c r="V51" s="112"/>
      <c r="W51" s="113"/>
      <c r="X51" s="116"/>
      <c r="Y51" s="295"/>
      <c r="Z51" s="296"/>
      <c r="AA51" s="117"/>
      <c r="AB51" s="110"/>
      <c r="AC51" s="291"/>
    </row>
    <row r="52" spans="1:29" ht="15.75" customHeight="1">
      <c r="A52" s="312"/>
      <c r="B52" s="100"/>
      <c r="C52" s="293"/>
      <c r="D52" s="294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07"/>
      <c r="S52" s="47"/>
      <c r="T52" s="48"/>
      <c r="U52" s="111"/>
      <c r="V52" s="112"/>
      <c r="W52" s="113"/>
      <c r="X52" s="116"/>
      <c r="Y52" s="295"/>
      <c r="Z52" s="296"/>
      <c r="AA52" s="117"/>
      <c r="AB52" s="110"/>
      <c r="AC52" s="291"/>
    </row>
    <row r="53" spans="1:29" ht="15.75" customHeight="1">
      <c r="A53" s="312"/>
      <c r="B53" s="100"/>
      <c r="C53" s="293"/>
      <c r="D53" s="294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07"/>
      <c r="S53" s="47"/>
      <c r="T53" s="48"/>
      <c r="U53" s="111"/>
      <c r="V53" s="112"/>
      <c r="W53" s="113"/>
      <c r="X53" s="116"/>
      <c r="Y53" s="295"/>
      <c r="Z53" s="296"/>
      <c r="AA53" s="117"/>
      <c r="AB53" s="110"/>
      <c r="AC53" s="291"/>
    </row>
    <row r="54" spans="1:29" ht="15.75" customHeight="1">
      <c r="A54" s="312"/>
      <c r="B54" s="100"/>
      <c r="C54" s="293"/>
      <c r="D54" s="294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07"/>
      <c r="S54" s="119"/>
      <c r="T54" s="120"/>
      <c r="U54" s="130"/>
      <c r="V54" s="131"/>
      <c r="W54" s="126"/>
      <c r="X54" s="127"/>
      <c r="Y54" s="295"/>
      <c r="Z54" s="296"/>
      <c r="AA54" s="165"/>
      <c r="AB54" s="125"/>
      <c r="AC54" s="291"/>
    </row>
    <row r="55" spans="1:29" ht="15.75" customHeight="1" thickBot="1">
      <c r="A55" s="313"/>
      <c r="B55" s="133" t="s">
        <v>117</v>
      </c>
      <c r="C55" s="297"/>
      <c r="D55" s="297"/>
      <c r="E55" s="134"/>
      <c r="F55" s="167"/>
      <c r="G55" s="135"/>
      <c r="H55" s="69"/>
      <c r="I55" s="136">
        <f t="shared" ref="I55:J55" si="11">AVERAGE(I39:I54)</f>
        <v>3.75</v>
      </c>
      <c r="J55" s="137">
        <f t="shared" si="11"/>
        <v>3300</v>
      </c>
      <c r="K55" s="138">
        <f t="shared" ref="K55" si="12">J55/I55</f>
        <v>880</v>
      </c>
      <c r="L55" s="136">
        <f t="shared" ref="L55:M55" si="13">AVERAGE(L39:L54)</f>
        <v>3.75</v>
      </c>
      <c r="M55" s="137">
        <f t="shared" si="13"/>
        <v>2950.812737729344</v>
      </c>
      <c r="N55" s="138">
        <f>M55/L55</f>
        <v>786.88339672782502</v>
      </c>
      <c r="O55" s="139">
        <f>L55-I55</f>
        <v>0</v>
      </c>
      <c r="P55" s="140">
        <f>N55-K55</f>
        <v>-93.116603272174984</v>
      </c>
      <c r="Q55" s="141">
        <f>N55/K55</f>
        <v>0.89418567809980121</v>
      </c>
      <c r="R55" s="308"/>
      <c r="S55" s="142">
        <f>S39</f>
        <v>0.25027777777777777</v>
      </c>
      <c r="T55" s="143">
        <f>INDEX(T39:T54,COUNTA(T39:T54))</f>
        <v>0.45277777777777778</v>
      </c>
      <c r="U55" s="144"/>
      <c r="V55" s="166"/>
      <c r="W55" s="167"/>
      <c r="X55" s="138"/>
      <c r="Y55" s="298"/>
      <c r="Z55" s="299"/>
      <c r="AA55" s="168">
        <f>M55-J55</f>
        <v>-349.18726227065599</v>
      </c>
      <c r="AB55" s="141">
        <f>M55/J55</f>
        <v>0.89418567809980121</v>
      </c>
      <c r="AC55" s="292"/>
    </row>
    <row r="56" spans="1:29" ht="15.75" customHeight="1">
      <c r="A56" s="300" t="s">
        <v>126</v>
      </c>
      <c r="B56" s="114" t="s">
        <v>120</v>
      </c>
      <c r="C56" s="304" t="s">
        <v>128</v>
      </c>
      <c r="D56" s="305"/>
      <c r="E56" s="147">
        <v>22.28</v>
      </c>
      <c r="F56" s="97">
        <v>1264</v>
      </c>
      <c r="G56" s="148">
        <f t="shared" ref="G56:G59" si="14">E56*F56</f>
        <v>28161.920000000002</v>
      </c>
      <c r="H56" s="149"/>
      <c r="I56" s="150">
        <v>5</v>
      </c>
      <c r="J56" s="151">
        <v>3300</v>
      </c>
      <c r="K56" s="152">
        <f>J56/I56</f>
        <v>660</v>
      </c>
      <c r="L56" s="153">
        <v>5</v>
      </c>
      <c r="M56" s="151">
        <f>F56/V56*60</f>
        <v>2954.8051948051993</v>
      </c>
      <c r="N56" s="152">
        <f>M56/L56</f>
        <v>590.96103896103989</v>
      </c>
      <c r="O56" s="154">
        <f>L56-I56</f>
        <v>0</v>
      </c>
      <c r="P56" s="155">
        <f>N56-K56</f>
        <v>-69.03896103896011</v>
      </c>
      <c r="Q56" s="156">
        <f>N56/K56</f>
        <v>0.89539551357733316</v>
      </c>
      <c r="R56" s="306">
        <f>Q72</f>
        <v>0.87766008946943141</v>
      </c>
      <c r="S56" s="157">
        <v>0.2502314814814815</v>
      </c>
      <c r="T56" s="158">
        <v>0.26805555555555555</v>
      </c>
      <c r="U56" s="159"/>
      <c r="V56" s="160">
        <v>25.666666666666629</v>
      </c>
      <c r="W56" s="161"/>
      <c r="X56" s="162"/>
      <c r="Y56" s="309"/>
      <c r="Z56" s="310"/>
      <c r="AA56" s="115">
        <f>M56-J56</f>
        <v>-345.19480519480067</v>
      </c>
      <c r="AB56" s="156">
        <f>M56/J56</f>
        <v>0.89539551357733316</v>
      </c>
      <c r="AC56" s="290">
        <f>AB72</f>
        <v>0.8776600894694313</v>
      </c>
    </row>
    <row r="57" spans="1:29" ht="15.75" customHeight="1">
      <c r="A57" s="301"/>
      <c r="B57" s="100" t="s">
        <v>120</v>
      </c>
      <c r="C57" s="293" t="s">
        <v>246</v>
      </c>
      <c r="D57" s="294"/>
      <c r="E57" s="101">
        <v>23.38</v>
      </c>
      <c r="F57" s="102">
        <v>4101</v>
      </c>
      <c r="G57" s="103">
        <f t="shared" si="14"/>
        <v>95881.37999999999</v>
      </c>
      <c r="H57" s="26"/>
      <c r="I57" s="104">
        <v>5</v>
      </c>
      <c r="J57" s="105">
        <v>3000</v>
      </c>
      <c r="K57" s="106">
        <f t="shared" si="10"/>
        <v>600</v>
      </c>
      <c r="L57" s="107">
        <v>5</v>
      </c>
      <c r="M57" s="105">
        <f>F57/V57*60</f>
        <v>2681.8528610354233</v>
      </c>
      <c r="N57" s="106">
        <f>M57/L57</f>
        <v>536.37057220708471</v>
      </c>
      <c r="O57" s="108">
        <f>L57-I57</f>
        <v>0</v>
      </c>
      <c r="P57" s="109">
        <f>N57-K57</f>
        <v>-63.629427792915294</v>
      </c>
      <c r="Q57" s="110">
        <f>N57/K57</f>
        <v>0.89395095367847455</v>
      </c>
      <c r="R57" s="307"/>
      <c r="S57" s="47">
        <v>0.2717013888888889</v>
      </c>
      <c r="T57" s="48">
        <v>0.33541666666666664</v>
      </c>
      <c r="U57" s="111">
        <v>5.2500000000000213</v>
      </c>
      <c r="V57" s="112">
        <v>91.749999999999957</v>
      </c>
      <c r="W57" s="113"/>
      <c r="X57" s="116"/>
      <c r="Y57" s="295"/>
      <c r="Z57" s="296"/>
      <c r="AA57" s="117">
        <f>M57-J57</f>
        <v>-318.1471389645767</v>
      </c>
      <c r="AB57" s="110">
        <f>M57/J57</f>
        <v>0.89395095367847444</v>
      </c>
      <c r="AC57" s="291"/>
    </row>
    <row r="58" spans="1:29" ht="15.75" customHeight="1">
      <c r="A58" s="301"/>
      <c r="B58" s="100" t="s">
        <v>120</v>
      </c>
      <c r="C58" s="293" t="s">
        <v>129</v>
      </c>
      <c r="D58" s="294"/>
      <c r="E58" s="101">
        <v>17.89</v>
      </c>
      <c r="F58" s="102">
        <v>2916</v>
      </c>
      <c r="G58" s="103">
        <f t="shared" si="14"/>
        <v>52167.240000000005</v>
      </c>
      <c r="H58" s="26"/>
      <c r="I58" s="104">
        <v>4</v>
      </c>
      <c r="J58" s="105">
        <v>3300</v>
      </c>
      <c r="K58" s="106">
        <f t="shared" si="10"/>
        <v>825</v>
      </c>
      <c r="L58" s="107">
        <v>4</v>
      </c>
      <c r="M58" s="105">
        <f>F58/V58*60</f>
        <v>2949.5925821860101</v>
      </c>
      <c r="N58" s="106">
        <f>M58/L58</f>
        <v>737.39814554650252</v>
      </c>
      <c r="O58" s="108">
        <f>L58-I58</f>
        <v>0</v>
      </c>
      <c r="P58" s="109">
        <f>N58-K58</f>
        <v>-87.601854453497481</v>
      </c>
      <c r="Q58" s="110">
        <f>N58/K58</f>
        <v>0.89381593399576065</v>
      </c>
      <c r="R58" s="307"/>
      <c r="S58" s="47">
        <v>0.33958333333333335</v>
      </c>
      <c r="T58" s="48">
        <v>0.38077546296296294</v>
      </c>
      <c r="U58" s="111">
        <v>6.0000000000000586</v>
      </c>
      <c r="V58" s="112">
        <v>59.316666666666613</v>
      </c>
      <c r="W58" s="113"/>
      <c r="X58" s="116"/>
      <c r="Y58" s="295"/>
      <c r="Z58" s="296"/>
      <c r="AA58" s="117">
        <f>M58-J58</f>
        <v>-350.40741781398992</v>
      </c>
      <c r="AB58" s="110">
        <f>M58/J58</f>
        <v>0.89381593399576065</v>
      </c>
      <c r="AC58" s="291"/>
    </row>
    <row r="59" spans="1:29" ht="15.75" customHeight="1">
      <c r="A59" s="301"/>
      <c r="B59" s="100" t="s">
        <v>120</v>
      </c>
      <c r="C59" s="293" t="s">
        <v>256</v>
      </c>
      <c r="D59" s="294"/>
      <c r="E59" s="101">
        <v>25.92</v>
      </c>
      <c r="F59" s="102">
        <v>3769</v>
      </c>
      <c r="G59" s="103">
        <f t="shared" si="14"/>
        <v>97692.48000000001</v>
      </c>
      <c r="H59" s="26"/>
      <c r="I59" s="104">
        <v>5</v>
      </c>
      <c r="J59" s="105">
        <v>3300</v>
      </c>
      <c r="K59" s="106">
        <f t="shared" si="10"/>
        <v>660</v>
      </c>
      <c r="L59" s="107">
        <v>5</v>
      </c>
      <c r="M59" s="105">
        <f>F59/V59*60</f>
        <v>2735.5645161290322</v>
      </c>
      <c r="N59" s="106">
        <f>M59/L59</f>
        <v>547.11290322580646</v>
      </c>
      <c r="O59" s="108">
        <f>L59-I59</f>
        <v>0</v>
      </c>
      <c r="P59" s="109">
        <f>N59-K59</f>
        <v>-112.88709677419354</v>
      </c>
      <c r="Q59" s="110">
        <f>N59/K59</f>
        <v>0.82895894428152495</v>
      </c>
      <c r="R59" s="307"/>
      <c r="S59" s="47">
        <v>0.38425925925925924</v>
      </c>
      <c r="T59" s="48">
        <v>0.44166666666666665</v>
      </c>
      <c r="U59" s="111">
        <v>5.0166666666666782</v>
      </c>
      <c r="V59" s="112">
        <v>82.666666666666671</v>
      </c>
      <c r="W59" s="113"/>
      <c r="X59" s="116"/>
      <c r="Y59" s="295"/>
      <c r="Z59" s="296"/>
      <c r="AA59" s="117">
        <f>M59-J59</f>
        <v>-564.4354838709678</v>
      </c>
      <c r="AB59" s="110">
        <f>M59/J59</f>
        <v>0.82895894428152495</v>
      </c>
      <c r="AC59" s="291"/>
    </row>
    <row r="60" spans="1:29" ht="15.75" customHeight="1">
      <c r="A60" s="302"/>
      <c r="B60" s="100"/>
      <c r="C60" s="293"/>
      <c r="D60" s="294"/>
      <c r="E60" s="101"/>
      <c r="F60" s="102"/>
      <c r="G60" s="103"/>
      <c r="H60" s="13"/>
      <c r="I60" s="104"/>
      <c r="J60" s="105"/>
      <c r="K60" s="106"/>
      <c r="L60" s="118"/>
      <c r="M60" s="105"/>
      <c r="N60" s="106"/>
      <c r="O60" s="108"/>
      <c r="P60" s="109"/>
      <c r="Q60" s="110"/>
      <c r="R60" s="307"/>
      <c r="S60" s="47"/>
      <c r="T60" s="48"/>
      <c r="U60" s="111"/>
      <c r="V60" s="112"/>
      <c r="W60" s="113"/>
      <c r="X60" s="116"/>
      <c r="Y60" s="295"/>
      <c r="Z60" s="296"/>
      <c r="AA60" s="117"/>
      <c r="AB60" s="110"/>
      <c r="AC60" s="291"/>
    </row>
    <row r="61" spans="1:29" ht="15.75" customHeight="1">
      <c r="A61" s="302"/>
      <c r="B61" s="100"/>
      <c r="C61" s="293"/>
      <c r="D61" s="294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307"/>
      <c r="S61" s="47"/>
      <c r="T61" s="48"/>
      <c r="U61" s="111"/>
      <c r="V61" s="112"/>
      <c r="W61" s="113"/>
      <c r="X61" s="116"/>
      <c r="Y61" s="295"/>
      <c r="Z61" s="296"/>
      <c r="AA61" s="117"/>
      <c r="AB61" s="110"/>
      <c r="AC61" s="291"/>
    </row>
    <row r="62" spans="1:29" ht="15.75" customHeight="1">
      <c r="A62" s="302"/>
      <c r="B62" s="100"/>
      <c r="C62" s="293"/>
      <c r="D62" s="294"/>
      <c r="E62" s="101"/>
      <c r="F62" s="102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307"/>
      <c r="S62" s="47"/>
      <c r="T62" s="48"/>
      <c r="U62" s="111"/>
      <c r="V62" s="112"/>
      <c r="W62" s="113"/>
      <c r="X62" s="116"/>
      <c r="Y62" s="295"/>
      <c r="Z62" s="296"/>
      <c r="AA62" s="117"/>
      <c r="AB62" s="110"/>
      <c r="AC62" s="291"/>
    </row>
    <row r="63" spans="1:29" ht="15.75" customHeight="1">
      <c r="A63" s="302"/>
      <c r="B63" s="100"/>
      <c r="C63" s="293"/>
      <c r="D63" s="294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07"/>
      <c r="S63" s="47"/>
      <c r="T63" s="48"/>
      <c r="U63" s="111"/>
      <c r="V63" s="112"/>
      <c r="W63" s="113"/>
      <c r="X63" s="116"/>
      <c r="Y63" s="295"/>
      <c r="Z63" s="296"/>
      <c r="AA63" s="117"/>
      <c r="AB63" s="110"/>
      <c r="AC63" s="291"/>
    </row>
    <row r="64" spans="1:29" ht="15.75" customHeight="1">
      <c r="A64" s="302"/>
      <c r="B64" s="100"/>
      <c r="C64" s="293"/>
      <c r="D64" s="294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07"/>
      <c r="S64" s="47"/>
      <c r="T64" s="48"/>
      <c r="U64" s="111"/>
      <c r="V64" s="112"/>
      <c r="W64" s="113"/>
      <c r="X64" s="116"/>
      <c r="Y64" s="295"/>
      <c r="Z64" s="296"/>
      <c r="AA64" s="117"/>
      <c r="AB64" s="110"/>
      <c r="AC64" s="291"/>
    </row>
    <row r="65" spans="1:29" ht="15.75" customHeight="1">
      <c r="A65" s="302"/>
      <c r="B65" s="100"/>
      <c r="C65" s="293"/>
      <c r="D65" s="294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07"/>
      <c r="S65" s="47"/>
      <c r="T65" s="48"/>
      <c r="U65" s="111"/>
      <c r="V65" s="112"/>
      <c r="W65" s="113"/>
      <c r="X65" s="116"/>
      <c r="Y65" s="295"/>
      <c r="Z65" s="296"/>
      <c r="AA65" s="117"/>
      <c r="AB65" s="110"/>
      <c r="AC65" s="291"/>
    </row>
    <row r="66" spans="1:29" ht="15.75" customHeight="1">
      <c r="A66" s="302"/>
      <c r="B66" s="100"/>
      <c r="C66" s="293"/>
      <c r="D66" s="294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07"/>
      <c r="S66" s="47"/>
      <c r="T66" s="48"/>
      <c r="U66" s="111"/>
      <c r="V66" s="112"/>
      <c r="W66" s="113"/>
      <c r="X66" s="116"/>
      <c r="Y66" s="295"/>
      <c r="Z66" s="296"/>
      <c r="AA66" s="117"/>
      <c r="AB66" s="110"/>
      <c r="AC66" s="291"/>
    </row>
    <row r="67" spans="1:29" ht="15.75" customHeight="1">
      <c r="A67" s="302"/>
      <c r="B67" s="100"/>
      <c r="C67" s="293"/>
      <c r="D67" s="294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07"/>
      <c r="S67" s="47"/>
      <c r="T67" s="48"/>
      <c r="U67" s="111"/>
      <c r="V67" s="112"/>
      <c r="W67" s="113"/>
      <c r="X67" s="116"/>
      <c r="Y67" s="295"/>
      <c r="Z67" s="296"/>
      <c r="AA67" s="117"/>
      <c r="AB67" s="110"/>
      <c r="AC67" s="291"/>
    </row>
    <row r="68" spans="1:29" ht="15.75" customHeight="1">
      <c r="A68" s="302"/>
      <c r="B68" s="100"/>
      <c r="C68" s="293"/>
      <c r="D68" s="294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07"/>
      <c r="S68" s="47"/>
      <c r="T68" s="48"/>
      <c r="U68" s="111"/>
      <c r="V68" s="112"/>
      <c r="W68" s="113"/>
      <c r="X68" s="116"/>
      <c r="Y68" s="295"/>
      <c r="Z68" s="296"/>
      <c r="AA68" s="117"/>
      <c r="AB68" s="110"/>
      <c r="AC68" s="291"/>
    </row>
    <row r="69" spans="1:29" ht="15.75" customHeight="1">
      <c r="A69" s="302"/>
      <c r="B69" s="100"/>
      <c r="C69" s="293"/>
      <c r="D69" s="294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07"/>
      <c r="S69" s="47"/>
      <c r="T69" s="48"/>
      <c r="U69" s="111"/>
      <c r="V69" s="112"/>
      <c r="W69" s="113"/>
      <c r="X69" s="116"/>
      <c r="Y69" s="295"/>
      <c r="Z69" s="296"/>
      <c r="AA69" s="117"/>
      <c r="AB69" s="110"/>
      <c r="AC69" s="291"/>
    </row>
    <row r="70" spans="1:29" ht="15.75" customHeight="1">
      <c r="A70" s="302"/>
      <c r="B70" s="100"/>
      <c r="C70" s="293"/>
      <c r="D70" s="294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07"/>
      <c r="S70" s="47"/>
      <c r="T70" s="48"/>
      <c r="U70" s="111"/>
      <c r="V70" s="112"/>
      <c r="W70" s="113"/>
      <c r="X70" s="116"/>
      <c r="Y70" s="295"/>
      <c r="Z70" s="296"/>
      <c r="AA70" s="117"/>
      <c r="AB70" s="110"/>
      <c r="AC70" s="291"/>
    </row>
    <row r="71" spans="1:29" ht="15.75" customHeight="1">
      <c r="A71" s="302"/>
      <c r="B71" s="100"/>
      <c r="C71" s="293"/>
      <c r="D71" s="294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07"/>
      <c r="S71" s="119"/>
      <c r="T71" s="120"/>
      <c r="U71" s="130"/>
      <c r="V71" s="131"/>
      <c r="W71" s="126"/>
      <c r="X71" s="127"/>
      <c r="Y71" s="295"/>
      <c r="Z71" s="296"/>
      <c r="AA71" s="165"/>
      <c r="AB71" s="125"/>
      <c r="AC71" s="291"/>
    </row>
    <row r="72" spans="1:29" ht="15.75" customHeight="1" thickBot="1">
      <c r="A72" s="303"/>
      <c r="B72" s="133" t="s">
        <v>117</v>
      </c>
      <c r="C72" s="297"/>
      <c r="D72" s="297"/>
      <c r="E72" s="134"/>
      <c r="F72" s="99"/>
      <c r="G72" s="135"/>
      <c r="H72" s="69"/>
      <c r="I72" s="136">
        <f t="shared" ref="I72:J72" si="15">AVERAGE(I56:I71)</f>
        <v>4.75</v>
      </c>
      <c r="J72" s="137">
        <f t="shared" si="15"/>
        <v>3225</v>
      </c>
      <c r="K72" s="138">
        <f t="shared" ref="K72" si="16">J72/I72</f>
        <v>678.9473684210526</v>
      </c>
      <c r="L72" s="136">
        <f t="shared" ref="L72:M72" si="17">AVERAGE(L56:L71)</f>
        <v>4.75</v>
      </c>
      <c r="M72" s="137">
        <f t="shared" si="17"/>
        <v>2830.4537885389159</v>
      </c>
      <c r="N72" s="138">
        <f>M72/L72</f>
        <v>595.88500811345602</v>
      </c>
      <c r="O72" s="139">
        <f>L72-I72</f>
        <v>0</v>
      </c>
      <c r="P72" s="140">
        <f>N72-K72</f>
        <v>-83.062360307596578</v>
      </c>
      <c r="Q72" s="141">
        <f>N72/K72</f>
        <v>0.87766008946943141</v>
      </c>
      <c r="R72" s="308"/>
      <c r="S72" s="142">
        <f>S56</f>
        <v>0.2502314814814815</v>
      </c>
      <c r="T72" s="143">
        <f>INDEX(T56:T71,COUNTA(T56:T71))</f>
        <v>0.44166666666666665</v>
      </c>
      <c r="U72" s="144"/>
      <c r="V72" s="166"/>
      <c r="W72" s="99"/>
      <c r="X72" s="69"/>
      <c r="Y72" s="298"/>
      <c r="Z72" s="299"/>
      <c r="AA72" s="168">
        <f>M72-J72</f>
        <v>-394.54621146108411</v>
      </c>
      <c r="AB72" s="141">
        <f>M72/J72</f>
        <v>0.8776600894694313</v>
      </c>
      <c r="AC72" s="292"/>
    </row>
    <row r="73" spans="1:29" ht="15.75" customHeight="1">
      <c r="A73" s="311" t="s">
        <v>71</v>
      </c>
      <c r="B73" s="114" t="s">
        <v>120</v>
      </c>
      <c r="C73" s="304" t="s">
        <v>131</v>
      </c>
      <c r="D73" s="305"/>
      <c r="E73" s="147">
        <v>18.18</v>
      </c>
      <c r="F73" s="97">
        <v>1311</v>
      </c>
      <c r="G73" s="148">
        <f t="shared" ref="G73:G76" si="18">E73*F73</f>
        <v>23833.98</v>
      </c>
      <c r="H73" s="149"/>
      <c r="I73" s="150">
        <v>3</v>
      </c>
      <c r="J73" s="151">
        <v>3600</v>
      </c>
      <c r="K73" s="152">
        <f>J73/I73</f>
        <v>1200</v>
      </c>
      <c r="L73" s="153">
        <v>3</v>
      </c>
      <c r="M73" s="151">
        <f>F73/V73*60</f>
        <v>3125.5629139072894</v>
      </c>
      <c r="N73" s="152">
        <f>M73/L73</f>
        <v>1041.8543046357631</v>
      </c>
      <c r="O73" s="154">
        <f>L73-I73</f>
        <v>0</v>
      </c>
      <c r="P73" s="155">
        <f>N73-K73</f>
        <v>-158.14569536423687</v>
      </c>
      <c r="Q73" s="156">
        <f>N73/K73</f>
        <v>0.86821192052980256</v>
      </c>
      <c r="R73" s="306">
        <f>Q89</f>
        <v>0.8788801992902352</v>
      </c>
      <c r="S73" s="157">
        <v>0.25</v>
      </c>
      <c r="T73" s="158">
        <v>0.26747685185185183</v>
      </c>
      <c r="U73" s="159"/>
      <c r="V73" s="160">
        <v>25.166666666666629</v>
      </c>
      <c r="W73" s="161"/>
      <c r="X73" s="162"/>
      <c r="Y73" s="309"/>
      <c r="Z73" s="310"/>
      <c r="AA73" s="115">
        <f>M73-J73</f>
        <v>-474.43708609271062</v>
      </c>
      <c r="AB73" s="156">
        <f>M73/J73</f>
        <v>0.86821192052980256</v>
      </c>
      <c r="AC73" s="290">
        <f>AB89</f>
        <v>0.87888019929023531</v>
      </c>
    </row>
    <row r="74" spans="1:29" ht="15.75" customHeight="1">
      <c r="A74" s="312"/>
      <c r="B74" s="100" t="s">
        <v>120</v>
      </c>
      <c r="C74" s="293" t="s">
        <v>132</v>
      </c>
      <c r="D74" s="294"/>
      <c r="E74" s="101">
        <v>14.03</v>
      </c>
      <c r="F74" s="102">
        <v>4210</v>
      </c>
      <c r="G74" s="103">
        <f t="shared" si="18"/>
        <v>59066.299999999996</v>
      </c>
      <c r="H74" s="26"/>
      <c r="I74" s="104">
        <v>3</v>
      </c>
      <c r="J74" s="105">
        <v>3000</v>
      </c>
      <c r="K74" s="106">
        <f t="shared" ref="K74:K110" si="19">J74/I74</f>
        <v>1000</v>
      </c>
      <c r="L74" s="107">
        <v>3</v>
      </c>
      <c r="M74" s="105">
        <f>F74/V74*60</f>
        <v>2688.1873004611562</v>
      </c>
      <c r="N74" s="106">
        <f>M74/L74</f>
        <v>896.06243348705209</v>
      </c>
      <c r="O74" s="108">
        <f>L74-I74</f>
        <v>0</v>
      </c>
      <c r="P74" s="109">
        <f>N74-K74</f>
        <v>-103.93756651294791</v>
      </c>
      <c r="Q74" s="110">
        <f>N74/K74</f>
        <v>0.89606243348705206</v>
      </c>
      <c r="R74" s="307"/>
      <c r="S74" s="47">
        <v>0.27780092592592592</v>
      </c>
      <c r="T74" s="48">
        <v>0.34305555555555556</v>
      </c>
      <c r="U74" s="111">
        <v>14.866666666666699</v>
      </c>
      <c r="V74" s="112">
        <v>93.966666666666669</v>
      </c>
      <c r="W74" s="113"/>
      <c r="X74" s="116"/>
      <c r="Y74" s="295"/>
      <c r="Z74" s="296"/>
      <c r="AA74" s="117">
        <f>M74-J74</f>
        <v>-311.81269953884384</v>
      </c>
      <c r="AB74" s="110">
        <f>M74/J74</f>
        <v>0.89606243348705206</v>
      </c>
      <c r="AC74" s="291"/>
    </row>
    <row r="75" spans="1:29" ht="15.75" customHeight="1">
      <c r="A75" s="312"/>
      <c r="B75" s="100" t="s">
        <v>120</v>
      </c>
      <c r="C75" s="293" t="s">
        <v>135</v>
      </c>
      <c r="D75" s="294"/>
      <c r="E75" s="101">
        <v>25.45</v>
      </c>
      <c r="F75" s="102">
        <v>968</v>
      </c>
      <c r="G75" s="103">
        <f t="shared" si="18"/>
        <v>24635.599999999999</v>
      </c>
      <c r="H75" s="26"/>
      <c r="I75" s="104">
        <v>4</v>
      </c>
      <c r="J75" s="105">
        <v>3300</v>
      </c>
      <c r="K75" s="106">
        <f t="shared" si="19"/>
        <v>825</v>
      </c>
      <c r="L75" s="107">
        <v>4</v>
      </c>
      <c r="M75" s="105">
        <f>F75/V75*60</f>
        <v>2930.8662741799822</v>
      </c>
      <c r="N75" s="106">
        <f>M75/L75</f>
        <v>732.71656854499554</v>
      </c>
      <c r="O75" s="108">
        <f>L75-I75</f>
        <v>0</v>
      </c>
      <c r="P75" s="109">
        <f>N75-K75</f>
        <v>-92.283431455004461</v>
      </c>
      <c r="Q75" s="110">
        <f>N75/K75</f>
        <v>0.88814129520605523</v>
      </c>
      <c r="R75" s="307"/>
      <c r="S75" s="47">
        <v>0.3542939814814815</v>
      </c>
      <c r="T75" s="48">
        <v>0.36805555555555558</v>
      </c>
      <c r="U75" s="111">
        <v>16.183333333333358</v>
      </c>
      <c r="V75" s="112">
        <v>19.816666666666674</v>
      </c>
      <c r="W75" s="113"/>
      <c r="X75" s="116"/>
      <c r="Y75" s="295"/>
      <c r="Z75" s="296"/>
      <c r="AA75" s="117">
        <f>M75-J75</f>
        <v>-369.13372582001784</v>
      </c>
      <c r="AB75" s="110">
        <f>M75/J75</f>
        <v>0.88814129520605523</v>
      </c>
      <c r="AC75" s="291"/>
    </row>
    <row r="76" spans="1:29" ht="15.75" customHeight="1">
      <c r="A76" s="312"/>
      <c r="B76" s="100" t="s">
        <v>120</v>
      </c>
      <c r="C76" s="293" t="s">
        <v>134</v>
      </c>
      <c r="D76" s="294"/>
      <c r="E76" s="101">
        <v>14.28</v>
      </c>
      <c r="F76" s="102">
        <v>5470</v>
      </c>
      <c r="G76" s="103">
        <f t="shared" si="18"/>
        <v>78111.599999999991</v>
      </c>
      <c r="H76" s="26"/>
      <c r="I76" s="104">
        <v>3</v>
      </c>
      <c r="J76" s="105">
        <v>3600</v>
      </c>
      <c r="K76" s="106">
        <f t="shared" si="19"/>
        <v>1200</v>
      </c>
      <c r="L76" s="107">
        <v>3</v>
      </c>
      <c r="M76" s="105">
        <f>F76/V76*60</f>
        <v>3120.2662018697501</v>
      </c>
      <c r="N76" s="106">
        <f>M76/L76</f>
        <v>1040.0887339565834</v>
      </c>
      <c r="O76" s="108">
        <f>L76-I76</f>
        <v>0</v>
      </c>
      <c r="P76" s="109">
        <f>N76-K76</f>
        <v>-159.91126604341662</v>
      </c>
      <c r="Q76" s="110">
        <f>N76/K76</f>
        <v>0.8667406116304861</v>
      </c>
      <c r="R76" s="307"/>
      <c r="S76" s="47">
        <v>0.37847222222222221</v>
      </c>
      <c r="T76" s="48">
        <v>0.45151620370370371</v>
      </c>
      <c r="U76" s="111">
        <v>14.999999999999947</v>
      </c>
      <c r="V76" s="112">
        <v>105.18333333333337</v>
      </c>
      <c r="W76" s="113"/>
      <c r="X76" s="116"/>
      <c r="Y76" s="295"/>
      <c r="Z76" s="296"/>
      <c r="AA76" s="117">
        <f>M76-J76</f>
        <v>-479.73379813024985</v>
      </c>
      <c r="AB76" s="110">
        <f>M76/J76</f>
        <v>0.8667406116304861</v>
      </c>
      <c r="AC76" s="291"/>
    </row>
    <row r="77" spans="1:29" ht="15.75" customHeight="1">
      <c r="A77" s="312"/>
      <c r="B77" s="100"/>
      <c r="C77" s="293"/>
      <c r="D77" s="294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307"/>
      <c r="S77" s="47"/>
      <c r="T77" s="48"/>
      <c r="U77" s="111"/>
      <c r="V77" s="112"/>
      <c r="W77" s="113"/>
      <c r="X77" s="116"/>
      <c r="Y77" s="295"/>
      <c r="Z77" s="296"/>
      <c r="AA77" s="117"/>
      <c r="AB77" s="110"/>
      <c r="AC77" s="291"/>
    </row>
    <row r="78" spans="1:29" ht="15.75" customHeight="1">
      <c r="A78" s="312"/>
      <c r="B78" s="100"/>
      <c r="C78" s="293"/>
      <c r="D78" s="294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07"/>
      <c r="S78" s="47"/>
      <c r="T78" s="48"/>
      <c r="U78" s="111"/>
      <c r="V78" s="112"/>
      <c r="W78" s="113"/>
      <c r="X78" s="116"/>
      <c r="Y78" s="295"/>
      <c r="Z78" s="296"/>
      <c r="AA78" s="117"/>
      <c r="AB78" s="110"/>
      <c r="AC78" s="291"/>
    </row>
    <row r="79" spans="1:29" ht="15.75" customHeight="1">
      <c r="A79" s="312"/>
      <c r="B79" s="100"/>
      <c r="C79" s="293"/>
      <c r="D79" s="294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307"/>
      <c r="S79" s="47"/>
      <c r="T79" s="48"/>
      <c r="U79" s="111"/>
      <c r="V79" s="112"/>
      <c r="W79" s="113"/>
      <c r="X79" s="116"/>
      <c r="Y79" s="295"/>
      <c r="Z79" s="296"/>
      <c r="AA79" s="117"/>
      <c r="AB79" s="110"/>
      <c r="AC79" s="291"/>
    </row>
    <row r="80" spans="1:29" ht="15.75" customHeight="1">
      <c r="A80" s="312"/>
      <c r="B80" s="100"/>
      <c r="C80" s="293"/>
      <c r="D80" s="294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07"/>
      <c r="S80" s="47"/>
      <c r="T80" s="48"/>
      <c r="U80" s="111"/>
      <c r="V80" s="112"/>
      <c r="W80" s="113"/>
      <c r="X80" s="116"/>
      <c r="Y80" s="295"/>
      <c r="Z80" s="296"/>
      <c r="AA80" s="117"/>
      <c r="AB80" s="110"/>
      <c r="AC80" s="291"/>
    </row>
    <row r="81" spans="1:29" ht="15.75" customHeight="1">
      <c r="A81" s="312"/>
      <c r="B81" s="100"/>
      <c r="C81" s="293"/>
      <c r="D81" s="294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07"/>
      <c r="S81" s="47"/>
      <c r="T81" s="48"/>
      <c r="U81" s="111"/>
      <c r="V81" s="112"/>
      <c r="W81" s="113"/>
      <c r="X81" s="116"/>
      <c r="Y81" s="295"/>
      <c r="Z81" s="296"/>
      <c r="AA81" s="117"/>
      <c r="AB81" s="110"/>
      <c r="AC81" s="291"/>
    </row>
    <row r="82" spans="1:29" ht="15.75" customHeight="1">
      <c r="A82" s="312"/>
      <c r="B82" s="100"/>
      <c r="C82" s="293"/>
      <c r="D82" s="294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07"/>
      <c r="S82" s="47"/>
      <c r="T82" s="48"/>
      <c r="U82" s="111"/>
      <c r="V82" s="112"/>
      <c r="W82" s="113"/>
      <c r="X82" s="116"/>
      <c r="Y82" s="295"/>
      <c r="Z82" s="296"/>
      <c r="AA82" s="117"/>
      <c r="AB82" s="110"/>
      <c r="AC82" s="291"/>
    </row>
    <row r="83" spans="1:29" ht="15.75" customHeight="1">
      <c r="A83" s="312"/>
      <c r="B83" s="100"/>
      <c r="C83" s="293"/>
      <c r="D83" s="294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07"/>
      <c r="S83" s="47"/>
      <c r="T83" s="48"/>
      <c r="U83" s="111"/>
      <c r="V83" s="112"/>
      <c r="W83" s="126"/>
      <c r="X83" s="127"/>
      <c r="Y83" s="295"/>
      <c r="Z83" s="296"/>
      <c r="AA83" s="117"/>
      <c r="AB83" s="110"/>
      <c r="AC83" s="291"/>
    </row>
    <row r="84" spans="1:29" ht="15.75" customHeight="1">
      <c r="A84" s="312"/>
      <c r="B84" s="100"/>
      <c r="C84" s="293"/>
      <c r="D84" s="294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07"/>
      <c r="S84" s="47"/>
      <c r="T84" s="48"/>
      <c r="U84" s="111"/>
      <c r="V84" s="112"/>
      <c r="W84" s="126"/>
      <c r="X84" s="127"/>
      <c r="Y84" s="295"/>
      <c r="Z84" s="296"/>
      <c r="AA84" s="117"/>
      <c r="AB84" s="110"/>
      <c r="AC84" s="291"/>
    </row>
    <row r="85" spans="1:29" ht="15.75" customHeight="1">
      <c r="A85" s="312"/>
      <c r="B85" s="100"/>
      <c r="C85" s="293"/>
      <c r="D85" s="294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07"/>
      <c r="S85" s="47"/>
      <c r="T85" s="48"/>
      <c r="U85" s="111"/>
      <c r="V85" s="112"/>
      <c r="W85" s="126"/>
      <c r="X85" s="127"/>
      <c r="Y85" s="295"/>
      <c r="Z85" s="296"/>
      <c r="AA85" s="117"/>
      <c r="AB85" s="110"/>
      <c r="AC85" s="291"/>
    </row>
    <row r="86" spans="1:29" ht="15.75" customHeight="1">
      <c r="A86" s="312"/>
      <c r="B86" s="100"/>
      <c r="C86" s="293"/>
      <c r="D86" s="294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07"/>
      <c r="S86" s="47"/>
      <c r="T86" s="48"/>
      <c r="U86" s="111"/>
      <c r="V86" s="112"/>
      <c r="W86" s="126"/>
      <c r="X86" s="127"/>
      <c r="Y86" s="295"/>
      <c r="Z86" s="296"/>
      <c r="AA86" s="117"/>
      <c r="AB86" s="110"/>
      <c r="AC86" s="291"/>
    </row>
    <row r="87" spans="1:29" ht="15.75" customHeight="1">
      <c r="A87" s="312"/>
      <c r="B87" s="100"/>
      <c r="C87" s="293"/>
      <c r="D87" s="294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07"/>
      <c r="S87" s="47"/>
      <c r="T87" s="48"/>
      <c r="U87" s="111"/>
      <c r="V87" s="112"/>
      <c r="W87" s="126"/>
      <c r="X87" s="127"/>
      <c r="Y87" s="295"/>
      <c r="Z87" s="296"/>
      <c r="AA87" s="117"/>
      <c r="AB87" s="110"/>
      <c r="AC87" s="291"/>
    </row>
    <row r="88" spans="1:29" ht="15.75" customHeight="1">
      <c r="A88" s="312"/>
      <c r="B88" s="100"/>
      <c r="C88" s="293"/>
      <c r="D88" s="294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07"/>
      <c r="S88" s="119"/>
      <c r="T88" s="120"/>
      <c r="U88" s="130"/>
      <c r="V88" s="131"/>
      <c r="W88" s="126"/>
      <c r="X88" s="127"/>
      <c r="Y88" s="295"/>
      <c r="Z88" s="296"/>
      <c r="AA88" s="165"/>
      <c r="AB88" s="125"/>
      <c r="AC88" s="291"/>
    </row>
    <row r="89" spans="1:29" ht="15.75" customHeight="1" thickBot="1">
      <c r="A89" s="313"/>
      <c r="B89" s="133" t="s">
        <v>117</v>
      </c>
      <c r="C89" s="297"/>
      <c r="D89" s="297"/>
      <c r="E89" s="134"/>
      <c r="F89" s="99"/>
      <c r="G89" s="135"/>
      <c r="H89" s="69"/>
      <c r="I89" s="136">
        <f t="shared" ref="I89:J89" si="20">AVERAGE(I73:I88)</f>
        <v>3.25</v>
      </c>
      <c r="J89" s="137">
        <f t="shared" si="20"/>
        <v>3375</v>
      </c>
      <c r="K89" s="138">
        <f t="shared" ref="K89" si="21">J89/I89</f>
        <v>1038.4615384615386</v>
      </c>
      <c r="L89" s="136">
        <f t="shared" ref="L89:M89" si="22">AVERAGE(L73:L88)</f>
        <v>3.25</v>
      </c>
      <c r="M89" s="137">
        <f t="shared" si="22"/>
        <v>2966.2206726045442</v>
      </c>
      <c r="N89" s="138">
        <f>M89/L89</f>
        <v>912.68328387832128</v>
      </c>
      <c r="O89" s="139">
        <f>L89-I89</f>
        <v>0</v>
      </c>
      <c r="P89" s="140">
        <f>N89-K89</f>
        <v>-125.77825458321729</v>
      </c>
      <c r="Q89" s="141">
        <f>N89/K89</f>
        <v>0.8788801992902352</v>
      </c>
      <c r="R89" s="308"/>
      <c r="S89" s="142">
        <f>S73</f>
        <v>0.25</v>
      </c>
      <c r="T89" s="143">
        <f>INDEX(T73:T88,COUNTA(T73:T88))</f>
        <v>0.45151620370370371</v>
      </c>
      <c r="U89" s="144"/>
      <c r="V89" s="166"/>
      <c r="W89" s="99"/>
      <c r="X89" s="69"/>
      <c r="Y89" s="298"/>
      <c r="Z89" s="299"/>
      <c r="AA89" s="168">
        <f>M89-J89</f>
        <v>-408.77932739545577</v>
      </c>
      <c r="AB89" s="141">
        <f>M89/J89</f>
        <v>0.87888019929023531</v>
      </c>
      <c r="AC89" s="292"/>
    </row>
    <row r="90" spans="1:29" ht="15.75" customHeight="1">
      <c r="A90" s="300" t="s">
        <v>78</v>
      </c>
      <c r="B90" s="114" t="s">
        <v>120</v>
      </c>
      <c r="C90" s="304" t="s">
        <v>136</v>
      </c>
      <c r="D90" s="305"/>
      <c r="E90" s="147">
        <v>25.03</v>
      </c>
      <c r="F90" s="97">
        <v>1660</v>
      </c>
      <c r="G90" s="148">
        <f t="shared" ref="G90:G93" si="23">E90*F90</f>
        <v>41549.800000000003</v>
      </c>
      <c r="H90" s="149"/>
      <c r="I90" s="150">
        <v>4</v>
      </c>
      <c r="J90" s="151">
        <v>3300</v>
      </c>
      <c r="K90" s="152">
        <f>J90/I90</f>
        <v>825</v>
      </c>
      <c r="L90" s="153">
        <v>4</v>
      </c>
      <c r="M90" s="151">
        <f>F90/V90*60</f>
        <v>2925.1101321585929</v>
      </c>
      <c r="N90" s="152">
        <f>M90/L90</f>
        <v>731.27753303964823</v>
      </c>
      <c r="O90" s="154">
        <f>L90-I90</f>
        <v>0</v>
      </c>
      <c r="P90" s="155">
        <f>N90-K90</f>
        <v>-93.722466960351767</v>
      </c>
      <c r="Q90" s="156">
        <f>N90/K90</f>
        <v>0.88639700974502811</v>
      </c>
      <c r="R90" s="306">
        <f>Q106</f>
        <v>0.88313983706265031</v>
      </c>
      <c r="S90" s="157">
        <v>0.29166666666666669</v>
      </c>
      <c r="T90" s="158">
        <v>0.3153125</v>
      </c>
      <c r="U90" s="159"/>
      <c r="V90" s="160">
        <v>34.049999999999969</v>
      </c>
      <c r="W90" s="158"/>
      <c r="X90" s="169"/>
      <c r="Y90" s="309"/>
      <c r="Z90" s="310"/>
      <c r="AA90" s="115">
        <f>M90-J90</f>
        <v>-374.88986784140707</v>
      </c>
      <c r="AB90" s="156">
        <f>M90/J90</f>
        <v>0.88639700974502811</v>
      </c>
      <c r="AC90" s="290">
        <f>AB106</f>
        <v>0.88313983706265031</v>
      </c>
    </row>
    <row r="91" spans="1:29" ht="15.75" customHeight="1">
      <c r="A91" s="301"/>
      <c r="B91" s="100" t="s">
        <v>120</v>
      </c>
      <c r="C91" s="293" t="s">
        <v>133</v>
      </c>
      <c r="D91" s="294"/>
      <c r="E91" s="101">
        <v>18.18</v>
      </c>
      <c r="F91" s="102">
        <v>2278</v>
      </c>
      <c r="G91" s="103">
        <f t="shared" si="23"/>
        <v>41414.04</v>
      </c>
      <c r="H91" s="26"/>
      <c r="I91" s="104">
        <v>3</v>
      </c>
      <c r="J91" s="105">
        <v>3600</v>
      </c>
      <c r="K91" s="106">
        <f t="shared" si="19"/>
        <v>1200</v>
      </c>
      <c r="L91" s="107">
        <v>3</v>
      </c>
      <c r="M91" s="105">
        <f>F91/V91*60</f>
        <v>3119.3609737542788</v>
      </c>
      <c r="N91" s="106">
        <f>M91/L91</f>
        <v>1039.7869912514263</v>
      </c>
      <c r="O91" s="108">
        <f>L91-I91</f>
        <v>0</v>
      </c>
      <c r="P91" s="109">
        <f>N91-K91</f>
        <v>-160.21300874857366</v>
      </c>
      <c r="Q91" s="110">
        <f>N91/K91</f>
        <v>0.86648915937618864</v>
      </c>
      <c r="R91" s="307"/>
      <c r="S91" s="47">
        <v>0.32582175925925927</v>
      </c>
      <c r="T91" s="48">
        <v>0.35625000000000001</v>
      </c>
      <c r="U91" s="111">
        <v>15.133333333333354</v>
      </c>
      <c r="V91" s="112">
        <v>43.81666666666667</v>
      </c>
      <c r="W91" s="113"/>
      <c r="X91" s="13"/>
      <c r="Y91" s="295"/>
      <c r="Z91" s="296"/>
      <c r="AA91" s="117">
        <f>M91-J91</f>
        <v>-480.6390262457212</v>
      </c>
      <c r="AB91" s="110">
        <f>M91/J91</f>
        <v>0.86648915937618853</v>
      </c>
      <c r="AC91" s="291"/>
    </row>
    <row r="92" spans="1:29" ht="15.75" customHeight="1">
      <c r="A92" s="301"/>
      <c r="B92" s="100" t="s">
        <v>120</v>
      </c>
      <c r="C92" s="293" t="s">
        <v>137</v>
      </c>
      <c r="D92" s="294"/>
      <c r="E92" s="101">
        <v>24.82</v>
      </c>
      <c r="F92" s="102">
        <v>1913</v>
      </c>
      <c r="G92" s="103">
        <f t="shared" si="23"/>
        <v>47480.66</v>
      </c>
      <c r="H92" s="26"/>
      <c r="I92" s="104">
        <v>4</v>
      </c>
      <c r="J92" s="105">
        <v>3300</v>
      </c>
      <c r="K92" s="106">
        <f t="shared" si="19"/>
        <v>825</v>
      </c>
      <c r="L92" s="107">
        <v>4</v>
      </c>
      <c r="M92" s="105">
        <f>F92/V92*60</f>
        <v>2924.3312101910847</v>
      </c>
      <c r="N92" s="106">
        <f>M92/L92</f>
        <v>731.08280254777117</v>
      </c>
      <c r="O92" s="108">
        <f>L92-I92</f>
        <v>0</v>
      </c>
      <c r="P92" s="109">
        <f>N92-K92</f>
        <v>-93.917197452228834</v>
      </c>
      <c r="Q92" s="110">
        <f>N92/K92</f>
        <v>0.88616097278517714</v>
      </c>
      <c r="R92" s="307"/>
      <c r="S92" s="47">
        <v>0.36736111111111114</v>
      </c>
      <c r="T92" s="48">
        <v>0.39461805555555557</v>
      </c>
      <c r="U92" s="111">
        <v>16.000000000000021</v>
      </c>
      <c r="V92" s="112">
        <v>39.249999999999979</v>
      </c>
      <c r="W92" s="113"/>
      <c r="X92" s="13"/>
      <c r="Y92" s="295"/>
      <c r="Z92" s="296"/>
      <c r="AA92" s="117">
        <f>M92-J92</f>
        <v>-375.66878980891534</v>
      </c>
      <c r="AB92" s="110">
        <f>M92/J92</f>
        <v>0.88616097278517714</v>
      </c>
      <c r="AC92" s="291"/>
    </row>
    <row r="93" spans="1:29" ht="15.75" customHeight="1">
      <c r="A93" s="301"/>
      <c r="B93" s="100" t="s">
        <v>120</v>
      </c>
      <c r="C93" s="293" t="s">
        <v>138</v>
      </c>
      <c r="D93" s="294"/>
      <c r="E93" s="101">
        <v>30</v>
      </c>
      <c r="F93" s="102">
        <v>2841</v>
      </c>
      <c r="G93" s="103">
        <f t="shared" si="23"/>
        <v>85230</v>
      </c>
      <c r="H93" s="26"/>
      <c r="I93" s="104">
        <v>3</v>
      </c>
      <c r="J93" s="105">
        <v>3000</v>
      </c>
      <c r="K93" s="106">
        <f t="shared" si="19"/>
        <v>1000</v>
      </c>
      <c r="L93" s="107">
        <v>3</v>
      </c>
      <c r="M93" s="105">
        <f>F93/V93*60</f>
        <v>2688.6435331230282</v>
      </c>
      <c r="N93" s="106">
        <f>M93/L93</f>
        <v>896.21451104100936</v>
      </c>
      <c r="O93" s="108">
        <f>L93-I93</f>
        <v>0</v>
      </c>
      <c r="P93" s="109">
        <f>N93-K93</f>
        <v>-103.78548895899064</v>
      </c>
      <c r="Q93" s="110">
        <f>N93/K93</f>
        <v>0.89621451104100935</v>
      </c>
      <c r="R93" s="307"/>
      <c r="S93" s="47">
        <v>0.40486111111111112</v>
      </c>
      <c r="T93" s="48">
        <v>0.44888888888888889</v>
      </c>
      <c r="U93" s="111">
        <v>14.749999999999988</v>
      </c>
      <c r="V93" s="112">
        <v>63.4</v>
      </c>
      <c r="W93" s="113"/>
      <c r="X93" s="116"/>
      <c r="Y93" s="295"/>
      <c r="Z93" s="296"/>
      <c r="AA93" s="117">
        <f>M93-J93</f>
        <v>-311.35646687697181</v>
      </c>
      <c r="AB93" s="110">
        <f>M93/J93</f>
        <v>0.89621451104100935</v>
      </c>
      <c r="AC93" s="291"/>
    </row>
    <row r="94" spans="1:29" ht="15.75" customHeight="1">
      <c r="A94" s="302"/>
      <c r="B94" s="100"/>
      <c r="C94" s="293"/>
      <c r="D94" s="294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307"/>
      <c r="S94" s="47"/>
      <c r="T94" s="48"/>
      <c r="U94" s="111"/>
      <c r="V94" s="112"/>
      <c r="W94" s="113"/>
      <c r="X94" s="116"/>
      <c r="Y94" s="295"/>
      <c r="Z94" s="296"/>
      <c r="AA94" s="117"/>
      <c r="AB94" s="110"/>
      <c r="AC94" s="291"/>
    </row>
    <row r="95" spans="1:29" ht="15.75" customHeight="1">
      <c r="A95" s="302"/>
      <c r="B95" s="100"/>
      <c r="C95" s="293"/>
      <c r="D95" s="294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07"/>
      <c r="S95" s="47"/>
      <c r="T95" s="48"/>
      <c r="U95" s="111"/>
      <c r="V95" s="112"/>
      <c r="W95" s="113"/>
      <c r="X95" s="50"/>
      <c r="Y95" s="295"/>
      <c r="Z95" s="296"/>
      <c r="AA95" s="117"/>
      <c r="AB95" s="110"/>
      <c r="AC95" s="291"/>
    </row>
    <row r="96" spans="1:29" ht="15.75" customHeight="1">
      <c r="A96" s="302"/>
      <c r="B96" s="100"/>
      <c r="C96" s="293"/>
      <c r="D96" s="294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307"/>
      <c r="S96" s="47"/>
      <c r="T96" s="48"/>
      <c r="U96" s="111"/>
      <c r="V96" s="112"/>
      <c r="W96" s="113"/>
      <c r="X96" s="116"/>
      <c r="Y96" s="295"/>
      <c r="Z96" s="296"/>
      <c r="AA96" s="117"/>
      <c r="AB96" s="110"/>
      <c r="AC96" s="291"/>
    </row>
    <row r="97" spans="1:29" ht="15.75" customHeight="1">
      <c r="A97" s="302"/>
      <c r="B97" s="100"/>
      <c r="C97" s="293"/>
      <c r="D97" s="294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07"/>
      <c r="S97" s="47"/>
      <c r="T97" s="48"/>
      <c r="U97" s="111"/>
      <c r="V97" s="112"/>
      <c r="W97" s="113"/>
      <c r="X97" s="116"/>
      <c r="Y97" s="295"/>
      <c r="Z97" s="296"/>
      <c r="AA97" s="117"/>
      <c r="AB97" s="110"/>
      <c r="AC97" s="291"/>
    </row>
    <row r="98" spans="1:29" ht="15.75" customHeight="1">
      <c r="A98" s="302"/>
      <c r="B98" s="100"/>
      <c r="C98" s="293"/>
      <c r="D98" s="294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07"/>
      <c r="S98" s="47"/>
      <c r="T98" s="48"/>
      <c r="U98" s="111"/>
      <c r="V98" s="112"/>
      <c r="W98" s="126"/>
      <c r="X98" s="127"/>
      <c r="Y98" s="295"/>
      <c r="Z98" s="296"/>
      <c r="AA98" s="117"/>
      <c r="AB98" s="110"/>
      <c r="AC98" s="291"/>
    </row>
    <row r="99" spans="1:29" ht="15.75" customHeight="1">
      <c r="A99" s="302"/>
      <c r="B99" s="100"/>
      <c r="C99" s="293"/>
      <c r="D99" s="294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07"/>
      <c r="S99" s="47"/>
      <c r="T99" s="48"/>
      <c r="U99" s="111"/>
      <c r="V99" s="112"/>
      <c r="W99" s="126"/>
      <c r="X99" s="127"/>
      <c r="Y99" s="295"/>
      <c r="Z99" s="296"/>
      <c r="AA99" s="117"/>
      <c r="AB99" s="110"/>
      <c r="AC99" s="291"/>
    </row>
    <row r="100" spans="1:29" ht="15.75" customHeight="1">
      <c r="A100" s="302"/>
      <c r="B100" s="100"/>
      <c r="C100" s="293"/>
      <c r="D100" s="294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07"/>
      <c r="S100" s="47"/>
      <c r="T100" s="48"/>
      <c r="U100" s="111"/>
      <c r="V100" s="112"/>
      <c r="W100" s="126"/>
      <c r="X100" s="127"/>
      <c r="Y100" s="295"/>
      <c r="Z100" s="296"/>
      <c r="AA100" s="117"/>
      <c r="AB100" s="110"/>
      <c r="AC100" s="291"/>
    </row>
    <row r="101" spans="1:29" ht="15.75" customHeight="1">
      <c r="A101" s="302"/>
      <c r="B101" s="100"/>
      <c r="C101" s="293"/>
      <c r="D101" s="294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07"/>
      <c r="S101" s="47"/>
      <c r="T101" s="48"/>
      <c r="U101" s="111"/>
      <c r="V101" s="112"/>
      <c r="W101" s="126"/>
      <c r="X101" s="127"/>
      <c r="Y101" s="295"/>
      <c r="Z101" s="296"/>
      <c r="AA101" s="117"/>
      <c r="AB101" s="110"/>
      <c r="AC101" s="291"/>
    </row>
    <row r="102" spans="1:29" ht="15.75" customHeight="1">
      <c r="A102" s="302"/>
      <c r="B102" s="100"/>
      <c r="C102" s="293"/>
      <c r="D102" s="294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07"/>
      <c r="S102" s="47"/>
      <c r="T102" s="48"/>
      <c r="U102" s="111"/>
      <c r="V102" s="112"/>
      <c r="W102" s="126"/>
      <c r="X102" s="127"/>
      <c r="Y102" s="295"/>
      <c r="Z102" s="296"/>
      <c r="AA102" s="117"/>
      <c r="AB102" s="110"/>
      <c r="AC102" s="291"/>
    </row>
    <row r="103" spans="1:29" ht="15.75" customHeight="1">
      <c r="A103" s="302"/>
      <c r="B103" s="100"/>
      <c r="C103" s="293"/>
      <c r="D103" s="294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07"/>
      <c r="S103" s="47"/>
      <c r="T103" s="48"/>
      <c r="U103" s="111"/>
      <c r="V103" s="112"/>
      <c r="W103" s="126"/>
      <c r="X103" s="127"/>
      <c r="Y103" s="295"/>
      <c r="Z103" s="296"/>
      <c r="AA103" s="117"/>
      <c r="AB103" s="110"/>
      <c r="AC103" s="291"/>
    </row>
    <row r="104" spans="1:29" ht="15.75" customHeight="1">
      <c r="A104" s="302"/>
      <c r="B104" s="100"/>
      <c r="C104" s="293"/>
      <c r="D104" s="294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07"/>
      <c r="S104" s="47"/>
      <c r="T104" s="48"/>
      <c r="U104" s="111"/>
      <c r="V104" s="112"/>
      <c r="W104" s="126"/>
      <c r="X104" s="127"/>
      <c r="Y104" s="295"/>
      <c r="Z104" s="296"/>
      <c r="AA104" s="117"/>
      <c r="AB104" s="110"/>
      <c r="AC104" s="291"/>
    </row>
    <row r="105" spans="1:29" ht="15.75" customHeight="1">
      <c r="A105" s="302"/>
      <c r="B105" s="100"/>
      <c r="C105" s="293"/>
      <c r="D105" s="294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07"/>
      <c r="S105" s="119"/>
      <c r="T105" s="120"/>
      <c r="U105" s="130"/>
      <c r="V105" s="131"/>
      <c r="W105" s="126"/>
      <c r="X105" s="127"/>
      <c r="Y105" s="295"/>
      <c r="Z105" s="296"/>
      <c r="AA105" s="165"/>
      <c r="AB105" s="125"/>
      <c r="AC105" s="291"/>
    </row>
    <row r="106" spans="1:29" ht="15.75" customHeight="1" thickBot="1">
      <c r="A106" s="303"/>
      <c r="B106" s="133" t="s">
        <v>117</v>
      </c>
      <c r="C106" s="297"/>
      <c r="D106" s="297"/>
      <c r="E106" s="134"/>
      <c r="F106" s="167"/>
      <c r="G106" s="135"/>
      <c r="H106" s="69"/>
      <c r="I106" s="136">
        <f t="shared" ref="I106:J106" si="24">AVERAGE(I90:I105)</f>
        <v>3.5</v>
      </c>
      <c r="J106" s="137">
        <f t="shared" si="24"/>
        <v>3300</v>
      </c>
      <c r="K106" s="138">
        <f t="shared" ref="K106" si="25">J106/I106</f>
        <v>942.85714285714289</v>
      </c>
      <c r="L106" s="136">
        <f t="shared" ref="L106:M106" si="26">AVERAGE(L90:L105)</f>
        <v>3.5</v>
      </c>
      <c r="M106" s="137">
        <f t="shared" si="26"/>
        <v>2914.361462306746</v>
      </c>
      <c r="N106" s="138">
        <f>M106/L106</f>
        <v>832.67470351621319</v>
      </c>
      <c r="O106" s="139">
        <f>L106-I106</f>
        <v>0</v>
      </c>
      <c r="P106" s="140">
        <f>N106-K106</f>
        <v>-110.1824393409297</v>
      </c>
      <c r="Q106" s="141">
        <f>N106/K106</f>
        <v>0.88313983706265031</v>
      </c>
      <c r="R106" s="308"/>
      <c r="S106" s="142">
        <f>S90</f>
        <v>0.29166666666666669</v>
      </c>
      <c r="T106" s="143">
        <f>INDEX(T90:T105,COUNTA(T90:T105))</f>
        <v>0.44888888888888889</v>
      </c>
      <c r="U106" s="144"/>
      <c r="V106" s="166"/>
      <c r="W106" s="167"/>
      <c r="X106" s="138"/>
      <c r="Y106" s="298"/>
      <c r="Z106" s="299"/>
      <c r="AA106" s="168">
        <f>M106-J106</f>
        <v>-385.63853769325397</v>
      </c>
      <c r="AB106" s="141">
        <f>M106/J106</f>
        <v>0.88313983706265031</v>
      </c>
      <c r="AC106" s="292"/>
    </row>
    <row r="107" spans="1:29" ht="15.75" customHeight="1">
      <c r="A107" s="311" t="s">
        <v>139</v>
      </c>
      <c r="B107" s="114" t="s">
        <v>114</v>
      </c>
      <c r="C107" s="304" t="s">
        <v>140</v>
      </c>
      <c r="D107" s="305"/>
      <c r="E107" s="147">
        <v>25.64</v>
      </c>
      <c r="F107" s="97">
        <v>1538</v>
      </c>
      <c r="G107" s="148">
        <f t="shared" ref="G107:G110" si="27">E107*F107</f>
        <v>39434.32</v>
      </c>
      <c r="H107" s="149"/>
      <c r="I107" s="150">
        <v>11</v>
      </c>
      <c r="J107" s="151">
        <v>3600</v>
      </c>
      <c r="K107" s="152">
        <f>J107/I107</f>
        <v>327.27272727272725</v>
      </c>
      <c r="L107" s="153">
        <v>11</v>
      </c>
      <c r="M107" s="151">
        <f>F107/V107*60</f>
        <v>3156.6704675028518</v>
      </c>
      <c r="N107" s="152">
        <f>M107/L107</f>
        <v>286.97004250025924</v>
      </c>
      <c r="O107" s="154">
        <f>L107-I107</f>
        <v>0</v>
      </c>
      <c r="P107" s="155">
        <f>N107-K107</f>
        <v>-40.302684772468012</v>
      </c>
      <c r="Q107" s="156">
        <f>N107/K107</f>
        <v>0.87685290763968105</v>
      </c>
      <c r="R107" s="306">
        <f>Q123</f>
        <v>0.86923640330281637</v>
      </c>
      <c r="S107" s="157">
        <v>0.70833333333333337</v>
      </c>
      <c r="T107" s="158">
        <v>0.72863425925925929</v>
      </c>
      <c r="U107" s="159"/>
      <c r="V107" s="160">
        <v>29.23333333333332</v>
      </c>
      <c r="W107" s="158"/>
      <c r="X107" s="169"/>
      <c r="Y107" s="309"/>
      <c r="Z107" s="310"/>
      <c r="AA107" s="115">
        <f>M107-J107</f>
        <v>-443.32953249714819</v>
      </c>
      <c r="AB107" s="156">
        <f>M107/J107</f>
        <v>0.87685290763968105</v>
      </c>
      <c r="AC107" s="290">
        <f>AB123</f>
        <v>0.86923640330281637</v>
      </c>
    </row>
    <row r="108" spans="1:29" ht="15.75" customHeight="1">
      <c r="A108" s="312"/>
      <c r="B108" s="100" t="s">
        <v>114</v>
      </c>
      <c r="C108" s="293" t="s">
        <v>141</v>
      </c>
      <c r="D108" s="294"/>
      <c r="E108" s="101">
        <v>29.52</v>
      </c>
      <c r="F108" s="102">
        <v>1909</v>
      </c>
      <c r="G108" s="103">
        <f t="shared" si="27"/>
        <v>56353.68</v>
      </c>
      <c r="H108" s="26"/>
      <c r="I108" s="104">
        <v>12</v>
      </c>
      <c r="J108" s="105">
        <v>3600</v>
      </c>
      <c r="K108" s="106">
        <f t="shared" si="19"/>
        <v>300</v>
      </c>
      <c r="L108" s="107">
        <v>12</v>
      </c>
      <c r="M108" s="105">
        <f>F108/V108*60</f>
        <v>3122.3989095865486</v>
      </c>
      <c r="N108" s="106">
        <f>M108/L108</f>
        <v>260.19990913221238</v>
      </c>
      <c r="O108" s="108">
        <f>L108-I108</f>
        <v>0</v>
      </c>
      <c r="P108" s="109">
        <f>N108-K108</f>
        <v>-39.800090867787617</v>
      </c>
      <c r="Q108" s="110">
        <f>N108/K108</f>
        <v>0.86733303044070797</v>
      </c>
      <c r="R108" s="307"/>
      <c r="S108" s="47">
        <v>0.7321643518518518</v>
      </c>
      <c r="T108" s="48">
        <v>0.75763888888888886</v>
      </c>
      <c r="U108" s="111">
        <v>5.083333333333222</v>
      </c>
      <c r="V108" s="112">
        <v>36.683333333333366</v>
      </c>
      <c r="W108" s="113"/>
      <c r="X108" s="13"/>
      <c r="Y108" s="295"/>
      <c r="Z108" s="296"/>
      <c r="AA108" s="117">
        <f>M108-J108</f>
        <v>-477.6010904134514</v>
      </c>
      <c r="AB108" s="110">
        <f>M108/J108</f>
        <v>0.86733303044070797</v>
      </c>
      <c r="AC108" s="291"/>
    </row>
    <row r="109" spans="1:29" ht="15.75" customHeight="1">
      <c r="A109" s="312"/>
      <c r="B109" s="100" t="s">
        <v>114</v>
      </c>
      <c r="C109" s="293" t="s">
        <v>142</v>
      </c>
      <c r="D109" s="294"/>
      <c r="E109" s="101">
        <v>29.85</v>
      </c>
      <c r="F109" s="102">
        <v>1969</v>
      </c>
      <c r="G109" s="103">
        <f t="shared" si="27"/>
        <v>58774.65</v>
      </c>
      <c r="H109" s="26"/>
      <c r="I109" s="104">
        <v>12</v>
      </c>
      <c r="J109" s="105">
        <v>3600</v>
      </c>
      <c r="K109" s="106">
        <f t="shared" si="19"/>
        <v>300</v>
      </c>
      <c r="L109" s="107">
        <v>12</v>
      </c>
      <c r="M109" s="105">
        <f>F109/V109*60</f>
        <v>3121.268163804491</v>
      </c>
      <c r="N109" s="106">
        <f>M109/L109</f>
        <v>260.10568031704094</v>
      </c>
      <c r="O109" s="108">
        <f>L109-I109</f>
        <v>0</v>
      </c>
      <c r="P109" s="109">
        <f>N109-K109</f>
        <v>-39.894319682959065</v>
      </c>
      <c r="Q109" s="110">
        <f>N109/K109</f>
        <v>0.86701893439013644</v>
      </c>
      <c r="R109" s="307"/>
      <c r="S109" s="47">
        <v>0.7619097222222222</v>
      </c>
      <c r="T109" s="48">
        <v>0.78819444444444442</v>
      </c>
      <c r="U109" s="111">
        <v>6.1500000000000021</v>
      </c>
      <c r="V109" s="112">
        <v>37.85</v>
      </c>
      <c r="W109" s="113"/>
      <c r="X109" s="13"/>
      <c r="Y109" s="295"/>
      <c r="Z109" s="296"/>
      <c r="AA109" s="117">
        <f>M109-J109</f>
        <v>-478.731836195509</v>
      </c>
      <c r="AB109" s="110">
        <f>M109/J109</f>
        <v>0.86701893439013644</v>
      </c>
      <c r="AC109" s="291"/>
    </row>
    <row r="110" spans="1:29" ht="15.75" customHeight="1">
      <c r="A110" s="312"/>
      <c r="B110" s="100" t="s">
        <v>120</v>
      </c>
      <c r="C110" s="293" t="s">
        <v>143</v>
      </c>
      <c r="D110" s="294"/>
      <c r="E110" s="101">
        <v>28.57</v>
      </c>
      <c r="F110" s="102">
        <v>1496</v>
      </c>
      <c r="G110" s="103">
        <f t="shared" si="27"/>
        <v>42740.72</v>
      </c>
      <c r="H110" s="26"/>
      <c r="I110" s="104">
        <v>12</v>
      </c>
      <c r="J110" s="105">
        <v>3600</v>
      </c>
      <c r="K110" s="106">
        <f t="shared" si="19"/>
        <v>300</v>
      </c>
      <c r="L110" s="107">
        <v>12</v>
      </c>
      <c r="M110" s="105">
        <f>F110/V110*60</f>
        <v>3116.6666666666642</v>
      </c>
      <c r="N110" s="106">
        <f>M110/L110</f>
        <v>259.722222222222</v>
      </c>
      <c r="O110" s="108">
        <f>L110-I110</f>
        <v>0</v>
      </c>
      <c r="P110" s="109">
        <f>N110-K110</f>
        <v>-40.277777777777999</v>
      </c>
      <c r="Q110" s="110">
        <f>N110/K110</f>
        <v>0.86574074074074003</v>
      </c>
      <c r="R110" s="307"/>
      <c r="S110" s="47">
        <v>0.79180555555555554</v>
      </c>
      <c r="T110" s="48">
        <v>0.81180555555555556</v>
      </c>
      <c r="U110" s="111">
        <v>5.2000000000000135</v>
      </c>
      <c r="V110" s="112">
        <v>28.800000000000026</v>
      </c>
      <c r="W110" s="113"/>
      <c r="X110" s="116"/>
      <c r="Y110" s="295"/>
      <c r="Z110" s="296"/>
      <c r="AA110" s="117">
        <f>M110-J110</f>
        <v>-483.33333333333576</v>
      </c>
      <c r="AB110" s="110">
        <f>M110/J110</f>
        <v>0.86574074074074003</v>
      </c>
      <c r="AC110" s="291"/>
    </row>
    <row r="111" spans="1:29" ht="15.75" customHeight="1">
      <c r="A111" s="312"/>
      <c r="B111" s="100"/>
      <c r="C111" s="293"/>
      <c r="D111" s="294"/>
      <c r="E111" s="101"/>
      <c r="F111" s="102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307"/>
      <c r="S111" s="47"/>
      <c r="T111" s="48"/>
      <c r="U111" s="111"/>
      <c r="V111" s="112"/>
      <c r="W111" s="113"/>
      <c r="X111" s="116"/>
      <c r="Y111" s="295"/>
      <c r="Z111" s="296"/>
      <c r="AA111" s="117"/>
      <c r="AB111" s="110"/>
      <c r="AC111" s="291"/>
    </row>
    <row r="112" spans="1:29" ht="15.75" customHeight="1">
      <c r="A112" s="312"/>
      <c r="B112" s="100"/>
      <c r="C112" s="293"/>
      <c r="D112" s="294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07"/>
      <c r="S112" s="47"/>
      <c r="T112" s="48"/>
      <c r="U112" s="111"/>
      <c r="V112" s="112"/>
      <c r="W112" s="113"/>
      <c r="X112" s="50"/>
      <c r="Y112" s="295"/>
      <c r="Z112" s="296"/>
      <c r="AA112" s="117"/>
      <c r="AB112" s="110"/>
      <c r="AC112" s="291"/>
    </row>
    <row r="113" spans="1:29" ht="15.75" customHeight="1">
      <c r="A113" s="312"/>
      <c r="B113" s="100"/>
      <c r="C113" s="293"/>
      <c r="D113" s="294"/>
      <c r="E113" s="101"/>
      <c r="F113" s="102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307"/>
      <c r="S113" s="47"/>
      <c r="T113" s="48"/>
      <c r="U113" s="111"/>
      <c r="V113" s="112"/>
      <c r="W113" s="113"/>
      <c r="X113" s="116"/>
      <c r="Y113" s="295"/>
      <c r="Z113" s="296"/>
      <c r="AA113" s="117"/>
      <c r="AB113" s="110"/>
      <c r="AC113" s="291"/>
    </row>
    <row r="114" spans="1:29" ht="15.75" customHeight="1">
      <c r="A114" s="312"/>
      <c r="B114" s="100"/>
      <c r="C114" s="293"/>
      <c r="D114" s="294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07"/>
      <c r="S114" s="47"/>
      <c r="T114" s="48"/>
      <c r="U114" s="111"/>
      <c r="V114" s="112"/>
      <c r="W114" s="113"/>
      <c r="X114" s="116"/>
      <c r="Y114" s="295"/>
      <c r="Z114" s="296"/>
      <c r="AA114" s="117"/>
      <c r="AB114" s="110"/>
      <c r="AC114" s="291"/>
    </row>
    <row r="115" spans="1:29" ht="15.75" customHeight="1">
      <c r="A115" s="312"/>
      <c r="B115" s="100"/>
      <c r="C115" s="293"/>
      <c r="D115" s="294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07"/>
      <c r="S115" s="47"/>
      <c r="T115" s="48"/>
      <c r="U115" s="111"/>
      <c r="V115" s="112"/>
      <c r="W115" s="126"/>
      <c r="X115" s="127"/>
      <c r="Y115" s="295"/>
      <c r="Z115" s="296"/>
      <c r="AA115" s="117"/>
      <c r="AB115" s="110"/>
      <c r="AC115" s="291"/>
    </row>
    <row r="116" spans="1:29" ht="15.75" customHeight="1">
      <c r="A116" s="312"/>
      <c r="B116" s="100"/>
      <c r="C116" s="293"/>
      <c r="D116" s="294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07"/>
      <c r="S116" s="47"/>
      <c r="T116" s="48"/>
      <c r="U116" s="111"/>
      <c r="V116" s="112"/>
      <c r="W116" s="126"/>
      <c r="X116" s="127"/>
      <c r="Y116" s="295"/>
      <c r="Z116" s="296"/>
      <c r="AA116" s="117"/>
      <c r="AB116" s="110"/>
      <c r="AC116" s="291"/>
    </row>
    <row r="117" spans="1:29" ht="15.75" customHeight="1">
      <c r="A117" s="312"/>
      <c r="B117" s="100"/>
      <c r="C117" s="293"/>
      <c r="D117" s="294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07"/>
      <c r="S117" s="47"/>
      <c r="T117" s="48"/>
      <c r="U117" s="111"/>
      <c r="V117" s="112"/>
      <c r="W117" s="126"/>
      <c r="X117" s="127"/>
      <c r="Y117" s="295"/>
      <c r="Z117" s="296"/>
      <c r="AA117" s="117"/>
      <c r="AB117" s="110"/>
      <c r="AC117" s="291"/>
    </row>
    <row r="118" spans="1:29" ht="15.75" customHeight="1">
      <c r="A118" s="312"/>
      <c r="B118" s="100"/>
      <c r="C118" s="293"/>
      <c r="D118" s="294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07"/>
      <c r="S118" s="47"/>
      <c r="T118" s="48"/>
      <c r="U118" s="111"/>
      <c r="V118" s="112"/>
      <c r="W118" s="126"/>
      <c r="X118" s="127"/>
      <c r="Y118" s="295"/>
      <c r="Z118" s="296"/>
      <c r="AA118" s="117"/>
      <c r="AB118" s="110"/>
      <c r="AC118" s="291"/>
    </row>
    <row r="119" spans="1:29" ht="15.75" customHeight="1">
      <c r="A119" s="312"/>
      <c r="B119" s="100"/>
      <c r="C119" s="293"/>
      <c r="D119" s="294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07"/>
      <c r="S119" s="47"/>
      <c r="T119" s="48"/>
      <c r="U119" s="111"/>
      <c r="V119" s="112"/>
      <c r="W119" s="126"/>
      <c r="X119" s="127"/>
      <c r="Y119" s="295"/>
      <c r="Z119" s="296"/>
      <c r="AA119" s="117"/>
      <c r="AB119" s="110"/>
      <c r="AC119" s="291"/>
    </row>
    <row r="120" spans="1:29" ht="15.75" customHeight="1">
      <c r="A120" s="312"/>
      <c r="B120" s="100"/>
      <c r="C120" s="293"/>
      <c r="D120" s="294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07"/>
      <c r="S120" s="47"/>
      <c r="T120" s="48"/>
      <c r="U120" s="111"/>
      <c r="V120" s="112"/>
      <c r="W120" s="126"/>
      <c r="X120" s="127"/>
      <c r="Y120" s="295"/>
      <c r="Z120" s="296"/>
      <c r="AA120" s="117"/>
      <c r="AB120" s="110"/>
      <c r="AC120" s="291"/>
    </row>
    <row r="121" spans="1:29" ht="15.75" customHeight="1">
      <c r="A121" s="312"/>
      <c r="B121" s="100"/>
      <c r="C121" s="293"/>
      <c r="D121" s="294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07"/>
      <c r="S121" s="47"/>
      <c r="T121" s="48"/>
      <c r="U121" s="111"/>
      <c r="V121" s="112"/>
      <c r="W121" s="126"/>
      <c r="X121" s="127"/>
      <c r="Y121" s="295"/>
      <c r="Z121" s="296"/>
      <c r="AA121" s="117"/>
      <c r="AB121" s="110"/>
      <c r="AC121" s="291"/>
    </row>
    <row r="122" spans="1:29" ht="15.75" customHeight="1">
      <c r="A122" s="312"/>
      <c r="B122" s="100"/>
      <c r="C122" s="293"/>
      <c r="D122" s="294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07"/>
      <c r="S122" s="119"/>
      <c r="T122" s="120"/>
      <c r="U122" s="130"/>
      <c r="V122" s="131"/>
      <c r="W122" s="126"/>
      <c r="X122" s="127"/>
      <c r="Y122" s="295"/>
      <c r="Z122" s="296"/>
      <c r="AA122" s="165"/>
      <c r="AB122" s="125"/>
      <c r="AC122" s="291"/>
    </row>
    <row r="123" spans="1:29" ht="15.75" customHeight="1" thickBot="1">
      <c r="A123" s="313"/>
      <c r="B123" s="133" t="s">
        <v>117</v>
      </c>
      <c r="C123" s="297"/>
      <c r="D123" s="297"/>
      <c r="E123" s="134"/>
      <c r="F123" s="167"/>
      <c r="G123" s="135"/>
      <c r="H123" s="69"/>
      <c r="I123" s="136">
        <f t="shared" ref="I123:J123" si="28">AVERAGE(I107:I122)</f>
        <v>11.75</v>
      </c>
      <c r="J123" s="137">
        <f t="shared" si="28"/>
        <v>3600</v>
      </c>
      <c r="K123" s="138">
        <f t="shared" ref="K123" si="29">J123/I123</f>
        <v>306.38297872340428</v>
      </c>
      <c r="L123" s="136">
        <f t="shared" ref="L123:M123" si="30">AVERAGE(L107:L122)</f>
        <v>11.75</v>
      </c>
      <c r="M123" s="137">
        <f t="shared" si="30"/>
        <v>3129.251051890139</v>
      </c>
      <c r="N123" s="138">
        <f>M123/L123</f>
        <v>266.31923845873524</v>
      </c>
      <c r="O123" s="139">
        <f>L123-I123</f>
        <v>0</v>
      </c>
      <c r="P123" s="140">
        <f>N123-K123</f>
        <v>-40.063740264669036</v>
      </c>
      <c r="Q123" s="141">
        <f>N123/K123</f>
        <v>0.86923640330281637</v>
      </c>
      <c r="R123" s="308"/>
      <c r="S123" s="142">
        <f>S107</f>
        <v>0.70833333333333337</v>
      </c>
      <c r="T123" s="143">
        <f>INDEX(T107:T122,COUNTA(T107:T122))</f>
        <v>0.81180555555555556</v>
      </c>
      <c r="U123" s="144"/>
      <c r="V123" s="166"/>
      <c r="W123" s="167"/>
      <c r="X123" s="138"/>
      <c r="Y123" s="298"/>
      <c r="Z123" s="299"/>
      <c r="AA123" s="168">
        <f>M123-J123</f>
        <v>-470.74894810986098</v>
      </c>
      <c r="AB123" s="141">
        <f>M123/J123</f>
        <v>0.86923640330281637</v>
      </c>
      <c r="AC123" s="292"/>
    </row>
    <row r="124" spans="1:29" ht="15.75" customHeight="1">
      <c r="A124" s="300" t="s">
        <v>144</v>
      </c>
      <c r="B124" s="114" t="s">
        <v>120</v>
      </c>
      <c r="C124" s="304" t="s">
        <v>217</v>
      </c>
      <c r="D124" s="305"/>
      <c r="E124" s="147">
        <v>22.48</v>
      </c>
      <c r="F124" s="97">
        <v>2054</v>
      </c>
      <c r="G124" s="148">
        <f t="shared" ref="G124:G127" si="31">E124*F124</f>
        <v>46173.919999999998</v>
      </c>
      <c r="H124" s="149"/>
      <c r="I124" s="150">
        <v>5</v>
      </c>
      <c r="J124" s="151">
        <v>3000</v>
      </c>
      <c r="K124" s="152">
        <f>J124/I124</f>
        <v>600</v>
      </c>
      <c r="L124" s="153">
        <v>5</v>
      </c>
      <c r="M124" s="151">
        <f>F124/V124*60</f>
        <v>2660.813242173444</v>
      </c>
      <c r="N124" s="152">
        <f>M124/L124</f>
        <v>532.16264843468878</v>
      </c>
      <c r="O124" s="154">
        <f>L124-I124</f>
        <v>0</v>
      </c>
      <c r="P124" s="155">
        <f>N124-K124</f>
        <v>-67.837351565311224</v>
      </c>
      <c r="Q124" s="156">
        <f>N124/K124</f>
        <v>0.88693774739114795</v>
      </c>
      <c r="R124" s="306">
        <f>Q140</f>
        <v>0.89169715932064608</v>
      </c>
      <c r="S124" s="157">
        <v>0.70833333333333337</v>
      </c>
      <c r="T124" s="158">
        <v>0.74049768518518522</v>
      </c>
      <c r="U124" s="159"/>
      <c r="V124" s="160">
        <v>46.316666666666663</v>
      </c>
      <c r="W124" s="161"/>
      <c r="X124" s="162"/>
      <c r="Y124" s="309"/>
      <c r="Z124" s="310"/>
      <c r="AA124" s="115">
        <f>M124-J124</f>
        <v>-339.186757826556</v>
      </c>
      <c r="AB124" s="156">
        <f>M124/J124</f>
        <v>0.88693774739114795</v>
      </c>
      <c r="AC124" s="290">
        <f>AB140</f>
        <v>0.89169715932064608</v>
      </c>
    </row>
    <row r="125" spans="1:29" ht="15.75" customHeight="1">
      <c r="A125" s="301"/>
      <c r="B125" s="100" t="s">
        <v>120</v>
      </c>
      <c r="C125" s="293" t="s">
        <v>148</v>
      </c>
      <c r="D125" s="294"/>
      <c r="E125" s="101">
        <v>24.54</v>
      </c>
      <c r="F125" s="102">
        <v>2308</v>
      </c>
      <c r="G125" s="103">
        <f t="shared" si="31"/>
        <v>56638.32</v>
      </c>
      <c r="H125" s="26"/>
      <c r="I125" s="104">
        <v>4</v>
      </c>
      <c r="J125" s="105">
        <v>3000</v>
      </c>
      <c r="K125" s="106">
        <f t="shared" ref="K125:K127" si="32">J125/I125</f>
        <v>750</v>
      </c>
      <c r="L125" s="107">
        <v>4</v>
      </c>
      <c r="M125" s="105">
        <f>F125/V125*60</f>
        <v>2663.0769230769247</v>
      </c>
      <c r="N125" s="106">
        <f>M125/L125</f>
        <v>665.76923076923117</v>
      </c>
      <c r="O125" s="108">
        <f>L125-I125</f>
        <v>0</v>
      </c>
      <c r="P125" s="109">
        <f>N125-K125</f>
        <v>-84.230769230768828</v>
      </c>
      <c r="Q125" s="110">
        <f>N125/K125</f>
        <v>0.88769230769230822</v>
      </c>
      <c r="R125" s="307"/>
      <c r="S125" s="47">
        <v>0.74375000000000002</v>
      </c>
      <c r="T125" s="48">
        <v>0.77986111111111112</v>
      </c>
      <c r="U125" s="111">
        <v>4.6833333333333194</v>
      </c>
      <c r="V125" s="112">
        <v>51.999999999999972</v>
      </c>
      <c r="W125" s="113"/>
      <c r="X125" s="116"/>
      <c r="Y125" s="295"/>
      <c r="Z125" s="296"/>
      <c r="AA125" s="117">
        <f>M125-J125</f>
        <v>-336.92307692307531</v>
      </c>
      <c r="AB125" s="110">
        <f>M125/J125</f>
        <v>0.88769230769230822</v>
      </c>
      <c r="AC125" s="291"/>
    </row>
    <row r="126" spans="1:29" ht="15.75" customHeight="1">
      <c r="A126" s="301"/>
      <c r="B126" s="100" t="s">
        <v>120</v>
      </c>
      <c r="C126" s="293" t="s">
        <v>145</v>
      </c>
      <c r="D126" s="294"/>
      <c r="E126" s="101">
        <v>16.7</v>
      </c>
      <c r="F126" s="102">
        <v>1564</v>
      </c>
      <c r="G126" s="103">
        <f t="shared" si="31"/>
        <v>26118.799999999999</v>
      </c>
      <c r="H126" s="26"/>
      <c r="I126" s="104">
        <v>3</v>
      </c>
      <c r="J126" s="105">
        <v>3300</v>
      </c>
      <c r="K126" s="106">
        <f t="shared" si="32"/>
        <v>1100</v>
      </c>
      <c r="L126" s="107">
        <v>3</v>
      </c>
      <c r="M126" s="105">
        <f>F126/V126*60</f>
        <v>2954.0398740818509</v>
      </c>
      <c r="N126" s="106">
        <f>M126/L126</f>
        <v>984.67995802728365</v>
      </c>
      <c r="O126" s="108">
        <f>L126-I126</f>
        <v>0</v>
      </c>
      <c r="P126" s="109">
        <f>N126-K126</f>
        <v>-115.32004197271635</v>
      </c>
      <c r="Q126" s="110">
        <f>N126/K126</f>
        <v>0.8951635982066215</v>
      </c>
      <c r="R126" s="307"/>
      <c r="S126" s="47">
        <v>0.78418981481481487</v>
      </c>
      <c r="T126" s="48">
        <v>0.80625000000000002</v>
      </c>
      <c r="U126" s="111">
        <v>6.2333333333334018</v>
      </c>
      <c r="V126" s="112">
        <v>31.766666666666623</v>
      </c>
      <c r="W126" s="113"/>
      <c r="X126" s="116"/>
      <c r="Y126" s="295"/>
      <c r="Z126" s="296"/>
      <c r="AA126" s="117">
        <f>M126-J126</f>
        <v>-345.96012591814906</v>
      </c>
      <c r="AB126" s="110">
        <f>M126/J126</f>
        <v>0.8951635982066215</v>
      </c>
      <c r="AC126" s="291"/>
    </row>
    <row r="127" spans="1:29" ht="15.75" customHeight="1">
      <c r="A127" s="301"/>
      <c r="B127" s="100" t="s">
        <v>120</v>
      </c>
      <c r="C127" s="293" t="s">
        <v>150</v>
      </c>
      <c r="D127" s="294"/>
      <c r="E127" s="101">
        <v>17.89</v>
      </c>
      <c r="F127" s="102">
        <v>4750</v>
      </c>
      <c r="G127" s="103">
        <f t="shared" si="31"/>
        <v>84977.5</v>
      </c>
      <c r="H127" s="26"/>
      <c r="I127" s="104">
        <v>4</v>
      </c>
      <c r="J127" s="105">
        <v>3300</v>
      </c>
      <c r="K127" s="106">
        <f t="shared" si="32"/>
        <v>825</v>
      </c>
      <c r="L127" s="107">
        <v>4</v>
      </c>
      <c r="M127" s="105">
        <f>F127/V127*60</f>
        <v>2957.4541681079218</v>
      </c>
      <c r="N127" s="106">
        <f>M127/L127</f>
        <v>739.36354202698044</v>
      </c>
      <c r="O127" s="108">
        <f>L127-I127</f>
        <v>0</v>
      </c>
      <c r="P127" s="109">
        <f>N127-K127</f>
        <v>-85.63645797301956</v>
      </c>
      <c r="Q127" s="110">
        <f>N127/K127</f>
        <v>0.89619823275997634</v>
      </c>
      <c r="R127" s="307"/>
      <c r="S127" s="47">
        <v>0.80972222222222223</v>
      </c>
      <c r="T127" s="48">
        <v>0.87664351851851852</v>
      </c>
      <c r="U127" s="111">
        <v>4.9999999999999822</v>
      </c>
      <c r="V127" s="112">
        <v>96.366666666666646</v>
      </c>
      <c r="W127" s="113"/>
      <c r="X127" s="116"/>
      <c r="Y127" s="295"/>
      <c r="Z127" s="296"/>
      <c r="AA127" s="117">
        <f>M127-J127</f>
        <v>-342.54583189207824</v>
      </c>
      <c r="AB127" s="110">
        <f>M127/J127</f>
        <v>0.89619823275997634</v>
      </c>
      <c r="AC127" s="291"/>
    </row>
    <row r="128" spans="1:29" ht="15.75" customHeight="1">
      <c r="A128" s="302"/>
      <c r="B128" s="100"/>
      <c r="C128" s="293"/>
      <c r="D128" s="294"/>
      <c r="E128" s="101"/>
      <c r="F128" s="102"/>
      <c r="G128" s="103"/>
      <c r="H128" s="13"/>
      <c r="I128" s="104"/>
      <c r="J128" s="105"/>
      <c r="K128" s="106"/>
      <c r="L128" s="118"/>
      <c r="M128" s="105"/>
      <c r="N128" s="106"/>
      <c r="O128" s="108"/>
      <c r="P128" s="109"/>
      <c r="Q128" s="110"/>
      <c r="R128" s="307"/>
      <c r="S128" s="47"/>
      <c r="T128" s="48"/>
      <c r="U128" s="111"/>
      <c r="V128" s="112"/>
      <c r="W128" s="113"/>
      <c r="X128" s="116"/>
      <c r="Y128" s="295"/>
      <c r="Z128" s="296"/>
      <c r="AA128" s="117"/>
      <c r="AB128" s="110"/>
      <c r="AC128" s="291"/>
    </row>
    <row r="129" spans="1:29" ht="15.75" customHeight="1">
      <c r="A129" s="302"/>
      <c r="B129" s="100"/>
      <c r="C129" s="293"/>
      <c r="D129" s="294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07"/>
      <c r="S129" s="47"/>
      <c r="T129" s="48"/>
      <c r="U129" s="111"/>
      <c r="V129" s="112"/>
      <c r="W129" s="113"/>
      <c r="X129" s="116"/>
      <c r="Y129" s="295"/>
      <c r="Z129" s="296"/>
      <c r="AA129" s="117"/>
      <c r="AB129" s="110"/>
      <c r="AC129" s="291"/>
    </row>
    <row r="130" spans="1:29" ht="15.75" customHeight="1">
      <c r="A130" s="302"/>
      <c r="B130" s="100"/>
      <c r="C130" s="293"/>
      <c r="D130" s="294"/>
      <c r="E130" s="101"/>
      <c r="F130" s="102"/>
      <c r="G130" s="121"/>
      <c r="H130" s="62"/>
      <c r="I130" s="104"/>
      <c r="J130" s="105"/>
      <c r="K130" s="106"/>
      <c r="L130" s="118"/>
      <c r="M130" s="105"/>
      <c r="N130" s="106"/>
      <c r="O130" s="123"/>
      <c r="P130" s="124"/>
      <c r="Q130" s="125"/>
      <c r="R130" s="307"/>
      <c r="S130" s="47"/>
      <c r="T130" s="48"/>
      <c r="U130" s="111"/>
      <c r="V130" s="112"/>
      <c r="W130" s="113"/>
      <c r="X130" s="116"/>
      <c r="Y130" s="295"/>
      <c r="Z130" s="296"/>
      <c r="AA130" s="117"/>
      <c r="AB130" s="110"/>
      <c r="AC130" s="291"/>
    </row>
    <row r="131" spans="1:29" ht="15.75" customHeight="1">
      <c r="A131" s="302"/>
      <c r="B131" s="100"/>
      <c r="C131" s="293"/>
      <c r="D131" s="294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07"/>
      <c r="S131" s="47"/>
      <c r="T131" s="48"/>
      <c r="U131" s="111"/>
      <c r="V131" s="112"/>
      <c r="W131" s="113"/>
      <c r="X131" s="116"/>
      <c r="Y131" s="295"/>
      <c r="Z131" s="296"/>
      <c r="AA131" s="117"/>
      <c r="AB131" s="110"/>
      <c r="AC131" s="291"/>
    </row>
    <row r="132" spans="1:29" ht="15.75" customHeight="1">
      <c r="A132" s="302"/>
      <c r="B132" s="100"/>
      <c r="C132" s="293"/>
      <c r="D132" s="294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07"/>
      <c r="S132" s="47"/>
      <c r="T132" s="48"/>
      <c r="U132" s="111"/>
      <c r="V132" s="112"/>
      <c r="W132" s="113"/>
      <c r="X132" s="116"/>
      <c r="Y132" s="295"/>
      <c r="Z132" s="296"/>
      <c r="AA132" s="117"/>
      <c r="AB132" s="110"/>
      <c r="AC132" s="291"/>
    </row>
    <row r="133" spans="1:29" ht="15.75" customHeight="1">
      <c r="A133" s="302"/>
      <c r="B133" s="100"/>
      <c r="C133" s="293"/>
      <c r="D133" s="294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07"/>
      <c r="S133" s="47"/>
      <c r="T133" s="48"/>
      <c r="U133" s="111"/>
      <c r="V133" s="112"/>
      <c r="W133" s="113"/>
      <c r="X133" s="116"/>
      <c r="Y133" s="295"/>
      <c r="Z133" s="296"/>
      <c r="AA133" s="117"/>
      <c r="AB133" s="110"/>
      <c r="AC133" s="291"/>
    </row>
    <row r="134" spans="1:29" ht="15.75" customHeight="1">
      <c r="A134" s="302"/>
      <c r="B134" s="100"/>
      <c r="C134" s="293"/>
      <c r="D134" s="294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07"/>
      <c r="S134" s="47"/>
      <c r="T134" s="48"/>
      <c r="U134" s="111"/>
      <c r="V134" s="112"/>
      <c r="W134" s="113"/>
      <c r="X134" s="116"/>
      <c r="Y134" s="295"/>
      <c r="Z134" s="296"/>
      <c r="AA134" s="117"/>
      <c r="AB134" s="110"/>
      <c r="AC134" s="291"/>
    </row>
    <row r="135" spans="1:29" ht="15.75" customHeight="1">
      <c r="A135" s="302"/>
      <c r="B135" s="100"/>
      <c r="C135" s="293"/>
      <c r="D135" s="294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07"/>
      <c r="S135" s="47"/>
      <c r="T135" s="48"/>
      <c r="U135" s="111"/>
      <c r="V135" s="112"/>
      <c r="W135" s="113"/>
      <c r="X135" s="116"/>
      <c r="Y135" s="295"/>
      <c r="Z135" s="296"/>
      <c r="AA135" s="117"/>
      <c r="AB135" s="110"/>
      <c r="AC135" s="291"/>
    </row>
    <row r="136" spans="1:29" ht="15.75" customHeight="1">
      <c r="A136" s="302"/>
      <c r="B136" s="100"/>
      <c r="C136" s="293"/>
      <c r="D136" s="294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07"/>
      <c r="S136" s="47"/>
      <c r="T136" s="48"/>
      <c r="U136" s="111"/>
      <c r="V136" s="112"/>
      <c r="W136" s="113"/>
      <c r="X136" s="116"/>
      <c r="Y136" s="295"/>
      <c r="Z136" s="296"/>
      <c r="AA136" s="117"/>
      <c r="AB136" s="110"/>
      <c r="AC136" s="291"/>
    </row>
    <row r="137" spans="1:29" ht="15.75" customHeight="1">
      <c r="A137" s="302"/>
      <c r="B137" s="100"/>
      <c r="C137" s="293"/>
      <c r="D137" s="294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07"/>
      <c r="S137" s="47"/>
      <c r="T137" s="48"/>
      <c r="U137" s="111"/>
      <c r="V137" s="112"/>
      <c r="W137" s="113"/>
      <c r="X137" s="116"/>
      <c r="Y137" s="295"/>
      <c r="Z137" s="296"/>
      <c r="AA137" s="117"/>
      <c r="AB137" s="110"/>
      <c r="AC137" s="291"/>
    </row>
    <row r="138" spans="1:29" ht="15.75" customHeight="1">
      <c r="A138" s="302"/>
      <c r="B138" s="100"/>
      <c r="C138" s="293"/>
      <c r="D138" s="294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07"/>
      <c r="S138" s="47"/>
      <c r="T138" s="48"/>
      <c r="U138" s="111"/>
      <c r="V138" s="112"/>
      <c r="W138" s="113"/>
      <c r="X138" s="116"/>
      <c r="Y138" s="295"/>
      <c r="Z138" s="296"/>
      <c r="AA138" s="117"/>
      <c r="AB138" s="110"/>
      <c r="AC138" s="291"/>
    </row>
    <row r="139" spans="1:29" ht="15.75" customHeight="1">
      <c r="A139" s="302"/>
      <c r="B139" s="100"/>
      <c r="C139" s="293"/>
      <c r="D139" s="294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07"/>
      <c r="S139" s="119"/>
      <c r="T139" s="120"/>
      <c r="U139" s="130"/>
      <c r="V139" s="131"/>
      <c r="W139" s="126"/>
      <c r="X139" s="127"/>
      <c r="Y139" s="295"/>
      <c r="Z139" s="296"/>
      <c r="AA139" s="165"/>
      <c r="AB139" s="125"/>
      <c r="AC139" s="291"/>
    </row>
    <row r="140" spans="1:29" ht="15.75" customHeight="1" thickBot="1">
      <c r="A140" s="303"/>
      <c r="B140" s="133" t="s">
        <v>117</v>
      </c>
      <c r="C140" s="297"/>
      <c r="D140" s="297"/>
      <c r="E140" s="134"/>
      <c r="F140" s="99"/>
      <c r="G140" s="135"/>
      <c r="H140" s="69"/>
      <c r="I140" s="136">
        <f t="shared" ref="I140:J140" si="33">AVERAGE(I124:I139)</f>
        <v>4</v>
      </c>
      <c r="J140" s="137">
        <f t="shared" si="33"/>
        <v>3150</v>
      </c>
      <c r="K140" s="138">
        <f t="shared" ref="K140" si="34">J140/I140</f>
        <v>787.5</v>
      </c>
      <c r="L140" s="136">
        <f t="shared" ref="L140:M140" si="35">AVERAGE(L124:L139)</f>
        <v>4</v>
      </c>
      <c r="M140" s="137">
        <f t="shared" si="35"/>
        <v>2808.846051860035</v>
      </c>
      <c r="N140" s="138">
        <f>M140/L140</f>
        <v>702.21151296500875</v>
      </c>
      <c r="O140" s="139">
        <f>L140-I140</f>
        <v>0</v>
      </c>
      <c r="P140" s="140">
        <f>N140-K140</f>
        <v>-85.288487034991249</v>
      </c>
      <c r="Q140" s="141">
        <f>N140/K140</f>
        <v>0.89169715932064608</v>
      </c>
      <c r="R140" s="308"/>
      <c r="S140" s="142">
        <f>S124</f>
        <v>0.70833333333333337</v>
      </c>
      <c r="T140" s="143">
        <f>INDEX(T124:T139,COUNTA(T124:T139))</f>
        <v>0.87664351851851852</v>
      </c>
      <c r="U140" s="144"/>
      <c r="V140" s="166"/>
      <c r="W140" s="99"/>
      <c r="X140" s="69"/>
      <c r="Y140" s="298"/>
      <c r="Z140" s="299"/>
      <c r="AA140" s="168">
        <f>M140-J140</f>
        <v>-341.153948139965</v>
      </c>
      <c r="AB140" s="141">
        <f>M140/J140</f>
        <v>0.89169715932064608</v>
      </c>
      <c r="AC140" s="292"/>
    </row>
    <row r="141" spans="1:29" ht="15.75" customHeight="1">
      <c r="A141" s="311" t="s">
        <v>149</v>
      </c>
      <c r="B141" s="114" t="s">
        <v>120</v>
      </c>
      <c r="C141" s="304" t="s">
        <v>146</v>
      </c>
      <c r="D141" s="305"/>
      <c r="E141" s="147">
        <v>18.18</v>
      </c>
      <c r="F141" s="97">
        <v>766</v>
      </c>
      <c r="G141" s="148">
        <f t="shared" ref="G141:G144" si="36">E141*F141</f>
        <v>13925.88</v>
      </c>
      <c r="H141" s="149"/>
      <c r="I141" s="150">
        <v>4</v>
      </c>
      <c r="J141" s="151">
        <v>3300</v>
      </c>
      <c r="K141" s="152">
        <f>J141/I141</f>
        <v>825</v>
      </c>
      <c r="L141" s="153">
        <v>4</v>
      </c>
      <c r="M141" s="151">
        <f>F141/V141*60</f>
        <v>2955.6270096462958</v>
      </c>
      <c r="N141" s="152">
        <f>M141/L141</f>
        <v>738.90675241157396</v>
      </c>
      <c r="O141" s="154">
        <f>L141-I141</f>
        <v>0</v>
      </c>
      <c r="P141" s="155">
        <f>N141-K141</f>
        <v>-86.093247588426038</v>
      </c>
      <c r="Q141" s="156">
        <f>N141/K141</f>
        <v>0.89564454837766538</v>
      </c>
      <c r="R141" s="306">
        <f>Q157</f>
        <v>0.89447522196939599</v>
      </c>
      <c r="S141" s="157">
        <v>0.70864583333333331</v>
      </c>
      <c r="T141" s="158">
        <v>0.71944444444444444</v>
      </c>
      <c r="U141" s="159"/>
      <c r="V141" s="160">
        <v>15.550000000000033</v>
      </c>
      <c r="W141" s="161"/>
      <c r="X141" s="162"/>
      <c r="Y141" s="309"/>
      <c r="Z141" s="310"/>
      <c r="AA141" s="115">
        <f>M141-J141</f>
        <v>-344.37299035370415</v>
      </c>
      <c r="AB141" s="156">
        <f>M141/J141</f>
        <v>0.89564454837766538</v>
      </c>
      <c r="AC141" s="290">
        <f>AB157</f>
        <v>0.89447522196939599</v>
      </c>
    </row>
    <row r="142" spans="1:29" ht="15.75" customHeight="1">
      <c r="A142" s="312"/>
      <c r="B142" s="100" t="s">
        <v>120</v>
      </c>
      <c r="C142" s="293" t="s">
        <v>147</v>
      </c>
      <c r="D142" s="294"/>
      <c r="E142" s="101">
        <v>22.28</v>
      </c>
      <c r="F142" s="102">
        <v>1665</v>
      </c>
      <c r="G142" s="103">
        <f t="shared" si="36"/>
        <v>37096.200000000004</v>
      </c>
      <c r="H142" s="26"/>
      <c r="I142" s="104">
        <v>5</v>
      </c>
      <c r="J142" s="105">
        <v>3300</v>
      </c>
      <c r="K142" s="106">
        <f t="shared" ref="K142:K179" si="37">J142/I142</f>
        <v>660</v>
      </c>
      <c r="L142" s="107">
        <v>5</v>
      </c>
      <c r="M142" s="105">
        <f>F142/V142*60</f>
        <v>2949.8031496063022</v>
      </c>
      <c r="N142" s="106">
        <f>M142/L142</f>
        <v>589.96062992126042</v>
      </c>
      <c r="O142" s="108">
        <f>L142-I142</f>
        <v>0</v>
      </c>
      <c r="P142" s="109">
        <f>N142-K142</f>
        <v>-70.03937007873958</v>
      </c>
      <c r="Q142" s="110">
        <f>N142/K142</f>
        <v>0.89387974230494005</v>
      </c>
      <c r="R142" s="307"/>
      <c r="S142" s="47">
        <v>0.72370370370370374</v>
      </c>
      <c r="T142" s="48">
        <v>0.74722222222222223</v>
      </c>
      <c r="U142" s="111">
        <v>6.1333333333333862</v>
      </c>
      <c r="V142" s="112">
        <v>33.866666666666632</v>
      </c>
      <c r="W142" s="113"/>
      <c r="X142" s="116"/>
      <c r="Y142" s="295"/>
      <c r="Z142" s="296"/>
      <c r="AA142" s="117">
        <f>M142-J142</f>
        <v>-350.19685039369779</v>
      </c>
      <c r="AB142" s="110">
        <f>M142/J142</f>
        <v>0.89387974230494005</v>
      </c>
      <c r="AC142" s="291"/>
    </row>
    <row r="143" spans="1:29" ht="15.75" customHeight="1">
      <c r="A143" s="312"/>
      <c r="B143" s="100" t="s">
        <v>120</v>
      </c>
      <c r="C143" s="293" t="s">
        <v>233</v>
      </c>
      <c r="D143" s="294"/>
      <c r="E143" s="101">
        <v>18.170000000000002</v>
      </c>
      <c r="F143" s="102">
        <v>2522</v>
      </c>
      <c r="G143" s="103">
        <f t="shared" si="36"/>
        <v>45824.740000000005</v>
      </c>
      <c r="H143" s="26"/>
      <c r="I143" s="104">
        <v>4</v>
      </c>
      <c r="J143" s="105">
        <v>3300</v>
      </c>
      <c r="K143" s="106">
        <f t="shared" si="37"/>
        <v>825</v>
      </c>
      <c r="L143" s="107">
        <v>4</v>
      </c>
      <c r="M143" s="105">
        <f>F143/V143*60</f>
        <v>2951.6254876462954</v>
      </c>
      <c r="N143" s="106">
        <f>M143/L143</f>
        <v>737.90637191157384</v>
      </c>
      <c r="O143" s="108">
        <f>L143-I143</f>
        <v>0</v>
      </c>
      <c r="P143" s="109">
        <f>N143-K143</f>
        <v>-87.093628088426158</v>
      </c>
      <c r="Q143" s="110">
        <f>N143/K143</f>
        <v>0.89443196595342289</v>
      </c>
      <c r="R143" s="307"/>
      <c r="S143" s="47">
        <v>0.75069444444444444</v>
      </c>
      <c r="T143" s="48">
        <v>0.78629629629629627</v>
      </c>
      <c r="U143" s="111">
        <v>4.9999999999999822</v>
      </c>
      <c r="V143" s="112">
        <v>51.266666666666637</v>
      </c>
      <c r="W143" s="113"/>
      <c r="X143" s="116"/>
      <c r="Y143" s="295"/>
      <c r="Z143" s="296"/>
      <c r="AA143" s="117">
        <f>M143-J143</f>
        <v>-348.37451235370463</v>
      </c>
      <c r="AB143" s="110">
        <f>M143/J143</f>
        <v>0.89443196595342289</v>
      </c>
      <c r="AC143" s="291"/>
    </row>
    <row r="144" spans="1:29" ht="15.75" customHeight="1">
      <c r="A144" s="312"/>
      <c r="B144" s="100" t="s">
        <v>120</v>
      </c>
      <c r="C144" s="293" t="s">
        <v>151</v>
      </c>
      <c r="D144" s="294"/>
      <c r="E144" s="101">
        <v>16.66</v>
      </c>
      <c r="F144" s="102">
        <v>7112</v>
      </c>
      <c r="G144" s="103">
        <f t="shared" si="36"/>
        <v>118485.92</v>
      </c>
      <c r="H144" s="26"/>
      <c r="I144" s="104">
        <v>4</v>
      </c>
      <c r="J144" s="105">
        <v>3300</v>
      </c>
      <c r="K144" s="106">
        <f t="shared" si="37"/>
        <v>825</v>
      </c>
      <c r="L144" s="107">
        <v>4</v>
      </c>
      <c r="M144" s="105">
        <f>F144/V144*60</f>
        <v>2950.0172830971328</v>
      </c>
      <c r="N144" s="106">
        <f>M144/L144</f>
        <v>737.5043207742832</v>
      </c>
      <c r="O144" s="108">
        <f>L144-I144</f>
        <v>0</v>
      </c>
      <c r="P144" s="109">
        <f>N144-K144</f>
        <v>-87.495679225716799</v>
      </c>
      <c r="Q144" s="110">
        <f>N144/K144</f>
        <v>0.89394463124155543</v>
      </c>
      <c r="R144" s="307"/>
      <c r="S144" s="47">
        <v>0.7898263888888889</v>
      </c>
      <c r="T144" s="48">
        <v>0.89027777777777772</v>
      </c>
      <c r="U144" s="111">
        <v>5.0833333333333819</v>
      </c>
      <c r="V144" s="112">
        <v>144.64999999999992</v>
      </c>
      <c r="W144" s="113"/>
      <c r="X144" s="116"/>
      <c r="Y144" s="295"/>
      <c r="Z144" s="296"/>
      <c r="AA144" s="117">
        <f>M144-J144</f>
        <v>-349.9827169028672</v>
      </c>
      <c r="AB144" s="110">
        <f>M144/J144</f>
        <v>0.89394463124155543</v>
      </c>
      <c r="AC144" s="291"/>
    </row>
    <row r="145" spans="1:29" ht="15.75" customHeight="1">
      <c r="A145" s="312"/>
      <c r="B145" s="100"/>
      <c r="C145" s="293"/>
      <c r="D145" s="294"/>
      <c r="E145" s="101"/>
      <c r="F145" s="102"/>
      <c r="G145" s="103"/>
      <c r="H145" s="13"/>
      <c r="I145" s="104"/>
      <c r="J145" s="105"/>
      <c r="K145" s="106"/>
      <c r="L145" s="118"/>
      <c r="M145" s="105"/>
      <c r="N145" s="106"/>
      <c r="O145" s="108"/>
      <c r="P145" s="109"/>
      <c r="Q145" s="110"/>
      <c r="R145" s="307"/>
      <c r="S145" s="47"/>
      <c r="T145" s="48"/>
      <c r="U145" s="111"/>
      <c r="V145" s="112"/>
      <c r="W145" s="113"/>
      <c r="X145" s="116"/>
      <c r="Y145" s="295"/>
      <c r="Z145" s="296"/>
      <c r="AA145" s="117"/>
      <c r="AB145" s="110"/>
      <c r="AC145" s="291"/>
    </row>
    <row r="146" spans="1:29" ht="15.75" customHeight="1">
      <c r="A146" s="312"/>
      <c r="B146" s="100"/>
      <c r="C146" s="293"/>
      <c r="D146" s="294"/>
      <c r="E146" s="101"/>
      <c r="F146" s="102"/>
      <c r="G146" s="121"/>
      <c r="H146" s="122"/>
      <c r="I146" s="104"/>
      <c r="J146" s="105"/>
      <c r="K146" s="106"/>
      <c r="L146" s="107"/>
      <c r="M146" s="105"/>
      <c r="N146" s="106"/>
      <c r="O146" s="108"/>
      <c r="P146" s="109"/>
      <c r="Q146" s="110"/>
      <c r="R146" s="307"/>
      <c r="S146" s="47"/>
      <c r="T146" s="48"/>
      <c r="U146" s="111"/>
      <c r="V146" s="112"/>
      <c r="W146" s="113"/>
      <c r="X146" s="116"/>
      <c r="Y146" s="295"/>
      <c r="Z146" s="296"/>
      <c r="AA146" s="117"/>
      <c r="AB146" s="110"/>
      <c r="AC146" s="291"/>
    </row>
    <row r="147" spans="1:29" ht="15.75" customHeight="1">
      <c r="A147" s="312"/>
      <c r="B147" s="100"/>
      <c r="C147" s="293"/>
      <c r="D147" s="294"/>
      <c r="E147" s="101"/>
      <c r="F147" s="102"/>
      <c r="G147" s="121"/>
      <c r="H147" s="62"/>
      <c r="I147" s="104"/>
      <c r="J147" s="105"/>
      <c r="K147" s="106"/>
      <c r="L147" s="118"/>
      <c r="M147" s="105"/>
      <c r="N147" s="106"/>
      <c r="O147" s="123"/>
      <c r="P147" s="124"/>
      <c r="Q147" s="125"/>
      <c r="R147" s="307"/>
      <c r="S147" s="47"/>
      <c r="T147" s="48"/>
      <c r="U147" s="111"/>
      <c r="V147" s="112"/>
      <c r="W147" s="113"/>
      <c r="X147" s="116"/>
      <c r="Y147" s="295"/>
      <c r="Z147" s="296"/>
      <c r="AA147" s="117"/>
      <c r="AB147" s="110"/>
      <c r="AC147" s="291"/>
    </row>
    <row r="148" spans="1:29" ht="15.75" customHeight="1">
      <c r="A148" s="312"/>
      <c r="B148" s="100"/>
      <c r="C148" s="293"/>
      <c r="D148" s="294"/>
      <c r="E148" s="101"/>
      <c r="F148" s="102"/>
      <c r="G148" s="121"/>
      <c r="H148" s="62"/>
      <c r="I148" s="104"/>
      <c r="J148" s="105"/>
      <c r="K148" s="106"/>
      <c r="L148" s="118"/>
      <c r="M148" s="105"/>
      <c r="N148" s="106"/>
      <c r="O148" s="123"/>
      <c r="P148" s="124"/>
      <c r="Q148" s="125"/>
      <c r="R148" s="307"/>
      <c r="S148" s="47"/>
      <c r="T148" s="48"/>
      <c r="U148" s="111"/>
      <c r="V148" s="112"/>
      <c r="W148" s="113"/>
      <c r="X148" s="116"/>
      <c r="Y148" s="295"/>
      <c r="Z148" s="296"/>
      <c r="AA148" s="117"/>
      <c r="AB148" s="110"/>
      <c r="AC148" s="291"/>
    </row>
    <row r="149" spans="1:29" ht="15.75" customHeight="1">
      <c r="A149" s="312"/>
      <c r="B149" s="100"/>
      <c r="C149" s="293"/>
      <c r="D149" s="294"/>
      <c r="E149" s="101"/>
      <c r="F149" s="102"/>
      <c r="G149" s="121"/>
      <c r="H149" s="62"/>
      <c r="I149" s="104"/>
      <c r="J149" s="105"/>
      <c r="K149" s="106"/>
      <c r="L149" s="118"/>
      <c r="M149" s="105"/>
      <c r="N149" s="106"/>
      <c r="O149" s="123"/>
      <c r="P149" s="124"/>
      <c r="Q149" s="125"/>
      <c r="R149" s="307"/>
      <c r="S149" s="47"/>
      <c r="T149" s="48"/>
      <c r="U149" s="111"/>
      <c r="V149" s="112"/>
      <c r="W149" s="113"/>
      <c r="X149" s="116"/>
      <c r="Y149" s="295"/>
      <c r="Z149" s="296"/>
      <c r="AA149" s="117"/>
      <c r="AB149" s="110"/>
      <c r="AC149" s="291"/>
    </row>
    <row r="150" spans="1:29" ht="15.75" customHeight="1">
      <c r="A150" s="312"/>
      <c r="B150" s="100"/>
      <c r="C150" s="293"/>
      <c r="D150" s="294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307"/>
      <c r="S150" s="47"/>
      <c r="T150" s="48"/>
      <c r="U150" s="111"/>
      <c r="V150" s="112"/>
      <c r="W150" s="113"/>
      <c r="X150" s="116"/>
      <c r="Y150" s="295"/>
      <c r="Z150" s="296"/>
      <c r="AA150" s="117"/>
      <c r="AB150" s="110"/>
      <c r="AC150" s="291"/>
    </row>
    <row r="151" spans="1:29" ht="15.75" customHeight="1">
      <c r="A151" s="312"/>
      <c r="B151" s="100"/>
      <c r="C151" s="293"/>
      <c r="D151" s="294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307"/>
      <c r="S151" s="47"/>
      <c r="T151" s="48"/>
      <c r="U151" s="111"/>
      <c r="V151" s="112"/>
      <c r="W151" s="126"/>
      <c r="X151" s="127"/>
      <c r="Y151" s="295"/>
      <c r="Z151" s="296"/>
      <c r="AA151" s="117"/>
      <c r="AB151" s="110"/>
      <c r="AC151" s="291"/>
    </row>
    <row r="152" spans="1:29" ht="15.75" customHeight="1">
      <c r="A152" s="312"/>
      <c r="B152" s="100"/>
      <c r="C152" s="293"/>
      <c r="D152" s="294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307"/>
      <c r="S152" s="47"/>
      <c r="T152" s="48"/>
      <c r="U152" s="111"/>
      <c r="V152" s="112"/>
      <c r="W152" s="126"/>
      <c r="X152" s="127"/>
      <c r="Y152" s="295"/>
      <c r="Z152" s="296"/>
      <c r="AA152" s="117"/>
      <c r="AB152" s="110"/>
      <c r="AC152" s="291"/>
    </row>
    <row r="153" spans="1:29" ht="15.75" customHeight="1">
      <c r="A153" s="312"/>
      <c r="B153" s="100"/>
      <c r="C153" s="293"/>
      <c r="D153" s="294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307"/>
      <c r="S153" s="47"/>
      <c r="T153" s="48"/>
      <c r="U153" s="111"/>
      <c r="V153" s="112"/>
      <c r="W153" s="126"/>
      <c r="X153" s="127"/>
      <c r="Y153" s="295"/>
      <c r="Z153" s="296"/>
      <c r="AA153" s="117"/>
      <c r="AB153" s="110"/>
      <c r="AC153" s="291"/>
    </row>
    <row r="154" spans="1:29" ht="15.75" customHeight="1">
      <c r="A154" s="312"/>
      <c r="B154" s="100"/>
      <c r="C154" s="293"/>
      <c r="D154" s="294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307"/>
      <c r="S154" s="47"/>
      <c r="T154" s="48"/>
      <c r="U154" s="111"/>
      <c r="V154" s="112"/>
      <c r="W154" s="126"/>
      <c r="X154" s="127"/>
      <c r="Y154" s="295"/>
      <c r="Z154" s="296"/>
      <c r="AA154" s="117"/>
      <c r="AB154" s="110"/>
      <c r="AC154" s="291"/>
    </row>
    <row r="155" spans="1:29" ht="15.75" customHeight="1">
      <c r="A155" s="312"/>
      <c r="B155" s="100"/>
      <c r="C155" s="293"/>
      <c r="D155" s="294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307"/>
      <c r="S155" s="47"/>
      <c r="T155" s="48"/>
      <c r="U155" s="111"/>
      <c r="V155" s="112"/>
      <c r="W155" s="126"/>
      <c r="X155" s="127"/>
      <c r="Y155" s="295"/>
      <c r="Z155" s="296"/>
      <c r="AA155" s="117"/>
      <c r="AB155" s="110"/>
      <c r="AC155" s="291"/>
    </row>
    <row r="156" spans="1:29" ht="15.75" customHeight="1">
      <c r="A156" s="312"/>
      <c r="B156" s="100"/>
      <c r="C156" s="293"/>
      <c r="D156" s="294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307"/>
      <c r="S156" s="119"/>
      <c r="T156" s="120"/>
      <c r="U156" s="130"/>
      <c r="V156" s="131"/>
      <c r="W156" s="126"/>
      <c r="X156" s="127"/>
      <c r="Y156" s="295"/>
      <c r="Z156" s="296"/>
      <c r="AA156" s="165"/>
      <c r="AB156" s="125"/>
      <c r="AC156" s="291"/>
    </row>
    <row r="157" spans="1:29" ht="15.75" customHeight="1" thickBot="1">
      <c r="A157" s="313"/>
      <c r="B157" s="133" t="s">
        <v>117</v>
      </c>
      <c r="C157" s="297"/>
      <c r="D157" s="297"/>
      <c r="E157" s="134"/>
      <c r="F157" s="99"/>
      <c r="G157" s="135"/>
      <c r="H157" s="69"/>
      <c r="I157" s="136">
        <f t="shared" ref="I157:J157" si="38">AVERAGE(I141:I156)</f>
        <v>4.25</v>
      </c>
      <c r="J157" s="137">
        <f t="shared" si="38"/>
        <v>3300</v>
      </c>
      <c r="K157" s="138">
        <f t="shared" ref="K157" si="39">J157/I157</f>
        <v>776.47058823529414</v>
      </c>
      <c r="L157" s="136">
        <f t="shared" ref="L157:M157" si="40">AVERAGE(L141:L156)</f>
        <v>4.25</v>
      </c>
      <c r="M157" s="137">
        <f t="shared" si="40"/>
        <v>2951.7682324990069</v>
      </c>
      <c r="N157" s="138">
        <f>M157/L157</f>
        <v>694.5337017644722</v>
      </c>
      <c r="O157" s="139">
        <f>L157-I157</f>
        <v>0</v>
      </c>
      <c r="P157" s="140">
        <f>N157-K157</f>
        <v>-81.936886470821946</v>
      </c>
      <c r="Q157" s="141">
        <f>N157/K157</f>
        <v>0.89447522196939599</v>
      </c>
      <c r="R157" s="308"/>
      <c r="S157" s="142">
        <f>S141</f>
        <v>0.70864583333333331</v>
      </c>
      <c r="T157" s="143">
        <f>INDEX(T141:T156,COUNTA(T141:T156))</f>
        <v>0.89027777777777772</v>
      </c>
      <c r="U157" s="144"/>
      <c r="V157" s="166"/>
      <c r="W157" s="99"/>
      <c r="X157" s="69"/>
      <c r="Y157" s="298"/>
      <c r="Z157" s="299"/>
      <c r="AA157" s="168">
        <f>M157-J157</f>
        <v>-348.2317675009931</v>
      </c>
      <c r="AB157" s="141">
        <f>M157/J157</f>
        <v>0.89447522196939599</v>
      </c>
      <c r="AC157" s="292"/>
    </row>
    <row r="158" spans="1:29" ht="15.75" customHeight="1">
      <c r="A158" s="300" t="s">
        <v>152</v>
      </c>
      <c r="B158" s="114" t="s">
        <v>120</v>
      </c>
      <c r="C158" s="304" t="s">
        <v>153</v>
      </c>
      <c r="D158" s="305"/>
      <c r="E158" s="147">
        <v>14.03</v>
      </c>
      <c r="F158" s="97">
        <v>2967</v>
      </c>
      <c r="G158" s="148">
        <f t="shared" ref="G158:G161" si="41">E158*F158</f>
        <v>41627.009999999995</v>
      </c>
      <c r="H158" s="149">
        <v>2</v>
      </c>
      <c r="I158" s="150">
        <v>3</v>
      </c>
      <c r="J158" s="151">
        <v>3000</v>
      </c>
      <c r="K158" s="152">
        <f>J158/I158</f>
        <v>1000</v>
      </c>
      <c r="L158" s="153">
        <v>3</v>
      </c>
      <c r="M158" s="151">
        <f>F158/V158*60</f>
        <v>2688.447017367233</v>
      </c>
      <c r="N158" s="152">
        <f>M158/L158</f>
        <v>896.14900578907771</v>
      </c>
      <c r="O158" s="154">
        <f>L158-I158</f>
        <v>0</v>
      </c>
      <c r="P158" s="155">
        <f>N158-K158</f>
        <v>-103.85099421092229</v>
      </c>
      <c r="Q158" s="156">
        <f>N158/K158</f>
        <v>0.89614900578907775</v>
      </c>
      <c r="R158" s="306">
        <f>Q174</f>
        <v>0.88761029597259988</v>
      </c>
      <c r="S158" s="157">
        <v>0.70833333333333337</v>
      </c>
      <c r="T158" s="158">
        <v>0.7543171296296296</v>
      </c>
      <c r="U158" s="159"/>
      <c r="V158" s="160">
        <v>66.216666666666569</v>
      </c>
      <c r="W158" s="161"/>
      <c r="X158" s="162"/>
      <c r="Y158" s="309"/>
      <c r="Z158" s="310"/>
      <c r="AA158" s="115">
        <f>M158-J158</f>
        <v>-311.552982632767</v>
      </c>
      <c r="AB158" s="156">
        <f>M158/J158</f>
        <v>0.89614900578907764</v>
      </c>
      <c r="AC158" s="290">
        <f>AB174</f>
        <v>0.88761029597259988</v>
      </c>
    </row>
    <row r="159" spans="1:29" ht="15.75" customHeight="1">
      <c r="A159" s="301"/>
      <c r="B159" s="100" t="s">
        <v>120</v>
      </c>
      <c r="C159" s="293" t="s">
        <v>154</v>
      </c>
      <c r="D159" s="294"/>
      <c r="E159" s="101">
        <v>18.18</v>
      </c>
      <c r="F159" s="102">
        <v>1923</v>
      </c>
      <c r="G159" s="103">
        <f t="shared" si="41"/>
        <v>34960.14</v>
      </c>
      <c r="H159" s="26"/>
      <c r="I159" s="104">
        <v>4</v>
      </c>
      <c r="J159" s="105">
        <v>3000</v>
      </c>
      <c r="K159" s="106">
        <f t="shared" si="37"/>
        <v>750</v>
      </c>
      <c r="L159" s="107">
        <v>4</v>
      </c>
      <c r="M159" s="105">
        <f>F159/V159*60</f>
        <v>2687.4223602484544</v>
      </c>
      <c r="N159" s="106">
        <f>M159/L159</f>
        <v>671.85559006211361</v>
      </c>
      <c r="O159" s="108">
        <f>L159-I159</f>
        <v>0</v>
      </c>
      <c r="P159" s="109">
        <f>N159-K159</f>
        <v>-78.144409937886394</v>
      </c>
      <c r="Q159" s="110">
        <f>N159/K159</f>
        <v>0.89580745341615142</v>
      </c>
      <c r="R159" s="307"/>
      <c r="S159" s="47">
        <v>0.76462962962962966</v>
      </c>
      <c r="T159" s="48">
        <v>0.7944444444444444</v>
      </c>
      <c r="U159" s="111">
        <v>14.850000000000083</v>
      </c>
      <c r="V159" s="112">
        <v>42.933333333333223</v>
      </c>
      <c r="W159" s="113"/>
      <c r="X159" s="116"/>
      <c r="Y159" s="295"/>
      <c r="Z159" s="296"/>
      <c r="AA159" s="117">
        <f>M159-J159</f>
        <v>-312.57763975154558</v>
      </c>
      <c r="AB159" s="110">
        <f>M159/J159</f>
        <v>0.89580745341615142</v>
      </c>
      <c r="AC159" s="291"/>
    </row>
    <row r="160" spans="1:29" ht="15.75" customHeight="1">
      <c r="A160" s="301"/>
      <c r="B160" s="100" t="s">
        <v>120</v>
      </c>
      <c r="C160" s="293" t="s">
        <v>155</v>
      </c>
      <c r="D160" s="294"/>
      <c r="E160" s="101">
        <v>14.28</v>
      </c>
      <c r="F160" s="102">
        <v>4453</v>
      </c>
      <c r="G160" s="103">
        <f t="shared" si="41"/>
        <v>63588.84</v>
      </c>
      <c r="H160" s="26">
        <v>2</v>
      </c>
      <c r="I160" s="104">
        <v>3</v>
      </c>
      <c r="J160" s="105">
        <v>3600</v>
      </c>
      <c r="K160" s="106">
        <f t="shared" si="37"/>
        <v>1200</v>
      </c>
      <c r="L160" s="107">
        <v>3</v>
      </c>
      <c r="M160" s="105">
        <f>F160/V160*60</f>
        <v>3120.0467107824052</v>
      </c>
      <c r="N160" s="106">
        <f>M160/L160</f>
        <v>1040.0155702608017</v>
      </c>
      <c r="O160" s="108">
        <f>L160-I160</f>
        <v>0</v>
      </c>
      <c r="P160" s="109">
        <f>N160-K160</f>
        <v>-159.98442973919828</v>
      </c>
      <c r="Q160" s="110">
        <f>N160/K160</f>
        <v>0.86667964188400148</v>
      </c>
      <c r="R160" s="307"/>
      <c r="S160" s="47">
        <v>0.80511574074074077</v>
      </c>
      <c r="T160" s="48">
        <v>0.86458333333333337</v>
      </c>
      <c r="U160" s="111">
        <v>15.366666666666777</v>
      </c>
      <c r="V160" s="112">
        <v>85.63333333333334</v>
      </c>
      <c r="W160" s="113">
        <v>0.86458333333333337</v>
      </c>
      <c r="X160" s="116">
        <v>0.91736111111111096</v>
      </c>
      <c r="Y160" s="295"/>
      <c r="Z160" s="296"/>
      <c r="AA160" s="117">
        <f>M160-J160</f>
        <v>-479.95328921759483</v>
      </c>
      <c r="AB160" s="110">
        <f>M160/J160</f>
        <v>0.86667964188400148</v>
      </c>
      <c r="AC160" s="291"/>
    </row>
    <row r="161" spans="1:29" ht="15.75" customHeight="1">
      <c r="A161" s="301"/>
      <c r="B161" s="100" t="s">
        <v>120</v>
      </c>
      <c r="C161" s="293" t="s">
        <v>153</v>
      </c>
      <c r="D161" s="294"/>
      <c r="E161" s="101">
        <v>14.03</v>
      </c>
      <c r="F161" s="102">
        <v>4079</v>
      </c>
      <c r="G161" s="103">
        <f t="shared" si="41"/>
        <v>57228.369999999995</v>
      </c>
      <c r="H161" s="26"/>
      <c r="I161" s="104">
        <v>3</v>
      </c>
      <c r="J161" s="105">
        <v>3000</v>
      </c>
      <c r="K161" s="106">
        <f t="shared" si="37"/>
        <v>1000</v>
      </c>
      <c r="L161" s="107">
        <v>3</v>
      </c>
      <c r="M161" s="105">
        <f>F161/V161*60</f>
        <v>2687.9736408566673</v>
      </c>
      <c r="N161" s="106">
        <f>M161/L161</f>
        <v>895.99121361888911</v>
      </c>
      <c r="O161" s="108">
        <f>L161-I161</f>
        <v>0</v>
      </c>
      <c r="P161" s="109">
        <f>N161-K161</f>
        <v>-104.00878638111089</v>
      </c>
      <c r="Q161" s="110">
        <f>N161/K161</f>
        <v>0.89599121361888912</v>
      </c>
      <c r="R161" s="307"/>
      <c r="S161" s="47">
        <v>0.91736111111111096</v>
      </c>
      <c r="T161" s="48">
        <v>0.98059027777777774</v>
      </c>
      <c r="U161" s="111">
        <v>75.99999999999973</v>
      </c>
      <c r="V161" s="112">
        <v>91.050000000000168</v>
      </c>
      <c r="W161" s="113"/>
      <c r="X161" s="116"/>
      <c r="Y161" s="295"/>
      <c r="Z161" s="296"/>
      <c r="AA161" s="117">
        <f>M161-J161</f>
        <v>-312.02635914333268</v>
      </c>
      <c r="AB161" s="110">
        <f>M161/J161</f>
        <v>0.89599121361888912</v>
      </c>
      <c r="AC161" s="291"/>
    </row>
    <row r="162" spans="1:29" ht="15.75" customHeight="1">
      <c r="A162" s="302"/>
      <c r="B162" s="100"/>
      <c r="C162" s="293"/>
      <c r="D162" s="294"/>
      <c r="E162" s="101"/>
      <c r="F162" s="102"/>
      <c r="G162" s="103"/>
      <c r="H162" s="13"/>
      <c r="I162" s="104"/>
      <c r="J162" s="105"/>
      <c r="K162" s="106"/>
      <c r="L162" s="118"/>
      <c r="M162" s="105"/>
      <c r="N162" s="106"/>
      <c r="O162" s="108"/>
      <c r="P162" s="109"/>
      <c r="Q162" s="110"/>
      <c r="R162" s="307"/>
      <c r="S162" s="47"/>
      <c r="T162" s="48"/>
      <c r="U162" s="111"/>
      <c r="V162" s="112"/>
      <c r="W162" s="113"/>
      <c r="X162" s="116"/>
      <c r="Y162" s="295"/>
      <c r="Z162" s="296"/>
      <c r="AA162" s="117"/>
      <c r="AB162" s="110"/>
      <c r="AC162" s="291"/>
    </row>
    <row r="163" spans="1:29" ht="15.75" customHeight="1">
      <c r="A163" s="302"/>
      <c r="B163" s="100"/>
      <c r="C163" s="293"/>
      <c r="D163" s="294"/>
      <c r="E163" s="101"/>
      <c r="F163" s="102"/>
      <c r="G163" s="121"/>
      <c r="H163" s="122"/>
      <c r="I163" s="104"/>
      <c r="J163" s="105"/>
      <c r="K163" s="106"/>
      <c r="L163" s="107"/>
      <c r="M163" s="105"/>
      <c r="N163" s="106"/>
      <c r="O163" s="108"/>
      <c r="P163" s="109"/>
      <c r="Q163" s="110"/>
      <c r="R163" s="307"/>
      <c r="S163" s="47"/>
      <c r="T163" s="48"/>
      <c r="U163" s="111"/>
      <c r="V163" s="112"/>
      <c r="W163" s="113"/>
      <c r="X163" s="116"/>
      <c r="Y163" s="295"/>
      <c r="Z163" s="296"/>
      <c r="AA163" s="117"/>
      <c r="AB163" s="110"/>
      <c r="AC163" s="291"/>
    </row>
    <row r="164" spans="1:29" ht="15.75" customHeight="1">
      <c r="A164" s="302"/>
      <c r="B164" s="100"/>
      <c r="C164" s="293"/>
      <c r="D164" s="294"/>
      <c r="E164" s="101"/>
      <c r="F164" s="102"/>
      <c r="G164" s="121"/>
      <c r="H164" s="62"/>
      <c r="I164" s="104"/>
      <c r="J164" s="105"/>
      <c r="K164" s="106"/>
      <c r="L164" s="118"/>
      <c r="M164" s="105"/>
      <c r="N164" s="106"/>
      <c r="O164" s="123"/>
      <c r="P164" s="124"/>
      <c r="Q164" s="125"/>
      <c r="R164" s="307"/>
      <c r="S164" s="47"/>
      <c r="T164" s="48"/>
      <c r="U164" s="111"/>
      <c r="V164" s="112"/>
      <c r="W164" s="113"/>
      <c r="X164" s="116"/>
      <c r="Y164" s="295"/>
      <c r="Z164" s="296"/>
      <c r="AA164" s="117"/>
      <c r="AB164" s="110"/>
      <c r="AC164" s="291"/>
    </row>
    <row r="165" spans="1:29" ht="15.75" customHeight="1">
      <c r="A165" s="302"/>
      <c r="B165" s="100"/>
      <c r="C165" s="293"/>
      <c r="D165" s="294"/>
      <c r="E165" s="101"/>
      <c r="F165" s="102"/>
      <c r="G165" s="121"/>
      <c r="H165" s="62"/>
      <c r="I165" s="104"/>
      <c r="J165" s="105"/>
      <c r="K165" s="106"/>
      <c r="L165" s="118"/>
      <c r="M165" s="105"/>
      <c r="N165" s="106"/>
      <c r="O165" s="123"/>
      <c r="P165" s="124"/>
      <c r="Q165" s="125"/>
      <c r="R165" s="307"/>
      <c r="S165" s="47"/>
      <c r="T165" s="48"/>
      <c r="U165" s="111"/>
      <c r="V165" s="112"/>
      <c r="W165" s="113"/>
      <c r="X165" s="116"/>
      <c r="Y165" s="295"/>
      <c r="Z165" s="296"/>
      <c r="AA165" s="117"/>
      <c r="AB165" s="110"/>
      <c r="AC165" s="291"/>
    </row>
    <row r="166" spans="1:29" ht="15.75" customHeight="1">
      <c r="A166" s="302"/>
      <c r="B166" s="100"/>
      <c r="C166" s="293"/>
      <c r="D166" s="294"/>
      <c r="E166" s="101"/>
      <c r="F166" s="102"/>
      <c r="G166" s="121"/>
      <c r="H166" s="62"/>
      <c r="I166" s="104"/>
      <c r="J166" s="105"/>
      <c r="K166" s="106"/>
      <c r="L166" s="118"/>
      <c r="M166" s="105"/>
      <c r="N166" s="106"/>
      <c r="O166" s="123"/>
      <c r="P166" s="124"/>
      <c r="Q166" s="125"/>
      <c r="R166" s="307"/>
      <c r="S166" s="47"/>
      <c r="T166" s="48"/>
      <c r="U166" s="111"/>
      <c r="V166" s="112"/>
      <c r="W166" s="113"/>
      <c r="X166" s="116"/>
      <c r="Y166" s="295"/>
      <c r="Z166" s="296"/>
      <c r="AA166" s="117"/>
      <c r="AB166" s="110"/>
      <c r="AC166" s="291"/>
    </row>
    <row r="167" spans="1:29" ht="15.75" customHeight="1">
      <c r="A167" s="302"/>
      <c r="B167" s="100"/>
      <c r="C167" s="293"/>
      <c r="D167" s="294"/>
      <c r="E167" s="101"/>
      <c r="F167" s="102"/>
      <c r="G167" s="121"/>
      <c r="H167" s="62"/>
      <c r="I167" s="104"/>
      <c r="J167" s="105"/>
      <c r="K167" s="106"/>
      <c r="L167" s="118"/>
      <c r="M167" s="105"/>
      <c r="N167" s="106"/>
      <c r="O167" s="123"/>
      <c r="P167" s="124"/>
      <c r="Q167" s="125"/>
      <c r="R167" s="307"/>
      <c r="S167" s="47"/>
      <c r="T167" s="48"/>
      <c r="U167" s="111"/>
      <c r="V167" s="112"/>
      <c r="W167" s="113"/>
      <c r="X167" s="116"/>
      <c r="Y167" s="295"/>
      <c r="Z167" s="296"/>
      <c r="AA167" s="117"/>
      <c r="AB167" s="110"/>
      <c r="AC167" s="291"/>
    </row>
    <row r="168" spans="1:29" ht="15.75" customHeight="1">
      <c r="A168" s="302"/>
      <c r="B168" s="100"/>
      <c r="C168" s="293"/>
      <c r="D168" s="294"/>
      <c r="E168" s="101"/>
      <c r="F168" s="102"/>
      <c r="G168" s="121"/>
      <c r="H168" s="62"/>
      <c r="I168" s="104"/>
      <c r="J168" s="105"/>
      <c r="K168" s="106"/>
      <c r="L168" s="118"/>
      <c r="M168" s="105"/>
      <c r="N168" s="106"/>
      <c r="O168" s="123"/>
      <c r="P168" s="124"/>
      <c r="Q168" s="125"/>
      <c r="R168" s="307"/>
      <c r="S168" s="47"/>
      <c r="T168" s="48"/>
      <c r="U168" s="111"/>
      <c r="V168" s="112"/>
      <c r="W168" s="126"/>
      <c r="X168" s="127"/>
      <c r="Y168" s="295"/>
      <c r="Z168" s="296"/>
      <c r="AA168" s="117"/>
      <c r="AB168" s="110"/>
      <c r="AC168" s="291"/>
    </row>
    <row r="169" spans="1:29" ht="15.75" customHeight="1">
      <c r="A169" s="302"/>
      <c r="B169" s="100"/>
      <c r="C169" s="293"/>
      <c r="D169" s="294"/>
      <c r="E169" s="101"/>
      <c r="F169" s="102"/>
      <c r="G169" s="121"/>
      <c r="H169" s="62"/>
      <c r="I169" s="104"/>
      <c r="J169" s="105"/>
      <c r="K169" s="106"/>
      <c r="L169" s="118"/>
      <c r="M169" s="105"/>
      <c r="N169" s="106"/>
      <c r="O169" s="123"/>
      <c r="P169" s="124"/>
      <c r="Q169" s="125"/>
      <c r="R169" s="307"/>
      <c r="S169" s="47"/>
      <c r="T169" s="48"/>
      <c r="U169" s="111"/>
      <c r="V169" s="112"/>
      <c r="W169" s="126"/>
      <c r="X169" s="127"/>
      <c r="Y169" s="295"/>
      <c r="Z169" s="296"/>
      <c r="AA169" s="117"/>
      <c r="AB169" s="110"/>
      <c r="AC169" s="291"/>
    </row>
    <row r="170" spans="1:29" ht="15.75" customHeight="1">
      <c r="A170" s="302"/>
      <c r="B170" s="100"/>
      <c r="C170" s="293"/>
      <c r="D170" s="294"/>
      <c r="E170" s="101"/>
      <c r="F170" s="102"/>
      <c r="G170" s="121"/>
      <c r="H170" s="62"/>
      <c r="I170" s="104"/>
      <c r="J170" s="105"/>
      <c r="K170" s="106"/>
      <c r="L170" s="118"/>
      <c r="M170" s="105"/>
      <c r="N170" s="106"/>
      <c r="O170" s="123"/>
      <c r="P170" s="124"/>
      <c r="Q170" s="125"/>
      <c r="R170" s="307"/>
      <c r="S170" s="47"/>
      <c r="T170" s="48"/>
      <c r="U170" s="111"/>
      <c r="V170" s="112"/>
      <c r="W170" s="126"/>
      <c r="X170" s="127"/>
      <c r="Y170" s="295"/>
      <c r="Z170" s="296"/>
      <c r="AA170" s="117"/>
      <c r="AB170" s="110"/>
      <c r="AC170" s="291"/>
    </row>
    <row r="171" spans="1:29" ht="15.75" customHeight="1">
      <c r="A171" s="302"/>
      <c r="B171" s="100"/>
      <c r="C171" s="293"/>
      <c r="D171" s="294"/>
      <c r="E171" s="101"/>
      <c r="F171" s="102"/>
      <c r="G171" s="121"/>
      <c r="H171" s="62"/>
      <c r="I171" s="104"/>
      <c r="J171" s="105"/>
      <c r="K171" s="106"/>
      <c r="L171" s="118"/>
      <c r="M171" s="105"/>
      <c r="N171" s="106"/>
      <c r="O171" s="123"/>
      <c r="P171" s="124"/>
      <c r="Q171" s="125"/>
      <c r="R171" s="307"/>
      <c r="S171" s="47"/>
      <c r="T171" s="48"/>
      <c r="U171" s="111"/>
      <c r="V171" s="112"/>
      <c r="W171" s="126"/>
      <c r="X171" s="127"/>
      <c r="Y171" s="295"/>
      <c r="Z171" s="296"/>
      <c r="AA171" s="117"/>
      <c r="AB171" s="110"/>
      <c r="AC171" s="291"/>
    </row>
    <row r="172" spans="1:29" ht="15.75" customHeight="1">
      <c r="A172" s="302"/>
      <c r="B172" s="100"/>
      <c r="C172" s="293"/>
      <c r="D172" s="294"/>
      <c r="E172" s="101"/>
      <c r="F172" s="102"/>
      <c r="G172" s="121"/>
      <c r="H172" s="62"/>
      <c r="I172" s="104"/>
      <c r="J172" s="105"/>
      <c r="K172" s="106"/>
      <c r="L172" s="118"/>
      <c r="M172" s="105"/>
      <c r="N172" s="106"/>
      <c r="O172" s="123"/>
      <c r="P172" s="124"/>
      <c r="Q172" s="125"/>
      <c r="R172" s="307"/>
      <c r="S172" s="47"/>
      <c r="T172" s="48"/>
      <c r="U172" s="111"/>
      <c r="V172" s="112"/>
      <c r="W172" s="126"/>
      <c r="X172" s="127"/>
      <c r="Y172" s="295"/>
      <c r="Z172" s="296"/>
      <c r="AA172" s="117"/>
      <c r="AB172" s="110"/>
      <c r="AC172" s="291"/>
    </row>
    <row r="173" spans="1:29" ht="15.75" customHeight="1">
      <c r="A173" s="302"/>
      <c r="B173" s="100"/>
      <c r="C173" s="293"/>
      <c r="D173" s="294"/>
      <c r="E173" s="170"/>
      <c r="F173" s="102"/>
      <c r="G173" s="129"/>
      <c r="H173" s="62"/>
      <c r="I173" s="104"/>
      <c r="J173" s="105"/>
      <c r="K173" s="106"/>
      <c r="L173" s="118"/>
      <c r="M173" s="105"/>
      <c r="N173" s="106"/>
      <c r="O173" s="123"/>
      <c r="P173" s="124"/>
      <c r="Q173" s="125"/>
      <c r="R173" s="307"/>
      <c r="S173" s="119"/>
      <c r="T173" s="120"/>
      <c r="U173" s="130"/>
      <c r="V173" s="131"/>
      <c r="W173" s="126"/>
      <c r="X173" s="127"/>
      <c r="Y173" s="295"/>
      <c r="Z173" s="296"/>
      <c r="AA173" s="165"/>
      <c r="AB173" s="125"/>
      <c r="AC173" s="291"/>
    </row>
    <row r="174" spans="1:29" ht="15.75" customHeight="1" thickBot="1">
      <c r="A174" s="303"/>
      <c r="B174" s="133" t="s">
        <v>117</v>
      </c>
      <c r="C174" s="297"/>
      <c r="D174" s="297"/>
      <c r="E174" s="134"/>
      <c r="F174" s="99"/>
      <c r="G174" s="135"/>
      <c r="H174" s="69"/>
      <c r="I174" s="136">
        <f t="shared" ref="I174:J174" si="42">AVERAGE(I158:I173)</f>
        <v>3.25</v>
      </c>
      <c r="J174" s="137">
        <f t="shared" si="42"/>
        <v>3150</v>
      </c>
      <c r="K174" s="138">
        <f t="shared" ref="K174" si="43">J174/I174</f>
        <v>969.23076923076928</v>
      </c>
      <c r="L174" s="136">
        <f t="shared" ref="L174:M174" si="44">AVERAGE(L158:L173)</f>
        <v>3.25</v>
      </c>
      <c r="M174" s="137">
        <f t="shared" si="44"/>
        <v>2795.9724323136898</v>
      </c>
      <c r="N174" s="138">
        <f t="shared" ref="N174:N179" si="45">M174/L174</f>
        <v>860.29920994267377</v>
      </c>
      <c r="O174" s="139">
        <f t="shared" ref="O174:O179" si="46">L174-I174</f>
        <v>0</v>
      </c>
      <c r="P174" s="140">
        <f t="shared" ref="P174:P179" si="47">N174-K174</f>
        <v>-108.93155928809551</v>
      </c>
      <c r="Q174" s="141">
        <f t="shared" ref="Q174:Q179" si="48">N174/K174</f>
        <v>0.88761029597259988</v>
      </c>
      <c r="R174" s="308"/>
      <c r="S174" s="142">
        <f>S158</f>
        <v>0.70833333333333337</v>
      </c>
      <c r="T174" s="143">
        <f>INDEX(T158:T173,COUNTA(T158:T173))</f>
        <v>0.98059027777777774</v>
      </c>
      <c r="U174" s="144"/>
      <c r="V174" s="166"/>
      <c r="W174" s="99"/>
      <c r="X174" s="69"/>
      <c r="Y174" s="298"/>
      <c r="Z174" s="299"/>
      <c r="AA174" s="168">
        <f t="shared" ref="AA174:AA179" si="49">M174-J174</f>
        <v>-354.02756768631025</v>
      </c>
      <c r="AB174" s="141">
        <f t="shared" ref="AB174:AB179" si="50">M174/J174</f>
        <v>0.88761029597259988</v>
      </c>
      <c r="AC174" s="292"/>
    </row>
    <row r="175" spans="1:29" ht="15.75" customHeight="1">
      <c r="A175" s="311" t="s">
        <v>156</v>
      </c>
      <c r="B175" s="114" t="s">
        <v>120</v>
      </c>
      <c r="C175" s="304" t="s">
        <v>158</v>
      </c>
      <c r="D175" s="305"/>
      <c r="E175" s="147">
        <v>18.18</v>
      </c>
      <c r="F175" s="97">
        <v>1339</v>
      </c>
      <c r="G175" s="148">
        <f t="shared" ref="G175:G179" si="51">E175*F175</f>
        <v>24343.02</v>
      </c>
      <c r="H175" s="149"/>
      <c r="I175" s="150">
        <v>3</v>
      </c>
      <c r="J175" s="151">
        <v>3600</v>
      </c>
      <c r="K175" s="152">
        <f>J175/I175</f>
        <v>1200</v>
      </c>
      <c r="L175" s="153">
        <v>3</v>
      </c>
      <c r="M175" s="151">
        <f>F175/V175*60</f>
        <v>3126.0700389105032</v>
      </c>
      <c r="N175" s="152">
        <f t="shared" si="45"/>
        <v>1042.0233463035011</v>
      </c>
      <c r="O175" s="154">
        <f t="shared" si="46"/>
        <v>0</v>
      </c>
      <c r="P175" s="155">
        <f t="shared" si="47"/>
        <v>-157.97665369649894</v>
      </c>
      <c r="Q175" s="156">
        <f t="shared" si="48"/>
        <v>0.86835278858625087</v>
      </c>
      <c r="R175" s="306">
        <f>Q191</f>
        <v>0.87462302822748728</v>
      </c>
      <c r="S175" s="157">
        <v>0.70854166666666663</v>
      </c>
      <c r="T175" s="158">
        <v>0.72638888888888886</v>
      </c>
      <c r="U175" s="159"/>
      <c r="V175" s="160">
        <v>25.700000000000021</v>
      </c>
      <c r="W175" s="158"/>
      <c r="X175" s="169"/>
      <c r="Y175" s="309"/>
      <c r="Z175" s="310"/>
      <c r="AA175" s="171">
        <f t="shared" si="49"/>
        <v>-473.92996108949683</v>
      </c>
      <c r="AB175" s="156">
        <f t="shared" si="50"/>
        <v>0.86835278858625087</v>
      </c>
      <c r="AC175" s="290">
        <f>AB191</f>
        <v>0.87462302822748728</v>
      </c>
    </row>
    <row r="176" spans="1:29" ht="15.75" customHeight="1">
      <c r="A176" s="312"/>
      <c r="B176" s="100" t="s">
        <v>120</v>
      </c>
      <c r="C176" s="293" t="s">
        <v>159</v>
      </c>
      <c r="D176" s="294"/>
      <c r="E176" s="101">
        <v>24.82</v>
      </c>
      <c r="F176" s="102">
        <v>2559</v>
      </c>
      <c r="G176" s="103">
        <f t="shared" si="51"/>
        <v>63514.38</v>
      </c>
      <c r="H176" s="26"/>
      <c r="I176" s="104">
        <v>4</v>
      </c>
      <c r="J176" s="105">
        <v>3300</v>
      </c>
      <c r="K176" s="106">
        <f t="shared" si="37"/>
        <v>825</v>
      </c>
      <c r="L176" s="107">
        <v>4</v>
      </c>
      <c r="M176" s="105">
        <f>F176/V176*60</f>
        <v>2925.5001587805682</v>
      </c>
      <c r="N176" s="106">
        <f t="shared" si="45"/>
        <v>731.37503969514205</v>
      </c>
      <c r="O176" s="108">
        <f t="shared" si="46"/>
        <v>0</v>
      </c>
      <c r="P176" s="109">
        <f t="shared" si="47"/>
        <v>-93.62496030485795</v>
      </c>
      <c r="Q176" s="110">
        <f t="shared" si="48"/>
        <v>0.8865151996304752</v>
      </c>
      <c r="R176" s="307"/>
      <c r="S176" s="47">
        <v>0.7368055555555556</v>
      </c>
      <c r="T176" s="48">
        <v>0.77325231481481482</v>
      </c>
      <c r="U176" s="111">
        <v>15.000000000000107</v>
      </c>
      <c r="V176" s="112">
        <v>52.483333333333277</v>
      </c>
      <c r="W176" s="113"/>
      <c r="X176" s="13"/>
      <c r="Y176" s="295"/>
      <c r="Z176" s="296"/>
      <c r="AA176" s="172">
        <f t="shared" si="49"/>
        <v>-374.4998412194318</v>
      </c>
      <c r="AB176" s="110">
        <f t="shared" si="50"/>
        <v>0.8865151996304752</v>
      </c>
      <c r="AC176" s="291"/>
    </row>
    <row r="177" spans="1:29" ht="15.75" customHeight="1">
      <c r="A177" s="312"/>
      <c r="B177" s="100" t="s">
        <v>120</v>
      </c>
      <c r="C177" s="293" t="s">
        <v>160</v>
      </c>
      <c r="D177" s="294"/>
      <c r="E177" s="101">
        <v>25.03</v>
      </c>
      <c r="F177" s="102">
        <v>2026</v>
      </c>
      <c r="G177" s="103">
        <f t="shared" si="51"/>
        <v>50710.78</v>
      </c>
      <c r="H177" s="26"/>
      <c r="I177" s="104">
        <v>4</v>
      </c>
      <c r="J177" s="105">
        <v>3300</v>
      </c>
      <c r="K177" s="106">
        <f t="shared" si="37"/>
        <v>825</v>
      </c>
      <c r="L177" s="107">
        <v>4</v>
      </c>
      <c r="M177" s="105">
        <f>F177/V177*60</f>
        <v>2925.6317689530729</v>
      </c>
      <c r="N177" s="106">
        <f t="shared" si="45"/>
        <v>731.40794223826822</v>
      </c>
      <c r="O177" s="108">
        <f t="shared" si="46"/>
        <v>0</v>
      </c>
      <c r="P177" s="109">
        <f t="shared" si="47"/>
        <v>-93.59205776173178</v>
      </c>
      <c r="Q177" s="110">
        <f t="shared" si="48"/>
        <v>0.88655508150093121</v>
      </c>
      <c r="R177" s="307"/>
      <c r="S177" s="47">
        <v>0.78364583333333337</v>
      </c>
      <c r="T177" s="48">
        <v>0.8125</v>
      </c>
      <c r="U177" s="111">
        <v>14.966666666666715</v>
      </c>
      <c r="V177" s="112">
        <v>41.54999999999994</v>
      </c>
      <c r="W177" s="113"/>
      <c r="X177" s="13"/>
      <c r="Y177" s="295"/>
      <c r="Z177" s="296"/>
      <c r="AA177" s="172">
        <f t="shared" si="49"/>
        <v>-374.36823104692712</v>
      </c>
      <c r="AB177" s="110">
        <f t="shared" si="50"/>
        <v>0.88655508150093121</v>
      </c>
      <c r="AC177" s="291"/>
    </row>
    <row r="178" spans="1:29" ht="15.75" customHeight="1">
      <c r="A178" s="312"/>
      <c r="B178" s="100" t="s">
        <v>120</v>
      </c>
      <c r="C178" s="293" t="s">
        <v>157</v>
      </c>
      <c r="D178" s="294"/>
      <c r="E178" s="101">
        <v>18.18</v>
      </c>
      <c r="F178" s="102">
        <v>3313</v>
      </c>
      <c r="G178" s="103">
        <f t="shared" si="51"/>
        <v>60230.34</v>
      </c>
      <c r="H178" s="26"/>
      <c r="I178" s="104">
        <v>3</v>
      </c>
      <c r="J178" s="105">
        <v>3600</v>
      </c>
      <c r="K178" s="106">
        <f t="shared" si="37"/>
        <v>1200</v>
      </c>
      <c r="L178" s="107">
        <v>3</v>
      </c>
      <c r="M178" s="105">
        <f>F178/V178*60</f>
        <v>3121.3818372153842</v>
      </c>
      <c r="N178" s="106">
        <f t="shared" si="45"/>
        <v>1040.4606124051281</v>
      </c>
      <c r="O178" s="108">
        <f t="shared" si="46"/>
        <v>0</v>
      </c>
      <c r="P178" s="109">
        <f t="shared" si="47"/>
        <v>-159.53938759487187</v>
      </c>
      <c r="Q178" s="110">
        <f t="shared" si="48"/>
        <v>0.86705051033760683</v>
      </c>
      <c r="R178" s="307"/>
      <c r="S178" s="47">
        <v>0.82383101851851848</v>
      </c>
      <c r="T178" s="48">
        <v>0.86805555555555558</v>
      </c>
      <c r="U178" s="111">
        <v>16.316666666666606</v>
      </c>
      <c r="V178" s="112">
        <v>63.683333333333429</v>
      </c>
      <c r="W178" s="113">
        <v>0.86805555555555558</v>
      </c>
      <c r="X178" s="116">
        <v>0.92093749999999996</v>
      </c>
      <c r="Y178" s="295"/>
      <c r="Z178" s="296"/>
      <c r="AA178" s="172">
        <f t="shared" si="49"/>
        <v>-478.61816278461583</v>
      </c>
      <c r="AB178" s="110">
        <f t="shared" si="50"/>
        <v>0.86705051033760672</v>
      </c>
      <c r="AC178" s="291"/>
    </row>
    <row r="179" spans="1:29" ht="15.75" customHeight="1">
      <c r="A179" s="312"/>
      <c r="B179" s="100" t="s">
        <v>120</v>
      </c>
      <c r="C179" s="293" t="s">
        <v>155</v>
      </c>
      <c r="D179" s="294"/>
      <c r="E179" s="101">
        <v>14.28</v>
      </c>
      <c r="F179" s="102">
        <v>4360</v>
      </c>
      <c r="G179" s="103">
        <f t="shared" si="51"/>
        <v>62260.799999999996</v>
      </c>
      <c r="H179" s="13"/>
      <c r="I179" s="104">
        <v>3</v>
      </c>
      <c r="J179" s="105">
        <v>3600</v>
      </c>
      <c r="K179" s="106">
        <f t="shared" si="37"/>
        <v>1200</v>
      </c>
      <c r="L179" s="118">
        <v>3</v>
      </c>
      <c r="M179" s="105">
        <f>F179/V179*60</f>
        <v>3119.856887298748</v>
      </c>
      <c r="N179" s="106">
        <f t="shared" si="45"/>
        <v>1039.9522957662493</v>
      </c>
      <c r="O179" s="108">
        <f t="shared" si="46"/>
        <v>0</v>
      </c>
      <c r="P179" s="109">
        <f t="shared" si="47"/>
        <v>-160.04770423375066</v>
      </c>
      <c r="Q179" s="110">
        <f t="shared" si="48"/>
        <v>0.86662691313854112</v>
      </c>
      <c r="R179" s="307"/>
      <c r="S179" s="47">
        <v>0.92093749999999996</v>
      </c>
      <c r="T179" s="48">
        <v>0.97916666666666663</v>
      </c>
      <c r="U179" s="111">
        <v>76.14999999999992</v>
      </c>
      <c r="V179" s="112">
        <v>83.85</v>
      </c>
      <c r="W179" s="113"/>
      <c r="X179" s="116"/>
      <c r="Y179" s="295"/>
      <c r="Z179" s="296"/>
      <c r="AA179" s="172">
        <f t="shared" si="49"/>
        <v>-480.14311270125199</v>
      </c>
      <c r="AB179" s="110">
        <f t="shared" si="50"/>
        <v>0.86662691313854112</v>
      </c>
      <c r="AC179" s="291"/>
    </row>
    <row r="180" spans="1:29" ht="15.75" customHeight="1">
      <c r="A180" s="312"/>
      <c r="B180" s="100"/>
      <c r="C180" s="293"/>
      <c r="D180" s="294"/>
      <c r="E180" s="101"/>
      <c r="F180" s="102"/>
      <c r="G180" s="121"/>
      <c r="H180" s="122"/>
      <c r="I180" s="104"/>
      <c r="J180" s="105"/>
      <c r="K180" s="106"/>
      <c r="L180" s="107"/>
      <c r="M180" s="105"/>
      <c r="N180" s="106"/>
      <c r="O180" s="108"/>
      <c r="P180" s="109"/>
      <c r="Q180" s="110"/>
      <c r="R180" s="307"/>
      <c r="S180" s="47"/>
      <c r="T180" s="48"/>
      <c r="U180" s="111"/>
      <c r="V180" s="112"/>
      <c r="W180" s="113"/>
      <c r="X180" s="50"/>
      <c r="Y180" s="295"/>
      <c r="Z180" s="296"/>
      <c r="AA180" s="172"/>
      <c r="AB180" s="110"/>
      <c r="AC180" s="291"/>
    </row>
    <row r="181" spans="1:29" ht="15.75" customHeight="1">
      <c r="A181" s="312"/>
      <c r="B181" s="100"/>
      <c r="C181" s="293"/>
      <c r="D181" s="294"/>
      <c r="E181" s="101"/>
      <c r="F181" s="102"/>
      <c r="G181" s="121"/>
      <c r="H181" s="62"/>
      <c r="I181" s="104"/>
      <c r="J181" s="105"/>
      <c r="K181" s="106"/>
      <c r="L181" s="118"/>
      <c r="M181" s="105"/>
      <c r="N181" s="106"/>
      <c r="O181" s="123"/>
      <c r="P181" s="124"/>
      <c r="Q181" s="125"/>
      <c r="R181" s="307"/>
      <c r="S181" s="47"/>
      <c r="T181" s="48"/>
      <c r="U181" s="111"/>
      <c r="V181" s="112"/>
      <c r="W181" s="113"/>
      <c r="X181" s="116"/>
      <c r="Y181" s="295"/>
      <c r="Z181" s="296"/>
      <c r="AA181" s="172"/>
      <c r="AB181" s="110"/>
      <c r="AC181" s="291"/>
    </row>
    <row r="182" spans="1:29" ht="15.75" customHeight="1">
      <c r="A182" s="312"/>
      <c r="B182" s="100"/>
      <c r="C182" s="293"/>
      <c r="D182" s="294"/>
      <c r="E182" s="101"/>
      <c r="F182" s="102"/>
      <c r="G182" s="121"/>
      <c r="H182" s="62"/>
      <c r="I182" s="104"/>
      <c r="J182" s="105"/>
      <c r="K182" s="106"/>
      <c r="L182" s="118"/>
      <c r="M182" s="105"/>
      <c r="N182" s="106"/>
      <c r="O182" s="123"/>
      <c r="P182" s="124"/>
      <c r="Q182" s="125"/>
      <c r="R182" s="307"/>
      <c r="S182" s="47"/>
      <c r="T182" s="48"/>
      <c r="U182" s="111"/>
      <c r="V182" s="112"/>
      <c r="W182" s="113"/>
      <c r="X182" s="116"/>
      <c r="Y182" s="295"/>
      <c r="Z182" s="296"/>
      <c r="AA182" s="172"/>
      <c r="AB182" s="110"/>
      <c r="AC182" s="291"/>
    </row>
    <row r="183" spans="1:29" ht="15.75" customHeight="1">
      <c r="A183" s="312"/>
      <c r="B183" s="100"/>
      <c r="C183" s="293"/>
      <c r="D183" s="294"/>
      <c r="E183" s="101"/>
      <c r="F183" s="102"/>
      <c r="G183" s="121"/>
      <c r="H183" s="62"/>
      <c r="I183" s="104"/>
      <c r="J183" s="105"/>
      <c r="K183" s="106"/>
      <c r="L183" s="118"/>
      <c r="M183" s="105"/>
      <c r="N183" s="106"/>
      <c r="O183" s="123"/>
      <c r="P183" s="124"/>
      <c r="Q183" s="125"/>
      <c r="R183" s="307"/>
      <c r="S183" s="47"/>
      <c r="T183" s="48"/>
      <c r="U183" s="111"/>
      <c r="V183" s="112"/>
      <c r="W183" s="126"/>
      <c r="X183" s="127"/>
      <c r="Y183" s="295"/>
      <c r="Z183" s="296"/>
      <c r="AA183" s="172"/>
      <c r="AB183" s="110"/>
      <c r="AC183" s="291"/>
    </row>
    <row r="184" spans="1:29" ht="15.75" customHeight="1">
      <c r="A184" s="312"/>
      <c r="B184" s="100"/>
      <c r="C184" s="293"/>
      <c r="D184" s="294"/>
      <c r="E184" s="101"/>
      <c r="F184" s="102"/>
      <c r="G184" s="121"/>
      <c r="H184" s="62"/>
      <c r="I184" s="104"/>
      <c r="J184" s="105"/>
      <c r="K184" s="106"/>
      <c r="L184" s="118"/>
      <c r="M184" s="105"/>
      <c r="N184" s="106"/>
      <c r="O184" s="123"/>
      <c r="P184" s="124"/>
      <c r="Q184" s="125"/>
      <c r="R184" s="307"/>
      <c r="S184" s="47"/>
      <c r="T184" s="48"/>
      <c r="U184" s="111"/>
      <c r="V184" s="112"/>
      <c r="W184" s="126"/>
      <c r="X184" s="127"/>
      <c r="Y184" s="295"/>
      <c r="Z184" s="296"/>
      <c r="AA184" s="172"/>
      <c r="AB184" s="110"/>
      <c r="AC184" s="291"/>
    </row>
    <row r="185" spans="1:29" ht="15.75" customHeight="1">
      <c r="A185" s="312"/>
      <c r="B185" s="100"/>
      <c r="C185" s="293"/>
      <c r="D185" s="294"/>
      <c r="E185" s="101"/>
      <c r="F185" s="102"/>
      <c r="G185" s="121"/>
      <c r="H185" s="62"/>
      <c r="I185" s="104"/>
      <c r="J185" s="105"/>
      <c r="K185" s="106"/>
      <c r="L185" s="118"/>
      <c r="M185" s="105"/>
      <c r="N185" s="106"/>
      <c r="O185" s="123"/>
      <c r="P185" s="124"/>
      <c r="Q185" s="125"/>
      <c r="R185" s="307"/>
      <c r="S185" s="47"/>
      <c r="T185" s="48"/>
      <c r="U185" s="111"/>
      <c r="V185" s="112"/>
      <c r="W185" s="126"/>
      <c r="X185" s="127"/>
      <c r="Y185" s="295"/>
      <c r="Z185" s="296"/>
      <c r="AA185" s="172"/>
      <c r="AB185" s="110"/>
      <c r="AC185" s="291"/>
    </row>
    <row r="186" spans="1:29" ht="15.75" customHeight="1">
      <c r="A186" s="312"/>
      <c r="B186" s="100"/>
      <c r="C186" s="293"/>
      <c r="D186" s="294"/>
      <c r="E186" s="101"/>
      <c r="F186" s="102"/>
      <c r="G186" s="121"/>
      <c r="H186" s="62"/>
      <c r="I186" s="104"/>
      <c r="J186" s="105"/>
      <c r="K186" s="106"/>
      <c r="L186" s="118"/>
      <c r="M186" s="105"/>
      <c r="N186" s="106"/>
      <c r="O186" s="123"/>
      <c r="P186" s="124"/>
      <c r="Q186" s="125"/>
      <c r="R186" s="307"/>
      <c r="S186" s="47"/>
      <c r="T186" s="48"/>
      <c r="U186" s="111"/>
      <c r="V186" s="112"/>
      <c r="W186" s="126"/>
      <c r="X186" s="127"/>
      <c r="Y186" s="295"/>
      <c r="Z186" s="296"/>
      <c r="AA186" s="172"/>
      <c r="AB186" s="110"/>
      <c r="AC186" s="291"/>
    </row>
    <row r="187" spans="1:29" ht="15.75" customHeight="1">
      <c r="A187" s="312"/>
      <c r="B187" s="100"/>
      <c r="C187" s="293"/>
      <c r="D187" s="294"/>
      <c r="E187" s="101"/>
      <c r="F187" s="102"/>
      <c r="G187" s="121"/>
      <c r="H187" s="62"/>
      <c r="I187" s="104"/>
      <c r="J187" s="105"/>
      <c r="K187" s="106"/>
      <c r="L187" s="118"/>
      <c r="M187" s="105"/>
      <c r="N187" s="106"/>
      <c r="O187" s="123"/>
      <c r="P187" s="124"/>
      <c r="Q187" s="125"/>
      <c r="R187" s="307"/>
      <c r="S187" s="47"/>
      <c r="T187" s="48"/>
      <c r="U187" s="111"/>
      <c r="V187" s="112"/>
      <c r="W187" s="126"/>
      <c r="X187" s="127"/>
      <c r="Y187" s="295"/>
      <c r="Z187" s="296"/>
      <c r="AA187" s="172"/>
      <c r="AB187" s="110"/>
      <c r="AC187" s="291"/>
    </row>
    <row r="188" spans="1:29" ht="15.75" customHeight="1">
      <c r="A188" s="312"/>
      <c r="B188" s="100"/>
      <c r="C188" s="293"/>
      <c r="D188" s="294"/>
      <c r="E188" s="101"/>
      <c r="F188" s="102"/>
      <c r="G188" s="121"/>
      <c r="H188" s="62"/>
      <c r="I188" s="104"/>
      <c r="J188" s="105"/>
      <c r="K188" s="106"/>
      <c r="L188" s="118"/>
      <c r="M188" s="105"/>
      <c r="N188" s="106"/>
      <c r="O188" s="123"/>
      <c r="P188" s="124"/>
      <c r="Q188" s="125"/>
      <c r="R188" s="307"/>
      <c r="S188" s="47"/>
      <c r="T188" s="48"/>
      <c r="U188" s="111"/>
      <c r="V188" s="112"/>
      <c r="W188" s="113"/>
      <c r="X188" s="116"/>
      <c r="Y188" s="295"/>
      <c r="Z188" s="296"/>
      <c r="AA188" s="172"/>
      <c r="AB188" s="110"/>
      <c r="AC188" s="291"/>
    </row>
    <row r="189" spans="1:29" ht="15.75" customHeight="1">
      <c r="A189" s="312"/>
      <c r="B189" s="100"/>
      <c r="C189" s="293"/>
      <c r="D189" s="294"/>
      <c r="E189" s="101"/>
      <c r="F189" s="102"/>
      <c r="G189" s="121"/>
      <c r="H189" s="62"/>
      <c r="I189" s="104"/>
      <c r="J189" s="105"/>
      <c r="K189" s="106"/>
      <c r="L189" s="118"/>
      <c r="M189" s="105"/>
      <c r="N189" s="106"/>
      <c r="O189" s="123"/>
      <c r="P189" s="124"/>
      <c r="Q189" s="125"/>
      <c r="R189" s="307"/>
      <c r="S189" s="47"/>
      <c r="T189" s="48"/>
      <c r="U189" s="111"/>
      <c r="V189" s="112"/>
      <c r="W189" s="126"/>
      <c r="X189" s="127"/>
      <c r="Y189" s="295"/>
      <c r="Z189" s="296"/>
      <c r="AA189" s="172"/>
      <c r="AB189" s="110"/>
      <c r="AC189" s="291"/>
    </row>
    <row r="190" spans="1:29" ht="15.75" customHeight="1">
      <c r="A190" s="312"/>
      <c r="B190" s="100"/>
      <c r="C190" s="293"/>
      <c r="D190" s="294"/>
      <c r="E190" s="170"/>
      <c r="F190" s="102"/>
      <c r="G190" s="129"/>
      <c r="H190" s="62"/>
      <c r="I190" s="104"/>
      <c r="J190" s="105"/>
      <c r="K190" s="106"/>
      <c r="L190" s="118"/>
      <c r="M190" s="105"/>
      <c r="N190" s="106"/>
      <c r="O190" s="123"/>
      <c r="P190" s="124"/>
      <c r="Q190" s="125"/>
      <c r="R190" s="307"/>
      <c r="S190" s="119"/>
      <c r="T190" s="120"/>
      <c r="U190" s="130"/>
      <c r="V190" s="131"/>
      <c r="W190" s="126"/>
      <c r="X190" s="127"/>
      <c r="Y190" s="295"/>
      <c r="Z190" s="296"/>
      <c r="AA190" s="173"/>
      <c r="AB190" s="125"/>
      <c r="AC190" s="291"/>
    </row>
    <row r="191" spans="1:29" ht="15.75" customHeight="1" thickBot="1">
      <c r="A191" s="313"/>
      <c r="B191" s="133" t="s">
        <v>117</v>
      </c>
      <c r="C191" s="297"/>
      <c r="D191" s="297"/>
      <c r="E191" s="134"/>
      <c r="F191" s="167"/>
      <c r="G191" s="135"/>
      <c r="H191" s="69"/>
      <c r="I191" s="136">
        <f t="shared" ref="I191:J191" si="52">AVERAGE(I175:I190)</f>
        <v>3.4</v>
      </c>
      <c r="J191" s="137">
        <f t="shared" si="52"/>
        <v>3480</v>
      </c>
      <c r="K191" s="138">
        <f t="shared" ref="K191" si="53">J191/I191</f>
        <v>1023.5294117647059</v>
      </c>
      <c r="L191" s="136">
        <f t="shared" ref="L191:M191" si="54">AVERAGE(L175:L190)</f>
        <v>3.4</v>
      </c>
      <c r="M191" s="137">
        <f t="shared" si="54"/>
        <v>3043.6881382316556</v>
      </c>
      <c r="N191" s="138">
        <f>M191/L191</f>
        <v>895.20239359754578</v>
      </c>
      <c r="O191" s="139">
        <f>L191-I191</f>
        <v>0</v>
      </c>
      <c r="P191" s="140">
        <f>N191-K191</f>
        <v>-128.32701816716008</v>
      </c>
      <c r="Q191" s="141">
        <f>N191/K191</f>
        <v>0.87462302822748728</v>
      </c>
      <c r="R191" s="308"/>
      <c r="S191" s="142">
        <f>S175</f>
        <v>0.70854166666666663</v>
      </c>
      <c r="T191" s="143">
        <f>INDEX(T175:T190,COUNTA(T175:T190))</f>
        <v>0.97916666666666663</v>
      </c>
      <c r="U191" s="144"/>
      <c r="V191" s="166"/>
      <c r="W191" s="167"/>
      <c r="X191" s="138"/>
      <c r="Y191" s="298"/>
      <c r="Z191" s="299"/>
      <c r="AA191" s="174">
        <f>M191-J191</f>
        <v>-436.31186176834444</v>
      </c>
      <c r="AB191" s="141">
        <f>M191/J191</f>
        <v>0.87462302822748728</v>
      </c>
      <c r="AC191" s="292"/>
    </row>
    <row r="193" spans="25:26">
      <c r="Y193" s="289" t="s">
        <v>161</v>
      </c>
      <c r="Z193" s="289"/>
    </row>
    <row r="194" spans="25:26">
      <c r="Y194" s="289" t="s">
        <v>162</v>
      </c>
      <c r="Z194" s="289"/>
    </row>
    <row r="195" spans="25:26">
      <c r="Y195" s="289" t="s">
        <v>163</v>
      </c>
      <c r="Z195" s="289"/>
    </row>
    <row r="196" spans="25:26">
      <c r="Y196" s="289" t="s">
        <v>164</v>
      </c>
      <c r="Z196" s="289"/>
    </row>
    <row r="197" spans="25:26">
      <c r="Y197" s="289" t="s">
        <v>165</v>
      </c>
      <c r="Z197" s="289"/>
    </row>
    <row r="198" spans="25:26">
      <c r="Y198" s="289" t="s">
        <v>166</v>
      </c>
      <c r="Z198" s="289"/>
    </row>
    <row r="199" spans="25:26">
      <c r="Y199" s="289" t="s">
        <v>167</v>
      </c>
      <c r="Z199" s="289"/>
    </row>
    <row r="200" spans="25:26">
      <c r="Y200" s="289" t="s">
        <v>168</v>
      </c>
      <c r="Z200" s="289"/>
    </row>
    <row r="201" spans="25:26">
      <c r="Y201" s="289" t="s">
        <v>169</v>
      </c>
      <c r="Z201" s="289"/>
    </row>
    <row r="202" spans="25:26">
      <c r="Y202" s="289" t="s">
        <v>170</v>
      </c>
      <c r="Z202" s="289"/>
    </row>
    <row r="203" spans="25:26">
      <c r="Y203" s="289" t="s">
        <v>171</v>
      </c>
      <c r="Z203" s="289"/>
    </row>
    <row r="204" spans="25:26">
      <c r="Y204" s="289" t="s">
        <v>172</v>
      </c>
      <c r="Z204" s="289"/>
    </row>
    <row r="205" spans="25:26">
      <c r="Y205" s="289" t="s">
        <v>173</v>
      </c>
      <c r="Z205" s="289"/>
    </row>
  </sheetData>
  <mergeCells count="452">
    <mergeCell ref="Y205:Z205"/>
    <mergeCell ref="Y199:Z199"/>
    <mergeCell ref="Y200:Z200"/>
    <mergeCell ref="Y201:Z201"/>
    <mergeCell ref="Y202:Z202"/>
    <mergeCell ref="Y203:Z203"/>
    <mergeCell ref="Y204:Z204"/>
    <mergeCell ref="Y193:Z193"/>
    <mergeCell ref="Y194:Z194"/>
    <mergeCell ref="Y195:Z195"/>
    <mergeCell ref="Y196:Z196"/>
    <mergeCell ref="Y197:Z197"/>
    <mergeCell ref="Y198:Z198"/>
    <mergeCell ref="C170:D170"/>
    <mergeCell ref="Y170:Z170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89:D189"/>
    <mergeCell ref="Y189:Z189"/>
    <mergeCell ref="C190:D190"/>
    <mergeCell ref="Y190:Z190"/>
    <mergeCell ref="C191:D191"/>
    <mergeCell ref="Y191:Z191"/>
    <mergeCell ref="C186:D186"/>
    <mergeCell ref="Y186:Z186"/>
    <mergeCell ref="C187:D187"/>
    <mergeCell ref="Y187:Z187"/>
    <mergeCell ref="C188:D188"/>
    <mergeCell ref="Y188:Z188"/>
    <mergeCell ref="Y171:Z171"/>
    <mergeCell ref="C172:D172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C168:D168"/>
    <mergeCell ref="Y168:Z168"/>
    <mergeCell ref="C169:D169"/>
    <mergeCell ref="Y169:Z169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C140:D140"/>
    <mergeCell ref="Y140:Z140"/>
    <mergeCell ref="Y172:Z172"/>
    <mergeCell ref="C173:D173"/>
    <mergeCell ref="C149:D149"/>
    <mergeCell ref="Y149:Z149"/>
    <mergeCell ref="C150:D150"/>
    <mergeCell ref="Y150:Z150"/>
    <mergeCell ref="C151:D151"/>
    <mergeCell ref="Y151:Z151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Y164:Z164"/>
    <mergeCell ref="R158:R174"/>
    <mergeCell ref="Y158:Z158"/>
    <mergeCell ref="C171:D171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Y134:Z134"/>
    <mergeCell ref="C135:D135"/>
    <mergeCell ref="Y135:Z135"/>
    <mergeCell ref="C136:D136"/>
    <mergeCell ref="Y136:Z136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91">
    <cfRule type="cellIs" dxfId="511" priority="1" operator="greaterThan">
      <formula>0</formula>
    </cfRule>
  </conditionalFormatting>
  <conditionalFormatting sqref="P5:P191 AA5:AA191">
    <cfRule type="cellIs" dxfId="510" priority="4" operator="lessThan">
      <formula>0</formula>
    </cfRule>
  </conditionalFormatting>
  <conditionalFormatting sqref="Q5:Q191 AB5:AB191">
    <cfRule type="cellIs" dxfId="509" priority="2" operator="greaterThan">
      <formula>1</formula>
    </cfRule>
    <cfRule type="cellIs" dxfId="508" priority="3" operator="lessThan">
      <formula>0.8</formula>
    </cfRule>
  </conditionalFormatting>
  <conditionalFormatting sqref="AC5:AC6 R5:R191 AC107:AC112">
    <cfRule type="cellIs" dxfId="507" priority="5" operator="lessThan">
      <formula>0.8</formula>
    </cfRule>
  </conditionalFormatting>
  <conditionalFormatting sqref="AC12:AC20">
    <cfRule type="cellIs" dxfId="506" priority="15" operator="lessThan">
      <formula>0.8</formula>
    </cfRule>
  </conditionalFormatting>
  <conditionalFormatting sqref="AC22:AC27">
    <cfRule type="cellIs" dxfId="505" priority="14" operator="lessThan">
      <formula>0.8</formula>
    </cfRule>
  </conditionalFormatting>
  <conditionalFormatting sqref="AC39:AC44">
    <cfRule type="cellIs" dxfId="504" priority="12" operator="lessThan">
      <formula>0.8</formula>
    </cfRule>
  </conditionalFormatting>
  <conditionalFormatting sqref="AC56">
    <cfRule type="cellIs" dxfId="503" priority="13" operator="lessThan">
      <formula>0.8</formula>
    </cfRule>
  </conditionalFormatting>
  <conditionalFormatting sqref="AC73">
    <cfRule type="cellIs" dxfId="502" priority="7" operator="lessThan">
      <formula>0.8</formula>
    </cfRule>
  </conditionalFormatting>
  <conditionalFormatting sqref="AC90:AC95">
    <cfRule type="cellIs" dxfId="501" priority="6" operator="lessThan">
      <formula>0.8</formula>
    </cfRule>
  </conditionalFormatting>
  <conditionalFormatting sqref="AC124">
    <cfRule type="cellIs" dxfId="500" priority="11" operator="lessThan">
      <formula>0.8</formula>
    </cfRule>
  </conditionalFormatting>
  <conditionalFormatting sqref="AC141">
    <cfRule type="cellIs" dxfId="499" priority="10" operator="lessThan">
      <formula>0.8</formula>
    </cfRule>
  </conditionalFormatting>
  <conditionalFormatting sqref="AC158">
    <cfRule type="cellIs" dxfId="498" priority="9" operator="lessThan">
      <formula>0.8</formula>
    </cfRule>
  </conditionalFormatting>
  <conditionalFormatting sqref="AC175:AC180">
    <cfRule type="cellIs" dxfId="497" priority="8" operator="lessThan">
      <formula>0.8</formula>
    </cfRule>
  </conditionalFormatting>
  <dataValidations count="1">
    <dataValidation type="list" allowBlank="1" showInputMessage="1" showErrorMessage="1" sqref="Y5:Z191" xr:uid="{73D25BB8-2068-42C3-950D-797B800A690F}">
      <formula1>$Y$193:$Y$205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456BD-5A63-43F5-9317-D96DC21F3D29}">
  <sheetPr>
    <tabColor theme="8" tint="0.59999389629810485"/>
    <pageSetUpPr fitToPage="1"/>
  </sheetPr>
  <dimension ref="A1:AG137"/>
  <sheetViews>
    <sheetView zoomScale="85" zoomScaleNormal="85" workbookViewId="0">
      <pane ySplit="4" topLeftCell="A5" activePane="bottomLeft" state="frozen"/>
      <selection activeCell="P43" sqref="P43"/>
      <selection pane="bottomLeft" activeCell="W20" sqref="W20:W21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SUM(F5:F123)</f>
        <v>53607</v>
      </c>
      <c r="E1" s="88" t="s">
        <v>3</v>
      </c>
      <c r="F1" s="89">
        <f>SUM(G5:G123)</f>
        <v>2804228.0700000003</v>
      </c>
      <c r="G1" s="90" t="s">
        <v>84</v>
      </c>
      <c r="H1" s="91">
        <f>L21+L38+L55+L72+L89+L106+L123</f>
        <v>133.75952380952381</v>
      </c>
      <c r="I1" s="345" t="s">
        <v>85</v>
      </c>
      <c r="J1" s="341"/>
      <c r="K1" s="361"/>
      <c r="L1" s="365" t="s">
        <v>86</v>
      </c>
      <c r="M1" s="366"/>
      <c r="N1" s="367"/>
      <c r="O1" s="341" t="s">
        <v>87</v>
      </c>
      <c r="P1" s="341"/>
      <c r="Q1" s="341"/>
      <c r="R1" s="342"/>
      <c r="S1" s="345" t="s">
        <v>88</v>
      </c>
      <c r="T1" s="341"/>
      <c r="U1" s="341"/>
      <c r="V1" s="341"/>
      <c r="W1" s="341"/>
      <c r="X1" s="342"/>
      <c r="Y1" s="200" t="s">
        <v>222</v>
      </c>
      <c r="Z1" s="200" t="s">
        <v>223</v>
      </c>
      <c r="AA1" s="385" t="s">
        <v>175</v>
      </c>
      <c r="AB1" s="386"/>
      <c r="AC1" s="176" t="s">
        <v>19</v>
      </c>
      <c r="AD1" s="177" t="s">
        <v>174</v>
      </c>
      <c r="AE1" s="345" t="s">
        <v>90</v>
      </c>
      <c r="AF1" s="347"/>
      <c r="AG1" s="348"/>
    </row>
    <row r="2" spans="1:33" ht="26.25" customHeight="1" thickBot="1">
      <c r="A2" s="354">
        <v>46043</v>
      </c>
      <c r="B2" s="355"/>
      <c r="C2" s="92" t="s">
        <v>40</v>
      </c>
      <c r="D2" s="93">
        <f>AVERAGE(N21,N38,N55,N72,N89,N106,N123)</f>
        <v>145.37223415586632</v>
      </c>
      <c r="E2" s="93" t="s">
        <v>91</v>
      </c>
      <c r="F2" s="94">
        <f>F1/D1</f>
        <v>52.310856231462317</v>
      </c>
      <c r="G2" s="95" t="s">
        <v>92</v>
      </c>
      <c r="H2" s="96">
        <f>COUNT(H5:H123)</f>
        <v>0</v>
      </c>
      <c r="I2" s="362"/>
      <c r="J2" s="363"/>
      <c r="K2" s="364"/>
      <c r="L2" s="368"/>
      <c r="M2" s="343"/>
      <c r="N2" s="369"/>
      <c r="O2" s="343"/>
      <c r="P2" s="343"/>
      <c r="Q2" s="343"/>
      <c r="R2" s="344"/>
      <c r="S2" s="346"/>
      <c r="T2" s="343"/>
      <c r="U2" s="343"/>
      <c r="V2" s="343"/>
      <c r="W2" s="343"/>
      <c r="X2" s="344"/>
      <c r="Y2" s="201">
        <f>SUM(Y21,Y38,Y55,Y72,Y89,Y106,Y123)</f>
        <v>0</v>
      </c>
      <c r="Z2" s="201">
        <f>SUM(Z21,Z38,Z55,Z72,Z89,Z106,Z123)</f>
        <v>0</v>
      </c>
      <c r="AA2" s="387"/>
      <c r="AB2" s="388"/>
      <c r="AC2" s="178">
        <f>SUM(AC21,AC38,AC55,AC72,AC89,AC106,AC123)</f>
        <v>46</v>
      </c>
      <c r="AD2" s="179">
        <f>SUM(AD21,AD38,AD55,AD72,AD89,AD106,AD123)</f>
        <v>0</v>
      </c>
      <c r="AE2" s="349"/>
      <c r="AF2" s="350"/>
      <c r="AG2" s="351"/>
    </row>
    <row r="3" spans="1:33" ht="23.25" customHeight="1">
      <c r="A3" s="356" t="s">
        <v>93</v>
      </c>
      <c r="B3" s="358" t="s">
        <v>94</v>
      </c>
      <c r="C3" s="315" t="s">
        <v>95</v>
      </c>
      <c r="D3" s="315"/>
      <c r="E3" s="337" t="s">
        <v>96</v>
      </c>
      <c r="F3" s="315" t="s">
        <v>97</v>
      </c>
      <c r="G3" s="337" t="s">
        <v>98</v>
      </c>
      <c r="H3" s="339" t="s">
        <v>99</v>
      </c>
      <c r="I3" s="329" t="s">
        <v>100</v>
      </c>
      <c r="J3" s="325" t="s">
        <v>101</v>
      </c>
      <c r="K3" s="327" t="s">
        <v>40</v>
      </c>
      <c r="L3" s="352" t="s">
        <v>100</v>
      </c>
      <c r="M3" s="325" t="s">
        <v>101</v>
      </c>
      <c r="N3" s="327" t="s">
        <v>40</v>
      </c>
      <c r="O3" s="329" t="s">
        <v>100</v>
      </c>
      <c r="P3" s="331" t="s">
        <v>40</v>
      </c>
      <c r="Q3" s="333" t="s">
        <v>102</v>
      </c>
      <c r="R3" s="335" t="s">
        <v>103</v>
      </c>
      <c r="S3" s="314" t="s">
        <v>104</v>
      </c>
      <c r="T3" s="315"/>
      <c r="U3" s="316" t="s">
        <v>105</v>
      </c>
      <c r="V3" s="316" t="s">
        <v>106</v>
      </c>
      <c r="W3" s="315" t="s">
        <v>107</v>
      </c>
      <c r="X3" s="318"/>
      <c r="Y3" s="379" t="s">
        <v>224</v>
      </c>
      <c r="Z3" s="380"/>
      <c r="AA3" s="381" t="s">
        <v>108</v>
      </c>
      <c r="AB3" s="382"/>
      <c r="AC3" s="379" t="s">
        <v>225</v>
      </c>
      <c r="AD3" s="380"/>
      <c r="AE3" s="323" t="s">
        <v>101</v>
      </c>
      <c r="AF3" s="370" t="s">
        <v>102</v>
      </c>
      <c r="AG3" s="372" t="s">
        <v>109</v>
      </c>
    </row>
    <row r="4" spans="1:33" ht="17.25" customHeight="1" thickBot="1">
      <c r="A4" s="357"/>
      <c r="B4" s="359"/>
      <c r="C4" s="360"/>
      <c r="D4" s="360"/>
      <c r="E4" s="338"/>
      <c r="F4" s="360"/>
      <c r="G4" s="338"/>
      <c r="H4" s="340"/>
      <c r="I4" s="330"/>
      <c r="J4" s="326"/>
      <c r="K4" s="328"/>
      <c r="L4" s="353"/>
      <c r="M4" s="326"/>
      <c r="N4" s="328"/>
      <c r="O4" s="330"/>
      <c r="P4" s="332"/>
      <c r="Q4" s="334"/>
      <c r="R4" s="336"/>
      <c r="S4" s="68" t="s">
        <v>110</v>
      </c>
      <c r="T4" s="99" t="s">
        <v>111</v>
      </c>
      <c r="U4" s="317"/>
      <c r="V4" s="317"/>
      <c r="W4" s="99" t="s">
        <v>112</v>
      </c>
      <c r="X4" s="69" t="s">
        <v>113</v>
      </c>
      <c r="Y4" s="202" t="s">
        <v>49</v>
      </c>
      <c r="Z4" s="203" t="s">
        <v>50</v>
      </c>
      <c r="AA4" s="383"/>
      <c r="AB4" s="384"/>
      <c r="AC4" s="202" t="s">
        <v>176</v>
      </c>
      <c r="AD4" s="203" t="s">
        <v>177</v>
      </c>
      <c r="AE4" s="324"/>
      <c r="AF4" s="371"/>
      <c r="AG4" s="373"/>
    </row>
    <row r="5" spans="1:33" ht="15.75" customHeight="1">
      <c r="A5" s="311" t="s">
        <v>183</v>
      </c>
      <c r="B5" s="114" t="s">
        <v>178</v>
      </c>
      <c r="C5" s="375" t="s">
        <v>179</v>
      </c>
      <c r="D5" s="375"/>
      <c r="E5" s="147">
        <v>19.7</v>
      </c>
      <c r="F5" s="151">
        <v>3657</v>
      </c>
      <c r="G5" s="148">
        <f t="shared" ref="G5:G8" si="0">E5*F5</f>
        <v>72042.899999999994</v>
      </c>
      <c r="H5" s="149"/>
      <c r="I5" s="150">
        <v>13</v>
      </c>
      <c r="J5" s="151">
        <v>1200</v>
      </c>
      <c r="K5" s="152">
        <f>J5/I5</f>
        <v>92.307692307692307</v>
      </c>
      <c r="L5" s="153">
        <v>13</v>
      </c>
      <c r="M5" s="151">
        <f>F5/V5*60</f>
        <v>1078.3192726677041</v>
      </c>
      <c r="N5" s="152">
        <f>M5/L5</f>
        <v>82.947636359054158</v>
      </c>
      <c r="O5" s="154">
        <f>L5-I5</f>
        <v>0</v>
      </c>
      <c r="P5" s="155">
        <f>N5-K5</f>
        <v>-9.3600559486381485</v>
      </c>
      <c r="Q5" s="156">
        <f>N5/K5</f>
        <v>0.89859939388975341</v>
      </c>
      <c r="R5" s="306">
        <f>Q21</f>
        <v>0.89099346031056637</v>
      </c>
      <c r="S5" s="157">
        <v>0.20833333333333334</v>
      </c>
      <c r="T5" s="158">
        <v>0.34964120370370372</v>
      </c>
      <c r="U5" s="159"/>
      <c r="V5" s="160">
        <v>203.48333333333332</v>
      </c>
      <c r="W5" s="183"/>
      <c r="X5" s="152"/>
      <c r="Y5" s="12"/>
      <c r="Z5" s="208"/>
      <c r="AA5" s="309"/>
      <c r="AB5" s="310"/>
      <c r="AC5" s="12">
        <v>5</v>
      </c>
      <c r="AD5" s="208"/>
      <c r="AE5" s="180">
        <f>M5-J5</f>
        <v>-121.68072733229587</v>
      </c>
      <c r="AF5" s="132">
        <f>M5/J5</f>
        <v>0.89859939388975341</v>
      </c>
      <c r="AG5" s="376">
        <f>AF21</f>
        <v>0.89099346031056637</v>
      </c>
    </row>
    <row r="6" spans="1:33" ht="15.75" customHeight="1">
      <c r="A6" s="312"/>
      <c r="B6" s="100" t="s">
        <v>184</v>
      </c>
      <c r="C6" s="374" t="s">
        <v>185</v>
      </c>
      <c r="D6" s="374"/>
      <c r="E6" s="101">
        <v>56.77</v>
      </c>
      <c r="F6" s="102">
        <v>2932</v>
      </c>
      <c r="G6" s="103">
        <f t="shared" si="0"/>
        <v>166449.64000000001</v>
      </c>
      <c r="H6" s="26"/>
      <c r="I6" s="104">
        <v>25</v>
      </c>
      <c r="J6" s="105">
        <v>2000</v>
      </c>
      <c r="K6" s="106">
        <f t="shared" ref="K6:K43" si="1">J6/I6</f>
        <v>80</v>
      </c>
      <c r="L6" s="107">
        <v>25</v>
      </c>
      <c r="M6" s="105">
        <f>F6/V6*60</f>
        <v>1776.6705941760633</v>
      </c>
      <c r="N6" s="106">
        <f>M6/L6</f>
        <v>71.066823767042536</v>
      </c>
      <c r="O6" s="108">
        <f>L6-I6</f>
        <v>0</v>
      </c>
      <c r="P6" s="109">
        <f>N6-K6</f>
        <v>-8.9331762329574644</v>
      </c>
      <c r="Q6" s="110">
        <f>N6/K6</f>
        <v>0.88833529708803172</v>
      </c>
      <c r="R6" s="307"/>
      <c r="S6" s="47">
        <v>0.35277777777777775</v>
      </c>
      <c r="T6" s="48">
        <v>0.42153935185185187</v>
      </c>
      <c r="U6" s="111">
        <v>4.5166666666666</v>
      </c>
      <c r="V6" s="112">
        <v>99.016666666666737</v>
      </c>
      <c r="W6" s="113"/>
      <c r="X6" s="116"/>
      <c r="Y6" s="12"/>
      <c r="Z6" s="208"/>
      <c r="AA6" s="295"/>
      <c r="AB6" s="296"/>
      <c r="AC6" s="12">
        <v>2</v>
      </c>
      <c r="AD6" s="208"/>
      <c r="AE6" s="117">
        <f>M6-J6</f>
        <v>-223.32940582393667</v>
      </c>
      <c r="AF6" s="110">
        <f>M6/J6</f>
        <v>0.88833529708803172</v>
      </c>
      <c r="AG6" s="377"/>
    </row>
    <row r="7" spans="1:33" ht="15.75" customHeight="1">
      <c r="A7" s="312"/>
      <c r="B7" s="100" t="s">
        <v>186</v>
      </c>
      <c r="C7" s="374" t="s">
        <v>187</v>
      </c>
      <c r="D7" s="374"/>
      <c r="E7" s="101">
        <v>77.34</v>
      </c>
      <c r="F7" s="102">
        <v>1801</v>
      </c>
      <c r="G7" s="103">
        <f t="shared" si="0"/>
        <v>139289.34</v>
      </c>
      <c r="H7" s="26"/>
      <c r="I7" s="104">
        <v>25</v>
      </c>
      <c r="J7" s="105">
        <v>2000</v>
      </c>
      <c r="K7" s="106">
        <f t="shared" si="1"/>
        <v>80</v>
      </c>
      <c r="L7" s="107">
        <v>25</v>
      </c>
      <c r="M7" s="105">
        <f>F7/V7*60</f>
        <v>1778.277564454196</v>
      </c>
      <c r="N7" s="106">
        <f>M7/L7</f>
        <v>71.131102578167841</v>
      </c>
      <c r="O7" s="108">
        <f>L7-I7</f>
        <v>0</v>
      </c>
      <c r="P7" s="109">
        <f>N7-K7</f>
        <v>-8.868897421832159</v>
      </c>
      <c r="Q7" s="110">
        <f>N7/K7</f>
        <v>0.88913878222709797</v>
      </c>
      <c r="R7" s="307"/>
      <c r="S7" s="47">
        <v>0.42516203703703703</v>
      </c>
      <c r="T7" s="48">
        <v>0.46736111111111112</v>
      </c>
      <c r="U7" s="111">
        <v>5.2166666666666295</v>
      </c>
      <c r="V7" s="112">
        <v>60.76666666666668</v>
      </c>
      <c r="W7" s="113">
        <v>0.46736111111111112</v>
      </c>
      <c r="X7" s="116">
        <v>0.50694444444444442</v>
      </c>
      <c r="Y7" s="12"/>
      <c r="Z7" s="208"/>
      <c r="AA7" s="295"/>
      <c r="AB7" s="296"/>
      <c r="AC7" s="12">
        <v>2</v>
      </c>
      <c r="AD7" s="208"/>
      <c r="AE7" s="117">
        <f>M7-J7</f>
        <v>-221.72243554580405</v>
      </c>
      <c r="AF7" s="110">
        <f>M7/J7</f>
        <v>0.88913878222709797</v>
      </c>
      <c r="AG7" s="377"/>
    </row>
    <row r="8" spans="1:33" ht="15.75" customHeight="1">
      <c r="A8" s="312"/>
      <c r="B8" s="100" t="s">
        <v>186</v>
      </c>
      <c r="C8" s="374" t="s">
        <v>189</v>
      </c>
      <c r="D8" s="374"/>
      <c r="E8" s="101">
        <v>59.52</v>
      </c>
      <c r="F8" s="102">
        <v>4279</v>
      </c>
      <c r="G8" s="103">
        <f t="shared" si="0"/>
        <v>254686.08000000002</v>
      </c>
      <c r="H8" s="26"/>
      <c r="I8" s="104">
        <v>25</v>
      </c>
      <c r="J8" s="105">
        <v>2000</v>
      </c>
      <c r="K8" s="106">
        <f t="shared" si="1"/>
        <v>80</v>
      </c>
      <c r="L8" s="107">
        <v>25</v>
      </c>
      <c r="M8" s="105">
        <f>F8/V8*60</f>
        <v>1781.8854829381139</v>
      </c>
      <c r="N8" s="106">
        <f>M8/L8</f>
        <v>71.275419317524552</v>
      </c>
      <c r="O8" s="108">
        <f>L8-I8</f>
        <v>0</v>
      </c>
      <c r="P8" s="109">
        <f>N8-K8</f>
        <v>-8.7245806824754482</v>
      </c>
      <c r="Q8" s="110">
        <f>N8/K8</f>
        <v>0.89094274146905694</v>
      </c>
      <c r="R8" s="307"/>
      <c r="S8" s="47">
        <v>0.50694444444444442</v>
      </c>
      <c r="T8" s="48">
        <v>0.60700231481481481</v>
      </c>
      <c r="U8" s="111">
        <v>56.999999999999957</v>
      </c>
      <c r="V8" s="112">
        <v>144.08333333333337</v>
      </c>
      <c r="W8" s="113"/>
      <c r="X8" s="116"/>
      <c r="Y8" s="12"/>
      <c r="Z8" s="208"/>
      <c r="AA8" s="295"/>
      <c r="AB8" s="296"/>
      <c r="AC8" s="12">
        <v>4</v>
      </c>
      <c r="AD8" s="208"/>
      <c r="AE8" s="117">
        <f>M8-J8</f>
        <v>-218.11451706188609</v>
      </c>
      <c r="AF8" s="110">
        <f>M8/J8</f>
        <v>0.89094274146905694</v>
      </c>
      <c r="AG8" s="377"/>
    </row>
    <row r="9" spans="1:33" ht="15.75" customHeight="1">
      <c r="A9" s="312"/>
      <c r="B9" s="100"/>
      <c r="C9" s="374"/>
      <c r="D9" s="374"/>
      <c r="E9" s="101"/>
      <c r="F9" s="102"/>
      <c r="G9" s="103"/>
      <c r="H9" s="13"/>
      <c r="I9" s="104"/>
      <c r="J9" s="105"/>
      <c r="K9" s="106"/>
      <c r="L9" s="118"/>
      <c r="M9" s="105"/>
      <c r="N9" s="106"/>
      <c r="O9" s="108"/>
      <c r="P9" s="109"/>
      <c r="Q9" s="110"/>
      <c r="R9" s="307"/>
      <c r="S9" s="47"/>
      <c r="T9" s="48"/>
      <c r="U9" s="111"/>
      <c r="V9" s="112"/>
      <c r="W9" s="113"/>
      <c r="X9" s="116"/>
      <c r="Y9" s="12"/>
      <c r="Z9" s="208"/>
      <c r="AA9" s="295"/>
      <c r="AB9" s="296"/>
      <c r="AC9" s="12"/>
      <c r="AD9" s="208"/>
      <c r="AE9" s="117"/>
      <c r="AF9" s="110"/>
      <c r="AG9" s="377"/>
    </row>
    <row r="10" spans="1:33" ht="15.75" customHeight="1">
      <c r="A10" s="312"/>
      <c r="B10" s="100"/>
      <c r="C10" s="374"/>
      <c r="D10" s="374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07"/>
      <c r="S10" s="47"/>
      <c r="T10" s="48"/>
      <c r="U10" s="111"/>
      <c r="V10" s="112"/>
      <c r="W10" s="113"/>
      <c r="X10" s="116"/>
      <c r="Y10" s="12"/>
      <c r="Z10" s="208"/>
      <c r="AA10" s="295"/>
      <c r="AB10" s="296"/>
      <c r="AC10" s="12"/>
      <c r="AD10" s="208"/>
      <c r="AE10" s="117"/>
      <c r="AF10" s="110"/>
      <c r="AG10" s="377"/>
    </row>
    <row r="11" spans="1:33" ht="15.75" customHeight="1">
      <c r="A11" s="312"/>
      <c r="B11" s="100"/>
      <c r="C11" s="374"/>
      <c r="D11" s="374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307"/>
      <c r="S11" s="47"/>
      <c r="T11" s="48"/>
      <c r="U11" s="111"/>
      <c r="V11" s="112"/>
      <c r="W11" s="113"/>
      <c r="X11" s="116"/>
      <c r="Y11" s="12"/>
      <c r="Z11" s="208"/>
      <c r="AA11" s="295"/>
      <c r="AB11" s="296"/>
      <c r="AC11" s="12"/>
      <c r="AD11" s="208"/>
      <c r="AE11" s="117"/>
      <c r="AF11" s="110"/>
      <c r="AG11" s="377"/>
    </row>
    <row r="12" spans="1:33" ht="15.75" customHeight="1">
      <c r="A12" s="312"/>
      <c r="B12" s="100"/>
      <c r="C12" s="374"/>
      <c r="D12" s="374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07"/>
      <c r="S12" s="47"/>
      <c r="T12" s="48"/>
      <c r="U12" s="111"/>
      <c r="V12" s="112"/>
      <c r="W12" s="113"/>
      <c r="X12" s="116"/>
      <c r="Y12" s="12"/>
      <c r="Z12" s="208"/>
      <c r="AA12" s="295"/>
      <c r="AB12" s="296"/>
      <c r="AC12" s="12"/>
      <c r="AD12" s="208"/>
      <c r="AE12" s="117"/>
      <c r="AF12" s="110"/>
      <c r="AG12" s="377"/>
    </row>
    <row r="13" spans="1:33" ht="15.75" customHeight="1">
      <c r="A13" s="312"/>
      <c r="B13" s="100"/>
      <c r="C13" s="374"/>
      <c r="D13" s="374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07"/>
      <c r="S13" s="47"/>
      <c r="T13" s="48"/>
      <c r="U13" s="111"/>
      <c r="V13" s="112"/>
      <c r="W13" s="113"/>
      <c r="X13" s="116"/>
      <c r="Y13" s="12"/>
      <c r="Z13" s="208"/>
      <c r="AA13" s="295"/>
      <c r="AB13" s="296"/>
      <c r="AC13" s="12"/>
      <c r="AD13" s="208"/>
      <c r="AE13" s="117"/>
      <c r="AF13" s="110"/>
      <c r="AG13" s="377"/>
    </row>
    <row r="14" spans="1:33" ht="15.75" customHeight="1">
      <c r="A14" s="312"/>
      <c r="B14" s="100"/>
      <c r="C14" s="374"/>
      <c r="D14" s="374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07"/>
      <c r="S14" s="47"/>
      <c r="T14" s="48"/>
      <c r="U14" s="111"/>
      <c r="V14" s="112"/>
      <c r="W14" s="113"/>
      <c r="X14" s="116"/>
      <c r="Y14" s="12"/>
      <c r="Z14" s="208"/>
      <c r="AA14" s="295"/>
      <c r="AB14" s="296"/>
      <c r="AC14" s="12"/>
      <c r="AD14" s="208"/>
      <c r="AE14" s="117"/>
      <c r="AF14" s="110"/>
      <c r="AG14" s="377"/>
    </row>
    <row r="15" spans="1:33" ht="15.75" customHeight="1">
      <c r="A15" s="312"/>
      <c r="B15" s="100"/>
      <c r="C15" s="374"/>
      <c r="D15" s="37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07"/>
      <c r="S15" s="47"/>
      <c r="T15" s="48"/>
      <c r="U15" s="111"/>
      <c r="V15" s="112"/>
      <c r="W15" s="113"/>
      <c r="X15" s="116"/>
      <c r="Y15" s="12"/>
      <c r="Z15" s="208"/>
      <c r="AA15" s="295"/>
      <c r="AB15" s="296"/>
      <c r="AC15" s="12"/>
      <c r="AD15" s="208"/>
      <c r="AE15" s="117"/>
      <c r="AF15" s="110"/>
      <c r="AG15" s="377"/>
    </row>
    <row r="16" spans="1:33" ht="15.75" customHeight="1">
      <c r="A16" s="312"/>
      <c r="B16" s="100"/>
      <c r="C16" s="374"/>
      <c r="D16" s="37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07"/>
      <c r="S16" s="47"/>
      <c r="T16" s="48"/>
      <c r="U16" s="111"/>
      <c r="V16" s="112"/>
      <c r="W16" s="113"/>
      <c r="X16" s="116"/>
      <c r="Y16" s="12"/>
      <c r="Z16" s="208"/>
      <c r="AA16" s="295"/>
      <c r="AB16" s="296"/>
      <c r="AC16" s="12"/>
      <c r="AD16" s="208"/>
      <c r="AE16" s="117"/>
      <c r="AF16" s="110"/>
      <c r="AG16" s="377"/>
    </row>
    <row r="17" spans="1:33" ht="15.75" customHeight="1">
      <c r="A17" s="312"/>
      <c r="B17" s="100"/>
      <c r="C17" s="374"/>
      <c r="D17" s="37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07"/>
      <c r="S17" s="47"/>
      <c r="T17" s="48"/>
      <c r="U17" s="111"/>
      <c r="V17" s="112"/>
      <c r="W17" s="113"/>
      <c r="X17" s="116"/>
      <c r="Y17" s="12"/>
      <c r="Z17" s="208"/>
      <c r="AA17" s="295"/>
      <c r="AB17" s="296"/>
      <c r="AC17" s="12"/>
      <c r="AD17" s="208"/>
      <c r="AE17" s="117"/>
      <c r="AF17" s="110"/>
      <c r="AG17" s="377"/>
    </row>
    <row r="18" spans="1:33" ht="15.75" customHeight="1">
      <c r="A18" s="312"/>
      <c r="B18" s="100"/>
      <c r="C18" s="374"/>
      <c r="D18" s="37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07"/>
      <c r="S18" s="47"/>
      <c r="T18" s="48"/>
      <c r="U18" s="111"/>
      <c r="V18" s="112"/>
      <c r="W18" s="113"/>
      <c r="X18" s="116"/>
      <c r="Y18" s="12"/>
      <c r="Z18" s="208"/>
      <c r="AA18" s="295"/>
      <c r="AB18" s="296"/>
      <c r="AC18" s="12"/>
      <c r="AD18" s="208"/>
      <c r="AE18" s="117"/>
      <c r="AF18" s="110"/>
      <c r="AG18" s="377"/>
    </row>
    <row r="19" spans="1:33" ht="15.75" customHeight="1">
      <c r="A19" s="312"/>
      <c r="B19" s="100"/>
      <c r="C19" s="374"/>
      <c r="D19" s="37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07"/>
      <c r="S19" s="47"/>
      <c r="T19" s="48"/>
      <c r="U19" s="111"/>
      <c r="V19" s="112"/>
      <c r="W19" s="113"/>
      <c r="X19" s="116"/>
      <c r="Y19" s="12"/>
      <c r="Z19" s="208"/>
      <c r="AA19" s="295"/>
      <c r="AB19" s="296"/>
      <c r="AC19" s="12"/>
      <c r="AD19" s="208"/>
      <c r="AE19" s="117"/>
      <c r="AF19" s="110"/>
      <c r="AG19" s="377"/>
    </row>
    <row r="20" spans="1:33" ht="15.75" customHeight="1">
      <c r="A20" s="312"/>
      <c r="B20" s="100"/>
      <c r="C20" s="374"/>
      <c r="D20" s="374"/>
      <c r="E20" s="184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07"/>
      <c r="S20" s="47"/>
      <c r="T20" s="48"/>
      <c r="U20" s="130"/>
      <c r="V20" s="112"/>
      <c r="W20" s="113"/>
      <c r="X20" s="116"/>
      <c r="Y20" s="12"/>
      <c r="Z20" s="208"/>
      <c r="AA20" s="295"/>
      <c r="AB20" s="296"/>
      <c r="AC20" s="12"/>
      <c r="AD20" s="208"/>
      <c r="AE20" s="117"/>
      <c r="AF20" s="110"/>
      <c r="AG20" s="377"/>
    </row>
    <row r="21" spans="1:33" ht="15.75" customHeight="1" thickBot="1">
      <c r="A21" s="313"/>
      <c r="B21" s="133" t="s">
        <v>117</v>
      </c>
      <c r="C21" s="297"/>
      <c r="D21" s="297"/>
      <c r="E21" s="134"/>
      <c r="F21" s="167"/>
      <c r="G21" s="135"/>
      <c r="H21" s="69"/>
      <c r="I21" s="136">
        <f t="shared" ref="I21:J21" si="2">AVERAGE(I5:I20)</f>
        <v>22</v>
      </c>
      <c r="J21" s="137">
        <f t="shared" si="2"/>
        <v>1800</v>
      </c>
      <c r="K21" s="138">
        <f t="shared" ref="K21" si="3">J21/I21</f>
        <v>81.818181818181813</v>
      </c>
      <c r="L21" s="136">
        <f t="shared" ref="L21:M21" si="4">AVERAGE(L5:L20)</f>
        <v>22</v>
      </c>
      <c r="M21" s="137">
        <f t="shared" si="4"/>
        <v>1603.7882285590194</v>
      </c>
      <c r="N21" s="138">
        <f>M21/L21</f>
        <v>72.899464934500884</v>
      </c>
      <c r="O21" s="139">
        <f>L21-I21</f>
        <v>0</v>
      </c>
      <c r="P21" s="140">
        <f>N21-K21</f>
        <v>-8.9187168836809292</v>
      </c>
      <c r="Q21" s="141">
        <f>N21/K21</f>
        <v>0.89099346031056637</v>
      </c>
      <c r="R21" s="308"/>
      <c r="S21" s="142">
        <f>S5</f>
        <v>0.20833333333333334</v>
      </c>
      <c r="T21" s="143">
        <f>INDEX(T5:T20,COUNTA(T5:T20))</f>
        <v>0.60700231481481481</v>
      </c>
      <c r="U21" s="144"/>
      <c r="V21" s="166"/>
      <c r="W21" s="167"/>
      <c r="X21" s="138"/>
      <c r="Y21" s="181">
        <f>SUM(Y5:Y20)</f>
        <v>0</v>
      </c>
      <c r="Z21" s="182">
        <f>SUM(Z5:Z20)</f>
        <v>0</v>
      </c>
      <c r="AA21" s="298"/>
      <c r="AB21" s="299"/>
      <c r="AC21" s="181">
        <f>SUM(AC5:AC20)</f>
        <v>13</v>
      </c>
      <c r="AD21" s="182">
        <f>SUM(AD5:AD20)</f>
        <v>0</v>
      </c>
      <c r="AE21" s="168">
        <f>M21-J21</f>
        <v>-196.21177144098056</v>
      </c>
      <c r="AF21" s="141">
        <f>M21/J21</f>
        <v>0.89099346031056637</v>
      </c>
      <c r="AG21" s="378"/>
    </row>
    <row r="22" spans="1:33" ht="15.75" customHeight="1">
      <c r="A22" s="300" t="s">
        <v>190</v>
      </c>
      <c r="B22" s="146" t="s">
        <v>186</v>
      </c>
      <c r="C22" s="304" t="s">
        <v>199</v>
      </c>
      <c r="D22" s="305"/>
      <c r="E22" s="147">
        <v>53.76</v>
      </c>
      <c r="F22" s="159">
        <v>2414</v>
      </c>
      <c r="G22" s="148">
        <f t="shared" ref="G22:G25" si="5">E22*F22</f>
        <v>129776.64</v>
      </c>
      <c r="H22" s="149"/>
      <c r="I22" s="153">
        <v>20</v>
      </c>
      <c r="J22" s="151">
        <v>2000</v>
      </c>
      <c r="K22" s="152">
        <f>J22/I22</f>
        <v>100</v>
      </c>
      <c r="L22" s="153">
        <v>20</v>
      </c>
      <c r="M22" s="151">
        <f>F22/V22*60</f>
        <v>1775.7253780138949</v>
      </c>
      <c r="N22" s="152">
        <f>M22/L22</f>
        <v>88.786268900694751</v>
      </c>
      <c r="O22" s="154">
        <f>L22-I22</f>
        <v>0</v>
      </c>
      <c r="P22" s="155">
        <f>N22-K22</f>
        <v>-11.213731099305249</v>
      </c>
      <c r="Q22" s="156">
        <f>N22/K22</f>
        <v>0.88786268900694754</v>
      </c>
      <c r="R22" s="306">
        <f>Q38</f>
        <v>0.88745698964234487</v>
      </c>
      <c r="S22" s="157">
        <v>0.29196759259259258</v>
      </c>
      <c r="T22" s="158">
        <v>0.34861111111111109</v>
      </c>
      <c r="U22" s="159"/>
      <c r="V22" s="160">
        <v>81.566666666666649</v>
      </c>
      <c r="W22" s="97"/>
      <c r="X22" s="98"/>
      <c r="Y22" s="12"/>
      <c r="Z22" s="208"/>
      <c r="AA22" s="309"/>
      <c r="AB22" s="310"/>
      <c r="AC22" s="12">
        <v>2</v>
      </c>
      <c r="AD22" s="208"/>
      <c r="AE22" s="115">
        <f>M22-J22</f>
        <v>-224.2746219861051</v>
      </c>
      <c r="AF22" s="156">
        <f>M22/J22</f>
        <v>0.88786268900694743</v>
      </c>
      <c r="AG22" s="389">
        <f>AF38</f>
        <v>0.88745698964234487</v>
      </c>
    </row>
    <row r="23" spans="1:33" ht="15.75" customHeight="1">
      <c r="A23" s="301"/>
      <c r="B23" s="163" t="s">
        <v>186</v>
      </c>
      <c r="C23" s="293" t="s">
        <v>197</v>
      </c>
      <c r="D23" s="294"/>
      <c r="E23" s="101">
        <v>47.37</v>
      </c>
      <c r="F23" s="111">
        <v>1790</v>
      </c>
      <c r="G23" s="103">
        <f t="shared" si="5"/>
        <v>84792.299999999988</v>
      </c>
      <c r="H23" s="26"/>
      <c r="I23" s="107">
        <v>21</v>
      </c>
      <c r="J23" s="105">
        <v>2000</v>
      </c>
      <c r="K23" s="106">
        <f t="shared" si="1"/>
        <v>95.238095238095241</v>
      </c>
      <c r="L23" s="107">
        <v>21</v>
      </c>
      <c r="M23" s="105">
        <f>F23/V23*60</f>
        <v>1774.2290748898677</v>
      </c>
      <c r="N23" s="106">
        <f>M23/L23</f>
        <v>84.487098804279412</v>
      </c>
      <c r="O23" s="108">
        <f>L23-I23</f>
        <v>0</v>
      </c>
      <c r="P23" s="109">
        <f>N23-K23</f>
        <v>-10.750996433815828</v>
      </c>
      <c r="Q23" s="110">
        <f>N23/K23</f>
        <v>0.88711453744493385</v>
      </c>
      <c r="R23" s="307"/>
      <c r="S23" s="47">
        <v>0.35240740740740739</v>
      </c>
      <c r="T23" s="48">
        <v>0.39444444444444443</v>
      </c>
      <c r="U23" s="111">
        <v>5.4666666666666686</v>
      </c>
      <c r="V23" s="112">
        <v>60.533333333333339</v>
      </c>
      <c r="W23" s="113"/>
      <c r="X23" s="116"/>
      <c r="Y23" s="12"/>
      <c r="Z23" s="208"/>
      <c r="AA23" s="295"/>
      <c r="AB23" s="296"/>
      <c r="AC23" s="12">
        <v>1</v>
      </c>
      <c r="AD23" s="208"/>
      <c r="AE23" s="117">
        <f>M23-J23</f>
        <v>-225.77092511013234</v>
      </c>
      <c r="AF23" s="110">
        <f>M23/J23</f>
        <v>0.88711453744493385</v>
      </c>
      <c r="AG23" s="377"/>
    </row>
    <row r="24" spans="1:33" ht="15.75" customHeight="1">
      <c r="A24" s="301"/>
      <c r="B24" s="163" t="s">
        <v>186</v>
      </c>
      <c r="C24" s="293" t="s">
        <v>200</v>
      </c>
      <c r="D24" s="294"/>
      <c r="E24" s="101">
        <v>71.55</v>
      </c>
      <c r="F24" s="111">
        <v>1791</v>
      </c>
      <c r="G24" s="103">
        <f t="shared" si="5"/>
        <v>128146.04999999999</v>
      </c>
      <c r="H24" s="26"/>
      <c r="I24" s="107">
        <v>22</v>
      </c>
      <c r="J24" s="105">
        <v>2000</v>
      </c>
      <c r="K24" s="106">
        <f t="shared" si="1"/>
        <v>90.909090909090907</v>
      </c>
      <c r="L24" s="107">
        <v>22</v>
      </c>
      <c r="M24" s="105">
        <f>F24/V24*60</f>
        <v>1775.2202643171804</v>
      </c>
      <c r="N24" s="106">
        <f>M24/L24</f>
        <v>80.691830196235472</v>
      </c>
      <c r="O24" s="108">
        <f>L24-I24</f>
        <v>0</v>
      </c>
      <c r="P24" s="109">
        <f>N24-K24</f>
        <v>-10.217260712855435</v>
      </c>
      <c r="Q24" s="110">
        <f>N24/K24</f>
        <v>0.88761013215859019</v>
      </c>
      <c r="R24" s="307"/>
      <c r="S24" s="47">
        <v>0.39893518518518517</v>
      </c>
      <c r="T24" s="48">
        <v>0.44097222222222221</v>
      </c>
      <c r="U24" s="111">
        <v>6.466666666666665</v>
      </c>
      <c r="V24" s="112">
        <v>60.533333333333339</v>
      </c>
      <c r="W24" s="113">
        <v>0.44097222222222221</v>
      </c>
      <c r="X24" s="116">
        <v>0.47916666666666669</v>
      </c>
      <c r="Y24" s="12"/>
      <c r="Z24" s="208"/>
      <c r="AA24" s="295"/>
      <c r="AB24" s="296"/>
      <c r="AC24" s="12">
        <v>1</v>
      </c>
      <c r="AD24" s="208"/>
      <c r="AE24" s="117">
        <f>M24-J24</f>
        <v>-224.77973568281959</v>
      </c>
      <c r="AF24" s="110">
        <f>M24/J24</f>
        <v>0.88761013215859019</v>
      </c>
      <c r="AG24" s="377"/>
    </row>
    <row r="25" spans="1:33" ht="15.75" customHeight="1">
      <c r="A25" s="301"/>
      <c r="B25" s="163" t="s">
        <v>186</v>
      </c>
      <c r="C25" s="293" t="s">
        <v>198</v>
      </c>
      <c r="D25" s="294"/>
      <c r="E25" s="101">
        <v>59.54</v>
      </c>
      <c r="F25" s="111">
        <v>2399</v>
      </c>
      <c r="G25" s="103">
        <f t="shared" si="5"/>
        <v>142836.46</v>
      </c>
      <c r="H25" s="26"/>
      <c r="I25" s="107">
        <v>23</v>
      </c>
      <c r="J25" s="105">
        <v>2000</v>
      </c>
      <c r="K25" s="106">
        <f t="shared" si="1"/>
        <v>86.956521739130437</v>
      </c>
      <c r="L25" s="107">
        <v>23</v>
      </c>
      <c r="M25" s="105">
        <f>F25/V25*60</f>
        <v>1774.4811999178155</v>
      </c>
      <c r="N25" s="106">
        <f>M25/L25</f>
        <v>77.151356518165898</v>
      </c>
      <c r="O25" s="108">
        <f>L25-I25</f>
        <v>0</v>
      </c>
      <c r="P25" s="109">
        <f>N25-K25</f>
        <v>-9.8051652209645397</v>
      </c>
      <c r="Q25" s="110">
        <f>N25/K25</f>
        <v>0.88724059995890781</v>
      </c>
      <c r="R25" s="307"/>
      <c r="S25" s="47">
        <v>0.47916666666666669</v>
      </c>
      <c r="T25" s="48">
        <v>0.53549768518518515</v>
      </c>
      <c r="U25" s="111">
        <v>55.000000000000043</v>
      </c>
      <c r="V25" s="112">
        <v>81.116666666666589</v>
      </c>
      <c r="W25" s="113"/>
      <c r="X25" s="116"/>
      <c r="Y25" s="12"/>
      <c r="Z25" s="208"/>
      <c r="AA25" s="295"/>
      <c r="AB25" s="296"/>
      <c r="AC25" s="12">
        <v>2</v>
      </c>
      <c r="AD25" s="208"/>
      <c r="AE25" s="117">
        <f>M25-J25</f>
        <v>-225.5188000821845</v>
      </c>
      <c r="AF25" s="110">
        <f>M25/J25</f>
        <v>0.88724059995890781</v>
      </c>
      <c r="AG25" s="377"/>
    </row>
    <row r="26" spans="1:33" ht="15.75" customHeight="1">
      <c r="A26" s="302"/>
      <c r="B26" s="163"/>
      <c r="C26" s="293"/>
      <c r="D26" s="294"/>
      <c r="E26" s="101"/>
      <c r="F26" s="111"/>
      <c r="G26" s="103"/>
      <c r="H26" s="13"/>
      <c r="I26" s="118"/>
      <c r="J26" s="105"/>
      <c r="K26" s="106"/>
      <c r="L26" s="118"/>
      <c r="M26" s="105"/>
      <c r="N26" s="106"/>
      <c r="O26" s="108"/>
      <c r="P26" s="109"/>
      <c r="Q26" s="110"/>
      <c r="R26" s="307"/>
      <c r="S26" s="47"/>
      <c r="T26" s="48"/>
      <c r="U26" s="111"/>
      <c r="V26" s="112"/>
      <c r="W26" s="113"/>
      <c r="X26" s="116"/>
      <c r="Y26" s="12"/>
      <c r="Z26" s="208"/>
      <c r="AA26" s="295"/>
      <c r="AB26" s="296"/>
      <c r="AC26" s="12"/>
      <c r="AD26" s="208"/>
      <c r="AE26" s="117"/>
      <c r="AF26" s="110"/>
      <c r="AG26" s="377"/>
    </row>
    <row r="27" spans="1:33" ht="15.75" customHeight="1">
      <c r="A27" s="302"/>
      <c r="B27" s="163"/>
      <c r="C27" s="293"/>
      <c r="D27" s="294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307"/>
      <c r="S27" s="47"/>
      <c r="T27" s="48"/>
      <c r="U27" s="111"/>
      <c r="V27" s="112"/>
      <c r="W27" s="113"/>
      <c r="X27" s="116"/>
      <c r="Y27" s="12"/>
      <c r="Z27" s="208"/>
      <c r="AA27" s="295"/>
      <c r="AB27" s="296"/>
      <c r="AC27" s="12"/>
      <c r="AD27" s="208"/>
      <c r="AE27" s="117"/>
      <c r="AF27" s="110"/>
      <c r="AG27" s="377"/>
    </row>
    <row r="28" spans="1:33" ht="15.75" customHeight="1">
      <c r="A28" s="302"/>
      <c r="B28" s="163"/>
      <c r="C28" s="293"/>
      <c r="D28" s="294"/>
      <c r="E28" s="101"/>
      <c r="F28" s="111"/>
      <c r="G28" s="121"/>
      <c r="H28" s="62"/>
      <c r="I28" s="118"/>
      <c r="J28" s="105"/>
      <c r="K28" s="106"/>
      <c r="L28" s="118"/>
      <c r="M28" s="105"/>
      <c r="N28" s="106"/>
      <c r="O28" s="123"/>
      <c r="P28" s="124"/>
      <c r="Q28" s="125"/>
      <c r="R28" s="307"/>
      <c r="S28" s="47"/>
      <c r="T28" s="48"/>
      <c r="U28" s="111"/>
      <c r="V28" s="112"/>
      <c r="W28" s="113"/>
      <c r="X28" s="116"/>
      <c r="Y28" s="12"/>
      <c r="Z28" s="208"/>
      <c r="AA28" s="295"/>
      <c r="AB28" s="296"/>
      <c r="AC28" s="12"/>
      <c r="AD28" s="208"/>
      <c r="AE28" s="117"/>
      <c r="AF28" s="110"/>
      <c r="AG28" s="377"/>
    </row>
    <row r="29" spans="1:33" ht="15.75" customHeight="1">
      <c r="A29" s="302"/>
      <c r="B29" s="163"/>
      <c r="C29" s="293"/>
      <c r="D29" s="294"/>
      <c r="E29" s="101"/>
      <c r="F29" s="111"/>
      <c r="G29" s="121"/>
      <c r="H29" s="62"/>
      <c r="I29" s="118"/>
      <c r="J29" s="105"/>
      <c r="K29" s="106"/>
      <c r="L29" s="118"/>
      <c r="M29" s="105"/>
      <c r="N29" s="106"/>
      <c r="O29" s="123"/>
      <c r="P29" s="124"/>
      <c r="Q29" s="125"/>
      <c r="R29" s="307"/>
      <c r="S29" s="47"/>
      <c r="T29" s="48"/>
      <c r="U29" s="111"/>
      <c r="V29" s="112"/>
      <c r="W29" s="113"/>
      <c r="X29" s="116"/>
      <c r="Y29" s="12"/>
      <c r="Z29" s="208"/>
      <c r="AA29" s="295"/>
      <c r="AB29" s="296"/>
      <c r="AC29" s="12"/>
      <c r="AD29" s="208"/>
      <c r="AE29" s="117"/>
      <c r="AF29" s="110"/>
      <c r="AG29" s="377"/>
    </row>
    <row r="30" spans="1:33" ht="15.75" customHeight="1">
      <c r="A30" s="302"/>
      <c r="B30" s="163"/>
      <c r="C30" s="293"/>
      <c r="D30" s="294"/>
      <c r="E30" s="101"/>
      <c r="F30" s="111"/>
      <c r="G30" s="121"/>
      <c r="H30" s="62"/>
      <c r="I30" s="118"/>
      <c r="J30" s="105"/>
      <c r="K30" s="106"/>
      <c r="L30" s="118"/>
      <c r="M30" s="105"/>
      <c r="N30" s="106"/>
      <c r="O30" s="123"/>
      <c r="P30" s="124"/>
      <c r="Q30" s="125"/>
      <c r="R30" s="307"/>
      <c r="S30" s="47"/>
      <c r="T30" s="48"/>
      <c r="U30" s="111"/>
      <c r="V30" s="112"/>
      <c r="W30" s="113"/>
      <c r="X30" s="116"/>
      <c r="Y30" s="12"/>
      <c r="Z30" s="208"/>
      <c r="AA30" s="295"/>
      <c r="AB30" s="296"/>
      <c r="AC30" s="12"/>
      <c r="AD30" s="208"/>
      <c r="AE30" s="117"/>
      <c r="AF30" s="110"/>
      <c r="AG30" s="377"/>
    </row>
    <row r="31" spans="1:33" ht="15.75" customHeight="1">
      <c r="A31" s="302"/>
      <c r="B31" s="163"/>
      <c r="C31" s="293"/>
      <c r="D31" s="294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307"/>
      <c r="S31" s="47"/>
      <c r="T31" s="48"/>
      <c r="U31" s="111"/>
      <c r="V31" s="112"/>
      <c r="W31" s="113"/>
      <c r="X31" s="116"/>
      <c r="Y31" s="12"/>
      <c r="Z31" s="208"/>
      <c r="AA31" s="295"/>
      <c r="AB31" s="296"/>
      <c r="AC31" s="12"/>
      <c r="AD31" s="208"/>
      <c r="AE31" s="117"/>
      <c r="AF31" s="110"/>
      <c r="AG31" s="377"/>
    </row>
    <row r="32" spans="1:33" ht="15.75" customHeight="1">
      <c r="A32" s="302"/>
      <c r="B32" s="163"/>
      <c r="C32" s="293"/>
      <c r="D32" s="294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307"/>
      <c r="S32" s="47"/>
      <c r="T32" s="48"/>
      <c r="U32" s="111"/>
      <c r="V32" s="112"/>
      <c r="W32" s="113"/>
      <c r="X32" s="116"/>
      <c r="Y32" s="12"/>
      <c r="Z32" s="208"/>
      <c r="AA32" s="295"/>
      <c r="AB32" s="296"/>
      <c r="AC32" s="12"/>
      <c r="AD32" s="208"/>
      <c r="AE32" s="117"/>
      <c r="AF32" s="110"/>
      <c r="AG32" s="377"/>
    </row>
    <row r="33" spans="1:33" ht="15.75" customHeight="1">
      <c r="A33" s="302"/>
      <c r="B33" s="163"/>
      <c r="C33" s="293"/>
      <c r="D33" s="294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307"/>
      <c r="S33" s="47"/>
      <c r="T33" s="48"/>
      <c r="U33" s="111"/>
      <c r="V33" s="112"/>
      <c r="W33" s="113"/>
      <c r="X33" s="116"/>
      <c r="Y33" s="12"/>
      <c r="Z33" s="208"/>
      <c r="AA33" s="295"/>
      <c r="AB33" s="296"/>
      <c r="AC33" s="12"/>
      <c r="AD33" s="208"/>
      <c r="AE33" s="117"/>
      <c r="AF33" s="110"/>
      <c r="AG33" s="377"/>
    </row>
    <row r="34" spans="1:33" ht="15.75" customHeight="1">
      <c r="A34" s="302"/>
      <c r="B34" s="163"/>
      <c r="C34" s="293"/>
      <c r="D34" s="294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307"/>
      <c r="S34" s="47"/>
      <c r="T34" s="48"/>
      <c r="U34" s="111"/>
      <c r="V34" s="112"/>
      <c r="W34" s="113"/>
      <c r="X34" s="116"/>
      <c r="Y34" s="12"/>
      <c r="Z34" s="208"/>
      <c r="AA34" s="295"/>
      <c r="AB34" s="296"/>
      <c r="AC34" s="12"/>
      <c r="AD34" s="208"/>
      <c r="AE34" s="117"/>
      <c r="AF34" s="110"/>
      <c r="AG34" s="377"/>
    </row>
    <row r="35" spans="1:33" ht="15.75" customHeight="1">
      <c r="A35" s="302"/>
      <c r="B35" s="163"/>
      <c r="C35" s="293"/>
      <c r="D35" s="294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307"/>
      <c r="S35" s="47"/>
      <c r="T35" s="48"/>
      <c r="U35" s="111"/>
      <c r="V35" s="112"/>
      <c r="W35" s="185"/>
      <c r="X35" s="186"/>
      <c r="Y35" s="12"/>
      <c r="Z35" s="208"/>
      <c r="AA35" s="295"/>
      <c r="AB35" s="296"/>
      <c r="AC35" s="12"/>
      <c r="AD35" s="208"/>
      <c r="AE35" s="117"/>
      <c r="AF35" s="110"/>
      <c r="AG35" s="377"/>
    </row>
    <row r="36" spans="1:33" ht="15.75" customHeight="1">
      <c r="A36" s="302"/>
      <c r="B36" s="163"/>
      <c r="C36" s="293"/>
      <c r="D36" s="294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307"/>
      <c r="S36" s="47"/>
      <c r="T36" s="48"/>
      <c r="U36" s="111"/>
      <c r="V36" s="112"/>
      <c r="W36" s="187"/>
      <c r="X36" s="188"/>
      <c r="Y36" s="12"/>
      <c r="Z36" s="208"/>
      <c r="AA36" s="295"/>
      <c r="AB36" s="296"/>
      <c r="AC36" s="12"/>
      <c r="AD36" s="208"/>
      <c r="AE36" s="117"/>
      <c r="AF36" s="110"/>
      <c r="AG36" s="377"/>
    </row>
    <row r="37" spans="1:33" ht="15.75" customHeight="1">
      <c r="A37" s="302"/>
      <c r="B37" s="100"/>
      <c r="C37" s="293"/>
      <c r="D37" s="294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307"/>
      <c r="S37" s="47"/>
      <c r="T37" s="48"/>
      <c r="U37" s="130"/>
      <c r="V37" s="112"/>
      <c r="W37" s="187"/>
      <c r="X37" s="188"/>
      <c r="Y37" s="12"/>
      <c r="Z37" s="208"/>
      <c r="AA37" s="295"/>
      <c r="AB37" s="296"/>
      <c r="AC37" s="12"/>
      <c r="AD37" s="208"/>
      <c r="AE37" s="117"/>
      <c r="AF37" s="110"/>
      <c r="AG37" s="377"/>
    </row>
    <row r="38" spans="1:33" ht="15.75" customHeight="1" thickBot="1">
      <c r="A38" s="303"/>
      <c r="B38" s="133" t="s">
        <v>117</v>
      </c>
      <c r="C38" s="297"/>
      <c r="D38" s="297"/>
      <c r="E38" s="134"/>
      <c r="F38" s="167"/>
      <c r="G38" s="135"/>
      <c r="H38" s="69"/>
      <c r="I38" s="136">
        <f t="shared" ref="I38:J38" si="6">AVERAGE(I22:I37)</f>
        <v>21.5</v>
      </c>
      <c r="J38" s="137">
        <f t="shared" si="6"/>
        <v>2000</v>
      </c>
      <c r="K38" s="138">
        <f t="shared" ref="K38" si="7">J38/I38</f>
        <v>93.023255813953483</v>
      </c>
      <c r="L38" s="136">
        <f t="shared" ref="L38:M38" si="8">AVERAGE(L22:L37)</f>
        <v>21.5</v>
      </c>
      <c r="M38" s="137">
        <f t="shared" si="8"/>
        <v>1774.9139792846897</v>
      </c>
      <c r="N38" s="138">
        <f t="shared" ref="N38:N43" si="9">M38/L38</f>
        <v>82.554138571380918</v>
      </c>
      <c r="O38" s="139">
        <f t="shared" ref="O38:O43" si="10">L38-I38</f>
        <v>0</v>
      </c>
      <c r="P38" s="140">
        <f t="shared" ref="P38:P43" si="11">N38-K38</f>
        <v>-10.469117242572565</v>
      </c>
      <c r="Q38" s="141">
        <f t="shared" ref="Q38:Q43" si="12">N38/K38</f>
        <v>0.88745698964234487</v>
      </c>
      <c r="R38" s="308"/>
      <c r="S38" s="142">
        <f>S22</f>
        <v>0.29196759259259258</v>
      </c>
      <c r="T38" s="143">
        <f>INDEX(T22:T37,COUNTA(T22:T37))</f>
        <v>0.53549768518518515</v>
      </c>
      <c r="U38" s="144"/>
      <c r="V38" s="166"/>
      <c r="W38" s="189"/>
      <c r="X38" s="190"/>
      <c r="Y38" s="181">
        <f>SUM(Y22:Y37)</f>
        <v>0</v>
      </c>
      <c r="Z38" s="182">
        <f>SUM(Z22:Z37)</f>
        <v>0</v>
      </c>
      <c r="AA38" s="298"/>
      <c r="AB38" s="299"/>
      <c r="AC38" s="181">
        <f>SUM(AC22:AC37)</f>
        <v>6</v>
      </c>
      <c r="AD38" s="182">
        <f>SUM(AD22:AD37)</f>
        <v>0</v>
      </c>
      <c r="AE38" s="168">
        <f t="shared" ref="AE38:AE43" si="13">M38-J38</f>
        <v>-225.08602071531027</v>
      </c>
      <c r="AF38" s="141">
        <f t="shared" ref="AF38:AF43" si="14">M38/J38</f>
        <v>0.88745698964234487</v>
      </c>
      <c r="AG38" s="378"/>
    </row>
    <row r="39" spans="1:33" ht="15.75" customHeight="1">
      <c r="A39" s="311" t="s">
        <v>196</v>
      </c>
      <c r="B39" s="146" t="s">
        <v>186</v>
      </c>
      <c r="C39" s="304" t="s">
        <v>194</v>
      </c>
      <c r="D39" s="305"/>
      <c r="E39" s="147">
        <v>59.34</v>
      </c>
      <c r="F39" s="97">
        <v>1298</v>
      </c>
      <c r="G39" s="148">
        <f t="shared" ref="G39:G43" si="15">E39*F39</f>
        <v>77023.320000000007</v>
      </c>
      <c r="H39" s="149"/>
      <c r="I39" s="150">
        <v>24</v>
      </c>
      <c r="J39" s="151">
        <v>2000</v>
      </c>
      <c r="K39" s="152">
        <f>J39/I39</f>
        <v>83.333333333333329</v>
      </c>
      <c r="L39" s="153">
        <v>24</v>
      </c>
      <c r="M39" s="151">
        <f>F39/V39*60</f>
        <v>1776.0547320410467</v>
      </c>
      <c r="N39" s="152">
        <f t="shared" si="9"/>
        <v>74.002280501710274</v>
      </c>
      <c r="O39" s="154">
        <f t="shared" si="10"/>
        <v>0</v>
      </c>
      <c r="P39" s="155">
        <f t="shared" si="11"/>
        <v>-9.3310528316230545</v>
      </c>
      <c r="Q39" s="156">
        <f t="shared" si="12"/>
        <v>0.88802736602052335</v>
      </c>
      <c r="R39" s="306">
        <f>Q55</f>
        <v>0.87749649994758905</v>
      </c>
      <c r="S39" s="157">
        <v>0.29177083333333331</v>
      </c>
      <c r="T39" s="158">
        <v>0.32222222222222224</v>
      </c>
      <c r="U39" s="159"/>
      <c r="V39" s="160">
        <v>43.850000000000058</v>
      </c>
      <c r="W39" s="158"/>
      <c r="X39" s="169"/>
      <c r="Y39" s="12"/>
      <c r="Z39" s="208"/>
      <c r="AA39" s="309"/>
      <c r="AB39" s="310"/>
      <c r="AC39" s="12">
        <v>1</v>
      </c>
      <c r="AD39" s="208"/>
      <c r="AE39" s="115">
        <f t="shared" si="13"/>
        <v>-223.94526795895331</v>
      </c>
      <c r="AF39" s="156">
        <f t="shared" si="14"/>
        <v>0.88802736602052335</v>
      </c>
      <c r="AG39" s="290">
        <f>AF55</f>
        <v>0.87749649994758905</v>
      </c>
    </row>
    <row r="40" spans="1:33" ht="15.75" customHeight="1">
      <c r="A40" s="312"/>
      <c r="B40" s="163" t="s">
        <v>186</v>
      </c>
      <c r="C40" s="293" t="s">
        <v>188</v>
      </c>
      <c r="D40" s="294"/>
      <c r="E40" s="101">
        <v>58.67</v>
      </c>
      <c r="F40" s="102">
        <v>2732</v>
      </c>
      <c r="G40" s="103">
        <f t="shared" si="15"/>
        <v>160286.44</v>
      </c>
      <c r="H40" s="26"/>
      <c r="I40" s="104">
        <v>23</v>
      </c>
      <c r="J40" s="105">
        <v>2000</v>
      </c>
      <c r="K40" s="106">
        <f t="shared" si="1"/>
        <v>86.956521739130437</v>
      </c>
      <c r="L40" s="107">
        <v>23</v>
      </c>
      <c r="M40" s="105">
        <f>F40/V40*60</f>
        <v>1777.5528646303999</v>
      </c>
      <c r="N40" s="106">
        <f t="shared" si="9"/>
        <v>77.284907157843477</v>
      </c>
      <c r="O40" s="108">
        <f t="shared" si="10"/>
        <v>0</v>
      </c>
      <c r="P40" s="109">
        <f t="shared" si="11"/>
        <v>-9.6716145812869598</v>
      </c>
      <c r="Q40" s="110">
        <f t="shared" si="12"/>
        <v>0.88877643231519998</v>
      </c>
      <c r="R40" s="307"/>
      <c r="S40" s="47">
        <v>0.3263888888888889</v>
      </c>
      <c r="T40" s="48">
        <v>0.39042824074074073</v>
      </c>
      <c r="U40" s="111">
        <v>5.9999999999999787</v>
      </c>
      <c r="V40" s="112">
        <v>92.21666666666664</v>
      </c>
      <c r="W40" s="113"/>
      <c r="X40" s="116"/>
      <c r="Y40" s="12"/>
      <c r="Z40" s="208"/>
      <c r="AA40" s="295"/>
      <c r="AB40" s="296"/>
      <c r="AC40" s="12">
        <v>1</v>
      </c>
      <c r="AD40" s="208"/>
      <c r="AE40" s="117">
        <f t="shared" si="13"/>
        <v>-222.44713536960012</v>
      </c>
      <c r="AF40" s="110">
        <f t="shared" si="14"/>
        <v>0.88877643231519998</v>
      </c>
      <c r="AG40" s="291"/>
    </row>
    <row r="41" spans="1:33" ht="15.75" customHeight="1">
      <c r="A41" s="312"/>
      <c r="B41" s="163" t="s">
        <v>180</v>
      </c>
      <c r="C41" s="293" t="s">
        <v>181</v>
      </c>
      <c r="D41" s="294"/>
      <c r="E41" s="101">
        <v>24.07</v>
      </c>
      <c r="F41" s="102">
        <v>587</v>
      </c>
      <c r="G41" s="103">
        <f t="shared" si="15"/>
        <v>14129.09</v>
      </c>
      <c r="H41" s="26"/>
      <c r="I41" s="104">
        <v>20</v>
      </c>
      <c r="J41" s="105">
        <v>2600</v>
      </c>
      <c r="K41" s="106">
        <f t="shared" si="1"/>
        <v>130</v>
      </c>
      <c r="L41" s="107">
        <v>20</v>
      </c>
      <c r="M41" s="105">
        <f>F41/V41*60</f>
        <v>2312.0350109409137</v>
      </c>
      <c r="N41" s="106">
        <f t="shared" si="9"/>
        <v>115.60175054704568</v>
      </c>
      <c r="O41" s="108">
        <f t="shared" si="10"/>
        <v>0</v>
      </c>
      <c r="P41" s="109">
        <f t="shared" si="11"/>
        <v>-14.398249452954317</v>
      </c>
      <c r="Q41" s="110">
        <f t="shared" si="12"/>
        <v>0.88924423497727445</v>
      </c>
      <c r="R41" s="307"/>
      <c r="S41" s="47">
        <v>0.39374999999999999</v>
      </c>
      <c r="T41" s="48">
        <v>0.40432870370370372</v>
      </c>
      <c r="U41" s="111">
        <v>4.783333333333335</v>
      </c>
      <c r="V41" s="112">
        <v>15.23333333333337</v>
      </c>
      <c r="W41" s="113"/>
      <c r="X41" s="116"/>
      <c r="Y41" s="12"/>
      <c r="Z41" s="208"/>
      <c r="AA41" s="295"/>
      <c r="AB41" s="296"/>
      <c r="AC41" s="12">
        <v>1</v>
      </c>
      <c r="AD41" s="208"/>
      <c r="AE41" s="117">
        <f t="shared" si="13"/>
        <v>-287.96498905908629</v>
      </c>
      <c r="AF41" s="110">
        <f t="shared" si="14"/>
        <v>0.88924423497727445</v>
      </c>
      <c r="AG41" s="291"/>
    </row>
    <row r="42" spans="1:33" ht="15.75" customHeight="1">
      <c r="A42" s="312"/>
      <c r="B42" s="163" t="s">
        <v>180</v>
      </c>
      <c r="C42" s="293" t="s">
        <v>182</v>
      </c>
      <c r="D42" s="294"/>
      <c r="E42" s="101">
        <v>29.97</v>
      </c>
      <c r="F42" s="102">
        <v>2267</v>
      </c>
      <c r="G42" s="103">
        <f t="shared" si="15"/>
        <v>67941.989999999991</v>
      </c>
      <c r="H42" s="26"/>
      <c r="I42" s="104">
        <v>20</v>
      </c>
      <c r="J42" s="105">
        <v>2600</v>
      </c>
      <c r="K42" s="106">
        <f t="shared" si="1"/>
        <v>130</v>
      </c>
      <c r="L42" s="107">
        <v>20</v>
      </c>
      <c r="M42" s="105">
        <f>F42/V42*60</f>
        <v>2311.2999150382325</v>
      </c>
      <c r="N42" s="106">
        <f t="shared" si="9"/>
        <v>115.56499575191162</v>
      </c>
      <c r="O42" s="108">
        <f t="shared" si="10"/>
        <v>0</v>
      </c>
      <c r="P42" s="109">
        <f t="shared" si="11"/>
        <v>-14.435004248088376</v>
      </c>
      <c r="Q42" s="110">
        <f t="shared" si="12"/>
        <v>0.88896150578393562</v>
      </c>
      <c r="R42" s="307"/>
      <c r="S42" s="47">
        <v>0.40774305555555557</v>
      </c>
      <c r="T42" s="48">
        <v>0.44861111111111113</v>
      </c>
      <c r="U42" s="111">
        <v>4.9166666666666625</v>
      </c>
      <c r="V42" s="112">
        <v>58.850000000000009</v>
      </c>
      <c r="W42" s="113">
        <v>0.44861111111111113</v>
      </c>
      <c r="X42" s="116">
        <v>0.48773148148148149</v>
      </c>
      <c r="Y42" s="12"/>
      <c r="Z42" s="208"/>
      <c r="AA42" s="295"/>
      <c r="AB42" s="296"/>
      <c r="AC42" s="12">
        <v>1</v>
      </c>
      <c r="AD42" s="208"/>
      <c r="AE42" s="117">
        <f t="shared" si="13"/>
        <v>-288.70008496176752</v>
      </c>
      <c r="AF42" s="110">
        <f t="shared" si="14"/>
        <v>0.88896150578393562</v>
      </c>
      <c r="AG42" s="291"/>
    </row>
    <row r="43" spans="1:33" ht="15.75" customHeight="1">
      <c r="A43" s="312"/>
      <c r="B43" s="163" t="s">
        <v>186</v>
      </c>
      <c r="C43" s="293" t="s">
        <v>257</v>
      </c>
      <c r="D43" s="294"/>
      <c r="E43" s="101">
        <v>62.52</v>
      </c>
      <c r="F43" s="102">
        <v>3513</v>
      </c>
      <c r="G43" s="103">
        <f t="shared" si="15"/>
        <v>219632.76</v>
      </c>
      <c r="H43" s="13"/>
      <c r="I43" s="104">
        <v>24</v>
      </c>
      <c r="J43" s="105">
        <v>2000</v>
      </c>
      <c r="K43" s="106">
        <f t="shared" si="1"/>
        <v>83.333333333333329</v>
      </c>
      <c r="L43" s="118">
        <v>24</v>
      </c>
      <c r="M43" s="105">
        <f>F43/V43*60</f>
        <v>1651.0182767624033</v>
      </c>
      <c r="N43" s="106">
        <f t="shared" si="9"/>
        <v>68.79242819843347</v>
      </c>
      <c r="O43" s="108">
        <f t="shared" si="10"/>
        <v>0</v>
      </c>
      <c r="P43" s="109">
        <f t="shared" si="11"/>
        <v>-14.540905134899859</v>
      </c>
      <c r="Q43" s="110">
        <f t="shared" si="12"/>
        <v>0.82550913838120166</v>
      </c>
      <c r="R43" s="307"/>
      <c r="S43" s="47">
        <v>0.48773148148148149</v>
      </c>
      <c r="T43" s="48">
        <v>0.57638888888888884</v>
      </c>
      <c r="U43" s="111">
        <v>56.333333333333321</v>
      </c>
      <c r="V43" s="112">
        <v>127.66666666666659</v>
      </c>
      <c r="W43" s="113"/>
      <c r="X43" s="116"/>
      <c r="Y43" s="12"/>
      <c r="Z43" s="208"/>
      <c r="AA43" s="295"/>
      <c r="AB43" s="296"/>
      <c r="AC43" s="12">
        <v>4</v>
      </c>
      <c r="AD43" s="208"/>
      <c r="AE43" s="117">
        <f t="shared" si="13"/>
        <v>-348.98172323759673</v>
      </c>
      <c r="AF43" s="110">
        <f t="shared" si="14"/>
        <v>0.82550913838120166</v>
      </c>
      <c r="AG43" s="291"/>
    </row>
    <row r="44" spans="1:33" ht="15.75" customHeight="1">
      <c r="A44" s="312"/>
      <c r="B44" s="163"/>
      <c r="C44" s="293"/>
      <c r="D44" s="294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307"/>
      <c r="S44" s="47"/>
      <c r="T44" s="48"/>
      <c r="U44" s="111"/>
      <c r="V44" s="112"/>
      <c r="W44" s="113"/>
      <c r="X44" s="116"/>
      <c r="Y44" s="12"/>
      <c r="Z44" s="208"/>
      <c r="AA44" s="295"/>
      <c r="AB44" s="296"/>
      <c r="AC44" s="12"/>
      <c r="AD44" s="208"/>
      <c r="AE44" s="117"/>
      <c r="AF44" s="110"/>
      <c r="AG44" s="291"/>
    </row>
    <row r="45" spans="1:33" ht="15.75" customHeight="1">
      <c r="A45" s="312"/>
      <c r="B45" s="163"/>
      <c r="C45" s="293"/>
      <c r="D45" s="294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307"/>
      <c r="S45" s="119"/>
      <c r="T45" s="120"/>
      <c r="U45" s="111"/>
      <c r="V45" s="112"/>
      <c r="W45" s="120"/>
      <c r="X45" s="191"/>
      <c r="Y45" s="12"/>
      <c r="Z45" s="208"/>
      <c r="AA45" s="295"/>
      <c r="AB45" s="296"/>
      <c r="AC45" s="12"/>
      <c r="AD45" s="208"/>
      <c r="AE45" s="117"/>
      <c r="AF45" s="110"/>
      <c r="AG45" s="291"/>
    </row>
    <row r="46" spans="1:33" ht="15.75" customHeight="1">
      <c r="A46" s="312"/>
      <c r="B46" s="163"/>
      <c r="C46" s="293"/>
      <c r="D46" s="294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07"/>
      <c r="S46" s="119"/>
      <c r="T46" s="120"/>
      <c r="U46" s="111"/>
      <c r="V46" s="112"/>
      <c r="W46" s="120"/>
      <c r="X46" s="191"/>
      <c r="Y46" s="12"/>
      <c r="Z46" s="208"/>
      <c r="AA46" s="295"/>
      <c r="AB46" s="296"/>
      <c r="AC46" s="12"/>
      <c r="AD46" s="208"/>
      <c r="AE46" s="117"/>
      <c r="AF46" s="110"/>
      <c r="AG46" s="291"/>
    </row>
    <row r="47" spans="1:33" ht="15.75" customHeight="1">
      <c r="A47" s="312"/>
      <c r="B47" s="163"/>
      <c r="C47" s="293"/>
      <c r="D47" s="294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07"/>
      <c r="S47" s="119"/>
      <c r="T47" s="120"/>
      <c r="U47" s="111"/>
      <c r="V47" s="112"/>
      <c r="W47" s="120"/>
      <c r="X47" s="191"/>
      <c r="Y47" s="12"/>
      <c r="Z47" s="208"/>
      <c r="AA47" s="295"/>
      <c r="AB47" s="296"/>
      <c r="AC47" s="12"/>
      <c r="AD47" s="208"/>
      <c r="AE47" s="117"/>
      <c r="AF47" s="110"/>
      <c r="AG47" s="291"/>
    </row>
    <row r="48" spans="1:33" ht="15.75" customHeight="1">
      <c r="A48" s="312"/>
      <c r="B48" s="163"/>
      <c r="C48" s="293"/>
      <c r="D48" s="294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07"/>
      <c r="S48" s="119"/>
      <c r="T48" s="120"/>
      <c r="U48" s="111"/>
      <c r="V48" s="112"/>
      <c r="W48" s="120"/>
      <c r="X48" s="191"/>
      <c r="Y48" s="12"/>
      <c r="Z48" s="208"/>
      <c r="AA48" s="295"/>
      <c r="AB48" s="296"/>
      <c r="AC48" s="12"/>
      <c r="AD48" s="208"/>
      <c r="AE48" s="117"/>
      <c r="AF48" s="110"/>
      <c r="AG48" s="291"/>
    </row>
    <row r="49" spans="1:33" ht="15.75" customHeight="1">
      <c r="A49" s="312"/>
      <c r="B49" s="163"/>
      <c r="C49" s="293"/>
      <c r="D49" s="294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07"/>
      <c r="S49" s="119"/>
      <c r="T49" s="120"/>
      <c r="U49" s="111"/>
      <c r="V49" s="112"/>
      <c r="W49" s="120"/>
      <c r="X49" s="191"/>
      <c r="Y49" s="12"/>
      <c r="Z49" s="208"/>
      <c r="AA49" s="295"/>
      <c r="AB49" s="296"/>
      <c r="AC49" s="12"/>
      <c r="AD49" s="208"/>
      <c r="AE49" s="117"/>
      <c r="AF49" s="110"/>
      <c r="AG49" s="291"/>
    </row>
    <row r="50" spans="1:33" ht="15.75" customHeight="1">
      <c r="A50" s="312"/>
      <c r="B50" s="163"/>
      <c r="C50" s="293"/>
      <c r="D50" s="294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07"/>
      <c r="S50" s="119"/>
      <c r="T50" s="120"/>
      <c r="U50" s="111"/>
      <c r="V50" s="112"/>
      <c r="W50" s="120"/>
      <c r="X50" s="191"/>
      <c r="Y50" s="12"/>
      <c r="Z50" s="208"/>
      <c r="AA50" s="295"/>
      <c r="AB50" s="296"/>
      <c r="AC50" s="12"/>
      <c r="AD50" s="208"/>
      <c r="AE50" s="117"/>
      <c r="AF50" s="110"/>
      <c r="AG50" s="291"/>
    </row>
    <row r="51" spans="1:33" ht="15.75" customHeight="1">
      <c r="A51" s="312"/>
      <c r="B51" s="163"/>
      <c r="C51" s="293"/>
      <c r="D51" s="294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07"/>
      <c r="S51" s="119"/>
      <c r="T51" s="120"/>
      <c r="U51" s="111"/>
      <c r="V51" s="112"/>
      <c r="W51" s="120"/>
      <c r="X51" s="191"/>
      <c r="Y51" s="12"/>
      <c r="Z51" s="208"/>
      <c r="AA51" s="295"/>
      <c r="AB51" s="296"/>
      <c r="AC51" s="12"/>
      <c r="AD51" s="208"/>
      <c r="AE51" s="117"/>
      <c r="AF51" s="110"/>
      <c r="AG51" s="291"/>
    </row>
    <row r="52" spans="1:33" ht="15.75" customHeight="1">
      <c r="A52" s="312"/>
      <c r="B52" s="163"/>
      <c r="C52" s="293"/>
      <c r="D52" s="294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07"/>
      <c r="S52" s="119"/>
      <c r="T52" s="120"/>
      <c r="U52" s="111"/>
      <c r="V52" s="112"/>
      <c r="W52" s="120"/>
      <c r="X52" s="191"/>
      <c r="Y52" s="12"/>
      <c r="Z52" s="208"/>
      <c r="AA52" s="295"/>
      <c r="AB52" s="296"/>
      <c r="AC52" s="12"/>
      <c r="AD52" s="208"/>
      <c r="AE52" s="117"/>
      <c r="AF52" s="110"/>
      <c r="AG52" s="291"/>
    </row>
    <row r="53" spans="1:33" ht="15.75" customHeight="1">
      <c r="A53" s="312"/>
      <c r="B53" s="163"/>
      <c r="C53" s="293"/>
      <c r="D53" s="294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07"/>
      <c r="S53" s="119"/>
      <c r="T53" s="120"/>
      <c r="U53" s="111"/>
      <c r="V53" s="112"/>
      <c r="W53" s="120"/>
      <c r="X53" s="191"/>
      <c r="Y53" s="12"/>
      <c r="Z53" s="208"/>
      <c r="AA53" s="295"/>
      <c r="AB53" s="296"/>
      <c r="AC53" s="12"/>
      <c r="AD53" s="208"/>
      <c r="AE53" s="117"/>
      <c r="AF53" s="110"/>
      <c r="AG53" s="291"/>
    </row>
    <row r="54" spans="1:33" ht="15.75" customHeight="1">
      <c r="A54" s="312"/>
      <c r="B54" s="163"/>
      <c r="C54" s="293"/>
      <c r="D54" s="294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07"/>
      <c r="S54" s="119"/>
      <c r="T54" s="120"/>
      <c r="U54" s="130"/>
      <c r="V54" s="131"/>
      <c r="W54" s="126"/>
      <c r="X54" s="127"/>
      <c r="Y54" s="12"/>
      <c r="Z54" s="208"/>
      <c r="AA54" s="295"/>
      <c r="AB54" s="296"/>
      <c r="AC54" s="12"/>
      <c r="AD54" s="208"/>
      <c r="AE54" s="165"/>
      <c r="AF54" s="125"/>
      <c r="AG54" s="291"/>
    </row>
    <row r="55" spans="1:33" ht="15.75" customHeight="1" thickBot="1">
      <c r="A55" s="313"/>
      <c r="B55" s="133" t="s">
        <v>117</v>
      </c>
      <c r="C55" s="297"/>
      <c r="D55" s="297"/>
      <c r="E55" s="134"/>
      <c r="F55" s="167"/>
      <c r="G55" s="135"/>
      <c r="H55" s="69"/>
      <c r="I55" s="136">
        <f t="shared" ref="I55:J55" si="16">AVERAGE(I39:I54)</f>
        <v>22.2</v>
      </c>
      <c r="J55" s="137">
        <f t="shared" si="16"/>
        <v>2240</v>
      </c>
      <c r="K55" s="138">
        <f t="shared" ref="K55" si="17">J55/I55</f>
        <v>100.90090090090091</v>
      </c>
      <c r="L55" s="136">
        <f t="shared" ref="L55:M55" si="18">AVERAGE(L39:L54)</f>
        <v>22.2</v>
      </c>
      <c r="M55" s="137">
        <f t="shared" si="18"/>
        <v>1965.5921598825994</v>
      </c>
      <c r="N55" s="138">
        <f t="shared" ref="N55:N62" si="19">M55/L55</f>
        <v>88.540187382099077</v>
      </c>
      <c r="O55" s="139">
        <f t="shared" ref="O55:O62" si="20">L55-I55</f>
        <v>0</v>
      </c>
      <c r="P55" s="140">
        <f t="shared" ref="P55:P62" si="21">N55-K55</f>
        <v>-12.36071351880183</v>
      </c>
      <c r="Q55" s="141">
        <f t="shared" ref="Q55:Q62" si="22">N55/K55</f>
        <v>0.87749649994758905</v>
      </c>
      <c r="R55" s="308"/>
      <c r="S55" s="142">
        <f>S39</f>
        <v>0.29177083333333331</v>
      </c>
      <c r="T55" s="143">
        <f>INDEX(T39:T54,COUNTA(T39:T54))</f>
        <v>0.57638888888888884</v>
      </c>
      <c r="U55" s="144"/>
      <c r="V55" s="166"/>
      <c r="W55" s="167"/>
      <c r="X55" s="138"/>
      <c r="Y55" s="181">
        <f>SUM(Y39:Y54)</f>
        <v>0</v>
      </c>
      <c r="Z55" s="182">
        <f>SUM(Z39:Z54)</f>
        <v>0</v>
      </c>
      <c r="AA55" s="298"/>
      <c r="AB55" s="299"/>
      <c r="AC55" s="181">
        <f>SUM(AC39:AC54)</f>
        <v>8</v>
      </c>
      <c r="AD55" s="194">
        <f>SUM(AD39:AD54)</f>
        <v>0</v>
      </c>
      <c r="AE55" s="168">
        <f t="shared" ref="AE55:AE62" si="23">M55-J55</f>
        <v>-274.40784011740061</v>
      </c>
      <c r="AF55" s="141">
        <f t="shared" ref="AF55:AF62" si="24">M55/J55</f>
        <v>0.87749649994758905</v>
      </c>
      <c r="AG55" s="292"/>
    </row>
    <row r="56" spans="1:33" ht="15.75" customHeight="1">
      <c r="A56" s="300" t="s">
        <v>231</v>
      </c>
      <c r="B56" s="114" t="s">
        <v>191</v>
      </c>
      <c r="C56" s="375" t="s">
        <v>192</v>
      </c>
      <c r="D56" s="375"/>
      <c r="E56" s="147">
        <v>57.3</v>
      </c>
      <c r="F56" s="97">
        <v>1405</v>
      </c>
      <c r="G56" s="148">
        <f t="shared" ref="G56:G62" si="25">E56*F56</f>
        <v>80506.5</v>
      </c>
      <c r="H56" s="149"/>
      <c r="I56" s="150">
        <v>22</v>
      </c>
      <c r="J56" s="151">
        <v>1800</v>
      </c>
      <c r="K56" s="152">
        <f>J56/I56</f>
        <v>81.818181818181813</v>
      </c>
      <c r="L56" s="153">
        <v>22</v>
      </c>
      <c r="M56" s="151">
        <f t="shared" ref="M56:M62" si="26">F56/V56*60</f>
        <v>1599.6204933586337</v>
      </c>
      <c r="N56" s="152">
        <f t="shared" si="19"/>
        <v>72.710022425392438</v>
      </c>
      <c r="O56" s="154">
        <f t="shared" si="20"/>
        <v>0</v>
      </c>
      <c r="P56" s="155">
        <f t="shared" si="21"/>
        <v>-9.1081593927893749</v>
      </c>
      <c r="Q56" s="156">
        <f t="shared" si="22"/>
        <v>0.88867805186590765</v>
      </c>
      <c r="R56" s="306">
        <f>Q72</f>
        <v>0.88232600823839991</v>
      </c>
      <c r="S56" s="157">
        <v>0.291875</v>
      </c>
      <c r="T56" s="158">
        <v>0.32847222222222222</v>
      </c>
      <c r="U56" s="159"/>
      <c r="V56" s="160">
        <v>52.7</v>
      </c>
      <c r="W56" s="158"/>
      <c r="X56" s="169"/>
      <c r="Y56" s="12"/>
      <c r="Z56" s="208"/>
      <c r="AA56" s="309"/>
      <c r="AB56" s="310"/>
      <c r="AC56" s="12">
        <v>1</v>
      </c>
      <c r="AD56" s="208"/>
      <c r="AE56" s="115">
        <f t="shared" si="23"/>
        <v>-200.37950664136633</v>
      </c>
      <c r="AF56" s="156">
        <f t="shared" si="24"/>
        <v>0.88867805186590765</v>
      </c>
      <c r="AG56" s="290">
        <f>AF72</f>
        <v>0.88232600823839979</v>
      </c>
    </row>
    <row r="57" spans="1:33" ht="15.75" customHeight="1">
      <c r="A57" s="301"/>
      <c r="B57" s="100" t="s">
        <v>178</v>
      </c>
      <c r="C57" s="374" t="s">
        <v>204</v>
      </c>
      <c r="D57" s="374"/>
      <c r="E57" s="101">
        <v>57.73</v>
      </c>
      <c r="F57" s="102">
        <v>1126</v>
      </c>
      <c r="G57" s="103">
        <f t="shared" si="25"/>
        <v>65003.979999999996</v>
      </c>
      <c r="H57" s="26"/>
      <c r="I57" s="104">
        <v>22</v>
      </c>
      <c r="J57" s="105">
        <v>1800</v>
      </c>
      <c r="K57" s="106">
        <f t="shared" ref="K57:K62" si="27">J57/I57</f>
        <v>81.818181818181813</v>
      </c>
      <c r="L57" s="107">
        <v>22</v>
      </c>
      <c r="M57" s="105">
        <f t="shared" si="26"/>
        <v>1602.2134387351784</v>
      </c>
      <c r="N57" s="106">
        <f t="shared" si="19"/>
        <v>72.827883578871749</v>
      </c>
      <c r="O57" s="108">
        <f t="shared" si="20"/>
        <v>0</v>
      </c>
      <c r="P57" s="109">
        <f t="shared" si="21"/>
        <v>-8.9902982393100643</v>
      </c>
      <c r="Q57" s="110">
        <f t="shared" si="22"/>
        <v>0.89011857707509923</v>
      </c>
      <c r="R57" s="307"/>
      <c r="S57" s="47">
        <v>0.33194444444444443</v>
      </c>
      <c r="T57" s="48">
        <v>0.36122685185185183</v>
      </c>
      <c r="U57" s="111">
        <v>4.9999999999999822</v>
      </c>
      <c r="V57" s="112">
        <v>42.16666666666665</v>
      </c>
      <c r="W57" s="113"/>
      <c r="X57" s="116"/>
      <c r="Y57" s="12"/>
      <c r="Z57" s="208"/>
      <c r="AA57" s="295"/>
      <c r="AB57" s="296"/>
      <c r="AC57" s="12">
        <v>1</v>
      </c>
      <c r="AD57" s="208"/>
      <c r="AE57" s="117">
        <f t="shared" si="23"/>
        <v>-197.78656126482156</v>
      </c>
      <c r="AF57" s="110">
        <f t="shared" si="24"/>
        <v>0.89011857707509912</v>
      </c>
      <c r="AG57" s="291"/>
    </row>
    <row r="58" spans="1:33" ht="15.75" customHeight="1">
      <c r="A58" s="301"/>
      <c r="B58" s="100" t="s">
        <v>178</v>
      </c>
      <c r="C58" s="374" t="s">
        <v>203</v>
      </c>
      <c r="D58" s="374"/>
      <c r="E58" s="101">
        <v>57.73</v>
      </c>
      <c r="F58" s="102">
        <v>942</v>
      </c>
      <c r="G58" s="103">
        <f t="shared" si="25"/>
        <v>54381.659999999996</v>
      </c>
      <c r="H58" s="26"/>
      <c r="I58" s="104">
        <v>22</v>
      </c>
      <c r="J58" s="105">
        <v>1800</v>
      </c>
      <c r="K58" s="106">
        <f t="shared" si="27"/>
        <v>81.818181818181813</v>
      </c>
      <c r="L58" s="107">
        <v>22</v>
      </c>
      <c r="M58" s="105">
        <f t="shared" si="26"/>
        <v>1600.3775365738541</v>
      </c>
      <c r="N58" s="106">
        <f t="shared" si="19"/>
        <v>72.744433480629723</v>
      </c>
      <c r="O58" s="108">
        <f t="shared" si="20"/>
        <v>0</v>
      </c>
      <c r="P58" s="109">
        <f t="shared" si="21"/>
        <v>-9.0737483375520895</v>
      </c>
      <c r="Q58" s="110">
        <f t="shared" si="22"/>
        <v>0.88909863142991885</v>
      </c>
      <c r="R58" s="307"/>
      <c r="S58" s="47">
        <v>0.36527777777777776</v>
      </c>
      <c r="T58" s="48">
        <v>0.38980324074074074</v>
      </c>
      <c r="U58" s="111">
        <v>5.8333333333333393</v>
      </c>
      <c r="V58" s="112">
        <v>35.316666666666698</v>
      </c>
      <c r="W58" s="113"/>
      <c r="X58" s="116"/>
      <c r="Y58" s="12"/>
      <c r="Z58" s="208"/>
      <c r="AA58" s="295"/>
      <c r="AB58" s="296"/>
      <c r="AC58" s="12">
        <v>1</v>
      </c>
      <c r="AD58" s="208"/>
      <c r="AE58" s="117">
        <f t="shared" si="23"/>
        <v>-199.62246342614594</v>
      </c>
      <c r="AF58" s="110">
        <f t="shared" si="24"/>
        <v>0.88909863142991896</v>
      </c>
      <c r="AG58" s="291"/>
    </row>
    <row r="59" spans="1:33" ht="15.75" customHeight="1">
      <c r="A59" s="301"/>
      <c r="B59" s="100" t="s">
        <v>201</v>
      </c>
      <c r="C59" s="374" t="s">
        <v>205</v>
      </c>
      <c r="D59" s="374"/>
      <c r="E59" s="101">
        <v>71.84</v>
      </c>
      <c r="F59" s="102">
        <v>1285</v>
      </c>
      <c r="G59" s="103">
        <f t="shared" si="25"/>
        <v>92314.400000000009</v>
      </c>
      <c r="H59" s="26"/>
      <c r="I59" s="104">
        <v>19</v>
      </c>
      <c r="J59" s="105">
        <v>1800</v>
      </c>
      <c r="K59" s="106">
        <f t="shared" si="27"/>
        <v>94.736842105263165</v>
      </c>
      <c r="L59" s="107">
        <v>19</v>
      </c>
      <c r="M59" s="105">
        <f t="shared" si="26"/>
        <v>1605.135322692573</v>
      </c>
      <c r="N59" s="106">
        <f t="shared" si="19"/>
        <v>84.480806457503846</v>
      </c>
      <c r="O59" s="108">
        <f t="shared" si="20"/>
        <v>0</v>
      </c>
      <c r="P59" s="109">
        <f t="shared" si="21"/>
        <v>-10.256035647759319</v>
      </c>
      <c r="Q59" s="110">
        <f t="shared" si="22"/>
        <v>0.89174184594031836</v>
      </c>
      <c r="R59" s="307"/>
      <c r="S59" s="47">
        <v>0.39305555555555555</v>
      </c>
      <c r="T59" s="48">
        <v>0.42641203703703706</v>
      </c>
      <c r="U59" s="111">
        <v>4.6833333333333194</v>
      </c>
      <c r="V59" s="112">
        <v>48.033333333333381</v>
      </c>
      <c r="W59" s="113"/>
      <c r="X59" s="116"/>
      <c r="Y59" s="12"/>
      <c r="Z59" s="208"/>
      <c r="AA59" s="295"/>
      <c r="AB59" s="296"/>
      <c r="AC59" s="12">
        <v>1</v>
      </c>
      <c r="AD59" s="208"/>
      <c r="AE59" s="215">
        <f t="shared" si="23"/>
        <v>-194.86467730742697</v>
      </c>
      <c r="AF59" s="216">
        <f t="shared" si="24"/>
        <v>0.89174184594031836</v>
      </c>
      <c r="AG59" s="291"/>
    </row>
    <row r="60" spans="1:33" ht="15.75" customHeight="1">
      <c r="A60" s="302"/>
      <c r="B60" s="100" t="s">
        <v>201</v>
      </c>
      <c r="C60" s="374" t="s">
        <v>206</v>
      </c>
      <c r="D60" s="374"/>
      <c r="E60" s="101">
        <v>72.400000000000006</v>
      </c>
      <c r="F60" s="105">
        <v>714</v>
      </c>
      <c r="G60" s="103">
        <f t="shared" si="25"/>
        <v>51693.600000000006</v>
      </c>
      <c r="H60" s="13"/>
      <c r="I60" s="104">
        <v>18</v>
      </c>
      <c r="J60" s="105">
        <v>1800</v>
      </c>
      <c r="K60" s="106">
        <f t="shared" si="27"/>
        <v>100</v>
      </c>
      <c r="L60" s="118">
        <v>18</v>
      </c>
      <c r="M60" s="105">
        <f t="shared" si="26"/>
        <v>1606.4999999999975</v>
      </c>
      <c r="N60" s="106">
        <f t="shared" si="19"/>
        <v>89.249999999999858</v>
      </c>
      <c r="O60" s="108">
        <f t="shared" si="20"/>
        <v>0</v>
      </c>
      <c r="P60" s="109">
        <f t="shared" si="21"/>
        <v>-10.750000000000142</v>
      </c>
      <c r="Q60" s="110">
        <f t="shared" si="22"/>
        <v>0.89249999999999863</v>
      </c>
      <c r="R60" s="307"/>
      <c r="S60" s="47">
        <v>0.43009259259259258</v>
      </c>
      <c r="T60" s="48">
        <v>0.44861111111111113</v>
      </c>
      <c r="U60" s="111">
        <v>5.2999999999999492</v>
      </c>
      <c r="V60" s="112">
        <v>26.666666666666707</v>
      </c>
      <c r="W60" s="113"/>
      <c r="X60" s="116"/>
      <c r="Y60" s="12"/>
      <c r="Z60" s="208"/>
      <c r="AA60" s="295"/>
      <c r="AB60" s="296"/>
      <c r="AC60" s="12">
        <v>1</v>
      </c>
      <c r="AD60" s="208"/>
      <c r="AE60" s="215">
        <f t="shared" si="23"/>
        <v>-193.5000000000025</v>
      </c>
      <c r="AF60" s="216">
        <f t="shared" si="24"/>
        <v>0.89249999999999863</v>
      </c>
      <c r="AG60" s="291"/>
    </row>
    <row r="61" spans="1:33" ht="15.75" customHeight="1">
      <c r="A61" s="302"/>
      <c r="B61" s="100" t="s">
        <v>201</v>
      </c>
      <c r="C61" s="374" t="s">
        <v>202</v>
      </c>
      <c r="D61" s="374"/>
      <c r="E61" s="101">
        <v>32.06</v>
      </c>
      <c r="F61" s="105">
        <v>992</v>
      </c>
      <c r="G61" s="121">
        <f t="shared" si="25"/>
        <v>31803.520000000004</v>
      </c>
      <c r="H61" s="122"/>
      <c r="I61" s="104">
        <v>19</v>
      </c>
      <c r="J61" s="105">
        <v>3600</v>
      </c>
      <c r="K61" s="106">
        <f t="shared" si="27"/>
        <v>189.47368421052633</v>
      </c>
      <c r="L61" s="107">
        <v>19</v>
      </c>
      <c r="M61" s="105">
        <f t="shared" si="26"/>
        <v>3199.999999999995</v>
      </c>
      <c r="N61" s="106">
        <f t="shared" si="19"/>
        <v>168.42105263157868</v>
      </c>
      <c r="O61" s="108">
        <f t="shared" si="20"/>
        <v>0</v>
      </c>
      <c r="P61" s="109">
        <f t="shared" si="21"/>
        <v>-21.052631578947654</v>
      </c>
      <c r="Q61" s="110">
        <f t="shared" si="22"/>
        <v>0.8888888888888874</v>
      </c>
      <c r="R61" s="307"/>
      <c r="S61" s="47">
        <v>0.4523611111111111</v>
      </c>
      <c r="T61" s="48">
        <v>0.46527777777777779</v>
      </c>
      <c r="U61" s="111">
        <v>5.3999999999999648</v>
      </c>
      <c r="V61" s="112">
        <v>18.60000000000003</v>
      </c>
      <c r="W61" s="113">
        <v>0.46527777777777779</v>
      </c>
      <c r="X61" s="116">
        <v>0.50416666666666665</v>
      </c>
      <c r="Y61" s="12"/>
      <c r="Z61" s="208"/>
      <c r="AA61" s="295"/>
      <c r="AB61" s="296"/>
      <c r="AC61" s="12">
        <v>1</v>
      </c>
      <c r="AD61" s="208"/>
      <c r="AE61" s="215">
        <f t="shared" si="23"/>
        <v>-400.000000000005</v>
      </c>
      <c r="AF61" s="216">
        <f t="shared" si="24"/>
        <v>0.88888888888888751</v>
      </c>
      <c r="AG61" s="291"/>
    </row>
    <row r="62" spans="1:33" ht="15.75" customHeight="1">
      <c r="A62" s="302"/>
      <c r="B62" s="100" t="s">
        <v>201</v>
      </c>
      <c r="C62" s="374" t="s">
        <v>258</v>
      </c>
      <c r="D62" s="374"/>
      <c r="E62" s="101">
        <v>53.83</v>
      </c>
      <c r="F62" s="105">
        <v>2917</v>
      </c>
      <c r="G62" s="121">
        <f t="shared" si="25"/>
        <v>157022.10999999999</v>
      </c>
      <c r="H62" s="62"/>
      <c r="I62" s="104">
        <v>19</v>
      </c>
      <c r="J62" s="105">
        <v>1800</v>
      </c>
      <c r="K62" s="106">
        <f t="shared" si="27"/>
        <v>94.736842105263165</v>
      </c>
      <c r="L62" s="118">
        <v>19</v>
      </c>
      <c r="M62" s="105">
        <f t="shared" si="26"/>
        <v>1491.6477272727273</v>
      </c>
      <c r="N62" s="106">
        <f t="shared" si="19"/>
        <v>78.507775119617222</v>
      </c>
      <c r="O62" s="123">
        <f t="shared" si="20"/>
        <v>0</v>
      </c>
      <c r="P62" s="124">
        <f t="shared" si="21"/>
        <v>-16.229066985645943</v>
      </c>
      <c r="Q62" s="125">
        <f t="shared" si="22"/>
        <v>0.82869318181818175</v>
      </c>
      <c r="R62" s="307"/>
      <c r="S62" s="47">
        <v>0.50416666666666665</v>
      </c>
      <c r="T62" s="48">
        <v>0.58564814814814814</v>
      </c>
      <c r="U62" s="111">
        <v>55.999999999999957</v>
      </c>
      <c r="V62" s="112">
        <v>117.33333333333334</v>
      </c>
      <c r="W62" s="113"/>
      <c r="X62" s="116"/>
      <c r="Y62" s="12"/>
      <c r="Z62" s="208"/>
      <c r="AA62" s="295"/>
      <c r="AB62" s="296"/>
      <c r="AC62" s="12">
        <v>4</v>
      </c>
      <c r="AD62" s="208"/>
      <c r="AE62" s="215">
        <f t="shared" si="23"/>
        <v>-308.35227272727275</v>
      </c>
      <c r="AF62" s="216">
        <f t="shared" si="24"/>
        <v>0.82869318181818186</v>
      </c>
      <c r="AG62" s="291"/>
    </row>
    <row r="63" spans="1:33" ht="15.75" customHeight="1">
      <c r="A63" s="302"/>
      <c r="B63" s="100"/>
      <c r="C63" s="374"/>
      <c r="D63" s="374"/>
      <c r="E63" s="101"/>
      <c r="F63" s="105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07"/>
      <c r="S63" s="47"/>
      <c r="T63" s="48"/>
      <c r="U63" s="111"/>
      <c r="V63" s="112"/>
      <c r="W63" s="113"/>
      <c r="X63" s="116"/>
      <c r="Y63" s="12"/>
      <c r="Z63" s="208"/>
      <c r="AA63" s="295"/>
      <c r="AB63" s="296"/>
      <c r="AC63" s="12"/>
      <c r="AD63" s="208"/>
      <c r="AE63" s="215"/>
      <c r="AF63" s="216"/>
      <c r="AG63" s="291"/>
    </row>
    <row r="64" spans="1:33" ht="15.75" customHeight="1">
      <c r="A64" s="302"/>
      <c r="B64" s="100"/>
      <c r="C64" s="374"/>
      <c r="D64" s="374"/>
      <c r="E64" s="101"/>
      <c r="F64" s="105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07"/>
      <c r="S64" s="47"/>
      <c r="T64" s="48"/>
      <c r="U64" s="111"/>
      <c r="V64" s="112"/>
      <c r="W64" s="113"/>
      <c r="X64" s="116"/>
      <c r="Y64" s="12"/>
      <c r="Z64" s="208"/>
      <c r="AA64" s="295"/>
      <c r="AB64" s="296"/>
      <c r="AC64" s="12"/>
      <c r="AD64" s="208"/>
      <c r="AE64" s="215"/>
      <c r="AF64" s="216"/>
      <c r="AG64" s="291"/>
    </row>
    <row r="65" spans="1:33" ht="15.75" customHeight="1">
      <c r="A65" s="302"/>
      <c r="B65" s="100"/>
      <c r="C65" s="374"/>
      <c r="D65" s="374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07"/>
      <c r="S65" s="47"/>
      <c r="T65" s="48"/>
      <c r="U65" s="111"/>
      <c r="V65" s="112"/>
      <c r="W65" s="113"/>
      <c r="X65" s="116"/>
      <c r="Y65" s="12"/>
      <c r="Z65" s="208"/>
      <c r="AA65" s="295"/>
      <c r="AB65" s="296"/>
      <c r="AC65" s="12"/>
      <c r="AD65" s="208"/>
      <c r="AE65" s="215"/>
      <c r="AF65" s="216"/>
      <c r="AG65" s="291"/>
    </row>
    <row r="66" spans="1:33" ht="15.75" customHeight="1">
      <c r="A66" s="302"/>
      <c r="B66" s="100"/>
      <c r="C66" s="374"/>
      <c r="D66" s="374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07"/>
      <c r="S66" s="47"/>
      <c r="T66" s="48"/>
      <c r="U66" s="111"/>
      <c r="V66" s="112"/>
      <c r="W66" s="113"/>
      <c r="X66" s="116"/>
      <c r="Y66" s="12"/>
      <c r="Z66" s="208"/>
      <c r="AA66" s="295"/>
      <c r="AB66" s="296"/>
      <c r="AC66" s="12"/>
      <c r="AD66" s="208"/>
      <c r="AE66" s="215"/>
      <c r="AF66" s="216"/>
      <c r="AG66" s="291"/>
    </row>
    <row r="67" spans="1:33" ht="15.75" customHeight="1">
      <c r="A67" s="302"/>
      <c r="B67" s="100"/>
      <c r="C67" s="374"/>
      <c r="D67" s="374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07"/>
      <c r="S67" s="47"/>
      <c r="T67" s="48"/>
      <c r="U67" s="111"/>
      <c r="V67" s="112"/>
      <c r="W67" s="113"/>
      <c r="X67" s="116"/>
      <c r="Y67" s="12"/>
      <c r="Z67" s="208"/>
      <c r="AA67" s="295"/>
      <c r="AB67" s="296"/>
      <c r="AC67" s="12"/>
      <c r="AD67" s="208"/>
      <c r="AE67" s="215"/>
      <c r="AF67" s="216"/>
      <c r="AG67" s="291"/>
    </row>
    <row r="68" spans="1:33" ht="15.75" customHeight="1">
      <c r="A68" s="302"/>
      <c r="B68" s="100"/>
      <c r="C68" s="374"/>
      <c r="D68" s="374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07"/>
      <c r="S68" s="47"/>
      <c r="T68" s="48"/>
      <c r="U68" s="111"/>
      <c r="V68" s="112"/>
      <c r="W68" s="113"/>
      <c r="X68" s="116"/>
      <c r="Y68" s="12"/>
      <c r="Z68" s="208"/>
      <c r="AA68" s="295"/>
      <c r="AB68" s="296"/>
      <c r="AC68" s="12"/>
      <c r="AD68" s="208"/>
      <c r="AE68" s="215"/>
      <c r="AF68" s="216"/>
      <c r="AG68" s="291"/>
    </row>
    <row r="69" spans="1:33" ht="15.75" customHeight="1">
      <c r="A69" s="302"/>
      <c r="B69" s="100"/>
      <c r="C69" s="374"/>
      <c r="D69" s="374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07"/>
      <c r="S69" s="47"/>
      <c r="T69" s="48"/>
      <c r="U69" s="111"/>
      <c r="V69" s="112"/>
      <c r="W69" s="113"/>
      <c r="X69" s="116"/>
      <c r="Y69" s="12"/>
      <c r="Z69" s="208"/>
      <c r="AA69" s="295"/>
      <c r="AB69" s="296"/>
      <c r="AC69" s="12"/>
      <c r="AD69" s="208"/>
      <c r="AE69" s="215"/>
      <c r="AF69" s="216"/>
      <c r="AG69" s="291"/>
    </row>
    <row r="70" spans="1:33" ht="15.75" customHeight="1">
      <c r="A70" s="302"/>
      <c r="B70" s="100"/>
      <c r="C70" s="374"/>
      <c r="D70" s="374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07"/>
      <c r="S70" s="47"/>
      <c r="T70" s="48"/>
      <c r="U70" s="111"/>
      <c r="V70" s="112"/>
      <c r="W70" s="113"/>
      <c r="X70" s="116"/>
      <c r="Y70" s="12"/>
      <c r="Z70" s="208"/>
      <c r="AA70" s="295"/>
      <c r="AB70" s="296"/>
      <c r="AC70" s="12"/>
      <c r="AD70" s="208"/>
      <c r="AE70" s="215"/>
      <c r="AF70" s="216"/>
      <c r="AG70" s="291"/>
    </row>
    <row r="71" spans="1:33" ht="15.75" customHeight="1">
      <c r="A71" s="302"/>
      <c r="B71" s="100"/>
      <c r="C71" s="374"/>
      <c r="D71" s="374"/>
      <c r="E71" s="184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07"/>
      <c r="S71" s="119"/>
      <c r="T71" s="120"/>
      <c r="U71" s="130"/>
      <c r="V71" s="131"/>
      <c r="W71" s="126"/>
      <c r="X71" s="127"/>
      <c r="Y71" s="12"/>
      <c r="Z71" s="208"/>
      <c r="AA71" s="295"/>
      <c r="AB71" s="296"/>
      <c r="AC71" s="12"/>
      <c r="AD71" s="208"/>
      <c r="AE71" s="165"/>
      <c r="AF71" s="125"/>
      <c r="AG71" s="291"/>
    </row>
    <row r="72" spans="1:33" ht="15.75" customHeight="1" thickBot="1">
      <c r="A72" s="303"/>
      <c r="B72" s="133" t="s">
        <v>117</v>
      </c>
      <c r="C72" s="297"/>
      <c r="D72" s="297"/>
      <c r="E72" s="134"/>
      <c r="F72" s="167"/>
      <c r="G72" s="135"/>
      <c r="H72" s="69"/>
      <c r="I72" s="136">
        <f t="shared" ref="I72:J72" si="28">AVERAGE(I56:I71)</f>
        <v>20.142857142857142</v>
      </c>
      <c r="J72" s="137">
        <f t="shared" si="28"/>
        <v>2057.1428571428573</v>
      </c>
      <c r="K72" s="138">
        <f t="shared" ref="K72:K74" si="29">J72/I72</f>
        <v>102.1276595744681</v>
      </c>
      <c r="L72" s="136">
        <f t="shared" ref="L72:M72" si="30">AVERAGE(L56:L71)</f>
        <v>20.142857142857142</v>
      </c>
      <c r="M72" s="137">
        <f t="shared" si="30"/>
        <v>1815.0706455189941</v>
      </c>
      <c r="N72" s="138">
        <f>M72/L72</f>
        <v>90.109890203070634</v>
      </c>
      <c r="O72" s="139">
        <f>L72-I72</f>
        <v>0</v>
      </c>
      <c r="P72" s="140">
        <f>N72-K72</f>
        <v>-12.017769371397463</v>
      </c>
      <c r="Q72" s="141">
        <f>N72/K72</f>
        <v>0.88232600823839991</v>
      </c>
      <c r="R72" s="308"/>
      <c r="S72" s="142">
        <f>S56</f>
        <v>0.291875</v>
      </c>
      <c r="T72" s="143">
        <f>INDEX(T56:T71,COUNTA(T56:T71))</f>
        <v>0.58564814814814814</v>
      </c>
      <c r="U72" s="144"/>
      <c r="V72" s="166"/>
      <c r="W72" s="167"/>
      <c r="X72" s="138"/>
      <c r="Y72" s="181">
        <f>SUM(Y56:Y71)</f>
        <v>0</v>
      </c>
      <c r="Z72" s="182">
        <f>SUM(Z56:Z71)</f>
        <v>0</v>
      </c>
      <c r="AA72" s="298"/>
      <c r="AB72" s="299"/>
      <c r="AC72" s="181">
        <f>SUM(AC56:AC71)</f>
        <v>10</v>
      </c>
      <c r="AD72" s="194">
        <f>SUM(AD56:AD71)</f>
        <v>0</v>
      </c>
      <c r="AE72" s="168">
        <f>M72-J72</f>
        <v>-242.07221162386327</v>
      </c>
      <c r="AF72" s="141">
        <f>M72/J72</f>
        <v>0.88232600823839979</v>
      </c>
      <c r="AG72" s="292"/>
    </row>
    <row r="73" spans="1:33" ht="15.75" customHeight="1">
      <c r="A73" s="311" t="s">
        <v>118</v>
      </c>
      <c r="B73" s="100" t="s">
        <v>180</v>
      </c>
      <c r="C73" s="293" t="s">
        <v>207</v>
      </c>
      <c r="D73" s="294"/>
      <c r="E73" s="101">
        <v>21.74</v>
      </c>
      <c r="F73" s="102">
        <v>680</v>
      </c>
      <c r="G73" s="121">
        <f t="shared" ref="G73:G74" si="31">E73*F73</f>
        <v>14783.199999999999</v>
      </c>
      <c r="H73" s="122"/>
      <c r="I73" s="104">
        <v>6</v>
      </c>
      <c r="J73" s="105">
        <v>3600</v>
      </c>
      <c r="K73" s="106">
        <f t="shared" si="29"/>
        <v>600</v>
      </c>
      <c r="L73" s="107">
        <v>6</v>
      </c>
      <c r="M73" s="105">
        <f>F73/V73*60</f>
        <v>3250.9960159362436</v>
      </c>
      <c r="N73" s="106">
        <f>M73/L73</f>
        <v>541.83266932270726</v>
      </c>
      <c r="O73" s="108">
        <f>L73-I73</f>
        <v>0</v>
      </c>
      <c r="P73" s="109">
        <f>N73-K73</f>
        <v>-58.167330677292739</v>
      </c>
      <c r="Q73" s="110">
        <f>N73/K73</f>
        <v>0.90305444887117881</v>
      </c>
      <c r="R73" s="306">
        <f>Q89</f>
        <v>0.90175090700577409</v>
      </c>
      <c r="S73" s="47">
        <v>0.52322916666666663</v>
      </c>
      <c r="T73" s="48">
        <v>0.53194444444444444</v>
      </c>
      <c r="U73" s="111">
        <v>55.249999999999922</v>
      </c>
      <c r="V73" s="112">
        <v>12.550000000000043</v>
      </c>
      <c r="W73" s="161"/>
      <c r="X73" s="162"/>
      <c r="Y73" s="12"/>
      <c r="Z73" s="208"/>
      <c r="AA73" s="309"/>
      <c r="AB73" s="310"/>
      <c r="AC73" s="12">
        <v>1</v>
      </c>
      <c r="AD73" s="208"/>
      <c r="AE73" s="115">
        <f>M73-J73</f>
        <v>-349.00398406375643</v>
      </c>
      <c r="AF73" s="156">
        <f>M73/J73</f>
        <v>0.90305444887117881</v>
      </c>
      <c r="AG73" s="290">
        <f>AF89</f>
        <v>0.90175090700577409</v>
      </c>
    </row>
    <row r="74" spans="1:33" ht="15.75" customHeight="1">
      <c r="A74" s="312"/>
      <c r="B74" s="100" t="s">
        <v>236</v>
      </c>
      <c r="C74" s="293" t="s">
        <v>237</v>
      </c>
      <c r="D74" s="294"/>
      <c r="E74" s="101">
        <v>27.05</v>
      </c>
      <c r="F74" s="102">
        <v>2296</v>
      </c>
      <c r="G74" s="121">
        <f t="shared" si="31"/>
        <v>62106.8</v>
      </c>
      <c r="H74" s="62"/>
      <c r="I74" s="104">
        <v>6</v>
      </c>
      <c r="J74" s="105">
        <v>3273</v>
      </c>
      <c r="K74" s="106">
        <f t="shared" si="29"/>
        <v>545.5</v>
      </c>
      <c r="L74" s="118">
        <v>6</v>
      </c>
      <c r="M74" s="105">
        <f>F74/V74*60</f>
        <v>2946.7379679144415</v>
      </c>
      <c r="N74" s="106">
        <f>M74/L74</f>
        <v>491.12299465240693</v>
      </c>
      <c r="O74" s="123">
        <f>L74-I74</f>
        <v>0</v>
      </c>
      <c r="P74" s="124">
        <f>N74-K74</f>
        <v>-54.377005347593069</v>
      </c>
      <c r="Q74" s="125">
        <f>N74/K74</f>
        <v>0.90031713043520978</v>
      </c>
      <c r="R74" s="307"/>
      <c r="S74" s="47">
        <v>0.53559027777777779</v>
      </c>
      <c r="T74" s="48">
        <v>0.56805555555555554</v>
      </c>
      <c r="U74" s="111">
        <v>5.2500000000000213</v>
      </c>
      <c r="V74" s="112">
        <v>46.749999999999957</v>
      </c>
      <c r="W74" s="113"/>
      <c r="X74" s="116"/>
      <c r="Y74" s="12"/>
      <c r="Z74" s="208"/>
      <c r="AA74" s="295"/>
      <c r="AB74" s="296"/>
      <c r="AC74" s="12">
        <v>1</v>
      </c>
      <c r="AD74" s="208"/>
      <c r="AE74" s="117">
        <f>M74-J74</f>
        <v>-326.26203208555853</v>
      </c>
      <c r="AF74" s="110">
        <f>M74/J74</f>
        <v>0.90031713043520978</v>
      </c>
      <c r="AG74" s="291"/>
    </row>
    <row r="75" spans="1:33" ht="15.75" customHeight="1">
      <c r="A75" s="312"/>
      <c r="B75" s="100"/>
      <c r="C75" s="293"/>
      <c r="D75" s="294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07"/>
      <c r="S75" s="47"/>
      <c r="T75" s="48"/>
      <c r="U75" s="111"/>
      <c r="V75" s="112"/>
      <c r="W75" s="113"/>
      <c r="X75" s="116"/>
      <c r="Y75" s="12"/>
      <c r="Z75" s="208"/>
      <c r="AA75" s="295"/>
      <c r="AB75" s="296"/>
      <c r="AC75" s="12"/>
      <c r="AD75" s="208"/>
      <c r="AE75" s="117"/>
      <c r="AF75" s="110"/>
      <c r="AG75" s="291"/>
    </row>
    <row r="76" spans="1:33" ht="15.75" customHeight="1">
      <c r="A76" s="312"/>
      <c r="B76" s="100"/>
      <c r="C76" s="293"/>
      <c r="D76" s="294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07"/>
      <c r="S76" s="47"/>
      <c r="T76" s="48"/>
      <c r="U76" s="111"/>
      <c r="V76" s="112"/>
      <c r="W76" s="113"/>
      <c r="X76" s="116"/>
      <c r="Y76" s="12"/>
      <c r="Z76" s="208"/>
      <c r="AA76" s="295"/>
      <c r="AB76" s="296"/>
      <c r="AC76" s="12"/>
      <c r="AD76" s="208"/>
      <c r="AE76" s="117"/>
      <c r="AF76" s="110"/>
      <c r="AG76" s="291"/>
    </row>
    <row r="77" spans="1:33" ht="15.75" customHeight="1">
      <c r="A77" s="312"/>
      <c r="B77" s="100"/>
      <c r="C77" s="293"/>
      <c r="D77" s="294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307"/>
      <c r="S77" s="47"/>
      <c r="T77" s="48"/>
      <c r="U77" s="111"/>
      <c r="V77" s="112"/>
      <c r="W77" s="113"/>
      <c r="X77" s="116"/>
      <c r="Y77" s="12"/>
      <c r="Z77" s="208"/>
      <c r="AA77" s="295"/>
      <c r="AB77" s="296"/>
      <c r="AC77" s="12"/>
      <c r="AD77" s="208"/>
      <c r="AE77" s="117"/>
      <c r="AF77" s="110"/>
      <c r="AG77" s="291"/>
    </row>
    <row r="78" spans="1:33" ht="15.75" customHeight="1">
      <c r="A78" s="312"/>
      <c r="B78" s="100"/>
      <c r="C78" s="293"/>
      <c r="D78" s="294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07"/>
      <c r="S78" s="47"/>
      <c r="T78" s="48"/>
      <c r="U78" s="111"/>
      <c r="V78" s="112"/>
      <c r="W78" s="113"/>
      <c r="X78" s="116"/>
      <c r="Y78" s="12"/>
      <c r="Z78" s="208"/>
      <c r="AA78" s="295"/>
      <c r="AB78" s="296"/>
      <c r="AC78" s="12"/>
      <c r="AD78" s="208"/>
      <c r="AE78" s="117"/>
      <c r="AF78" s="110"/>
      <c r="AG78" s="291"/>
    </row>
    <row r="79" spans="1:33" ht="15.75" customHeight="1">
      <c r="A79" s="312"/>
      <c r="B79" s="100"/>
      <c r="C79" s="293"/>
      <c r="D79" s="294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307"/>
      <c r="S79" s="47"/>
      <c r="T79" s="48"/>
      <c r="U79" s="111"/>
      <c r="V79" s="112"/>
      <c r="W79" s="113"/>
      <c r="X79" s="116"/>
      <c r="Y79" s="12"/>
      <c r="Z79" s="208"/>
      <c r="AA79" s="295"/>
      <c r="AB79" s="296"/>
      <c r="AC79" s="12"/>
      <c r="AD79" s="208"/>
      <c r="AE79" s="117"/>
      <c r="AF79" s="110"/>
      <c r="AG79" s="291"/>
    </row>
    <row r="80" spans="1:33" ht="15.75" customHeight="1">
      <c r="A80" s="312"/>
      <c r="B80" s="100"/>
      <c r="C80" s="293"/>
      <c r="D80" s="294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07"/>
      <c r="S80" s="47"/>
      <c r="T80" s="48"/>
      <c r="U80" s="111"/>
      <c r="V80" s="112"/>
      <c r="W80" s="113"/>
      <c r="X80" s="116"/>
      <c r="Y80" s="12"/>
      <c r="Z80" s="208"/>
      <c r="AA80" s="295"/>
      <c r="AB80" s="296"/>
      <c r="AC80" s="12"/>
      <c r="AD80" s="208"/>
      <c r="AE80" s="117"/>
      <c r="AF80" s="110"/>
      <c r="AG80" s="291"/>
    </row>
    <row r="81" spans="1:33" ht="15.75" customHeight="1">
      <c r="A81" s="312"/>
      <c r="B81" s="100"/>
      <c r="C81" s="293"/>
      <c r="D81" s="294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07"/>
      <c r="S81" s="47"/>
      <c r="T81" s="48"/>
      <c r="U81" s="111"/>
      <c r="V81" s="112"/>
      <c r="W81" s="113"/>
      <c r="X81" s="127"/>
      <c r="Y81" s="12"/>
      <c r="Z81" s="208"/>
      <c r="AA81" s="295"/>
      <c r="AB81" s="296"/>
      <c r="AC81" s="12"/>
      <c r="AD81" s="208"/>
      <c r="AE81" s="117"/>
      <c r="AF81" s="110"/>
      <c r="AG81" s="291"/>
    </row>
    <row r="82" spans="1:33" ht="15.75" customHeight="1">
      <c r="A82" s="312"/>
      <c r="B82" s="100"/>
      <c r="C82" s="293"/>
      <c r="D82" s="294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07"/>
      <c r="S82" s="47"/>
      <c r="T82" s="48"/>
      <c r="U82" s="111"/>
      <c r="V82" s="112"/>
      <c r="W82" s="113"/>
      <c r="X82" s="127"/>
      <c r="Y82" s="12"/>
      <c r="Z82" s="208"/>
      <c r="AA82" s="295"/>
      <c r="AB82" s="296"/>
      <c r="AC82" s="12"/>
      <c r="AD82" s="208"/>
      <c r="AE82" s="117"/>
      <c r="AF82" s="110"/>
      <c r="AG82" s="291"/>
    </row>
    <row r="83" spans="1:33" ht="15.75" customHeight="1">
      <c r="A83" s="312"/>
      <c r="B83" s="100"/>
      <c r="C83" s="293"/>
      <c r="D83" s="294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07"/>
      <c r="S83" s="47"/>
      <c r="T83" s="48"/>
      <c r="U83" s="111"/>
      <c r="V83" s="112"/>
      <c r="W83" s="113"/>
      <c r="X83" s="127"/>
      <c r="Y83" s="12"/>
      <c r="Z83" s="208"/>
      <c r="AA83" s="295"/>
      <c r="AB83" s="296"/>
      <c r="AC83" s="12"/>
      <c r="AD83" s="208"/>
      <c r="AE83" s="117"/>
      <c r="AF83" s="110"/>
      <c r="AG83" s="291"/>
    </row>
    <row r="84" spans="1:33" ht="15.75" customHeight="1">
      <c r="A84" s="312"/>
      <c r="B84" s="100"/>
      <c r="C84" s="293"/>
      <c r="D84" s="294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07"/>
      <c r="S84" s="47"/>
      <c r="T84" s="48"/>
      <c r="U84" s="111"/>
      <c r="V84" s="112"/>
      <c r="W84" s="113"/>
      <c r="X84" s="127"/>
      <c r="Y84" s="12"/>
      <c r="Z84" s="208"/>
      <c r="AA84" s="295"/>
      <c r="AB84" s="296"/>
      <c r="AC84" s="12"/>
      <c r="AD84" s="208"/>
      <c r="AE84" s="117"/>
      <c r="AF84" s="110"/>
      <c r="AG84" s="291"/>
    </row>
    <row r="85" spans="1:33" ht="15.75" customHeight="1">
      <c r="A85" s="312"/>
      <c r="B85" s="100"/>
      <c r="C85" s="293"/>
      <c r="D85" s="294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07"/>
      <c r="S85" s="47"/>
      <c r="T85" s="48"/>
      <c r="U85" s="111"/>
      <c r="V85" s="112"/>
      <c r="W85" s="113"/>
      <c r="X85" s="127"/>
      <c r="Y85" s="12"/>
      <c r="Z85" s="208"/>
      <c r="AA85" s="295"/>
      <c r="AB85" s="296"/>
      <c r="AC85" s="12"/>
      <c r="AD85" s="208"/>
      <c r="AE85" s="117"/>
      <c r="AF85" s="110"/>
      <c r="AG85" s="291"/>
    </row>
    <row r="86" spans="1:33" ht="15.75" customHeight="1">
      <c r="A86" s="312"/>
      <c r="B86" s="100"/>
      <c r="C86" s="293"/>
      <c r="D86" s="294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07"/>
      <c r="S86" s="47"/>
      <c r="T86" s="48"/>
      <c r="U86" s="111"/>
      <c r="V86" s="112"/>
      <c r="W86" s="113"/>
      <c r="X86" s="127"/>
      <c r="Y86" s="12"/>
      <c r="Z86" s="208"/>
      <c r="AA86" s="295"/>
      <c r="AB86" s="296"/>
      <c r="AC86" s="12"/>
      <c r="AD86" s="208"/>
      <c r="AE86" s="117"/>
      <c r="AF86" s="110"/>
      <c r="AG86" s="291"/>
    </row>
    <row r="87" spans="1:33" ht="15.75" customHeight="1">
      <c r="A87" s="312"/>
      <c r="B87" s="100"/>
      <c r="C87" s="293"/>
      <c r="D87" s="294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07"/>
      <c r="S87" s="47"/>
      <c r="T87" s="48"/>
      <c r="U87" s="111"/>
      <c r="V87" s="112"/>
      <c r="W87" s="113"/>
      <c r="X87" s="127"/>
      <c r="Y87" s="12"/>
      <c r="Z87" s="208"/>
      <c r="AA87" s="295"/>
      <c r="AB87" s="296"/>
      <c r="AC87" s="12"/>
      <c r="AD87" s="208"/>
      <c r="AE87" s="117"/>
      <c r="AF87" s="110"/>
      <c r="AG87" s="291"/>
    </row>
    <row r="88" spans="1:33" ht="15.75" customHeight="1">
      <c r="A88" s="312"/>
      <c r="B88" s="163"/>
      <c r="C88" s="293"/>
      <c r="D88" s="294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07"/>
      <c r="S88" s="119"/>
      <c r="T88" s="120"/>
      <c r="U88" s="130"/>
      <c r="V88" s="131"/>
      <c r="W88" s="126"/>
      <c r="X88" s="127"/>
      <c r="Y88" s="12"/>
      <c r="Z88" s="208"/>
      <c r="AA88" s="295"/>
      <c r="AB88" s="296"/>
      <c r="AC88" s="12"/>
      <c r="AD88" s="208"/>
      <c r="AE88" s="165"/>
      <c r="AF88" s="125"/>
      <c r="AG88" s="291"/>
    </row>
    <row r="89" spans="1:33" ht="15.75" customHeight="1" thickBot="1">
      <c r="A89" s="313"/>
      <c r="B89" s="133" t="s">
        <v>117</v>
      </c>
      <c r="C89" s="297"/>
      <c r="D89" s="297"/>
      <c r="E89" s="134"/>
      <c r="F89" s="167"/>
      <c r="G89" s="135"/>
      <c r="H89" s="69"/>
      <c r="I89" s="136">
        <f t="shared" ref="I89:J89" si="32">AVERAGE(I73:I88)</f>
        <v>6</v>
      </c>
      <c r="J89" s="137">
        <f t="shared" si="32"/>
        <v>3436.5</v>
      </c>
      <c r="K89" s="138">
        <f t="shared" ref="K89" si="33">J89/I89</f>
        <v>572.75</v>
      </c>
      <c r="L89" s="136">
        <f t="shared" ref="L89:M89" si="34">AVERAGE(L73:L88)</f>
        <v>6</v>
      </c>
      <c r="M89" s="137">
        <f t="shared" si="34"/>
        <v>3098.8669919253425</v>
      </c>
      <c r="N89" s="138">
        <f>M89/L89</f>
        <v>516.47783198755712</v>
      </c>
      <c r="O89" s="139">
        <f>L89-I89</f>
        <v>0</v>
      </c>
      <c r="P89" s="140">
        <f>N89-K89</f>
        <v>-56.272168012442876</v>
      </c>
      <c r="Q89" s="141">
        <f>N89/K89</f>
        <v>0.90175090700577409</v>
      </c>
      <c r="R89" s="308"/>
      <c r="S89" s="142">
        <f>S73</f>
        <v>0.52322916666666663</v>
      </c>
      <c r="T89" s="143">
        <f>INDEX(T73:T88,COUNTA(T73:T88))</f>
        <v>0.56805555555555554</v>
      </c>
      <c r="U89" s="144"/>
      <c r="V89" s="166"/>
      <c r="W89" s="167"/>
      <c r="X89" s="138"/>
      <c r="Y89" s="181">
        <f>SUM(Y73:Y88)</f>
        <v>0</v>
      </c>
      <c r="Z89" s="182">
        <f>SUM(Z73:Z88)</f>
        <v>0</v>
      </c>
      <c r="AA89" s="298"/>
      <c r="AB89" s="299"/>
      <c r="AC89" s="181">
        <f>SUM(AC73:AC88)</f>
        <v>2</v>
      </c>
      <c r="AD89" s="194">
        <f>SUM(AD73:AD88)</f>
        <v>0</v>
      </c>
      <c r="AE89" s="168">
        <f>M89-J89</f>
        <v>-337.63300807465748</v>
      </c>
      <c r="AF89" s="141">
        <f>M89/J89</f>
        <v>0.90175090700577409</v>
      </c>
      <c r="AG89" s="292"/>
    </row>
    <row r="90" spans="1:33" ht="15.75" customHeight="1">
      <c r="A90" s="300" t="s">
        <v>208</v>
      </c>
      <c r="B90" s="146" t="s">
        <v>184</v>
      </c>
      <c r="C90" s="304" t="s">
        <v>211</v>
      </c>
      <c r="D90" s="305"/>
      <c r="E90" s="147">
        <v>57.3</v>
      </c>
      <c r="F90" s="159">
        <v>1302</v>
      </c>
      <c r="G90" s="148">
        <f t="shared" ref="G90:G92" si="35">E90*F90</f>
        <v>74604.599999999991</v>
      </c>
      <c r="H90" s="149"/>
      <c r="I90" s="150">
        <v>21</v>
      </c>
      <c r="J90" s="151">
        <v>2000</v>
      </c>
      <c r="K90" s="152">
        <f>J90/I90</f>
        <v>95.238095238095241</v>
      </c>
      <c r="L90" s="153">
        <v>21</v>
      </c>
      <c r="M90" s="151">
        <f>F90/V90*60</f>
        <v>1775.4545454545455</v>
      </c>
      <c r="N90" s="152">
        <f>M90/L90</f>
        <v>84.545454545454547</v>
      </c>
      <c r="O90" s="154">
        <f>L90-I90</f>
        <v>0</v>
      </c>
      <c r="P90" s="155">
        <f>N90-K90</f>
        <v>-10.692640692640694</v>
      </c>
      <c r="Q90" s="156">
        <f>N90/K90</f>
        <v>0.8877272727272727</v>
      </c>
      <c r="R90" s="306">
        <f>Q106</f>
        <v>0.88775812314399705</v>
      </c>
      <c r="S90" s="157">
        <v>0.70833333333333337</v>
      </c>
      <c r="T90" s="158">
        <v>0.73888888888888893</v>
      </c>
      <c r="U90" s="159"/>
      <c r="V90" s="160">
        <v>44</v>
      </c>
      <c r="W90" s="97"/>
      <c r="X90" s="98"/>
      <c r="Y90" s="206"/>
      <c r="Z90" s="207"/>
      <c r="AA90" s="309"/>
      <c r="AB90" s="310"/>
      <c r="AC90" s="206">
        <v>1</v>
      </c>
      <c r="AD90" s="207"/>
      <c r="AE90" s="115">
        <f>M90-J90</f>
        <v>-224.5454545454545</v>
      </c>
      <c r="AF90" s="156">
        <f>M90/J90</f>
        <v>0.8877272727272727</v>
      </c>
      <c r="AG90" s="389">
        <f>AF106</f>
        <v>0.88775812314399705</v>
      </c>
    </row>
    <row r="91" spans="1:33" ht="15.75" customHeight="1">
      <c r="A91" s="301"/>
      <c r="B91" s="163" t="s">
        <v>184</v>
      </c>
      <c r="C91" s="293" t="s">
        <v>216</v>
      </c>
      <c r="D91" s="294"/>
      <c r="E91" s="101">
        <v>54.09</v>
      </c>
      <c r="F91" s="111">
        <v>1712</v>
      </c>
      <c r="G91" s="103">
        <f t="shared" si="35"/>
        <v>92602.08</v>
      </c>
      <c r="H91" s="26"/>
      <c r="I91" s="104">
        <v>19</v>
      </c>
      <c r="J91" s="105">
        <v>2000</v>
      </c>
      <c r="K91" s="106">
        <f t="shared" ref="K91:K92" si="36">J91/I91</f>
        <v>105.26315789473684</v>
      </c>
      <c r="L91" s="107">
        <v>19</v>
      </c>
      <c r="M91" s="105">
        <f>F91/V91*60</f>
        <v>1774.6040886841349</v>
      </c>
      <c r="N91" s="106">
        <f>M91/L91</f>
        <v>93.400215193901843</v>
      </c>
      <c r="O91" s="108">
        <f>L91-I91</f>
        <v>0</v>
      </c>
      <c r="P91" s="109">
        <f>N91-K91</f>
        <v>-11.862942700834992</v>
      </c>
      <c r="Q91" s="110">
        <f>N91/K91</f>
        <v>0.88730204434206761</v>
      </c>
      <c r="R91" s="307"/>
      <c r="S91" s="47">
        <v>0.74313657407407407</v>
      </c>
      <c r="T91" s="48">
        <v>0.78333333333333333</v>
      </c>
      <c r="U91" s="111">
        <v>6.1166666666666103</v>
      </c>
      <c r="V91" s="112">
        <v>57.883333333333326</v>
      </c>
      <c r="W91" s="113"/>
      <c r="X91" s="116"/>
      <c r="Y91" s="12"/>
      <c r="Z91" s="208"/>
      <c r="AA91" s="295"/>
      <c r="AB91" s="296"/>
      <c r="AC91" s="12">
        <v>1</v>
      </c>
      <c r="AD91" s="208"/>
      <c r="AE91" s="117">
        <f>M91-J91</f>
        <v>-225.39591131586508</v>
      </c>
      <c r="AF91" s="110">
        <f>M91/J91</f>
        <v>0.8873020443420675</v>
      </c>
      <c r="AG91" s="377"/>
    </row>
    <row r="92" spans="1:33" ht="15.75" customHeight="1">
      <c r="A92" s="301"/>
      <c r="B92" s="163" t="s">
        <v>184</v>
      </c>
      <c r="C92" s="293" t="s">
        <v>218</v>
      </c>
      <c r="D92" s="294"/>
      <c r="E92" s="101">
        <v>58.17</v>
      </c>
      <c r="F92" s="111">
        <v>1841</v>
      </c>
      <c r="G92" s="103">
        <f t="shared" si="35"/>
        <v>107090.97</v>
      </c>
      <c r="H92" s="26"/>
      <c r="I92" s="104">
        <v>19</v>
      </c>
      <c r="J92" s="105">
        <v>1800</v>
      </c>
      <c r="K92" s="106">
        <f t="shared" si="36"/>
        <v>94.736842105263165</v>
      </c>
      <c r="L92" s="107">
        <v>19</v>
      </c>
      <c r="M92" s="105">
        <f>F92/V92*60</f>
        <v>1598.9384800965022</v>
      </c>
      <c r="N92" s="106">
        <f>M92/L92</f>
        <v>84.154656847184327</v>
      </c>
      <c r="O92" s="108">
        <f>L92-I92</f>
        <v>0</v>
      </c>
      <c r="P92" s="109">
        <f>N92-K92</f>
        <v>-10.582185258078837</v>
      </c>
      <c r="Q92" s="110">
        <f>N92/K92</f>
        <v>0.88829915560916783</v>
      </c>
      <c r="R92" s="307"/>
      <c r="S92" s="47">
        <v>0.78680555555555554</v>
      </c>
      <c r="T92" s="48">
        <v>0.83478009259259256</v>
      </c>
      <c r="U92" s="111">
        <v>4.9999999999999822</v>
      </c>
      <c r="V92" s="112">
        <v>69.083333333333314</v>
      </c>
      <c r="W92" s="113"/>
      <c r="X92" s="116"/>
      <c r="Y92" s="12"/>
      <c r="Z92" s="208"/>
      <c r="AA92" s="295"/>
      <c r="AB92" s="296"/>
      <c r="AC92" s="12">
        <v>1</v>
      </c>
      <c r="AD92" s="208"/>
      <c r="AE92" s="117">
        <f>M92-J92</f>
        <v>-201.06151990349781</v>
      </c>
      <c r="AF92" s="110">
        <f>M92/J92</f>
        <v>0.88829915560916783</v>
      </c>
      <c r="AG92" s="377"/>
    </row>
    <row r="93" spans="1:33" ht="15.75" customHeight="1">
      <c r="A93" s="301"/>
      <c r="B93" s="163"/>
      <c r="C93" s="293"/>
      <c r="D93" s="294"/>
      <c r="E93" s="101"/>
      <c r="F93" s="111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07"/>
      <c r="S93" s="47"/>
      <c r="T93" s="48"/>
      <c r="U93" s="111"/>
      <c r="V93" s="112"/>
      <c r="W93" s="113"/>
      <c r="X93" s="116"/>
      <c r="Y93" s="12"/>
      <c r="Z93" s="208"/>
      <c r="AA93" s="295"/>
      <c r="AB93" s="296"/>
      <c r="AC93" s="12"/>
      <c r="AD93" s="208"/>
      <c r="AE93" s="117"/>
      <c r="AF93" s="110"/>
      <c r="AG93" s="377"/>
    </row>
    <row r="94" spans="1:33" ht="15.75" customHeight="1">
      <c r="A94" s="302"/>
      <c r="B94" s="163"/>
      <c r="C94" s="293"/>
      <c r="D94" s="294"/>
      <c r="E94" s="101"/>
      <c r="F94" s="111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307"/>
      <c r="S94" s="47"/>
      <c r="T94" s="48"/>
      <c r="U94" s="111"/>
      <c r="V94" s="112"/>
      <c r="W94" s="113"/>
      <c r="X94" s="116"/>
      <c r="Y94" s="12"/>
      <c r="Z94" s="208"/>
      <c r="AA94" s="295"/>
      <c r="AB94" s="296"/>
      <c r="AC94" s="12"/>
      <c r="AD94" s="208"/>
      <c r="AE94" s="117"/>
      <c r="AF94" s="110"/>
      <c r="AG94" s="377"/>
    </row>
    <row r="95" spans="1:33" ht="15.75" customHeight="1">
      <c r="A95" s="302"/>
      <c r="B95" s="163"/>
      <c r="C95" s="293"/>
      <c r="D95" s="294"/>
      <c r="E95" s="101"/>
      <c r="F95" s="111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07"/>
      <c r="S95" s="47"/>
      <c r="T95" s="48"/>
      <c r="U95" s="111"/>
      <c r="V95" s="112"/>
      <c r="W95" s="113"/>
      <c r="X95" s="116"/>
      <c r="Y95" s="12"/>
      <c r="Z95" s="208"/>
      <c r="AA95" s="295"/>
      <c r="AB95" s="296"/>
      <c r="AC95" s="12"/>
      <c r="AD95" s="208"/>
      <c r="AE95" s="117"/>
      <c r="AF95" s="110"/>
      <c r="AG95" s="377"/>
    </row>
    <row r="96" spans="1:33" ht="15.75" customHeight="1">
      <c r="A96" s="302"/>
      <c r="B96" s="163"/>
      <c r="C96" s="293"/>
      <c r="D96" s="294"/>
      <c r="E96" s="101"/>
      <c r="F96" s="111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307"/>
      <c r="S96" s="47"/>
      <c r="T96" s="48"/>
      <c r="U96" s="111"/>
      <c r="V96" s="112"/>
      <c r="W96" s="113"/>
      <c r="X96" s="116"/>
      <c r="Y96" s="12"/>
      <c r="Z96" s="208"/>
      <c r="AA96" s="295"/>
      <c r="AB96" s="296"/>
      <c r="AC96" s="12"/>
      <c r="AD96" s="208"/>
      <c r="AE96" s="117"/>
      <c r="AF96" s="110"/>
      <c r="AG96" s="377"/>
    </row>
    <row r="97" spans="1:33" ht="15.75" customHeight="1">
      <c r="A97" s="302"/>
      <c r="B97" s="163"/>
      <c r="C97" s="293"/>
      <c r="D97" s="294"/>
      <c r="E97" s="101"/>
      <c r="F97" s="111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07"/>
      <c r="S97" s="47"/>
      <c r="T97" s="48"/>
      <c r="U97" s="111"/>
      <c r="V97" s="112"/>
      <c r="W97" s="113"/>
      <c r="X97" s="116"/>
      <c r="Y97" s="12"/>
      <c r="Z97" s="208"/>
      <c r="AA97" s="295"/>
      <c r="AB97" s="296"/>
      <c r="AC97" s="12"/>
      <c r="AD97" s="208"/>
      <c r="AE97" s="117"/>
      <c r="AF97" s="110"/>
      <c r="AG97" s="377"/>
    </row>
    <row r="98" spans="1:33" ht="15.75" customHeight="1">
      <c r="A98" s="302"/>
      <c r="B98" s="163"/>
      <c r="C98" s="293"/>
      <c r="D98" s="294"/>
      <c r="E98" s="101"/>
      <c r="F98" s="111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07"/>
      <c r="S98" s="47"/>
      <c r="T98" s="48"/>
      <c r="U98" s="111"/>
      <c r="V98" s="112"/>
      <c r="W98" s="113"/>
      <c r="X98" s="116"/>
      <c r="Y98" s="12"/>
      <c r="Z98" s="208"/>
      <c r="AA98" s="295"/>
      <c r="AB98" s="296"/>
      <c r="AC98" s="12"/>
      <c r="AD98" s="208"/>
      <c r="AE98" s="117"/>
      <c r="AF98" s="110"/>
      <c r="AG98" s="377"/>
    </row>
    <row r="99" spans="1:33" ht="15.75" customHeight="1">
      <c r="A99" s="302"/>
      <c r="B99" s="163"/>
      <c r="C99" s="293"/>
      <c r="D99" s="294"/>
      <c r="E99" s="101"/>
      <c r="F99" s="111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07"/>
      <c r="S99" s="47"/>
      <c r="T99" s="48"/>
      <c r="U99" s="111"/>
      <c r="V99" s="112"/>
      <c r="W99" s="113"/>
      <c r="X99" s="116"/>
      <c r="Y99" s="12"/>
      <c r="Z99" s="208"/>
      <c r="AA99" s="295"/>
      <c r="AB99" s="296"/>
      <c r="AC99" s="12"/>
      <c r="AD99" s="208"/>
      <c r="AE99" s="117"/>
      <c r="AF99" s="110"/>
      <c r="AG99" s="377"/>
    </row>
    <row r="100" spans="1:33" ht="15.75" customHeight="1">
      <c r="A100" s="302"/>
      <c r="B100" s="163"/>
      <c r="C100" s="293"/>
      <c r="D100" s="294"/>
      <c r="E100" s="101"/>
      <c r="F100" s="111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07"/>
      <c r="S100" s="47"/>
      <c r="T100" s="48"/>
      <c r="U100" s="111"/>
      <c r="V100" s="112"/>
      <c r="W100" s="113"/>
      <c r="X100" s="116"/>
      <c r="Y100" s="12"/>
      <c r="Z100" s="208"/>
      <c r="AA100" s="295"/>
      <c r="AB100" s="296"/>
      <c r="AC100" s="12"/>
      <c r="AD100" s="208"/>
      <c r="AE100" s="117"/>
      <c r="AF100" s="110"/>
      <c r="AG100" s="377"/>
    </row>
    <row r="101" spans="1:33" ht="15.75" customHeight="1">
      <c r="A101" s="302"/>
      <c r="B101" s="163"/>
      <c r="C101" s="293"/>
      <c r="D101" s="294"/>
      <c r="E101" s="101"/>
      <c r="F101" s="111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07"/>
      <c r="S101" s="47"/>
      <c r="T101" s="48"/>
      <c r="U101" s="111"/>
      <c r="V101" s="112"/>
      <c r="W101" s="113"/>
      <c r="X101" s="116"/>
      <c r="Y101" s="12"/>
      <c r="Z101" s="208"/>
      <c r="AA101" s="295"/>
      <c r="AB101" s="296"/>
      <c r="AC101" s="12"/>
      <c r="AD101" s="208"/>
      <c r="AE101" s="117"/>
      <c r="AF101" s="110"/>
      <c r="AG101" s="377"/>
    </row>
    <row r="102" spans="1:33" ht="15.75" customHeight="1">
      <c r="A102" s="302"/>
      <c r="B102" s="163"/>
      <c r="C102" s="293"/>
      <c r="D102" s="294"/>
      <c r="E102" s="101"/>
      <c r="F102" s="111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07"/>
      <c r="S102" s="47"/>
      <c r="T102" s="48"/>
      <c r="U102" s="111"/>
      <c r="V102" s="112"/>
      <c r="W102" s="113"/>
      <c r="X102" s="116"/>
      <c r="Y102" s="12"/>
      <c r="Z102" s="208"/>
      <c r="AA102" s="295"/>
      <c r="AB102" s="296"/>
      <c r="AC102" s="12"/>
      <c r="AD102" s="208"/>
      <c r="AE102" s="117"/>
      <c r="AF102" s="110"/>
      <c r="AG102" s="377"/>
    </row>
    <row r="103" spans="1:33" ht="15.75" customHeight="1">
      <c r="A103" s="302"/>
      <c r="B103" s="163"/>
      <c r="C103" s="293"/>
      <c r="D103" s="294"/>
      <c r="E103" s="101"/>
      <c r="F103" s="111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07"/>
      <c r="S103" s="47"/>
      <c r="T103" s="48"/>
      <c r="U103" s="111"/>
      <c r="V103" s="112"/>
      <c r="W103" s="185"/>
      <c r="X103" s="186"/>
      <c r="Y103" s="12"/>
      <c r="Z103" s="208"/>
      <c r="AA103" s="295"/>
      <c r="AB103" s="296"/>
      <c r="AC103" s="12"/>
      <c r="AD103" s="208"/>
      <c r="AE103" s="117"/>
      <c r="AF103" s="110"/>
      <c r="AG103" s="377"/>
    </row>
    <row r="104" spans="1:33" ht="15.75" customHeight="1">
      <c r="A104" s="302"/>
      <c r="B104" s="163"/>
      <c r="C104" s="293"/>
      <c r="D104" s="294"/>
      <c r="E104" s="101"/>
      <c r="F104" s="111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07"/>
      <c r="S104" s="47"/>
      <c r="T104" s="48"/>
      <c r="U104" s="111"/>
      <c r="V104" s="112"/>
      <c r="W104" s="187"/>
      <c r="X104" s="188"/>
      <c r="Y104" s="12"/>
      <c r="Z104" s="208"/>
      <c r="AA104" s="295"/>
      <c r="AB104" s="296"/>
      <c r="AC104" s="12"/>
      <c r="AD104" s="208"/>
      <c r="AE104" s="117"/>
      <c r="AF104" s="110"/>
      <c r="AG104" s="377"/>
    </row>
    <row r="105" spans="1:33" ht="15.75" customHeight="1">
      <c r="A105" s="302"/>
      <c r="B105" s="100"/>
      <c r="C105" s="293"/>
      <c r="D105" s="294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07"/>
      <c r="S105" s="47"/>
      <c r="T105" s="48"/>
      <c r="U105" s="130"/>
      <c r="V105" s="112"/>
      <c r="W105" s="187"/>
      <c r="X105" s="188"/>
      <c r="Y105" s="12"/>
      <c r="Z105" s="208"/>
      <c r="AA105" s="295"/>
      <c r="AB105" s="296"/>
      <c r="AC105" s="12"/>
      <c r="AD105" s="208"/>
      <c r="AE105" s="117"/>
      <c r="AF105" s="110"/>
      <c r="AG105" s="377"/>
    </row>
    <row r="106" spans="1:33" ht="15.75" customHeight="1" thickBot="1">
      <c r="A106" s="303"/>
      <c r="B106" s="133" t="s">
        <v>117</v>
      </c>
      <c r="C106" s="297"/>
      <c r="D106" s="297"/>
      <c r="E106" s="134"/>
      <c r="F106" s="167"/>
      <c r="G106" s="135"/>
      <c r="H106" s="69"/>
      <c r="I106" s="136">
        <f t="shared" ref="I106:J106" si="37">AVERAGE(I90:I105)</f>
        <v>19.666666666666668</v>
      </c>
      <c r="J106" s="137">
        <f t="shared" si="37"/>
        <v>1933.3333333333333</v>
      </c>
      <c r="K106" s="138">
        <f t="shared" ref="K106" si="38">J106/I106</f>
        <v>98.305084745762699</v>
      </c>
      <c r="L106" s="136">
        <f t="shared" ref="L106:M106" si="39">AVERAGE(L90:L105)</f>
        <v>19.666666666666668</v>
      </c>
      <c r="M106" s="137">
        <f t="shared" si="39"/>
        <v>1716.3323714117275</v>
      </c>
      <c r="N106" s="138">
        <f>M106/L106</f>
        <v>87.27113752940987</v>
      </c>
      <c r="O106" s="139">
        <f>L106-I106</f>
        <v>0</v>
      </c>
      <c r="P106" s="140">
        <f>N106-K106</f>
        <v>-11.033947216352828</v>
      </c>
      <c r="Q106" s="141">
        <f>N106/K106</f>
        <v>0.88775812314399705</v>
      </c>
      <c r="R106" s="308"/>
      <c r="S106" s="142">
        <f>S90</f>
        <v>0.70833333333333337</v>
      </c>
      <c r="T106" s="143">
        <f>INDEX(T90:T105,COUNTA(T90:T105))</f>
        <v>0.83478009259259256</v>
      </c>
      <c r="U106" s="144"/>
      <c r="V106" s="166"/>
      <c r="W106" s="189"/>
      <c r="X106" s="190"/>
      <c r="Y106" s="181">
        <f t="shared" ref="Y106:Z106" si="40">SUM(Y90:Y105)</f>
        <v>0</v>
      </c>
      <c r="Z106" s="182">
        <f t="shared" si="40"/>
        <v>0</v>
      </c>
      <c r="AA106" s="298"/>
      <c r="AB106" s="299"/>
      <c r="AC106" s="181">
        <f t="shared" ref="AC106:AD106" si="41">SUM(AC90:AC105)</f>
        <v>3</v>
      </c>
      <c r="AD106" s="182">
        <f t="shared" si="41"/>
        <v>0</v>
      </c>
      <c r="AE106" s="168">
        <f>M106-J106</f>
        <v>-217.00096192160572</v>
      </c>
      <c r="AF106" s="141">
        <f>M106/J106</f>
        <v>0.88775812314399705</v>
      </c>
      <c r="AG106" s="378"/>
    </row>
    <row r="107" spans="1:33" ht="15.75" customHeight="1">
      <c r="A107" s="311" t="s">
        <v>229</v>
      </c>
      <c r="B107" s="146" t="s">
        <v>184</v>
      </c>
      <c r="C107" s="304" t="s">
        <v>210</v>
      </c>
      <c r="D107" s="305"/>
      <c r="E107" s="147">
        <v>50.67</v>
      </c>
      <c r="F107" s="97">
        <v>588</v>
      </c>
      <c r="G107" s="148">
        <f t="shared" ref="G107:G110" si="42">E107*F107</f>
        <v>29793.960000000003</v>
      </c>
      <c r="H107" s="149"/>
      <c r="I107" s="150">
        <v>20</v>
      </c>
      <c r="J107" s="151">
        <v>2000</v>
      </c>
      <c r="K107" s="152">
        <f>J107/I107</f>
        <v>100</v>
      </c>
      <c r="L107" s="153">
        <v>20</v>
      </c>
      <c r="M107" s="151">
        <f>F107/V107*60</f>
        <v>1775.8389261744953</v>
      </c>
      <c r="N107" s="152">
        <f>M107/L107</f>
        <v>88.791946308724761</v>
      </c>
      <c r="O107" s="154">
        <f>L107-I107</f>
        <v>0</v>
      </c>
      <c r="P107" s="155">
        <f>N107-K107</f>
        <v>-11.208053691275239</v>
      </c>
      <c r="Q107" s="156">
        <f>N107/K107</f>
        <v>0.88791946308724756</v>
      </c>
      <c r="R107" s="306">
        <f>Q123</f>
        <v>0.88725199687388268</v>
      </c>
      <c r="S107" s="157">
        <v>0.7084259259259259</v>
      </c>
      <c r="T107" s="158">
        <v>0.72222222222222221</v>
      </c>
      <c r="U107" s="159"/>
      <c r="V107" s="160">
        <v>19.866666666666681</v>
      </c>
      <c r="W107" s="158"/>
      <c r="X107" s="169"/>
      <c r="Y107" s="206"/>
      <c r="Z107" s="207"/>
      <c r="AA107" s="309"/>
      <c r="AB107" s="310"/>
      <c r="AC107" s="206">
        <v>1</v>
      </c>
      <c r="AD107" s="207"/>
      <c r="AE107" s="115">
        <f>M107-J107</f>
        <v>-224.16107382550467</v>
      </c>
      <c r="AF107" s="156">
        <f>M107/J107</f>
        <v>0.88791946308724767</v>
      </c>
      <c r="AG107" s="290">
        <f>AF123</f>
        <v>0.88725199687388268</v>
      </c>
    </row>
    <row r="108" spans="1:33" ht="15.75" customHeight="1">
      <c r="A108" s="312"/>
      <c r="B108" s="163" t="s">
        <v>184</v>
      </c>
      <c r="C108" s="293" t="s">
        <v>212</v>
      </c>
      <c r="D108" s="294"/>
      <c r="E108" s="101">
        <v>56.79</v>
      </c>
      <c r="F108" s="102">
        <v>1589</v>
      </c>
      <c r="G108" s="103">
        <f t="shared" si="42"/>
        <v>90239.31</v>
      </c>
      <c r="H108" s="26"/>
      <c r="I108" s="104">
        <v>23</v>
      </c>
      <c r="J108" s="105">
        <v>2000</v>
      </c>
      <c r="K108" s="106">
        <f t="shared" ref="K108:K110" si="43">J108/I108</f>
        <v>86.956521739130437</v>
      </c>
      <c r="L108" s="107">
        <v>23</v>
      </c>
      <c r="M108" s="105">
        <f>F108/V108*60</f>
        <v>1773.7674418604674</v>
      </c>
      <c r="N108" s="106">
        <f>M108/L108</f>
        <v>77.120323559150762</v>
      </c>
      <c r="O108" s="108">
        <f>L108-I108</f>
        <v>0</v>
      </c>
      <c r="P108" s="109">
        <f>N108-K108</f>
        <v>-9.8361981799796752</v>
      </c>
      <c r="Q108" s="110">
        <f>N108/K108</f>
        <v>0.88688372093023371</v>
      </c>
      <c r="R108" s="307"/>
      <c r="S108" s="47">
        <v>0.72586805555555556</v>
      </c>
      <c r="T108" s="48">
        <v>0.7631944444444444</v>
      </c>
      <c r="U108" s="111">
        <v>5.2500000000000213</v>
      </c>
      <c r="V108" s="112">
        <v>53.749999999999929</v>
      </c>
      <c r="W108" s="113"/>
      <c r="X108" s="116"/>
      <c r="Y108" s="12"/>
      <c r="Z108" s="208"/>
      <c r="AA108" s="295"/>
      <c r="AB108" s="296"/>
      <c r="AC108" s="12">
        <v>1</v>
      </c>
      <c r="AD108" s="208"/>
      <c r="AE108" s="117">
        <f>M108-J108</f>
        <v>-226.23255813953256</v>
      </c>
      <c r="AF108" s="110">
        <f>M108/J108</f>
        <v>0.88688372093023371</v>
      </c>
      <c r="AG108" s="291"/>
    </row>
    <row r="109" spans="1:33" ht="15.75" customHeight="1">
      <c r="A109" s="312"/>
      <c r="B109" s="163" t="s">
        <v>184</v>
      </c>
      <c r="C109" s="293" t="s">
        <v>213</v>
      </c>
      <c r="D109" s="294"/>
      <c r="E109" s="101">
        <v>56.87</v>
      </c>
      <c r="F109" s="102">
        <v>1291</v>
      </c>
      <c r="G109" s="103">
        <f t="shared" si="42"/>
        <v>73419.17</v>
      </c>
      <c r="H109" s="26"/>
      <c r="I109" s="104">
        <v>23</v>
      </c>
      <c r="J109" s="105">
        <v>2000</v>
      </c>
      <c r="K109" s="106">
        <f t="shared" si="43"/>
        <v>86.956521739130437</v>
      </c>
      <c r="L109" s="107">
        <v>23</v>
      </c>
      <c r="M109" s="105">
        <f>F109/V109*60</f>
        <v>1773.2163296451733</v>
      </c>
      <c r="N109" s="106">
        <f>M109/L109</f>
        <v>77.096362158485803</v>
      </c>
      <c r="O109" s="108">
        <f>L109-I109</f>
        <v>0</v>
      </c>
      <c r="P109" s="109">
        <f>N109-K109</f>
        <v>-9.860159580644634</v>
      </c>
      <c r="Q109" s="110">
        <f>N109/K109</f>
        <v>0.88660816482258675</v>
      </c>
      <c r="R109" s="307"/>
      <c r="S109" s="47">
        <v>0.76758101851851857</v>
      </c>
      <c r="T109" s="48">
        <v>0.79791666666666672</v>
      </c>
      <c r="U109" s="111">
        <v>6.3166666666668014</v>
      </c>
      <c r="V109" s="112">
        <v>43.683333333333337</v>
      </c>
      <c r="W109" s="113"/>
      <c r="X109" s="116"/>
      <c r="Y109" s="12"/>
      <c r="Z109" s="208"/>
      <c r="AA109" s="295"/>
      <c r="AB109" s="296"/>
      <c r="AC109" s="12">
        <v>1</v>
      </c>
      <c r="AD109" s="208"/>
      <c r="AE109" s="117">
        <f>M109-J109</f>
        <v>-226.78367035482665</v>
      </c>
      <c r="AF109" s="110">
        <f>M109/J109</f>
        <v>0.88660816482258664</v>
      </c>
      <c r="AG109" s="291"/>
    </row>
    <row r="110" spans="1:33" ht="15.75" customHeight="1">
      <c r="A110" s="312"/>
      <c r="B110" s="163" t="s">
        <v>184</v>
      </c>
      <c r="C110" s="293" t="s">
        <v>214</v>
      </c>
      <c r="D110" s="294"/>
      <c r="E110" s="101">
        <v>47.6</v>
      </c>
      <c r="F110" s="102">
        <v>1467</v>
      </c>
      <c r="G110" s="103">
        <f t="shared" si="42"/>
        <v>69829.2</v>
      </c>
      <c r="H110" s="26"/>
      <c r="I110" s="104">
        <v>23</v>
      </c>
      <c r="J110" s="105">
        <v>2000</v>
      </c>
      <c r="K110" s="106">
        <f t="shared" si="43"/>
        <v>86.956521739130437</v>
      </c>
      <c r="L110" s="107">
        <v>23</v>
      </c>
      <c r="M110" s="105">
        <f>F110/V110*60</f>
        <v>1775.1932773109256</v>
      </c>
      <c r="N110" s="106">
        <f>M110/L110</f>
        <v>77.182316404822856</v>
      </c>
      <c r="O110" s="108">
        <f>L110-I110</f>
        <v>0</v>
      </c>
      <c r="P110" s="109">
        <f>N110-K110</f>
        <v>-9.774205334307581</v>
      </c>
      <c r="Q110" s="110">
        <f>N110/K110</f>
        <v>0.88759663865546279</v>
      </c>
      <c r="R110" s="307"/>
      <c r="S110" s="47">
        <v>0.80167824074074079</v>
      </c>
      <c r="T110" s="48">
        <v>0.83611111111111114</v>
      </c>
      <c r="U110" s="111">
        <v>5.4166666666666607</v>
      </c>
      <c r="V110" s="112">
        <v>49.5833333333333</v>
      </c>
      <c r="W110" s="113"/>
      <c r="X110" s="116"/>
      <c r="Y110" s="12"/>
      <c r="Z110" s="208"/>
      <c r="AA110" s="295"/>
      <c r="AB110" s="296"/>
      <c r="AC110" s="12">
        <v>1</v>
      </c>
      <c r="AD110" s="208"/>
      <c r="AE110" s="117">
        <f>M110-J110</f>
        <v>-224.80672268907438</v>
      </c>
      <c r="AF110" s="110">
        <f>M110/J110</f>
        <v>0.88759663865546279</v>
      </c>
      <c r="AG110" s="291"/>
    </row>
    <row r="111" spans="1:33" ht="15.75" customHeight="1">
      <c r="A111" s="312"/>
      <c r="B111" s="163"/>
      <c r="C111" s="293"/>
      <c r="D111" s="294"/>
      <c r="E111" s="101"/>
      <c r="F111" s="102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307"/>
      <c r="S111" s="47"/>
      <c r="T111" s="48"/>
      <c r="U111" s="111"/>
      <c r="V111" s="112"/>
      <c r="W111" s="113"/>
      <c r="X111" s="116"/>
      <c r="Y111" s="12"/>
      <c r="Z111" s="208"/>
      <c r="AA111" s="295"/>
      <c r="AB111" s="296"/>
      <c r="AC111" s="12"/>
      <c r="AD111" s="208"/>
      <c r="AE111" s="117"/>
      <c r="AF111" s="110"/>
      <c r="AG111" s="291"/>
    </row>
    <row r="112" spans="1:33" ht="15.75" customHeight="1">
      <c r="A112" s="312"/>
      <c r="B112" s="163"/>
      <c r="C112" s="293"/>
      <c r="D112" s="294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07"/>
      <c r="S112" s="47"/>
      <c r="T112" s="48"/>
      <c r="U112" s="111"/>
      <c r="V112" s="112"/>
      <c r="W112" s="113"/>
      <c r="X112" s="116"/>
      <c r="Y112" s="12"/>
      <c r="Z112" s="208"/>
      <c r="AA112" s="295"/>
      <c r="AB112" s="296"/>
      <c r="AC112" s="12"/>
      <c r="AD112" s="208"/>
      <c r="AE112" s="117"/>
      <c r="AF112" s="110"/>
      <c r="AG112" s="291"/>
    </row>
    <row r="113" spans="1:33" ht="15.75" customHeight="1">
      <c r="A113" s="312"/>
      <c r="B113" s="163"/>
      <c r="C113" s="293"/>
      <c r="D113" s="294"/>
      <c r="E113" s="101"/>
      <c r="F113" s="102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307"/>
      <c r="S113" s="119"/>
      <c r="T113" s="120"/>
      <c r="U113" s="111"/>
      <c r="V113" s="112"/>
      <c r="W113" s="120"/>
      <c r="X113" s="191"/>
      <c r="Y113" s="12"/>
      <c r="Z113" s="208"/>
      <c r="AA113" s="295"/>
      <c r="AB113" s="296"/>
      <c r="AC113" s="12"/>
      <c r="AD113" s="208"/>
      <c r="AE113" s="117"/>
      <c r="AF113" s="110"/>
      <c r="AG113" s="291"/>
    </row>
    <row r="114" spans="1:33" ht="15.75" customHeight="1">
      <c r="A114" s="312"/>
      <c r="B114" s="163"/>
      <c r="C114" s="293"/>
      <c r="D114" s="294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07"/>
      <c r="S114" s="119"/>
      <c r="T114" s="120"/>
      <c r="U114" s="111"/>
      <c r="V114" s="112"/>
      <c r="W114" s="120"/>
      <c r="X114" s="191"/>
      <c r="Y114" s="12"/>
      <c r="Z114" s="208"/>
      <c r="AA114" s="295"/>
      <c r="AB114" s="296"/>
      <c r="AC114" s="12"/>
      <c r="AD114" s="208"/>
      <c r="AE114" s="117"/>
      <c r="AF114" s="110"/>
      <c r="AG114" s="291"/>
    </row>
    <row r="115" spans="1:33" ht="15.75" customHeight="1">
      <c r="A115" s="312"/>
      <c r="B115" s="163"/>
      <c r="C115" s="293"/>
      <c r="D115" s="294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07"/>
      <c r="S115" s="119"/>
      <c r="T115" s="120"/>
      <c r="U115" s="111"/>
      <c r="V115" s="112"/>
      <c r="W115" s="120"/>
      <c r="X115" s="191"/>
      <c r="Y115" s="12"/>
      <c r="Z115" s="208"/>
      <c r="AA115" s="295"/>
      <c r="AB115" s="296"/>
      <c r="AC115" s="12"/>
      <c r="AD115" s="208"/>
      <c r="AE115" s="117"/>
      <c r="AF115" s="110"/>
      <c r="AG115" s="291"/>
    </row>
    <row r="116" spans="1:33" ht="15.75" customHeight="1">
      <c r="A116" s="312"/>
      <c r="B116" s="163"/>
      <c r="C116" s="293"/>
      <c r="D116" s="294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07"/>
      <c r="S116" s="119"/>
      <c r="T116" s="120"/>
      <c r="U116" s="111"/>
      <c r="V116" s="112"/>
      <c r="W116" s="120"/>
      <c r="X116" s="191"/>
      <c r="Y116" s="12"/>
      <c r="Z116" s="208"/>
      <c r="AA116" s="295"/>
      <c r="AB116" s="296"/>
      <c r="AC116" s="12"/>
      <c r="AD116" s="208"/>
      <c r="AE116" s="117"/>
      <c r="AF116" s="110"/>
      <c r="AG116" s="291"/>
    </row>
    <row r="117" spans="1:33" ht="15.75" customHeight="1">
      <c r="A117" s="312"/>
      <c r="B117" s="163"/>
      <c r="C117" s="293"/>
      <c r="D117" s="294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07"/>
      <c r="S117" s="119"/>
      <c r="T117" s="120"/>
      <c r="U117" s="111"/>
      <c r="V117" s="112"/>
      <c r="W117" s="120"/>
      <c r="X117" s="191"/>
      <c r="Y117" s="12"/>
      <c r="Z117" s="208"/>
      <c r="AA117" s="295"/>
      <c r="AB117" s="296"/>
      <c r="AC117" s="12"/>
      <c r="AD117" s="208"/>
      <c r="AE117" s="117"/>
      <c r="AF117" s="110"/>
      <c r="AG117" s="291"/>
    </row>
    <row r="118" spans="1:33" ht="15.75" customHeight="1">
      <c r="A118" s="312"/>
      <c r="B118" s="163"/>
      <c r="C118" s="293"/>
      <c r="D118" s="294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07"/>
      <c r="S118" s="119"/>
      <c r="T118" s="120"/>
      <c r="U118" s="111"/>
      <c r="V118" s="112"/>
      <c r="W118" s="120"/>
      <c r="X118" s="191"/>
      <c r="Y118" s="12"/>
      <c r="Z118" s="208"/>
      <c r="AA118" s="295"/>
      <c r="AB118" s="296"/>
      <c r="AC118" s="12"/>
      <c r="AD118" s="208"/>
      <c r="AE118" s="117"/>
      <c r="AF118" s="110"/>
      <c r="AG118" s="291"/>
    </row>
    <row r="119" spans="1:33" ht="15.75" customHeight="1">
      <c r="A119" s="312"/>
      <c r="B119" s="163"/>
      <c r="C119" s="293"/>
      <c r="D119" s="294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07"/>
      <c r="S119" s="119"/>
      <c r="T119" s="120"/>
      <c r="U119" s="111"/>
      <c r="V119" s="112"/>
      <c r="W119" s="120"/>
      <c r="X119" s="191"/>
      <c r="Y119" s="12"/>
      <c r="Z119" s="208"/>
      <c r="AA119" s="295"/>
      <c r="AB119" s="296"/>
      <c r="AC119" s="12"/>
      <c r="AD119" s="208"/>
      <c r="AE119" s="117"/>
      <c r="AF119" s="110"/>
      <c r="AG119" s="291"/>
    </row>
    <row r="120" spans="1:33" ht="15.75" customHeight="1">
      <c r="A120" s="312"/>
      <c r="B120" s="163"/>
      <c r="C120" s="293"/>
      <c r="D120" s="294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07"/>
      <c r="S120" s="119"/>
      <c r="T120" s="120"/>
      <c r="U120" s="111"/>
      <c r="V120" s="112"/>
      <c r="W120" s="120"/>
      <c r="X120" s="191"/>
      <c r="Y120" s="12"/>
      <c r="Z120" s="208"/>
      <c r="AA120" s="295"/>
      <c r="AB120" s="296"/>
      <c r="AC120" s="12"/>
      <c r="AD120" s="208"/>
      <c r="AE120" s="117"/>
      <c r="AF120" s="110"/>
      <c r="AG120" s="291"/>
    </row>
    <row r="121" spans="1:33" ht="15.75" customHeight="1">
      <c r="A121" s="312"/>
      <c r="B121" s="163"/>
      <c r="C121" s="293"/>
      <c r="D121" s="294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07"/>
      <c r="S121" s="119"/>
      <c r="T121" s="120"/>
      <c r="U121" s="111"/>
      <c r="V121" s="112"/>
      <c r="W121" s="120"/>
      <c r="X121" s="191"/>
      <c r="Y121" s="12"/>
      <c r="Z121" s="208"/>
      <c r="AA121" s="295"/>
      <c r="AB121" s="296"/>
      <c r="AC121" s="12"/>
      <c r="AD121" s="208"/>
      <c r="AE121" s="117"/>
      <c r="AF121" s="110"/>
      <c r="AG121" s="291"/>
    </row>
    <row r="122" spans="1:33" ht="15.75" customHeight="1">
      <c r="A122" s="312"/>
      <c r="B122" s="163"/>
      <c r="C122" s="293"/>
      <c r="D122" s="294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07"/>
      <c r="S122" s="119"/>
      <c r="T122" s="120"/>
      <c r="U122" s="130"/>
      <c r="V122" s="131"/>
      <c r="W122" s="126"/>
      <c r="X122" s="127"/>
      <c r="Y122" s="12"/>
      <c r="Z122" s="208"/>
      <c r="AA122" s="295"/>
      <c r="AB122" s="296"/>
      <c r="AC122" s="12"/>
      <c r="AD122" s="208"/>
      <c r="AE122" s="165"/>
      <c r="AF122" s="125"/>
      <c r="AG122" s="291"/>
    </row>
    <row r="123" spans="1:33" ht="15.75" customHeight="1" thickBot="1">
      <c r="A123" s="313"/>
      <c r="B123" s="133" t="s">
        <v>117</v>
      </c>
      <c r="C123" s="297"/>
      <c r="D123" s="297"/>
      <c r="E123" s="134"/>
      <c r="F123" s="167"/>
      <c r="G123" s="135"/>
      <c r="H123" s="69"/>
      <c r="I123" s="136">
        <f t="shared" ref="I123:J123" si="44">AVERAGE(I107:I122)</f>
        <v>22.25</v>
      </c>
      <c r="J123" s="137">
        <f t="shared" si="44"/>
        <v>2000</v>
      </c>
      <c r="K123" s="138">
        <f t="shared" ref="K123" si="45">J123/I123</f>
        <v>89.887640449438209</v>
      </c>
      <c r="L123" s="136">
        <f t="shared" ref="L123:M123" si="46">AVERAGE(L107:L122)</f>
        <v>22.25</v>
      </c>
      <c r="M123" s="137">
        <f t="shared" si="46"/>
        <v>1774.5039937477654</v>
      </c>
      <c r="N123" s="138">
        <f>M123/L123</f>
        <v>79.752988483045641</v>
      </c>
      <c r="O123" s="139">
        <f>L123-I123</f>
        <v>0</v>
      </c>
      <c r="P123" s="140">
        <f>N123-K123</f>
        <v>-10.134651966392568</v>
      </c>
      <c r="Q123" s="141">
        <f>N123/K123</f>
        <v>0.88725199687388268</v>
      </c>
      <c r="R123" s="308"/>
      <c r="S123" s="142">
        <f>S107</f>
        <v>0.7084259259259259</v>
      </c>
      <c r="T123" s="143">
        <f>INDEX(T107:T122,COUNTA(T107:T122))</f>
        <v>0.83611111111111114</v>
      </c>
      <c r="U123" s="144"/>
      <c r="V123" s="166"/>
      <c r="W123" s="167"/>
      <c r="X123" s="138"/>
      <c r="Y123" s="181">
        <f t="shared" ref="Y123:Z123" si="47">SUM(Y107:Y122)</f>
        <v>0</v>
      </c>
      <c r="Z123" s="182">
        <f t="shared" si="47"/>
        <v>0</v>
      </c>
      <c r="AA123" s="298"/>
      <c r="AB123" s="299"/>
      <c r="AC123" s="181">
        <f t="shared" ref="AC123:AD123" si="48">SUM(AC107:AC122)</f>
        <v>4</v>
      </c>
      <c r="AD123" s="182">
        <f t="shared" si="48"/>
        <v>0</v>
      </c>
      <c r="AE123" s="168">
        <f>M123-J123</f>
        <v>-225.49600625223457</v>
      </c>
      <c r="AF123" s="141">
        <f>M123/J123</f>
        <v>0.88725199687388268</v>
      </c>
      <c r="AG123" s="292"/>
    </row>
    <row r="125" spans="1:33">
      <c r="AA125" s="289" t="s">
        <v>161</v>
      </c>
      <c r="AB125" s="289"/>
    </row>
    <row r="126" spans="1:33">
      <c r="AA126" s="289" t="s">
        <v>162</v>
      </c>
      <c r="AB126" s="289"/>
    </row>
    <row r="127" spans="1:33">
      <c r="AA127" s="289" t="s">
        <v>163</v>
      </c>
      <c r="AB127" s="289"/>
    </row>
    <row r="128" spans="1:33">
      <c r="AA128" s="289" t="s">
        <v>164</v>
      </c>
      <c r="AB128" s="289"/>
    </row>
    <row r="129" spans="27:28">
      <c r="AA129" s="289" t="s">
        <v>165</v>
      </c>
      <c r="AB129" s="289"/>
    </row>
    <row r="130" spans="27:28">
      <c r="AA130" s="289" t="s">
        <v>166</v>
      </c>
      <c r="AB130" s="289"/>
    </row>
    <row r="131" spans="27:28">
      <c r="AA131" s="289" t="s">
        <v>167</v>
      </c>
      <c r="AB131" s="289"/>
    </row>
    <row r="132" spans="27:28">
      <c r="AA132" s="289" t="s">
        <v>168</v>
      </c>
      <c r="AB132" s="289"/>
    </row>
    <row r="133" spans="27:28">
      <c r="AA133" s="289" t="s">
        <v>169</v>
      </c>
      <c r="AB133" s="289"/>
    </row>
    <row r="134" spans="27:28">
      <c r="AA134" s="289" t="s">
        <v>170</v>
      </c>
      <c r="AB134" s="289"/>
    </row>
    <row r="135" spans="27:28">
      <c r="AA135" s="289" t="s">
        <v>171</v>
      </c>
      <c r="AB135" s="289"/>
    </row>
    <row r="136" spans="27:28">
      <c r="AA136" s="289" t="s">
        <v>172</v>
      </c>
      <c r="AB136" s="289"/>
    </row>
    <row r="137" spans="27:28">
      <c r="AA137" s="289" t="s">
        <v>173</v>
      </c>
      <c r="AB137" s="289"/>
    </row>
  </sheetData>
  <mergeCells count="306">
    <mergeCell ref="AA137:AB137"/>
    <mergeCell ref="AA131:AB131"/>
    <mergeCell ref="AA132:AB132"/>
    <mergeCell ref="AA133:AB133"/>
    <mergeCell ref="AA134:AB134"/>
    <mergeCell ref="AA135:AB135"/>
    <mergeCell ref="AA136:AB136"/>
    <mergeCell ref="AA125:AB125"/>
    <mergeCell ref="AA126:AB126"/>
    <mergeCell ref="AA127:AB127"/>
    <mergeCell ref="AA128:AB128"/>
    <mergeCell ref="AA129:AB129"/>
    <mergeCell ref="AA130:AB130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21:D121"/>
    <mergeCell ref="AA121:AB121"/>
    <mergeCell ref="C122:D122"/>
    <mergeCell ref="AA122:AB122"/>
    <mergeCell ref="C123:D123"/>
    <mergeCell ref="AA123:AB123"/>
    <mergeCell ref="C118:D118"/>
    <mergeCell ref="AA118:AB118"/>
    <mergeCell ref="C119:D119"/>
    <mergeCell ref="AA119:AB119"/>
    <mergeCell ref="C120:D120"/>
    <mergeCell ref="AA120:AB120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AA114:AB114"/>
    <mergeCell ref="C115:D115"/>
    <mergeCell ref="AA115:AB115"/>
    <mergeCell ref="C116:D116"/>
    <mergeCell ref="AA116:AB116"/>
    <mergeCell ref="C117:D117"/>
    <mergeCell ref="AA117:AB117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23">
    <cfRule type="cellIs" dxfId="496" priority="3" operator="greaterThan">
      <formula>0</formula>
    </cfRule>
  </conditionalFormatting>
  <conditionalFormatting sqref="P5:P123 AE5:AE123">
    <cfRule type="cellIs" dxfId="495" priority="6" operator="lessThan">
      <formula>0</formula>
    </cfRule>
  </conditionalFormatting>
  <conditionalFormatting sqref="Q5:Q123 AF5:AF123">
    <cfRule type="cellIs" dxfId="494" priority="4" operator="greaterThan">
      <formula>1</formula>
    </cfRule>
    <cfRule type="cellIs" dxfId="493" priority="5" operator="lessThan">
      <formula>0.8</formula>
    </cfRule>
  </conditionalFormatting>
  <conditionalFormatting sqref="AG5 R5:R123 AG90">
    <cfRule type="cellIs" dxfId="492" priority="7" operator="lessThan">
      <formula>0.8</formula>
    </cfRule>
  </conditionalFormatting>
  <conditionalFormatting sqref="AG22">
    <cfRule type="cellIs" dxfId="491" priority="11" operator="lessThan">
      <formula>0.8</formula>
    </cfRule>
  </conditionalFormatting>
  <conditionalFormatting sqref="AG37">
    <cfRule type="cellIs" dxfId="490" priority="10" operator="lessThan">
      <formula>0.8</formula>
    </cfRule>
  </conditionalFormatting>
  <conditionalFormatting sqref="AG39:AG74">
    <cfRule type="cellIs" dxfId="489" priority="8" operator="lessThan">
      <formula>0.8</formula>
    </cfRule>
  </conditionalFormatting>
  <conditionalFormatting sqref="AG80:AG88">
    <cfRule type="cellIs" dxfId="488" priority="9" operator="lessThan">
      <formula>0.8</formula>
    </cfRule>
  </conditionalFormatting>
  <conditionalFormatting sqref="AG105">
    <cfRule type="cellIs" dxfId="487" priority="2" operator="lessThan">
      <formula>0.8</formula>
    </cfRule>
  </conditionalFormatting>
  <conditionalFormatting sqref="AG107:AG123">
    <cfRule type="cellIs" dxfId="486" priority="1" operator="lessThan">
      <formula>0.8</formula>
    </cfRule>
  </conditionalFormatting>
  <dataValidations count="1">
    <dataValidation type="list" allowBlank="1" showInputMessage="1" showErrorMessage="1" sqref="AA5:AB123" xr:uid="{AB821AA2-DF32-4D28-8852-E572ABF603CD}">
      <formula1>$AA$125:$AA$137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1CCA6-0F90-43DD-B18F-03D6BBCBC5F3}">
  <sheetPr>
    <tabColor theme="9" tint="0.59999389629810485"/>
  </sheetPr>
  <dimension ref="B1:AR42"/>
  <sheetViews>
    <sheetView zoomScale="70" zoomScaleNormal="70" workbookViewId="0">
      <selection activeCell="P27" sqref="P27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6" t="s">
        <v>0</v>
      </c>
      <c r="C1" s="276"/>
      <c r="D1" s="276"/>
      <c r="E1" s="276"/>
      <c r="F1" s="276"/>
      <c r="G1" s="276"/>
      <c r="H1" s="276"/>
      <c r="I1" s="276"/>
      <c r="J1" s="276"/>
      <c r="K1" s="1"/>
      <c r="L1" s="1"/>
      <c r="M1" s="1"/>
      <c r="N1" s="1"/>
      <c r="O1" s="1"/>
      <c r="P1" s="1"/>
    </row>
    <row r="2" spans="2:34" ht="27.75" customHeight="1">
      <c r="B2" s="277"/>
      <c r="C2" s="277"/>
      <c r="D2" s="277"/>
      <c r="E2" s="277"/>
      <c r="F2" s="277"/>
      <c r="G2" s="277"/>
      <c r="H2" s="277"/>
      <c r="I2" s="277"/>
      <c r="J2" s="277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8" t="s">
        <v>253</v>
      </c>
      <c r="D3" s="279"/>
      <c r="E3" s="3" t="s">
        <v>2</v>
      </c>
      <c r="F3" s="280">
        <f>'0120(18度C)'!D1+'0120(4度C)'!D1</f>
        <v>181180</v>
      </c>
      <c r="G3" s="281"/>
      <c r="H3" s="3" t="s">
        <v>3</v>
      </c>
      <c r="I3" s="282">
        <f>'0120(18度C)'!F1+'0120(4度C)'!F1</f>
        <v>5709399.8399999999</v>
      </c>
      <c r="J3" s="283"/>
      <c r="K3" s="4"/>
      <c r="L3" s="5"/>
      <c r="M3" s="1"/>
      <c r="N3" s="1"/>
      <c r="O3" s="1"/>
      <c r="P3" s="1"/>
    </row>
    <row r="4" spans="2:34" ht="28.5" customHeight="1">
      <c r="B4" s="284" t="s">
        <v>4</v>
      </c>
      <c r="C4" s="264" t="s">
        <v>5</v>
      </c>
      <c r="D4" s="265"/>
      <c r="E4" s="287" t="s">
        <v>6</v>
      </c>
      <c r="F4" s="288"/>
      <c r="G4" s="287" t="s">
        <v>7</v>
      </c>
      <c r="H4" s="288"/>
      <c r="I4" s="287" t="s">
        <v>8</v>
      </c>
      <c r="J4" s="288"/>
      <c r="K4" s="260" t="s">
        <v>9</v>
      </c>
      <c r="L4" s="261"/>
      <c r="M4" s="260" t="s">
        <v>10</v>
      </c>
      <c r="N4" s="261"/>
      <c r="O4" s="262" t="s">
        <v>11</v>
      </c>
      <c r="P4" s="263"/>
      <c r="Q4" s="263" t="s">
        <v>12</v>
      </c>
      <c r="R4" s="263"/>
    </row>
    <row r="5" spans="2:34" ht="28.5" customHeight="1">
      <c r="B5" s="285"/>
      <c r="C5" s="264" t="s">
        <v>13</v>
      </c>
      <c r="D5" s="265"/>
      <c r="E5" s="266" t="s">
        <v>14</v>
      </c>
      <c r="F5" s="267"/>
      <c r="G5" s="268" t="s">
        <v>15</v>
      </c>
      <c r="H5" s="269"/>
      <c r="I5" s="270" t="s">
        <v>16</v>
      </c>
      <c r="J5" s="271"/>
      <c r="K5" s="272" t="s">
        <v>17</v>
      </c>
      <c r="L5" s="273"/>
      <c r="M5" s="274" t="s">
        <v>18</v>
      </c>
      <c r="N5" s="275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5"/>
      <c r="C6" s="264" t="s">
        <v>22</v>
      </c>
      <c r="D6" s="265"/>
      <c r="E6" s="256">
        <f>AVERAGE(D14:O14,D32:X32)</f>
        <v>514.61917194148396</v>
      </c>
      <c r="F6" s="257" t="e">
        <f>AVERAGE(#REF!,D14:K14)</f>
        <v>#REF!</v>
      </c>
      <c r="G6" s="258">
        <f>AVERAGE(D14:K14)</f>
        <v>190.12399962150087</v>
      </c>
      <c r="H6" s="259"/>
      <c r="I6" s="258">
        <f>AVERAGE(L14:O14)</f>
        <v>94.444444444444443</v>
      </c>
      <c r="J6" s="259"/>
      <c r="K6" s="258">
        <f>AVERAGE(D32:O32)</f>
        <v>710.08707666602402</v>
      </c>
      <c r="L6" s="259"/>
      <c r="M6" s="258">
        <f>AVERAGE(P32:X32)</f>
        <v>772.6227495908347</v>
      </c>
      <c r="N6" s="259"/>
      <c r="O6" s="390">
        <f>'0120(4度C)'!Y2</f>
        <v>0</v>
      </c>
      <c r="P6" s="390">
        <f>'0120(4度C)'!Z2</f>
        <v>0</v>
      </c>
      <c r="Q6" s="245">
        <f>'0120(4度C)'!AC2</f>
        <v>50</v>
      </c>
      <c r="R6" s="245">
        <f>'0120(4度C)'!AD2</f>
        <v>0</v>
      </c>
    </row>
    <row r="7" spans="2:34" ht="28.5" customHeight="1">
      <c r="B7" s="285"/>
      <c r="C7" s="250" t="s">
        <v>23</v>
      </c>
      <c r="D7" s="251"/>
      <c r="E7" s="252">
        <f>AVERAGE(D15:O15,D33:X33)</f>
        <v>455.46637585386554</v>
      </c>
      <c r="F7" s="253" t="e">
        <f>AVERAGE(#REF!,D15:K15)</f>
        <v>#REF!</v>
      </c>
      <c r="G7" s="254">
        <f>AVERAGE(D15:K15)</f>
        <v>170.03238020525208</v>
      </c>
      <c r="H7" s="255"/>
      <c r="I7" s="254">
        <f>AVERAGE(L15:O15)</f>
        <v>83.823520307851467</v>
      </c>
      <c r="J7" s="255"/>
      <c r="K7" s="254">
        <f>AVERAGE(D33:O33)</f>
        <v>627.03671852962486</v>
      </c>
      <c r="L7" s="255"/>
      <c r="M7" s="254">
        <f>AVERAGE(P33:X33)</f>
        <v>683.67310250997309</v>
      </c>
      <c r="N7" s="255"/>
      <c r="O7" s="390"/>
      <c r="P7" s="390"/>
      <c r="Q7" s="246"/>
      <c r="R7" s="246"/>
    </row>
    <row r="8" spans="2:34" ht="28.5" customHeight="1">
      <c r="B8" s="286"/>
      <c r="C8" s="250" t="s">
        <v>24</v>
      </c>
      <c r="D8" s="251"/>
      <c r="E8" s="248">
        <f>AVERAGE(D16:O16,D34:X34)</f>
        <v>0.88462230727669633</v>
      </c>
      <c r="F8" s="249" t="e">
        <f>AVERAGE(D16:K16,#REF!)</f>
        <v>#REF!</v>
      </c>
      <c r="G8" s="238">
        <f>AVERAGE(D16:K16)</f>
        <v>0.88715556869194978</v>
      </c>
      <c r="H8" s="239"/>
      <c r="I8" s="238">
        <f>AVERAGE(L16:O16)</f>
        <v>0.88752455078163961</v>
      </c>
      <c r="J8" s="239"/>
      <c r="K8" s="238">
        <f>AVERAGE(D34:O34)</f>
        <v>0.8825069562025557</v>
      </c>
      <c r="L8" s="239"/>
      <c r="M8" s="238">
        <f>AVERAGE(P34:X34)</f>
        <v>0.88346656974843396</v>
      </c>
      <c r="N8" s="239"/>
      <c r="O8" s="390"/>
      <c r="P8" s="390"/>
      <c r="Q8" s="247"/>
      <c r="R8" s="247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36" t="s">
        <v>26</v>
      </c>
      <c r="C11" s="237"/>
      <c r="D11" s="240" t="s">
        <v>27</v>
      </c>
      <c r="E11" s="241"/>
      <c r="F11" s="241"/>
      <c r="G11" s="241"/>
      <c r="H11" s="241"/>
      <c r="I11" s="241"/>
      <c r="J11" s="241"/>
      <c r="K11" s="241"/>
      <c r="L11" s="242" t="s">
        <v>28</v>
      </c>
      <c r="M11" s="243"/>
      <c r="N11" s="243"/>
      <c r="O11" s="244"/>
    </row>
    <row r="12" spans="2:34" ht="17.25" customHeight="1">
      <c r="B12" s="230" t="s">
        <v>29</v>
      </c>
      <c r="C12" s="231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1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3" t="s">
        <v>40</v>
      </c>
      <c r="C14" s="26" t="s">
        <v>41</v>
      </c>
      <c r="D14" s="27" t="s">
        <v>42</v>
      </c>
      <c r="E14" s="28">
        <v>81.818181818181813</v>
      </c>
      <c r="F14" s="28">
        <v>93.023255813953483</v>
      </c>
      <c r="G14" s="28">
        <v>100.90090090090091</v>
      </c>
      <c r="H14" s="28">
        <v>102.1276595744681</v>
      </c>
      <c r="I14" s="28">
        <v>572.75</v>
      </c>
      <c r="J14" s="28" t="s">
        <v>42</v>
      </c>
      <c r="K14" s="29" t="s">
        <v>42</v>
      </c>
      <c r="L14" s="27" t="s">
        <v>42</v>
      </c>
      <c r="M14" s="30" t="s">
        <v>42</v>
      </c>
      <c r="N14" s="28">
        <v>100</v>
      </c>
      <c r="O14" s="31">
        <v>88.888888888888886</v>
      </c>
      <c r="Q14" s="25"/>
      <c r="R14" s="25"/>
      <c r="S14" s="32"/>
      <c r="T14" s="32"/>
      <c r="U14" s="32"/>
      <c r="V14" s="32"/>
      <c r="W14" s="32"/>
      <c r="X14" s="32"/>
      <c r="AB14" s="32"/>
      <c r="AC14" s="32"/>
      <c r="AD14" s="25"/>
      <c r="AE14" s="25"/>
    </row>
    <row r="15" spans="2:34" ht="39.6" customHeight="1">
      <c r="B15" s="233"/>
      <c r="C15" s="33" t="s">
        <v>43</v>
      </c>
      <c r="D15" s="34" t="s">
        <v>42</v>
      </c>
      <c r="E15" s="35">
        <v>72.897210807016776</v>
      </c>
      <c r="F15" s="35">
        <v>82.551423928925132</v>
      </c>
      <c r="G15" s="35">
        <v>88.300829584125339</v>
      </c>
      <c r="H15" s="35">
        <v>89.922083123749061</v>
      </c>
      <c r="I15" s="35">
        <v>516.49035358244419</v>
      </c>
      <c r="J15" s="35" t="s">
        <v>42</v>
      </c>
      <c r="K15" s="36" t="s">
        <v>42</v>
      </c>
      <c r="L15" s="34" t="s">
        <v>42</v>
      </c>
      <c r="M15" s="37" t="s">
        <v>42</v>
      </c>
      <c r="N15" s="35">
        <v>88.784084290703149</v>
      </c>
      <c r="O15" s="38">
        <v>78.862956324999786</v>
      </c>
      <c r="Q15" s="39"/>
      <c r="R15" s="39"/>
      <c r="S15" s="39"/>
      <c r="T15" s="39"/>
      <c r="U15" s="39"/>
      <c r="V15" s="39"/>
      <c r="W15" s="39"/>
      <c r="X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33"/>
      <c r="C16" s="41" t="s">
        <v>44</v>
      </c>
      <c r="D16" s="42" t="s">
        <v>42</v>
      </c>
      <c r="E16" s="43">
        <f t="shared" ref="E16:I16" si="0">E15/E14</f>
        <v>0.89096590986353841</v>
      </c>
      <c r="F16" s="43">
        <f t="shared" si="0"/>
        <v>0.88742780723594528</v>
      </c>
      <c r="G16" s="43">
        <f t="shared" si="0"/>
        <v>0.87512429319981355</v>
      </c>
      <c r="H16" s="43">
        <f t="shared" si="0"/>
        <v>0.88048706392004283</v>
      </c>
      <c r="I16" s="43">
        <f t="shared" si="0"/>
        <v>0.90177276924040883</v>
      </c>
      <c r="J16" s="43" t="s">
        <v>42</v>
      </c>
      <c r="K16" s="44" t="s">
        <v>42</v>
      </c>
      <c r="L16" s="42" t="s">
        <v>42</v>
      </c>
      <c r="M16" s="45" t="s">
        <v>42</v>
      </c>
      <c r="N16" s="43">
        <f t="shared" ref="N16:O16" si="1">N15/N14</f>
        <v>0.88784084290703147</v>
      </c>
      <c r="O16" s="46">
        <f t="shared" si="1"/>
        <v>0.88720825865624764</v>
      </c>
      <c r="Q16" s="32"/>
      <c r="R16" s="32"/>
      <c r="S16" s="32"/>
      <c r="T16" s="32"/>
      <c r="U16" s="32"/>
      <c r="V16" s="32"/>
      <c r="W16" s="32"/>
      <c r="X16" s="32"/>
      <c r="AB16" s="32"/>
      <c r="AC16" s="32"/>
      <c r="AD16" s="32"/>
      <c r="AE16" s="32"/>
    </row>
    <row r="17" spans="2:44" ht="17.25" customHeight="1">
      <c r="B17" s="232" t="s">
        <v>45</v>
      </c>
      <c r="C17" s="13" t="s">
        <v>46</v>
      </c>
      <c r="D17" s="47" t="s">
        <v>42</v>
      </c>
      <c r="E17" s="48">
        <v>0.20833333333333334</v>
      </c>
      <c r="F17" s="48">
        <v>0.29174768518518518</v>
      </c>
      <c r="G17" s="48">
        <v>0.29171296296296295</v>
      </c>
      <c r="H17" s="48">
        <v>0.29194444444444445</v>
      </c>
      <c r="I17" s="48">
        <v>0.53004629629629629</v>
      </c>
      <c r="J17" s="48" t="s">
        <v>42</v>
      </c>
      <c r="K17" s="48" t="s">
        <v>42</v>
      </c>
      <c r="L17" s="47" t="s">
        <v>42</v>
      </c>
      <c r="M17" s="49" t="s">
        <v>42</v>
      </c>
      <c r="N17" s="48">
        <v>0.70833333333333337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7" t="s">
        <v>42</v>
      </c>
      <c r="E18" s="48">
        <v>0.62503472222222223</v>
      </c>
      <c r="F18" s="48">
        <v>0.57361111111111107</v>
      </c>
      <c r="G18" s="48">
        <v>0.65694444444444444</v>
      </c>
      <c r="H18" s="48">
        <v>0.65347222222222223</v>
      </c>
      <c r="I18" s="48">
        <v>0.57638888888888884</v>
      </c>
      <c r="J18" s="48" t="s">
        <v>42</v>
      </c>
      <c r="K18" s="48" t="s">
        <v>42</v>
      </c>
      <c r="L18" s="47" t="s">
        <v>42</v>
      </c>
      <c r="M18" s="49" t="s">
        <v>42</v>
      </c>
      <c r="N18" s="48">
        <v>0.83125000000000004</v>
      </c>
      <c r="O18" s="50">
        <v>0.86388888888888893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4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2"/>
      <c r="AC19" s="192"/>
      <c r="AD19" s="192"/>
      <c r="AE19" s="192"/>
      <c r="AF19" s="192"/>
      <c r="AG19" s="192"/>
      <c r="AH19" s="192"/>
      <c r="AI19" s="192"/>
      <c r="AJ19" s="192"/>
      <c r="AK19" s="192"/>
      <c r="AL19" s="192"/>
      <c r="AM19" s="192"/>
      <c r="AN19" s="192"/>
      <c r="AO19" s="25"/>
      <c r="AP19" s="25"/>
      <c r="AQ19" s="25"/>
      <c r="AR19" s="25"/>
    </row>
    <row r="20" spans="2:44" ht="17.25" customHeight="1">
      <c r="B20" s="235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2"/>
      <c r="AC20" s="192"/>
      <c r="AD20" s="192"/>
      <c r="AE20" s="192"/>
      <c r="AF20" s="192"/>
      <c r="AG20" s="192"/>
      <c r="AH20" s="192"/>
      <c r="AI20" s="192"/>
      <c r="AJ20" s="192"/>
      <c r="AK20" s="192"/>
      <c r="AL20" s="192"/>
      <c r="AM20" s="192"/>
      <c r="AN20" s="192"/>
      <c r="AO20" s="25"/>
      <c r="AP20" s="25"/>
      <c r="AQ20" s="25"/>
      <c r="AR20" s="25"/>
    </row>
    <row r="21" spans="2:44" ht="17.25" customHeight="1">
      <c r="B21" s="234" t="s">
        <v>51</v>
      </c>
      <c r="C21" s="51" t="s">
        <v>49</v>
      </c>
      <c r="D21" s="54"/>
      <c r="E21" s="52">
        <v>11</v>
      </c>
      <c r="F21" s="52">
        <v>9</v>
      </c>
      <c r="G21" s="52">
        <v>11</v>
      </c>
      <c r="H21" s="52">
        <v>10</v>
      </c>
      <c r="I21" s="52">
        <v>2</v>
      </c>
      <c r="J21" s="52"/>
      <c r="K21" s="53"/>
      <c r="L21" s="54"/>
      <c r="M21" s="55"/>
      <c r="N21" s="52">
        <v>3</v>
      </c>
      <c r="O21" s="56">
        <v>4</v>
      </c>
      <c r="Q21" s="9"/>
      <c r="R21" s="9"/>
      <c r="S21" s="9"/>
      <c r="T21" s="9"/>
      <c r="AB21" s="192"/>
      <c r="AC21" s="192"/>
      <c r="AD21" s="192"/>
      <c r="AE21" s="192"/>
      <c r="AF21" s="192"/>
      <c r="AG21" s="192"/>
      <c r="AH21" s="192"/>
      <c r="AI21" s="192"/>
      <c r="AJ21" s="192"/>
      <c r="AK21" s="192"/>
      <c r="AL21" s="192"/>
      <c r="AM21" s="192"/>
      <c r="AN21" s="192"/>
      <c r="AO21" s="25"/>
      <c r="AP21" s="25"/>
      <c r="AQ21" s="25"/>
      <c r="AR21" s="25"/>
    </row>
    <row r="22" spans="2:44" ht="17.25" customHeight="1">
      <c r="B22" s="235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2"/>
      <c r="AA22" s="192"/>
      <c r="AB22" s="192"/>
      <c r="AC22" s="192"/>
      <c r="AD22" s="192"/>
      <c r="AE22" s="192"/>
      <c r="AF22" s="192"/>
      <c r="AG22" s="192"/>
      <c r="AH22" s="192"/>
      <c r="AI22" s="192"/>
      <c r="AJ22" s="192"/>
      <c r="AK22" s="192"/>
      <c r="AL22" s="192"/>
      <c r="AM22" s="192"/>
      <c r="AN22" s="192"/>
      <c r="AO22" s="25"/>
      <c r="AP22" s="25"/>
      <c r="AQ22" s="25"/>
      <c r="AR22" s="25"/>
    </row>
    <row r="23" spans="2:44" ht="17.25" customHeight="1">
      <c r="B23" s="230" t="s">
        <v>53</v>
      </c>
      <c r="C23" s="231"/>
      <c r="D23" s="57" t="s">
        <v>42</v>
      </c>
      <c r="E23" s="58">
        <v>22</v>
      </c>
      <c r="F23" s="58">
        <v>21.5</v>
      </c>
      <c r="G23" s="58">
        <v>22.2</v>
      </c>
      <c r="H23" s="58">
        <v>20.142857142857142</v>
      </c>
      <c r="I23" s="58">
        <v>6</v>
      </c>
      <c r="J23" s="58" t="s">
        <v>42</v>
      </c>
      <c r="K23" s="59" t="s">
        <v>42</v>
      </c>
      <c r="L23" s="57" t="s">
        <v>42</v>
      </c>
      <c r="M23" s="60" t="s">
        <v>42</v>
      </c>
      <c r="N23" s="58">
        <v>19.333333333333332</v>
      </c>
      <c r="O23" s="61">
        <v>22.5</v>
      </c>
    </row>
    <row r="24" spans="2:44" ht="17.25" customHeight="1">
      <c r="B24" s="220" t="s">
        <v>54</v>
      </c>
      <c r="C24" s="221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20" t="s">
        <v>59</v>
      </c>
      <c r="C25" s="221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22" t="s">
        <v>60</v>
      </c>
      <c r="C26" s="223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36" t="s">
        <v>26</v>
      </c>
      <c r="C29" s="237"/>
      <c r="D29" s="224" t="s">
        <v>64</v>
      </c>
      <c r="E29" s="225"/>
      <c r="F29" s="225"/>
      <c r="G29" s="225"/>
      <c r="H29" s="225"/>
      <c r="I29" s="225"/>
      <c r="J29" s="225"/>
      <c r="K29" s="225"/>
      <c r="L29" s="225"/>
      <c r="M29" s="225"/>
      <c r="N29" s="225"/>
      <c r="O29" s="226"/>
      <c r="P29" s="227" t="s">
        <v>65</v>
      </c>
      <c r="Q29" s="228"/>
      <c r="R29" s="228"/>
      <c r="S29" s="228"/>
      <c r="T29" s="228"/>
      <c r="U29" s="228"/>
      <c r="V29" s="228"/>
      <c r="W29" s="228"/>
      <c r="X29" s="229"/>
    </row>
    <row r="30" spans="2:44" ht="17.25" customHeight="1">
      <c r="B30" s="230" t="s">
        <v>29</v>
      </c>
      <c r="C30" s="231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30"/>
      <c r="C31" s="231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33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286.92307692307691</v>
      </c>
      <c r="H32" s="28">
        <v>433.33333333333331</v>
      </c>
      <c r="I32" s="28" t="s">
        <v>42</v>
      </c>
      <c r="J32" s="28" t="s">
        <v>42</v>
      </c>
      <c r="K32" s="28">
        <v>880</v>
      </c>
      <c r="L32" s="28" t="s">
        <v>42</v>
      </c>
      <c r="M32" s="28">
        <v>678.9473684210526</v>
      </c>
      <c r="N32" s="28">
        <v>1038.4615384615386</v>
      </c>
      <c r="O32" s="28">
        <v>942.85714285714289</v>
      </c>
      <c r="P32" s="27">
        <v>306.38297872340428</v>
      </c>
      <c r="Q32" s="28" t="s">
        <v>42</v>
      </c>
      <c r="R32" s="28" t="s">
        <v>42</v>
      </c>
      <c r="S32" s="28" t="s">
        <v>42</v>
      </c>
      <c r="T32" s="28">
        <v>787.5</v>
      </c>
      <c r="U32" s="28" t="s">
        <v>42</v>
      </c>
      <c r="V32" s="28">
        <v>776.47058823529414</v>
      </c>
      <c r="W32" s="28">
        <v>969.23076923076928</v>
      </c>
      <c r="X32" s="31">
        <v>1023.5294117647059</v>
      </c>
    </row>
    <row r="33" spans="2:24" ht="39.6" customHeight="1">
      <c r="B33" s="233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250.87132253332751</v>
      </c>
      <c r="H33" s="35">
        <v>386.02606802544295</v>
      </c>
      <c r="I33" s="35" t="s">
        <v>42</v>
      </c>
      <c r="J33" s="35" t="s">
        <v>42</v>
      </c>
      <c r="K33" s="35">
        <v>786.86444098062248</v>
      </c>
      <c r="L33" s="35" t="s">
        <v>42</v>
      </c>
      <c r="M33" s="35">
        <v>593.33983431892364</v>
      </c>
      <c r="N33" s="35">
        <v>912.47655611923483</v>
      </c>
      <c r="O33" s="35">
        <v>832.6420892001978</v>
      </c>
      <c r="P33" s="34">
        <v>266.28421348974996</v>
      </c>
      <c r="Q33" s="35" t="s">
        <v>42</v>
      </c>
      <c r="R33" s="35" t="s">
        <v>42</v>
      </c>
      <c r="S33" s="35" t="s">
        <v>42</v>
      </c>
      <c r="T33" s="35">
        <v>702.12793356804264</v>
      </c>
      <c r="U33" s="35" t="s">
        <v>42</v>
      </c>
      <c r="V33" s="35">
        <v>694.51346200167745</v>
      </c>
      <c r="W33" s="35">
        <v>860.25423181446411</v>
      </c>
      <c r="X33" s="38">
        <v>895.18567167593119</v>
      </c>
    </row>
    <row r="34" spans="2:24" ht="40.15" customHeight="1">
      <c r="B34" s="233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0.87435045386950616</v>
      </c>
      <c r="H34" s="43">
        <f>H33/H32</f>
        <v>0.89082938775102227</v>
      </c>
      <c r="I34" s="43" t="s">
        <v>42</v>
      </c>
      <c r="J34" s="43" t="s">
        <v>42</v>
      </c>
      <c r="K34" s="43">
        <f>K33/K32</f>
        <v>0.89416413747798007</v>
      </c>
      <c r="L34" s="43" t="s">
        <v>42</v>
      </c>
      <c r="M34" s="43">
        <f>M33/M32</f>
        <v>0.8739113838805852</v>
      </c>
      <c r="N34" s="43">
        <f>N33/N32</f>
        <v>0.87868112811481869</v>
      </c>
      <c r="O34" s="43">
        <f>O33/O32</f>
        <v>0.88310524612142183</v>
      </c>
      <c r="P34" s="42">
        <f>P33/P32</f>
        <v>0.86912208569571159</v>
      </c>
      <c r="Q34" s="43" t="s">
        <v>42</v>
      </c>
      <c r="R34" s="43" t="s">
        <v>42</v>
      </c>
      <c r="S34" s="43" t="s">
        <v>42</v>
      </c>
      <c r="T34" s="43">
        <f>T33/T32</f>
        <v>0.89159102675307</v>
      </c>
      <c r="U34" s="43" t="s">
        <v>42</v>
      </c>
      <c r="V34" s="43">
        <f>V33/V32</f>
        <v>0.89444915560822091</v>
      </c>
      <c r="W34" s="43">
        <f>W33/W32</f>
        <v>0.88756388996730418</v>
      </c>
      <c r="X34" s="46">
        <f>X33/X32</f>
        <v>0.87460669071786379</v>
      </c>
    </row>
    <row r="35" spans="2:24" ht="17.25" customHeight="1">
      <c r="B35" s="232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0.35486111111111107</v>
      </c>
      <c r="H35" s="48">
        <v>0.29166666666666669</v>
      </c>
      <c r="I35" s="48" t="s">
        <v>42</v>
      </c>
      <c r="J35" s="48" t="s">
        <v>42</v>
      </c>
      <c r="K35" s="48">
        <v>0.25</v>
      </c>
      <c r="L35" s="48" t="s">
        <v>42</v>
      </c>
      <c r="M35" s="48">
        <v>0.25</v>
      </c>
      <c r="N35" s="48">
        <v>0.25</v>
      </c>
      <c r="O35" s="48">
        <v>0.29166666666666669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>
        <v>0.70855324074074078</v>
      </c>
      <c r="U35" s="48" t="s">
        <v>42</v>
      </c>
      <c r="V35" s="48">
        <v>0.708587962962963</v>
      </c>
      <c r="W35" s="48">
        <v>0.70833333333333337</v>
      </c>
      <c r="X35" s="50">
        <v>0.7083680555555556</v>
      </c>
    </row>
    <row r="36" spans="2:24" ht="17.25" customHeight="1">
      <c r="B36" s="230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0.4909722222222222</v>
      </c>
      <c r="H36" s="48">
        <v>0.33153935185185185</v>
      </c>
      <c r="I36" s="48" t="s">
        <v>42</v>
      </c>
      <c r="J36" s="48" t="s">
        <v>42</v>
      </c>
      <c r="K36" s="48">
        <v>0.45640046296296294</v>
      </c>
      <c r="L36" s="48" t="s">
        <v>42</v>
      </c>
      <c r="M36" s="48">
        <v>0.46875</v>
      </c>
      <c r="N36" s="48">
        <v>0.45557870370370368</v>
      </c>
      <c r="O36" s="48">
        <v>0.45</v>
      </c>
      <c r="P36" s="47">
        <v>0.80972222222222223</v>
      </c>
      <c r="Q36" s="48" t="s">
        <v>42</v>
      </c>
      <c r="R36" s="48" t="s">
        <v>42</v>
      </c>
      <c r="S36" s="48" t="s">
        <v>42</v>
      </c>
      <c r="T36" s="48">
        <v>0.88494212962962959</v>
      </c>
      <c r="U36" s="48" t="s">
        <v>42</v>
      </c>
      <c r="V36" s="48">
        <v>0.89880787037037035</v>
      </c>
      <c r="W36" s="48">
        <v>0.9916666666666667</v>
      </c>
      <c r="X36" s="50">
        <v>0.98832175925925925</v>
      </c>
    </row>
    <row r="37" spans="2:24" ht="17.25" customHeight="1">
      <c r="B37" s="230" t="s">
        <v>53</v>
      </c>
      <c r="C37" s="231"/>
      <c r="D37" s="58" t="s">
        <v>42</v>
      </c>
      <c r="E37" s="58" t="s">
        <v>42</v>
      </c>
      <c r="F37" s="58" t="s">
        <v>42</v>
      </c>
      <c r="G37" s="58">
        <v>10.833333333333334</v>
      </c>
      <c r="H37" s="58">
        <v>6</v>
      </c>
      <c r="I37" s="58" t="s">
        <v>42</v>
      </c>
      <c r="J37" s="58" t="s">
        <v>42</v>
      </c>
      <c r="K37" s="58">
        <v>3.75</v>
      </c>
      <c r="L37" s="58" t="s">
        <v>42</v>
      </c>
      <c r="M37" s="58">
        <v>4.75</v>
      </c>
      <c r="N37" s="58">
        <v>3.25</v>
      </c>
      <c r="O37" s="58">
        <v>3.5</v>
      </c>
      <c r="P37" s="57">
        <v>11.75</v>
      </c>
      <c r="Q37" s="58" t="s">
        <v>42</v>
      </c>
      <c r="R37" s="58" t="s">
        <v>42</v>
      </c>
      <c r="S37" s="58" t="s">
        <v>42</v>
      </c>
      <c r="T37" s="39">
        <v>4</v>
      </c>
      <c r="U37" s="48" t="s">
        <v>42</v>
      </c>
      <c r="V37" s="58">
        <v>4.25</v>
      </c>
      <c r="W37" s="58">
        <v>3.25</v>
      </c>
      <c r="X37" s="61">
        <v>3.4</v>
      </c>
    </row>
    <row r="38" spans="2:24" ht="17.25" customHeight="1">
      <c r="B38" s="220" t="s">
        <v>54</v>
      </c>
      <c r="C38" s="221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20" t="s">
        <v>59</v>
      </c>
      <c r="C39" s="221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22" t="s">
        <v>60</v>
      </c>
      <c r="C40" s="223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34C67-AD2F-4570-933A-8295CDE2D633}">
  <sheetPr>
    <tabColor theme="9" tint="0.59999389629810485"/>
    <pageSetUpPr fitToPage="1"/>
  </sheetPr>
  <dimension ref="A1:AC205"/>
  <sheetViews>
    <sheetView zoomScale="85" zoomScaleNormal="85" workbookViewId="0">
      <pane ySplit="4" topLeftCell="A5" activePane="bottomLeft" state="frozen"/>
      <selection activeCell="M43" sqref="M43"/>
      <selection pane="bottomLeft" activeCell="M43" sqref="M43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SUM(F5:F191)</f>
        <v>118177</v>
      </c>
      <c r="E1" s="88" t="s">
        <v>3</v>
      </c>
      <c r="F1" s="89">
        <f>SUM(G5:G191)</f>
        <v>2368092.1100000003</v>
      </c>
      <c r="G1" s="90" t="s">
        <v>84</v>
      </c>
      <c r="H1" s="91">
        <f>L21+L38+L55+L72+L89+L106+L123+L140+L157+L174+L191</f>
        <v>58.733333333333334</v>
      </c>
      <c r="I1" s="345" t="s">
        <v>85</v>
      </c>
      <c r="J1" s="341"/>
      <c r="K1" s="361"/>
      <c r="L1" s="365" t="s">
        <v>86</v>
      </c>
      <c r="M1" s="366"/>
      <c r="N1" s="367"/>
      <c r="O1" s="341" t="s">
        <v>87</v>
      </c>
      <c r="P1" s="341"/>
      <c r="Q1" s="341"/>
      <c r="R1" s="342"/>
      <c r="S1" s="345" t="s">
        <v>88</v>
      </c>
      <c r="T1" s="341"/>
      <c r="U1" s="341"/>
      <c r="V1" s="341"/>
      <c r="W1" s="341"/>
      <c r="X1" s="342"/>
      <c r="Y1" s="341" t="s">
        <v>89</v>
      </c>
      <c r="Z1" s="341"/>
      <c r="AA1" s="345" t="s">
        <v>90</v>
      </c>
      <c r="AB1" s="347"/>
      <c r="AC1" s="348"/>
    </row>
    <row r="2" spans="1:29" ht="26.25" customHeight="1" thickBot="1">
      <c r="A2" s="354">
        <v>46042</v>
      </c>
      <c r="B2" s="355"/>
      <c r="C2" s="92" t="s">
        <v>40</v>
      </c>
      <c r="D2" s="93">
        <f>AVERAGE(N21,N38,N55,N72,N89,N106,N123,N140,N157,N174,N191)</f>
        <v>652.78052942978309</v>
      </c>
      <c r="E2" s="93" t="s">
        <v>91</v>
      </c>
      <c r="F2" s="94">
        <f>F1/D1</f>
        <v>20.038519424253455</v>
      </c>
      <c r="G2" s="95" t="s">
        <v>92</v>
      </c>
      <c r="H2" s="96">
        <f>COUNT(H5:H191)</f>
        <v>2</v>
      </c>
      <c r="I2" s="362"/>
      <c r="J2" s="363"/>
      <c r="K2" s="364"/>
      <c r="L2" s="368"/>
      <c r="M2" s="343"/>
      <c r="N2" s="369"/>
      <c r="O2" s="343"/>
      <c r="P2" s="343"/>
      <c r="Q2" s="343"/>
      <c r="R2" s="344"/>
      <c r="S2" s="346"/>
      <c r="T2" s="343"/>
      <c r="U2" s="343"/>
      <c r="V2" s="343"/>
      <c r="W2" s="343"/>
      <c r="X2" s="344"/>
      <c r="Y2" s="343"/>
      <c r="Z2" s="343"/>
      <c r="AA2" s="349"/>
      <c r="AB2" s="350"/>
      <c r="AC2" s="351"/>
    </row>
    <row r="3" spans="1:29" ht="23.25" customHeight="1">
      <c r="A3" s="356" t="s">
        <v>93</v>
      </c>
      <c r="B3" s="358" t="s">
        <v>94</v>
      </c>
      <c r="C3" s="315" t="s">
        <v>95</v>
      </c>
      <c r="D3" s="315"/>
      <c r="E3" s="337" t="s">
        <v>96</v>
      </c>
      <c r="F3" s="315" t="s">
        <v>97</v>
      </c>
      <c r="G3" s="337" t="s">
        <v>98</v>
      </c>
      <c r="H3" s="339" t="s">
        <v>99</v>
      </c>
      <c r="I3" s="329" t="s">
        <v>100</v>
      </c>
      <c r="J3" s="325" t="s">
        <v>101</v>
      </c>
      <c r="K3" s="327" t="s">
        <v>40</v>
      </c>
      <c r="L3" s="352" t="s">
        <v>100</v>
      </c>
      <c r="M3" s="325" t="s">
        <v>101</v>
      </c>
      <c r="N3" s="327" t="s">
        <v>40</v>
      </c>
      <c r="O3" s="329" t="s">
        <v>100</v>
      </c>
      <c r="P3" s="331" t="s">
        <v>40</v>
      </c>
      <c r="Q3" s="333" t="s">
        <v>102</v>
      </c>
      <c r="R3" s="335" t="s">
        <v>103</v>
      </c>
      <c r="S3" s="314" t="s">
        <v>104</v>
      </c>
      <c r="T3" s="315"/>
      <c r="U3" s="316" t="s">
        <v>105</v>
      </c>
      <c r="V3" s="316" t="s">
        <v>106</v>
      </c>
      <c r="W3" s="315" t="s">
        <v>107</v>
      </c>
      <c r="X3" s="318"/>
      <c r="Y3" s="319" t="s">
        <v>108</v>
      </c>
      <c r="Z3" s="320"/>
      <c r="AA3" s="323" t="s">
        <v>101</v>
      </c>
      <c r="AB3" s="370" t="s">
        <v>102</v>
      </c>
      <c r="AC3" s="372" t="s">
        <v>109</v>
      </c>
    </row>
    <row r="4" spans="1:29" ht="17.25" customHeight="1" thickBot="1">
      <c r="A4" s="357"/>
      <c r="B4" s="359"/>
      <c r="C4" s="360"/>
      <c r="D4" s="360"/>
      <c r="E4" s="338"/>
      <c r="F4" s="360"/>
      <c r="G4" s="338"/>
      <c r="H4" s="340"/>
      <c r="I4" s="330"/>
      <c r="J4" s="326"/>
      <c r="K4" s="328"/>
      <c r="L4" s="353"/>
      <c r="M4" s="326"/>
      <c r="N4" s="328"/>
      <c r="O4" s="330"/>
      <c r="P4" s="332"/>
      <c r="Q4" s="334"/>
      <c r="R4" s="336"/>
      <c r="S4" s="68" t="s">
        <v>110</v>
      </c>
      <c r="T4" s="99" t="s">
        <v>111</v>
      </c>
      <c r="U4" s="317"/>
      <c r="V4" s="317"/>
      <c r="W4" s="99" t="s">
        <v>112</v>
      </c>
      <c r="X4" s="69" t="s">
        <v>113</v>
      </c>
      <c r="Y4" s="321"/>
      <c r="Z4" s="322"/>
      <c r="AA4" s="324"/>
      <c r="AB4" s="371"/>
      <c r="AC4" s="373"/>
    </row>
    <row r="5" spans="1:29" ht="15.75" customHeight="1">
      <c r="A5" s="311" t="s">
        <v>118</v>
      </c>
      <c r="B5" s="146" t="s">
        <v>114</v>
      </c>
      <c r="C5" s="304" t="s">
        <v>125</v>
      </c>
      <c r="D5" s="305"/>
      <c r="E5" s="147">
        <v>19.7</v>
      </c>
      <c r="F5" s="97">
        <v>467</v>
      </c>
      <c r="G5" s="148">
        <f t="shared" ref="G5:G10" si="0">E5*F5</f>
        <v>9199.9</v>
      </c>
      <c r="H5" s="149"/>
      <c r="I5" s="150">
        <v>6</v>
      </c>
      <c r="J5" s="151">
        <v>2500</v>
      </c>
      <c r="K5" s="152">
        <f>J5/I5</f>
        <v>416.66666666666669</v>
      </c>
      <c r="L5" s="153">
        <v>6</v>
      </c>
      <c r="M5" s="151">
        <f t="shared" ref="M5:M10" si="1">F5/V5*60</f>
        <v>2256.6442953020046</v>
      </c>
      <c r="N5" s="152">
        <f t="shared" ref="N5:N10" si="2">M5/L5</f>
        <v>376.10738255033408</v>
      </c>
      <c r="O5" s="154">
        <f t="shared" ref="O5:O10" si="3">L5-I5</f>
        <v>0</v>
      </c>
      <c r="P5" s="155">
        <f t="shared" ref="P5:P10" si="4">N5-K5</f>
        <v>-40.559284116332606</v>
      </c>
      <c r="Q5" s="156">
        <f t="shared" ref="Q5:Q10" si="5">N5/K5</f>
        <v>0.90265771812080176</v>
      </c>
      <c r="R5" s="306">
        <f>Q21</f>
        <v>0.87435045386950616</v>
      </c>
      <c r="S5" s="157">
        <v>0.35486111111111107</v>
      </c>
      <c r="T5" s="158">
        <v>0.36348379629629629</v>
      </c>
      <c r="U5" s="159"/>
      <c r="V5" s="160">
        <v>12.416666666666716</v>
      </c>
      <c r="W5" s="161"/>
      <c r="X5" s="162"/>
      <c r="Y5" s="309"/>
      <c r="Z5" s="310"/>
      <c r="AA5" s="115">
        <f t="shared" ref="AA5:AA10" si="6">M5-J5</f>
        <v>-243.35570469799541</v>
      </c>
      <c r="AB5" s="156">
        <f t="shared" ref="AB5:AB10" si="7">M5/J5</f>
        <v>0.90265771812080187</v>
      </c>
      <c r="AC5" s="290">
        <f>AB21</f>
        <v>0.87435045386950605</v>
      </c>
    </row>
    <row r="6" spans="1:29" ht="15.75" customHeight="1">
      <c r="A6" s="312"/>
      <c r="B6" s="100" t="s">
        <v>120</v>
      </c>
      <c r="C6" s="293" t="s">
        <v>121</v>
      </c>
      <c r="D6" s="294"/>
      <c r="E6" s="101">
        <v>28.57</v>
      </c>
      <c r="F6" s="102">
        <v>2142</v>
      </c>
      <c r="G6" s="103">
        <f t="shared" si="0"/>
        <v>61196.94</v>
      </c>
      <c r="H6" s="26"/>
      <c r="I6" s="104">
        <v>12</v>
      </c>
      <c r="J6" s="105">
        <v>3600</v>
      </c>
      <c r="K6" s="106">
        <f t="shared" ref="K6:K23" si="8">J6/I6</f>
        <v>300</v>
      </c>
      <c r="L6" s="107">
        <v>12</v>
      </c>
      <c r="M6" s="105">
        <f t="shared" si="1"/>
        <v>3116.8957154405803</v>
      </c>
      <c r="N6" s="106">
        <f t="shared" si="2"/>
        <v>259.74130962004836</v>
      </c>
      <c r="O6" s="108">
        <f t="shared" si="3"/>
        <v>0</v>
      </c>
      <c r="P6" s="109">
        <f t="shared" si="4"/>
        <v>-40.258690379951645</v>
      </c>
      <c r="Q6" s="110">
        <f t="shared" si="5"/>
        <v>0.86580436540016115</v>
      </c>
      <c r="R6" s="307"/>
      <c r="S6" s="47">
        <v>0.36666666666666664</v>
      </c>
      <c r="T6" s="48">
        <v>0.39530092592592592</v>
      </c>
      <c r="U6" s="111">
        <v>4.5833333333333037</v>
      </c>
      <c r="V6" s="112">
        <v>41.233333333333356</v>
      </c>
      <c r="W6" s="113"/>
      <c r="X6" s="116"/>
      <c r="Y6" s="295"/>
      <c r="Z6" s="296"/>
      <c r="AA6" s="117">
        <f t="shared" si="6"/>
        <v>-483.10428455941974</v>
      </c>
      <c r="AB6" s="110">
        <f t="shared" si="7"/>
        <v>0.86580436540016115</v>
      </c>
      <c r="AC6" s="291"/>
    </row>
    <row r="7" spans="1:29" ht="15.75" customHeight="1">
      <c r="A7" s="312"/>
      <c r="B7" s="100" t="s">
        <v>114</v>
      </c>
      <c r="C7" s="293" t="s">
        <v>115</v>
      </c>
      <c r="D7" s="294"/>
      <c r="E7" s="101">
        <v>29.85</v>
      </c>
      <c r="F7" s="102">
        <v>2037</v>
      </c>
      <c r="G7" s="103">
        <f t="shared" si="0"/>
        <v>60804.450000000004</v>
      </c>
      <c r="H7" s="26"/>
      <c r="I7" s="104">
        <v>12</v>
      </c>
      <c r="J7" s="105">
        <v>3600</v>
      </c>
      <c r="K7" s="106">
        <f t="shared" si="8"/>
        <v>300</v>
      </c>
      <c r="L7" s="107">
        <v>12</v>
      </c>
      <c r="M7" s="105">
        <f t="shared" si="1"/>
        <v>3123.1686541737636</v>
      </c>
      <c r="N7" s="106">
        <f t="shared" si="2"/>
        <v>260.26405451448028</v>
      </c>
      <c r="O7" s="108">
        <f t="shared" si="3"/>
        <v>0</v>
      </c>
      <c r="P7" s="109">
        <f t="shared" si="4"/>
        <v>-39.735945485519721</v>
      </c>
      <c r="Q7" s="110">
        <f t="shared" si="5"/>
        <v>0.8675468483816009</v>
      </c>
      <c r="R7" s="307"/>
      <c r="S7" s="47">
        <v>0.39861111111111108</v>
      </c>
      <c r="T7" s="48">
        <v>0.42578703703703702</v>
      </c>
      <c r="U7" s="111">
        <v>4.7666666666666391</v>
      </c>
      <c r="V7" s="112">
        <v>39.133333333333347</v>
      </c>
      <c r="W7" s="113"/>
      <c r="X7" s="116"/>
      <c r="Y7" s="295"/>
      <c r="Z7" s="296"/>
      <c r="AA7" s="117">
        <f t="shared" si="6"/>
        <v>-476.83134582623643</v>
      </c>
      <c r="AB7" s="110">
        <f t="shared" si="7"/>
        <v>0.86754684838160101</v>
      </c>
      <c r="AC7" s="291"/>
    </row>
    <row r="8" spans="1:29" ht="15.75" customHeight="1">
      <c r="A8" s="312"/>
      <c r="B8" s="100" t="s">
        <v>114</v>
      </c>
      <c r="C8" s="293" t="s">
        <v>116</v>
      </c>
      <c r="D8" s="294"/>
      <c r="E8" s="101">
        <v>29.52</v>
      </c>
      <c r="F8" s="102">
        <v>1859</v>
      </c>
      <c r="G8" s="103">
        <f t="shared" si="0"/>
        <v>54877.68</v>
      </c>
      <c r="H8" s="26"/>
      <c r="I8" s="104">
        <v>12</v>
      </c>
      <c r="J8" s="105">
        <v>3600</v>
      </c>
      <c r="K8" s="106">
        <f t="shared" si="8"/>
        <v>300</v>
      </c>
      <c r="L8" s="107">
        <v>12</v>
      </c>
      <c r="M8" s="105">
        <f t="shared" si="1"/>
        <v>3121.4552238806</v>
      </c>
      <c r="N8" s="106">
        <f t="shared" si="2"/>
        <v>260.12126865671667</v>
      </c>
      <c r="O8" s="108">
        <f t="shared" si="3"/>
        <v>0</v>
      </c>
      <c r="P8" s="109">
        <f t="shared" si="4"/>
        <v>-39.878731343283334</v>
      </c>
      <c r="Q8" s="110">
        <f t="shared" si="5"/>
        <v>0.86707089552238892</v>
      </c>
      <c r="R8" s="307"/>
      <c r="S8" s="47">
        <v>0.43004629629629632</v>
      </c>
      <c r="T8" s="48">
        <v>0.4548611111111111</v>
      </c>
      <c r="U8" s="111">
        <v>6.1333333333333862</v>
      </c>
      <c r="V8" s="112">
        <v>35.733333333333299</v>
      </c>
      <c r="W8" s="113"/>
      <c r="X8" s="116"/>
      <c r="Y8" s="295"/>
      <c r="Z8" s="296"/>
      <c r="AA8" s="117">
        <f t="shared" si="6"/>
        <v>-478.54477611940001</v>
      </c>
      <c r="AB8" s="110">
        <f t="shared" si="7"/>
        <v>0.86707089552238892</v>
      </c>
      <c r="AC8" s="291"/>
    </row>
    <row r="9" spans="1:29" ht="15.75" customHeight="1">
      <c r="A9" s="312"/>
      <c r="B9" s="100" t="s">
        <v>114</v>
      </c>
      <c r="C9" s="293" t="s">
        <v>119</v>
      </c>
      <c r="D9" s="294"/>
      <c r="E9" s="101">
        <v>25.64</v>
      </c>
      <c r="F9" s="102">
        <v>1536</v>
      </c>
      <c r="G9" s="103">
        <f t="shared" si="0"/>
        <v>39383.040000000001</v>
      </c>
      <c r="H9" s="13"/>
      <c r="I9" s="104">
        <v>11</v>
      </c>
      <c r="J9" s="105">
        <v>3600</v>
      </c>
      <c r="K9" s="106">
        <f t="shared" si="8"/>
        <v>327.27272727272725</v>
      </c>
      <c r="L9" s="118">
        <v>11</v>
      </c>
      <c r="M9" s="105">
        <f t="shared" si="1"/>
        <v>3156.1643835616428</v>
      </c>
      <c r="N9" s="106">
        <f t="shared" si="2"/>
        <v>286.92403486924024</v>
      </c>
      <c r="O9" s="108">
        <f t="shared" si="3"/>
        <v>0</v>
      </c>
      <c r="P9" s="109">
        <f t="shared" si="4"/>
        <v>-40.348692403487007</v>
      </c>
      <c r="Q9" s="110">
        <f t="shared" si="5"/>
        <v>0.87671232876712302</v>
      </c>
      <c r="R9" s="307"/>
      <c r="S9" s="47">
        <v>0.45833333333333331</v>
      </c>
      <c r="T9" s="48">
        <v>0.4786111111111111</v>
      </c>
      <c r="U9" s="111">
        <v>4.9999999999999822</v>
      </c>
      <c r="V9" s="112">
        <v>29.20000000000001</v>
      </c>
      <c r="W9" s="113"/>
      <c r="X9" s="116"/>
      <c r="Y9" s="295"/>
      <c r="Z9" s="296"/>
      <c r="AA9" s="117">
        <f t="shared" si="6"/>
        <v>-443.83561643835719</v>
      </c>
      <c r="AB9" s="110">
        <f t="shared" si="7"/>
        <v>0.87671232876712302</v>
      </c>
      <c r="AC9" s="291"/>
    </row>
    <row r="10" spans="1:29" ht="15.75" customHeight="1">
      <c r="A10" s="312"/>
      <c r="B10" s="100" t="s">
        <v>114</v>
      </c>
      <c r="C10" s="293" t="s">
        <v>219</v>
      </c>
      <c r="D10" s="294"/>
      <c r="E10" s="101">
        <v>30.95</v>
      </c>
      <c r="F10" s="102">
        <v>332</v>
      </c>
      <c r="G10" s="121">
        <f t="shared" si="0"/>
        <v>10275.4</v>
      </c>
      <c r="H10" s="122"/>
      <c r="I10" s="104">
        <v>12</v>
      </c>
      <c r="J10" s="105">
        <v>1750</v>
      </c>
      <c r="K10" s="106">
        <f t="shared" si="8"/>
        <v>145.83333333333334</v>
      </c>
      <c r="L10" s="107">
        <v>12</v>
      </c>
      <c r="M10" s="105">
        <f t="shared" si="1"/>
        <v>1532.3076923076978</v>
      </c>
      <c r="N10" s="106">
        <f t="shared" si="2"/>
        <v>127.69230769230815</v>
      </c>
      <c r="O10" s="108">
        <f t="shared" si="3"/>
        <v>0</v>
      </c>
      <c r="P10" s="109">
        <f t="shared" si="4"/>
        <v>-18.141025641025195</v>
      </c>
      <c r="Q10" s="110">
        <f t="shared" si="5"/>
        <v>0.87560439560439862</v>
      </c>
      <c r="R10" s="307"/>
      <c r="S10" s="47">
        <v>0.48194444444444445</v>
      </c>
      <c r="T10" s="48">
        <v>0.4909722222222222</v>
      </c>
      <c r="U10" s="111">
        <v>4.8000000000000309</v>
      </c>
      <c r="V10" s="112">
        <v>12.999999999999954</v>
      </c>
      <c r="W10" s="113">
        <v>0.4909722222222222</v>
      </c>
      <c r="X10" s="116">
        <v>0.53004629629629629</v>
      </c>
      <c r="Y10" s="295"/>
      <c r="Z10" s="296"/>
      <c r="AA10" s="117">
        <f t="shared" si="6"/>
        <v>-217.69230769230217</v>
      </c>
      <c r="AB10" s="110">
        <f t="shared" si="7"/>
        <v>0.87560439560439873</v>
      </c>
      <c r="AC10" s="291"/>
    </row>
    <row r="11" spans="1:29" ht="15.75" customHeight="1">
      <c r="A11" s="312"/>
      <c r="B11" s="100"/>
      <c r="C11" s="293"/>
      <c r="D11" s="294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307"/>
      <c r="S11" s="47"/>
      <c r="T11" s="48"/>
      <c r="U11" s="111"/>
      <c r="V11" s="112"/>
      <c r="W11" s="113"/>
      <c r="X11" s="116"/>
      <c r="Y11" s="295"/>
      <c r="Z11" s="296"/>
      <c r="AA11" s="117"/>
      <c r="AB11" s="110"/>
      <c r="AC11" s="291"/>
    </row>
    <row r="12" spans="1:29" ht="15.75" customHeight="1">
      <c r="A12" s="312"/>
      <c r="B12" s="100"/>
      <c r="C12" s="293"/>
      <c r="D12" s="294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07"/>
      <c r="S12" s="47"/>
      <c r="T12" s="48"/>
      <c r="U12" s="111"/>
      <c r="V12" s="112"/>
      <c r="W12" s="113"/>
      <c r="X12" s="116"/>
      <c r="Y12" s="295"/>
      <c r="Z12" s="296"/>
      <c r="AA12" s="117"/>
      <c r="AB12" s="110"/>
      <c r="AC12" s="291"/>
    </row>
    <row r="13" spans="1:29" ht="15.75" customHeight="1">
      <c r="A13" s="312"/>
      <c r="B13" s="100"/>
      <c r="C13" s="293"/>
      <c r="D13" s="294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07"/>
      <c r="S13" s="47"/>
      <c r="T13" s="48"/>
      <c r="U13" s="111"/>
      <c r="V13" s="112"/>
      <c r="W13" s="113"/>
      <c r="X13" s="127"/>
      <c r="Y13" s="295"/>
      <c r="Z13" s="296"/>
      <c r="AA13" s="117"/>
      <c r="AB13" s="110"/>
      <c r="AC13" s="291"/>
    </row>
    <row r="14" spans="1:29" ht="15.75" customHeight="1">
      <c r="A14" s="312"/>
      <c r="B14" s="100"/>
      <c r="C14" s="293"/>
      <c r="D14" s="294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07"/>
      <c r="S14" s="47"/>
      <c r="T14" s="48"/>
      <c r="U14" s="111"/>
      <c r="V14" s="112"/>
      <c r="W14" s="113"/>
      <c r="X14" s="127"/>
      <c r="Y14" s="295"/>
      <c r="Z14" s="296"/>
      <c r="AA14" s="117"/>
      <c r="AB14" s="110"/>
      <c r="AC14" s="291"/>
    </row>
    <row r="15" spans="1:29" ht="15.75" customHeight="1">
      <c r="A15" s="312"/>
      <c r="B15" s="100"/>
      <c r="C15" s="293"/>
      <c r="D15" s="29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07"/>
      <c r="S15" s="47"/>
      <c r="T15" s="48"/>
      <c r="U15" s="111"/>
      <c r="V15" s="112"/>
      <c r="W15" s="113"/>
      <c r="X15" s="127"/>
      <c r="Y15" s="295"/>
      <c r="Z15" s="296"/>
      <c r="AA15" s="117"/>
      <c r="AB15" s="110"/>
      <c r="AC15" s="291"/>
    </row>
    <row r="16" spans="1:29" ht="15.75" customHeight="1">
      <c r="A16" s="312"/>
      <c r="B16" s="100"/>
      <c r="C16" s="293"/>
      <c r="D16" s="29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07"/>
      <c r="S16" s="47"/>
      <c r="T16" s="48"/>
      <c r="U16" s="111"/>
      <c r="V16" s="112"/>
      <c r="W16" s="113"/>
      <c r="X16" s="127"/>
      <c r="Y16" s="295"/>
      <c r="Z16" s="296"/>
      <c r="AA16" s="117"/>
      <c r="AB16" s="110"/>
      <c r="AC16" s="291"/>
    </row>
    <row r="17" spans="1:29" ht="15.75" customHeight="1">
      <c r="A17" s="312"/>
      <c r="B17" s="100"/>
      <c r="C17" s="293"/>
      <c r="D17" s="29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07"/>
      <c r="S17" s="47"/>
      <c r="T17" s="48"/>
      <c r="U17" s="111"/>
      <c r="V17" s="112"/>
      <c r="W17" s="113"/>
      <c r="X17" s="127"/>
      <c r="Y17" s="295"/>
      <c r="Z17" s="296"/>
      <c r="AA17" s="117"/>
      <c r="AB17" s="110"/>
      <c r="AC17" s="291"/>
    </row>
    <row r="18" spans="1:29" ht="15.75" customHeight="1">
      <c r="A18" s="312"/>
      <c r="B18" s="100"/>
      <c r="C18" s="293"/>
      <c r="D18" s="29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07"/>
      <c r="S18" s="47"/>
      <c r="T18" s="48"/>
      <c r="U18" s="111"/>
      <c r="V18" s="112"/>
      <c r="W18" s="113"/>
      <c r="X18" s="127"/>
      <c r="Y18" s="295"/>
      <c r="Z18" s="296"/>
      <c r="AA18" s="117"/>
      <c r="AB18" s="110"/>
      <c r="AC18" s="291"/>
    </row>
    <row r="19" spans="1:29" ht="15.75" customHeight="1">
      <c r="A19" s="312"/>
      <c r="B19" s="100"/>
      <c r="C19" s="293"/>
      <c r="D19" s="29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07"/>
      <c r="S19" s="47"/>
      <c r="T19" s="48"/>
      <c r="U19" s="111"/>
      <c r="V19" s="112"/>
      <c r="W19" s="113"/>
      <c r="X19" s="127"/>
      <c r="Y19" s="295"/>
      <c r="Z19" s="296"/>
      <c r="AA19" s="117"/>
      <c r="AB19" s="110"/>
      <c r="AC19" s="291"/>
    </row>
    <row r="20" spans="1:29" ht="15.75" customHeight="1">
      <c r="A20" s="312"/>
      <c r="B20" s="163"/>
      <c r="C20" s="293"/>
      <c r="D20" s="294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07"/>
      <c r="S20" s="119"/>
      <c r="T20" s="120"/>
      <c r="U20" s="130"/>
      <c r="V20" s="131"/>
      <c r="W20" s="126"/>
      <c r="X20" s="127"/>
      <c r="Y20" s="295"/>
      <c r="Z20" s="296"/>
      <c r="AA20" s="165"/>
      <c r="AB20" s="125"/>
      <c r="AC20" s="291"/>
    </row>
    <row r="21" spans="1:29" ht="15.75" customHeight="1" thickBot="1">
      <c r="A21" s="313"/>
      <c r="B21" s="133" t="s">
        <v>117</v>
      </c>
      <c r="C21" s="297"/>
      <c r="D21" s="297"/>
      <c r="E21" s="134"/>
      <c r="F21" s="167"/>
      <c r="G21" s="135"/>
      <c r="H21" s="69"/>
      <c r="I21" s="136">
        <f t="shared" ref="I21:J21" si="9">AVERAGE(I5:I20)</f>
        <v>10.833333333333334</v>
      </c>
      <c r="J21" s="137">
        <f t="shared" si="9"/>
        <v>3108.3333333333335</v>
      </c>
      <c r="K21" s="138">
        <f t="shared" ref="K21" si="10">J21/I21</f>
        <v>286.92307692307691</v>
      </c>
      <c r="L21" s="136">
        <f t="shared" ref="L21:M21" si="11">AVERAGE(L5:L20)</f>
        <v>10.833333333333334</v>
      </c>
      <c r="M21" s="137">
        <f t="shared" si="11"/>
        <v>2717.7726607777149</v>
      </c>
      <c r="N21" s="138">
        <f>M21/L21</f>
        <v>250.87132253332751</v>
      </c>
      <c r="O21" s="139">
        <f>L21-I21</f>
        <v>0</v>
      </c>
      <c r="P21" s="140">
        <f>N21-K21</f>
        <v>-36.051754389749391</v>
      </c>
      <c r="Q21" s="141">
        <f>N21/K21</f>
        <v>0.87435045386950616</v>
      </c>
      <c r="R21" s="308"/>
      <c r="S21" s="142">
        <f>S5</f>
        <v>0.35486111111111107</v>
      </c>
      <c r="T21" s="143">
        <f>INDEX(T5:T20,COUNTA(T5:T20))</f>
        <v>0.4909722222222222</v>
      </c>
      <c r="U21" s="144"/>
      <c r="V21" s="166"/>
      <c r="W21" s="167"/>
      <c r="X21" s="138"/>
      <c r="Y21" s="298"/>
      <c r="Z21" s="299"/>
      <c r="AA21" s="168">
        <f>M21-J21</f>
        <v>-390.56067255561857</v>
      </c>
      <c r="AB21" s="141">
        <f>M21/J21</f>
        <v>0.87435045386950605</v>
      </c>
      <c r="AC21" s="292"/>
    </row>
    <row r="22" spans="1:29" ht="15.75" customHeight="1">
      <c r="A22" s="300" t="s">
        <v>122</v>
      </c>
      <c r="B22" s="114" t="s">
        <v>114</v>
      </c>
      <c r="C22" s="304" t="s">
        <v>123</v>
      </c>
      <c r="D22" s="305"/>
      <c r="E22" s="147">
        <v>14.03</v>
      </c>
      <c r="F22" s="97">
        <v>929</v>
      </c>
      <c r="G22" s="148">
        <f t="shared" ref="G22:G23" si="12">E22*F22</f>
        <v>13033.869999999999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2316.0664819944641</v>
      </c>
      <c r="N22" s="152">
        <f>M22/L22</f>
        <v>386.0110803324107</v>
      </c>
      <c r="O22" s="154">
        <f>L22-I22</f>
        <v>0</v>
      </c>
      <c r="P22" s="155">
        <f>N22-K22</f>
        <v>-47.322253000922615</v>
      </c>
      <c r="Q22" s="156">
        <f>N22/K22</f>
        <v>0.8907948007671016</v>
      </c>
      <c r="R22" s="306">
        <f>Q38</f>
        <v>0.89082938775102227</v>
      </c>
      <c r="S22" s="157">
        <v>0.29166666666666669</v>
      </c>
      <c r="T22" s="158">
        <v>0.30837962962962961</v>
      </c>
      <c r="U22" s="159"/>
      <c r="V22" s="160">
        <v>24.06666666666662</v>
      </c>
      <c r="W22" s="158"/>
      <c r="X22" s="169"/>
      <c r="Y22" s="309"/>
      <c r="Z22" s="310"/>
      <c r="AA22" s="115">
        <f>M22-J22</f>
        <v>-283.93351800553592</v>
      </c>
      <c r="AB22" s="156">
        <f>M22/J22</f>
        <v>0.8907948007671016</v>
      </c>
      <c r="AC22" s="290">
        <f>AB38</f>
        <v>0.89082938775102216</v>
      </c>
    </row>
    <row r="23" spans="1:29" ht="15.75" customHeight="1">
      <c r="A23" s="301"/>
      <c r="B23" s="100" t="s">
        <v>114</v>
      </c>
      <c r="C23" s="293" t="s">
        <v>124</v>
      </c>
      <c r="D23" s="294"/>
      <c r="E23" s="101">
        <v>14.49</v>
      </c>
      <c r="F23" s="102">
        <v>1097</v>
      </c>
      <c r="G23" s="103">
        <f t="shared" si="12"/>
        <v>15895.53</v>
      </c>
      <c r="H23" s="26"/>
      <c r="I23" s="104">
        <v>6</v>
      </c>
      <c r="J23" s="105">
        <v>2600</v>
      </c>
      <c r="K23" s="106">
        <f t="shared" si="8"/>
        <v>433.33333333333331</v>
      </c>
      <c r="L23" s="107">
        <v>6</v>
      </c>
      <c r="M23" s="105">
        <f>F23/V23*60</f>
        <v>2316.2463343108511</v>
      </c>
      <c r="N23" s="106">
        <f>M23/L23</f>
        <v>386.04105571847521</v>
      </c>
      <c r="O23" s="108">
        <f>L23-I23</f>
        <v>0</v>
      </c>
      <c r="P23" s="109">
        <f>N23-K23</f>
        <v>-47.292277614858108</v>
      </c>
      <c r="Q23" s="110">
        <f>N23/K23</f>
        <v>0.89086397473494283</v>
      </c>
      <c r="R23" s="307"/>
      <c r="S23" s="47">
        <v>0.31180555555555556</v>
      </c>
      <c r="T23" s="48">
        <v>0.33153935185185185</v>
      </c>
      <c r="U23" s="111">
        <v>4.9333333333333584</v>
      </c>
      <c r="V23" s="112">
        <v>28.416666666666657</v>
      </c>
      <c r="W23" s="113"/>
      <c r="X23" s="13"/>
      <c r="Y23" s="295"/>
      <c r="Z23" s="296"/>
      <c r="AA23" s="117">
        <f>M23-J23</f>
        <v>-283.75366568914887</v>
      </c>
      <c r="AB23" s="110">
        <f>M23/J23</f>
        <v>0.89086397473494272</v>
      </c>
      <c r="AC23" s="291"/>
    </row>
    <row r="24" spans="1:29" ht="15.75" customHeight="1">
      <c r="A24" s="301"/>
      <c r="B24" s="100"/>
      <c r="C24" s="293"/>
      <c r="D24" s="294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307"/>
      <c r="S24" s="47"/>
      <c r="T24" s="48"/>
      <c r="U24" s="111"/>
      <c r="V24" s="112"/>
      <c r="W24" s="113"/>
      <c r="X24" s="13"/>
      <c r="Y24" s="295"/>
      <c r="Z24" s="296"/>
      <c r="AA24" s="117"/>
      <c r="AB24" s="110"/>
      <c r="AC24" s="291"/>
    </row>
    <row r="25" spans="1:29" ht="15.75" customHeight="1">
      <c r="A25" s="301"/>
      <c r="B25" s="100"/>
      <c r="C25" s="293"/>
      <c r="D25" s="294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07"/>
      <c r="S25" s="47"/>
      <c r="T25" s="48"/>
      <c r="U25" s="111"/>
      <c r="V25" s="112"/>
      <c r="W25" s="113"/>
      <c r="X25" s="116"/>
      <c r="Y25" s="295"/>
      <c r="Z25" s="296"/>
      <c r="AA25" s="117"/>
      <c r="AB25" s="110"/>
      <c r="AC25" s="291"/>
    </row>
    <row r="26" spans="1:29" ht="15.75" customHeight="1">
      <c r="A26" s="302"/>
      <c r="B26" s="100"/>
      <c r="C26" s="293"/>
      <c r="D26" s="294"/>
      <c r="E26" s="101"/>
      <c r="F26" s="102"/>
      <c r="G26" s="103"/>
      <c r="H26" s="13"/>
      <c r="I26" s="104"/>
      <c r="J26" s="105"/>
      <c r="K26" s="106"/>
      <c r="L26" s="118"/>
      <c r="M26" s="105"/>
      <c r="N26" s="106"/>
      <c r="O26" s="108"/>
      <c r="P26" s="109"/>
      <c r="Q26" s="110"/>
      <c r="R26" s="307"/>
      <c r="S26" s="47"/>
      <c r="T26" s="48"/>
      <c r="U26" s="111"/>
      <c r="V26" s="112"/>
      <c r="W26" s="113"/>
      <c r="X26" s="13"/>
      <c r="Y26" s="295"/>
      <c r="Z26" s="296"/>
      <c r="AA26" s="117"/>
      <c r="AB26" s="110"/>
      <c r="AC26" s="291"/>
    </row>
    <row r="27" spans="1:29" ht="15.75" customHeight="1">
      <c r="A27" s="302"/>
      <c r="B27" s="100"/>
      <c r="C27" s="293"/>
      <c r="D27" s="294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07"/>
      <c r="S27" s="47"/>
      <c r="T27" s="48"/>
      <c r="U27" s="111"/>
      <c r="V27" s="112"/>
      <c r="W27" s="113"/>
      <c r="X27" s="50"/>
      <c r="Y27" s="295"/>
      <c r="Z27" s="296"/>
      <c r="AA27" s="117"/>
      <c r="AB27" s="110"/>
      <c r="AC27" s="291"/>
    </row>
    <row r="28" spans="1:29" ht="15.75" customHeight="1">
      <c r="A28" s="302"/>
      <c r="B28" s="100"/>
      <c r="C28" s="293"/>
      <c r="D28" s="294"/>
      <c r="E28" s="101"/>
      <c r="F28" s="102"/>
      <c r="G28" s="121"/>
      <c r="H28" s="62"/>
      <c r="I28" s="104"/>
      <c r="J28" s="105"/>
      <c r="K28" s="106"/>
      <c r="L28" s="118"/>
      <c r="M28" s="105"/>
      <c r="N28" s="106"/>
      <c r="O28" s="123"/>
      <c r="P28" s="124"/>
      <c r="Q28" s="125"/>
      <c r="R28" s="307"/>
      <c r="S28" s="47"/>
      <c r="T28" s="48"/>
      <c r="U28" s="111"/>
      <c r="V28" s="112"/>
      <c r="W28" s="113"/>
      <c r="X28" s="116"/>
      <c r="Y28" s="295"/>
      <c r="Z28" s="296"/>
      <c r="AA28" s="117"/>
      <c r="AB28" s="110"/>
      <c r="AC28" s="291"/>
    </row>
    <row r="29" spans="1:29" ht="15.75" customHeight="1">
      <c r="A29" s="302"/>
      <c r="B29" s="100"/>
      <c r="C29" s="293"/>
      <c r="D29" s="294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07"/>
      <c r="S29" s="47"/>
      <c r="T29" s="48"/>
      <c r="U29" s="111"/>
      <c r="V29" s="112"/>
      <c r="W29" s="113"/>
      <c r="X29" s="116"/>
      <c r="Y29" s="295"/>
      <c r="Z29" s="296"/>
      <c r="AA29" s="117"/>
      <c r="AB29" s="110"/>
      <c r="AC29" s="291"/>
    </row>
    <row r="30" spans="1:29" ht="15.75" customHeight="1">
      <c r="A30" s="302"/>
      <c r="B30" s="100"/>
      <c r="C30" s="293"/>
      <c r="D30" s="294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07"/>
      <c r="S30" s="119"/>
      <c r="T30" s="120"/>
      <c r="U30" s="111"/>
      <c r="V30" s="131"/>
      <c r="W30" s="113"/>
      <c r="X30" s="116"/>
      <c r="Y30" s="295"/>
      <c r="Z30" s="296"/>
      <c r="AA30" s="117"/>
      <c r="AB30" s="110"/>
      <c r="AC30" s="291"/>
    </row>
    <row r="31" spans="1:29" ht="15.75" customHeight="1">
      <c r="A31" s="302"/>
      <c r="B31" s="100"/>
      <c r="C31" s="293"/>
      <c r="D31" s="294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07"/>
      <c r="S31" s="119"/>
      <c r="T31" s="120"/>
      <c r="U31" s="111"/>
      <c r="V31" s="131"/>
      <c r="W31" s="126"/>
      <c r="X31" s="127"/>
      <c r="Y31" s="295"/>
      <c r="Z31" s="296"/>
      <c r="AA31" s="117"/>
      <c r="AB31" s="110"/>
      <c r="AC31" s="291"/>
    </row>
    <row r="32" spans="1:29" ht="15.75" customHeight="1">
      <c r="A32" s="302"/>
      <c r="B32" s="100"/>
      <c r="C32" s="293"/>
      <c r="D32" s="294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07"/>
      <c r="S32" s="119"/>
      <c r="T32" s="120"/>
      <c r="U32" s="111"/>
      <c r="V32" s="131"/>
      <c r="W32" s="126"/>
      <c r="X32" s="127"/>
      <c r="Y32" s="295"/>
      <c r="Z32" s="296"/>
      <c r="AA32" s="117"/>
      <c r="AB32" s="110"/>
      <c r="AC32" s="291"/>
    </row>
    <row r="33" spans="1:29" ht="15.75" customHeight="1">
      <c r="A33" s="302"/>
      <c r="B33" s="100"/>
      <c r="C33" s="293"/>
      <c r="D33" s="294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07"/>
      <c r="S33" s="119"/>
      <c r="T33" s="120"/>
      <c r="U33" s="111"/>
      <c r="V33" s="131"/>
      <c r="W33" s="126"/>
      <c r="X33" s="127"/>
      <c r="Y33" s="295"/>
      <c r="Z33" s="296"/>
      <c r="AA33" s="117"/>
      <c r="AB33" s="110"/>
      <c r="AC33" s="291"/>
    </row>
    <row r="34" spans="1:29" ht="15.75" customHeight="1">
      <c r="A34" s="302"/>
      <c r="B34" s="100"/>
      <c r="C34" s="293"/>
      <c r="D34" s="294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07"/>
      <c r="S34" s="119"/>
      <c r="T34" s="120"/>
      <c r="U34" s="111"/>
      <c r="V34" s="131"/>
      <c r="W34" s="126"/>
      <c r="X34" s="127"/>
      <c r="Y34" s="295"/>
      <c r="Z34" s="296"/>
      <c r="AA34" s="117"/>
      <c r="AB34" s="110"/>
      <c r="AC34" s="291"/>
    </row>
    <row r="35" spans="1:29" ht="15.75" customHeight="1">
      <c r="A35" s="302"/>
      <c r="B35" s="100"/>
      <c r="C35" s="293"/>
      <c r="D35" s="294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07"/>
      <c r="S35" s="119"/>
      <c r="T35" s="120"/>
      <c r="U35" s="111"/>
      <c r="V35" s="131"/>
      <c r="W35" s="126"/>
      <c r="X35" s="127"/>
      <c r="Y35" s="295"/>
      <c r="Z35" s="296"/>
      <c r="AA35" s="117"/>
      <c r="AB35" s="110"/>
      <c r="AC35" s="291"/>
    </row>
    <row r="36" spans="1:29" ht="15.75" customHeight="1">
      <c r="A36" s="302"/>
      <c r="B36" s="100"/>
      <c r="C36" s="293"/>
      <c r="D36" s="294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07"/>
      <c r="S36" s="119"/>
      <c r="T36" s="120"/>
      <c r="U36" s="111"/>
      <c r="V36" s="131"/>
      <c r="W36" s="126"/>
      <c r="X36" s="127"/>
      <c r="Y36" s="295"/>
      <c r="Z36" s="296"/>
      <c r="AA36" s="117"/>
      <c r="AB36" s="110"/>
      <c r="AC36" s="291"/>
    </row>
    <row r="37" spans="1:29" ht="15.75" customHeight="1">
      <c r="A37" s="302"/>
      <c r="B37" s="100"/>
      <c r="C37" s="293"/>
      <c r="D37" s="294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07"/>
      <c r="S37" s="119"/>
      <c r="T37" s="120"/>
      <c r="U37" s="130"/>
      <c r="V37" s="131"/>
      <c r="W37" s="126"/>
      <c r="X37" s="127"/>
      <c r="Y37" s="295"/>
      <c r="Z37" s="296"/>
      <c r="AA37" s="165"/>
      <c r="AB37" s="125"/>
      <c r="AC37" s="291"/>
    </row>
    <row r="38" spans="1:29" ht="15.75" customHeight="1" thickBot="1">
      <c r="A38" s="303"/>
      <c r="B38" s="133" t="s">
        <v>117</v>
      </c>
      <c r="C38" s="297"/>
      <c r="D38" s="297"/>
      <c r="E38" s="134"/>
      <c r="F38" s="167"/>
      <c r="G38" s="135"/>
      <c r="H38" s="69"/>
      <c r="I38" s="136">
        <f t="shared" ref="I38:J38" si="13">AVERAGE(I22:I37)</f>
        <v>6</v>
      </c>
      <c r="J38" s="137">
        <f t="shared" si="13"/>
        <v>2600</v>
      </c>
      <c r="K38" s="138">
        <f t="shared" ref="K38" si="14">J38/I38</f>
        <v>433.33333333333331</v>
      </c>
      <c r="L38" s="136">
        <f t="shared" ref="L38:M38" si="15">AVERAGE(L22:L37)</f>
        <v>6</v>
      </c>
      <c r="M38" s="137">
        <f t="shared" si="15"/>
        <v>2316.1564081526576</v>
      </c>
      <c r="N38" s="138">
        <f>M38/L38</f>
        <v>386.02606802544295</v>
      </c>
      <c r="O38" s="139">
        <f>L38-I38</f>
        <v>0</v>
      </c>
      <c r="P38" s="140">
        <f>N38-K38</f>
        <v>-47.307265307890361</v>
      </c>
      <c r="Q38" s="141">
        <f>N38/K38</f>
        <v>0.89082938775102227</v>
      </c>
      <c r="R38" s="308"/>
      <c r="S38" s="142">
        <f>S22</f>
        <v>0.29166666666666669</v>
      </c>
      <c r="T38" s="143">
        <f>INDEX(T22:T37,COUNTA(T22:T37))</f>
        <v>0.33153935185185185</v>
      </c>
      <c r="U38" s="144"/>
      <c r="V38" s="166"/>
      <c r="W38" s="167"/>
      <c r="X38" s="138"/>
      <c r="Y38" s="298"/>
      <c r="Z38" s="299"/>
      <c r="AA38" s="168">
        <f>M38-J38</f>
        <v>-283.8435918473424</v>
      </c>
      <c r="AB38" s="141">
        <f>M38/J38</f>
        <v>0.89082938775102216</v>
      </c>
      <c r="AC38" s="292"/>
    </row>
    <row r="39" spans="1:29" ht="15.75" customHeight="1">
      <c r="A39" s="311" t="s">
        <v>245</v>
      </c>
      <c r="B39" s="114" t="s">
        <v>120</v>
      </c>
      <c r="C39" s="304" t="s">
        <v>127</v>
      </c>
      <c r="D39" s="305"/>
      <c r="E39" s="147">
        <v>21.45</v>
      </c>
      <c r="F39" s="97">
        <v>1641</v>
      </c>
      <c r="G39" s="148">
        <f t="shared" ref="G39:G42" si="16">E39*F39</f>
        <v>35199.449999999997</v>
      </c>
      <c r="H39" s="149"/>
      <c r="I39" s="150">
        <v>4</v>
      </c>
      <c r="J39" s="151">
        <v>3300</v>
      </c>
      <c r="K39" s="152">
        <f>J39/I39</f>
        <v>825</v>
      </c>
      <c r="L39" s="153">
        <v>4</v>
      </c>
      <c r="M39" s="151">
        <f>F39/V39*60</f>
        <v>2953.8000000000011</v>
      </c>
      <c r="N39" s="152">
        <f>M39/L39</f>
        <v>738.45000000000027</v>
      </c>
      <c r="O39" s="154">
        <f>L39-I39</f>
        <v>0</v>
      </c>
      <c r="P39" s="155">
        <f>N39-K39</f>
        <v>-86.549999999999727</v>
      </c>
      <c r="Q39" s="156">
        <f>N39/K39</f>
        <v>0.89509090909090938</v>
      </c>
      <c r="R39" s="306">
        <f>Q55</f>
        <v>0.89416413747798007</v>
      </c>
      <c r="S39" s="157">
        <v>0.25</v>
      </c>
      <c r="T39" s="158">
        <v>0.27314814814814814</v>
      </c>
      <c r="U39" s="159"/>
      <c r="V39" s="160">
        <v>33.333333333333321</v>
      </c>
      <c r="W39" s="158"/>
      <c r="X39" s="169"/>
      <c r="Y39" s="309"/>
      <c r="Z39" s="310"/>
      <c r="AA39" s="115">
        <f>M39-J39</f>
        <v>-346.19999999999891</v>
      </c>
      <c r="AB39" s="156">
        <f>M39/J39</f>
        <v>0.89509090909090938</v>
      </c>
      <c r="AC39" s="290">
        <f>AB55</f>
        <v>0.89416413747798007</v>
      </c>
    </row>
    <row r="40" spans="1:29" ht="15.75" customHeight="1">
      <c r="A40" s="312"/>
      <c r="B40" s="100" t="s">
        <v>120</v>
      </c>
      <c r="C40" s="293" t="s">
        <v>220</v>
      </c>
      <c r="D40" s="294"/>
      <c r="E40" s="101">
        <v>18.53</v>
      </c>
      <c r="F40" s="102">
        <v>4018</v>
      </c>
      <c r="G40" s="103">
        <f t="shared" si="16"/>
        <v>74453.540000000008</v>
      </c>
      <c r="H40" s="26"/>
      <c r="I40" s="104">
        <v>3</v>
      </c>
      <c r="J40" s="105">
        <v>3300</v>
      </c>
      <c r="K40" s="106">
        <f t="shared" ref="K40:K59" si="17">J40/I40</f>
        <v>1100</v>
      </c>
      <c r="L40" s="107">
        <v>3</v>
      </c>
      <c r="M40" s="105">
        <f>F40/V40*60</f>
        <v>2949.5921696574237</v>
      </c>
      <c r="N40" s="106">
        <f>M40/L40</f>
        <v>983.19738988580787</v>
      </c>
      <c r="O40" s="108">
        <f>L40-I40</f>
        <v>0</v>
      </c>
      <c r="P40" s="109">
        <f>N40-K40</f>
        <v>-116.80261011419213</v>
      </c>
      <c r="Q40" s="110">
        <f>N40/K40</f>
        <v>0.89381580898709811</v>
      </c>
      <c r="R40" s="307"/>
      <c r="S40" s="47">
        <v>0.27657407407407408</v>
      </c>
      <c r="T40" s="48">
        <v>0.33333333333333331</v>
      </c>
      <c r="U40" s="111">
        <v>4.9333333333333584</v>
      </c>
      <c r="V40" s="112">
        <v>81.733333333333292</v>
      </c>
      <c r="W40" s="113"/>
      <c r="X40" s="116"/>
      <c r="Y40" s="295"/>
      <c r="Z40" s="296"/>
      <c r="AA40" s="117">
        <f>M40-J40</f>
        <v>-350.40783034257629</v>
      </c>
      <c r="AB40" s="110">
        <f>M40/J40</f>
        <v>0.89381580898709811</v>
      </c>
      <c r="AC40" s="291"/>
    </row>
    <row r="41" spans="1:29" ht="15.75" customHeight="1">
      <c r="A41" s="312"/>
      <c r="B41" s="100" t="s">
        <v>120</v>
      </c>
      <c r="C41" s="293" t="s">
        <v>254</v>
      </c>
      <c r="D41" s="294"/>
      <c r="E41" s="101">
        <v>18.170000000000002</v>
      </c>
      <c r="F41" s="102">
        <v>3547</v>
      </c>
      <c r="G41" s="103">
        <f t="shared" si="16"/>
        <v>64448.990000000005</v>
      </c>
      <c r="H41" s="26"/>
      <c r="I41" s="104">
        <v>4</v>
      </c>
      <c r="J41" s="105">
        <v>3300</v>
      </c>
      <c r="K41" s="106">
        <f t="shared" si="17"/>
        <v>825</v>
      </c>
      <c r="L41" s="107">
        <v>4</v>
      </c>
      <c r="M41" s="105">
        <f>F41/V41*60</f>
        <v>2951.0515368615688</v>
      </c>
      <c r="N41" s="106">
        <f>M41/L41</f>
        <v>737.76288421539221</v>
      </c>
      <c r="O41" s="108">
        <f>L41-I41</f>
        <v>0</v>
      </c>
      <c r="P41" s="109">
        <f>N41-K41</f>
        <v>-87.237115784607795</v>
      </c>
      <c r="Q41" s="110">
        <f>N41/K41</f>
        <v>0.89425804147320265</v>
      </c>
      <c r="R41" s="307"/>
      <c r="S41" s="47">
        <v>0.33750000000000002</v>
      </c>
      <c r="T41" s="48">
        <v>0.38758101851851851</v>
      </c>
      <c r="U41" s="111">
        <v>6.0000000000000586</v>
      </c>
      <c r="V41" s="112">
        <v>72.116666666666617</v>
      </c>
      <c r="W41" s="113"/>
      <c r="X41" s="13"/>
      <c r="Y41" s="295"/>
      <c r="Z41" s="296"/>
      <c r="AA41" s="117">
        <f>M41-J41</f>
        <v>-348.94846313843118</v>
      </c>
      <c r="AB41" s="110">
        <f>M41/J41</f>
        <v>0.89425804147320265</v>
      </c>
      <c r="AC41" s="291"/>
    </row>
    <row r="42" spans="1:29" ht="15.75" customHeight="1">
      <c r="A42" s="312"/>
      <c r="B42" s="100" t="s">
        <v>120</v>
      </c>
      <c r="C42" s="293" t="s">
        <v>130</v>
      </c>
      <c r="D42" s="294"/>
      <c r="E42" s="101">
        <v>16.66</v>
      </c>
      <c r="F42" s="102">
        <v>4630</v>
      </c>
      <c r="G42" s="103">
        <f t="shared" si="16"/>
        <v>77135.8</v>
      </c>
      <c r="H42" s="26"/>
      <c r="I42" s="104">
        <v>4</v>
      </c>
      <c r="J42" s="105">
        <v>3300</v>
      </c>
      <c r="K42" s="106">
        <f t="shared" si="17"/>
        <v>825</v>
      </c>
      <c r="L42" s="107">
        <v>4</v>
      </c>
      <c r="M42" s="105">
        <f>F42/V42*60</f>
        <v>2948.5229081903426</v>
      </c>
      <c r="N42" s="106">
        <f>M42/L42</f>
        <v>737.13072704758565</v>
      </c>
      <c r="O42" s="108">
        <f>L42-I42</f>
        <v>0</v>
      </c>
      <c r="P42" s="109">
        <f>N42-K42</f>
        <v>-87.869272952414349</v>
      </c>
      <c r="Q42" s="110">
        <f>N42/K42</f>
        <v>0.89349179036070991</v>
      </c>
      <c r="R42" s="307"/>
      <c r="S42" s="47">
        <v>0.39097222222222222</v>
      </c>
      <c r="T42" s="48">
        <v>0.45640046296296294</v>
      </c>
      <c r="U42" s="111">
        <v>4.8833333333333506</v>
      </c>
      <c r="V42" s="112">
        <v>94.21666666666664</v>
      </c>
      <c r="W42" s="113"/>
      <c r="X42" s="13"/>
      <c r="Y42" s="295"/>
      <c r="Z42" s="296"/>
      <c r="AA42" s="117">
        <f>M42-J42</f>
        <v>-351.4770918096574</v>
      </c>
      <c r="AB42" s="110">
        <f>M42/J42</f>
        <v>0.89349179036070991</v>
      </c>
      <c r="AC42" s="291"/>
    </row>
    <row r="43" spans="1:29" ht="15.75" customHeight="1">
      <c r="A43" s="312"/>
      <c r="B43" s="100"/>
      <c r="C43" s="293"/>
      <c r="D43" s="294"/>
      <c r="E43" s="101"/>
      <c r="F43" s="102"/>
      <c r="G43" s="103"/>
      <c r="H43" s="13"/>
      <c r="I43" s="104"/>
      <c r="J43" s="105"/>
      <c r="K43" s="106"/>
      <c r="L43" s="118"/>
      <c r="M43" s="105"/>
      <c r="N43" s="106"/>
      <c r="O43" s="108"/>
      <c r="P43" s="109"/>
      <c r="Q43" s="110"/>
      <c r="R43" s="307"/>
      <c r="S43" s="47"/>
      <c r="T43" s="48"/>
      <c r="U43" s="111"/>
      <c r="V43" s="112"/>
      <c r="W43" s="113"/>
      <c r="X43" s="13"/>
      <c r="Y43" s="295"/>
      <c r="Z43" s="296"/>
      <c r="AA43" s="117"/>
      <c r="AB43" s="110"/>
      <c r="AC43" s="291"/>
    </row>
    <row r="44" spans="1:29" ht="15.75" customHeight="1">
      <c r="A44" s="312"/>
      <c r="B44" s="100"/>
      <c r="C44" s="293"/>
      <c r="D44" s="294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307"/>
      <c r="S44" s="47"/>
      <c r="T44" s="48"/>
      <c r="U44" s="111"/>
      <c r="V44" s="112"/>
      <c r="W44" s="113"/>
      <c r="X44" s="116"/>
      <c r="Y44" s="295"/>
      <c r="Z44" s="296"/>
      <c r="AA44" s="117"/>
      <c r="AB44" s="110"/>
      <c r="AC44" s="291"/>
    </row>
    <row r="45" spans="1:29" ht="15.75" customHeight="1">
      <c r="A45" s="312"/>
      <c r="B45" s="100"/>
      <c r="C45" s="293"/>
      <c r="D45" s="294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307"/>
      <c r="S45" s="47"/>
      <c r="T45" s="48"/>
      <c r="U45" s="111"/>
      <c r="V45" s="112"/>
      <c r="W45" s="113"/>
      <c r="X45" s="116"/>
      <c r="Y45" s="295"/>
      <c r="Z45" s="296"/>
      <c r="AA45" s="117"/>
      <c r="AB45" s="110"/>
      <c r="AC45" s="291"/>
    </row>
    <row r="46" spans="1:29" ht="15.75" customHeight="1">
      <c r="A46" s="312"/>
      <c r="B46" s="100"/>
      <c r="C46" s="293"/>
      <c r="D46" s="294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07"/>
      <c r="S46" s="47"/>
      <c r="T46" s="48"/>
      <c r="U46" s="111"/>
      <c r="V46" s="112"/>
      <c r="W46" s="113"/>
      <c r="X46" s="116"/>
      <c r="Y46" s="295"/>
      <c r="Z46" s="296"/>
      <c r="AA46" s="117"/>
      <c r="AB46" s="110"/>
      <c r="AC46" s="291"/>
    </row>
    <row r="47" spans="1:29" ht="15.75" customHeight="1">
      <c r="A47" s="312"/>
      <c r="B47" s="100"/>
      <c r="C47" s="293"/>
      <c r="D47" s="294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07"/>
      <c r="S47" s="47"/>
      <c r="T47" s="48"/>
      <c r="U47" s="111"/>
      <c r="V47" s="112"/>
      <c r="W47" s="113"/>
      <c r="X47" s="116"/>
      <c r="Y47" s="295"/>
      <c r="Z47" s="296"/>
      <c r="AA47" s="117"/>
      <c r="AB47" s="110"/>
      <c r="AC47" s="291"/>
    </row>
    <row r="48" spans="1:29" ht="15.75" customHeight="1">
      <c r="A48" s="312"/>
      <c r="B48" s="100"/>
      <c r="C48" s="293"/>
      <c r="D48" s="294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07"/>
      <c r="S48" s="47"/>
      <c r="T48" s="48"/>
      <c r="U48" s="111"/>
      <c r="V48" s="112"/>
      <c r="W48" s="113"/>
      <c r="X48" s="116"/>
      <c r="Y48" s="295"/>
      <c r="Z48" s="296"/>
      <c r="AA48" s="117"/>
      <c r="AB48" s="110"/>
      <c r="AC48" s="291"/>
    </row>
    <row r="49" spans="1:29" ht="15.75" customHeight="1">
      <c r="A49" s="312"/>
      <c r="B49" s="100"/>
      <c r="C49" s="293"/>
      <c r="D49" s="294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07"/>
      <c r="S49" s="47"/>
      <c r="T49" s="48"/>
      <c r="U49" s="111"/>
      <c r="V49" s="112"/>
      <c r="W49" s="113"/>
      <c r="X49" s="116"/>
      <c r="Y49" s="295"/>
      <c r="Z49" s="296"/>
      <c r="AA49" s="117"/>
      <c r="AB49" s="110"/>
      <c r="AC49" s="291"/>
    </row>
    <row r="50" spans="1:29" ht="15.75" customHeight="1">
      <c r="A50" s="312"/>
      <c r="B50" s="100"/>
      <c r="C50" s="293"/>
      <c r="D50" s="294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07"/>
      <c r="S50" s="47"/>
      <c r="T50" s="48"/>
      <c r="U50" s="111"/>
      <c r="V50" s="112"/>
      <c r="W50" s="113"/>
      <c r="X50" s="116"/>
      <c r="Y50" s="295"/>
      <c r="Z50" s="296"/>
      <c r="AA50" s="117"/>
      <c r="AB50" s="110"/>
      <c r="AC50" s="291"/>
    </row>
    <row r="51" spans="1:29" ht="15.75" customHeight="1">
      <c r="A51" s="312"/>
      <c r="B51" s="100"/>
      <c r="C51" s="293"/>
      <c r="D51" s="294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07"/>
      <c r="S51" s="47"/>
      <c r="T51" s="48"/>
      <c r="U51" s="111"/>
      <c r="V51" s="112"/>
      <c r="W51" s="113"/>
      <c r="X51" s="116"/>
      <c r="Y51" s="295"/>
      <c r="Z51" s="296"/>
      <c r="AA51" s="117"/>
      <c r="AB51" s="110"/>
      <c r="AC51" s="291"/>
    </row>
    <row r="52" spans="1:29" ht="15.75" customHeight="1">
      <c r="A52" s="312"/>
      <c r="B52" s="100"/>
      <c r="C52" s="293"/>
      <c r="D52" s="294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07"/>
      <c r="S52" s="47"/>
      <c r="T52" s="48"/>
      <c r="U52" s="111"/>
      <c r="V52" s="112"/>
      <c r="W52" s="113"/>
      <c r="X52" s="116"/>
      <c r="Y52" s="295"/>
      <c r="Z52" s="296"/>
      <c r="AA52" s="117"/>
      <c r="AB52" s="110"/>
      <c r="AC52" s="291"/>
    </row>
    <row r="53" spans="1:29" ht="15.75" customHeight="1">
      <c r="A53" s="312"/>
      <c r="B53" s="100"/>
      <c r="C53" s="293"/>
      <c r="D53" s="294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07"/>
      <c r="S53" s="47"/>
      <c r="T53" s="48"/>
      <c r="U53" s="111"/>
      <c r="V53" s="112"/>
      <c r="W53" s="113"/>
      <c r="X53" s="116"/>
      <c r="Y53" s="295"/>
      <c r="Z53" s="296"/>
      <c r="AA53" s="117"/>
      <c r="AB53" s="110"/>
      <c r="AC53" s="291"/>
    </row>
    <row r="54" spans="1:29" ht="15.75" customHeight="1">
      <c r="A54" s="312"/>
      <c r="B54" s="100"/>
      <c r="C54" s="293"/>
      <c r="D54" s="294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07"/>
      <c r="S54" s="119"/>
      <c r="T54" s="120"/>
      <c r="U54" s="130"/>
      <c r="V54" s="131"/>
      <c r="W54" s="126"/>
      <c r="X54" s="127"/>
      <c r="Y54" s="295"/>
      <c r="Z54" s="296"/>
      <c r="AA54" s="165"/>
      <c r="AB54" s="125"/>
      <c r="AC54" s="291"/>
    </row>
    <row r="55" spans="1:29" ht="15.75" customHeight="1" thickBot="1">
      <c r="A55" s="313"/>
      <c r="B55" s="133" t="s">
        <v>117</v>
      </c>
      <c r="C55" s="297"/>
      <c r="D55" s="297"/>
      <c r="E55" s="134"/>
      <c r="F55" s="167"/>
      <c r="G55" s="135"/>
      <c r="H55" s="69"/>
      <c r="I55" s="136">
        <f t="shared" ref="I55:J55" si="18">AVERAGE(I39:I54)</f>
        <v>3.75</v>
      </c>
      <c r="J55" s="137">
        <f t="shared" si="18"/>
        <v>3300</v>
      </c>
      <c r="K55" s="138">
        <f t="shared" ref="K55" si="19">J55/I55</f>
        <v>880</v>
      </c>
      <c r="L55" s="136">
        <f t="shared" ref="L55:M55" si="20">AVERAGE(L39:L54)</f>
        <v>3.75</v>
      </c>
      <c r="M55" s="137">
        <f t="shared" si="20"/>
        <v>2950.7416536773344</v>
      </c>
      <c r="N55" s="138">
        <f>M55/L55</f>
        <v>786.86444098062248</v>
      </c>
      <c r="O55" s="139">
        <f>L55-I55</f>
        <v>0</v>
      </c>
      <c r="P55" s="140">
        <f>N55-K55</f>
        <v>-93.135559019377524</v>
      </c>
      <c r="Q55" s="141">
        <f>N55/K55</f>
        <v>0.89416413747798007</v>
      </c>
      <c r="R55" s="308"/>
      <c r="S55" s="142">
        <f>S39</f>
        <v>0.25</v>
      </c>
      <c r="T55" s="143">
        <f>INDEX(T39:T54,COUNTA(T39:T54))</f>
        <v>0.45640046296296294</v>
      </c>
      <c r="U55" s="144"/>
      <c r="V55" s="166"/>
      <c r="W55" s="167"/>
      <c r="X55" s="138"/>
      <c r="Y55" s="298"/>
      <c r="Z55" s="299"/>
      <c r="AA55" s="168">
        <f>M55-J55</f>
        <v>-349.2583463226656</v>
      </c>
      <c r="AB55" s="141">
        <f>M55/J55</f>
        <v>0.89416413747798007</v>
      </c>
      <c r="AC55" s="292"/>
    </row>
    <row r="56" spans="1:29" ht="15.75" customHeight="1">
      <c r="A56" s="300" t="s">
        <v>126</v>
      </c>
      <c r="B56" s="114" t="s">
        <v>120</v>
      </c>
      <c r="C56" s="304" t="s">
        <v>128</v>
      </c>
      <c r="D56" s="305"/>
      <c r="E56" s="147">
        <v>22.28</v>
      </c>
      <c r="F56" s="97">
        <v>1239</v>
      </c>
      <c r="G56" s="148">
        <f t="shared" ref="G56:G59" si="21">E56*F56</f>
        <v>27604.920000000002</v>
      </c>
      <c r="H56" s="149"/>
      <c r="I56" s="150">
        <v>5</v>
      </c>
      <c r="J56" s="151">
        <v>3300</v>
      </c>
      <c r="K56" s="152">
        <f>J56/I56</f>
        <v>660</v>
      </c>
      <c r="L56" s="153">
        <v>5</v>
      </c>
      <c r="M56" s="151">
        <f>F56/V56*60</f>
        <v>2953.9072847682164</v>
      </c>
      <c r="N56" s="152">
        <f>M56/L56</f>
        <v>590.78145695364333</v>
      </c>
      <c r="O56" s="154">
        <f>L56-I56</f>
        <v>0</v>
      </c>
      <c r="P56" s="155">
        <f>N56-K56</f>
        <v>-69.218543046356672</v>
      </c>
      <c r="Q56" s="156">
        <f>N56/K56</f>
        <v>0.89512341962673236</v>
      </c>
      <c r="R56" s="306">
        <f>Q72</f>
        <v>0.8739113838805852</v>
      </c>
      <c r="S56" s="157">
        <v>0.25</v>
      </c>
      <c r="T56" s="158">
        <v>0.26747685185185183</v>
      </c>
      <c r="U56" s="159"/>
      <c r="V56" s="160">
        <v>25.166666666666629</v>
      </c>
      <c r="W56" s="161"/>
      <c r="X56" s="162"/>
      <c r="Y56" s="309"/>
      <c r="Z56" s="310"/>
      <c r="AA56" s="115">
        <f>M56-J56</f>
        <v>-346.09271523178359</v>
      </c>
      <c r="AB56" s="156">
        <f>M56/J56</f>
        <v>0.89512341962673225</v>
      </c>
      <c r="AC56" s="290">
        <f>AB72</f>
        <v>0.8739113838805852</v>
      </c>
    </row>
    <row r="57" spans="1:29" ht="15.75" customHeight="1">
      <c r="A57" s="301"/>
      <c r="B57" s="100" t="s">
        <v>120</v>
      </c>
      <c r="C57" s="293" t="s">
        <v>255</v>
      </c>
      <c r="D57" s="294"/>
      <c r="E57" s="101">
        <v>23.38</v>
      </c>
      <c r="F57" s="102">
        <v>4164</v>
      </c>
      <c r="G57" s="103">
        <f t="shared" si="21"/>
        <v>97354.319999999992</v>
      </c>
      <c r="H57" s="26"/>
      <c r="I57" s="104">
        <v>5</v>
      </c>
      <c r="J57" s="105">
        <v>3000</v>
      </c>
      <c r="K57" s="106">
        <f t="shared" si="17"/>
        <v>600</v>
      </c>
      <c r="L57" s="107">
        <v>5</v>
      </c>
      <c r="M57" s="105">
        <f>F57/V57*60</f>
        <v>2681.6457960643993</v>
      </c>
      <c r="N57" s="106">
        <f>M57/L57</f>
        <v>536.32915921287986</v>
      </c>
      <c r="O57" s="108">
        <f>L57-I57</f>
        <v>0</v>
      </c>
      <c r="P57" s="109">
        <f>N57-K57</f>
        <v>-63.670840787120142</v>
      </c>
      <c r="Q57" s="110">
        <f>N57/K57</f>
        <v>0.89388193202146649</v>
      </c>
      <c r="R57" s="307"/>
      <c r="S57" s="47">
        <v>0.27083333333333331</v>
      </c>
      <c r="T57" s="48">
        <v>0.33553240740740742</v>
      </c>
      <c r="U57" s="111">
        <v>4.8333333333333428</v>
      </c>
      <c r="V57" s="112">
        <v>93.166666666666714</v>
      </c>
      <c r="W57" s="113"/>
      <c r="X57" s="116"/>
      <c r="Y57" s="295"/>
      <c r="Z57" s="296"/>
      <c r="AA57" s="117">
        <f>M57-J57</f>
        <v>-318.35420393560071</v>
      </c>
      <c r="AB57" s="110">
        <f>M57/J57</f>
        <v>0.89388193202146649</v>
      </c>
      <c r="AC57" s="291"/>
    </row>
    <row r="58" spans="1:29" ht="15.75" customHeight="1">
      <c r="A58" s="301"/>
      <c r="B58" s="100" t="s">
        <v>120</v>
      </c>
      <c r="C58" s="293" t="s">
        <v>129</v>
      </c>
      <c r="D58" s="294"/>
      <c r="E58" s="101">
        <v>17.89</v>
      </c>
      <c r="F58" s="102">
        <v>2923</v>
      </c>
      <c r="G58" s="103">
        <f t="shared" si="21"/>
        <v>52292.47</v>
      </c>
      <c r="H58" s="26"/>
      <c r="I58" s="104">
        <v>4</v>
      </c>
      <c r="J58" s="105">
        <v>3300</v>
      </c>
      <c r="K58" s="106">
        <f t="shared" si="17"/>
        <v>825</v>
      </c>
      <c r="L58" s="107">
        <v>4</v>
      </c>
      <c r="M58" s="105">
        <f>F58/V58*60</f>
        <v>2949.2152466367688</v>
      </c>
      <c r="N58" s="106">
        <f>M58/L58</f>
        <v>737.30381165919221</v>
      </c>
      <c r="O58" s="108">
        <f>L58-I58</f>
        <v>0</v>
      </c>
      <c r="P58" s="109">
        <f>N58-K58</f>
        <v>-87.696188340807794</v>
      </c>
      <c r="Q58" s="110">
        <f>N58/K58</f>
        <v>0.89370158988992998</v>
      </c>
      <c r="R58" s="307"/>
      <c r="S58" s="47">
        <v>0.33888888888888885</v>
      </c>
      <c r="T58" s="48">
        <v>0.38018518518518518</v>
      </c>
      <c r="U58" s="111">
        <v>4.8333333333332629</v>
      </c>
      <c r="V58" s="112">
        <v>59.466666666666718</v>
      </c>
      <c r="W58" s="113"/>
      <c r="X58" s="116"/>
      <c r="Y58" s="295"/>
      <c r="Z58" s="296"/>
      <c r="AA58" s="117">
        <f>M58-J58</f>
        <v>-350.78475336323118</v>
      </c>
      <c r="AB58" s="110">
        <f>M58/J58</f>
        <v>0.89370158988992998</v>
      </c>
      <c r="AC58" s="291"/>
    </row>
    <row r="59" spans="1:29" ht="15.75" customHeight="1">
      <c r="A59" s="301"/>
      <c r="B59" s="100" t="s">
        <v>120</v>
      </c>
      <c r="C59" s="293" t="s">
        <v>256</v>
      </c>
      <c r="D59" s="294"/>
      <c r="E59" s="101">
        <v>25.92</v>
      </c>
      <c r="F59" s="102">
        <v>5467</v>
      </c>
      <c r="G59" s="103">
        <f t="shared" si="21"/>
        <v>141704.64000000001</v>
      </c>
      <c r="H59" s="26"/>
      <c r="I59" s="104">
        <v>5</v>
      </c>
      <c r="J59" s="105">
        <v>3300</v>
      </c>
      <c r="K59" s="106">
        <f t="shared" si="17"/>
        <v>660</v>
      </c>
      <c r="L59" s="107">
        <v>5</v>
      </c>
      <c r="M59" s="105">
        <f>F59/V59*60</f>
        <v>2688.6885245901649</v>
      </c>
      <c r="N59" s="106">
        <f>M59/L59</f>
        <v>537.73770491803293</v>
      </c>
      <c r="O59" s="108">
        <f>L59-I59</f>
        <v>0</v>
      </c>
      <c r="P59" s="109">
        <f>N59-K59</f>
        <v>-122.26229508196707</v>
      </c>
      <c r="Q59" s="110">
        <f>N59/K59</f>
        <v>0.81475409836065593</v>
      </c>
      <c r="R59" s="307"/>
      <c r="S59" s="47">
        <v>0.3840277777777778</v>
      </c>
      <c r="T59" s="48">
        <v>0.46875</v>
      </c>
      <c r="U59" s="111">
        <v>5.5333333333333723</v>
      </c>
      <c r="V59" s="112">
        <v>121.99999999999997</v>
      </c>
      <c r="W59" s="113"/>
      <c r="X59" s="116"/>
      <c r="Y59" s="295"/>
      <c r="Z59" s="296"/>
      <c r="AA59" s="117">
        <f>M59-J59</f>
        <v>-611.31147540983511</v>
      </c>
      <c r="AB59" s="110">
        <f>M59/J59</f>
        <v>0.81475409836065604</v>
      </c>
      <c r="AC59" s="291"/>
    </row>
    <row r="60" spans="1:29" ht="15.75" customHeight="1">
      <c r="A60" s="302"/>
      <c r="B60" s="100"/>
      <c r="C60" s="293"/>
      <c r="D60" s="294"/>
      <c r="E60" s="101"/>
      <c r="F60" s="102"/>
      <c r="G60" s="103"/>
      <c r="H60" s="13"/>
      <c r="I60" s="104"/>
      <c r="J60" s="105"/>
      <c r="K60" s="106"/>
      <c r="L60" s="118"/>
      <c r="M60" s="105"/>
      <c r="N60" s="106"/>
      <c r="O60" s="108"/>
      <c r="P60" s="109"/>
      <c r="Q60" s="110"/>
      <c r="R60" s="307"/>
      <c r="S60" s="47"/>
      <c r="T60" s="48"/>
      <c r="U60" s="111"/>
      <c r="V60" s="112"/>
      <c r="W60" s="113"/>
      <c r="X60" s="116"/>
      <c r="Y60" s="295"/>
      <c r="Z60" s="296"/>
      <c r="AA60" s="117"/>
      <c r="AB60" s="110"/>
      <c r="AC60" s="291"/>
    </row>
    <row r="61" spans="1:29" ht="15.75" customHeight="1">
      <c r="A61" s="302"/>
      <c r="B61" s="100"/>
      <c r="C61" s="293"/>
      <c r="D61" s="294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307"/>
      <c r="S61" s="47"/>
      <c r="T61" s="48"/>
      <c r="U61" s="111"/>
      <c r="V61" s="112"/>
      <c r="W61" s="113"/>
      <c r="X61" s="116"/>
      <c r="Y61" s="295"/>
      <c r="Z61" s="296"/>
      <c r="AA61" s="117"/>
      <c r="AB61" s="110"/>
      <c r="AC61" s="291"/>
    </row>
    <row r="62" spans="1:29" ht="15.75" customHeight="1">
      <c r="A62" s="302"/>
      <c r="B62" s="100"/>
      <c r="C62" s="293"/>
      <c r="D62" s="294"/>
      <c r="E62" s="101"/>
      <c r="F62" s="102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307"/>
      <c r="S62" s="47"/>
      <c r="T62" s="48"/>
      <c r="U62" s="111"/>
      <c r="V62" s="112"/>
      <c r="W62" s="113"/>
      <c r="X62" s="116"/>
      <c r="Y62" s="295"/>
      <c r="Z62" s="296"/>
      <c r="AA62" s="117"/>
      <c r="AB62" s="110"/>
      <c r="AC62" s="291"/>
    </row>
    <row r="63" spans="1:29" ht="15.75" customHeight="1">
      <c r="A63" s="302"/>
      <c r="B63" s="100"/>
      <c r="C63" s="293"/>
      <c r="D63" s="294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07"/>
      <c r="S63" s="47"/>
      <c r="T63" s="48"/>
      <c r="U63" s="111"/>
      <c r="V63" s="112"/>
      <c r="W63" s="113"/>
      <c r="X63" s="116"/>
      <c r="Y63" s="295"/>
      <c r="Z63" s="296"/>
      <c r="AA63" s="117"/>
      <c r="AB63" s="110"/>
      <c r="AC63" s="291"/>
    </row>
    <row r="64" spans="1:29" ht="15.75" customHeight="1">
      <c r="A64" s="302"/>
      <c r="B64" s="100"/>
      <c r="C64" s="293"/>
      <c r="D64" s="294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07"/>
      <c r="S64" s="47"/>
      <c r="T64" s="48"/>
      <c r="U64" s="111"/>
      <c r="V64" s="112"/>
      <c r="W64" s="113"/>
      <c r="X64" s="116"/>
      <c r="Y64" s="295"/>
      <c r="Z64" s="296"/>
      <c r="AA64" s="117"/>
      <c r="AB64" s="110"/>
      <c r="AC64" s="291"/>
    </row>
    <row r="65" spans="1:29" ht="15.75" customHeight="1">
      <c r="A65" s="302"/>
      <c r="B65" s="100"/>
      <c r="C65" s="293"/>
      <c r="D65" s="294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07"/>
      <c r="S65" s="47"/>
      <c r="T65" s="48"/>
      <c r="U65" s="111"/>
      <c r="V65" s="112"/>
      <c r="W65" s="113"/>
      <c r="X65" s="116"/>
      <c r="Y65" s="295"/>
      <c r="Z65" s="296"/>
      <c r="AA65" s="117"/>
      <c r="AB65" s="110"/>
      <c r="AC65" s="291"/>
    </row>
    <row r="66" spans="1:29" ht="15.75" customHeight="1">
      <c r="A66" s="302"/>
      <c r="B66" s="100"/>
      <c r="C66" s="293"/>
      <c r="D66" s="294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07"/>
      <c r="S66" s="47"/>
      <c r="T66" s="48"/>
      <c r="U66" s="111"/>
      <c r="V66" s="112"/>
      <c r="W66" s="113"/>
      <c r="X66" s="116"/>
      <c r="Y66" s="295"/>
      <c r="Z66" s="296"/>
      <c r="AA66" s="117"/>
      <c r="AB66" s="110"/>
      <c r="AC66" s="291"/>
    </row>
    <row r="67" spans="1:29" ht="15.75" customHeight="1">
      <c r="A67" s="302"/>
      <c r="B67" s="100"/>
      <c r="C67" s="293"/>
      <c r="D67" s="294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07"/>
      <c r="S67" s="47"/>
      <c r="T67" s="48"/>
      <c r="U67" s="111"/>
      <c r="V67" s="112"/>
      <c r="W67" s="113"/>
      <c r="X67" s="116"/>
      <c r="Y67" s="295"/>
      <c r="Z67" s="296"/>
      <c r="AA67" s="117"/>
      <c r="AB67" s="110"/>
      <c r="AC67" s="291"/>
    </row>
    <row r="68" spans="1:29" ht="15.75" customHeight="1">
      <c r="A68" s="302"/>
      <c r="B68" s="100"/>
      <c r="C68" s="293"/>
      <c r="D68" s="294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07"/>
      <c r="S68" s="47"/>
      <c r="T68" s="48"/>
      <c r="U68" s="111"/>
      <c r="V68" s="112"/>
      <c r="W68" s="113"/>
      <c r="X68" s="116"/>
      <c r="Y68" s="295"/>
      <c r="Z68" s="296"/>
      <c r="AA68" s="117"/>
      <c r="AB68" s="110"/>
      <c r="AC68" s="291"/>
    </row>
    <row r="69" spans="1:29" ht="15.75" customHeight="1">
      <c r="A69" s="302"/>
      <c r="B69" s="100"/>
      <c r="C69" s="293"/>
      <c r="D69" s="294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07"/>
      <c r="S69" s="47"/>
      <c r="T69" s="48"/>
      <c r="U69" s="111"/>
      <c r="V69" s="112"/>
      <c r="W69" s="113"/>
      <c r="X69" s="116"/>
      <c r="Y69" s="295"/>
      <c r="Z69" s="296"/>
      <c r="AA69" s="117"/>
      <c r="AB69" s="110"/>
      <c r="AC69" s="291"/>
    </row>
    <row r="70" spans="1:29" ht="15.75" customHeight="1">
      <c r="A70" s="302"/>
      <c r="B70" s="100"/>
      <c r="C70" s="293"/>
      <c r="D70" s="294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07"/>
      <c r="S70" s="47"/>
      <c r="T70" s="48"/>
      <c r="U70" s="111"/>
      <c r="V70" s="112"/>
      <c r="W70" s="113"/>
      <c r="X70" s="116"/>
      <c r="Y70" s="295"/>
      <c r="Z70" s="296"/>
      <c r="AA70" s="117"/>
      <c r="AB70" s="110"/>
      <c r="AC70" s="291"/>
    </row>
    <row r="71" spans="1:29" ht="15.75" customHeight="1">
      <c r="A71" s="302"/>
      <c r="B71" s="100"/>
      <c r="C71" s="293"/>
      <c r="D71" s="294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07"/>
      <c r="S71" s="119"/>
      <c r="T71" s="120"/>
      <c r="U71" s="130"/>
      <c r="V71" s="131"/>
      <c r="W71" s="126"/>
      <c r="X71" s="127"/>
      <c r="Y71" s="295"/>
      <c r="Z71" s="296"/>
      <c r="AA71" s="165"/>
      <c r="AB71" s="125"/>
      <c r="AC71" s="291"/>
    </row>
    <row r="72" spans="1:29" ht="15.75" customHeight="1" thickBot="1">
      <c r="A72" s="303"/>
      <c r="B72" s="133" t="s">
        <v>117</v>
      </c>
      <c r="C72" s="297"/>
      <c r="D72" s="297"/>
      <c r="E72" s="134"/>
      <c r="F72" s="99"/>
      <c r="G72" s="135"/>
      <c r="H72" s="69"/>
      <c r="I72" s="136">
        <f t="shared" ref="I72:J72" si="22">AVERAGE(I56:I71)</f>
        <v>4.75</v>
      </c>
      <c r="J72" s="137">
        <f t="shared" si="22"/>
        <v>3225</v>
      </c>
      <c r="K72" s="138">
        <f t="shared" ref="K72" si="23">J72/I72</f>
        <v>678.9473684210526</v>
      </c>
      <c r="L72" s="136">
        <f t="shared" ref="L72:M72" si="24">AVERAGE(L56:L71)</f>
        <v>4.75</v>
      </c>
      <c r="M72" s="137">
        <f t="shared" si="24"/>
        <v>2818.3642130148874</v>
      </c>
      <c r="N72" s="138">
        <f>M72/L72</f>
        <v>593.33983431892364</v>
      </c>
      <c r="O72" s="139">
        <f>L72-I72</f>
        <v>0</v>
      </c>
      <c r="P72" s="140">
        <f>N72-K72</f>
        <v>-85.607534102128966</v>
      </c>
      <c r="Q72" s="141">
        <f>N72/K72</f>
        <v>0.8739113838805852</v>
      </c>
      <c r="R72" s="308"/>
      <c r="S72" s="142">
        <f>S56</f>
        <v>0.25</v>
      </c>
      <c r="T72" s="143">
        <f>INDEX(T56:T71,COUNTA(T56:T71))</f>
        <v>0.46875</v>
      </c>
      <c r="U72" s="144"/>
      <c r="V72" s="166"/>
      <c r="W72" s="99"/>
      <c r="X72" s="69"/>
      <c r="Y72" s="298"/>
      <c r="Z72" s="299"/>
      <c r="AA72" s="168">
        <f>M72-J72</f>
        <v>-406.63578698511265</v>
      </c>
      <c r="AB72" s="141">
        <f>M72/J72</f>
        <v>0.8739113838805852</v>
      </c>
      <c r="AC72" s="292"/>
    </row>
    <row r="73" spans="1:29" ht="15.75" customHeight="1">
      <c r="A73" s="311" t="s">
        <v>71</v>
      </c>
      <c r="B73" s="114" t="s">
        <v>120</v>
      </c>
      <c r="C73" s="304" t="s">
        <v>131</v>
      </c>
      <c r="D73" s="305"/>
      <c r="E73" s="147">
        <v>18.18</v>
      </c>
      <c r="F73" s="97">
        <v>1263</v>
      </c>
      <c r="G73" s="148">
        <f t="shared" ref="G73:G76" si="25">E73*F73</f>
        <v>22961.34</v>
      </c>
      <c r="H73" s="149"/>
      <c r="I73" s="150">
        <v>3</v>
      </c>
      <c r="J73" s="151">
        <v>3600</v>
      </c>
      <c r="K73" s="152">
        <f>J73/I73</f>
        <v>1200</v>
      </c>
      <c r="L73" s="153">
        <v>3</v>
      </c>
      <c r="M73" s="151">
        <f>F73/V73*60</f>
        <v>3124.9484536082427</v>
      </c>
      <c r="N73" s="152">
        <f>M73/L73</f>
        <v>1041.649484536081</v>
      </c>
      <c r="O73" s="154">
        <f>L73-I73</f>
        <v>0</v>
      </c>
      <c r="P73" s="155">
        <f>N73-K73</f>
        <v>-158.35051546391901</v>
      </c>
      <c r="Q73" s="156">
        <f>N73/K73</f>
        <v>0.86804123711340087</v>
      </c>
      <c r="R73" s="306">
        <f>Q89</f>
        <v>0.87868112811481869</v>
      </c>
      <c r="S73" s="157">
        <v>0.25</v>
      </c>
      <c r="T73" s="158">
        <v>0.2668402777777778</v>
      </c>
      <c r="U73" s="159"/>
      <c r="V73" s="160">
        <v>24.250000000000036</v>
      </c>
      <c r="W73" s="161"/>
      <c r="X73" s="162"/>
      <c r="Y73" s="309"/>
      <c r="Z73" s="310"/>
      <c r="AA73" s="115">
        <f>M73-J73</f>
        <v>-475.05154639175726</v>
      </c>
      <c r="AB73" s="156">
        <f>M73/J73</f>
        <v>0.86804123711340075</v>
      </c>
      <c r="AC73" s="290">
        <f>AB89</f>
        <v>0.87868112811481869</v>
      </c>
    </row>
    <row r="74" spans="1:29" ht="15.75" customHeight="1">
      <c r="A74" s="312"/>
      <c r="B74" s="100" t="s">
        <v>120</v>
      </c>
      <c r="C74" s="293" t="s">
        <v>132</v>
      </c>
      <c r="D74" s="294"/>
      <c r="E74" s="101">
        <v>14.03</v>
      </c>
      <c r="F74" s="102">
        <v>4412</v>
      </c>
      <c r="G74" s="103">
        <f t="shared" si="25"/>
        <v>61900.36</v>
      </c>
      <c r="H74" s="26"/>
      <c r="I74" s="104">
        <v>3</v>
      </c>
      <c r="J74" s="105">
        <v>3000</v>
      </c>
      <c r="K74" s="106">
        <f t="shared" ref="K74:K110" si="26">J74/I74</f>
        <v>1000</v>
      </c>
      <c r="L74" s="107">
        <v>3</v>
      </c>
      <c r="M74" s="105">
        <f>F74/V74*60</f>
        <v>2687.9675071924198</v>
      </c>
      <c r="N74" s="106">
        <f>M74/L74</f>
        <v>895.9891690641399</v>
      </c>
      <c r="O74" s="108">
        <f>L74-I74</f>
        <v>0</v>
      </c>
      <c r="P74" s="109">
        <f>N74-K74</f>
        <v>-104.0108309358601</v>
      </c>
      <c r="Q74" s="110">
        <f>N74/K74</f>
        <v>0.89598916906413995</v>
      </c>
      <c r="R74" s="307"/>
      <c r="S74" s="47">
        <v>0.27708333333333335</v>
      </c>
      <c r="T74" s="48">
        <v>0.34547453703703701</v>
      </c>
      <c r="U74" s="111">
        <v>14.749999999999988</v>
      </c>
      <c r="V74" s="112">
        <v>98.483333333333277</v>
      </c>
      <c r="W74" s="113"/>
      <c r="X74" s="116"/>
      <c r="Y74" s="295"/>
      <c r="Z74" s="296"/>
      <c r="AA74" s="117">
        <f>M74-J74</f>
        <v>-312.03249280758018</v>
      </c>
      <c r="AB74" s="110">
        <f>M74/J74</f>
        <v>0.89598916906413995</v>
      </c>
      <c r="AC74" s="291"/>
    </row>
    <row r="75" spans="1:29" ht="15.75" customHeight="1">
      <c r="A75" s="312"/>
      <c r="B75" s="100" t="s">
        <v>120</v>
      </c>
      <c r="C75" s="293" t="s">
        <v>135</v>
      </c>
      <c r="D75" s="294"/>
      <c r="E75" s="101">
        <v>25.45</v>
      </c>
      <c r="F75" s="102">
        <v>930</v>
      </c>
      <c r="G75" s="103">
        <f t="shared" si="25"/>
        <v>23668.5</v>
      </c>
      <c r="H75" s="26"/>
      <c r="I75" s="104">
        <v>4</v>
      </c>
      <c r="J75" s="105">
        <v>3300</v>
      </c>
      <c r="K75" s="106">
        <f t="shared" si="26"/>
        <v>825</v>
      </c>
      <c r="L75" s="107">
        <v>4</v>
      </c>
      <c r="M75" s="105">
        <f>F75/V75*60</f>
        <v>2929.133858267714</v>
      </c>
      <c r="N75" s="106">
        <f>M75/L75</f>
        <v>732.2834645669285</v>
      </c>
      <c r="O75" s="108">
        <f>L75-I75</f>
        <v>0</v>
      </c>
      <c r="P75" s="109">
        <f>N75-K75</f>
        <v>-92.716535433071499</v>
      </c>
      <c r="Q75" s="110">
        <f>N75/K75</f>
        <v>0.8876163206871861</v>
      </c>
      <c r="R75" s="307"/>
      <c r="S75" s="47">
        <v>0.35555555555555557</v>
      </c>
      <c r="T75" s="48">
        <v>0.36878472222222225</v>
      </c>
      <c r="U75" s="111">
        <v>14.516666666666724</v>
      </c>
      <c r="V75" s="112">
        <v>19.050000000000018</v>
      </c>
      <c r="W75" s="113"/>
      <c r="X75" s="116"/>
      <c r="Y75" s="295"/>
      <c r="Z75" s="296"/>
      <c r="AA75" s="117">
        <f>M75-J75</f>
        <v>-370.866141732286</v>
      </c>
      <c r="AB75" s="110">
        <f>M75/J75</f>
        <v>0.8876163206871861</v>
      </c>
      <c r="AC75" s="291"/>
    </row>
    <row r="76" spans="1:29" ht="15.75" customHeight="1">
      <c r="A76" s="312"/>
      <c r="B76" s="100" t="s">
        <v>120</v>
      </c>
      <c r="C76" s="293" t="s">
        <v>134</v>
      </c>
      <c r="D76" s="294"/>
      <c r="E76" s="101">
        <v>14.28</v>
      </c>
      <c r="F76" s="102">
        <v>5722</v>
      </c>
      <c r="G76" s="103">
        <f t="shared" si="25"/>
        <v>81710.16</v>
      </c>
      <c r="H76" s="26"/>
      <c r="I76" s="104">
        <v>3</v>
      </c>
      <c r="J76" s="105">
        <v>3600</v>
      </c>
      <c r="K76" s="106">
        <f t="shared" si="26"/>
        <v>1200</v>
      </c>
      <c r="L76" s="107">
        <v>3</v>
      </c>
      <c r="M76" s="105">
        <f>F76/V76*60</f>
        <v>3120.1454104816744</v>
      </c>
      <c r="N76" s="106">
        <f>M76/L76</f>
        <v>1040.0484701605581</v>
      </c>
      <c r="O76" s="108">
        <f>L76-I76</f>
        <v>0</v>
      </c>
      <c r="P76" s="109">
        <f>N76-K76</f>
        <v>-159.95152983944195</v>
      </c>
      <c r="Q76" s="110">
        <f>N76/K76</f>
        <v>0.8667070584671317</v>
      </c>
      <c r="R76" s="307"/>
      <c r="S76" s="47">
        <v>0.37916666666666671</v>
      </c>
      <c r="T76" s="48">
        <v>0.45557870370370368</v>
      </c>
      <c r="U76" s="111">
        <v>14.950000000000019</v>
      </c>
      <c r="V76" s="112">
        <v>110.03333333333325</v>
      </c>
      <c r="W76" s="113"/>
      <c r="X76" s="116"/>
      <c r="Y76" s="295"/>
      <c r="Z76" s="296"/>
      <c r="AA76" s="117">
        <f>M76-J76</f>
        <v>-479.85458951832561</v>
      </c>
      <c r="AB76" s="110">
        <f>M76/J76</f>
        <v>0.86670705846713181</v>
      </c>
      <c r="AC76" s="291"/>
    </row>
    <row r="77" spans="1:29" ht="15.75" customHeight="1">
      <c r="A77" s="312"/>
      <c r="B77" s="100"/>
      <c r="C77" s="293"/>
      <c r="D77" s="294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307"/>
      <c r="S77" s="47"/>
      <c r="T77" s="48"/>
      <c r="U77" s="111"/>
      <c r="V77" s="112"/>
      <c r="W77" s="113"/>
      <c r="X77" s="116"/>
      <c r="Y77" s="295"/>
      <c r="Z77" s="296"/>
      <c r="AA77" s="117"/>
      <c r="AB77" s="110"/>
      <c r="AC77" s="291"/>
    </row>
    <row r="78" spans="1:29" ht="15.75" customHeight="1">
      <c r="A78" s="312"/>
      <c r="B78" s="100"/>
      <c r="C78" s="293"/>
      <c r="D78" s="294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07"/>
      <c r="S78" s="47"/>
      <c r="T78" s="48"/>
      <c r="U78" s="111"/>
      <c r="V78" s="112"/>
      <c r="W78" s="113"/>
      <c r="X78" s="116"/>
      <c r="Y78" s="295"/>
      <c r="Z78" s="296"/>
      <c r="AA78" s="117"/>
      <c r="AB78" s="110"/>
      <c r="AC78" s="291"/>
    </row>
    <row r="79" spans="1:29" ht="15.75" customHeight="1">
      <c r="A79" s="312"/>
      <c r="B79" s="100"/>
      <c r="C79" s="293"/>
      <c r="D79" s="294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307"/>
      <c r="S79" s="47"/>
      <c r="T79" s="48"/>
      <c r="U79" s="111"/>
      <c r="V79" s="112"/>
      <c r="W79" s="113"/>
      <c r="X79" s="116"/>
      <c r="Y79" s="295"/>
      <c r="Z79" s="296"/>
      <c r="AA79" s="117"/>
      <c r="AB79" s="110"/>
      <c r="AC79" s="291"/>
    </row>
    <row r="80" spans="1:29" ht="15.75" customHeight="1">
      <c r="A80" s="312"/>
      <c r="B80" s="100"/>
      <c r="C80" s="293"/>
      <c r="D80" s="294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07"/>
      <c r="S80" s="47"/>
      <c r="T80" s="48"/>
      <c r="U80" s="111"/>
      <c r="V80" s="112"/>
      <c r="W80" s="113"/>
      <c r="X80" s="116"/>
      <c r="Y80" s="295"/>
      <c r="Z80" s="296"/>
      <c r="AA80" s="117"/>
      <c r="AB80" s="110"/>
      <c r="AC80" s="291"/>
    </row>
    <row r="81" spans="1:29" ht="15.75" customHeight="1">
      <c r="A81" s="312"/>
      <c r="B81" s="100"/>
      <c r="C81" s="293"/>
      <c r="D81" s="294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07"/>
      <c r="S81" s="47"/>
      <c r="T81" s="48"/>
      <c r="U81" s="111"/>
      <c r="V81" s="112"/>
      <c r="W81" s="113"/>
      <c r="X81" s="116"/>
      <c r="Y81" s="295"/>
      <c r="Z81" s="296"/>
      <c r="AA81" s="117"/>
      <c r="AB81" s="110"/>
      <c r="AC81" s="291"/>
    </row>
    <row r="82" spans="1:29" ht="15.75" customHeight="1">
      <c r="A82" s="312"/>
      <c r="B82" s="100"/>
      <c r="C82" s="293"/>
      <c r="D82" s="294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07"/>
      <c r="S82" s="47"/>
      <c r="T82" s="48"/>
      <c r="U82" s="111"/>
      <c r="V82" s="112"/>
      <c r="W82" s="113"/>
      <c r="X82" s="116"/>
      <c r="Y82" s="295"/>
      <c r="Z82" s="296"/>
      <c r="AA82" s="117"/>
      <c r="AB82" s="110"/>
      <c r="AC82" s="291"/>
    </row>
    <row r="83" spans="1:29" ht="15.75" customHeight="1">
      <c r="A83" s="312"/>
      <c r="B83" s="100"/>
      <c r="C83" s="293"/>
      <c r="D83" s="294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07"/>
      <c r="S83" s="47"/>
      <c r="T83" s="48"/>
      <c r="U83" s="111"/>
      <c r="V83" s="112"/>
      <c r="W83" s="126"/>
      <c r="X83" s="127"/>
      <c r="Y83" s="295"/>
      <c r="Z83" s="296"/>
      <c r="AA83" s="117"/>
      <c r="AB83" s="110"/>
      <c r="AC83" s="291"/>
    </row>
    <row r="84" spans="1:29" ht="15.75" customHeight="1">
      <c r="A84" s="312"/>
      <c r="B84" s="100"/>
      <c r="C84" s="293"/>
      <c r="D84" s="294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07"/>
      <c r="S84" s="47"/>
      <c r="T84" s="48"/>
      <c r="U84" s="111"/>
      <c r="V84" s="112"/>
      <c r="W84" s="126"/>
      <c r="X84" s="127"/>
      <c r="Y84" s="295"/>
      <c r="Z84" s="296"/>
      <c r="AA84" s="117"/>
      <c r="AB84" s="110"/>
      <c r="AC84" s="291"/>
    </row>
    <row r="85" spans="1:29" ht="15.75" customHeight="1">
      <c r="A85" s="312"/>
      <c r="B85" s="100"/>
      <c r="C85" s="293"/>
      <c r="D85" s="294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07"/>
      <c r="S85" s="47"/>
      <c r="T85" s="48"/>
      <c r="U85" s="111"/>
      <c r="V85" s="112"/>
      <c r="W85" s="126"/>
      <c r="X85" s="127"/>
      <c r="Y85" s="295"/>
      <c r="Z85" s="296"/>
      <c r="AA85" s="117"/>
      <c r="AB85" s="110"/>
      <c r="AC85" s="291"/>
    </row>
    <row r="86" spans="1:29" ht="15.75" customHeight="1">
      <c r="A86" s="312"/>
      <c r="B86" s="100"/>
      <c r="C86" s="293"/>
      <c r="D86" s="294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07"/>
      <c r="S86" s="47"/>
      <c r="T86" s="48"/>
      <c r="U86" s="111"/>
      <c r="V86" s="112"/>
      <c r="W86" s="126"/>
      <c r="X86" s="127"/>
      <c r="Y86" s="295"/>
      <c r="Z86" s="296"/>
      <c r="AA86" s="117"/>
      <c r="AB86" s="110"/>
      <c r="AC86" s="291"/>
    </row>
    <row r="87" spans="1:29" ht="15.75" customHeight="1">
      <c r="A87" s="312"/>
      <c r="B87" s="100"/>
      <c r="C87" s="293"/>
      <c r="D87" s="294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07"/>
      <c r="S87" s="47"/>
      <c r="T87" s="48"/>
      <c r="U87" s="111"/>
      <c r="V87" s="112"/>
      <c r="W87" s="126"/>
      <c r="X87" s="127"/>
      <c r="Y87" s="295"/>
      <c r="Z87" s="296"/>
      <c r="AA87" s="117"/>
      <c r="AB87" s="110"/>
      <c r="AC87" s="291"/>
    </row>
    <row r="88" spans="1:29" ht="15.75" customHeight="1">
      <c r="A88" s="312"/>
      <c r="B88" s="100"/>
      <c r="C88" s="293"/>
      <c r="D88" s="294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07"/>
      <c r="S88" s="119"/>
      <c r="T88" s="120"/>
      <c r="U88" s="130"/>
      <c r="V88" s="131"/>
      <c r="W88" s="126"/>
      <c r="X88" s="127"/>
      <c r="Y88" s="295"/>
      <c r="Z88" s="296"/>
      <c r="AA88" s="165"/>
      <c r="AB88" s="125"/>
      <c r="AC88" s="291"/>
    </row>
    <row r="89" spans="1:29" ht="15.75" customHeight="1" thickBot="1">
      <c r="A89" s="313"/>
      <c r="B89" s="133" t="s">
        <v>117</v>
      </c>
      <c r="C89" s="297"/>
      <c r="D89" s="297"/>
      <c r="E89" s="134"/>
      <c r="F89" s="99"/>
      <c r="G89" s="135"/>
      <c r="H89" s="69"/>
      <c r="I89" s="136">
        <f t="shared" ref="I89:J89" si="27">AVERAGE(I73:I88)</f>
        <v>3.25</v>
      </c>
      <c r="J89" s="137">
        <f t="shared" si="27"/>
        <v>3375</v>
      </c>
      <c r="K89" s="138">
        <f t="shared" ref="K89" si="28">J89/I89</f>
        <v>1038.4615384615386</v>
      </c>
      <c r="L89" s="136">
        <f t="shared" ref="L89:M89" si="29">AVERAGE(L73:L88)</f>
        <v>3.25</v>
      </c>
      <c r="M89" s="137">
        <f t="shared" si="29"/>
        <v>2965.5488073875131</v>
      </c>
      <c r="N89" s="138">
        <f>M89/L89</f>
        <v>912.47655611923483</v>
      </c>
      <c r="O89" s="139">
        <f>L89-I89</f>
        <v>0</v>
      </c>
      <c r="P89" s="140">
        <f>N89-K89</f>
        <v>-125.98498234230374</v>
      </c>
      <c r="Q89" s="141">
        <f>N89/K89</f>
        <v>0.87868112811481869</v>
      </c>
      <c r="R89" s="308"/>
      <c r="S89" s="142">
        <f>S73</f>
        <v>0.25</v>
      </c>
      <c r="T89" s="143">
        <f>INDEX(T73:T88,COUNTA(T73:T88))</f>
        <v>0.45557870370370368</v>
      </c>
      <c r="U89" s="144"/>
      <c r="V89" s="166"/>
      <c r="W89" s="99"/>
      <c r="X89" s="69"/>
      <c r="Y89" s="298"/>
      <c r="Z89" s="299"/>
      <c r="AA89" s="168">
        <f>M89-J89</f>
        <v>-409.45119261248692</v>
      </c>
      <c r="AB89" s="141">
        <f>M89/J89</f>
        <v>0.87868112811481869</v>
      </c>
      <c r="AC89" s="292"/>
    </row>
    <row r="90" spans="1:29" ht="15.75" customHeight="1">
      <c r="A90" s="300" t="s">
        <v>78</v>
      </c>
      <c r="B90" s="114" t="s">
        <v>120</v>
      </c>
      <c r="C90" s="304" t="s">
        <v>136</v>
      </c>
      <c r="D90" s="305"/>
      <c r="E90" s="147">
        <v>25.03</v>
      </c>
      <c r="F90" s="97">
        <v>1616</v>
      </c>
      <c r="G90" s="148">
        <f t="shared" ref="G90:G93" si="30">E90*F90</f>
        <v>40448.480000000003</v>
      </c>
      <c r="H90" s="149"/>
      <c r="I90" s="150">
        <v>4</v>
      </c>
      <c r="J90" s="151">
        <v>3300</v>
      </c>
      <c r="K90" s="152">
        <f>J90/I90</f>
        <v>825</v>
      </c>
      <c r="L90" s="153">
        <v>4</v>
      </c>
      <c r="M90" s="151">
        <f>F90/V90*60</f>
        <v>2924.8868778280557</v>
      </c>
      <c r="N90" s="152">
        <f>M90/L90</f>
        <v>731.22171945701393</v>
      </c>
      <c r="O90" s="154">
        <f>L90-I90</f>
        <v>0</v>
      </c>
      <c r="P90" s="155">
        <f>N90-K90</f>
        <v>-93.778280542986067</v>
      </c>
      <c r="Q90" s="156">
        <f>N90/K90</f>
        <v>0.88632935691759263</v>
      </c>
      <c r="R90" s="306">
        <f>Q106</f>
        <v>0.88310524612142183</v>
      </c>
      <c r="S90" s="157">
        <v>0.29166666666666669</v>
      </c>
      <c r="T90" s="158">
        <v>0.31468750000000001</v>
      </c>
      <c r="U90" s="159"/>
      <c r="V90" s="160">
        <v>33.149999999999984</v>
      </c>
      <c r="W90" s="158"/>
      <c r="X90" s="169"/>
      <c r="Y90" s="309"/>
      <c r="Z90" s="310"/>
      <c r="AA90" s="115">
        <f>M90-J90</f>
        <v>-375.11312217194427</v>
      </c>
      <c r="AB90" s="156">
        <f>M90/J90</f>
        <v>0.88632935691759263</v>
      </c>
      <c r="AC90" s="290">
        <f>AB106</f>
        <v>0.88310524612142194</v>
      </c>
    </row>
    <row r="91" spans="1:29" ht="15.75" customHeight="1">
      <c r="A91" s="301"/>
      <c r="B91" s="100" t="s">
        <v>120</v>
      </c>
      <c r="C91" s="293" t="s">
        <v>133</v>
      </c>
      <c r="D91" s="294"/>
      <c r="E91" s="101">
        <v>18.18</v>
      </c>
      <c r="F91" s="102">
        <v>2309</v>
      </c>
      <c r="G91" s="103">
        <f t="shared" si="30"/>
        <v>41977.62</v>
      </c>
      <c r="H91" s="26"/>
      <c r="I91" s="104">
        <v>3</v>
      </c>
      <c r="J91" s="105">
        <v>3600</v>
      </c>
      <c r="K91" s="106">
        <f t="shared" si="26"/>
        <v>1200</v>
      </c>
      <c r="L91" s="107">
        <v>3</v>
      </c>
      <c r="M91" s="105">
        <f>F91/V91*60</f>
        <v>3119.0994371482161</v>
      </c>
      <c r="N91" s="106">
        <f>M91/L91</f>
        <v>1039.6998123827386</v>
      </c>
      <c r="O91" s="108">
        <f>L91-I91</f>
        <v>0</v>
      </c>
      <c r="P91" s="109">
        <f>N91-K91</f>
        <v>-160.30018761726137</v>
      </c>
      <c r="Q91" s="110">
        <f>N91/K91</f>
        <v>0.86641651031894884</v>
      </c>
      <c r="R91" s="307"/>
      <c r="S91" s="47">
        <v>0.32500000000000001</v>
      </c>
      <c r="T91" s="48">
        <v>0.35584490740740743</v>
      </c>
      <c r="U91" s="111">
        <v>14.850000000000003</v>
      </c>
      <c r="V91" s="112">
        <v>44.416666666666686</v>
      </c>
      <c r="W91" s="113"/>
      <c r="X91" s="13"/>
      <c r="Y91" s="295"/>
      <c r="Z91" s="296"/>
      <c r="AA91" s="117">
        <f>M91-J91</f>
        <v>-480.90056285178389</v>
      </c>
      <c r="AB91" s="110">
        <f>M91/J91</f>
        <v>0.86641651031894895</v>
      </c>
      <c r="AC91" s="291"/>
    </row>
    <row r="92" spans="1:29" ht="15.75" customHeight="1">
      <c r="A92" s="301"/>
      <c r="B92" s="100" t="s">
        <v>120</v>
      </c>
      <c r="C92" s="293" t="s">
        <v>137</v>
      </c>
      <c r="D92" s="294"/>
      <c r="E92" s="101">
        <v>24.82</v>
      </c>
      <c r="F92" s="102">
        <v>1878</v>
      </c>
      <c r="G92" s="103">
        <f t="shared" si="30"/>
        <v>46611.96</v>
      </c>
      <c r="H92" s="26"/>
      <c r="I92" s="104">
        <v>4</v>
      </c>
      <c r="J92" s="105">
        <v>3300</v>
      </c>
      <c r="K92" s="106">
        <f t="shared" si="26"/>
        <v>825</v>
      </c>
      <c r="L92" s="107">
        <v>4</v>
      </c>
      <c r="M92" s="105">
        <f>F92/V92*60</f>
        <v>2924.2214532871972</v>
      </c>
      <c r="N92" s="106">
        <f>M92/L92</f>
        <v>731.05536332179929</v>
      </c>
      <c r="O92" s="108">
        <f>L92-I92</f>
        <v>0</v>
      </c>
      <c r="P92" s="109">
        <f>N92-K92</f>
        <v>-93.944636678200709</v>
      </c>
      <c r="Q92" s="110">
        <f>N92/K92</f>
        <v>0.88612771311733252</v>
      </c>
      <c r="R92" s="307"/>
      <c r="S92" s="47">
        <v>0.36629629629629629</v>
      </c>
      <c r="T92" s="48">
        <v>0.39305555555555555</v>
      </c>
      <c r="U92" s="111">
        <v>15.049999999999955</v>
      </c>
      <c r="V92" s="112">
        <v>38.533333333333331</v>
      </c>
      <c r="W92" s="113"/>
      <c r="X92" s="13"/>
      <c r="Y92" s="295"/>
      <c r="Z92" s="296"/>
      <c r="AA92" s="117">
        <f>M92-J92</f>
        <v>-375.77854671280284</v>
      </c>
      <c r="AB92" s="110">
        <f>M92/J92</f>
        <v>0.88612771311733252</v>
      </c>
      <c r="AC92" s="291"/>
    </row>
    <row r="93" spans="1:29" ht="15.75" customHeight="1">
      <c r="A93" s="301"/>
      <c r="B93" s="100" t="s">
        <v>120</v>
      </c>
      <c r="C93" s="293" t="s">
        <v>138</v>
      </c>
      <c r="D93" s="294"/>
      <c r="E93" s="101">
        <v>30</v>
      </c>
      <c r="F93" s="102">
        <v>2936</v>
      </c>
      <c r="G93" s="103">
        <f t="shared" si="30"/>
        <v>88080</v>
      </c>
      <c r="H93" s="26"/>
      <c r="I93" s="104">
        <v>3</v>
      </c>
      <c r="J93" s="105">
        <v>3000</v>
      </c>
      <c r="K93" s="106">
        <f t="shared" si="26"/>
        <v>1000</v>
      </c>
      <c r="L93" s="107">
        <v>3</v>
      </c>
      <c r="M93" s="105">
        <f>F93/V93*60</f>
        <v>2688.7814805393014</v>
      </c>
      <c r="N93" s="106">
        <f>M93/L93</f>
        <v>896.26049351310041</v>
      </c>
      <c r="O93" s="108">
        <f>L93-I93</f>
        <v>0</v>
      </c>
      <c r="P93" s="109">
        <f>N93-K93</f>
        <v>-103.73950648689959</v>
      </c>
      <c r="Q93" s="110">
        <f>N93/K93</f>
        <v>0.89626049351310044</v>
      </c>
      <c r="R93" s="307"/>
      <c r="S93" s="47">
        <v>0.4045023148148148</v>
      </c>
      <c r="T93" s="48">
        <v>0.45</v>
      </c>
      <c r="U93" s="111">
        <v>16.483333333333327</v>
      </c>
      <c r="V93" s="112">
        <v>65.516666666666708</v>
      </c>
      <c r="W93" s="113"/>
      <c r="X93" s="116"/>
      <c r="Y93" s="295"/>
      <c r="Z93" s="296"/>
      <c r="AA93" s="117">
        <f>M93-J93</f>
        <v>-311.21851946069864</v>
      </c>
      <c r="AB93" s="110">
        <f>M93/J93</f>
        <v>0.89626049351310044</v>
      </c>
      <c r="AC93" s="291"/>
    </row>
    <row r="94" spans="1:29" ht="15.75" customHeight="1">
      <c r="A94" s="302"/>
      <c r="B94" s="100"/>
      <c r="C94" s="293"/>
      <c r="D94" s="294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307"/>
      <c r="S94" s="47"/>
      <c r="T94" s="48"/>
      <c r="U94" s="111"/>
      <c r="V94" s="112"/>
      <c r="W94" s="113"/>
      <c r="X94" s="116"/>
      <c r="Y94" s="295"/>
      <c r="Z94" s="296"/>
      <c r="AA94" s="117"/>
      <c r="AB94" s="110"/>
      <c r="AC94" s="291"/>
    </row>
    <row r="95" spans="1:29" ht="15.75" customHeight="1">
      <c r="A95" s="302"/>
      <c r="B95" s="100"/>
      <c r="C95" s="293"/>
      <c r="D95" s="294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07"/>
      <c r="S95" s="47"/>
      <c r="T95" s="48"/>
      <c r="U95" s="111"/>
      <c r="V95" s="112"/>
      <c r="W95" s="113"/>
      <c r="X95" s="50"/>
      <c r="Y95" s="295"/>
      <c r="Z95" s="296"/>
      <c r="AA95" s="117"/>
      <c r="AB95" s="110"/>
      <c r="AC95" s="291"/>
    </row>
    <row r="96" spans="1:29" ht="15.75" customHeight="1">
      <c r="A96" s="302"/>
      <c r="B96" s="100"/>
      <c r="C96" s="293"/>
      <c r="D96" s="294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307"/>
      <c r="S96" s="47"/>
      <c r="T96" s="48"/>
      <c r="U96" s="111"/>
      <c r="V96" s="112"/>
      <c r="W96" s="113"/>
      <c r="X96" s="116"/>
      <c r="Y96" s="295"/>
      <c r="Z96" s="296"/>
      <c r="AA96" s="117"/>
      <c r="AB96" s="110"/>
      <c r="AC96" s="291"/>
    </row>
    <row r="97" spans="1:29" ht="15.75" customHeight="1">
      <c r="A97" s="302"/>
      <c r="B97" s="100"/>
      <c r="C97" s="293"/>
      <c r="D97" s="294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07"/>
      <c r="S97" s="47"/>
      <c r="T97" s="48"/>
      <c r="U97" s="111"/>
      <c r="V97" s="112"/>
      <c r="W97" s="113"/>
      <c r="X97" s="116"/>
      <c r="Y97" s="295"/>
      <c r="Z97" s="296"/>
      <c r="AA97" s="117"/>
      <c r="AB97" s="110"/>
      <c r="AC97" s="291"/>
    </row>
    <row r="98" spans="1:29" ht="15.75" customHeight="1">
      <c r="A98" s="302"/>
      <c r="B98" s="100"/>
      <c r="C98" s="293"/>
      <c r="D98" s="294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07"/>
      <c r="S98" s="47"/>
      <c r="T98" s="48"/>
      <c r="U98" s="111"/>
      <c r="V98" s="112"/>
      <c r="W98" s="126"/>
      <c r="X98" s="127"/>
      <c r="Y98" s="295"/>
      <c r="Z98" s="296"/>
      <c r="AA98" s="117"/>
      <c r="AB98" s="110"/>
      <c r="AC98" s="291"/>
    </row>
    <row r="99" spans="1:29" ht="15.75" customHeight="1">
      <c r="A99" s="302"/>
      <c r="B99" s="100"/>
      <c r="C99" s="293"/>
      <c r="D99" s="294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07"/>
      <c r="S99" s="47"/>
      <c r="T99" s="48"/>
      <c r="U99" s="111"/>
      <c r="V99" s="112"/>
      <c r="W99" s="126"/>
      <c r="X99" s="127"/>
      <c r="Y99" s="295"/>
      <c r="Z99" s="296"/>
      <c r="AA99" s="117"/>
      <c r="AB99" s="110"/>
      <c r="AC99" s="291"/>
    </row>
    <row r="100" spans="1:29" ht="15.75" customHeight="1">
      <c r="A100" s="302"/>
      <c r="B100" s="100"/>
      <c r="C100" s="293"/>
      <c r="D100" s="294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07"/>
      <c r="S100" s="47"/>
      <c r="T100" s="48"/>
      <c r="U100" s="111"/>
      <c r="V100" s="112"/>
      <c r="W100" s="126"/>
      <c r="X100" s="127"/>
      <c r="Y100" s="295"/>
      <c r="Z100" s="296"/>
      <c r="AA100" s="117"/>
      <c r="AB100" s="110"/>
      <c r="AC100" s="291"/>
    </row>
    <row r="101" spans="1:29" ht="15.75" customHeight="1">
      <c r="A101" s="302"/>
      <c r="B101" s="100"/>
      <c r="C101" s="293"/>
      <c r="D101" s="294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07"/>
      <c r="S101" s="47"/>
      <c r="T101" s="48"/>
      <c r="U101" s="111"/>
      <c r="V101" s="112"/>
      <c r="W101" s="126"/>
      <c r="X101" s="127"/>
      <c r="Y101" s="295"/>
      <c r="Z101" s="296"/>
      <c r="AA101" s="117"/>
      <c r="AB101" s="110"/>
      <c r="AC101" s="291"/>
    </row>
    <row r="102" spans="1:29" ht="15.75" customHeight="1">
      <c r="A102" s="302"/>
      <c r="B102" s="100"/>
      <c r="C102" s="293"/>
      <c r="D102" s="294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07"/>
      <c r="S102" s="47"/>
      <c r="T102" s="48"/>
      <c r="U102" s="111"/>
      <c r="V102" s="112"/>
      <c r="W102" s="126"/>
      <c r="X102" s="127"/>
      <c r="Y102" s="295"/>
      <c r="Z102" s="296"/>
      <c r="AA102" s="117"/>
      <c r="AB102" s="110"/>
      <c r="AC102" s="291"/>
    </row>
    <row r="103" spans="1:29" ht="15.75" customHeight="1">
      <c r="A103" s="302"/>
      <c r="B103" s="100"/>
      <c r="C103" s="293"/>
      <c r="D103" s="294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07"/>
      <c r="S103" s="47"/>
      <c r="T103" s="48"/>
      <c r="U103" s="111"/>
      <c r="V103" s="112"/>
      <c r="W103" s="126"/>
      <c r="X103" s="127"/>
      <c r="Y103" s="295"/>
      <c r="Z103" s="296"/>
      <c r="AA103" s="117"/>
      <c r="AB103" s="110"/>
      <c r="AC103" s="291"/>
    </row>
    <row r="104" spans="1:29" ht="15.75" customHeight="1">
      <c r="A104" s="302"/>
      <c r="B104" s="100"/>
      <c r="C104" s="293"/>
      <c r="D104" s="294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07"/>
      <c r="S104" s="47"/>
      <c r="T104" s="48"/>
      <c r="U104" s="111"/>
      <c r="V104" s="112"/>
      <c r="W104" s="126"/>
      <c r="X104" s="127"/>
      <c r="Y104" s="295"/>
      <c r="Z104" s="296"/>
      <c r="AA104" s="117"/>
      <c r="AB104" s="110"/>
      <c r="AC104" s="291"/>
    </row>
    <row r="105" spans="1:29" ht="15.75" customHeight="1">
      <c r="A105" s="302"/>
      <c r="B105" s="100"/>
      <c r="C105" s="293"/>
      <c r="D105" s="294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07"/>
      <c r="S105" s="119"/>
      <c r="T105" s="120"/>
      <c r="U105" s="130"/>
      <c r="V105" s="131"/>
      <c r="W105" s="126"/>
      <c r="X105" s="127"/>
      <c r="Y105" s="295"/>
      <c r="Z105" s="296"/>
      <c r="AA105" s="165"/>
      <c r="AB105" s="125"/>
      <c r="AC105" s="291"/>
    </row>
    <row r="106" spans="1:29" ht="15.75" customHeight="1" thickBot="1">
      <c r="A106" s="303"/>
      <c r="B106" s="133" t="s">
        <v>117</v>
      </c>
      <c r="C106" s="297"/>
      <c r="D106" s="297"/>
      <c r="E106" s="134"/>
      <c r="F106" s="167"/>
      <c r="G106" s="135"/>
      <c r="H106" s="69"/>
      <c r="I106" s="136">
        <f t="shared" ref="I106:J106" si="31">AVERAGE(I90:I105)</f>
        <v>3.5</v>
      </c>
      <c r="J106" s="137">
        <f t="shared" si="31"/>
        <v>3300</v>
      </c>
      <c r="K106" s="138">
        <f t="shared" ref="K106" si="32">J106/I106</f>
        <v>942.85714285714289</v>
      </c>
      <c r="L106" s="136">
        <f t="shared" ref="L106:M106" si="33">AVERAGE(L90:L105)</f>
        <v>3.5</v>
      </c>
      <c r="M106" s="137">
        <f t="shared" si="33"/>
        <v>2914.2473122006922</v>
      </c>
      <c r="N106" s="138">
        <f>M106/L106</f>
        <v>832.6420892001978</v>
      </c>
      <c r="O106" s="139">
        <f>L106-I106</f>
        <v>0</v>
      </c>
      <c r="P106" s="140">
        <f>N106-K106</f>
        <v>-110.21505365694509</v>
      </c>
      <c r="Q106" s="141">
        <f>N106/K106</f>
        <v>0.88310524612142183</v>
      </c>
      <c r="R106" s="308"/>
      <c r="S106" s="142">
        <f>S90</f>
        <v>0.29166666666666669</v>
      </c>
      <c r="T106" s="143">
        <f>INDEX(T90:T105,COUNTA(T90:T105))</f>
        <v>0.45</v>
      </c>
      <c r="U106" s="144"/>
      <c r="V106" s="166"/>
      <c r="W106" s="167"/>
      <c r="X106" s="138"/>
      <c r="Y106" s="298"/>
      <c r="Z106" s="299"/>
      <c r="AA106" s="168">
        <f>M106-J106</f>
        <v>-385.75268779930775</v>
      </c>
      <c r="AB106" s="141">
        <f>M106/J106</f>
        <v>0.88310524612142194</v>
      </c>
      <c r="AC106" s="292"/>
    </row>
    <row r="107" spans="1:29" ht="15.75" customHeight="1">
      <c r="A107" s="311" t="s">
        <v>139</v>
      </c>
      <c r="B107" s="114" t="s">
        <v>114</v>
      </c>
      <c r="C107" s="304" t="s">
        <v>140</v>
      </c>
      <c r="D107" s="305"/>
      <c r="E107" s="147">
        <v>25.64</v>
      </c>
      <c r="F107" s="97">
        <v>1424</v>
      </c>
      <c r="G107" s="148">
        <f t="shared" ref="G107:G110" si="34">E107*F107</f>
        <v>36511.360000000001</v>
      </c>
      <c r="H107" s="149"/>
      <c r="I107" s="150">
        <v>11</v>
      </c>
      <c r="J107" s="151">
        <v>3600</v>
      </c>
      <c r="K107" s="152">
        <f>J107/I107</f>
        <v>327.27272727272725</v>
      </c>
      <c r="L107" s="153">
        <v>11</v>
      </c>
      <c r="M107" s="151">
        <f>F107/V107*60</f>
        <v>3156.6502463054162</v>
      </c>
      <c r="N107" s="152">
        <f>M107/L107</f>
        <v>286.96820420958329</v>
      </c>
      <c r="O107" s="154">
        <f>L107-I107</f>
        <v>0</v>
      </c>
      <c r="P107" s="155">
        <f>N107-K107</f>
        <v>-40.304523063143961</v>
      </c>
      <c r="Q107" s="156">
        <f>N107/K107</f>
        <v>0.87684729064039346</v>
      </c>
      <c r="R107" s="306">
        <f>Q123</f>
        <v>0.86912208569571159</v>
      </c>
      <c r="S107" s="157">
        <v>0.70833333333333337</v>
      </c>
      <c r="T107" s="158">
        <v>0.72712962962962968</v>
      </c>
      <c r="U107" s="159"/>
      <c r="V107" s="160">
        <v>27.066666666666688</v>
      </c>
      <c r="W107" s="158"/>
      <c r="X107" s="169"/>
      <c r="Y107" s="309"/>
      <c r="Z107" s="310"/>
      <c r="AA107" s="115">
        <f>M107-J107</f>
        <v>-443.3497536945838</v>
      </c>
      <c r="AB107" s="156">
        <f>M107/J107</f>
        <v>0.87684729064039335</v>
      </c>
      <c r="AC107" s="290">
        <f>AB123</f>
        <v>0.8691220856957117</v>
      </c>
    </row>
    <row r="108" spans="1:29" ht="15.75" customHeight="1">
      <c r="A108" s="312"/>
      <c r="B108" s="100" t="s">
        <v>114</v>
      </c>
      <c r="C108" s="293" t="s">
        <v>141</v>
      </c>
      <c r="D108" s="294"/>
      <c r="E108" s="101">
        <v>29.52</v>
      </c>
      <c r="F108" s="102">
        <v>1885</v>
      </c>
      <c r="G108" s="103">
        <f t="shared" si="34"/>
        <v>55645.2</v>
      </c>
      <c r="H108" s="26"/>
      <c r="I108" s="104">
        <v>12</v>
      </c>
      <c r="J108" s="105">
        <v>3600</v>
      </c>
      <c r="K108" s="106">
        <f t="shared" si="26"/>
        <v>300</v>
      </c>
      <c r="L108" s="107">
        <v>12</v>
      </c>
      <c r="M108" s="105">
        <f>F108/V108*60</f>
        <v>3121.4351425942996</v>
      </c>
      <c r="N108" s="106">
        <f>M108/L108</f>
        <v>260.11959521619161</v>
      </c>
      <c r="O108" s="108">
        <f>L108-I108</f>
        <v>0</v>
      </c>
      <c r="P108" s="109">
        <f>N108-K108</f>
        <v>-39.880404783808387</v>
      </c>
      <c r="Q108" s="110">
        <f>N108/K108</f>
        <v>0.86706531738730541</v>
      </c>
      <c r="R108" s="307"/>
      <c r="S108" s="47">
        <v>0.73055555555555562</v>
      </c>
      <c r="T108" s="48">
        <v>0.75571759259259264</v>
      </c>
      <c r="U108" s="111">
        <v>4.9333333333333584</v>
      </c>
      <c r="V108" s="112">
        <v>36.233333333333292</v>
      </c>
      <c r="W108" s="113"/>
      <c r="X108" s="13"/>
      <c r="Y108" s="295"/>
      <c r="Z108" s="296"/>
      <c r="AA108" s="117">
        <f>M108-J108</f>
        <v>-478.56485740570042</v>
      </c>
      <c r="AB108" s="110">
        <f>M108/J108</f>
        <v>0.86706531738730541</v>
      </c>
      <c r="AC108" s="291"/>
    </row>
    <row r="109" spans="1:29" ht="15.75" customHeight="1">
      <c r="A109" s="312"/>
      <c r="B109" s="100" t="s">
        <v>114</v>
      </c>
      <c r="C109" s="293" t="s">
        <v>142</v>
      </c>
      <c r="D109" s="294"/>
      <c r="E109" s="101">
        <v>29.85</v>
      </c>
      <c r="F109" s="102">
        <v>1940</v>
      </c>
      <c r="G109" s="103">
        <f t="shared" si="34"/>
        <v>57909</v>
      </c>
      <c r="H109" s="26"/>
      <c r="I109" s="104">
        <v>12</v>
      </c>
      <c r="J109" s="105">
        <v>3600</v>
      </c>
      <c r="K109" s="106">
        <f t="shared" si="26"/>
        <v>300</v>
      </c>
      <c r="L109" s="107">
        <v>12</v>
      </c>
      <c r="M109" s="105">
        <f>F109/V109*60</f>
        <v>3120.6434316353825</v>
      </c>
      <c r="N109" s="106">
        <f>M109/L109</f>
        <v>260.05361930294856</v>
      </c>
      <c r="O109" s="108">
        <f>L109-I109</f>
        <v>0</v>
      </c>
      <c r="P109" s="109">
        <f>N109-K109</f>
        <v>-39.946380697051438</v>
      </c>
      <c r="Q109" s="110">
        <f>N109/K109</f>
        <v>0.86684539767649516</v>
      </c>
      <c r="R109" s="307"/>
      <c r="S109" s="47">
        <v>0.75972222222222219</v>
      </c>
      <c r="T109" s="48">
        <v>0.78562500000000002</v>
      </c>
      <c r="U109" s="111">
        <v>5.7666666666665556</v>
      </c>
      <c r="V109" s="112">
        <v>37.300000000000075</v>
      </c>
      <c r="W109" s="113"/>
      <c r="X109" s="13"/>
      <c r="Y109" s="295"/>
      <c r="Z109" s="296"/>
      <c r="AA109" s="117">
        <f>M109-J109</f>
        <v>-479.35656836461749</v>
      </c>
      <c r="AB109" s="110">
        <f>M109/J109</f>
        <v>0.86684539767649516</v>
      </c>
      <c r="AC109" s="291"/>
    </row>
    <row r="110" spans="1:29" ht="15.75" customHeight="1">
      <c r="A110" s="312"/>
      <c r="B110" s="100" t="s">
        <v>120</v>
      </c>
      <c r="C110" s="293" t="s">
        <v>143</v>
      </c>
      <c r="D110" s="294"/>
      <c r="E110" s="101">
        <v>28.57</v>
      </c>
      <c r="F110" s="102">
        <v>1541</v>
      </c>
      <c r="G110" s="103">
        <f t="shared" si="34"/>
        <v>44026.37</v>
      </c>
      <c r="H110" s="26"/>
      <c r="I110" s="104">
        <v>12</v>
      </c>
      <c r="J110" s="105">
        <v>3600</v>
      </c>
      <c r="K110" s="106">
        <f t="shared" si="26"/>
        <v>300</v>
      </c>
      <c r="L110" s="107">
        <v>12</v>
      </c>
      <c r="M110" s="105">
        <f>F110/V110*60</f>
        <v>3116.6292134831515</v>
      </c>
      <c r="N110" s="106">
        <f>M110/L110</f>
        <v>259.71910112359598</v>
      </c>
      <c r="O110" s="108">
        <f>L110-I110</f>
        <v>0</v>
      </c>
      <c r="P110" s="109">
        <f>N110-K110</f>
        <v>-40.280898876404024</v>
      </c>
      <c r="Q110" s="110">
        <f>N110/K110</f>
        <v>0.86573033707865321</v>
      </c>
      <c r="R110" s="307"/>
      <c r="S110" s="47">
        <v>0.78912037037037042</v>
      </c>
      <c r="T110" s="48">
        <v>0.80972222222222223</v>
      </c>
      <c r="U110" s="111">
        <v>5.0333333333333741</v>
      </c>
      <c r="V110" s="112">
        <v>29.666666666666615</v>
      </c>
      <c r="W110" s="113"/>
      <c r="X110" s="116"/>
      <c r="Y110" s="295"/>
      <c r="Z110" s="296"/>
      <c r="AA110" s="117">
        <f>M110-J110</f>
        <v>-483.37078651684851</v>
      </c>
      <c r="AB110" s="110">
        <f>M110/J110</f>
        <v>0.86573033707865321</v>
      </c>
      <c r="AC110" s="291"/>
    </row>
    <row r="111" spans="1:29" ht="15.75" customHeight="1">
      <c r="A111" s="312"/>
      <c r="B111" s="100"/>
      <c r="C111" s="293"/>
      <c r="D111" s="294"/>
      <c r="E111" s="101"/>
      <c r="F111" s="102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307"/>
      <c r="S111" s="47"/>
      <c r="T111" s="48"/>
      <c r="U111" s="111"/>
      <c r="V111" s="112"/>
      <c r="W111" s="113"/>
      <c r="X111" s="116"/>
      <c r="Y111" s="295"/>
      <c r="Z111" s="296"/>
      <c r="AA111" s="117"/>
      <c r="AB111" s="110"/>
      <c r="AC111" s="291"/>
    </row>
    <row r="112" spans="1:29" ht="15.75" customHeight="1">
      <c r="A112" s="312"/>
      <c r="B112" s="100"/>
      <c r="C112" s="293"/>
      <c r="D112" s="294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07"/>
      <c r="S112" s="47"/>
      <c r="T112" s="48"/>
      <c r="U112" s="111"/>
      <c r="V112" s="112"/>
      <c r="W112" s="113"/>
      <c r="X112" s="50"/>
      <c r="Y112" s="295"/>
      <c r="Z112" s="296"/>
      <c r="AA112" s="117"/>
      <c r="AB112" s="110"/>
      <c r="AC112" s="291"/>
    </row>
    <row r="113" spans="1:29" ht="15.75" customHeight="1">
      <c r="A113" s="312"/>
      <c r="B113" s="100"/>
      <c r="C113" s="293"/>
      <c r="D113" s="294"/>
      <c r="E113" s="101"/>
      <c r="F113" s="102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307"/>
      <c r="S113" s="47"/>
      <c r="T113" s="48"/>
      <c r="U113" s="111"/>
      <c r="V113" s="112"/>
      <c r="W113" s="113"/>
      <c r="X113" s="116"/>
      <c r="Y113" s="295"/>
      <c r="Z113" s="296"/>
      <c r="AA113" s="117"/>
      <c r="AB113" s="110"/>
      <c r="AC113" s="291"/>
    </row>
    <row r="114" spans="1:29" ht="15.75" customHeight="1">
      <c r="A114" s="312"/>
      <c r="B114" s="100"/>
      <c r="C114" s="293"/>
      <c r="D114" s="294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07"/>
      <c r="S114" s="47"/>
      <c r="T114" s="48"/>
      <c r="U114" s="111"/>
      <c r="V114" s="112"/>
      <c r="W114" s="113"/>
      <c r="X114" s="116"/>
      <c r="Y114" s="295"/>
      <c r="Z114" s="296"/>
      <c r="AA114" s="117"/>
      <c r="AB114" s="110"/>
      <c r="AC114" s="291"/>
    </row>
    <row r="115" spans="1:29" ht="15.75" customHeight="1">
      <c r="A115" s="312"/>
      <c r="B115" s="100"/>
      <c r="C115" s="293"/>
      <c r="D115" s="294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07"/>
      <c r="S115" s="47"/>
      <c r="T115" s="48"/>
      <c r="U115" s="111"/>
      <c r="V115" s="112"/>
      <c r="W115" s="126"/>
      <c r="X115" s="127"/>
      <c r="Y115" s="295"/>
      <c r="Z115" s="296"/>
      <c r="AA115" s="117"/>
      <c r="AB115" s="110"/>
      <c r="AC115" s="291"/>
    </row>
    <row r="116" spans="1:29" ht="15.75" customHeight="1">
      <c r="A116" s="312"/>
      <c r="B116" s="100"/>
      <c r="C116" s="293"/>
      <c r="D116" s="294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07"/>
      <c r="S116" s="47"/>
      <c r="T116" s="48"/>
      <c r="U116" s="111"/>
      <c r="V116" s="112"/>
      <c r="W116" s="126"/>
      <c r="X116" s="127"/>
      <c r="Y116" s="295"/>
      <c r="Z116" s="296"/>
      <c r="AA116" s="117"/>
      <c r="AB116" s="110"/>
      <c r="AC116" s="291"/>
    </row>
    <row r="117" spans="1:29" ht="15.75" customHeight="1">
      <c r="A117" s="312"/>
      <c r="B117" s="100"/>
      <c r="C117" s="293"/>
      <c r="D117" s="294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07"/>
      <c r="S117" s="47"/>
      <c r="T117" s="48"/>
      <c r="U117" s="111"/>
      <c r="V117" s="112"/>
      <c r="W117" s="126"/>
      <c r="X117" s="127"/>
      <c r="Y117" s="295"/>
      <c r="Z117" s="296"/>
      <c r="AA117" s="117"/>
      <c r="AB117" s="110"/>
      <c r="AC117" s="291"/>
    </row>
    <row r="118" spans="1:29" ht="15.75" customHeight="1">
      <c r="A118" s="312"/>
      <c r="B118" s="100"/>
      <c r="C118" s="293"/>
      <c r="D118" s="294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07"/>
      <c r="S118" s="47"/>
      <c r="T118" s="48"/>
      <c r="U118" s="111"/>
      <c r="V118" s="112"/>
      <c r="W118" s="126"/>
      <c r="X118" s="127"/>
      <c r="Y118" s="295"/>
      <c r="Z118" s="296"/>
      <c r="AA118" s="117"/>
      <c r="AB118" s="110"/>
      <c r="AC118" s="291"/>
    </row>
    <row r="119" spans="1:29" ht="15.75" customHeight="1">
      <c r="A119" s="312"/>
      <c r="B119" s="100"/>
      <c r="C119" s="293"/>
      <c r="D119" s="294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07"/>
      <c r="S119" s="47"/>
      <c r="T119" s="48"/>
      <c r="U119" s="111"/>
      <c r="V119" s="112"/>
      <c r="W119" s="126"/>
      <c r="X119" s="127"/>
      <c r="Y119" s="295"/>
      <c r="Z119" s="296"/>
      <c r="AA119" s="117"/>
      <c r="AB119" s="110"/>
      <c r="AC119" s="291"/>
    </row>
    <row r="120" spans="1:29" ht="15.75" customHeight="1">
      <c r="A120" s="312"/>
      <c r="B120" s="100"/>
      <c r="C120" s="293"/>
      <c r="D120" s="294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07"/>
      <c r="S120" s="47"/>
      <c r="T120" s="48"/>
      <c r="U120" s="111"/>
      <c r="V120" s="112"/>
      <c r="W120" s="126"/>
      <c r="X120" s="127"/>
      <c r="Y120" s="295"/>
      <c r="Z120" s="296"/>
      <c r="AA120" s="117"/>
      <c r="AB120" s="110"/>
      <c r="AC120" s="291"/>
    </row>
    <row r="121" spans="1:29" ht="15.75" customHeight="1">
      <c r="A121" s="312"/>
      <c r="B121" s="100"/>
      <c r="C121" s="293"/>
      <c r="D121" s="294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07"/>
      <c r="S121" s="47"/>
      <c r="T121" s="48"/>
      <c r="U121" s="111"/>
      <c r="V121" s="112"/>
      <c r="W121" s="126"/>
      <c r="X121" s="127"/>
      <c r="Y121" s="295"/>
      <c r="Z121" s="296"/>
      <c r="AA121" s="117"/>
      <c r="AB121" s="110"/>
      <c r="AC121" s="291"/>
    </row>
    <row r="122" spans="1:29" ht="15.75" customHeight="1">
      <c r="A122" s="312"/>
      <c r="B122" s="100"/>
      <c r="C122" s="293"/>
      <c r="D122" s="294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07"/>
      <c r="S122" s="119"/>
      <c r="T122" s="120"/>
      <c r="U122" s="130"/>
      <c r="V122" s="131"/>
      <c r="W122" s="126"/>
      <c r="X122" s="127"/>
      <c r="Y122" s="295"/>
      <c r="Z122" s="296"/>
      <c r="AA122" s="165"/>
      <c r="AB122" s="125"/>
      <c r="AC122" s="291"/>
    </row>
    <row r="123" spans="1:29" ht="15.75" customHeight="1" thickBot="1">
      <c r="A123" s="313"/>
      <c r="B123" s="133" t="s">
        <v>117</v>
      </c>
      <c r="C123" s="297"/>
      <c r="D123" s="297"/>
      <c r="E123" s="134"/>
      <c r="F123" s="167"/>
      <c r="G123" s="135"/>
      <c r="H123" s="69"/>
      <c r="I123" s="136">
        <f t="shared" ref="I123:J123" si="35">AVERAGE(I107:I122)</f>
        <v>11.75</v>
      </c>
      <c r="J123" s="137">
        <f t="shared" si="35"/>
        <v>3600</v>
      </c>
      <c r="K123" s="138">
        <f t="shared" ref="K123" si="36">J123/I123</f>
        <v>306.38297872340428</v>
      </c>
      <c r="L123" s="136">
        <f t="shared" ref="L123:M123" si="37">AVERAGE(L107:L122)</f>
        <v>11.75</v>
      </c>
      <c r="M123" s="137">
        <f t="shared" si="37"/>
        <v>3128.8395085045622</v>
      </c>
      <c r="N123" s="138">
        <f>M123/L123</f>
        <v>266.28421348974996</v>
      </c>
      <c r="O123" s="139">
        <f>L123-I123</f>
        <v>0</v>
      </c>
      <c r="P123" s="140">
        <f>N123-K123</f>
        <v>-40.098765233654319</v>
      </c>
      <c r="Q123" s="141">
        <f>N123/K123</f>
        <v>0.86912208569571159</v>
      </c>
      <c r="R123" s="308"/>
      <c r="S123" s="142">
        <f>S107</f>
        <v>0.70833333333333337</v>
      </c>
      <c r="T123" s="143">
        <f>INDEX(T107:T122,COUNTA(T107:T122))</f>
        <v>0.80972222222222223</v>
      </c>
      <c r="U123" s="144"/>
      <c r="V123" s="166"/>
      <c r="W123" s="167"/>
      <c r="X123" s="138"/>
      <c r="Y123" s="298"/>
      <c r="Z123" s="299"/>
      <c r="AA123" s="168">
        <f>M123-J123</f>
        <v>-471.16049149543778</v>
      </c>
      <c r="AB123" s="141">
        <f>M123/J123</f>
        <v>0.8691220856957117</v>
      </c>
      <c r="AC123" s="292"/>
    </row>
    <row r="124" spans="1:29" ht="15.75" customHeight="1">
      <c r="A124" s="300" t="s">
        <v>144</v>
      </c>
      <c r="B124" s="114" t="s">
        <v>120</v>
      </c>
      <c r="C124" s="304" t="s">
        <v>217</v>
      </c>
      <c r="D124" s="305"/>
      <c r="E124" s="147">
        <v>22.48</v>
      </c>
      <c r="F124" s="97">
        <v>2203</v>
      </c>
      <c r="G124" s="148">
        <f t="shared" ref="G124:G127" si="38">E124*F124</f>
        <v>49523.44</v>
      </c>
      <c r="H124" s="149"/>
      <c r="I124" s="150">
        <v>5</v>
      </c>
      <c r="J124" s="151">
        <v>3000</v>
      </c>
      <c r="K124" s="152">
        <f>J124/I124</f>
        <v>600</v>
      </c>
      <c r="L124" s="153">
        <v>5</v>
      </c>
      <c r="M124" s="151">
        <f>F124/V124*60</f>
        <v>2660.4495135860457</v>
      </c>
      <c r="N124" s="152">
        <f>M124/L124</f>
        <v>532.08990271720916</v>
      </c>
      <c r="O124" s="154">
        <f>L124-I124</f>
        <v>0</v>
      </c>
      <c r="P124" s="155">
        <f>N124-K124</f>
        <v>-67.910097282790844</v>
      </c>
      <c r="Q124" s="156">
        <f>N124/K124</f>
        <v>0.88681650452868188</v>
      </c>
      <c r="R124" s="306">
        <f>Q140</f>
        <v>0.89159102675307</v>
      </c>
      <c r="S124" s="157">
        <v>0.70855324074074078</v>
      </c>
      <c r="T124" s="158">
        <v>0.74305555555555558</v>
      </c>
      <c r="U124" s="159"/>
      <c r="V124" s="160">
        <v>49.683333333333323</v>
      </c>
      <c r="W124" s="161"/>
      <c r="X124" s="162"/>
      <c r="Y124" s="309"/>
      <c r="Z124" s="310"/>
      <c r="AA124" s="115">
        <f>M124-J124</f>
        <v>-339.55048641395433</v>
      </c>
      <c r="AB124" s="156">
        <f>M124/J124</f>
        <v>0.88681650452868188</v>
      </c>
      <c r="AC124" s="290">
        <f>AB140</f>
        <v>0.89159102675307</v>
      </c>
    </row>
    <row r="125" spans="1:29" ht="15.75" customHeight="1">
      <c r="A125" s="301"/>
      <c r="B125" s="100" t="s">
        <v>120</v>
      </c>
      <c r="C125" s="293" t="s">
        <v>148</v>
      </c>
      <c r="D125" s="294"/>
      <c r="E125" s="101">
        <v>24.54</v>
      </c>
      <c r="F125" s="102">
        <v>2424</v>
      </c>
      <c r="G125" s="103">
        <f t="shared" si="38"/>
        <v>59484.959999999999</v>
      </c>
      <c r="H125" s="26"/>
      <c r="I125" s="104">
        <v>4</v>
      </c>
      <c r="J125" s="105">
        <v>3000</v>
      </c>
      <c r="K125" s="106">
        <f t="shared" ref="K125:K127" si="39">J125/I125</f>
        <v>750</v>
      </c>
      <c r="L125" s="107">
        <v>4</v>
      </c>
      <c r="M125" s="105">
        <f>F125/V125*60</f>
        <v>2662.92340555386</v>
      </c>
      <c r="N125" s="106">
        <f>M125/L125</f>
        <v>665.730851388465</v>
      </c>
      <c r="O125" s="108">
        <f>L125-I125</f>
        <v>0</v>
      </c>
      <c r="P125" s="109">
        <f>N125-K125</f>
        <v>-84.269148611535002</v>
      </c>
      <c r="Q125" s="110">
        <f>N125/K125</f>
        <v>0.88764113518461996</v>
      </c>
      <c r="R125" s="307"/>
      <c r="S125" s="47">
        <v>0.7474884259259259</v>
      </c>
      <c r="T125" s="48">
        <v>0.78541666666666665</v>
      </c>
      <c r="U125" s="111">
        <v>6.3833333333332654</v>
      </c>
      <c r="V125" s="112">
        <v>54.616666666666674</v>
      </c>
      <c r="W125" s="113"/>
      <c r="X125" s="116"/>
      <c r="Y125" s="295"/>
      <c r="Z125" s="296"/>
      <c r="AA125" s="117">
        <f>M125-J125</f>
        <v>-337.07659444614001</v>
      </c>
      <c r="AB125" s="110">
        <f>M125/J125</f>
        <v>0.88764113518461996</v>
      </c>
      <c r="AC125" s="291"/>
    </row>
    <row r="126" spans="1:29" ht="15.75" customHeight="1">
      <c r="A126" s="301"/>
      <c r="B126" s="100" t="s">
        <v>120</v>
      </c>
      <c r="C126" s="293" t="s">
        <v>145</v>
      </c>
      <c r="D126" s="294"/>
      <c r="E126" s="101">
        <v>16.7</v>
      </c>
      <c r="F126" s="102">
        <v>1557</v>
      </c>
      <c r="G126" s="103">
        <f t="shared" si="38"/>
        <v>26001.899999999998</v>
      </c>
      <c r="H126" s="26"/>
      <c r="I126" s="104">
        <v>3</v>
      </c>
      <c r="J126" s="105">
        <v>3300</v>
      </c>
      <c r="K126" s="106">
        <f t="shared" si="39"/>
        <v>1100</v>
      </c>
      <c r="L126" s="107">
        <v>3</v>
      </c>
      <c r="M126" s="105">
        <f>F126/V126*60</f>
        <v>2953.2139093782889</v>
      </c>
      <c r="N126" s="106">
        <f>M126/L126</f>
        <v>984.40463645942964</v>
      </c>
      <c r="O126" s="108">
        <f>L126-I126</f>
        <v>0</v>
      </c>
      <c r="P126" s="109">
        <f>N126-K126</f>
        <v>-115.59536354057036</v>
      </c>
      <c r="Q126" s="110">
        <f>N126/K126</f>
        <v>0.89491330587220874</v>
      </c>
      <c r="R126" s="307"/>
      <c r="S126" s="47">
        <v>0.78914351851851849</v>
      </c>
      <c r="T126" s="48">
        <v>0.81111111111111112</v>
      </c>
      <c r="U126" s="111">
        <v>5.3666666666666529</v>
      </c>
      <c r="V126" s="112">
        <v>31.633333333333375</v>
      </c>
      <c r="W126" s="113"/>
      <c r="X126" s="116"/>
      <c r="Y126" s="295"/>
      <c r="Z126" s="296"/>
      <c r="AA126" s="117">
        <f>M126-J126</f>
        <v>-346.78609062171108</v>
      </c>
      <c r="AB126" s="110">
        <f>M126/J126</f>
        <v>0.89491330587220874</v>
      </c>
      <c r="AC126" s="291"/>
    </row>
    <row r="127" spans="1:29" ht="15.75" customHeight="1">
      <c r="A127" s="301"/>
      <c r="B127" s="100" t="s">
        <v>120</v>
      </c>
      <c r="C127" s="293" t="s">
        <v>150</v>
      </c>
      <c r="D127" s="294"/>
      <c r="E127" s="101">
        <v>17.89</v>
      </c>
      <c r="F127" s="102">
        <v>4994</v>
      </c>
      <c r="G127" s="103">
        <f t="shared" si="38"/>
        <v>89342.66</v>
      </c>
      <c r="H127" s="26"/>
      <c r="I127" s="104">
        <v>4</v>
      </c>
      <c r="J127" s="105">
        <v>3300</v>
      </c>
      <c r="K127" s="106">
        <f t="shared" si="39"/>
        <v>825</v>
      </c>
      <c r="L127" s="107">
        <v>4</v>
      </c>
      <c r="M127" s="105">
        <f>F127/V127*60</f>
        <v>2957.4601085704899</v>
      </c>
      <c r="N127" s="106">
        <f>M127/L127</f>
        <v>739.36502714262247</v>
      </c>
      <c r="O127" s="108">
        <f>L127-I127</f>
        <v>0</v>
      </c>
      <c r="P127" s="109">
        <f>N127-K127</f>
        <v>-85.634972857377534</v>
      </c>
      <c r="Q127" s="110">
        <f>N127/K127</f>
        <v>0.89620003290014849</v>
      </c>
      <c r="R127" s="307"/>
      <c r="S127" s="47">
        <v>0.81458333333333333</v>
      </c>
      <c r="T127" s="48">
        <v>0.88494212962962959</v>
      </c>
      <c r="U127" s="111">
        <v>4.9999999999999822</v>
      </c>
      <c r="V127" s="112">
        <v>101.31666666666662</v>
      </c>
      <c r="W127" s="113"/>
      <c r="X127" s="116"/>
      <c r="Y127" s="295"/>
      <c r="Z127" s="296"/>
      <c r="AA127" s="117">
        <f>M127-J127</f>
        <v>-342.53989142951013</v>
      </c>
      <c r="AB127" s="110">
        <f>M127/J127</f>
        <v>0.89620003290014849</v>
      </c>
      <c r="AC127" s="291"/>
    </row>
    <row r="128" spans="1:29" ht="15.75" customHeight="1">
      <c r="A128" s="302"/>
      <c r="B128" s="100"/>
      <c r="C128" s="293"/>
      <c r="D128" s="294"/>
      <c r="E128" s="101"/>
      <c r="F128" s="102"/>
      <c r="G128" s="103"/>
      <c r="H128" s="13"/>
      <c r="I128" s="104"/>
      <c r="J128" s="105"/>
      <c r="K128" s="106"/>
      <c r="L128" s="118"/>
      <c r="M128" s="105"/>
      <c r="N128" s="106"/>
      <c r="O128" s="108"/>
      <c r="P128" s="109"/>
      <c r="Q128" s="110"/>
      <c r="R128" s="307"/>
      <c r="S128" s="47"/>
      <c r="T128" s="48"/>
      <c r="U128" s="111"/>
      <c r="V128" s="112"/>
      <c r="W128" s="113"/>
      <c r="X128" s="116"/>
      <c r="Y128" s="295"/>
      <c r="Z128" s="296"/>
      <c r="AA128" s="117"/>
      <c r="AB128" s="110"/>
      <c r="AC128" s="291"/>
    </row>
    <row r="129" spans="1:29" ht="15.75" customHeight="1">
      <c r="A129" s="302"/>
      <c r="B129" s="100"/>
      <c r="C129" s="293"/>
      <c r="D129" s="294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07"/>
      <c r="S129" s="47"/>
      <c r="T129" s="48"/>
      <c r="U129" s="111"/>
      <c r="V129" s="112"/>
      <c r="W129" s="113"/>
      <c r="X129" s="116"/>
      <c r="Y129" s="295"/>
      <c r="Z129" s="296"/>
      <c r="AA129" s="117"/>
      <c r="AB129" s="110"/>
      <c r="AC129" s="291"/>
    </row>
    <row r="130" spans="1:29" ht="15.75" customHeight="1">
      <c r="A130" s="302"/>
      <c r="B130" s="100"/>
      <c r="C130" s="293"/>
      <c r="D130" s="294"/>
      <c r="E130" s="101"/>
      <c r="F130" s="102"/>
      <c r="G130" s="121"/>
      <c r="H130" s="62"/>
      <c r="I130" s="104"/>
      <c r="J130" s="105"/>
      <c r="K130" s="106"/>
      <c r="L130" s="118"/>
      <c r="M130" s="105"/>
      <c r="N130" s="106"/>
      <c r="O130" s="123"/>
      <c r="P130" s="124"/>
      <c r="Q130" s="125"/>
      <c r="R130" s="307"/>
      <c r="S130" s="47"/>
      <c r="T130" s="48"/>
      <c r="U130" s="111"/>
      <c r="V130" s="112"/>
      <c r="W130" s="113"/>
      <c r="X130" s="116"/>
      <c r="Y130" s="295"/>
      <c r="Z130" s="296"/>
      <c r="AA130" s="117"/>
      <c r="AB130" s="110"/>
      <c r="AC130" s="291"/>
    </row>
    <row r="131" spans="1:29" ht="15.75" customHeight="1">
      <c r="A131" s="302"/>
      <c r="B131" s="100"/>
      <c r="C131" s="293"/>
      <c r="D131" s="294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07"/>
      <c r="S131" s="47"/>
      <c r="T131" s="48"/>
      <c r="U131" s="111"/>
      <c r="V131" s="112"/>
      <c r="W131" s="113"/>
      <c r="X131" s="116"/>
      <c r="Y131" s="295"/>
      <c r="Z131" s="296"/>
      <c r="AA131" s="117"/>
      <c r="AB131" s="110"/>
      <c r="AC131" s="291"/>
    </row>
    <row r="132" spans="1:29" ht="15.75" customHeight="1">
      <c r="A132" s="302"/>
      <c r="B132" s="100"/>
      <c r="C132" s="293"/>
      <c r="D132" s="294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07"/>
      <c r="S132" s="47"/>
      <c r="T132" s="48"/>
      <c r="U132" s="111"/>
      <c r="V132" s="112"/>
      <c r="W132" s="113"/>
      <c r="X132" s="116"/>
      <c r="Y132" s="295"/>
      <c r="Z132" s="296"/>
      <c r="AA132" s="117"/>
      <c r="AB132" s="110"/>
      <c r="AC132" s="291"/>
    </row>
    <row r="133" spans="1:29" ht="15.75" customHeight="1">
      <c r="A133" s="302"/>
      <c r="B133" s="100"/>
      <c r="C133" s="293"/>
      <c r="D133" s="294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07"/>
      <c r="S133" s="47"/>
      <c r="T133" s="48"/>
      <c r="U133" s="111"/>
      <c r="V133" s="112"/>
      <c r="W133" s="113"/>
      <c r="X133" s="116"/>
      <c r="Y133" s="295"/>
      <c r="Z133" s="296"/>
      <c r="AA133" s="117"/>
      <c r="AB133" s="110"/>
      <c r="AC133" s="291"/>
    </row>
    <row r="134" spans="1:29" ht="15.75" customHeight="1">
      <c r="A134" s="302"/>
      <c r="B134" s="100"/>
      <c r="C134" s="293"/>
      <c r="D134" s="294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07"/>
      <c r="S134" s="47"/>
      <c r="T134" s="48"/>
      <c r="U134" s="111"/>
      <c r="V134" s="112"/>
      <c r="W134" s="113"/>
      <c r="X134" s="116"/>
      <c r="Y134" s="295"/>
      <c r="Z134" s="296"/>
      <c r="AA134" s="117"/>
      <c r="AB134" s="110"/>
      <c r="AC134" s="291"/>
    </row>
    <row r="135" spans="1:29" ht="15.75" customHeight="1">
      <c r="A135" s="302"/>
      <c r="B135" s="100"/>
      <c r="C135" s="293"/>
      <c r="D135" s="294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07"/>
      <c r="S135" s="47"/>
      <c r="T135" s="48"/>
      <c r="U135" s="111"/>
      <c r="V135" s="112"/>
      <c r="W135" s="113"/>
      <c r="X135" s="116"/>
      <c r="Y135" s="295"/>
      <c r="Z135" s="296"/>
      <c r="AA135" s="117"/>
      <c r="AB135" s="110"/>
      <c r="AC135" s="291"/>
    </row>
    <row r="136" spans="1:29" ht="15.75" customHeight="1">
      <c r="A136" s="302"/>
      <c r="B136" s="100"/>
      <c r="C136" s="293"/>
      <c r="D136" s="294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07"/>
      <c r="S136" s="47"/>
      <c r="T136" s="48"/>
      <c r="U136" s="111"/>
      <c r="V136" s="112"/>
      <c r="W136" s="113"/>
      <c r="X136" s="116"/>
      <c r="Y136" s="295"/>
      <c r="Z136" s="296"/>
      <c r="AA136" s="117"/>
      <c r="AB136" s="110"/>
      <c r="AC136" s="291"/>
    </row>
    <row r="137" spans="1:29" ht="15.75" customHeight="1">
      <c r="A137" s="302"/>
      <c r="B137" s="100"/>
      <c r="C137" s="293"/>
      <c r="D137" s="294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07"/>
      <c r="S137" s="47"/>
      <c r="T137" s="48"/>
      <c r="U137" s="111"/>
      <c r="V137" s="112"/>
      <c r="W137" s="113"/>
      <c r="X137" s="116"/>
      <c r="Y137" s="295"/>
      <c r="Z137" s="296"/>
      <c r="AA137" s="117"/>
      <c r="AB137" s="110"/>
      <c r="AC137" s="291"/>
    </row>
    <row r="138" spans="1:29" ht="15.75" customHeight="1">
      <c r="A138" s="302"/>
      <c r="B138" s="100"/>
      <c r="C138" s="293"/>
      <c r="D138" s="294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07"/>
      <c r="S138" s="47"/>
      <c r="T138" s="48"/>
      <c r="U138" s="111"/>
      <c r="V138" s="112"/>
      <c r="W138" s="113"/>
      <c r="X138" s="116"/>
      <c r="Y138" s="295"/>
      <c r="Z138" s="296"/>
      <c r="AA138" s="117"/>
      <c r="AB138" s="110"/>
      <c r="AC138" s="291"/>
    </row>
    <row r="139" spans="1:29" ht="15.75" customHeight="1">
      <c r="A139" s="302"/>
      <c r="B139" s="100"/>
      <c r="C139" s="293"/>
      <c r="D139" s="294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07"/>
      <c r="S139" s="119"/>
      <c r="T139" s="120"/>
      <c r="U139" s="130"/>
      <c r="V139" s="131"/>
      <c r="W139" s="126"/>
      <c r="X139" s="127"/>
      <c r="Y139" s="295"/>
      <c r="Z139" s="296"/>
      <c r="AA139" s="165"/>
      <c r="AB139" s="125"/>
      <c r="AC139" s="291"/>
    </row>
    <row r="140" spans="1:29" ht="15.75" customHeight="1" thickBot="1">
      <c r="A140" s="303"/>
      <c r="B140" s="133" t="s">
        <v>117</v>
      </c>
      <c r="C140" s="297"/>
      <c r="D140" s="297"/>
      <c r="E140" s="134"/>
      <c r="F140" s="99"/>
      <c r="G140" s="135"/>
      <c r="H140" s="69"/>
      <c r="I140" s="136">
        <f t="shared" ref="I140:J140" si="40">AVERAGE(I124:I139)</f>
        <v>4</v>
      </c>
      <c r="J140" s="137">
        <f t="shared" si="40"/>
        <v>3150</v>
      </c>
      <c r="K140" s="138">
        <f t="shared" ref="K140" si="41">J140/I140</f>
        <v>787.5</v>
      </c>
      <c r="L140" s="136">
        <f t="shared" ref="L140:M140" si="42">AVERAGE(L124:L139)</f>
        <v>4</v>
      </c>
      <c r="M140" s="137">
        <f t="shared" si="42"/>
        <v>2808.5117342721705</v>
      </c>
      <c r="N140" s="138">
        <f>M140/L140</f>
        <v>702.12793356804264</v>
      </c>
      <c r="O140" s="139">
        <f>L140-I140</f>
        <v>0</v>
      </c>
      <c r="P140" s="140">
        <f>N140-K140</f>
        <v>-85.372066431957364</v>
      </c>
      <c r="Q140" s="141">
        <f>N140/K140</f>
        <v>0.89159102675307</v>
      </c>
      <c r="R140" s="308"/>
      <c r="S140" s="142">
        <f>S124</f>
        <v>0.70855324074074078</v>
      </c>
      <c r="T140" s="143">
        <f>INDEX(T124:T139,COUNTA(T124:T139))</f>
        <v>0.88494212962962959</v>
      </c>
      <c r="U140" s="144"/>
      <c r="V140" s="166"/>
      <c r="W140" s="99"/>
      <c r="X140" s="69"/>
      <c r="Y140" s="298"/>
      <c r="Z140" s="299"/>
      <c r="AA140" s="168">
        <f>M140-J140</f>
        <v>-341.48826572782946</v>
      </c>
      <c r="AB140" s="141">
        <f>M140/J140</f>
        <v>0.89159102675307</v>
      </c>
      <c r="AC140" s="292"/>
    </row>
    <row r="141" spans="1:29" ht="15.75" customHeight="1">
      <c r="A141" s="311" t="s">
        <v>149</v>
      </c>
      <c r="B141" s="114" t="s">
        <v>120</v>
      </c>
      <c r="C141" s="304" t="s">
        <v>146</v>
      </c>
      <c r="D141" s="305"/>
      <c r="E141" s="147">
        <v>18.18</v>
      </c>
      <c r="F141" s="97">
        <v>770</v>
      </c>
      <c r="G141" s="148">
        <f t="shared" ref="G141:G144" si="43">E141*F141</f>
        <v>13998.6</v>
      </c>
      <c r="H141" s="149"/>
      <c r="I141" s="150">
        <v>4</v>
      </c>
      <c r="J141" s="151">
        <v>3300</v>
      </c>
      <c r="K141" s="152">
        <f>J141/I141</f>
        <v>825</v>
      </c>
      <c r="L141" s="153">
        <v>4</v>
      </c>
      <c r="M141" s="151">
        <f>F141/V141*60</f>
        <v>2955.2238805970264</v>
      </c>
      <c r="N141" s="152">
        <f>M141/L141</f>
        <v>738.80597014925661</v>
      </c>
      <c r="O141" s="154">
        <f>L141-I141</f>
        <v>0</v>
      </c>
      <c r="P141" s="155">
        <f>N141-K141</f>
        <v>-86.194029850743391</v>
      </c>
      <c r="Q141" s="156">
        <f>N141/K141</f>
        <v>0.89552238805970497</v>
      </c>
      <c r="R141" s="306">
        <f>Q157</f>
        <v>0.89444915560822091</v>
      </c>
      <c r="S141" s="157">
        <v>0.708587962962963</v>
      </c>
      <c r="T141" s="158">
        <v>0.71944444444444444</v>
      </c>
      <c r="U141" s="159"/>
      <c r="V141" s="160">
        <v>15.633333333333272</v>
      </c>
      <c r="W141" s="161"/>
      <c r="X141" s="162"/>
      <c r="Y141" s="309"/>
      <c r="Z141" s="310"/>
      <c r="AA141" s="115">
        <f>M141-J141</f>
        <v>-344.77611940297356</v>
      </c>
      <c r="AB141" s="156">
        <f>M141/J141</f>
        <v>0.89552238805970497</v>
      </c>
      <c r="AC141" s="290">
        <f>AB157</f>
        <v>0.89444915560822102</v>
      </c>
    </row>
    <row r="142" spans="1:29" ht="15.75" customHeight="1">
      <c r="A142" s="312"/>
      <c r="B142" s="100" t="s">
        <v>120</v>
      </c>
      <c r="C142" s="293" t="s">
        <v>147</v>
      </c>
      <c r="D142" s="294"/>
      <c r="E142" s="101">
        <v>22.28</v>
      </c>
      <c r="F142" s="102">
        <v>1712</v>
      </c>
      <c r="G142" s="103">
        <f t="shared" si="43"/>
        <v>38143.360000000001</v>
      </c>
      <c r="H142" s="26"/>
      <c r="I142" s="104">
        <v>5</v>
      </c>
      <c r="J142" s="105">
        <v>3300</v>
      </c>
      <c r="K142" s="106">
        <f t="shared" ref="K142:K179" si="44">J142/I142</f>
        <v>660</v>
      </c>
      <c r="L142" s="107">
        <v>5</v>
      </c>
      <c r="M142" s="105">
        <f>F142/V142*60</f>
        <v>2950.3111536620431</v>
      </c>
      <c r="N142" s="106">
        <f>M142/L142</f>
        <v>590.06223073240858</v>
      </c>
      <c r="O142" s="108">
        <f>L142-I142</f>
        <v>0</v>
      </c>
      <c r="P142" s="109">
        <f>N142-K142</f>
        <v>-69.93776926759142</v>
      </c>
      <c r="Q142" s="110">
        <f>N142/K142</f>
        <v>0.89403368292789176</v>
      </c>
      <c r="R142" s="307"/>
      <c r="S142" s="47">
        <v>0.72373842592592597</v>
      </c>
      <c r="T142" s="48">
        <v>0.74791666666666667</v>
      </c>
      <c r="U142" s="111">
        <v>6.183333333333394</v>
      </c>
      <c r="V142" s="112">
        <v>34.81666666666662</v>
      </c>
      <c r="W142" s="113"/>
      <c r="X142" s="116"/>
      <c r="Y142" s="295"/>
      <c r="Z142" s="296"/>
      <c r="AA142" s="117">
        <f>M142-J142</f>
        <v>-349.68884633795687</v>
      </c>
      <c r="AB142" s="110">
        <f>M142/J142</f>
        <v>0.89403368292789187</v>
      </c>
      <c r="AC142" s="291"/>
    </row>
    <row r="143" spans="1:29" ht="15.75" customHeight="1">
      <c r="A143" s="312"/>
      <c r="B143" s="100" t="s">
        <v>120</v>
      </c>
      <c r="C143" s="293" t="s">
        <v>233</v>
      </c>
      <c r="D143" s="294"/>
      <c r="E143" s="101">
        <v>18.170000000000002</v>
      </c>
      <c r="F143" s="102">
        <v>2565</v>
      </c>
      <c r="G143" s="103">
        <f t="shared" si="43"/>
        <v>46606.05</v>
      </c>
      <c r="H143" s="26"/>
      <c r="I143" s="104">
        <v>4</v>
      </c>
      <c r="J143" s="105">
        <v>3300</v>
      </c>
      <c r="K143" s="106">
        <f t="shared" si="44"/>
        <v>825</v>
      </c>
      <c r="L143" s="107">
        <v>4</v>
      </c>
      <c r="M143" s="105">
        <f>F143/V143*60</f>
        <v>2951.1025886864813</v>
      </c>
      <c r="N143" s="106">
        <f>M143/L143</f>
        <v>737.77564717162034</v>
      </c>
      <c r="O143" s="108">
        <f>L143-I143</f>
        <v>0</v>
      </c>
      <c r="P143" s="109">
        <f>N143-K143</f>
        <v>-87.224352828379665</v>
      </c>
      <c r="Q143" s="110">
        <f>N143/K143</f>
        <v>0.89427351172317615</v>
      </c>
      <c r="R143" s="307"/>
      <c r="S143" s="47">
        <v>0.75138888888888888</v>
      </c>
      <c r="T143" s="48">
        <v>0.78760416666666666</v>
      </c>
      <c r="U143" s="111">
        <v>4.9999999999999822</v>
      </c>
      <c r="V143" s="112">
        <v>52.15</v>
      </c>
      <c r="W143" s="113"/>
      <c r="X143" s="116"/>
      <c r="Y143" s="295"/>
      <c r="Z143" s="296"/>
      <c r="AA143" s="117">
        <f>M143-J143</f>
        <v>-348.89741131351866</v>
      </c>
      <c r="AB143" s="110">
        <f>M143/J143</f>
        <v>0.89427351172317615</v>
      </c>
      <c r="AC143" s="291"/>
    </row>
    <row r="144" spans="1:29" ht="15.75" customHeight="1">
      <c r="A144" s="312"/>
      <c r="B144" s="100" t="s">
        <v>120</v>
      </c>
      <c r="C144" s="293" t="s">
        <v>151</v>
      </c>
      <c r="D144" s="294"/>
      <c r="E144" s="101">
        <v>16.66</v>
      </c>
      <c r="F144" s="102">
        <v>7635</v>
      </c>
      <c r="G144" s="103">
        <f t="shared" si="43"/>
        <v>127199.1</v>
      </c>
      <c r="H144" s="26"/>
      <c r="I144" s="104">
        <v>4</v>
      </c>
      <c r="J144" s="105">
        <v>3300</v>
      </c>
      <c r="K144" s="106">
        <f t="shared" si="44"/>
        <v>825</v>
      </c>
      <c r="L144" s="107">
        <v>4</v>
      </c>
      <c r="M144" s="105">
        <f>F144/V144*60</f>
        <v>2950.0912310829663</v>
      </c>
      <c r="N144" s="106">
        <f>M144/L144</f>
        <v>737.52280777074157</v>
      </c>
      <c r="O144" s="108">
        <f>L144-I144</f>
        <v>0</v>
      </c>
      <c r="P144" s="109">
        <f>N144-K144</f>
        <v>-87.477192229258435</v>
      </c>
      <c r="Q144" s="110">
        <f>N144/K144</f>
        <v>0.893967039722111</v>
      </c>
      <c r="R144" s="307"/>
      <c r="S144" s="47">
        <v>0.79097222222222219</v>
      </c>
      <c r="T144" s="48">
        <v>0.89880787037037035</v>
      </c>
      <c r="U144" s="111">
        <v>4.8499999999999588</v>
      </c>
      <c r="V144" s="112">
        <v>155.28333333333336</v>
      </c>
      <c r="W144" s="113"/>
      <c r="X144" s="116"/>
      <c r="Y144" s="295"/>
      <c r="Z144" s="296"/>
      <c r="AA144" s="117">
        <f>M144-J144</f>
        <v>-349.90876891703374</v>
      </c>
      <c r="AB144" s="110">
        <f>M144/J144</f>
        <v>0.893967039722111</v>
      </c>
      <c r="AC144" s="291"/>
    </row>
    <row r="145" spans="1:29" ht="15.75" customHeight="1">
      <c r="A145" s="312"/>
      <c r="B145" s="100"/>
      <c r="C145" s="293"/>
      <c r="D145" s="294"/>
      <c r="E145" s="101"/>
      <c r="F145" s="102"/>
      <c r="G145" s="103"/>
      <c r="H145" s="13"/>
      <c r="I145" s="104"/>
      <c r="J145" s="105"/>
      <c r="K145" s="106"/>
      <c r="L145" s="118"/>
      <c r="M145" s="105"/>
      <c r="N145" s="106"/>
      <c r="O145" s="108"/>
      <c r="P145" s="109"/>
      <c r="Q145" s="110"/>
      <c r="R145" s="307"/>
      <c r="S145" s="47"/>
      <c r="T145" s="48"/>
      <c r="U145" s="111"/>
      <c r="V145" s="112"/>
      <c r="W145" s="113"/>
      <c r="X145" s="116"/>
      <c r="Y145" s="295"/>
      <c r="Z145" s="296"/>
      <c r="AA145" s="117"/>
      <c r="AB145" s="110"/>
      <c r="AC145" s="291"/>
    </row>
    <row r="146" spans="1:29" ht="15.75" customHeight="1">
      <c r="A146" s="312"/>
      <c r="B146" s="100"/>
      <c r="C146" s="293"/>
      <c r="D146" s="294"/>
      <c r="E146" s="101"/>
      <c r="F146" s="102"/>
      <c r="G146" s="121"/>
      <c r="H146" s="122"/>
      <c r="I146" s="104"/>
      <c r="J146" s="105"/>
      <c r="K146" s="106"/>
      <c r="L146" s="107"/>
      <c r="M146" s="105"/>
      <c r="N146" s="106"/>
      <c r="O146" s="108"/>
      <c r="P146" s="109"/>
      <c r="Q146" s="110"/>
      <c r="R146" s="307"/>
      <c r="S146" s="47"/>
      <c r="T146" s="48"/>
      <c r="U146" s="111"/>
      <c r="V146" s="112"/>
      <c r="W146" s="113"/>
      <c r="X146" s="116"/>
      <c r="Y146" s="295"/>
      <c r="Z146" s="296"/>
      <c r="AA146" s="117"/>
      <c r="AB146" s="110"/>
      <c r="AC146" s="291"/>
    </row>
    <row r="147" spans="1:29" ht="15.75" customHeight="1">
      <c r="A147" s="312"/>
      <c r="B147" s="100"/>
      <c r="C147" s="293"/>
      <c r="D147" s="294"/>
      <c r="E147" s="101"/>
      <c r="F147" s="102"/>
      <c r="G147" s="121"/>
      <c r="H147" s="62"/>
      <c r="I147" s="104"/>
      <c r="J147" s="105"/>
      <c r="K147" s="106"/>
      <c r="L147" s="118"/>
      <c r="M147" s="105"/>
      <c r="N147" s="106"/>
      <c r="O147" s="123"/>
      <c r="P147" s="124"/>
      <c r="Q147" s="125"/>
      <c r="R147" s="307"/>
      <c r="S147" s="47"/>
      <c r="T147" s="48"/>
      <c r="U147" s="111"/>
      <c r="V147" s="112"/>
      <c r="W147" s="113"/>
      <c r="X147" s="116"/>
      <c r="Y147" s="295"/>
      <c r="Z147" s="296"/>
      <c r="AA147" s="117"/>
      <c r="AB147" s="110"/>
      <c r="AC147" s="291"/>
    </row>
    <row r="148" spans="1:29" ht="15.75" customHeight="1">
      <c r="A148" s="312"/>
      <c r="B148" s="100"/>
      <c r="C148" s="293"/>
      <c r="D148" s="294"/>
      <c r="E148" s="101"/>
      <c r="F148" s="102"/>
      <c r="G148" s="121"/>
      <c r="H148" s="62"/>
      <c r="I148" s="104"/>
      <c r="J148" s="105"/>
      <c r="K148" s="106"/>
      <c r="L148" s="118"/>
      <c r="M148" s="105"/>
      <c r="N148" s="106"/>
      <c r="O148" s="123"/>
      <c r="P148" s="124"/>
      <c r="Q148" s="125"/>
      <c r="R148" s="307"/>
      <c r="S148" s="47"/>
      <c r="T148" s="48"/>
      <c r="U148" s="111"/>
      <c r="V148" s="112"/>
      <c r="W148" s="113"/>
      <c r="X148" s="116"/>
      <c r="Y148" s="295"/>
      <c r="Z148" s="296"/>
      <c r="AA148" s="117"/>
      <c r="AB148" s="110"/>
      <c r="AC148" s="291"/>
    </row>
    <row r="149" spans="1:29" ht="15.75" customHeight="1">
      <c r="A149" s="312"/>
      <c r="B149" s="100"/>
      <c r="C149" s="293"/>
      <c r="D149" s="294"/>
      <c r="E149" s="101"/>
      <c r="F149" s="102"/>
      <c r="G149" s="121"/>
      <c r="H149" s="62"/>
      <c r="I149" s="104"/>
      <c r="J149" s="105"/>
      <c r="K149" s="106"/>
      <c r="L149" s="118"/>
      <c r="M149" s="105"/>
      <c r="N149" s="106"/>
      <c r="O149" s="123"/>
      <c r="P149" s="124"/>
      <c r="Q149" s="125"/>
      <c r="R149" s="307"/>
      <c r="S149" s="47"/>
      <c r="T149" s="48"/>
      <c r="U149" s="111"/>
      <c r="V149" s="112"/>
      <c r="W149" s="113"/>
      <c r="X149" s="116"/>
      <c r="Y149" s="295"/>
      <c r="Z149" s="296"/>
      <c r="AA149" s="117"/>
      <c r="AB149" s="110"/>
      <c r="AC149" s="291"/>
    </row>
    <row r="150" spans="1:29" ht="15.75" customHeight="1">
      <c r="A150" s="312"/>
      <c r="B150" s="100"/>
      <c r="C150" s="293"/>
      <c r="D150" s="294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307"/>
      <c r="S150" s="47"/>
      <c r="T150" s="48"/>
      <c r="U150" s="111"/>
      <c r="V150" s="112"/>
      <c r="W150" s="113"/>
      <c r="X150" s="116"/>
      <c r="Y150" s="295"/>
      <c r="Z150" s="296"/>
      <c r="AA150" s="117"/>
      <c r="AB150" s="110"/>
      <c r="AC150" s="291"/>
    </row>
    <row r="151" spans="1:29" ht="15.75" customHeight="1">
      <c r="A151" s="312"/>
      <c r="B151" s="100"/>
      <c r="C151" s="293"/>
      <c r="D151" s="294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307"/>
      <c r="S151" s="47"/>
      <c r="T151" s="48"/>
      <c r="U151" s="111"/>
      <c r="V151" s="112"/>
      <c r="W151" s="126"/>
      <c r="X151" s="127"/>
      <c r="Y151" s="295"/>
      <c r="Z151" s="296"/>
      <c r="AA151" s="117"/>
      <c r="AB151" s="110"/>
      <c r="AC151" s="291"/>
    </row>
    <row r="152" spans="1:29" ht="15.75" customHeight="1">
      <c r="A152" s="312"/>
      <c r="B152" s="100"/>
      <c r="C152" s="293"/>
      <c r="D152" s="294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307"/>
      <c r="S152" s="47"/>
      <c r="T152" s="48"/>
      <c r="U152" s="111"/>
      <c r="V152" s="112"/>
      <c r="W152" s="126"/>
      <c r="X152" s="127"/>
      <c r="Y152" s="295"/>
      <c r="Z152" s="296"/>
      <c r="AA152" s="117"/>
      <c r="AB152" s="110"/>
      <c r="AC152" s="291"/>
    </row>
    <row r="153" spans="1:29" ht="15.75" customHeight="1">
      <c r="A153" s="312"/>
      <c r="B153" s="100"/>
      <c r="C153" s="293"/>
      <c r="D153" s="294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307"/>
      <c r="S153" s="47"/>
      <c r="T153" s="48"/>
      <c r="U153" s="111"/>
      <c r="V153" s="112"/>
      <c r="W153" s="126"/>
      <c r="X153" s="127"/>
      <c r="Y153" s="295"/>
      <c r="Z153" s="296"/>
      <c r="AA153" s="117"/>
      <c r="AB153" s="110"/>
      <c r="AC153" s="291"/>
    </row>
    <row r="154" spans="1:29" ht="15.75" customHeight="1">
      <c r="A154" s="312"/>
      <c r="B154" s="100"/>
      <c r="C154" s="293"/>
      <c r="D154" s="294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307"/>
      <c r="S154" s="47"/>
      <c r="T154" s="48"/>
      <c r="U154" s="111"/>
      <c r="V154" s="112"/>
      <c r="W154" s="126"/>
      <c r="X154" s="127"/>
      <c r="Y154" s="295"/>
      <c r="Z154" s="296"/>
      <c r="AA154" s="117"/>
      <c r="AB154" s="110"/>
      <c r="AC154" s="291"/>
    </row>
    <row r="155" spans="1:29" ht="15.75" customHeight="1">
      <c r="A155" s="312"/>
      <c r="B155" s="100"/>
      <c r="C155" s="293"/>
      <c r="D155" s="294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307"/>
      <c r="S155" s="47"/>
      <c r="T155" s="48"/>
      <c r="U155" s="111"/>
      <c r="V155" s="112"/>
      <c r="W155" s="126"/>
      <c r="X155" s="127"/>
      <c r="Y155" s="295"/>
      <c r="Z155" s="296"/>
      <c r="AA155" s="117"/>
      <c r="AB155" s="110"/>
      <c r="AC155" s="291"/>
    </row>
    <row r="156" spans="1:29" ht="15.75" customHeight="1">
      <c r="A156" s="312"/>
      <c r="B156" s="100"/>
      <c r="C156" s="293"/>
      <c r="D156" s="294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307"/>
      <c r="S156" s="119"/>
      <c r="T156" s="120"/>
      <c r="U156" s="130"/>
      <c r="V156" s="131"/>
      <c r="W156" s="126"/>
      <c r="X156" s="127"/>
      <c r="Y156" s="295"/>
      <c r="Z156" s="296"/>
      <c r="AA156" s="165"/>
      <c r="AB156" s="125"/>
      <c r="AC156" s="291"/>
    </row>
    <row r="157" spans="1:29" ht="15.75" customHeight="1" thickBot="1">
      <c r="A157" s="313"/>
      <c r="B157" s="133" t="s">
        <v>117</v>
      </c>
      <c r="C157" s="297"/>
      <c r="D157" s="297"/>
      <c r="E157" s="134"/>
      <c r="F157" s="99"/>
      <c r="G157" s="135"/>
      <c r="H157" s="69"/>
      <c r="I157" s="136">
        <f t="shared" ref="I157:J157" si="45">AVERAGE(I141:I156)</f>
        <v>4.25</v>
      </c>
      <c r="J157" s="137">
        <f t="shared" si="45"/>
        <v>3300</v>
      </c>
      <c r="K157" s="138">
        <f t="shared" ref="K157" si="46">J157/I157</f>
        <v>776.47058823529414</v>
      </c>
      <c r="L157" s="136">
        <f t="shared" ref="L157:M157" si="47">AVERAGE(L141:L156)</f>
        <v>4.25</v>
      </c>
      <c r="M157" s="137">
        <f t="shared" si="47"/>
        <v>2951.6822135071293</v>
      </c>
      <c r="N157" s="138">
        <f>M157/L157</f>
        <v>694.51346200167745</v>
      </c>
      <c r="O157" s="139">
        <f>L157-I157</f>
        <v>0</v>
      </c>
      <c r="P157" s="140">
        <f>N157-K157</f>
        <v>-81.957126233616691</v>
      </c>
      <c r="Q157" s="141">
        <f>N157/K157</f>
        <v>0.89444915560822091</v>
      </c>
      <c r="R157" s="308"/>
      <c r="S157" s="142">
        <f>S141</f>
        <v>0.708587962962963</v>
      </c>
      <c r="T157" s="143">
        <f>INDEX(T141:T156,COUNTA(T141:T156))</f>
        <v>0.89880787037037035</v>
      </c>
      <c r="U157" s="144"/>
      <c r="V157" s="166"/>
      <c r="W157" s="99"/>
      <c r="X157" s="69"/>
      <c r="Y157" s="298"/>
      <c r="Z157" s="299"/>
      <c r="AA157" s="168">
        <f>M157-J157</f>
        <v>-348.31778649287071</v>
      </c>
      <c r="AB157" s="141">
        <f>M157/J157</f>
        <v>0.89444915560822102</v>
      </c>
      <c r="AC157" s="292"/>
    </row>
    <row r="158" spans="1:29" ht="15.75" customHeight="1">
      <c r="A158" s="300" t="s">
        <v>152</v>
      </c>
      <c r="B158" s="114" t="s">
        <v>120</v>
      </c>
      <c r="C158" s="304" t="s">
        <v>153</v>
      </c>
      <c r="D158" s="305"/>
      <c r="E158" s="147">
        <v>14.03</v>
      </c>
      <c r="F158" s="97">
        <v>3227</v>
      </c>
      <c r="G158" s="148">
        <f t="shared" ref="G158:G161" si="48">E158*F158</f>
        <v>45274.81</v>
      </c>
      <c r="H158" s="149">
        <v>2</v>
      </c>
      <c r="I158" s="150">
        <v>3</v>
      </c>
      <c r="J158" s="151">
        <v>3000</v>
      </c>
      <c r="K158" s="152">
        <f>J158/I158</f>
        <v>1000</v>
      </c>
      <c r="L158" s="153">
        <v>3</v>
      </c>
      <c r="M158" s="151">
        <f>F158/V158*60</f>
        <v>2687.9222582137909</v>
      </c>
      <c r="N158" s="152">
        <f>M158/L158</f>
        <v>895.97408607126363</v>
      </c>
      <c r="O158" s="154">
        <f>L158-I158</f>
        <v>0</v>
      </c>
      <c r="P158" s="155">
        <f>N158-K158</f>
        <v>-104.02591392873637</v>
      </c>
      <c r="Q158" s="156">
        <f>N158/K158</f>
        <v>0.89597408607126361</v>
      </c>
      <c r="R158" s="306">
        <f>Q174</f>
        <v>0.88756388996730418</v>
      </c>
      <c r="S158" s="157">
        <v>0.70833333333333337</v>
      </c>
      <c r="T158" s="158">
        <v>0.75835648148148149</v>
      </c>
      <c r="U158" s="159"/>
      <c r="V158" s="160">
        <v>72.033333333333303</v>
      </c>
      <c r="W158" s="161"/>
      <c r="X158" s="162"/>
      <c r="Y158" s="309"/>
      <c r="Z158" s="310"/>
      <c r="AA158" s="115">
        <f>M158-J158</f>
        <v>-312.07774178620912</v>
      </c>
      <c r="AB158" s="156">
        <f>M158/J158</f>
        <v>0.89597408607126361</v>
      </c>
      <c r="AC158" s="290">
        <f>AB174</f>
        <v>0.88756388996730418</v>
      </c>
    </row>
    <row r="159" spans="1:29" ht="15.75" customHeight="1">
      <c r="A159" s="301"/>
      <c r="B159" s="100" t="s">
        <v>120</v>
      </c>
      <c r="C159" s="293" t="s">
        <v>154</v>
      </c>
      <c r="D159" s="294"/>
      <c r="E159" s="101">
        <v>18.18</v>
      </c>
      <c r="F159" s="102">
        <v>1877</v>
      </c>
      <c r="G159" s="103">
        <f t="shared" si="48"/>
        <v>34123.86</v>
      </c>
      <c r="H159" s="26"/>
      <c r="I159" s="104">
        <v>4</v>
      </c>
      <c r="J159" s="105">
        <v>3000</v>
      </c>
      <c r="K159" s="106">
        <f t="shared" si="44"/>
        <v>750</v>
      </c>
      <c r="L159" s="107">
        <v>4</v>
      </c>
      <c r="M159" s="105">
        <f>F159/V159*60</f>
        <v>2687.82816229117</v>
      </c>
      <c r="N159" s="106">
        <f>M159/L159</f>
        <v>671.95704057279249</v>
      </c>
      <c r="O159" s="108">
        <f>L159-I159</f>
        <v>0</v>
      </c>
      <c r="P159" s="109">
        <f>N159-K159</f>
        <v>-78.042959427207506</v>
      </c>
      <c r="Q159" s="110">
        <f>N159/K159</f>
        <v>0.89594272076372328</v>
      </c>
      <c r="R159" s="307"/>
      <c r="S159" s="47">
        <v>0.7688194444444445</v>
      </c>
      <c r="T159" s="48">
        <v>0.79791666666666672</v>
      </c>
      <c r="U159" s="111">
        <v>15.06666666666673</v>
      </c>
      <c r="V159" s="112">
        <v>41.899999999999991</v>
      </c>
      <c r="W159" s="113"/>
      <c r="X159" s="116"/>
      <c r="Y159" s="295"/>
      <c r="Z159" s="296"/>
      <c r="AA159" s="117">
        <f>M159-J159</f>
        <v>-312.17183770883003</v>
      </c>
      <c r="AB159" s="110">
        <f>M159/J159</f>
        <v>0.89594272076372328</v>
      </c>
      <c r="AC159" s="291"/>
    </row>
    <row r="160" spans="1:29" ht="15.75" customHeight="1">
      <c r="A160" s="301"/>
      <c r="B160" s="100" t="s">
        <v>120</v>
      </c>
      <c r="C160" s="293" t="s">
        <v>155</v>
      </c>
      <c r="D160" s="294"/>
      <c r="E160" s="101">
        <v>14.28</v>
      </c>
      <c r="F160" s="102">
        <v>4631</v>
      </c>
      <c r="G160" s="103">
        <f t="shared" si="48"/>
        <v>66130.679999999993</v>
      </c>
      <c r="H160" s="26">
        <v>2</v>
      </c>
      <c r="I160" s="104">
        <v>3</v>
      </c>
      <c r="J160" s="105">
        <v>3600</v>
      </c>
      <c r="K160" s="106">
        <f t="shared" si="44"/>
        <v>1200</v>
      </c>
      <c r="L160" s="107">
        <v>3</v>
      </c>
      <c r="M160" s="105">
        <f>F160/V160*60</f>
        <v>3119.6856287425162</v>
      </c>
      <c r="N160" s="106">
        <f>M160/L160</f>
        <v>1039.8952095808388</v>
      </c>
      <c r="O160" s="108">
        <f>L160-I160</f>
        <v>0</v>
      </c>
      <c r="P160" s="109">
        <f>N160-K160</f>
        <v>-160.10479041916119</v>
      </c>
      <c r="Q160" s="110">
        <f>N160/K160</f>
        <v>0.86657934131736569</v>
      </c>
      <c r="R160" s="307"/>
      <c r="S160" s="47">
        <v>0.80902777777777779</v>
      </c>
      <c r="T160" s="48">
        <v>0.87087962962962961</v>
      </c>
      <c r="U160" s="111">
        <v>15.999999999999943</v>
      </c>
      <c r="V160" s="112">
        <v>89.066666666666634</v>
      </c>
      <c r="W160" s="113">
        <v>0.87087962962962961</v>
      </c>
      <c r="X160" s="116">
        <v>0.92383101851851857</v>
      </c>
      <c r="Y160" s="295"/>
      <c r="Z160" s="296"/>
      <c r="AA160" s="117">
        <f>M160-J160</f>
        <v>-480.3143712574838</v>
      </c>
      <c r="AB160" s="110">
        <f>M160/J160</f>
        <v>0.86657934131736558</v>
      </c>
      <c r="AC160" s="291"/>
    </row>
    <row r="161" spans="1:29" ht="15.75" customHeight="1">
      <c r="A161" s="301"/>
      <c r="B161" s="100" t="s">
        <v>120</v>
      </c>
      <c r="C161" s="293" t="s">
        <v>153</v>
      </c>
      <c r="D161" s="294"/>
      <c r="E161" s="101">
        <v>14.03</v>
      </c>
      <c r="F161" s="102">
        <v>4376</v>
      </c>
      <c r="G161" s="103">
        <f t="shared" si="48"/>
        <v>61395.28</v>
      </c>
      <c r="H161" s="26"/>
      <c r="I161" s="104">
        <v>3</v>
      </c>
      <c r="J161" s="105">
        <v>3000</v>
      </c>
      <c r="K161" s="106">
        <f t="shared" si="44"/>
        <v>1000</v>
      </c>
      <c r="L161" s="107">
        <v>3</v>
      </c>
      <c r="M161" s="105">
        <f>F161/V161*60</f>
        <v>2687.8689643405569</v>
      </c>
      <c r="N161" s="106">
        <f>M161/L161</f>
        <v>895.95632144685226</v>
      </c>
      <c r="O161" s="108">
        <f>L161-I161</f>
        <v>0</v>
      </c>
      <c r="P161" s="109">
        <f>N161-K161</f>
        <v>-104.04367855314774</v>
      </c>
      <c r="Q161" s="110">
        <f>N161/K161</f>
        <v>0.89595632144685222</v>
      </c>
      <c r="R161" s="307"/>
      <c r="S161" s="47">
        <v>0.92383101851851857</v>
      </c>
      <c r="T161" s="48">
        <v>0.9916666666666667</v>
      </c>
      <c r="U161" s="111">
        <v>76.250000000000085</v>
      </c>
      <c r="V161" s="112">
        <v>97.683333333333309</v>
      </c>
      <c r="W161" s="113"/>
      <c r="X161" s="116"/>
      <c r="Y161" s="295"/>
      <c r="Z161" s="296"/>
      <c r="AA161" s="117">
        <f>M161-J161</f>
        <v>-312.13103565944311</v>
      </c>
      <c r="AB161" s="110">
        <f>M161/J161</f>
        <v>0.89595632144685233</v>
      </c>
      <c r="AC161" s="291"/>
    </row>
    <row r="162" spans="1:29" ht="15.75" customHeight="1">
      <c r="A162" s="302"/>
      <c r="B162" s="100"/>
      <c r="C162" s="293"/>
      <c r="D162" s="294"/>
      <c r="E162" s="101"/>
      <c r="F162" s="102"/>
      <c r="G162" s="103"/>
      <c r="H162" s="13"/>
      <c r="I162" s="104"/>
      <c r="J162" s="105"/>
      <c r="K162" s="106"/>
      <c r="L162" s="118"/>
      <c r="M162" s="105"/>
      <c r="N162" s="106"/>
      <c r="O162" s="108"/>
      <c r="P162" s="109"/>
      <c r="Q162" s="110"/>
      <c r="R162" s="307"/>
      <c r="S162" s="47"/>
      <c r="T162" s="48"/>
      <c r="U162" s="111"/>
      <c r="V162" s="112"/>
      <c r="W162" s="113"/>
      <c r="X162" s="116"/>
      <c r="Y162" s="295"/>
      <c r="Z162" s="296"/>
      <c r="AA162" s="117"/>
      <c r="AB162" s="110"/>
      <c r="AC162" s="291"/>
    </row>
    <row r="163" spans="1:29" ht="15.75" customHeight="1">
      <c r="A163" s="302"/>
      <c r="B163" s="100"/>
      <c r="C163" s="293"/>
      <c r="D163" s="294"/>
      <c r="E163" s="101"/>
      <c r="F163" s="102"/>
      <c r="G163" s="121"/>
      <c r="H163" s="122"/>
      <c r="I163" s="104"/>
      <c r="J163" s="105"/>
      <c r="K163" s="106"/>
      <c r="L163" s="107"/>
      <c r="M163" s="105"/>
      <c r="N163" s="106"/>
      <c r="O163" s="108"/>
      <c r="P163" s="109"/>
      <c r="Q163" s="110"/>
      <c r="R163" s="307"/>
      <c r="S163" s="47"/>
      <c r="T163" s="48"/>
      <c r="U163" s="111"/>
      <c r="V163" s="112"/>
      <c r="W163" s="113"/>
      <c r="X163" s="116"/>
      <c r="Y163" s="295"/>
      <c r="Z163" s="296"/>
      <c r="AA163" s="117"/>
      <c r="AB163" s="110"/>
      <c r="AC163" s="291"/>
    </row>
    <row r="164" spans="1:29" ht="15.75" customHeight="1">
      <c r="A164" s="302"/>
      <c r="B164" s="100"/>
      <c r="C164" s="293"/>
      <c r="D164" s="294"/>
      <c r="E164" s="101"/>
      <c r="F164" s="102"/>
      <c r="G164" s="121"/>
      <c r="H164" s="62"/>
      <c r="I164" s="104"/>
      <c r="J164" s="105"/>
      <c r="K164" s="106"/>
      <c r="L164" s="118"/>
      <c r="M164" s="105"/>
      <c r="N164" s="106"/>
      <c r="O164" s="123"/>
      <c r="P164" s="124"/>
      <c r="Q164" s="125"/>
      <c r="R164" s="307"/>
      <c r="S164" s="47"/>
      <c r="T164" s="48"/>
      <c r="U164" s="111"/>
      <c r="V164" s="112"/>
      <c r="W164" s="113"/>
      <c r="X164" s="116"/>
      <c r="Y164" s="295"/>
      <c r="Z164" s="296"/>
      <c r="AA164" s="117"/>
      <c r="AB164" s="110"/>
      <c r="AC164" s="291"/>
    </row>
    <row r="165" spans="1:29" ht="15.75" customHeight="1">
      <c r="A165" s="302"/>
      <c r="B165" s="100"/>
      <c r="C165" s="293"/>
      <c r="D165" s="294"/>
      <c r="E165" s="101"/>
      <c r="F165" s="102"/>
      <c r="G165" s="121"/>
      <c r="H165" s="62"/>
      <c r="I165" s="104"/>
      <c r="J165" s="105"/>
      <c r="K165" s="106"/>
      <c r="L165" s="118"/>
      <c r="M165" s="105"/>
      <c r="N165" s="106"/>
      <c r="O165" s="123"/>
      <c r="P165" s="124"/>
      <c r="Q165" s="125"/>
      <c r="R165" s="307"/>
      <c r="S165" s="47"/>
      <c r="T165" s="48"/>
      <c r="U165" s="111"/>
      <c r="V165" s="112"/>
      <c r="W165" s="113"/>
      <c r="X165" s="116"/>
      <c r="Y165" s="295"/>
      <c r="Z165" s="296"/>
      <c r="AA165" s="117"/>
      <c r="AB165" s="110"/>
      <c r="AC165" s="291"/>
    </row>
    <row r="166" spans="1:29" ht="15.75" customHeight="1">
      <c r="A166" s="302"/>
      <c r="B166" s="100"/>
      <c r="C166" s="293"/>
      <c r="D166" s="294"/>
      <c r="E166" s="101"/>
      <c r="F166" s="102"/>
      <c r="G166" s="121"/>
      <c r="H166" s="62"/>
      <c r="I166" s="104"/>
      <c r="J166" s="105"/>
      <c r="K166" s="106"/>
      <c r="L166" s="118"/>
      <c r="M166" s="105"/>
      <c r="N166" s="106"/>
      <c r="O166" s="123"/>
      <c r="P166" s="124"/>
      <c r="Q166" s="125"/>
      <c r="R166" s="307"/>
      <c r="S166" s="47"/>
      <c r="T166" s="48"/>
      <c r="U166" s="111"/>
      <c r="V166" s="112"/>
      <c r="W166" s="113"/>
      <c r="X166" s="116"/>
      <c r="Y166" s="295"/>
      <c r="Z166" s="296"/>
      <c r="AA166" s="117"/>
      <c r="AB166" s="110"/>
      <c r="AC166" s="291"/>
    </row>
    <row r="167" spans="1:29" ht="15.75" customHeight="1">
      <c r="A167" s="302"/>
      <c r="B167" s="100"/>
      <c r="C167" s="293"/>
      <c r="D167" s="294"/>
      <c r="E167" s="101"/>
      <c r="F167" s="102"/>
      <c r="G167" s="121"/>
      <c r="H167" s="62"/>
      <c r="I167" s="104"/>
      <c r="J167" s="105"/>
      <c r="K167" s="106"/>
      <c r="L167" s="118"/>
      <c r="M167" s="105"/>
      <c r="N167" s="106"/>
      <c r="O167" s="123"/>
      <c r="P167" s="124"/>
      <c r="Q167" s="125"/>
      <c r="R167" s="307"/>
      <c r="S167" s="47"/>
      <c r="T167" s="48"/>
      <c r="U167" s="111"/>
      <c r="V167" s="112"/>
      <c r="W167" s="113"/>
      <c r="X167" s="116"/>
      <c r="Y167" s="295"/>
      <c r="Z167" s="296"/>
      <c r="AA167" s="117"/>
      <c r="AB167" s="110"/>
      <c r="AC167" s="291"/>
    </row>
    <row r="168" spans="1:29" ht="15.75" customHeight="1">
      <c r="A168" s="302"/>
      <c r="B168" s="100"/>
      <c r="C168" s="293"/>
      <c r="D168" s="294"/>
      <c r="E168" s="101"/>
      <c r="F168" s="102"/>
      <c r="G168" s="121"/>
      <c r="H168" s="62"/>
      <c r="I168" s="104"/>
      <c r="J168" s="105"/>
      <c r="K168" s="106"/>
      <c r="L168" s="118"/>
      <c r="M168" s="105"/>
      <c r="N168" s="106"/>
      <c r="O168" s="123"/>
      <c r="P168" s="124"/>
      <c r="Q168" s="125"/>
      <c r="R168" s="307"/>
      <c r="S168" s="47"/>
      <c r="T168" s="48"/>
      <c r="U168" s="111"/>
      <c r="V168" s="112"/>
      <c r="W168" s="126"/>
      <c r="X168" s="127"/>
      <c r="Y168" s="295"/>
      <c r="Z168" s="296"/>
      <c r="AA168" s="117"/>
      <c r="AB168" s="110"/>
      <c r="AC168" s="291"/>
    </row>
    <row r="169" spans="1:29" ht="15.75" customHeight="1">
      <c r="A169" s="302"/>
      <c r="B169" s="100"/>
      <c r="C169" s="293"/>
      <c r="D169" s="294"/>
      <c r="E169" s="101"/>
      <c r="F169" s="102"/>
      <c r="G169" s="121"/>
      <c r="H169" s="62"/>
      <c r="I169" s="104"/>
      <c r="J169" s="105"/>
      <c r="K169" s="106"/>
      <c r="L169" s="118"/>
      <c r="M169" s="105"/>
      <c r="N169" s="106"/>
      <c r="O169" s="123"/>
      <c r="P169" s="124"/>
      <c r="Q169" s="125"/>
      <c r="R169" s="307"/>
      <c r="S169" s="47"/>
      <c r="T169" s="48"/>
      <c r="U169" s="111"/>
      <c r="V169" s="112"/>
      <c r="W169" s="126"/>
      <c r="X169" s="127"/>
      <c r="Y169" s="295"/>
      <c r="Z169" s="296"/>
      <c r="AA169" s="117"/>
      <c r="AB169" s="110"/>
      <c r="AC169" s="291"/>
    </row>
    <row r="170" spans="1:29" ht="15.75" customHeight="1">
      <c r="A170" s="302"/>
      <c r="B170" s="100"/>
      <c r="C170" s="293"/>
      <c r="D170" s="294"/>
      <c r="E170" s="101"/>
      <c r="F170" s="102"/>
      <c r="G170" s="121"/>
      <c r="H170" s="62"/>
      <c r="I170" s="104"/>
      <c r="J170" s="105"/>
      <c r="K170" s="106"/>
      <c r="L170" s="118"/>
      <c r="M170" s="105"/>
      <c r="N170" s="106"/>
      <c r="O170" s="123"/>
      <c r="P170" s="124"/>
      <c r="Q170" s="125"/>
      <c r="R170" s="307"/>
      <c r="S170" s="47"/>
      <c r="T170" s="48"/>
      <c r="U170" s="111"/>
      <c r="V170" s="112"/>
      <c r="W170" s="126"/>
      <c r="X170" s="127"/>
      <c r="Y170" s="295"/>
      <c r="Z170" s="296"/>
      <c r="AA170" s="117"/>
      <c r="AB170" s="110"/>
      <c r="AC170" s="291"/>
    </row>
    <row r="171" spans="1:29" ht="15.75" customHeight="1">
      <c r="A171" s="302"/>
      <c r="B171" s="100"/>
      <c r="C171" s="293"/>
      <c r="D171" s="294"/>
      <c r="E171" s="101"/>
      <c r="F171" s="102"/>
      <c r="G171" s="121"/>
      <c r="H171" s="62"/>
      <c r="I171" s="104"/>
      <c r="J171" s="105"/>
      <c r="K171" s="106"/>
      <c r="L171" s="118"/>
      <c r="M171" s="105"/>
      <c r="N171" s="106"/>
      <c r="O171" s="123"/>
      <c r="P171" s="124"/>
      <c r="Q171" s="125"/>
      <c r="R171" s="307"/>
      <c r="S171" s="47"/>
      <c r="T171" s="48"/>
      <c r="U171" s="111"/>
      <c r="V171" s="112"/>
      <c r="W171" s="126"/>
      <c r="X171" s="127"/>
      <c r="Y171" s="295"/>
      <c r="Z171" s="296"/>
      <c r="AA171" s="117"/>
      <c r="AB171" s="110"/>
      <c r="AC171" s="291"/>
    </row>
    <row r="172" spans="1:29" ht="15.75" customHeight="1">
      <c r="A172" s="302"/>
      <c r="B172" s="100"/>
      <c r="C172" s="293"/>
      <c r="D172" s="294"/>
      <c r="E172" s="101"/>
      <c r="F172" s="102"/>
      <c r="G172" s="121"/>
      <c r="H172" s="62"/>
      <c r="I172" s="104"/>
      <c r="J172" s="105"/>
      <c r="K172" s="106"/>
      <c r="L172" s="118"/>
      <c r="M172" s="105"/>
      <c r="N172" s="106"/>
      <c r="O172" s="123"/>
      <c r="P172" s="124"/>
      <c r="Q172" s="125"/>
      <c r="R172" s="307"/>
      <c r="S172" s="47"/>
      <c r="T172" s="48"/>
      <c r="U172" s="111"/>
      <c r="V172" s="112"/>
      <c r="W172" s="126"/>
      <c r="X172" s="127"/>
      <c r="Y172" s="295"/>
      <c r="Z172" s="296"/>
      <c r="AA172" s="117"/>
      <c r="AB172" s="110"/>
      <c r="AC172" s="291"/>
    </row>
    <row r="173" spans="1:29" ht="15.75" customHeight="1">
      <c r="A173" s="302"/>
      <c r="B173" s="100"/>
      <c r="C173" s="293"/>
      <c r="D173" s="294"/>
      <c r="E173" s="170"/>
      <c r="F173" s="102"/>
      <c r="G173" s="129"/>
      <c r="H173" s="62"/>
      <c r="I173" s="104"/>
      <c r="J173" s="105"/>
      <c r="K173" s="106"/>
      <c r="L173" s="118"/>
      <c r="M173" s="105"/>
      <c r="N173" s="106"/>
      <c r="O173" s="123"/>
      <c r="P173" s="124"/>
      <c r="Q173" s="125"/>
      <c r="R173" s="307"/>
      <c r="S173" s="119"/>
      <c r="T173" s="120"/>
      <c r="U173" s="130"/>
      <c r="V173" s="131"/>
      <c r="W173" s="126"/>
      <c r="X173" s="127"/>
      <c r="Y173" s="295"/>
      <c r="Z173" s="296"/>
      <c r="AA173" s="165"/>
      <c r="AB173" s="125"/>
      <c r="AC173" s="291"/>
    </row>
    <row r="174" spans="1:29" ht="15.75" customHeight="1" thickBot="1">
      <c r="A174" s="303"/>
      <c r="B174" s="133" t="s">
        <v>117</v>
      </c>
      <c r="C174" s="297"/>
      <c r="D174" s="297"/>
      <c r="E174" s="134"/>
      <c r="F174" s="99"/>
      <c r="G174" s="135"/>
      <c r="H174" s="69"/>
      <c r="I174" s="136">
        <f t="shared" ref="I174:J174" si="49">AVERAGE(I158:I173)</f>
        <v>3.25</v>
      </c>
      <c r="J174" s="137">
        <f t="shared" si="49"/>
        <v>3150</v>
      </c>
      <c r="K174" s="138">
        <f t="shared" ref="K174" si="50">J174/I174</f>
        <v>969.23076923076928</v>
      </c>
      <c r="L174" s="136">
        <f t="shared" ref="L174:M174" si="51">AVERAGE(L158:L173)</f>
        <v>3.25</v>
      </c>
      <c r="M174" s="137">
        <f t="shared" si="51"/>
        <v>2795.8262533970083</v>
      </c>
      <c r="N174" s="138">
        <f t="shared" ref="N174:N179" si="52">M174/L174</f>
        <v>860.25423181446411</v>
      </c>
      <c r="O174" s="139">
        <f t="shared" ref="O174:O179" si="53">L174-I174</f>
        <v>0</v>
      </c>
      <c r="P174" s="140">
        <f t="shared" ref="P174:P179" si="54">N174-K174</f>
        <v>-108.97653741630518</v>
      </c>
      <c r="Q174" s="141">
        <f t="shared" ref="Q174:Q179" si="55">N174/K174</f>
        <v>0.88756388996730418</v>
      </c>
      <c r="R174" s="308"/>
      <c r="S174" s="142">
        <f>S158</f>
        <v>0.70833333333333337</v>
      </c>
      <c r="T174" s="143">
        <f>INDEX(T158:T173,COUNTA(T158:T173))</f>
        <v>0.9916666666666667</v>
      </c>
      <c r="U174" s="144"/>
      <c r="V174" s="166"/>
      <c r="W174" s="99"/>
      <c r="X174" s="69"/>
      <c r="Y174" s="298"/>
      <c r="Z174" s="299"/>
      <c r="AA174" s="168">
        <f t="shared" ref="AA174:AA179" si="56">M174-J174</f>
        <v>-354.17374660299174</v>
      </c>
      <c r="AB174" s="141">
        <f t="shared" ref="AB174:AB179" si="57">M174/J174</f>
        <v>0.88756388996730418</v>
      </c>
      <c r="AC174" s="292"/>
    </row>
    <row r="175" spans="1:29" ht="15.75" customHeight="1">
      <c r="A175" s="311" t="s">
        <v>156</v>
      </c>
      <c r="B175" s="114" t="s">
        <v>120</v>
      </c>
      <c r="C175" s="304" t="s">
        <v>158</v>
      </c>
      <c r="D175" s="305"/>
      <c r="E175" s="147">
        <v>18.18</v>
      </c>
      <c r="F175" s="97">
        <v>1248</v>
      </c>
      <c r="G175" s="148">
        <f t="shared" ref="G175:G179" si="58">E175*F175</f>
        <v>22688.639999999999</v>
      </c>
      <c r="H175" s="149"/>
      <c r="I175" s="150">
        <v>3</v>
      </c>
      <c r="J175" s="151">
        <v>3600</v>
      </c>
      <c r="K175" s="152">
        <f>J175/I175</f>
        <v>1200</v>
      </c>
      <c r="L175" s="153">
        <v>3</v>
      </c>
      <c r="M175" s="151">
        <f>F175/V175*60</f>
        <v>3126.5135699373818</v>
      </c>
      <c r="N175" s="152">
        <f t="shared" si="52"/>
        <v>1042.1711899791273</v>
      </c>
      <c r="O175" s="154">
        <f t="shared" si="53"/>
        <v>0</v>
      </c>
      <c r="P175" s="155">
        <f t="shared" si="54"/>
        <v>-157.82881002087265</v>
      </c>
      <c r="Q175" s="156">
        <f t="shared" si="55"/>
        <v>0.8684759916492728</v>
      </c>
      <c r="R175" s="306">
        <f>Q191</f>
        <v>0.87460669071786379</v>
      </c>
      <c r="S175" s="157">
        <v>0.7083680555555556</v>
      </c>
      <c r="T175" s="158">
        <v>0.72499999999999998</v>
      </c>
      <c r="U175" s="159"/>
      <c r="V175" s="160">
        <v>23.949999999999907</v>
      </c>
      <c r="W175" s="158"/>
      <c r="X175" s="169"/>
      <c r="Y175" s="309"/>
      <c r="Z175" s="310"/>
      <c r="AA175" s="171">
        <f t="shared" si="56"/>
        <v>-473.48643006261818</v>
      </c>
      <c r="AB175" s="156">
        <f t="shared" si="57"/>
        <v>0.86847599164927269</v>
      </c>
      <c r="AC175" s="290">
        <f>AB191</f>
        <v>0.87460669071786379</v>
      </c>
    </row>
    <row r="176" spans="1:29" ht="15.75" customHeight="1">
      <c r="A176" s="312"/>
      <c r="B176" s="100" t="s">
        <v>120</v>
      </c>
      <c r="C176" s="293" t="s">
        <v>159</v>
      </c>
      <c r="D176" s="294"/>
      <c r="E176" s="101">
        <v>24.82</v>
      </c>
      <c r="F176" s="102">
        <v>2719</v>
      </c>
      <c r="G176" s="103">
        <f t="shared" si="58"/>
        <v>67485.58</v>
      </c>
      <c r="H176" s="26"/>
      <c r="I176" s="104">
        <v>4</v>
      </c>
      <c r="J176" s="105">
        <v>3300</v>
      </c>
      <c r="K176" s="106">
        <f t="shared" si="44"/>
        <v>825</v>
      </c>
      <c r="L176" s="107">
        <v>4</v>
      </c>
      <c r="M176" s="105">
        <f>F176/V176*60</f>
        <v>2925.4034668260597</v>
      </c>
      <c r="N176" s="106">
        <f t="shared" si="52"/>
        <v>731.35086670651492</v>
      </c>
      <c r="O176" s="108">
        <f t="shared" si="53"/>
        <v>0</v>
      </c>
      <c r="P176" s="109">
        <f t="shared" si="54"/>
        <v>-93.649133293485079</v>
      </c>
      <c r="Q176" s="110">
        <f t="shared" si="55"/>
        <v>0.88648589903819985</v>
      </c>
      <c r="R176" s="307"/>
      <c r="S176" s="47">
        <v>0.73627314814814815</v>
      </c>
      <c r="T176" s="48">
        <v>0.77500000000000002</v>
      </c>
      <c r="U176" s="111">
        <v>16.233333333333366</v>
      </c>
      <c r="V176" s="112">
        <v>55.766666666666694</v>
      </c>
      <c r="W176" s="113"/>
      <c r="X176" s="13"/>
      <c r="Y176" s="295"/>
      <c r="Z176" s="296"/>
      <c r="AA176" s="172">
        <f t="shared" si="56"/>
        <v>-374.59653317394032</v>
      </c>
      <c r="AB176" s="110">
        <f t="shared" si="57"/>
        <v>0.88648589903819985</v>
      </c>
      <c r="AC176" s="291"/>
    </row>
    <row r="177" spans="1:29" ht="15.75" customHeight="1">
      <c r="A177" s="312"/>
      <c r="B177" s="100" t="s">
        <v>120</v>
      </c>
      <c r="C177" s="293" t="s">
        <v>160</v>
      </c>
      <c r="D177" s="294"/>
      <c r="E177" s="101">
        <v>25.03</v>
      </c>
      <c r="F177" s="102">
        <v>2134</v>
      </c>
      <c r="G177" s="103">
        <f t="shared" si="58"/>
        <v>53414.020000000004</v>
      </c>
      <c r="H177" s="26"/>
      <c r="I177" s="104">
        <v>4</v>
      </c>
      <c r="J177" s="105">
        <v>3300</v>
      </c>
      <c r="K177" s="106">
        <f t="shared" si="44"/>
        <v>825</v>
      </c>
      <c r="L177" s="107">
        <v>4</v>
      </c>
      <c r="M177" s="105">
        <f>F177/V177*60</f>
        <v>2925.5140898705313</v>
      </c>
      <c r="N177" s="106">
        <f t="shared" si="52"/>
        <v>731.37852246763282</v>
      </c>
      <c r="O177" s="108">
        <f t="shared" si="53"/>
        <v>0</v>
      </c>
      <c r="P177" s="109">
        <f t="shared" si="54"/>
        <v>-93.62147753236718</v>
      </c>
      <c r="Q177" s="110">
        <f t="shared" si="55"/>
        <v>0.88651942117288829</v>
      </c>
      <c r="R177" s="307"/>
      <c r="S177" s="47">
        <v>0.78557870370370375</v>
      </c>
      <c r="T177" s="48">
        <v>0.81597222222222221</v>
      </c>
      <c r="U177" s="111">
        <v>15.23333333333337</v>
      </c>
      <c r="V177" s="112">
        <v>43.76666666666658</v>
      </c>
      <c r="W177" s="113"/>
      <c r="X177" s="13"/>
      <c r="Y177" s="295"/>
      <c r="Z177" s="296"/>
      <c r="AA177" s="172">
        <f t="shared" si="56"/>
        <v>-374.48591012946872</v>
      </c>
      <c r="AB177" s="110">
        <f t="shared" si="57"/>
        <v>0.88651942117288829</v>
      </c>
      <c r="AC177" s="291"/>
    </row>
    <row r="178" spans="1:29" ht="15.75" customHeight="1">
      <c r="A178" s="312"/>
      <c r="B178" s="100" t="s">
        <v>120</v>
      </c>
      <c r="C178" s="293" t="s">
        <v>157</v>
      </c>
      <c r="D178" s="294"/>
      <c r="E178" s="101">
        <v>18.18</v>
      </c>
      <c r="F178" s="102">
        <v>3480</v>
      </c>
      <c r="G178" s="103">
        <f t="shared" si="58"/>
        <v>63266.400000000001</v>
      </c>
      <c r="H178" s="26"/>
      <c r="I178" s="104">
        <v>3</v>
      </c>
      <c r="J178" s="105">
        <v>3600</v>
      </c>
      <c r="K178" s="106">
        <f t="shared" si="44"/>
        <v>1200</v>
      </c>
      <c r="L178" s="107">
        <v>3</v>
      </c>
      <c r="M178" s="105">
        <f>F178/V178*60</f>
        <v>3121.0762331838537</v>
      </c>
      <c r="N178" s="106">
        <f t="shared" si="52"/>
        <v>1040.3587443946178</v>
      </c>
      <c r="O178" s="108">
        <f t="shared" si="53"/>
        <v>0</v>
      </c>
      <c r="P178" s="109">
        <f t="shared" si="54"/>
        <v>-159.64125560538218</v>
      </c>
      <c r="Q178" s="110">
        <f t="shared" si="55"/>
        <v>0.86696562032884816</v>
      </c>
      <c r="R178" s="307"/>
      <c r="S178" s="47">
        <v>0.82645833333333329</v>
      </c>
      <c r="T178" s="48">
        <v>0.87291666666666667</v>
      </c>
      <c r="U178" s="111">
        <v>15.099999999999962</v>
      </c>
      <c r="V178" s="112">
        <v>66.900000000000063</v>
      </c>
      <c r="W178" s="113">
        <v>0.87291666666666667</v>
      </c>
      <c r="X178" s="116">
        <v>0.92500000000000004</v>
      </c>
      <c r="Y178" s="295"/>
      <c r="Z178" s="296"/>
      <c r="AA178" s="172">
        <f t="shared" si="56"/>
        <v>-478.92376681614633</v>
      </c>
      <c r="AB178" s="110">
        <f t="shared" si="57"/>
        <v>0.86696562032884827</v>
      </c>
      <c r="AC178" s="291"/>
    </row>
    <row r="179" spans="1:29" ht="15.75" customHeight="1">
      <c r="A179" s="312"/>
      <c r="B179" s="100" t="s">
        <v>120</v>
      </c>
      <c r="C179" s="293" t="s">
        <v>155</v>
      </c>
      <c r="D179" s="294"/>
      <c r="E179" s="101">
        <v>14.28</v>
      </c>
      <c r="F179" s="102">
        <v>4741</v>
      </c>
      <c r="G179" s="103">
        <f t="shared" si="58"/>
        <v>67701.48</v>
      </c>
      <c r="H179" s="13"/>
      <c r="I179" s="104">
        <v>3</v>
      </c>
      <c r="J179" s="105">
        <v>3600</v>
      </c>
      <c r="K179" s="106">
        <f t="shared" si="44"/>
        <v>1200</v>
      </c>
      <c r="L179" s="118">
        <v>3</v>
      </c>
      <c r="M179" s="105">
        <f>F179/V179*60</f>
        <v>3119.6490586730056</v>
      </c>
      <c r="N179" s="106">
        <f t="shared" si="52"/>
        <v>1039.8830195576686</v>
      </c>
      <c r="O179" s="108">
        <f t="shared" si="53"/>
        <v>0</v>
      </c>
      <c r="P179" s="109">
        <f t="shared" si="54"/>
        <v>-160.1169804423314</v>
      </c>
      <c r="Q179" s="110">
        <f t="shared" si="55"/>
        <v>0.86656918296472385</v>
      </c>
      <c r="R179" s="307"/>
      <c r="S179" s="47">
        <v>0.92500000000000004</v>
      </c>
      <c r="T179" s="48">
        <v>0.98832175925925925</v>
      </c>
      <c r="U179" s="111">
        <v>75.000000000000057</v>
      </c>
      <c r="V179" s="112">
        <v>91.183333333333252</v>
      </c>
      <c r="W179" s="113"/>
      <c r="X179" s="116"/>
      <c r="Y179" s="295"/>
      <c r="Z179" s="296"/>
      <c r="AA179" s="172">
        <f t="shared" si="56"/>
        <v>-480.35094132699442</v>
      </c>
      <c r="AB179" s="110">
        <f t="shared" si="57"/>
        <v>0.86656918296472374</v>
      </c>
      <c r="AC179" s="291"/>
    </row>
    <row r="180" spans="1:29" ht="15.75" customHeight="1">
      <c r="A180" s="312"/>
      <c r="B180" s="100"/>
      <c r="C180" s="293"/>
      <c r="D180" s="294"/>
      <c r="E180" s="101"/>
      <c r="F180" s="102"/>
      <c r="G180" s="121"/>
      <c r="H180" s="122"/>
      <c r="I180" s="104"/>
      <c r="J180" s="105"/>
      <c r="K180" s="106"/>
      <c r="L180" s="107"/>
      <c r="M180" s="105"/>
      <c r="N180" s="106"/>
      <c r="O180" s="108"/>
      <c r="P180" s="109"/>
      <c r="Q180" s="110"/>
      <c r="R180" s="307"/>
      <c r="S180" s="47"/>
      <c r="T180" s="48"/>
      <c r="U180" s="111"/>
      <c r="V180" s="112"/>
      <c r="W180" s="113"/>
      <c r="X180" s="50"/>
      <c r="Y180" s="295"/>
      <c r="Z180" s="296"/>
      <c r="AA180" s="172"/>
      <c r="AB180" s="110"/>
      <c r="AC180" s="291"/>
    </row>
    <row r="181" spans="1:29" ht="15.75" customHeight="1">
      <c r="A181" s="312"/>
      <c r="B181" s="100"/>
      <c r="C181" s="293"/>
      <c r="D181" s="294"/>
      <c r="E181" s="101"/>
      <c r="F181" s="102"/>
      <c r="G181" s="121"/>
      <c r="H181" s="62"/>
      <c r="I181" s="104"/>
      <c r="J181" s="105"/>
      <c r="K181" s="106"/>
      <c r="L181" s="118"/>
      <c r="M181" s="105"/>
      <c r="N181" s="106"/>
      <c r="O181" s="123"/>
      <c r="P181" s="124"/>
      <c r="Q181" s="125"/>
      <c r="R181" s="307"/>
      <c r="S181" s="47"/>
      <c r="T181" s="48"/>
      <c r="U181" s="111"/>
      <c r="V181" s="112"/>
      <c r="W181" s="113"/>
      <c r="X181" s="116"/>
      <c r="Y181" s="295"/>
      <c r="Z181" s="296"/>
      <c r="AA181" s="172"/>
      <c r="AB181" s="110"/>
      <c r="AC181" s="291"/>
    </row>
    <row r="182" spans="1:29" ht="15.75" customHeight="1">
      <c r="A182" s="312"/>
      <c r="B182" s="100"/>
      <c r="C182" s="293"/>
      <c r="D182" s="294"/>
      <c r="E182" s="101"/>
      <c r="F182" s="102"/>
      <c r="G182" s="121"/>
      <c r="H182" s="62"/>
      <c r="I182" s="104"/>
      <c r="J182" s="105"/>
      <c r="K182" s="106"/>
      <c r="L182" s="118"/>
      <c r="M182" s="105"/>
      <c r="N182" s="106"/>
      <c r="O182" s="123"/>
      <c r="P182" s="124"/>
      <c r="Q182" s="125"/>
      <c r="R182" s="307"/>
      <c r="S182" s="47"/>
      <c r="T182" s="48"/>
      <c r="U182" s="111"/>
      <c r="V182" s="112"/>
      <c r="W182" s="113"/>
      <c r="X182" s="116"/>
      <c r="Y182" s="295"/>
      <c r="Z182" s="296"/>
      <c r="AA182" s="172"/>
      <c r="AB182" s="110"/>
      <c r="AC182" s="291"/>
    </row>
    <row r="183" spans="1:29" ht="15.75" customHeight="1">
      <c r="A183" s="312"/>
      <c r="B183" s="100"/>
      <c r="C183" s="293"/>
      <c r="D183" s="294"/>
      <c r="E183" s="101"/>
      <c r="F183" s="102"/>
      <c r="G183" s="121"/>
      <c r="H183" s="62"/>
      <c r="I183" s="104"/>
      <c r="J183" s="105"/>
      <c r="K183" s="106"/>
      <c r="L183" s="118"/>
      <c r="M183" s="105"/>
      <c r="N183" s="106"/>
      <c r="O183" s="123"/>
      <c r="P183" s="124"/>
      <c r="Q183" s="125"/>
      <c r="R183" s="307"/>
      <c r="S183" s="47"/>
      <c r="T183" s="48"/>
      <c r="U183" s="111"/>
      <c r="V183" s="112"/>
      <c r="W183" s="126"/>
      <c r="X183" s="127"/>
      <c r="Y183" s="295"/>
      <c r="Z183" s="296"/>
      <c r="AA183" s="172"/>
      <c r="AB183" s="110"/>
      <c r="AC183" s="291"/>
    </row>
    <row r="184" spans="1:29" ht="15.75" customHeight="1">
      <c r="A184" s="312"/>
      <c r="B184" s="100"/>
      <c r="C184" s="293"/>
      <c r="D184" s="294"/>
      <c r="E184" s="101"/>
      <c r="F184" s="102"/>
      <c r="G184" s="121"/>
      <c r="H184" s="62"/>
      <c r="I184" s="104"/>
      <c r="J184" s="105"/>
      <c r="K184" s="106"/>
      <c r="L184" s="118"/>
      <c r="M184" s="105"/>
      <c r="N184" s="106"/>
      <c r="O184" s="123"/>
      <c r="P184" s="124"/>
      <c r="Q184" s="125"/>
      <c r="R184" s="307"/>
      <c r="S184" s="47"/>
      <c r="T184" s="48"/>
      <c r="U184" s="111"/>
      <c r="V184" s="112"/>
      <c r="W184" s="126"/>
      <c r="X184" s="127"/>
      <c r="Y184" s="295"/>
      <c r="Z184" s="296"/>
      <c r="AA184" s="172"/>
      <c r="AB184" s="110"/>
      <c r="AC184" s="291"/>
    </row>
    <row r="185" spans="1:29" ht="15.75" customHeight="1">
      <c r="A185" s="312"/>
      <c r="B185" s="100"/>
      <c r="C185" s="293"/>
      <c r="D185" s="294"/>
      <c r="E185" s="101"/>
      <c r="F185" s="102"/>
      <c r="G185" s="121"/>
      <c r="H185" s="62"/>
      <c r="I185" s="104"/>
      <c r="J185" s="105"/>
      <c r="K185" s="106"/>
      <c r="L185" s="118"/>
      <c r="M185" s="105"/>
      <c r="N185" s="106"/>
      <c r="O185" s="123"/>
      <c r="P185" s="124"/>
      <c r="Q185" s="125"/>
      <c r="R185" s="307"/>
      <c r="S185" s="47"/>
      <c r="T185" s="48"/>
      <c r="U185" s="111"/>
      <c r="V185" s="112"/>
      <c r="W185" s="126"/>
      <c r="X185" s="127"/>
      <c r="Y185" s="295"/>
      <c r="Z185" s="296"/>
      <c r="AA185" s="172"/>
      <c r="AB185" s="110"/>
      <c r="AC185" s="291"/>
    </row>
    <row r="186" spans="1:29" ht="15.75" customHeight="1">
      <c r="A186" s="312"/>
      <c r="B186" s="100"/>
      <c r="C186" s="293"/>
      <c r="D186" s="294"/>
      <c r="E186" s="101"/>
      <c r="F186" s="102"/>
      <c r="G186" s="121"/>
      <c r="H186" s="62"/>
      <c r="I186" s="104"/>
      <c r="J186" s="105"/>
      <c r="K186" s="106"/>
      <c r="L186" s="118"/>
      <c r="M186" s="105"/>
      <c r="N186" s="106"/>
      <c r="O186" s="123"/>
      <c r="P186" s="124"/>
      <c r="Q186" s="125"/>
      <c r="R186" s="307"/>
      <c r="S186" s="47"/>
      <c r="T186" s="48"/>
      <c r="U186" s="111"/>
      <c r="V186" s="112"/>
      <c r="W186" s="126"/>
      <c r="X186" s="127"/>
      <c r="Y186" s="295"/>
      <c r="Z186" s="296"/>
      <c r="AA186" s="172"/>
      <c r="AB186" s="110"/>
      <c r="AC186" s="291"/>
    </row>
    <row r="187" spans="1:29" ht="15.75" customHeight="1">
      <c r="A187" s="312"/>
      <c r="B187" s="100"/>
      <c r="C187" s="293"/>
      <c r="D187" s="294"/>
      <c r="E187" s="101"/>
      <c r="F187" s="102"/>
      <c r="G187" s="121"/>
      <c r="H187" s="62"/>
      <c r="I187" s="104"/>
      <c r="J187" s="105"/>
      <c r="K187" s="106"/>
      <c r="L187" s="118"/>
      <c r="M187" s="105"/>
      <c r="N187" s="106"/>
      <c r="O187" s="123"/>
      <c r="P187" s="124"/>
      <c r="Q187" s="125"/>
      <c r="R187" s="307"/>
      <c r="S187" s="47"/>
      <c r="T187" s="48"/>
      <c r="U187" s="111"/>
      <c r="V187" s="112"/>
      <c r="W187" s="126"/>
      <c r="X187" s="127"/>
      <c r="Y187" s="295"/>
      <c r="Z187" s="296"/>
      <c r="AA187" s="172"/>
      <c r="AB187" s="110"/>
      <c r="AC187" s="291"/>
    </row>
    <row r="188" spans="1:29" ht="15.75" customHeight="1">
      <c r="A188" s="312"/>
      <c r="B188" s="100"/>
      <c r="C188" s="293"/>
      <c r="D188" s="294"/>
      <c r="E188" s="101"/>
      <c r="F188" s="102"/>
      <c r="G188" s="121"/>
      <c r="H188" s="62"/>
      <c r="I188" s="104"/>
      <c r="J188" s="105"/>
      <c r="K188" s="106"/>
      <c r="L188" s="118"/>
      <c r="M188" s="105"/>
      <c r="N188" s="106"/>
      <c r="O188" s="123"/>
      <c r="P188" s="124"/>
      <c r="Q188" s="125"/>
      <c r="R188" s="307"/>
      <c r="S188" s="47"/>
      <c r="T188" s="48"/>
      <c r="U188" s="111"/>
      <c r="V188" s="112"/>
      <c r="W188" s="113"/>
      <c r="X188" s="116"/>
      <c r="Y188" s="295"/>
      <c r="Z188" s="296"/>
      <c r="AA188" s="172"/>
      <c r="AB188" s="110"/>
      <c r="AC188" s="291"/>
    </row>
    <row r="189" spans="1:29" ht="15.75" customHeight="1">
      <c r="A189" s="312"/>
      <c r="B189" s="100"/>
      <c r="C189" s="293"/>
      <c r="D189" s="294"/>
      <c r="E189" s="101"/>
      <c r="F189" s="102"/>
      <c r="G189" s="121"/>
      <c r="H189" s="62"/>
      <c r="I189" s="104"/>
      <c r="J189" s="105"/>
      <c r="K189" s="106"/>
      <c r="L189" s="118"/>
      <c r="M189" s="105"/>
      <c r="N189" s="106"/>
      <c r="O189" s="123"/>
      <c r="P189" s="124"/>
      <c r="Q189" s="125"/>
      <c r="R189" s="307"/>
      <c r="S189" s="47"/>
      <c r="T189" s="48"/>
      <c r="U189" s="111"/>
      <c r="V189" s="112"/>
      <c r="W189" s="126"/>
      <c r="X189" s="127"/>
      <c r="Y189" s="295"/>
      <c r="Z189" s="296"/>
      <c r="AA189" s="172"/>
      <c r="AB189" s="110"/>
      <c r="AC189" s="291"/>
    </row>
    <row r="190" spans="1:29" ht="15.75" customHeight="1">
      <c r="A190" s="312"/>
      <c r="B190" s="100"/>
      <c r="C190" s="293"/>
      <c r="D190" s="294"/>
      <c r="E190" s="170"/>
      <c r="F190" s="102"/>
      <c r="G190" s="129"/>
      <c r="H190" s="62"/>
      <c r="I190" s="104"/>
      <c r="J190" s="105"/>
      <c r="K190" s="106"/>
      <c r="L190" s="118"/>
      <c r="M190" s="105"/>
      <c r="N190" s="106"/>
      <c r="O190" s="123"/>
      <c r="P190" s="124"/>
      <c r="Q190" s="125"/>
      <c r="R190" s="307"/>
      <c r="S190" s="119"/>
      <c r="T190" s="120"/>
      <c r="U190" s="130"/>
      <c r="V190" s="131"/>
      <c r="W190" s="126"/>
      <c r="X190" s="127"/>
      <c r="Y190" s="295"/>
      <c r="Z190" s="296"/>
      <c r="AA190" s="173"/>
      <c r="AB190" s="125"/>
      <c r="AC190" s="291"/>
    </row>
    <row r="191" spans="1:29" ht="15.75" customHeight="1" thickBot="1">
      <c r="A191" s="313"/>
      <c r="B191" s="133" t="s">
        <v>117</v>
      </c>
      <c r="C191" s="297"/>
      <c r="D191" s="297"/>
      <c r="E191" s="134"/>
      <c r="F191" s="167"/>
      <c r="G191" s="135"/>
      <c r="H191" s="69"/>
      <c r="I191" s="136">
        <f t="shared" ref="I191:J191" si="59">AVERAGE(I175:I190)</f>
        <v>3.4</v>
      </c>
      <c r="J191" s="137">
        <f t="shared" si="59"/>
        <v>3480</v>
      </c>
      <c r="K191" s="138">
        <f t="shared" ref="K191" si="60">J191/I191</f>
        <v>1023.5294117647059</v>
      </c>
      <c r="L191" s="136">
        <f t="shared" ref="L191:M191" si="61">AVERAGE(L175:L190)</f>
        <v>3.4</v>
      </c>
      <c r="M191" s="137">
        <f t="shared" si="61"/>
        <v>3043.631283698166</v>
      </c>
      <c r="N191" s="138">
        <f>M191/L191</f>
        <v>895.18567167593119</v>
      </c>
      <c r="O191" s="139">
        <f>L191-I191</f>
        <v>0</v>
      </c>
      <c r="P191" s="140">
        <f>N191-K191</f>
        <v>-128.34374008877467</v>
      </c>
      <c r="Q191" s="141">
        <f>N191/K191</f>
        <v>0.87460669071786379</v>
      </c>
      <c r="R191" s="308"/>
      <c r="S191" s="142">
        <f>S175</f>
        <v>0.7083680555555556</v>
      </c>
      <c r="T191" s="143">
        <f>INDEX(T175:T190,COUNTA(T175:T190))</f>
        <v>0.98832175925925925</v>
      </c>
      <c r="U191" s="144"/>
      <c r="V191" s="166"/>
      <c r="W191" s="167"/>
      <c r="X191" s="138"/>
      <c r="Y191" s="298"/>
      <c r="Z191" s="299"/>
      <c r="AA191" s="174">
        <f>M191-J191</f>
        <v>-436.36871630183396</v>
      </c>
      <c r="AB191" s="141">
        <f>M191/J191</f>
        <v>0.87460669071786379</v>
      </c>
      <c r="AC191" s="292"/>
    </row>
    <row r="193" spans="25:26">
      <c r="Y193" s="289" t="s">
        <v>161</v>
      </c>
      <c r="Z193" s="289"/>
    </row>
    <row r="194" spans="25:26">
      <c r="Y194" s="289" t="s">
        <v>162</v>
      </c>
      <c r="Z194" s="289"/>
    </row>
    <row r="195" spans="25:26">
      <c r="Y195" s="289" t="s">
        <v>163</v>
      </c>
      <c r="Z195" s="289"/>
    </row>
    <row r="196" spans="25:26">
      <c r="Y196" s="289" t="s">
        <v>164</v>
      </c>
      <c r="Z196" s="289"/>
    </row>
    <row r="197" spans="25:26">
      <c r="Y197" s="289" t="s">
        <v>165</v>
      </c>
      <c r="Z197" s="289"/>
    </row>
    <row r="198" spans="25:26">
      <c r="Y198" s="289" t="s">
        <v>166</v>
      </c>
      <c r="Z198" s="289"/>
    </row>
    <row r="199" spans="25:26">
      <c r="Y199" s="289" t="s">
        <v>167</v>
      </c>
      <c r="Z199" s="289"/>
    </row>
    <row r="200" spans="25:26">
      <c r="Y200" s="289" t="s">
        <v>168</v>
      </c>
      <c r="Z200" s="289"/>
    </row>
    <row r="201" spans="25:26">
      <c r="Y201" s="289" t="s">
        <v>169</v>
      </c>
      <c r="Z201" s="289"/>
    </row>
    <row r="202" spans="25:26">
      <c r="Y202" s="289" t="s">
        <v>170</v>
      </c>
      <c r="Z202" s="289"/>
    </row>
    <row r="203" spans="25:26">
      <c r="Y203" s="289" t="s">
        <v>171</v>
      </c>
      <c r="Z203" s="289"/>
    </row>
    <row r="204" spans="25:26">
      <c r="Y204" s="289" t="s">
        <v>172</v>
      </c>
      <c r="Z204" s="289"/>
    </row>
    <row r="205" spans="25:26">
      <c r="Y205" s="289" t="s">
        <v>173</v>
      </c>
      <c r="Z205" s="289"/>
    </row>
  </sheetData>
  <mergeCells count="452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Y134:Z134"/>
    <mergeCell ref="C135:D135"/>
    <mergeCell ref="Y135:Z135"/>
    <mergeCell ref="C136:D136"/>
    <mergeCell ref="Y136:Z136"/>
    <mergeCell ref="C140:D140"/>
    <mergeCell ref="Y140:Z140"/>
    <mergeCell ref="Y172:Z172"/>
    <mergeCell ref="C173:D173"/>
    <mergeCell ref="C149:D149"/>
    <mergeCell ref="Y149:Z149"/>
    <mergeCell ref="C150:D150"/>
    <mergeCell ref="Y150:Z150"/>
    <mergeCell ref="C151:D151"/>
    <mergeCell ref="Y151:Z151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Y164:Z164"/>
    <mergeCell ref="R158:R174"/>
    <mergeCell ref="Y158:Z158"/>
    <mergeCell ref="C171:D171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Y171:Z171"/>
    <mergeCell ref="C172:D172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C168:D168"/>
    <mergeCell ref="Y168:Z168"/>
    <mergeCell ref="C169:D169"/>
    <mergeCell ref="Y169:Z169"/>
    <mergeCell ref="C170:D170"/>
    <mergeCell ref="Y170:Z170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89:D189"/>
    <mergeCell ref="Y189:Z189"/>
    <mergeCell ref="C190:D190"/>
    <mergeCell ref="Y190:Z190"/>
    <mergeCell ref="C191:D191"/>
    <mergeCell ref="Y191:Z191"/>
    <mergeCell ref="C186:D186"/>
    <mergeCell ref="Y186:Z186"/>
    <mergeCell ref="C187:D187"/>
    <mergeCell ref="Y187:Z187"/>
    <mergeCell ref="C188:D188"/>
    <mergeCell ref="Y188:Z188"/>
    <mergeCell ref="Y205:Z205"/>
    <mergeCell ref="Y199:Z199"/>
    <mergeCell ref="Y200:Z200"/>
    <mergeCell ref="Y201:Z201"/>
    <mergeCell ref="Y202:Z202"/>
    <mergeCell ref="Y203:Z203"/>
    <mergeCell ref="Y204:Z204"/>
    <mergeCell ref="Y193:Z193"/>
    <mergeCell ref="Y194:Z194"/>
    <mergeCell ref="Y195:Z195"/>
    <mergeCell ref="Y196:Z196"/>
    <mergeCell ref="Y197:Z197"/>
    <mergeCell ref="Y198:Z198"/>
  </mergeCells>
  <phoneticPr fontId="5" type="noConversion"/>
  <conditionalFormatting sqref="O5:O191">
    <cfRule type="cellIs" dxfId="485" priority="1" operator="greaterThan">
      <formula>0</formula>
    </cfRule>
  </conditionalFormatting>
  <conditionalFormatting sqref="P5:P191 AA5:AA191">
    <cfRule type="cellIs" dxfId="484" priority="4" operator="lessThan">
      <formula>0</formula>
    </cfRule>
  </conditionalFormatting>
  <conditionalFormatting sqref="Q5:Q191 AB5:AB191">
    <cfRule type="cellIs" dxfId="483" priority="2" operator="greaterThan">
      <formula>1</formula>
    </cfRule>
    <cfRule type="cellIs" dxfId="482" priority="3" operator="lessThan">
      <formula>0.8</formula>
    </cfRule>
  </conditionalFormatting>
  <conditionalFormatting sqref="AC5:AC6 R5:R191 AC107:AC112">
    <cfRule type="cellIs" dxfId="481" priority="5" operator="lessThan">
      <formula>0.8</formula>
    </cfRule>
  </conditionalFormatting>
  <conditionalFormatting sqref="AC12:AC20">
    <cfRule type="cellIs" dxfId="480" priority="15" operator="lessThan">
      <formula>0.8</formula>
    </cfRule>
  </conditionalFormatting>
  <conditionalFormatting sqref="AC22:AC27">
    <cfRule type="cellIs" dxfId="479" priority="14" operator="lessThan">
      <formula>0.8</formula>
    </cfRule>
  </conditionalFormatting>
  <conditionalFormatting sqref="AC39:AC44">
    <cfRule type="cellIs" dxfId="478" priority="12" operator="lessThan">
      <formula>0.8</formula>
    </cfRule>
  </conditionalFormatting>
  <conditionalFormatting sqref="AC56">
    <cfRule type="cellIs" dxfId="477" priority="13" operator="lessThan">
      <formula>0.8</formula>
    </cfRule>
  </conditionalFormatting>
  <conditionalFormatting sqref="AC73">
    <cfRule type="cellIs" dxfId="476" priority="7" operator="lessThan">
      <formula>0.8</formula>
    </cfRule>
  </conditionalFormatting>
  <conditionalFormatting sqref="AC90:AC95">
    <cfRule type="cellIs" dxfId="475" priority="6" operator="lessThan">
      <formula>0.8</formula>
    </cfRule>
  </conditionalFormatting>
  <conditionalFormatting sqref="AC124">
    <cfRule type="cellIs" dxfId="474" priority="11" operator="lessThan">
      <formula>0.8</formula>
    </cfRule>
  </conditionalFormatting>
  <conditionalFormatting sqref="AC141">
    <cfRule type="cellIs" dxfId="473" priority="10" operator="lessThan">
      <formula>0.8</formula>
    </cfRule>
  </conditionalFormatting>
  <conditionalFormatting sqref="AC158">
    <cfRule type="cellIs" dxfId="472" priority="9" operator="lessThan">
      <formula>0.8</formula>
    </cfRule>
  </conditionalFormatting>
  <conditionalFormatting sqref="AC175:AC180">
    <cfRule type="cellIs" dxfId="471" priority="8" operator="lessThan">
      <formula>0.8</formula>
    </cfRule>
  </conditionalFormatting>
  <dataValidations count="1">
    <dataValidation type="list" allowBlank="1" showInputMessage="1" showErrorMessage="1" sqref="Y5:Z191" xr:uid="{67525A17-CC21-4126-B36B-C998F48130C1}">
      <formula1>$Y$193:$Y$205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D932F-2E06-49FF-98BE-48392BD1021C}">
  <sheetPr>
    <tabColor theme="9" tint="0.59999389629810485"/>
    <pageSetUpPr fitToPage="1"/>
  </sheetPr>
  <dimension ref="A1:AG137"/>
  <sheetViews>
    <sheetView zoomScale="85" zoomScaleNormal="85" workbookViewId="0">
      <pane ySplit="4" topLeftCell="A5" activePane="bottomLeft" state="frozen"/>
      <selection activeCell="M43" sqref="M43"/>
      <selection pane="bottomLeft" activeCell="N50" sqref="N50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SUM(F5:F123)</f>
        <v>63003</v>
      </c>
      <c r="E1" s="88" t="s">
        <v>3</v>
      </c>
      <c r="F1" s="89">
        <f>SUM(G5:G123)</f>
        <v>3341307.7299999995</v>
      </c>
      <c r="G1" s="90" t="s">
        <v>84</v>
      </c>
      <c r="H1" s="91">
        <f>L21+L38+L55+L72+L89+L106+L123</f>
        <v>133.67619047619047</v>
      </c>
      <c r="I1" s="345" t="s">
        <v>85</v>
      </c>
      <c r="J1" s="341"/>
      <c r="K1" s="361"/>
      <c r="L1" s="365" t="s">
        <v>86</v>
      </c>
      <c r="M1" s="366"/>
      <c r="N1" s="367"/>
      <c r="O1" s="341" t="s">
        <v>87</v>
      </c>
      <c r="P1" s="341"/>
      <c r="Q1" s="341"/>
      <c r="R1" s="342"/>
      <c r="S1" s="345" t="s">
        <v>88</v>
      </c>
      <c r="T1" s="341"/>
      <c r="U1" s="341"/>
      <c r="V1" s="341"/>
      <c r="W1" s="341"/>
      <c r="X1" s="342"/>
      <c r="Y1" s="200" t="s">
        <v>222</v>
      </c>
      <c r="Z1" s="200" t="s">
        <v>223</v>
      </c>
      <c r="AA1" s="385" t="s">
        <v>175</v>
      </c>
      <c r="AB1" s="386"/>
      <c r="AC1" s="176" t="s">
        <v>19</v>
      </c>
      <c r="AD1" s="177" t="s">
        <v>174</v>
      </c>
      <c r="AE1" s="345" t="s">
        <v>90</v>
      </c>
      <c r="AF1" s="347"/>
      <c r="AG1" s="348"/>
    </row>
    <row r="2" spans="1:33" ht="26.25" customHeight="1" thickBot="1">
      <c r="A2" s="354">
        <v>46042</v>
      </c>
      <c r="B2" s="355"/>
      <c r="C2" s="92" t="s">
        <v>40</v>
      </c>
      <c r="D2" s="93">
        <f>AVERAGE(N21,N38,N55,N72,N89,N106,N123)</f>
        <v>145.40127737742336</v>
      </c>
      <c r="E2" s="93" t="s">
        <v>91</v>
      </c>
      <c r="F2" s="94">
        <f>F1/D1</f>
        <v>53.034105201339614</v>
      </c>
      <c r="G2" s="95" t="s">
        <v>92</v>
      </c>
      <c r="H2" s="96">
        <f>COUNT(H5:H123)</f>
        <v>0</v>
      </c>
      <c r="I2" s="362"/>
      <c r="J2" s="363"/>
      <c r="K2" s="364"/>
      <c r="L2" s="368"/>
      <c r="M2" s="343"/>
      <c r="N2" s="369"/>
      <c r="O2" s="343"/>
      <c r="P2" s="343"/>
      <c r="Q2" s="343"/>
      <c r="R2" s="344"/>
      <c r="S2" s="346"/>
      <c r="T2" s="343"/>
      <c r="U2" s="343"/>
      <c r="V2" s="343"/>
      <c r="W2" s="343"/>
      <c r="X2" s="344"/>
      <c r="Y2" s="201">
        <f>SUM(Y21,Y38,Y55,Y72,Y89,Y106,Y123)</f>
        <v>0</v>
      </c>
      <c r="Z2" s="201">
        <f>SUM(Z21,Z38,Z55,Z72,Z89,Z106,Z123)</f>
        <v>0</v>
      </c>
      <c r="AA2" s="387"/>
      <c r="AB2" s="388"/>
      <c r="AC2" s="178">
        <f>SUM(AC21,AC38,AC55,AC72,AC89,AC106,AC123)</f>
        <v>50</v>
      </c>
      <c r="AD2" s="179">
        <f>SUM(AD21,AD38,AD55,AD72,AD89,AD106,AD123)</f>
        <v>0</v>
      </c>
      <c r="AE2" s="349"/>
      <c r="AF2" s="350"/>
      <c r="AG2" s="351"/>
    </row>
    <row r="3" spans="1:33" ht="23.25" customHeight="1">
      <c r="A3" s="356" t="s">
        <v>93</v>
      </c>
      <c r="B3" s="358" t="s">
        <v>94</v>
      </c>
      <c r="C3" s="315" t="s">
        <v>95</v>
      </c>
      <c r="D3" s="315"/>
      <c r="E3" s="337" t="s">
        <v>96</v>
      </c>
      <c r="F3" s="315" t="s">
        <v>97</v>
      </c>
      <c r="G3" s="337" t="s">
        <v>98</v>
      </c>
      <c r="H3" s="339" t="s">
        <v>99</v>
      </c>
      <c r="I3" s="329" t="s">
        <v>100</v>
      </c>
      <c r="J3" s="325" t="s">
        <v>101</v>
      </c>
      <c r="K3" s="327" t="s">
        <v>40</v>
      </c>
      <c r="L3" s="352" t="s">
        <v>100</v>
      </c>
      <c r="M3" s="325" t="s">
        <v>101</v>
      </c>
      <c r="N3" s="327" t="s">
        <v>40</v>
      </c>
      <c r="O3" s="329" t="s">
        <v>100</v>
      </c>
      <c r="P3" s="331" t="s">
        <v>40</v>
      </c>
      <c r="Q3" s="333" t="s">
        <v>102</v>
      </c>
      <c r="R3" s="335" t="s">
        <v>103</v>
      </c>
      <c r="S3" s="314" t="s">
        <v>104</v>
      </c>
      <c r="T3" s="315"/>
      <c r="U3" s="316" t="s">
        <v>105</v>
      </c>
      <c r="V3" s="316" t="s">
        <v>106</v>
      </c>
      <c r="W3" s="315" t="s">
        <v>107</v>
      </c>
      <c r="X3" s="318"/>
      <c r="Y3" s="379" t="s">
        <v>224</v>
      </c>
      <c r="Z3" s="380"/>
      <c r="AA3" s="381" t="s">
        <v>108</v>
      </c>
      <c r="AB3" s="382"/>
      <c r="AC3" s="379" t="s">
        <v>225</v>
      </c>
      <c r="AD3" s="380"/>
      <c r="AE3" s="323" t="s">
        <v>101</v>
      </c>
      <c r="AF3" s="370" t="s">
        <v>102</v>
      </c>
      <c r="AG3" s="372" t="s">
        <v>109</v>
      </c>
    </row>
    <row r="4" spans="1:33" ht="17.25" customHeight="1" thickBot="1">
      <c r="A4" s="357"/>
      <c r="B4" s="359"/>
      <c r="C4" s="360"/>
      <c r="D4" s="360"/>
      <c r="E4" s="338"/>
      <c r="F4" s="360"/>
      <c r="G4" s="338"/>
      <c r="H4" s="340"/>
      <c r="I4" s="330"/>
      <c r="J4" s="326"/>
      <c r="K4" s="328"/>
      <c r="L4" s="353"/>
      <c r="M4" s="326"/>
      <c r="N4" s="328"/>
      <c r="O4" s="330"/>
      <c r="P4" s="332"/>
      <c r="Q4" s="334"/>
      <c r="R4" s="336"/>
      <c r="S4" s="68" t="s">
        <v>110</v>
      </c>
      <c r="T4" s="99" t="s">
        <v>111</v>
      </c>
      <c r="U4" s="317"/>
      <c r="V4" s="317"/>
      <c r="W4" s="99" t="s">
        <v>112</v>
      </c>
      <c r="X4" s="69" t="s">
        <v>113</v>
      </c>
      <c r="Y4" s="202" t="s">
        <v>49</v>
      </c>
      <c r="Z4" s="203" t="s">
        <v>50</v>
      </c>
      <c r="AA4" s="383"/>
      <c r="AB4" s="384"/>
      <c r="AC4" s="202" t="s">
        <v>176</v>
      </c>
      <c r="AD4" s="203" t="s">
        <v>177</v>
      </c>
      <c r="AE4" s="324"/>
      <c r="AF4" s="371"/>
      <c r="AG4" s="373"/>
    </row>
    <row r="5" spans="1:33" ht="15.75" customHeight="1">
      <c r="A5" s="311" t="s">
        <v>183</v>
      </c>
      <c r="B5" s="114" t="s">
        <v>178</v>
      </c>
      <c r="C5" s="375" t="s">
        <v>179</v>
      </c>
      <c r="D5" s="375"/>
      <c r="E5" s="147">
        <v>19.7</v>
      </c>
      <c r="F5" s="151">
        <v>3369</v>
      </c>
      <c r="G5" s="148">
        <f t="shared" ref="G5:G8" si="0">E5*F5</f>
        <v>66369.3</v>
      </c>
      <c r="H5" s="149"/>
      <c r="I5" s="150">
        <v>13</v>
      </c>
      <c r="J5" s="151">
        <v>1200</v>
      </c>
      <c r="K5" s="152">
        <f>J5/I5</f>
        <v>92.307692307692307</v>
      </c>
      <c r="L5" s="153">
        <v>13</v>
      </c>
      <c r="M5" s="151">
        <f>F5/V5*60</f>
        <v>1078.1758378522536</v>
      </c>
      <c r="N5" s="152">
        <f>M5/L5</f>
        <v>82.936602911711816</v>
      </c>
      <c r="O5" s="154">
        <f>L5-I5</f>
        <v>0</v>
      </c>
      <c r="P5" s="155">
        <f>N5-K5</f>
        <v>-9.3710893959804906</v>
      </c>
      <c r="Q5" s="156">
        <f>N5/K5</f>
        <v>0.89847986487687803</v>
      </c>
      <c r="R5" s="306">
        <f>Q21</f>
        <v>0.89096590986353841</v>
      </c>
      <c r="S5" s="157">
        <v>0.20833333333333334</v>
      </c>
      <c r="T5" s="158">
        <v>0.33853009259259259</v>
      </c>
      <c r="U5" s="159"/>
      <c r="V5" s="160">
        <v>187.48333333333332</v>
      </c>
      <c r="W5" s="183"/>
      <c r="X5" s="152"/>
      <c r="Y5" s="12"/>
      <c r="Z5" s="208"/>
      <c r="AA5" s="309"/>
      <c r="AB5" s="310"/>
      <c r="AC5" s="12">
        <v>4</v>
      </c>
      <c r="AD5" s="208"/>
      <c r="AE5" s="180">
        <f>M5-J5</f>
        <v>-121.82416214774639</v>
      </c>
      <c r="AF5" s="132">
        <f>M5/J5</f>
        <v>0.89847986487687803</v>
      </c>
      <c r="AG5" s="376">
        <f>AF21</f>
        <v>0.8909659098635383</v>
      </c>
    </row>
    <row r="6" spans="1:33" ht="15.75" customHeight="1">
      <c r="A6" s="312"/>
      <c r="B6" s="100" t="s">
        <v>184</v>
      </c>
      <c r="C6" s="374" t="s">
        <v>185</v>
      </c>
      <c r="D6" s="374"/>
      <c r="E6" s="101">
        <v>56.77</v>
      </c>
      <c r="F6" s="102">
        <v>3615</v>
      </c>
      <c r="G6" s="103">
        <f t="shared" si="0"/>
        <v>205223.55000000002</v>
      </c>
      <c r="H6" s="26"/>
      <c r="I6" s="104">
        <v>25</v>
      </c>
      <c r="J6" s="105">
        <v>2000</v>
      </c>
      <c r="K6" s="106">
        <f t="shared" ref="K6:K43" si="1">J6/I6</f>
        <v>80</v>
      </c>
      <c r="L6" s="107">
        <v>25</v>
      </c>
      <c r="M6" s="105">
        <f>F6/V6*60</f>
        <v>1776.6552901023897</v>
      </c>
      <c r="N6" s="106">
        <f>M6/L6</f>
        <v>71.066211604095585</v>
      </c>
      <c r="O6" s="108">
        <f>L6-I6</f>
        <v>0</v>
      </c>
      <c r="P6" s="109">
        <f>N6-K6</f>
        <v>-8.9337883959044149</v>
      </c>
      <c r="Q6" s="110">
        <f>N6/K6</f>
        <v>0.88832764505119477</v>
      </c>
      <c r="R6" s="307"/>
      <c r="S6" s="47">
        <v>0.34166666666666667</v>
      </c>
      <c r="T6" s="48">
        <v>0.42644675925925923</v>
      </c>
      <c r="U6" s="111">
        <v>4.5166666666666799</v>
      </c>
      <c r="V6" s="112">
        <v>122.08333333333329</v>
      </c>
      <c r="W6" s="113"/>
      <c r="X6" s="116"/>
      <c r="Y6" s="12"/>
      <c r="Z6" s="208"/>
      <c r="AA6" s="295"/>
      <c r="AB6" s="296"/>
      <c r="AC6" s="12">
        <v>2</v>
      </c>
      <c r="AD6" s="208"/>
      <c r="AE6" s="117">
        <f>M6-J6</f>
        <v>-223.3447098976103</v>
      </c>
      <c r="AF6" s="110">
        <f>M6/J6</f>
        <v>0.88832764505119488</v>
      </c>
      <c r="AG6" s="377"/>
    </row>
    <row r="7" spans="1:33" ht="15.75" customHeight="1">
      <c r="A7" s="312"/>
      <c r="B7" s="100" t="s">
        <v>186</v>
      </c>
      <c r="C7" s="374" t="s">
        <v>187</v>
      </c>
      <c r="D7" s="374"/>
      <c r="E7" s="101">
        <v>77.34</v>
      </c>
      <c r="F7" s="102">
        <v>2005</v>
      </c>
      <c r="G7" s="103">
        <f t="shared" si="0"/>
        <v>155066.70000000001</v>
      </c>
      <c r="H7" s="26"/>
      <c r="I7" s="104">
        <v>25</v>
      </c>
      <c r="J7" s="105">
        <v>2000</v>
      </c>
      <c r="K7" s="106">
        <f t="shared" si="1"/>
        <v>80</v>
      </c>
      <c r="L7" s="107">
        <v>25</v>
      </c>
      <c r="M7" s="105">
        <f>F7/V7*60</f>
        <v>1778.2705099778266</v>
      </c>
      <c r="N7" s="106">
        <f>M7/L7</f>
        <v>71.130820399113063</v>
      </c>
      <c r="O7" s="108">
        <f>L7-I7</f>
        <v>0</v>
      </c>
      <c r="P7" s="109">
        <f>N7-K7</f>
        <v>-8.8691796008869375</v>
      </c>
      <c r="Q7" s="110">
        <f>N7/K7</f>
        <v>0.88913525498891333</v>
      </c>
      <c r="R7" s="307"/>
      <c r="S7" s="47">
        <v>0.43010416666666668</v>
      </c>
      <c r="T7" s="48">
        <v>0.47708333333333336</v>
      </c>
      <c r="U7" s="111">
        <v>5.2666666666667172</v>
      </c>
      <c r="V7" s="112">
        <v>67.65000000000002</v>
      </c>
      <c r="W7" s="113">
        <v>0.47708333333333336</v>
      </c>
      <c r="X7" s="116">
        <v>0.51597222222222228</v>
      </c>
      <c r="Y7" s="12"/>
      <c r="Z7" s="208"/>
      <c r="AA7" s="295"/>
      <c r="AB7" s="296"/>
      <c r="AC7" s="12">
        <v>1</v>
      </c>
      <c r="AD7" s="208"/>
      <c r="AE7" s="117">
        <f>M7-J7</f>
        <v>-221.72949002217342</v>
      </c>
      <c r="AF7" s="110">
        <f>M7/J7</f>
        <v>0.88913525498891333</v>
      </c>
      <c r="AG7" s="377"/>
    </row>
    <row r="8" spans="1:33" ht="15.75" customHeight="1">
      <c r="A8" s="312"/>
      <c r="B8" s="100" t="s">
        <v>186</v>
      </c>
      <c r="C8" s="374" t="s">
        <v>189</v>
      </c>
      <c r="D8" s="374"/>
      <c r="E8" s="101">
        <v>59.52</v>
      </c>
      <c r="F8" s="102">
        <v>4664</v>
      </c>
      <c r="G8" s="103">
        <f t="shared" si="0"/>
        <v>277601.28000000003</v>
      </c>
      <c r="H8" s="26"/>
      <c r="I8" s="104">
        <v>25</v>
      </c>
      <c r="J8" s="105">
        <v>2000</v>
      </c>
      <c r="K8" s="106">
        <f t="shared" si="1"/>
        <v>80</v>
      </c>
      <c r="L8" s="107">
        <v>25</v>
      </c>
      <c r="M8" s="105">
        <f>F8/V8*60</f>
        <v>1781.8529130850056</v>
      </c>
      <c r="N8" s="106">
        <f>M8/L8</f>
        <v>71.274116523400224</v>
      </c>
      <c r="O8" s="108">
        <f>L8-I8</f>
        <v>0</v>
      </c>
      <c r="P8" s="109">
        <f>N8-K8</f>
        <v>-8.7258834765997761</v>
      </c>
      <c r="Q8" s="110">
        <f>N8/K8</f>
        <v>0.8909264565425028</v>
      </c>
      <c r="R8" s="307"/>
      <c r="S8" s="47">
        <v>0.51597222222222228</v>
      </c>
      <c r="T8" s="48">
        <v>0.62503472222222223</v>
      </c>
      <c r="U8" s="111">
        <v>56.000000000000043</v>
      </c>
      <c r="V8" s="112">
        <v>157.04999999999993</v>
      </c>
      <c r="W8" s="113"/>
      <c r="X8" s="116"/>
      <c r="Y8" s="12"/>
      <c r="Z8" s="208"/>
      <c r="AA8" s="295"/>
      <c r="AB8" s="296"/>
      <c r="AC8" s="12">
        <v>4</v>
      </c>
      <c r="AD8" s="208"/>
      <c r="AE8" s="117">
        <f>M8-J8</f>
        <v>-218.14708691499436</v>
      </c>
      <c r="AF8" s="110">
        <f>M8/J8</f>
        <v>0.8909264565425028</v>
      </c>
      <c r="AG8" s="377"/>
    </row>
    <row r="9" spans="1:33" ht="15.75" customHeight="1">
      <c r="A9" s="312"/>
      <c r="B9" s="100"/>
      <c r="C9" s="374"/>
      <c r="D9" s="374"/>
      <c r="E9" s="101"/>
      <c r="F9" s="102"/>
      <c r="G9" s="103"/>
      <c r="H9" s="13"/>
      <c r="I9" s="104"/>
      <c r="J9" s="105"/>
      <c r="K9" s="106"/>
      <c r="L9" s="118"/>
      <c r="M9" s="105"/>
      <c r="N9" s="106"/>
      <c r="O9" s="108"/>
      <c r="P9" s="109"/>
      <c r="Q9" s="110"/>
      <c r="R9" s="307"/>
      <c r="S9" s="47"/>
      <c r="T9" s="48"/>
      <c r="U9" s="111"/>
      <c r="V9" s="112"/>
      <c r="W9" s="113"/>
      <c r="X9" s="116"/>
      <c r="Y9" s="12"/>
      <c r="Z9" s="208"/>
      <c r="AA9" s="295"/>
      <c r="AB9" s="296"/>
      <c r="AC9" s="12"/>
      <c r="AD9" s="208"/>
      <c r="AE9" s="117"/>
      <c r="AF9" s="110"/>
      <c r="AG9" s="377"/>
    </row>
    <row r="10" spans="1:33" ht="15.75" customHeight="1">
      <c r="A10" s="312"/>
      <c r="B10" s="100"/>
      <c r="C10" s="374"/>
      <c r="D10" s="374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07"/>
      <c r="S10" s="47"/>
      <c r="T10" s="48"/>
      <c r="U10" s="111"/>
      <c r="V10" s="112"/>
      <c r="W10" s="113"/>
      <c r="X10" s="116"/>
      <c r="Y10" s="12"/>
      <c r="Z10" s="208"/>
      <c r="AA10" s="295"/>
      <c r="AB10" s="296"/>
      <c r="AC10" s="12"/>
      <c r="AD10" s="208"/>
      <c r="AE10" s="117"/>
      <c r="AF10" s="110"/>
      <c r="AG10" s="377"/>
    </row>
    <row r="11" spans="1:33" ht="15.75" customHeight="1">
      <c r="A11" s="312"/>
      <c r="B11" s="100"/>
      <c r="C11" s="374"/>
      <c r="D11" s="374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307"/>
      <c r="S11" s="47"/>
      <c r="T11" s="48"/>
      <c r="U11" s="111"/>
      <c r="V11" s="112"/>
      <c r="W11" s="113"/>
      <c r="X11" s="116"/>
      <c r="Y11" s="12"/>
      <c r="Z11" s="208"/>
      <c r="AA11" s="295"/>
      <c r="AB11" s="296"/>
      <c r="AC11" s="12"/>
      <c r="AD11" s="208"/>
      <c r="AE11" s="117"/>
      <c r="AF11" s="110"/>
      <c r="AG11" s="377"/>
    </row>
    <row r="12" spans="1:33" ht="15.75" customHeight="1">
      <c r="A12" s="312"/>
      <c r="B12" s="100"/>
      <c r="C12" s="374"/>
      <c r="D12" s="374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07"/>
      <c r="S12" s="47"/>
      <c r="T12" s="48"/>
      <c r="U12" s="111"/>
      <c r="V12" s="112"/>
      <c r="W12" s="113"/>
      <c r="X12" s="116"/>
      <c r="Y12" s="12"/>
      <c r="Z12" s="208"/>
      <c r="AA12" s="295"/>
      <c r="AB12" s="296"/>
      <c r="AC12" s="12"/>
      <c r="AD12" s="208"/>
      <c r="AE12" s="117"/>
      <c r="AF12" s="110"/>
      <c r="AG12" s="377"/>
    </row>
    <row r="13" spans="1:33" ht="15.75" customHeight="1">
      <c r="A13" s="312"/>
      <c r="B13" s="100"/>
      <c r="C13" s="374"/>
      <c r="D13" s="374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07"/>
      <c r="S13" s="47"/>
      <c r="T13" s="48"/>
      <c r="U13" s="111"/>
      <c r="V13" s="112"/>
      <c r="W13" s="113"/>
      <c r="X13" s="116"/>
      <c r="Y13" s="12"/>
      <c r="Z13" s="208"/>
      <c r="AA13" s="295"/>
      <c r="AB13" s="296"/>
      <c r="AC13" s="12"/>
      <c r="AD13" s="208"/>
      <c r="AE13" s="117"/>
      <c r="AF13" s="110"/>
      <c r="AG13" s="377"/>
    </row>
    <row r="14" spans="1:33" ht="15.75" customHeight="1">
      <c r="A14" s="312"/>
      <c r="B14" s="100"/>
      <c r="C14" s="374"/>
      <c r="D14" s="374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07"/>
      <c r="S14" s="47"/>
      <c r="T14" s="48"/>
      <c r="U14" s="111"/>
      <c r="V14" s="112"/>
      <c r="W14" s="113"/>
      <c r="X14" s="116"/>
      <c r="Y14" s="12"/>
      <c r="Z14" s="208"/>
      <c r="AA14" s="295"/>
      <c r="AB14" s="296"/>
      <c r="AC14" s="12"/>
      <c r="AD14" s="208"/>
      <c r="AE14" s="117"/>
      <c r="AF14" s="110"/>
      <c r="AG14" s="377"/>
    </row>
    <row r="15" spans="1:33" ht="15.75" customHeight="1">
      <c r="A15" s="312"/>
      <c r="B15" s="100"/>
      <c r="C15" s="374"/>
      <c r="D15" s="37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07"/>
      <c r="S15" s="47"/>
      <c r="T15" s="48"/>
      <c r="U15" s="111"/>
      <c r="V15" s="112"/>
      <c r="W15" s="113"/>
      <c r="X15" s="116"/>
      <c r="Y15" s="12"/>
      <c r="Z15" s="208"/>
      <c r="AA15" s="295"/>
      <c r="AB15" s="296"/>
      <c r="AC15" s="12"/>
      <c r="AD15" s="208"/>
      <c r="AE15" s="117"/>
      <c r="AF15" s="110"/>
      <c r="AG15" s="377"/>
    </row>
    <row r="16" spans="1:33" ht="15.75" customHeight="1">
      <c r="A16" s="312"/>
      <c r="B16" s="100"/>
      <c r="C16" s="374"/>
      <c r="D16" s="37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07"/>
      <c r="S16" s="47"/>
      <c r="T16" s="48"/>
      <c r="U16" s="111"/>
      <c r="V16" s="112"/>
      <c r="W16" s="113"/>
      <c r="X16" s="116"/>
      <c r="Y16" s="12"/>
      <c r="Z16" s="208"/>
      <c r="AA16" s="295"/>
      <c r="AB16" s="296"/>
      <c r="AC16" s="12"/>
      <c r="AD16" s="208"/>
      <c r="AE16" s="117"/>
      <c r="AF16" s="110"/>
      <c r="AG16" s="377"/>
    </row>
    <row r="17" spans="1:33" ht="15.75" customHeight="1">
      <c r="A17" s="312"/>
      <c r="B17" s="100"/>
      <c r="C17" s="374"/>
      <c r="D17" s="37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07"/>
      <c r="S17" s="47"/>
      <c r="T17" s="48"/>
      <c r="U17" s="111"/>
      <c r="V17" s="112"/>
      <c r="W17" s="113"/>
      <c r="X17" s="116"/>
      <c r="Y17" s="12"/>
      <c r="Z17" s="208"/>
      <c r="AA17" s="295"/>
      <c r="AB17" s="296"/>
      <c r="AC17" s="12"/>
      <c r="AD17" s="208"/>
      <c r="AE17" s="117"/>
      <c r="AF17" s="110"/>
      <c r="AG17" s="377"/>
    </row>
    <row r="18" spans="1:33" ht="15.75" customHeight="1">
      <c r="A18" s="312"/>
      <c r="B18" s="100"/>
      <c r="C18" s="374"/>
      <c r="D18" s="37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07"/>
      <c r="S18" s="47"/>
      <c r="T18" s="48"/>
      <c r="U18" s="111"/>
      <c r="V18" s="112"/>
      <c r="W18" s="113"/>
      <c r="X18" s="116"/>
      <c r="Y18" s="12"/>
      <c r="Z18" s="208"/>
      <c r="AA18" s="295"/>
      <c r="AB18" s="296"/>
      <c r="AC18" s="12"/>
      <c r="AD18" s="208"/>
      <c r="AE18" s="117"/>
      <c r="AF18" s="110"/>
      <c r="AG18" s="377"/>
    </row>
    <row r="19" spans="1:33" ht="15.75" customHeight="1">
      <c r="A19" s="312"/>
      <c r="B19" s="100"/>
      <c r="C19" s="374"/>
      <c r="D19" s="37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07"/>
      <c r="S19" s="47"/>
      <c r="T19" s="48"/>
      <c r="U19" s="111"/>
      <c r="V19" s="112"/>
      <c r="W19" s="113"/>
      <c r="X19" s="116"/>
      <c r="Y19" s="12"/>
      <c r="Z19" s="208"/>
      <c r="AA19" s="295"/>
      <c r="AB19" s="296"/>
      <c r="AC19" s="12"/>
      <c r="AD19" s="208"/>
      <c r="AE19" s="117"/>
      <c r="AF19" s="110"/>
      <c r="AG19" s="377"/>
    </row>
    <row r="20" spans="1:33" ht="15.75" customHeight="1">
      <c r="A20" s="312"/>
      <c r="B20" s="100"/>
      <c r="C20" s="374"/>
      <c r="D20" s="374"/>
      <c r="E20" s="184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07"/>
      <c r="S20" s="47"/>
      <c r="T20" s="48"/>
      <c r="U20" s="130"/>
      <c r="V20" s="112"/>
      <c r="W20" s="113"/>
      <c r="X20" s="116"/>
      <c r="Y20" s="12"/>
      <c r="Z20" s="208"/>
      <c r="AA20" s="295"/>
      <c r="AB20" s="296"/>
      <c r="AC20" s="12"/>
      <c r="AD20" s="208"/>
      <c r="AE20" s="117"/>
      <c r="AF20" s="110"/>
      <c r="AG20" s="377"/>
    </row>
    <row r="21" spans="1:33" ht="15.75" customHeight="1" thickBot="1">
      <c r="A21" s="313"/>
      <c r="B21" s="133" t="s">
        <v>117</v>
      </c>
      <c r="C21" s="297"/>
      <c r="D21" s="297"/>
      <c r="E21" s="134"/>
      <c r="F21" s="167"/>
      <c r="G21" s="135"/>
      <c r="H21" s="69"/>
      <c r="I21" s="136">
        <f t="shared" ref="I21:J21" si="2">AVERAGE(I5:I20)</f>
        <v>22</v>
      </c>
      <c r="J21" s="137">
        <f t="shared" si="2"/>
        <v>1800</v>
      </c>
      <c r="K21" s="138">
        <f t="shared" ref="K21" si="3">J21/I21</f>
        <v>81.818181818181813</v>
      </c>
      <c r="L21" s="136">
        <f t="shared" ref="L21:M21" si="4">AVERAGE(L5:L20)</f>
        <v>22</v>
      </c>
      <c r="M21" s="137">
        <f t="shared" si="4"/>
        <v>1603.7386377543689</v>
      </c>
      <c r="N21" s="138">
        <f>M21/L21</f>
        <v>72.897210807016776</v>
      </c>
      <c r="O21" s="139">
        <f>L21-I21</f>
        <v>0</v>
      </c>
      <c r="P21" s="140">
        <f>N21-K21</f>
        <v>-8.9209710111650367</v>
      </c>
      <c r="Q21" s="141">
        <f>N21/K21</f>
        <v>0.89096590986353841</v>
      </c>
      <c r="R21" s="308"/>
      <c r="S21" s="142">
        <f>S5</f>
        <v>0.20833333333333334</v>
      </c>
      <c r="T21" s="143">
        <f>INDEX(T5:T20,COUNTA(T5:T20))</f>
        <v>0.62503472222222223</v>
      </c>
      <c r="U21" s="144"/>
      <c r="V21" s="166"/>
      <c r="W21" s="167"/>
      <c r="X21" s="138"/>
      <c r="Y21" s="181">
        <f>SUM(Y5:Y20)</f>
        <v>0</v>
      </c>
      <c r="Z21" s="182">
        <f>SUM(Z5:Z20)</f>
        <v>0</v>
      </c>
      <c r="AA21" s="298"/>
      <c r="AB21" s="299"/>
      <c r="AC21" s="181">
        <f>SUM(AC5:AC20)</f>
        <v>11</v>
      </c>
      <c r="AD21" s="182">
        <f>SUM(AD5:AD20)</f>
        <v>0</v>
      </c>
      <c r="AE21" s="168">
        <f>M21-J21</f>
        <v>-196.26136224563106</v>
      </c>
      <c r="AF21" s="141">
        <f>M21/J21</f>
        <v>0.8909659098635383</v>
      </c>
      <c r="AG21" s="378"/>
    </row>
    <row r="22" spans="1:33" ht="15.75" customHeight="1">
      <c r="A22" s="300" t="s">
        <v>190</v>
      </c>
      <c r="B22" s="146" t="s">
        <v>186</v>
      </c>
      <c r="C22" s="304" t="s">
        <v>199</v>
      </c>
      <c r="D22" s="305"/>
      <c r="E22" s="147">
        <v>53.76</v>
      </c>
      <c r="F22" s="159">
        <v>2986</v>
      </c>
      <c r="G22" s="148">
        <f t="shared" ref="G22:G25" si="5">E22*F22</f>
        <v>160527.35999999999</v>
      </c>
      <c r="H22" s="149"/>
      <c r="I22" s="153">
        <v>20</v>
      </c>
      <c r="J22" s="151">
        <v>2000</v>
      </c>
      <c r="K22" s="152">
        <f>J22/I22</f>
        <v>100</v>
      </c>
      <c r="L22" s="153">
        <v>20</v>
      </c>
      <c r="M22" s="151">
        <f>F22/V22*60</f>
        <v>1775.9127705270116</v>
      </c>
      <c r="N22" s="152">
        <f>M22/L22</f>
        <v>88.795638526350587</v>
      </c>
      <c r="O22" s="154">
        <f>L22-I22</f>
        <v>0</v>
      </c>
      <c r="P22" s="155">
        <f>N22-K22</f>
        <v>-11.204361473649413</v>
      </c>
      <c r="Q22" s="156">
        <f>N22/K22</f>
        <v>0.88795638526350584</v>
      </c>
      <c r="R22" s="306">
        <f>Q38</f>
        <v>0.88742780723594528</v>
      </c>
      <c r="S22" s="157">
        <v>0.29174768518518518</v>
      </c>
      <c r="T22" s="158">
        <v>0.36180555555555555</v>
      </c>
      <c r="U22" s="159"/>
      <c r="V22" s="160">
        <v>100.88333333333333</v>
      </c>
      <c r="W22" s="97"/>
      <c r="X22" s="98"/>
      <c r="Y22" s="12"/>
      <c r="Z22" s="208"/>
      <c r="AA22" s="309"/>
      <c r="AB22" s="310"/>
      <c r="AC22" s="12">
        <v>2</v>
      </c>
      <c r="AD22" s="208"/>
      <c r="AE22" s="115">
        <f>M22-J22</f>
        <v>-224.08722947298838</v>
      </c>
      <c r="AF22" s="156">
        <f>M22/J22</f>
        <v>0.88795638526350584</v>
      </c>
      <c r="AG22" s="389">
        <f>AF38</f>
        <v>0.88742780723594528</v>
      </c>
    </row>
    <row r="23" spans="1:33" ht="15.75" customHeight="1">
      <c r="A23" s="301"/>
      <c r="B23" s="163" t="s">
        <v>186</v>
      </c>
      <c r="C23" s="293" t="s">
        <v>197</v>
      </c>
      <c r="D23" s="294"/>
      <c r="E23" s="101">
        <v>47.37</v>
      </c>
      <c r="F23" s="111">
        <v>2089</v>
      </c>
      <c r="G23" s="103">
        <f t="shared" si="5"/>
        <v>98955.93</v>
      </c>
      <c r="H23" s="26"/>
      <c r="I23" s="107">
        <v>21</v>
      </c>
      <c r="J23" s="105">
        <v>2000</v>
      </c>
      <c r="K23" s="106">
        <f t="shared" si="1"/>
        <v>95.238095238095241</v>
      </c>
      <c r="L23" s="107">
        <v>21</v>
      </c>
      <c r="M23" s="105">
        <f>F23/V23*60</f>
        <v>1774.0976645435242</v>
      </c>
      <c r="N23" s="106">
        <f>M23/L23</f>
        <v>84.480841168739246</v>
      </c>
      <c r="O23" s="108">
        <f>L23-I23</f>
        <v>0</v>
      </c>
      <c r="P23" s="109">
        <f>N23-K23</f>
        <v>-10.757254069355994</v>
      </c>
      <c r="Q23" s="110">
        <f>N23/K23</f>
        <v>0.88704883227176201</v>
      </c>
      <c r="R23" s="307"/>
      <c r="S23" s="47">
        <v>0.36552083333333335</v>
      </c>
      <c r="T23" s="48">
        <v>0.41458333333333336</v>
      </c>
      <c r="U23" s="111">
        <v>5.3500000000000369</v>
      </c>
      <c r="V23" s="112">
        <v>70.650000000000006</v>
      </c>
      <c r="W23" s="113"/>
      <c r="X23" s="116"/>
      <c r="Y23" s="12"/>
      <c r="Z23" s="208"/>
      <c r="AA23" s="295"/>
      <c r="AB23" s="296"/>
      <c r="AC23" s="12">
        <v>1</v>
      </c>
      <c r="AD23" s="208"/>
      <c r="AE23" s="117">
        <f>M23-J23</f>
        <v>-225.90233545647584</v>
      </c>
      <c r="AF23" s="110">
        <f>M23/J23</f>
        <v>0.88704883227176212</v>
      </c>
      <c r="AG23" s="377"/>
    </row>
    <row r="24" spans="1:33" ht="15.75" customHeight="1">
      <c r="A24" s="301"/>
      <c r="B24" s="163" t="s">
        <v>186</v>
      </c>
      <c r="C24" s="293" t="s">
        <v>200</v>
      </c>
      <c r="D24" s="294"/>
      <c r="E24" s="101">
        <v>71.55</v>
      </c>
      <c r="F24" s="111">
        <v>2014</v>
      </c>
      <c r="G24" s="103">
        <f t="shared" si="5"/>
        <v>144101.69999999998</v>
      </c>
      <c r="H24" s="26"/>
      <c r="I24" s="107">
        <v>22</v>
      </c>
      <c r="J24" s="105">
        <v>2000</v>
      </c>
      <c r="K24" s="106">
        <f t="shared" si="1"/>
        <v>90.909090909090907</v>
      </c>
      <c r="L24" s="107">
        <v>22</v>
      </c>
      <c r="M24" s="105">
        <f>F24/V24*60</f>
        <v>1774.8837209302333</v>
      </c>
      <c r="N24" s="106">
        <f>M24/L24</f>
        <v>80.676532769556061</v>
      </c>
      <c r="O24" s="108">
        <f>L24-I24</f>
        <v>0</v>
      </c>
      <c r="P24" s="109">
        <f>N24-K24</f>
        <v>-10.232558139534845</v>
      </c>
      <c r="Q24" s="110">
        <f>N24/K24</f>
        <v>0.88744186046511675</v>
      </c>
      <c r="R24" s="307"/>
      <c r="S24" s="47">
        <v>0.41875000000000001</v>
      </c>
      <c r="T24" s="48">
        <v>0.46603009259259259</v>
      </c>
      <c r="U24" s="111">
        <v>5.9999999999999787</v>
      </c>
      <c r="V24" s="112">
        <v>68.083333333333314</v>
      </c>
      <c r="W24" s="113">
        <v>0.46603009259259259</v>
      </c>
      <c r="X24" s="116">
        <v>0.50490740740740736</v>
      </c>
      <c r="Y24" s="12"/>
      <c r="Z24" s="208"/>
      <c r="AA24" s="295"/>
      <c r="AB24" s="296"/>
      <c r="AC24" s="12">
        <v>2</v>
      </c>
      <c r="AD24" s="208"/>
      <c r="AE24" s="117">
        <f>M24-J24</f>
        <v>-225.11627906976673</v>
      </c>
      <c r="AF24" s="110">
        <f>M24/J24</f>
        <v>0.88744186046511664</v>
      </c>
      <c r="AG24" s="377"/>
    </row>
    <row r="25" spans="1:33" ht="15.75" customHeight="1">
      <c r="A25" s="301"/>
      <c r="B25" s="163" t="s">
        <v>186</v>
      </c>
      <c r="C25" s="293" t="s">
        <v>198</v>
      </c>
      <c r="D25" s="294"/>
      <c r="E25" s="101">
        <v>59.54</v>
      </c>
      <c r="F25" s="111">
        <v>2926</v>
      </c>
      <c r="G25" s="103">
        <f t="shared" si="5"/>
        <v>174214.04</v>
      </c>
      <c r="H25" s="26"/>
      <c r="I25" s="107">
        <v>23</v>
      </c>
      <c r="J25" s="105">
        <v>2000</v>
      </c>
      <c r="K25" s="106">
        <f t="shared" si="1"/>
        <v>86.956521739130437</v>
      </c>
      <c r="L25" s="107">
        <v>23</v>
      </c>
      <c r="M25" s="105">
        <f>F25/V25*60</f>
        <v>1774.5283018867922</v>
      </c>
      <c r="N25" s="106">
        <f>M25/L25</f>
        <v>77.153404429860529</v>
      </c>
      <c r="O25" s="108">
        <f>L25-I25</f>
        <v>0</v>
      </c>
      <c r="P25" s="109">
        <f>N25-K25</f>
        <v>-9.8031173092699078</v>
      </c>
      <c r="Q25" s="110">
        <f>N25/K25</f>
        <v>0.88726415094339606</v>
      </c>
      <c r="R25" s="307"/>
      <c r="S25" s="47">
        <v>0.50490740740740736</v>
      </c>
      <c r="T25" s="48">
        <v>0.57361111111111107</v>
      </c>
      <c r="U25" s="111">
        <v>55.983333333333263</v>
      </c>
      <c r="V25" s="112">
        <v>98.933333333333337</v>
      </c>
      <c r="W25" s="113"/>
      <c r="X25" s="116"/>
      <c r="Y25" s="12"/>
      <c r="Z25" s="208"/>
      <c r="AA25" s="295"/>
      <c r="AB25" s="296"/>
      <c r="AC25" s="12">
        <v>4</v>
      </c>
      <c r="AD25" s="208"/>
      <c r="AE25" s="117">
        <f>M25-J25</f>
        <v>-225.47169811320782</v>
      </c>
      <c r="AF25" s="110">
        <f>M25/J25</f>
        <v>0.88726415094339606</v>
      </c>
      <c r="AG25" s="377"/>
    </row>
    <row r="26" spans="1:33" ht="15.75" customHeight="1">
      <c r="A26" s="302"/>
      <c r="B26" s="163"/>
      <c r="C26" s="293"/>
      <c r="D26" s="294"/>
      <c r="E26" s="101"/>
      <c r="F26" s="111"/>
      <c r="G26" s="103"/>
      <c r="H26" s="13"/>
      <c r="I26" s="118"/>
      <c r="J26" s="105"/>
      <c r="K26" s="106"/>
      <c r="L26" s="118"/>
      <c r="M26" s="105"/>
      <c r="N26" s="106"/>
      <c r="O26" s="108"/>
      <c r="P26" s="109"/>
      <c r="Q26" s="110"/>
      <c r="R26" s="307"/>
      <c r="S26" s="47"/>
      <c r="T26" s="48"/>
      <c r="U26" s="111"/>
      <c r="V26" s="112"/>
      <c r="W26" s="113"/>
      <c r="X26" s="116"/>
      <c r="Y26" s="12"/>
      <c r="Z26" s="208"/>
      <c r="AA26" s="295"/>
      <c r="AB26" s="296"/>
      <c r="AC26" s="12"/>
      <c r="AD26" s="208"/>
      <c r="AE26" s="117"/>
      <c r="AF26" s="110"/>
      <c r="AG26" s="377"/>
    </row>
    <row r="27" spans="1:33" ht="15.75" customHeight="1">
      <c r="A27" s="302"/>
      <c r="B27" s="163"/>
      <c r="C27" s="293"/>
      <c r="D27" s="294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307"/>
      <c r="S27" s="47"/>
      <c r="T27" s="48"/>
      <c r="U27" s="111"/>
      <c r="V27" s="112"/>
      <c r="W27" s="113"/>
      <c r="X27" s="116"/>
      <c r="Y27" s="12"/>
      <c r="Z27" s="208"/>
      <c r="AA27" s="295"/>
      <c r="AB27" s="296"/>
      <c r="AC27" s="12"/>
      <c r="AD27" s="208"/>
      <c r="AE27" s="117"/>
      <c r="AF27" s="110"/>
      <c r="AG27" s="377"/>
    </row>
    <row r="28" spans="1:33" ht="15.75" customHeight="1">
      <c r="A28" s="302"/>
      <c r="B28" s="163"/>
      <c r="C28" s="293"/>
      <c r="D28" s="294"/>
      <c r="E28" s="101"/>
      <c r="F28" s="111"/>
      <c r="G28" s="121"/>
      <c r="H28" s="62"/>
      <c r="I28" s="118"/>
      <c r="J28" s="105"/>
      <c r="K28" s="106"/>
      <c r="L28" s="118"/>
      <c r="M28" s="105"/>
      <c r="N28" s="106"/>
      <c r="O28" s="123"/>
      <c r="P28" s="124"/>
      <c r="Q28" s="125"/>
      <c r="R28" s="307"/>
      <c r="S28" s="47"/>
      <c r="T28" s="48"/>
      <c r="U28" s="111"/>
      <c r="V28" s="112"/>
      <c r="W28" s="113"/>
      <c r="X28" s="116"/>
      <c r="Y28" s="12"/>
      <c r="Z28" s="208"/>
      <c r="AA28" s="295"/>
      <c r="AB28" s="296"/>
      <c r="AC28" s="12"/>
      <c r="AD28" s="208"/>
      <c r="AE28" s="117"/>
      <c r="AF28" s="110"/>
      <c r="AG28" s="377"/>
    </row>
    <row r="29" spans="1:33" ht="15.75" customHeight="1">
      <c r="A29" s="302"/>
      <c r="B29" s="163"/>
      <c r="C29" s="293"/>
      <c r="D29" s="294"/>
      <c r="E29" s="101"/>
      <c r="F29" s="111"/>
      <c r="G29" s="121"/>
      <c r="H29" s="62"/>
      <c r="I29" s="118"/>
      <c r="J29" s="105"/>
      <c r="K29" s="106"/>
      <c r="L29" s="118"/>
      <c r="M29" s="105"/>
      <c r="N29" s="106"/>
      <c r="O29" s="123"/>
      <c r="P29" s="124"/>
      <c r="Q29" s="125"/>
      <c r="R29" s="307"/>
      <c r="S29" s="47"/>
      <c r="T29" s="48"/>
      <c r="U29" s="111"/>
      <c r="V29" s="112"/>
      <c r="W29" s="113"/>
      <c r="X29" s="116"/>
      <c r="Y29" s="12"/>
      <c r="Z29" s="208"/>
      <c r="AA29" s="295"/>
      <c r="AB29" s="296"/>
      <c r="AC29" s="12"/>
      <c r="AD29" s="208"/>
      <c r="AE29" s="117"/>
      <c r="AF29" s="110"/>
      <c r="AG29" s="377"/>
    </row>
    <row r="30" spans="1:33" ht="15.75" customHeight="1">
      <c r="A30" s="302"/>
      <c r="B30" s="163"/>
      <c r="C30" s="293"/>
      <c r="D30" s="294"/>
      <c r="E30" s="101"/>
      <c r="F30" s="111"/>
      <c r="G30" s="121"/>
      <c r="H30" s="62"/>
      <c r="I30" s="118"/>
      <c r="J30" s="105"/>
      <c r="K30" s="106"/>
      <c r="L30" s="118"/>
      <c r="M30" s="105"/>
      <c r="N30" s="106"/>
      <c r="O30" s="123"/>
      <c r="P30" s="124"/>
      <c r="Q30" s="125"/>
      <c r="R30" s="307"/>
      <c r="S30" s="47"/>
      <c r="T30" s="48"/>
      <c r="U30" s="111"/>
      <c r="V30" s="112"/>
      <c r="W30" s="113"/>
      <c r="X30" s="116"/>
      <c r="Y30" s="12"/>
      <c r="Z30" s="208"/>
      <c r="AA30" s="295"/>
      <c r="AB30" s="296"/>
      <c r="AC30" s="12"/>
      <c r="AD30" s="208"/>
      <c r="AE30" s="117"/>
      <c r="AF30" s="110"/>
      <c r="AG30" s="377"/>
    </row>
    <row r="31" spans="1:33" ht="15.75" customHeight="1">
      <c r="A31" s="302"/>
      <c r="B31" s="163"/>
      <c r="C31" s="293"/>
      <c r="D31" s="294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307"/>
      <c r="S31" s="47"/>
      <c r="T31" s="48"/>
      <c r="U31" s="111"/>
      <c r="V31" s="112"/>
      <c r="W31" s="113"/>
      <c r="X31" s="116"/>
      <c r="Y31" s="12"/>
      <c r="Z31" s="208"/>
      <c r="AA31" s="295"/>
      <c r="AB31" s="296"/>
      <c r="AC31" s="12"/>
      <c r="AD31" s="208"/>
      <c r="AE31" s="117"/>
      <c r="AF31" s="110"/>
      <c r="AG31" s="377"/>
    </row>
    <row r="32" spans="1:33" ht="15.75" customHeight="1">
      <c r="A32" s="302"/>
      <c r="B32" s="163"/>
      <c r="C32" s="293"/>
      <c r="D32" s="294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307"/>
      <c r="S32" s="47"/>
      <c r="T32" s="48"/>
      <c r="U32" s="111"/>
      <c r="V32" s="112"/>
      <c r="W32" s="113"/>
      <c r="X32" s="116"/>
      <c r="Y32" s="12"/>
      <c r="Z32" s="208"/>
      <c r="AA32" s="295"/>
      <c r="AB32" s="296"/>
      <c r="AC32" s="12"/>
      <c r="AD32" s="208"/>
      <c r="AE32" s="117"/>
      <c r="AF32" s="110"/>
      <c r="AG32" s="377"/>
    </row>
    <row r="33" spans="1:33" ht="15.75" customHeight="1">
      <c r="A33" s="302"/>
      <c r="B33" s="163"/>
      <c r="C33" s="293"/>
      <c r="D33" s="294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307"/>
      <c r="S33" s="47"/>
      <c r="T33" s="48"/>
      <c r="U33" s="111"/>
      <c r="V33" s="112"/>
      <c r="W33" s="113"/>
      <c r="X33" s="116"/>
      <c r="Y33" s="12"/>
      <c r="Z33" s="208"/>
      <c r="AA33" s="295"/>
      <c r="AB33" s="296"/>
      <c r="AC33" s="12"/>
      <c r="AD33" s="208"/>
      <c r="AE33" s="117"/>
      <c r="AF33" s="110"/>
      <c r="AG33" s="377"/>
    </row>
    <row r="34" spans="1:33" ht="15.75" customHeight="1">
      <c r="A34" s="302"/>
      <c r="B34" s="163"/>
      <c r="C34" s="293"/>
      <c r="D34" s="294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307"/>
      <c r="S34" s="47"/>
      <c r="T34" s="48"/>
      <c r="U34" s="111"/>
      <c r="V34" s="112"/>
      <c r="W34" s="113"/>
      <c r="X34" s="116"/>
      <c r="Y34" s="12"/>
      <c r="Z34" s="208"/>
      <c r="AA34" s="295"/>
      <c r="AB34" s="296"/>
      <c r="AC34" s="12"/>
      <c r="AD34" s="208"/>
      <c r="AE34" s="117"/>
      <c r="AF34" s="110"/>
      <c r="AG34" s="377"/>
    </row>
    <row r="35" spans="1:33" ht="15.75" customHeight="1">
      <c r="A35" s="302"/>
      <c r="B35" s="163"/>
      <c r="C35" s="293"/>
      <c r="D35" s="294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307"/>
      <c r="S35" s="47"/>
      <c r="T35" s="48"/>
      <c r="U35" s="111"/>
      <c r="V35" s="112"/>
      <c r="W35" s="185"/>
      <c r="X35" s="186"/>
      <c r="Y35" s="12"/>
      <c r="Z35" s="208"/>
      <c r="AA35" s="295"/>
      <c r="AB35" s="296"/>
      <c r="AC35" s="12"/>
      <c r="AD35" s="208"/>
      <c r="AE35" s="117"/>
      <c r="AF35" s="110"/>
      <c r="AG35" s="377"/>
    </row>
    <row r="36" spans="1:33" ht="15.75" customHeight="1">
      <c r="A36" s="302"/>
      <c r="B36" s="163"/>
      <c r="C36" s="293"/>
      <c r="D36" s="294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307"/>
      <c r="S36" s="47"/>
      <c r="T36" s="48"/>
      <c r="U36" s="111"/>
      <c r="V36" s="112"/>
      <c r="W36" s="187"/>
      <c r="X36" s="188"/>
      <c r="Y36" s="12"/>
      <c r="Z36" s="208"/>
      <c r="AA36" s="295"/>
      <c r="AB36" s="296"/>
      <c r="AC36" s="12"/>
      <c r="AD36" s="208"/>
      <c r="AE36" s="117"/>
      <c r="AF36" s="110"/>
      <c r="AG36" s="377"/>
    </row>
    <row r="37" spans="1:33" ht="15.75" customHeight="1">
      <c r="A37" s="302"/>
      <c r="B37" s="100"/>
      <c r="C37" s="293"/>
      <c r="D37" s="294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307"/>
      <c r="S37" s="47"/>
      <c r="T37" s="48"/>
      <c r="U37" s="130"/>
      <c r="V37" s="112"/>
      <c r="W37" s="187"/>
      <c r="X37" s="188"/>
      <c r="Y37" s="12"/>
      <c r="Z37" s="208"/>
      <c r="AA37" s="295"/>
      <c r="AB37" s="296"/>
      <c r="AC37" s="12"/>
      <c r="AD37" s="208"/>
      <c r="AE37" s="117"/>
      <c r="AF37" s="110"/>
      <c r="AG37" s="377"/>
    </row>
    <row r="38" spans="1:33" ht="15.75" customHeight="1" thickBot="1">
      <c r="A38" s="303"/>
      <c r="B38" s="133" t="s">
        <v>117</v>
      </c>
      <c r="C38" s="297"/>
      <c r="D38" s="297"/>
      <c r="E38" s="134"/>
      <c r="F38" s="167"/>
      <c r="G38" s="135"/>
      <c r="H38" s="69"/>
      <c r="I38" s="136">
        <f t="shared" ref="I38:J38" si="6">AVERAGE(I22:I37)</f>
        <v>21.5</v>
      </c>
      <c r="J38" s="137">
        <f t="shared" si="6"/>
        <v>2000</v>
      </c>
      <c r="K38" s="138">
        <f t="shared" ref="K38" si="7">J38/I38</f>
        <v>93.023255813953483</v>
      </c>
      <c r="L38" s="136">
        <f t="shared" ref="L38:M38" si="8">AVERAGE(L22:L37)</f>
        <v>21.5</v>
      </c>
      <c r="M38" s="137">
        <f t="shared" si="8"/>
        <v>1774.8556144718905</v>
      </c>
      <c r="N38" s="138">
        <f t="shared" ref="N38:N43" si="9">M38/L38</f>
        <v>82.551423928925132</v>
      </c>
      <c r="O38" s="139">
        <f t="shared" ref="O38:O43" si="10">L38-I38</f>
        <v>0</v>
      </c>
      <c r="P38" s="140">
        <f t="shared" ref="P38:P43" si="11">N38-K38</f>
        <v>-10.471831885028351</v>
      </c>
      <c r="Q38" s="141">
        <f t="shared" ref="Q38:Q43" si="12">N38/K38</f>
        <v>0.88742780723594528</v>
      </c>
      <c r="R38" s="308"/>
      <c r="S38" s="142">
        <f>S22</f>
        <v>0.29174768518518518</v>
      </c>
      <c r="T38" s="143">
        <f>INDEX(T22:T37,COUNTA(T22:T37))</f>
        <v>0.57361111111111107</v>
      </c>
      <c r="U38" s="144"/>
      <c r="V38" s="166"/>
      <c r="W38" s="189"/>
      <c r="X38" s="190"/>
      <c r="Y38" s="181">
        <f>SUM(Y22:Y37)</f>
        <v>0</v>
      </c>
      <c r="Z38" s="182">
        <f>SUM(Z22:Z37)</f>
        <v>0</v>
      </c>
      <c r="AA38" s="298"/>
      <c r="AB38" s="299"/>
      <c r="AC38" s="181">
        <f>SUM(AC22:AC37)</f>
        <v>9</v>
      </c>
      <c r="AD38" s="182">
        <f>SUM(AD22:AD37)</f>
        <v>0</v>
      </c>
      <c r="AE38" s="168">
        <f t="shared" ref="AE38:AE43" si="13">M38-J38</f>
        <v>-225.14438552810952</v>
      </c>
      <c r="AF38" s="141">
        <f t="shared" ref="AF38:AF43" si="14">M38/J38</f>
        <v>0.88742780723594528</v>
      </c>
      <c r="AG38" s="378"/>
    </row>
    <row r="39" spans="1:33" ht="15.75" customHeight="1">
      <c r="A39" s="311" t="s">
        <v>196</v>
      </c>
      <c r="B39" s="146" t="s">
        <v>186</v>
      </c>
      <c r="C39" s="304" t="s">
        <v>194</v>
      </c>
      <c r="D39" s="305"/>
      <c r="E39" s="147">
        <v>59.34</v>
      </c>
      <c r="F39" s="97">
        <v>1389</v>
      </c>
      <c r="G39" s="148">
        <f t="shared" ref="G39:G43" si="15">E39*F39</f>
        <v>82423.260000000009</v>
      </c>
      <c r="H39" s="149"/>
      <c r="I39" s="150">
        <v>24</v>
      </c>
      <c r="J39" s="151">
        <v>2000</v>
      </c>
      <c r="K39" s="152">
        <f>J39/I39</f>
        <v>83.333333333333329</v>
      </c>
      <c r="L39" s="153">
        <v>24</v>
      </c>
      <c r="M39" s="151">
        <f>F39/V39*60</f>
        <v>1775.7102272727261</v>
      </c>
      <c r="N39" s="152">
        <f t="shared" si="9"/>
        <v>73.987926136363583</v>
      </c>
      <c r="O39" s="154">
        <f t="shared" si="10"/>
        <v>0</v>
      </c>
      <c r="P39" s="155">
        <f t="shared" si="11"/>
        <v>-9.3454071969697452</v>
      </c>
      <c r="Q39" s="156">
        <f t="shared" si="12"/>
        <v>0.88785511363636305</v>
      </c>
      <c r="R39" s="306">
        <f>Q55</f>
        <v>0.87512429319981355</v>
      </c>
      <c r="S39" s="157">
        <v>0.29171296296296295</v>
      </c>
      <c r="T39" s="158">
        <v>0.32430555555555557</v>
      </c>
      <c r="U39" s="159"/>
      <c r="V39" s="160">
        <v>46.933333333333366</v>
      </c>
      <c r="W39" s="158"/>
      <c r="X39" s="169"/>
      <c r="Y39" s="12"/>
      <c r="Z39" s="208"/>
      <c r="AA39" s="309"/>
      <c r="AB39" s="310"/>
      <c r="AC39" s="12">
        <v>1</v>
      </c>
      <c r="AD39" s="208"/>
      <c r="AE39" s="115">
        <f t="shared" si="13"/>
        <v>-224.28977272727388</v>
      </c>
      <c r="AF39" s="156">
        <f t="shared" si="14"/>
        <v>0.88785511363636305</v>
      </c>
      <c r="AG39" s="290">
        <f>AF55</f>
        <v>0.87512429319981366</v>
      </c>
    </row>
    <row r="40" spans="1:33" ht="15.75" customHeight="1">
      <c r="A40" s="312"/>
      <c r="B40" s="163" t="s">
        <v>186</v>
      </c>
      <c r="C40" s="293" t="s">
        <v>188</v>
      </c>
      <c r="D40" s="294"/>
      <c r="E40" s="101">
        <v>58.67</v>
      </c>
      <c r="F40" s="102">
        <v>3323</v>
      </c>
      <c r="G40" s="103">
        <f t="shared" si="15"/>
        <v>194960.41</v>
      </c>
      <c r="H40" s="26"/>
      <c r="I40" s="104">
        <v>23</v>
      </c>
      <c r="J40" s="105">
        <v>2000</v>
      </c>
      <c r="K40" s="106">
        <f t="shared" si="1"/>
        <v>86.956521739130437</v>
      </c>
      <c r="L40" s="107">
        <v>23</v>
      </c>
      <c r="M40" s="105">
        <f>F40/V40*60</f>
        <v>1777.5334323922737</v>
      </c>
      <c r="N40" s="106">
        <f t="shared" si="9"/>
        <v>77.284062277924946</v>
      </c>
      <c r="O40" s="108">
        <f t="shared" si="10"/>
        <v>0</v>
      </c>
      <c r="P40" s="109">
        <f t="shared" si="11"/>
        <v>-9.6724594612054915</v>
      </c>
      <c r="Q40" s="110">
        <f t="shared" si="12"/>
        <v>0.8887667161961369</v>
      </c>
      <c r="R40" s="307"/>
      <c r="S40" s="47">
        <v>0.32847222222222222</v>
      </c>
      <c r="T40" s="48">
        <v>0.40636574074074072</v>
      </c>
      <c r="U40" s="111">
        <v>5.9999999999999787</v>
      </c>
      <c r="V40" s="112">
        <v>112.16666666666664</v>
      </c>
      <c r="W40" s="113"/>
      <c r="X40" s="116"/>
      <c r="Y40" s="12"/>
      <c r="Z40" s="208"/>
      <c r="AA40" s="295"/>
      <c r="AB40" s="296"/>
      <c r="AC40" s="12">
        <v>4</v>
      </c>
      <c r="AD40" s="208"/>
      <c r="AE40" s="117">
        <f t="shared" si="13"/>
        <v>-222.46656760772635</v>
      </c>
      <c r="AF40" s="110">
        <f t="shared" si="14"/>
        <v>0.88876671619613679</v>
      </c>
      <c r="AG40" s="291"/>
    </row>
    <row r="41" spans="1:33" ht="15.75" customHeight="1">
      <c r="A41" s="312"/>
      <c r="B41" s="163" t="s">
        <v>180</v>
      </c>
      <c r="C41" s="293" t="s">
        <v>181</v>
      </c>
      <c r="D41" s="294"/>
      <c r="E41" s="101">
        <v>24.07</v>
      </c>
      <c r="F41" s="102">
        <v>527</v>
      </c>
      <c r="G41" s="103">
        <f t="shared" si="15"/>
        <v>12684.89</v>
      </c>
      <c r="H41" s="26"/>
      <c r="I41" s="104">
        <v>20</v>
      </c>
      <c r="J41" s="105">
        <v>2600</v>
      </c>
      <c r="K41" s="106">
        <f t="shared" si="1"/>
        <v>130</v>
      </c>
      <c r="L41" s="107">
        <v>20</v>
      </c>
      <c r="M41" s="105">
        <f>F41/V41*60</f>
        <v>2310.8404384896412</v>
      </c>
      <c r="N41" s="106">
        <f t="shared" si="9"/>
        <v>115.54202192448206</v>
      </c>
      <c r="O41" s="108">
        <f t="shared" si="10"/>
        <v>0</v>
      </c>
      <c r="P41" s="109">
        <f t="shared" si="11"/>
        <v>-14.457978075517943</v>
      </c>
      <c r="Q41" s="110">
        <f t="shared" si="12"/>
        <v>0.88878478403447736</v>
      </c>
      <c r="R41" s="307"/>
      <c r="S41" s="47">
        <v>0.40994212962962961</v>
      </c>
      <c r="T41" s="48">
        <v>0.41944444444444445</v>
      </c>
      <c r="U41" s="111">
        <v>5.1500000000000057</v>
      </c>
      <c r="V41" s="112">
        <v>13.683333333333367</v>
      </c>
      <c r="W41" s="113"/>
      <c r="X41" s="116"/>
      <c r="Y41" s="12"/>
      <c r="Z41" s="208"/>
      <c r="AA41" s="295"/>
      <c r="AB41" s="296"/>
      <c r="AC41" s="12">
        <v>1</v>
      </c>
      <c r="AD41" s="208"/>
      <c r="AE41" s="117">
        <f t="shared" si="13"/>
        <v>-289.1595615103588</v>
      </c>
      <c r="AF41" s="110">
        <f t="shared" si="14"/>
        <v>0.88878478403447736</v>
      </c>
      <c r="AG41" s="291"/>
    </row>
    <row r="42" spans="1:33" ht="15.75" customHeight="1">
      <c r="A42" s="312"/>
      <c r="B42" s="163" t="s">
        <v>180</v>
      </c>
      <c r="C42" s="293" t="s">
        <v>182</v>
      </c>
      <c r="D42" s="294"/>
      <c r="E42" s="101">
        <v>29.97</v>
      </c>
      <c r="F42" s="102">
        <v>2854</v>
      </c>
      <c r="G42" s="103">
        <f t="shared" si="15"/>
        <v>85534.37999999999</v>
      </c>
      <c r="H42" s="26"/>
      <c r="I42" s="104">
        <v>20</v>
      </c>
      <c r="J42" s="105">
        <v>2600</v>
      </c>
      <c r="K42" s="106">
        <f t="shared" si="1"/>
        <v>130</v>
      </c>
      <c r="L42" s="107">
        <v>20</v>
      </c>
      <c r="M42" s="105">
        <f>F42/V42*60</f>
        <v>2310.9311740890689</v>
      </c>
      <c r="N42" s="106">
        <f t="shared" si="9"/>
        <v>115.54655870445345</v>
      </c>
      <c r="O42" s="108">
        <f t="shared" si="10"/>
        <v>0</v>
      </c>
      <c r="P42" s="109">
        <f t="shared" si="11"/>
        <v>-14.453441295546554</v>
      </c>
      <c r="Q42" s="110">
        <f t="shared" si="12"/>
        <v>0.88881968234194964</v>
      </c>
      <c r="R42" s="307"/>
      <c r="S42" s="47">
        <v>0.42291666666666666</v>
      </c>
      <c r="T42" s="48">
        <v>0.47437499999999999</v>
      </c>
      <c r="U42" s="111">
        <v>4.9999999999999822</v>
      </c>
      <c r="V42" s="112">
        <v>74.099999999999994</v>
      </c>
      <c r="W42" s="113">
        <v>0.47437499999999999</v>
      </c>
      <c r="X42" s="116">
        <v>0.5131944444444444</v>
      </c>
      <c r="Y42" s="12"/>
      <c r="Z42" s="208"/>
      <c r="AA42" s="295"/>
      <c r="AB42" s="296"/>
      <c r="AC42" s="12">
        <v>1</v>
      </c>
      <c r="AD42" s="208"/>
      <c r="AE42" s="117">
        <f t="shared" si="13"/>
        <v>-289.06882591093108</v>
      </c>
      <c r="AF42" s="110">
        <f t="shared" si="14"/>
        <v>0.88881968234194964</v>
      </c>
      <c r="AG42" s="291"/>
    </row>
    <row r="43" spans="1:33" ht="15.75" customHeight="1">
      <c r="A43" s="312"/>
      <c r="B43" s="163" t="s">
        <v>186</v>
      </c>
      <c r="C43" s="293" t="s">
        <v>257</v>
      </c>
      <c r="D43" s="294"/>
      <c r="E43" s="101">
        <v>62.52</v>
      </c>
      <c r="F43" s="102">
        <v>5611</v>
      </c>
      <c r="G43" s="103">
        <f t="shared" si="15"/>
        <v>350799.72000000003</v>
      </c>
      <c r="H43" s="13"/>
      <c r="I43" s="104">
        <v>24</v>
      </c>
      <c r="J43" s="105">
        <v>2000</v>
      </c>
      <c r="K43" s="106">
        <f t="shared" si="1"/>
        <v>83.333333333333329</v>
      </c>
      <c r="L43" s="118">
        <v>24</v>
      </c>
      <c r="M43" s="105">
        <f>F43/V43*60</f>
        <v>1626.3768115942023</v>
      </c>
      <c r="N43" s="106">
        <f t="shared" si="9"/>
        <v>67.765700483091763</v>
      </c>
      <c r="O43" s="108">
        <f t="shared" si="10"/>
        <v>0</v>
      </c>
      <c r="P43" s="109">
        <f t="shared" si="11"/>
        <v>-15.567632850241566</v>
      </c>
      <c r="Q43" s="110">
        <f t="shared" si="12"/>
        <v>0.81318840579710117</v>
      </c>
      <c r="R43" s="307"/>
      <c r="S43" s="47">
        <v>0.5131944444444444</v>
      </c>
      <c r="T43" s="48">
        <v>0.65694444444444444</v>
      </c>
      <c r="U43" s="111">
        <v>55.899999999999949</v>
      </c>
      <c r="V43" s="112">
        <v>207.00000000000006</v>
      </c>
      <c r="W43" s="113"/>
      <c r="X43" s="116"/>
      <c r="Y43" s="12"/>
      <c r="Z43" s="208"/>
      <c r="AA43" s="295"/>
      <c r="AB43" s="296"/>
      <c r="AC43" s="12">
        <v>4</v>
      </c>
      <c r="AD43" s="208"/>
      <c r="AE43" s="117">
        <f t="shared" si="13"/>
        <v>-373.62318840579769</v>
      </c>
      <c r="AF43" s="110">
        <f t="shared" si="14"/>
        <v>0.81318840579710117</v>
      </c>
      <c r="AG43" s="291"/>
    </row>
    <row r="44" spans="1:33" ht="15.75" customHeight="1">
      <c r="A44" s="312"/>
      <c r="B44" s="163"/>
      <c r="C44" s="293"/>
      <c r="D44" s="294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307"/>
      <c r="S44" s="47"/>
      <c r="T44" s="48"/>
      <c r="U44" s="111"/>
      <c r="V44" s="112"/>
      <c r="W44" s="113"/>
      <c r="X44" s="116"/>
      <c r="Y44" s="12"/>
      <c r="Z44" s="208"/>
      <c r="AA44" s="295"/>
      <c r="AB44" s="296"/>
      <c r="AC44" s="12"/>
      <c r="AD44" s="208"/>
      <c r="AE44" s="117"/>
      <c r="AF44" s="110"/>
      <c r="AG44" s="291"/>
    </row>
    <row r="45" spans="1:33" ht="15.75" customHeight="1">
      <c r="A45" s="312"/>
      <c r="B45" s="163"/>
      <c r="C45" s="293"/>
      <c r="D45" s="294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307"/>
      <c r="S45" s="119"/>
      <c r="T45" s="120"/>
      <c r="U45" s="111"/>
      <c r="V45" s="112"/>
      <c r="W45" s="120"/>
      <c r="X45" s="191"/>
      <c r="Y45" s="12"/>
      <c r="Z45" s="208"/>
      <c r="AA45" s="295"/>
      <c r="AB45" s="296"/>
      <c r="AC45" s="12"/>
      <c r="AD45" s="208"/>
      <c r="AE45" s="117"/>
      <c r="AF45" s="110"/>
      <c r="AG45" s="291"/>
    </row>
    <row r="46" spans="1:33" ht="15.75" customHeight="1">
      <c r="A46" s="312"/>
      <c r="B46" s="163"/>
      <c r="C46" s="293"/>
      <c r="D46" s="294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07"/>
      <c r="S46" s="119"/>
      <c r="T46" s="120"/>
      <c r="U46" s="111"/>
      <c r="V46" s="112"/>
      <c r="W46" s="120"/>
      <c r="X46" s="191"/>
      <c r="Y46" s="12"/>
      <c r="Z46" s="208"/>
      <c r="AA46" s="295"/>
      <c r="AB46" s="296"/>
      <c r="AC46" s="12"/>
      <c r="AD46" s="208"/>
      <c r="AE46" s="117"/>
      <c r="AF46" s="110"/>
      <c r="AG46" s="291"/>
    </row>
    <row r="47" spans="1:33" ht="15.75" customHeight="1">
      <c r="A47" s="312"/>
      <c r="B47" s="163"/>
      <c r="C47" s="293"/>
      <c r="D47" s="294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07"/>
      <c r="S47" s="119"/>
      <c r="T47" s="120"/>
      <c r="U47" s="111"/>
      <c r="V47" s="112"/>
      <c r="W47" s="120"/>
      <c r="X47" s="191"/>
      <c r="Y47" s="12"/>
      <c r="Z47" s="208"/>
      <c r="AA47" s="295"/>
      <c r="AB47" s="296"/>
      <c r="AC47" s="12"/>
      <c r="AD47" s="208"/>
      <c r="AE47" s="117"/>
      <c r="AF47" s="110"/>
      <c r="AG47" s="291"/>
    </row>
    <row r="48" spans="1:33" ht="15.75" customHeight="1">
      <c r="A48" s="312"/>
      <c r="B48" s="163"/>
      <c r="C48" s="293"/>
      <c r="D48" s="294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07"/>
      <c r="S48" s="119"/>
      <c r="T48" s="120"/>
      <c r="U48" s="111"/>
      <c r="V48" s="112"/>
      <c r="W48" s="120"/>
      <c r="X48" s="191"/>
      <c r="Y48" s="12"/>
      <c r="Z48" s="208"/>
      <c r="AA48" s="295"/>
      <c r="AB48" s="296"/>
      <c r="AC48" s="12"/>
      <c r="AD48" s="208"/>
      <c r="AE48" s="117"/>
      <c r="AF48" s="110"/>
      <c r="AG48" s="291"/>
    </row>
    <row r="49" spans="1:33" ht="15.75" customHeight="1">
      <c r="A49" s="312"/>
      <c r="B49" s="163"/>
      <c r="C49" s="293"/>
      <c r="D49" s="294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07"/>
      <c r="S49" s="119"/>
      <c r="T49" s="120"/>
      <c r="U49" s="111"/>
      <c r="V49" s="112"/>
      <c r="W49" s="120"/>
      <c r="X49" s="191"/>
      <c r="Y49" s="12"/>
      <c r="Z49" s="208"/>
      <c r="AA49" s="295"/>
      <c r="AB49" s="296"/>
      <c r="AC49" s="12"/>
      <c r="AD49" s="208"/>
      <c r="AE49" s="117"/>
      <c r="AF49" s="110"/>
      <c r="AG49" s="291"/>
    </row>
    <row r="50" spans="1:33" ht="15.75" customHeight="1">
      <c r="A50" s="312"/>
      <c r="B50" s="163"/>
      <c r="C50" s="293"/>
      <c r="D50" s="294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07"/>
      <c r="S50" s="119"/>
      <c r="T50" s="120"/>
      <c r="U50" s="111"/>
      <c r="V50" s="112"/>
      <c r="W50" s="120"/>
      <c r="X50" s="191"/>
      <c r="Y50" s="12"/>
      <c r="Z50" s="208"/>
      <c r="AA50" s="295"/>
      <c r="AB50" s="296"/>
      <c r="AC50" s="12"/>
      <c r="AD50" s="208"/>
      <c r="AE50" s="117"/>
      <c r="AF50" s="110"/>
      <c r="AG50" s="291"/>
    </row>
    <row r="51" spans="1:33" ht="15.75" customHeight="1">
      <c r="A51" s="312"/>
      <c r="B51" s="163"/>
      <c r="C51" s="293"/>
      <c r="D51" s="294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07"/>
      <c r="S51" s="119"/>
      <c r="T51" s="120"/>
      <c r="U51" s="111"/>
      <c r="V51" s="112"/>
      <c r="W51" s="120"/>
      <c r="X51" s="191"/>
      <c r="Y51" s="12"/>
      <c r="Z51" s="208"/>
      <c r="AA51" s="295"/>
      <c r="AB51" s="296"/>
      <c r="AC51" s="12"/>
      <c r="AD51" s="208"/>
      <c r="AE51" s="117"/>
      <c r="AF51" s="110"/>
      <c r="AG51" s="291"/>
    </row>
    <row r="52" spans="1:33" ht="15.75" customHeight="1">
      <c r="A52" s="312"/>
      <c r="B52" s="163"/>
      <c r="C52" s="293"/>
      <c r="D52" s="294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07"/>
      <c r="S52" s="119"/>
      <c r="T52" s="120"/>
      <c r="U52" s="111"/>
      <c r="V52" s="112"/>
      <c r="W52" s="120"/>
      <c r="X52" s="191"/>
      <c r="Y52" s="12"/>
      <c r="Z52" s="208"/>
      <c r="AA52" s="295"/>
      <c r="AB52" s="296"/>
      <c r="AC52" s="12"/>
      <c r="AD52" s="208"/>
      <c r="AE52" s="117"/>
      <c r="AF52" s="110"/>
      <c r="AG52" s="291"/>
    </row>
    <row r="53" spans="1:33" ht="15.75" customHeight="1">
      <c r="A53" s="312"/>
      <c r="B53" s="163"/>
      <c r="C53" s="293"/>
      <c r="D53" s="294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07"/>
      <c r="S53" s="119"/>
      <c r="T53" s="120"/>
      <c r="U53" s="111"/>
      <c r="V53" s="112"/>
      <c r="W53" s="120"/>
      <c r="X53" s="191"/>
      <c r="Y53" s="12"/>
      <c r="Z53" s="208"/>
      <c r="AA53" s="295"/>
      <c r="AB53" s="296"/>
      <c r="AC53" s="12"/>
      <c r="AD53" s="208"/>
      <c r="AE53" s="117"/>
      <c r="AF53" s="110"/>
      <c r="AG53" s="291"/>
    </row>
    <row r="54" spans="1:33" ht="15.75" customHeight="1">
      <c r="A54" s="312"/>
      <c r="B54" s="163"/>
      <c r="C54" s="293"/>
      <c r="D54" s="294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07"/>
      <c r="S54" s="119"/>
      <c r="T54" s="120"/>
      <c r="U54" s="130"/>
      <c r="V54" s="131"/>
      <c r="W54" s="126"/>
      <c r="X54" s="127"/>
      <c r="Y54" s="12"/>
      <c r="Z54" s="208"/>
      <c r="AA54" s="295"/>
      <c r="AB54" s="296"/>
      <c r="AC54" s="12"/>
      <c r="AD54" s="208"/>
      <c r="AE54" s="165"/>
      <c r="AF54" s="125"/>
      <c r="AG54" s="291"/>
    </row>
    <row r="55" spans="1:33" ht="15.75" customHeight="1" thickBot="1">
      <c r="A55" s="313"/>
      <c r="B55" s="133" t="s">
        <v>117</v>
      </c>
      <c r="C55" s="297"/>
      <c r="D55" s="297"/>
      <c r="E55" s="134"/>
      <c r="F55" s="167"/>
      <c r="G55" s="135"/>
      <c r="H55" s="69"/>
      <c r="I55" s="136">
        <f t="shared" ref="I55:J55" si="16">AVERAGE(I39:I54)</f>
        <v>22.2</v>
      </c>
      <c r="J55" s="137">
        <f t="shared" si="16"/>
        <v>2240</v>
      </c>
      <c r="K55" s="138">
        <f t="shared" ref="K55" si="17">J55/I55</f>
        <v>100.90090090090091</v>
      </c>
      <c r="L55" s="136">
        <f t="shared" ref="L55:M55" si="18">AVERAGE(L39:L54)</f>
        <v>22.2</v>
      </c>
      <c r="M55" s="137">
        <f t="shared" si="18"/>
        <v>1960.2784167675825</v>
      </c>
      <c r="N55" s="138">
        <f t="shared" ref="N55:N62" si="19">M55/L55</f>
        <v>88.300829584125339</v>
      </c>
      <c r="O55" s="139">
        <f t="shared" ref="O55:O62" si="20">L55-I55</f>
        <v>0</v>
      </c>
      <c r="P55" s="140">
        <f t="shared" ref="P55:P62" si="21">N55-K55</f>
        <v>-12.600071316775569</v>
      </c>
      <c r="Q55" s="141">
        <f t="shared" ref="Q55:Q62" si="22">N55/K55</f>
        <v>0.87512429319981355</v>
      </c>
      <c r="R55" s="308"/>
      <c r="S55" s="142">
        <f>S39</f>
        <v>0.29171296296296295</v>
      </c>
      <c r="T55" s="143">
        <f>INDEX(T39:T54,COUNTA(T39:T54))</f>
        <v>0.65694444444444444</v>
      </c>
      <c r="U55" s="144"/>
      <c r="V55" s="166"/>
      <c r="W55" s="167"/>
      <c r="X55" s="138"/>
      <c r="Y55" s="181">
        <f>SUM(Y39:Y54)</f>
        <v>0</v>
      </c>
      <c r="Z55" s="182">
        <f>SUM(Z39:Z54)</f>
        <v>0</v>
      </c>
      <c r="AA55" s="298"/>
      <c r="AB55" s="299"/>
      <c r="AC55" s="181">
        <f>SUM(AC39:AC54)</f>
        <v>11</v>
      </c>
      <c r="AD55" s="194">
        <f>SUM(AD39:AD54)</f>
        <v>0</v>
      </c>
      <c r="AE55" s="168">
        <f t="shared" ref="AE55:AE62" si="23">M55-J55</f>
        <v>-279.72158323241752</v>
      </c>
      <c r="AF55" s="141">
        <f t="shared" ref="AF55:AF62" si="24">M55/J55</f>
        <v>0.87512429319981366</v>
      </c>
      <c r="AG55" s="292"/>
    </row>
    <row r="56" spans="1:33" ht="15.75" customHeight="1">
      <c r="A56" s="300" t="s">
        <v>231</v>
      </c>
      <c r="B56" s="114" t="s">
        <v>191</v>
      </c>
      <c r="C56" s="375" t="s">
        <v>192</v>
      </c>
      <c r="D56" s="375"/>
      <c r="E56" s="147">
        <v>57.3</v>
      </c>
      <c r="F56" s="97">
        <v>1642</v>
      </c>
      <c r="G56" s="148">
        <f t="shared" ref="G56:G62" si="25">E56*F56</f>
        <v>94086.599999999991</v>
      </c>
      <c r="H56" s="149"/>
      <c r="I56" s="150">
        <v>22</v>
      </c>
      <c r="J56" s="151">
        <v>1800</v>
      </c>
      <c r="K56" s="152">
        <f>J56/I56</f>
        <v>81.818181818181813</v>
      </c>
      <c r="L56" s="153">
        <v>22</v>
      </c>
      <c r="M56" s="151">
        <f t="shared" ref="M56:M62" si="26">F56/V56*60</f>
        <v>1599.3506493506504</v>
      </c>
      <c r="N56" s="152">
        <f t="shared" si="19"/>
        <v>72.697756788665927</v>
      </c>
      <c r="O56" s="154">
        <f t="shared" si="20"/>
        <v>0</v>
      </c>
      <c r="P56" s="155">
        <f t="shared" si="21"/>
        <v>-9.1204250295158857</v>
      </c>
      <c r="Q56" s="156">
        <f t="shared" si="22"/>
        <v>0.88852813852813917</v>
      </c>
      <c r="R56" s="306">
        <f>Q72</f>
        <v>0.88048706392004283</v>
      </c>
      <c r="S56" s="157">
        <v>0.29194444444444445</v>
      </c>
      <c r="T56" s="158">
        <v>0.3347222222222222</v>
      </c>
      <c r="U56" s="159"/>
      <c r="V56" s="160">
        <v>61.599999999999959</v>
      </c>
      <c r="W56" s="158"/>
      <c r="X56" s="169"/>
      <c r="Y56" s="12"/>
      <c r="Z56" s="208"/>
      <c r="AA56" s="309"/>
      <c r="AB56" s="310"/>
      <c r="AC56" s="12">
        <v>1</v>
      </c>
      <c r="AD56" s="208"/>
      <c r="AE56" s="115">
        <f t="shared" si="23"/>
        <v>-200.64935064934957</v>
      </c>
      <c r="AF56" s="156">
        <f t="shared" si="24"/>
        <v>0.88852813852813917</v>
      </c>
      <c r="AG56" s="290">
        <f>AF72</f>
        <v>0.88048706392004283</v>
      </c>
    </row>
    <row r="57" spans="1:33" ht="15.75" customHeight="1">
      <c r="A57" s="301"/>
      <c r="B57" s="100" t="s">
        <v>178</v>
      </c>
      <c r="C57" s="374" t="s">
        <v>204</v>
      </c>
      <c r="D57" s="374"/>
      <c r="E57" s="101">
        <v>57.73</v>
      </c>
      <c r="F57" s="102">
        <v>1130</v>
      </c>
      <c r="G57" s="103">
        <f t="shared" si="25"/>
        <v>65234.899999999994</v>
      </c>
      <c r="H57" s="26"/>
      <c r="I57" s="104">
        <v>22</v>
      </c>
      <c r="J57" s="105">
        <v>1800</v>
      </c>
      <c r="K57" s="106">
        <f t="shared" ref="K57:K62" si="27">J57/I57</f>
        <v>81.818181818181813</v>
      </c>
      <c r="L57" s="107">
        <v>22</v>
      </c>
      <c r="M57" s="105">
        <f t="shared" si="26"/>
        <v>1602.2055927530519</v>
      </c>
      <c r="N57" s="106">
        <f t="shared" si="19"/>
        <v>72.827526943320535</v>
      </c>
      <c r="O57" s="108">
        <f t="shared" si="20"/>
        <v>0</v>
      </c>
      <c r="P57" s="109">
        <f t="shared" si="21"/>
        <v>-8.9906548748612778</v>
      </c>
      <c r="Q57" s="110">
        <f t="shared" si="22"/>
        <v>0.89011421819613989</v>
      </c>
      <c r="R57" s="307"/>
      <c r="S57" s="47">
        <v>0.33819444444444446</v>
      </c>
      <c r="T57" s="48">
        <v>0.36758101851851854</v>
      </c>
      <c r="U57" s="111">
        <v>5.0000000000000622</v>
      </c>
      <c r="V57" s="112">
        <v>42.316666666666677</v>
      </c>
      <c r="W57" s="113"/>
      <c r="X57" s="116"/>
      <c r="Y57" s="12"/>
      <c r="Z57" s="208"/>
      <c r="AA57" s="295"/>
      <c r="AB57" s="296"/>
      <c r="AC57" s="12">
        <v>1</v>
      </c>
      <c r="AD57" s="208"/>
      <c r="AE57" s="117">
        <f t="shared" si="23"/>
        <v>-197.79440724694814</v>
      </c>
      <c r="AF57" s="110">
        <f t="shared" si="24"/>
        <v>0.89011421819613989</v>
      </c>
      <c r="AG57" s="291"/>
    </row>
    <row r="58" spans="1:33" ht="15.75" customHeight="1">
      <c r="A58" s="301"/>
      <c r="B58" s="100" t="s">
        <v>178</v>
      </c>
      <c r="C58" s="374" t="s">
        <v>203</v>
      </c>
      <c r="D58" s="374"/>
      <c r="E58" s="101">
        <v>57.73</v>
      </c>
      <c r="F58" s="102">
        <v>861</v>
      </c>
      <c r="G58" s="103">
        <f t="shared" si="25"/>
        <v>49705.53</v>
      </c>
      <c r="H58" s="26"/>
      <c r="I58" s="104">
        <v>22</v>
      </c>
      <c r="J58" s="105">
        <v>1800</v>
      </c>
      <c r="K58" s="106">
        <f t="shared" si="27"/>
        <v>81.818181818181813</v>
      </c>
      <c r="L58" s="107">
        <v>22</v>
      </c>
      <c r="M58" s="105">
        <f t="shared" si="26"/>
        <v>1600.2065049044922</v>
      </c>
      <c r="N58" s="106">
        <f t="shared" si="19"/>
        <v>72.736659313840562</v>
      </c>
      <c r="O58" s="108">
        <f t="shared" si="20"/>
        <v>0</v>
      </c>
      <c r="P58" s="109">
        <f t="shared" si="21"/>
        <v>-9.0815225043412511</v>
      </c>
      <c r="Q58" s="110">
        <f t="shared" si="22"/>
        <v>0.88900361383582915</v>
      </c>
      <c r="R58" s="307"/>
      <c r="S58" s="47">
        <v>0.37152777777777779</v>
      </c>
      <c r="T58" s="48">
        <v>0.39394675925925926</v>
      </c>
      <c r="U58" s="111">
        <v>5.6833333333333158</v>
      </c>
      <c r="V58" s="112">
        <v>32.283333333333317</v>
      </c>
      <c r="W58" s="113"/>
      <c r="X58" s="116"/>
      <c r="Y58" s="12"/>
      <c r="Z58" s="208"/>
      <c r="AA58" s="295"/>
      <c r="AB58" s="296"/>
      <c r="AC58" s="12">
        <v>1</v>
      </c>
      <c r="AD58" s="208"/>
      <c r="AE58" s="117">
        <f t="shared" si="23"/>
        <v>-199.79349509550775</v>
      </c>
      <c r="AF58" s="110">
        <f t="shared" si="24"/>
        <v>0.88900361383582904</v>
      </c>
      <c r="AG58" s="291"/>
    </row>
    <row r="59" spans="1:33" ht="15.75" customHeight="1">
      <c r="A59" s="301"/>
      <c r="B59" s="100" t="s">
        <v>201</v>
      </c>
      <c r="C59" s="374" t="s">
        <v>205</v>
      </c>
      <c r="D59" s="374"/>
      <c r="E59" s="101">
        <v>71.84</v>
      </c>
      <c r="F59" s="102">
        <v>1189</v>
      </c>
      <c r="G59" s="103">
        <f t="shared" si="25"/>
        <v>85417.760000000009</v>
      </c>
      <c r="H59" s="26"/>
      <c r="I59" s="104">
        <v>19</v>
      </c>
      <c r="J59" s="105">
        <v>1800</v>
      </c>
      <c r="K59" s="106">
        <f t="shared" si="27"/>
        <v>94.736842105263165</v>
      </c>
      <c r="L59" s="107">
        <v>19</v>
      </c>
      <c r="M59" s="105">
        <f t="shared" si="26"/>
        <v>1604.9493813273343</v>
      </c>
      <c r="N59" s="106">
        <f t="shared" si="19"/>
        <v>84.471020069859705</v>
      </c>
      <c r="O59" s="108">
        <f t="shared" si="20"/>
        <v>0</v>
      </c>
      <c r="P59" s="109">
        <f t="shared" si="21"/>
        <v>-10.26582203540346</v>
      </c>
      <c r="Q59" s="110">
        <f t="shared" si="22"/>
        <v>0.89163854518185237</v>
      </c>
      <c r="R59" s="307"/>
      <c r="S59" s="47">
        <v>0.3972222222222222</v>
      </c>
      <c r="T59" s="48">
        <v>0.42809027777777775</v>
      </c>
      <c r="U59" s="111">
        <v>4.7166666666666313</v>
      </c>
      <c r="V59" s="112">
        <v>44.449999999999996</v>
      </c>
      <c r="W59" s="113"/>
      <c r="X59" s="116"/>
      <c r="Y59" s="12"/>
      <c r="Z59" s="208"/>
      <c r="AA59" s="295"/>
      <c r="AB59" s="296"/>
      <c r="AC59" s="12">
        <v>1</v>
      </c>
      <c r="AD59" s="208"/>
      <c r="AE59" s="215">
        <f t="shared" si="23"/>
        <v>-195.05061867266568</v>
      </c>
      <c r="AF59" s="216">
        <f t="shared" si="24"/>
        <v>0.89163854518185237</v>
      </c>
      <c r="AG59" s="291"/>
    </row>
    <row r="60" spans="1:33" ht="15.75" customHeight="1">
      <c r="A60" s="302"/>
      <c r="B60" s="100" t="s">
        <v>201</v>
      </c>
      <c r="C60" s="374" t="s">
        <v>206</v>
      </c>
      <c r="D60" s="374"/>
      <c r="E60" s="101">
        <v>72.400000000000006</v>
      </c>
      <c r="F60" s="105">
        <v>697</v>
      </c>
      <c r="G60" s="103">
        <f t="shared" si="25"/>
        <v>50462.8</v>
      </c>
      <c r="H60" s="13"/>
      <c r="I60" s="104">
        <v>18</v>
      </c>
      <c r="J60" s="105">
        <v>1800</v>
      </c>
      <c r="K60" s="106">
        <f t="shared" si="27"/>
        <v>100</v>
      </c>
      <c r="L60" s="118">
        <v>18</v>
      </c>
      <c r="M60" s="105">
        <f t="shared" si="26"/>
        <v>1606.4020486555719</v>
      </c>
      <c r="N60" s="106">
        <f t="shared" si="19"/>
        <v>89.244558258642883</v>
      </c>
      <c r="O60" s="108">
        <f t="shared" si="20"/>
        <v>0</v>
      </c>
      <c r="P60" s="109">
        <f t="shared" si="21"/>
        <v>-10.755441741357117</v>
      </c>
      <c r="Q60" s="110">
        <f t="shared" si="22"/>
        <v>0.89244558258642881</v>
      </c>
      <c r="R60" s="307"/>
      <c r="S60" s="47">
        <v>0.43125000000000002</v>
      </c>
      <c r="T60" s="48">
        <v>0.4493287037037037</v>
      </c>
      <c r="U60" s="111">
        <v>4.5500000000000718</v>
      </c>
      <c r="V60" s="112">
        <v>26.033333333333299</v>
      </c>
      <c r="W60" s="113"/>
      <c r="X60" s="116"/>
      <c r="Y60" s="12"/>
      <c r="Z60" s="208"/>
      <c r="AA60" s="295"/>
      <c r="AB60" s="296"/>
      <c r="AC60" s="12">
        <v>1</v>
      </c>
      <c r="AD60" s="208"/>
      <c r="AE60" s="215">
        <f t="shared" si="23"/>
        <v>-193.59795134442811</v>
      </c>
      <c r="AF60" s="216">
        <f t="shared" si="24"/>
        <v>0.89244558258642881</v>
      </c>
      <c r="AG60" s="291"/>
    </row>
    <row r="61" spans="1:33" ht="15.75" customHeight="1">
      <c r="A61" s="302"/>
      <c r="B61" s="100" t="s">
        <v>201</v>
      </c>
      <c r="C61" s="374" t="s">
        <v>202</v>
      </c>
      <c r="D61" s="374"/>
      <c r="E61" s="101">
        <v>32.06</v>
      </c>
      <c r="F61" s="105">
        <v>966</v>
      </c>
      <c r="G61" s="121">
        <f t="shared" si="25"/>
        <v>30969.960000000003</v>
      </c>
      <c r="H61" s="122"/>
      <c r="I61" s="104">
        <v>19</v>
      </c>
      <c r="J61" s="105">
        <v>3600</v>
      </c>
      <c r="K61" s="106">
        <f t="shared" si="27"/>
        <v>189.47368421052633</v>
      </c>
      <c r="L61" s="107">
        <v>19</v>
      </c>
      <c r="M61" s="105">
        <f t="shared" si="26"/>
        <v>3199.2640294388261</v>
      </c>
      <c r="N61" s="106">
        <f t="shared" si="19"/>
        <v>168.3823173388856</v>
      </c>
      <c r="O61" s="108">
        <f t="shared" si="20"/>
        <v>0</v>
      </c>
      <c r="P61" s="109">
        <f t="shared" si="21"/>
        <v>-21.09136687164073</v>
      </c>
      <c r="Q61" s="110">
        <f t="shared" si="22"/>
        <v>0.8886844526218961</v>
      </c>
      <c r="R61" s="307"/>
      <c r="S61" s="47">
        <v>0.45347222222222222</v>
      </c>
      <c r="T61" s="48">
        <v>0.46605324074074073</v>
      </c>
      <c r="U61" s="111">
        <v>5.9666666666666668</v>
      </c>
      <c r="V61" s="112">
        <v>18.116666666666646</v>
      </c>
      <c r="W61" s="113">
        <v>0.46605324074074073</v>
      </c>
      <c r="X61" s="116">
        <v>0.50486111111111109</v>
      </c>
      <c r="Y61" s="12"/>
      <c r="Z61" s="208"/>
      <c r="AA61" s="295"/>
      <c r="AB61" s="296"/>
      <c r="AC61" s="12">
        <v>1</v>
      </c>
      <c r="AD61" s="208"/>
      <c r="AE61" s="215">
        <f t="shared" si="23"/>
        <v>-400.73597056117387</v>
      </c>
      <c r="AF61" s="216">
        <f t="shared" si="24"/>
        <v>0.8886844526218961</v>
      </c>
      <c r="AG61" s="291"/>
    </row>
    <row r="62" spans="1:33" ht="15.75" customHeight="1">
      <c r="A62" s="302"/>
      <c r="B62" s="100" t="s">
        <v>201</v>
      </c>
      <c r="C62" s="374" t="s">
        <v>258</v>
      </c>
      <c r="D62" s="374"/>
      <c r="E62" s="101">
        <v>53.83</v>
      </c>
      <c r="F62" s="105">
        <v>5231</v>
      </c>
      <c r="G62" s="121">
        <f t="shared" si="25"/>
        <v>281584.73</v>
      </c>
      <c r="H62" s="62"/>
      <c r="I62" s="104">
        <v>19</v>
      </c>
      <c r="J62" s="105">
        <v>1800</v>
      </c>
      <c r="K62" s="106">
        <f t="shared" si="27"/>
        <v>94.736842105263165</v>
      </c>
      <c r="L62" s="118">
        <v>19</v>
      </c>
      <c r="M62" s="105">
        <f t="shared" si="26"/>
        <v>1466.6355140186915</v>
      </c>
      <c r="N62" s="106">
        <f t="shared" si="19"/>
        <v>77.191342843089032</v>
      </c>
      <c r="O62" s="123">
        <f t="shared" si="20"/>
        <v>0</v>
      </c>
      <c r="P62" s="124">
        <f t="shared" si="21"/>
        <v>-17.545499262174133</v>
      </c>
      <c r="Q62" s="125">
        <f t="shared" si="22"/>
        <v>0.81479750778816196</v>
      </c>
      <c r="R62" s="307"/>
      <c r="S62" s="47">
        <v>0.50486111111111109</v>
      </c>
      <c r="T62" s="48">
        <v>0.65347222222222223</v>
      </c>
      <c r="U62" s="111">
        <v>55.883333333333326</v>
      </c>
      <c r="V62" s="112">
        <v>214.00000000000003</v>
      </c>
      <c r="W62" s="113"/>
      <c r="X62" s="116"/>
      <c r="Y62" s="12"/>
      <c r="Z62" s="208"/>
      <c r="AA62" s="295"/>
      <c r="AB62" s="296"/>
      <c r="AC62" s="12">
        <v>4</v>
      </c>
      <c r="AD62" s="208"/>
      <c r="AE62" s="215">
        <f t="shared" si="23"/>
        <v>-333.36448598130846</v>
      </c>
      <c r="AF62" s="216">
        <f t="shared" si="24"/>
        <v>0.81479750778816196</v>
      </c>
      <c r="AG62" s="291"/>
    </row>
    <row r="63" spans="1:33" ht="15.75" customHeight="1">
      <c r="A63" s="302"/>
      <c r="B63" s="100"/>
      <c r="C63" s="374"/>
      <c r="D63" s="374"/>
      <c r="E63" s="101"/>
      <c r="F63" s="105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07"/>
      <c r="S63" s="47"/>
      <c r="T63" s="48"/>
      <c r="U63" s="111"/>
      <c r="V63" s="112"/>
      <c r="W63" s="113"/>
      <c r="X63" s="116"/>
      <c r="Y63" s="12"/>
      <c r="Z63" s="208"/>
      <c r="AA63" s="295"/>
      <c r="AB63" s="296"/>
      <c r="AC63" s="12"/>
      <c r="AD63" s="208"/>
      <c r="AE63" s="215"/>
      <c r="AF63" s="216"/>
      <c r="AG63" s="291"/>
    </row>
    <row r="64" spans="1:33" ht="15.75" customHeight="1">
      <c r="A64" s="302"/>
      <c r="B64" s="100"/>
      <c r="C64" s="374"/>
      <c r="D64" s="374"/>
      <c r="E64" s="101"/>
      <c r="F64" s="105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07"/>
      <c r="S64" s="47"/>
      <c r="T64" s="48"/>
      <c r="U64" s="111"/>
      <c r="V64" s="112"/>
      <c r="W64" s="113"/>
      <c r="X64" s="116"/>
      <c r="Y64" s="12"/>
      <c r="Z64" s="208"/>
      <c r="AA64" s="295"/>
      <c r="AB64" s="296"/>
      <c r="AC64" s="12"/>
      <c r="AD64" s="208"/>
      <c r="AE64" s="215"/>
      <c r="AF64" s="216"/>
      <c r="AG64" s="291"/>
    </row>
    <row r="65" spans="1:33" ht="15.75" customHeight="1">
      <c r="A65" s="302"/>
      <c r="B65" s="100"/>
      <c r="C65" s="374"/>
      <c r="D65" s="374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07"/>
      <c r="S65" s="47"/>
      <c r="T65" s="48"/>
      <c r="U65" s="111"/>
      <c r="V65" s="112"/>
      <c r="W65" s="113"/>
      <c r="X65" s="116"/>
      <c r="Y65" s="12"/>
      <c r="Z65" s="208"/>
      <c r="AA65" s="295"/>
      <c r="AB65" s="296"/>
      <c r="AC65" s="12"/>
      <c r="AD65" s="208"/>
      <c r="AE65" s="215"/>
      <c r="AF65" s="216"/>
      <c r="AG65" s="291"/>
    </row>
    <row r="66" spans="1:33" ht="15.75" customHeight="1">
      <c r="A66" s="302"/>
      <c r="B66" s="100"/>
      <c r="C66" s="374"/>
      <c r="D66" s="374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07"/>
      <c r="S66" s="47"/>
      <c r="T66" s="48"/>
      <c r="U66" s="111"/>
      <c r="V66" s="112"/>
      <c r="W66" s="113"/>
      <c r="X66" s="116"/>
      <c r="Y66" s="12"/>
      <c r="Z66" s="208"/>
      <c r="AA66" s="295"/>
      <c r="AB66" s="296"/>
      <c r="AC66" s="12"/>
      <c r="AD66" s="208"/>
      <c r="AE66" s="215"/>
      <c r="AF66" s="216"/>
      <c r="AG66" s="291"/>
    </row>
    <row r="67" spans="1:33" ht="15.75" customHeight="1">
      <c r="A67" s="302"/>
      <c r="B67" s="100"/>
      <c r="C67" s="374"/>
      <c r="D67" s="374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07"/>
      <c r="S67" s="47"/>
      <c r="T67" s="48"/>
      <c r="U67" s="111"/>
      <c r="V67" s="112"/>
      <c r="W67" s="113"/>
      <c r="X67" s="116"/>
      <c r="Y67" s="12"/>
      <c r="Z67" s="208"/>
      <c r="AA67" s="295"/>
      <c r="AB67" s="296"/>
      <c r="AC67" s="12"/>
      <c r="AD67" s="208"/>
      <c r="AE67" s="215"/>
      <c r="AF67" s="216"/>
      <c r="AG67" s="291"/>
    </row>
    <row r="68" spans="1:33" ht="15.75" customHeight="1">
      <c r="A68" s="302"/>
      <c r="B68" s="100"/>
      <c r="C68" s="374"/>
      <c r="D68" s="374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07"/>
      <c r="S68" s="47"/>
      <c r="T68" s="48"/>
      <c r="U68" s="111"/>
      <c r="V68" s="112"/>
      <c r="W68" s="113"/>
      <c r="X68" s="116"/>
      <c r="Y68" s="12"/>
      <c r="Z68" s="208"/>
      <c r="AA68" s="295"/>
      <c r="AB68" s="296"/>
      <c r="AC68" s="12"/>
      <c r="AD68" s="208"/>
      <c r="AE68" s="215"/>
      <c r="AF68" s="216"/>
      <c r="AG68" s="291"/>
    </row>
    <row r="69" spans="1:33" ht="15.75" customHeight="1">
      <c r="A69" s="302"/>
      <c r="B69" s="100"/>
      <c r="C69" s="374"/>
      <c r="D69" s="374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07"/>
      <c r="S69" s="47"/>
      <c r="T69" s="48"/>
      <c r="U69" s="111"/>
      <c r="V69" s="112"/>
      <c r="W69" s="113"/>
      <c r="X69" s="116"/>
      <c r="Y69" s="12"/>
      <c r="Z69" s="208"/>
      <c r="AA69" s="295"/>
      <c r="AB69" s="296"/>
      <c r="AC69" s="12"/>
      <c r="AD69" s="208"/>
      <c r="AE69" s="215"/>
      <c r="AF69" s="216"/>
      <c r="AG69" s="291"/>
    </row>
    <row r="70" spans="1:33" ht="15.75" customHeight="1">
      <c r="A70" s="302"/>
      <c r="B70" s="100"/>
      <c r="C70" s="374"/>
      <c r="D70" s="374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07"/>
      <c r="S70" s="47"/>
      <c r="T70" s="48"/>
      <c r="U70" s="111"/>
      <c r="V70" s="112"/>
      <c r="W70" s="113"/>
      <c r="X70" s="116"/>
      <c r="Y70" s="12"/>
      <c r="Z70" s="208"/>
      <c r="AA70" s="295"/>
      <c r="AB70" s="296"/>
      <c r="AC70" s="12"/>
      <c r="AD70" s="208"/>
      <c r="AE70" s="215"/>
      <c r="AF70" s="216"/>
      <c r="AG70" s="291"/>
    </row>
    <row r="71" spans="1:33" ht="15.75" customHeight="1">
      <c r="A71" s="302"/>
      <c r="B71" s="100"/>
      <c r="C71" s="374"/>
      <c r="D71" s="374"/>
      <c r="E71" s="184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07"/>
      <c r="S71" s="119"/>
      <c r="T71" s="120"/>
      <c r="U71" s="130"/>
      <c r="V71" s="131"/>
      <c r="W71" s="126"/>
      <c r="X71" s="127"/>
      <c r="Y71" s="12"/>
      <c r="Z71" s="208"/>
      <c r="AA71" s="295"/>
      <c r="AB71" s="296"/>
      <c r="AC71" s="12"/>
      <c r="AD71" s="208"/>
      <c r="AE71" s="165"/>
      <c r="AF71" s="125"/>
      <c r="AG71" s="291"/>
    </row>
    <row r="72" spans="1:33" ht="15.75" customHeight="1" thickBot="1">
      <c r="A72" s="303"/>
      <c r="B72" s="133" t="s">
        <v>117</v>
      </c>
      <c r="C72" s="297"/>
      <c r="D72" s="297"/>
      <c r="E72" s="134"/>
      <c r="F72" s="167"/>
      <c r="G72" s="135"/>
      <c r="H72" s="69"/>
      <c r="I72" s="136">
        <f t="shared" ref="I72:J72" si="28">AVERAGE(I56:I71)</f>
        <v>20.142857142857142</v>
      </c>
      <c r="J72" s="137">
        <f t="shared" si="28"/>
        <v>2057.1428571428573</v>
      </c>
      <c r="K72" s="138">
        <f t="shared" ref="K72:K74" si="29">J72/I72</f>
        <v>102.1276595744681</v>
      </c>
      <c r="L72" s="136">
        <f t="shared" ref="L72:M72" si="30">AVERAGE(L56:L71)</f>
        <v>20.142857142857142</v>
      </c>
      <c r="M72" s="137">
        <f t="shared" si="30"/>
        <v>1811.2876743498025</v>
      </c>
      <c r="N72" s="138">
        <f>M72/L72</f>
        <v>89.922083123749061</v>
      </c>
      <c r="O72" s="139">
        <f>L72-I72</f>
        <v>0</v>
      </c>
      <c r="P72" s="140">
        <f>N72-K72</f>
        <v>-12.205576450719036</v>
      </c>
      <c r="Q72" s="141">
        <f>N72/K72</f>
        <v>0.88048706392004283</v>
      </c>
      <c r="R72" s="308"/>
      <c r="S72" s="142">
        <f>S56</f>
        <v>0.29194444444444445</v>
      </c>
      <c r="T72" s="143">
        <f>INDEX(T56:T71,COUNTA(T56:T71))</f>
        <v>0.65347222222222223</v>
      </c>
      <c r="U72" s="144"/>
      <c r="V72" s="166"/>
      <c r="W72" s="167"/>
      <c r="X72" s="138"/>
      <c r="Y72" s="181">
        <f>SUM(Y56:Y71)</f>
        <v>0</v>
      </c>
      <c r="Z72" s="182">
        <f>SUM(Z56:Z71)</f>
        <v>0</v>
      </c>
      <c r="AA72" s="298"/>
      <c r="AB72" s="299"/>
      <c r="AC72" s="181">
        <f>SUM(AC56:AC71)</f>
        <v>10</v>
      </c>
      <c r="AD72" s="194">
        <f>SUM(AD56:AD71)</f>
        <v>0</v>
      </c>
      <c r="AE72" s="168">
        <f>M72-J72</f>
        <v>-245.85518279305484</v>
      </c>
      <c r="AF72" s="141">
        <f>M72/J72</f>
        <v>0.88048706392004283</v>
      </c>
      <c r="AG72" s="292"/>
    </row>
    <row r="73" spans="1:33" ht="15.75" customHeight="1">
      <c r="A73" s="311" t="s">
        <v>118</v>
      </c>
      <c r="B73" s="100" t="s">
        <v>180</v>
      </c>
      <c r="C73" s="293" t="s">
        <v>207</v>
      </c>
      <c r="D73" s="294"/>
      <c r="E73" s="101">
        <v>21.74</v>
      </c>
      <c r="F73" s="102">
        <v>690</v>
      </c>
      <c r="G73" s="121">
        <f t="shared" ref="G73:G74" si="31">E73*F73</f>
        <v>15000.599999999999</v>
      </c>
      <c r="H73" s="62"/>
      <c r="I73" s="104">
        <v>6</v>
      </c>
      <c r="J73" s="105">
        <v>3600</v>
      </c>
      <c r="K73" s="106">
        <f t="shared" si="29"/>
        <v>600</v>
      </c>
      <c r="L73" s="118">
        <v>6</v>
      </c>
      <c r="M73" s="105">
        <f>F73/V73*60</f>
        <v>3251.3089005235688</v>
      </c>
      <c r="N73" s="106">
        <f>M73/L73</f>
        <v>541.88481675392813</v>
      </c>
      <c r="O73" s="123">
        <f>L73-I73</f>
        <v>0</v>
      </c>
      <c r="P73" s="124">
        <f>N73-K73</f>
        <v>-58.115183246071865</v>
      </c>
      <c r="Q73" s="125">
        <f>N73/K73</f>
        <v>0.90314136125654687</v>
      </c>
      <c r="R73" s="306">
        <f>Q89</f>
        <v>0.90177276924040883</v>
      </c>
      <c r="S73" s="47">
        <v>0.53004629629629629</v>
      </c>
      <c r="T73" s="48">
        <v>0.53888888888888886</v>
      </c>
      <c r="U73" s="111">
        <v>56.266666666666694</v>
      </c>
      <c r="V73" s="112">
        <v>12.733333333333299</v>
      </c>
      <c r="W73" s="113"/>
      <c r="X73" s="162"/>
      <c r="Y73" s="12"/>
      <c r="Z73" s="208"/>
      <c r="AA73" s="309"/>
      <c r="AB73" s="310"/>
      <c r="AC73" s="12">
        <v>1</v>
      </c>
      <c r="AD73" s="208"/>
      <c r="AE73" s="115">
        <f>M73-J73</f>
        <v>-348.69109947643119</v>
      </c>
      <c r="AF73" s="156">
        <f>M73/J73</f>
        <v>0.90314136125654687</v>
      </c>
      <c r="AG73" s="290">
        <f>AF89</f>
        <v>0.90177276924040883</v>
      </c>
    </row>
    <row r="74" spans="1:33" ht="15.75" customHeight="1">
      <c r="A74" s="312"/>
      <c r="B74" s="100" t="s">
        <v>236</v>
      </c>
      <c r="C74" s="293" t="s">
        <v>237</v>
      </c>
      <c r="D74" s="294"/>
      <c r="E74" s="101">
        <v>27.05</v>
      </c>
      <c r="F74" s="102">
        <v>2390</v>
      </c>
      <c r="G74" s="121">
        <f t="shared" si="31"/>
        <v>64649.5</v>
      </c>
      <c r="H74" s="62"/>
      <c r="I74" s="104">
        <v>6</v>
      </c>
      <c r="J74" s="105">
        <v>3273</v>
      </c>
      <c r="K74" s="106">
        <f t="shared" si="29"/>
        <v>545.5</v>
      </c>
      <c r="L74" s="118">
        <v>6</v>
      </c>
      <c r="M74" s="105">
        <f>F74/V74*60</f>
        <v>2946.575342465761</v>
      </c>
      <c r="N74" s="106">
        <f>M74/L74</f>
        <v>491.09589041096018</v>
      </c>
      <c r="O74" s="123">
        <f>L74-I74</f>
        <v>0</v>
      </c>
      <c r="P74" s="124">
        <f>N74-K74</f>
        <v>-54.40410958903982</v>
      </c>
      <c r="Q74" s="125">
        <f>N74/K74</f>
        <v>0.90026744346647147</v>
      </c>
      <c r="R74" s="307"/>
      <c r="S74" s="47">
        <v>0.54259259259259263</v>
      </c>
      <c r="T74" s="48">
        <v>0.57638888888888884</v>
      </c>
      <c r="U74" s="111">
        <v>5.333333333333421</v>
      </c>
      <c r="V74" s="112">
        <v>48.666666666666544</v>
      </c>
      <c r="W74" s="113"/>
      <c r="X74" s="116"/>
      <c r="Y74" s="12"/>
      <c r="Z74" s="208"/>
      <c r="AA74" s="295"/>
      <c r="AB74" s="296"/>
      <c r="AC74" s="12">
        <v>1</v>
      </c>
      <c r="AD74" s="208"/>
      <c r="AE74" s="117">
        <f>M74-J74</f>
        <v>-326.42465753423903</v>
      </c>
      <c r="AF74" s="110">
        <f>M74/J74</f>
        <v>0.90026744346647147</v>
      </c>
      <c r="AG74" s="291"/>
    </row>
    <row r="75" spans="1:33" ht="15.75" customHeight="1">
      <c r="A75" s="312"/>
      <c r="B75" s="100"/>
      <c r="C75" s="293"/>
      <c r="D75" s="294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07"/>
      <c r="S75" s="47"/>
      <c r="T75" s="48"/>
      <c r="U75" s="111"/>
      <c r="V75" s="112"/>
      <c r="W75" s="113"/>
      <c r="X75" s="116"/>
      <c r="Y75" s="12"/>
      <c r="Z75" s="208"/>
      <c r="AA75" s="295"/>
      <c r="AB75" s="296"/>
      <c r="AC75" s="12"/>
      <c r="AD75" s="208"/>
      <c r="AE75" s="117"/>
      <c r="AF75" s="110"/>
      <c r="AG75" s="291"/>
    </row>
    <row r="76" spans="1:33" ht="15.75" customHeight="1">
      <c r="A76" s="312"/>
      <c r="B76" s="100"/>
      <c r="C76" s="293"/>
      <c r="D76" s="294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07"/>
      <c r="S76" s="47"/>
      <c r="T76" s="48"/>
      <c r="U76" s="111"/>
      <c r="V76" s="112"/>
      <c r="W76" s="113"/>
      <c r="X76" s="116"/>
      <c r="Y76" s="12"/>
      <c r="Z76" s="208"/>
      <c r="AA76" s="295"/>
      <c r="AB76" s="296"/>
      <c r="AC76" s="12"/>
      <c r="AD76" s="208"/>
      <c r="AE76" s="117"/>
      <c r="AF76" s="110"/>
      <c r="AG76" s="291"/>
    </row>
    <row r="77" spans="1:33" ht="15.75" customHeight="1">
      <c r="A77" s="312"/>
      <c r="B77" s="100"/>
      <c r="C77" s="293"/>
      <c r="D77" s="294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307"/>
      <c r="S77" s="47"/>
      <c r="T77" s="48"/>
      <c r="U77" s="111"/>
      <c r="V77" s="112"/>
      <c r="W77" s="113"/>
      <c r="X77" s="116"/>
      <c r="Y77" s="12"/>
      <c r="Z77" s="208"/>
      <c r="AA77" s="295"/>
      <c r="AB77" s="296"/>
      <c r="AC77" s="12"/>
      <c r="AD77" s="208"/>
      <c r="AE77" s="117"/>
      <c r="AF77" s="110"/>
      <c r="AG77" s="291"/>
    </row>
    <row r="78" spans="1:33" ht="15.75" customHeight="1">
      <c r="A78" s="312"/>
      <c r="B78" s="100"/>
      <c r="C78" s="293"/>
      <c r="D78" s="294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07"/>
      <c r="S78" s="47"/>
      <c r="T78" s="48"/>
      <c r="U78" s="111"/>
      <c r="V78" s="112"/>
      <c r="W78" s="113"/>
      <c r="X78" s="116"/>
      <c r="Y78" s="12"/>
      <c r="Z78" s="208"/>
      <c r="AA78" s="295"/>
      <c r="AB78" s="296"/>
      <c r="AC78" s="12"/>
      <c r="AD78" s="208"/>
      <c r="AE78" s="117"/>
      <c r="AF78" s="110"/>
      <c r="AG78" s="291"/>
    </row>
    <row r="79" spans="1:33" ht="15.75" customHeight="1">
      <c r="A79" s="312"/>
      <c r="B79" s="100"/>
      <c r="C79" s="293"/>
      <c r="D79" s="294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307"/>
      <c r="S79" s="47"/>
      <c r="T79" s="48"/>
      <c r="U79" s="111"/>
      <c r="V79" s="112"/>
      <c r="W79" s="113"/>
      <c r="X79" s="116"/>
      <c r="Y79" s="12"/>
      <c r="Z79" s="208"/>
      <c r="AA79" s="295"/>
      <c r="AB79" s="296"/>
      <c r="AC79" s="12"/>
      <c r="AD79" s="208"/>
      <c r="AE79" s="117"/>
      <c r="AF79" s="110"/>
      <c r="AG79" s="291"/>
    </row>
    <row r="80" spans="1:33" ht="15.75" customHeight="1">
      <c r="A80" s="312"/>
      <c r="B80" s="100"/>
      <c r="C80" s="293"/>
      <c r="D80" s="294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07"/>
      <c r="S80" s="47"/>
      <c r="T80" s="48"/>
      <c r="U80" s="111"/>
      <c r="V80" s="112"/>
      <c r="W80" s="113"/>
      <c r="X80" s="116"/>
      <c r="Y80" s="12"/>
      <c r="Z80" s="208"/>
      <c r="AA80" s="295"/>
      <c r="AB80" s="296"/>
      <c r="AC80" s="12"/>
      <c r="AD80" s="208"/>
      <c r="AE80" s="117"/>
      <c r="AF80" s="110"/>
      <c r="AG80" s="291"/>
    </row>
    <row r="81" spans="1:33" ht="15.75" customHeight="1">
      <c r="A81" s="312"/>
      <c r="B81" s="100"/>
      <c r="C81" s="293"/>
      <c r="D81" s="294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07"/>
      <c r="S81" s="47"/>
      <c r="T81" s="48"/>
      <c r="U81" s="111"/>
      <c r="V81" s="112"/>
      <c r="W81" s="113"/>
      <c r="X81" s="127"/>
      <c r="Y81" s="12"/>
      <c r="Z81" s="208"/>
      <c r="AA81" s="295"/>
      <c r="AB81" s="296"/>
      <c r="AC81" s="12"/>
      <c r="AD81" s="208"/>
      <c r="AE81" s="117"/>
      <c r="AF81" s="110"/>
      <c r="AG81" s="291"/>
    </row>
    <row r="82" spans="1:33" ht="15.75" customHeight="1">
      <c r="A82" s="312"/>
      <c r="B82" s="100"/>
      <c r="C82" s="293"/>
      <c r="D82" s="294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07"/>
      <c r="S82" s="47"/>
      <c r="T82" s="48"/>
      <c r="U82" s="111"/>
      <c r="V82" s="112"/>
      <c r="W82" s="113"/>
      <c r="X82" s="127"/>
      <c r="Y82" s="12"/>
      <c r="Z82" s="208"/>
      <c r="AA82" s="295"/>
      <c r="AB82" s="296"/>
      <c r="AC82" s="12"/>
      <c r="AD82" s="208"/>
      <c r="AE82" s="117"/>
      <c r="AF82" s="110"/>
      <c r="AG82" s="291"/>
    </row>
    <row r="83" spans="1:33" ht="15.75" customHeight="1">
      <c r="A83" s="312"/>
      <c r="B83" s="100"/>
      <c r="C83" s="293"/>
      <c r="D83" s="294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07"/>
      <c r="S83" s="47"/>
      <c r="T83" s="48"/>
      <c r="U83" s="111"/>
      <c r="V83" s="112"/>
      <c r="W83" s="113"/>
      <c r="X83" s="127"/>
      <c r="Y83" s="12"/>
      <c r="Z83" s="208"/>
      <c r="AA83" s="295"/>
      <c r="AB83" s="296"/>
      <c r="AC83" s="12"/>
      <c r="AD83" s="208"/>
      <c r="AE83" s="117"/>
      <c r="AF83" s="110"/>
      <c r="AG83" s="291"/>
    </row>
    <row r="84" spans="1:33" ht="15.75" customHeight="1">
      <c r="A84" s="312"/>
      <c r="B84" s="100"/>
      <c r="C84" s="293"/>
      <c r="D84" s="294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07"/>
      <c r="S84" s="47"/>
      <c r="T84" s="48"/>
      <c r="U84" s="111"/>
      <c r="V84" s="112"/>
      <c r="W84" s="113"/>
      <c r="X84" s="127"/>
      <c r="Y84" s="12"/>
      <c r="Z84" s="208"/>
      <c r="AA84" s="295"/>
      <c r="AB84" s="296"/>
      <c r="AC84" s="12"/>
      <c r="AD84" s="208"/>
      <c r="AE84" s="117"/>
      <c r="AF84" s="110"/>
      <c r="AG84" s="291"/>
    </row>
    <row r="85" spans="1:33" ht="15.75" customHeight="1">
      <c r="A85" s="312"/>
      <c r="B85" s="100"/>
      <c r="C85" s="293"/>
      <c r="D85" s="294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07"/>
      <c r="S85" s="47"/>
      <c r="T85" s="48"/>
      <c r="U85" s="111"/>
      <c r="V85" s="112"/>
      <c r="W85" s="113"/>
      <c r="X85" s="127"/>
      <c r="Y85" s="12"/>
      <c r="Z85" s="208"/>
      <c r="AA85" s="295"/>
      <c r="AB85" s="296"/>
      <c r="AC85" s="12"/>
      <c r="AD85" s="208"/>
      <c r="AE85" s="117"/>
      <c r="AF85" s="110"/>
      <c r="AG85" s="291"/>
    </row>
    <row r="86" spans="1:33" ht="15.75" customHeight="1">
      <c r="A86" s="312"/>
      <c r="B86" s="100"/>
      <c r="C86" s="293"/>
      <c r="D86" s="294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07"/>
      <c r="S86" s="47"/>
      <c r="T86" s="48"/>
      <c r="U86" s="111"/>
      <c r="V86" s="112"/>
      <c r="W86" s="113"/>
      <c r="X86" s="127"/>
      <c r="Y86" s="12"/>
      <c r="Z86" s="208"/>
      <c r="AA86" s="295"/>
      <c r="AB86" s="296"/>
      <c r="AC86" s="12"/>
      <c r="AD86" s="208"/>
      <c r="AE86" s="117"/>
      <c r="AF86" s="110"/>
      <c r="AG86" s="291"/>
    </row>
    <row r="87" spans="1:33" ht="15.75" customHeight="1">
      <c r="A87" s="312"/>
      <c r="B87" s="100"/>
      <c r="C87" s="293"/>
      <c r="D87" s="294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07"/>
      <c r="S87" s="47"/>
      <c r="T87" s="48"/>
      <c r="U87" s="111"/>
      <c r="V87" s="112"/>
      <c r="W87" s="113"/>
      <c r="X87" s="127"/>
      <c r="Y87" s="12"/>
      <c r="Z87" s="208"/>
      <c r="AA87" s="295"/>
      <c r="AB87" s="296"/>
      <c r="AC87" s="12"/>
      <c r="AD87" s="208"/>
      <c r="AE87" s="117"/>
      <c r="AF87" s="110"/>
      <c r="AG87" s="291"/>
    </row>
    <row r="88" spans="1:33" ht="15.75" customHeight="1">
      <c r="A88" s="312"/>
      <c r="B88" s="163"/>
      <c r="C88" s="293"/>
      <c r="D88" s="294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07"/>
      <c r="S88" s="119"/>
      <c r="T88" s="120"/>
      <c r="U88" s="130"/>
      <c r="V88" s="131"/>
      <c r="W88" s="126"/>
      <c r="X88" s="127"/>
      <c r="Y88" s="12"/>
      <c r="Z88" s="208"/>
      <c r="AA88" s="295"/>
      <c r="AB88" s="296"/>
      <c r="AC88" s="12"/>
      <c r="AD88" s="208"/>
      <c r="AE88" s="165"/>
      <c r="AF88" s="125"/>
      <c r="AG88" s="291"/>
    </row>
    <row r="89" spans="1:33" ht="15.75" customHeight="1" thickBot="1">
      <c r="A89" s="313"/>
      <c r="B89" s="133" t="s">
        <v>117</v>
      </c>
      <c r="C89" s="297"/>
      <c r="D89" s="297"/>
      <c r="E89" s="134"/>
      <c r="F89" s="167"/>
      <c r="G89" s="135"/>
      <c r="H89" s="69"/>
      <c r="I89" s="136">
        <f t="shared" ref="I89:J89" si="32">AVERAGE(I73:I88)</f>
        <v>6</v>
      </c>
      <c r="J89" s="137">
        <f t="shared" si="32"/>
        <v>3436.5</v>
      </c>
      <c r="K89" s="138">
        <f t="shared" ref="K89" si="33">J89/I89</f>
        <v>572.75</v>
      </c>
      <c r="L89" s="136">
        <f t="shared" ref="L89:M89" si="34">AVERAGE(L73:L88)</f>
        <v>6</v>
      </c>
      <c r="M89" s="137">
        <f t="shared" si="34"/>
        <v>3098.9421214946651</v>
      </c>
      <c r="N89" s="138">
        <f>M89/L89</f>
        <v>516.49035358244419</v>
      </c>
      <c r="O89" s="139">
        <f>L89-I89</f>
        <v>0</v>
      </c>
      <c r="P89" s="140">
        <f>N89-K89</f>
        <v>-56.259646417555814</v>
      </c>
      <c r="Q89" s="141">
        <f>N89/K89</f>
        <v>0.90177276924040883</v>
      </c>
      <c r="R89" s="308"/>
      <c r="S89" s="142">
        <f>S73</f>
        <v>0.53004629629629629</v>
      </c>
      <c r="T89" s="143">
        <f>INDEX(T73:T88,COUNTA(T73:T88))</f>
        <v>0.57638888888888884</v>
      </c>
      <c r="U89" s="144"/>
      <c r="V89" s="166"/>
      <c r="W89" s="167"/>
      <c r="X89" s="138"/>
      <c r="Y89" s="181">
        <f>SUM(Y73:Y88)</f>
        <v>0</v>
      </c>
      <c r="Z89" s="182">
        <f>SUM(Z73:Z88)</f>
        <v>0</v>
      </c>
      <c r="AA89" s="298"/>
      <c r="AB89" s="299"/>
      <c r="AC89" s="181">
        <f>SUM(AC73:AC88)</f>
        <v>2</v>
      </c>
      <c r="AD89" s="194">
        <f>SUM(AD73:AD88)</f>
        <v>0</v>
      </c>
      <c r="AE89" s="168">
        <f>M89-J89</f>
        <v>-337.55787850533488</v>
      </c>
      <c r="AF89" s="141">
        <f>M89/J89</f>
        <v>0.90177276924040883</v>
      </c>
      <c r="AG89" s="292"/>
    </row>
    <row r="90" spans="1:33" ht="15.75" customHeight="1">
      <c r="A90" s="300" t="s">
        <v>208</v>
      </c>
      <c r="B90" s="146" t="s">
        <v>184</v>
      </c>
      <c r="C90" s="304" t="s">
        <v>210</v>
      </c>
      <c r="D90" s="305"/>
      <c r="E90" s="147">
        <v>50.67</v>
      </c>
      <c r="F90" s="159">
        <v>596</v>
      </c>
      <c r="G90" s="148">
        <f t="shared" ref="G90:G92" si="35">E90*F90</f>
        <v>30199.32</v>
      </c>
      <c r="H90" s="149"/>
      <c r="I90" s="150">
        <v>20</v>
      </c>
      <c r="J90" s="151">
        <v>2000</v>
      </c>
      <c r="K90" s="152">
        <f>J90/I90</f>
        <v>100</v>
      </c>
      <c r="L90" s="153">
        <v>20</v>
      </c>
      <c r="M90" s="151">
        <f>F90/V90*60</f>
        <v>1776.1589403973508</v>
      </c>
      <c r="N90" s="152">
        <f>M90/L90</f>
        <v>88.807947019867541</v>
      </c>
      <c r="O90" s="154">
        <f>L90-I90</f>
        <v>0</v>
      </c>
      <c r="P90" s="155">
        <f>N90-K90</f>
        <v>-11.192052980132459</v>
      </c>
      <c r="Q90" s="156">
        <f>N90/K90</f>
        <v>0.88807947019867539</v>
      </c>
      <c r="R90" s="306">
        <f>Q106</f>
        <v>0.88784084290703147</v>
      </c>
      <c r="S90" s="157">
        <v>0.70833333333333337</v>
      </c>
      <c r="T90" s="158">
        <v>0.72231481481481485</v>
      </c>
      <c r="U90" s="159"/>
      <c r="V90" s="160">
        <v>20.133333333333336</v>
      </c>
      <c r="W90" s="97"/>
      <c r="X90" s="98"/>
      <c r="Y90" s="206"/>
      <c r="Z90" s="207"/>
      <c r="AA90" s="309"/>
      <c r="AB90" s="310"/>
      <c r="AC90" s="206">
        <v>1</v>
      </c>
      <c r="AD90" s="207"/>
      <c r="AE90" s="115">
        <f>M90-J90</f>
        <v>-223.84105960264924</v>
      </c>
      <c r="AF90" s="156">
        <f>M90/J90</f>
        <v>0.88807947019867539</v>
      </c>
      <c r="AG90" s="389">
        <f>AF106</f>
        <v>0.88784084290703147</v>
      </c>
    </row>
    <row r="91" spans="1:33" ht="15.75" customHeight="1">
      <c r="A91" s="301"/>
      <c r="B91" s="163" t="s">
        <v>184</v>
      </c>
      <c r="C91" s="293" t="s">
        <v>216</v>
      </c>
      <c r="D91" s="294"/>
      <c r="E91" s="101">
        <v>54.09</v>
      </c>
      <c r="F91" s="111">
        <v>1977</v>
      </c>
      <c r="G91" s="103">
        <f t="shared" si="35"/>
        <v>106935.93000000001</v>
      </c>
      <c r="H91" s="26"/>
      <c r="I91" s="104">
        <v>19</v>
      </c>
      <c r="J91" s="105">
        <v>2000</v>
      </c>
      <c r="K91" s="106">
        <f t="shared" ref="K91:K92" si="36">J91/I91</f>
        <v>105.26315789473684</v>
      </c>
      <c r="L91" s="107">
        <v>19</v>
      </c>
      <c r="M91" s="105">
        <f>F91/V91*60</f>
        <v>1774.4203440538506</v>
      </c>
      <c r="N91" s="106">
        <f>M91/L91</f>
        <v>93.39054442388688</v>
      </c>
      <c r="O91" s="108">
        <f>L91-I91</f>
        <v>0</v>
      </c>
      <c r="P91" s="109">
        <f>N91-K91</f>
        <v>-11.872613470849956</v>
      </c>
      <c r="Q91" s="110">
        <f>N91/K91</f>
        <v>0.88721017202692543</v>
      </c>
      <c r="R91" s="307"/>
      <c r="S91" s="47">
        <v>0.7257986111111111</v>
      </c>
      <c r="T91" s="48">
        <v>0.77222222222222225</v>
      </c>
      <c r="U91" s="111">
        <v>5.0166666666665982</v>
      </c>
      <c r="V91" s="112">
        <v>66.850000000000051</v>
      </c>
      <c r="W91" s="113"/>
      <c r="X91" s="116"/>
      <c r="Y91" s="12"/>
      <c r="Z91" s="208"/>
      <c r="AA91" s="295"/>
      <c r="AB91" s="296"/>
      <c r="AC91" s="12">
        <v>1</v>
      </c>
      <c r="AD91" s="208"/>
      <c r="AE91" s="117">
        <f>M91-J91</f>
        <v>-225.57965594614939</v>
      </c>
      <c r="AF91" s="110">
        <f>M91/J91</f>
        <v>0.88721017202692531</v>
      </c>
      <c r="AG91" s="377"/>
    </row>
    <row r="92" spans="1:33" ht="15.75" customHeight="1">
      <c r="A92" s="301"/>
      <c r="B92" s="163" t="s">
        <v>184</v>
      </c>
      <c r="C92" s="293" t="s">
        <v>218</v>
      </c>
      <c r="D92" s="294"/>
      <c r="E92" s="101">
        <v>58.17</v>
      </c>
      <c r="F92" s="111">
        <v>2095</v>
      </c>
      <c r="G92" s="103">
        <f t="shared" si="35"/>
        <v>121866.15000000001</v>
      </c>
      <c r="H92" s="26"/>
      <c r="I92" s="104">
        <v>19</v>
      </c>
      <c r="J92" s="105">
        <v>1800</v>
      </c>
      <c r="K92" s="106">
        <f t="shared" si="36"/>
        <v>94.736842105263165</v>
      </c>
      <c r="L92" s="107">
        <v>19</v>
      </c>
      <c r="M92" s="105">
        <f>F92/V92*60</f>
        <v>1598.8976044095805</v>
      </c>
      <c r="N92" s="106">
        <f>M92/L92</f>
        <v>84.152505495241073</v>
      </c>
      <c r="O92" s="108">
        <f>L92-I92</f>
        <v>0</v>
      </c>
      <c r="P92" s="109">
        <f>N92-K92</f>
        <v>-10.584336610022092</v>
      </c>
      <c r="Q92" s="110">
        <f>N92/K92</f>
        <v>0.88827644689421126</v>
      </c>
      <c r="R92" s="307"/>
      <c r="S92" s="47">
        <v>0.77665509259259258</v>
      </c>
      <c r="T92" s="48">
        <v>0.83125000000000004</v>
      </c>
      <c r="U92" s="111">
        <v>6.3833333333332654</v>
      </c>
      <c r="V92" s="112">
        <v>78.61666666666676</v>
      </c>
      <c r="W92" s="113"/>
      <c r="X92" s="116"/>
      <c r="Y92" s="12"/>
      <c r="Z92" s="208"/>
      <c r="AA92" s="295"/>
      <c r="AB92" s="296"/>
      <c r="AC92" s="12">
        <v>1</v>
      </c>
      <c r="AD92" s="208"/>
      <c r="AE92" s="117">
        <f>M92-J92</f>
        <v>-201.10239559041952</v>
      </c>
      <c r="AF92" s="110">
        <f>M92/J92</f>
        <v>0.88827644689421137</v>
      </c>
      <c r="AG92" s="377"/>
    </row>
    <row r="93" spans="1:33" ht="15.75" customHeight="1">
      <c r="A93" s="301"/>
      <c r="B93" s="163"/>
      <c r="C93" s="293"/>
      <c r="D93" s="294"/>
      <c r="E93" s="101"/>
      <c r="F93" s="111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07"/>
      <c r="S93" s="47"/>
      <c r="T93" s="48"/>
      <c r="U93" s="111"/>
      <c r="V93" s="112"/>
      <c r="W93" s="113"/>
      <c r="X93" s="116"/>
      <c r="Y93" s="12"/>
      <c r="Z93" s="208"/>
      <c r="AA93" s="295"/>
      <c r="AB93" s="296"/>
      <c r="AC93" s="12"/>
      <c r="AD93" s="208"/>
      <c r="AE93" s="117"/>
      <c r="AF93" s="110"/>
      <c r="AG93" s="377"/>
    </row>
    <row r="94" spans="1:33" ht="15.75" customHeight="1">
      <c r="A94" s="302"/>
      <c r="B94" s="163"/>
      <c r="C94" s="293"/>
      <c r="D94" s="294"/>
      <c r="E94" s="101"/>
      <c r="F94" s="111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307"/>
      <c r="S94" s="47"/>
      <c r="T94" s="48"/>
      <c r="U94" s="111"/>
      <c r="V94" s="112"/>
      <c r="W94" s="113"/>
      <c r="X94" s="116"/>
      <c r="Y94" s="12"/>
      <c r="Z94" s="208"/>
      <c r="AA94" s="295"/>
      <c r="AB94" s="296"/>
      <c r="AC94" s="12"/>
      <c r="AD94" s="208"/>
      <c r="AE94" s="117"/>
      <c r="AF94" s="110"/>
      <c r="AG94" s="377"/>
    </row>
    <row r="95" spans="1:33" ht="15.75" customHeight="1">
      <c r="A95" s="302"/>
      <c r="B95" s="163"/>
      <c r="C95" s="293"/>
      <c r="D95" s="294"/>
      <c r="E95" s="101"/>
      <c r="F95" s="111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07"/>
      <c r="S95" s="47"/>
      <c r="T95" s="48"/>
      <c r="U95" s="111"/>
      <c r="V95" s="112"/>
      <c r="W95" s="113"/>
      <c r="X95" s="116"/>
      <c r="Y95" s="12"/>
      <c r="Z95" s="208"/>
      <c r="AA95" s="295"/>
      <c r="AB95" s="296"/>
      <c r="AC95" s="12"/>
      <c r="AD95" s="208"/>
      <c r="AE95" s="117"/>
      <c r="AF95" s="110"/>
      <c r="AG95" s="377"/>
    </row>
    <row r="96" spans="1:33" ht="15.75" customHeight="1">
      <c r="A96" s="302"/>
      <c r="B96" s="163"/>
      <c r="C96" s="293"/>
      <c r="D96" s="294"/>
      <c r="E96" s="101"/>
      <c r="F96" s="111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307"/>
      <c r="S96" s="47"/>
      <c r="T96" s="48"/>
      <c r="U96" s="111"/>
      <c r="V96" s="112"/>
      <c r="W96" s="113"/>
      <c r="X96" s="116"/>
      <c r="Y96" s="12"/>
      <c r="Z96" s="208"/>
      <c r="AA96" s="295"/>
      <c r="AB96" s="296"/>
      <c r="AC96" s="12"/>
      <c r="AD96" s="208"/>
      <c r="AE96" s="117"/>
      <c r="AF96" s="110"/>
      <c r="AG96" s="377"/>
    </row>
    <row r="97" spans="1:33" ht="15.75" customHeight="1">
      <c r="A97" s="302"/>
      <c r="B97" s="163"/>
      <c r="C97" s="293"/>
      <c r="D97" s="294"/>
      <c r="E97" s="101"/>
      <c r="F97" s="111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07"/>
      <c r="S97" s="47"/>
      <c r="T97" s="48"/>
      <c r="U97" s="111"/>
      <c r="V97" s="112"/>
      <c r="W97" s="113"/>
      <c r="X97" s="116"/>
      <c r="Y97" s="12"/>
      <c r="Z97" s="208"/>
      <c r="AA97" s="295"/>
      <c r="AB97" s="296"/>
      <c r="AC97" s="12"/>
      <c r="AD97" s="208"/>
      <c r="AE97" s="117"/>
      <c r="AF97" s="110"/>
      <c r="AG97" s="377"/>
    </row>
    <row r="98" spans="1:33" ht="15.75" customHeight="1">
      <c r="A98" s="302"/>
      <c r="B98" s="163"/>
      <c r="C98" s="293"/>
      <c r="D98" s="294"/>
      <c r="E98" s="101"/>
      <c r="F98" s="111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07"/>
      <c r="S98" s="47"/>
      <c r="T98" s="48"/>
      <c r="U98" s="111"/>
      <c r="V98" s="112"/>
      <c r="W98" s="113"/>
      <c r="X98" s="116"/>
      <c r="Y98" s="12"/>
      <c r="Z98" s="208"/>
      <c r="AA98" s="295"/>
      <c r="AB98" s="296"/>
      <c r="AC98" s="12"/>
      <c r="AD98" s="208"/>
      <c r="AE98" s="117"/>
      <c r="AF98" s="110"/>
      <c r="AG98" s="377"/>
    </row>
    <row r="99" spans="1:33" ht="15.75" customHeight="1">
      <c r="A99" s="302"/>
      <c r="B99" s="163"/>
      <c r="C99" s="293"/>
      <c r="D99" s="294"/>
      <c r="E99" s="101"/>
      <c r="F99" s="111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07"/>
      <c r="S99" s="47"/>
      <c r="T99" s="48"/>
      <c r="U99" s="111"/>
      <c r="V99" s="112"/>
      <c r="W99" s="113"/>
      <c r="X99" s="116"/>
      <c r="Y99" s="12"/>
      <c r="Z99" s="208"/>
      <c r="AA99" s="295"/>
      <c r="AB99" s="296"/>
      <c r="AC99" s="12"/>
      <c r="AD99" s="208"/>
      <c r="AE99" s="117"/>
      <c r="AF99" s="110"/>
      <c r="AG99" s="377"/>
    </row>
    <row r="100" spans="1:33" ht="15.75" customHeight="1">
      <c r="A100" s="302"/>
      <c r="B100" s="163"/>
      <c r="C100" s="293"/>
      <c r="D100" s="294"/>
      <c r="E100" s="101"/>
      <c r="F100" s="111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07"/>
      <c r="S100" s="47"/>
      <c r="T100" s="48"/>
      <c r="U100" s="111"/>
      <c r="V100" s="112"/>
      <c r="W100" s="113"/>
      <c r="X100" s="116"/>
      <c r="Y100" s="12"/>
      <c r="Z100" s="208"/>
      <c r="AA100" s="295"/>
      <c r="AB100" s="296"/>
      <c r="AC100" s="12"/>
      <c r="AD100" s="208"/>
      <c r="AE100" s="117"/>
      <c r="AF100" s="110"/>
      <c r="AG100" s="377"/>
    </row>
    <row r="101" spans="1:33" ht="15.75" customHeight="1">
      <c r="A101" s="302"/>
      <c r="B101" s="163"/>
      <c r="C101" s="293"/>
      <c r="D101" s="294"/>
      <c r="E101" s="101"/>
      <c r="F101" s="111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07"/>
      <c r="S101" s="47"/>
      <c r="T101" s="48"/>
      <c r="U101" s="111"/>
      <c r="V101" s="112"/>
      <c r="W101" s="113"/>
      <c r="X101" s="116"/>
      <c r="Y101" s="12"/>
      <c r="Z101" s="208"/>
      <c r="AA101" s="295"/>
      <c r="AB101" s="296"/>
      <c r="AC101" s="12"/>
      <c r="AD101" s="208"/>
      <c r="AE101" s="117"/>
      <c r="AF101" s="110"/>
      <c r="AG101" s="377"/>
    </row>
    <row r="102" spans="1:33" ht="15.75" customHeight="1">
      <c r="A102" s="302"/>
      <c r="B102" s="163"/>
      <c r="C102" s="293"/>
      <c r="D102" s="294"/>
      <c r="E102" s="101"/>
      <c r="F102" s="111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07"/>
      <c r="S102" s="47"/>
      <c r="T102" s="48"/>
      <c r="U102" s="111"/>
      <c r="V102" s="112"/>
      <c r="W102" s="113"/>
      <c r="X102" s="116"/>
      <c r="Y102" s="12"/>
      <c r="Z102" s="208"/>
      <c r="AA102" s="295"/>
      <c r="AB102" s="296"/>
      <c r="AC102" s="12"/>
      <c r="AD102" s="208"/>
      <c r="AE102" s="117"/>
      <c r="AF102" s="110"/>
      <c r="AG102" s="377"/>
    </row>
    <row r="103" spans="1:33" ht="15.75" customHeight="1">
      <c r="A103" s="302"/>
      <c r="B103" s="163"/>
      <c r="C103" s="293"/>
      <c r="D103" s="294"/>
      <c r="E103" s="101"/>
      <c r="F103" s="111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07"/>
      <c r="S103" s="47"/>
      <c r="T103" s="48"/>
      <c r="U103" s="111"/>
      <c r="V103" s="112"/>
      <c r="W103" s="185"/>
      <c r="X103" s="186"/>
      <c r="Y103" s="12"/>
      <c r="Z103" s="208"/>
      <c r="AA103" s="295"/>
      <c r="AB103" s="296"/>
      <c r="AC103" s="12"/>
      <c r="AD103" s="208"/>
      <c r="AE103" s="117"/>
      <c r="AF103" s="110"/>
      <c r="AG103" s="377"/>
    </row>
    <row r="104" spans="1:33" ht="15.75" customHeight="1">
      <c r="A104" s="302"/>
      <c r="B104" s="163"/>
      <c r="C104" s="293"/>
      <c r="D104" s="294"/>
      <c r="E104" s="101"/>
      <c r="F104" s="111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07"/>
      <c r="S104" s="47"/>
      <c r="T104" s="48"/>
      <c r="U104" s="111"/>
      <c r="V104" s="112"/>
      <c r="W104" s="187"/>
      <c r="X104" s="188"/>
      <c r="Y104" s="12"/>
      <c r="Z104" s="208"/>
      <c r="AA104" s="295"/>
      <c r="AB104" s="296"/>
      <c r="AC104" s="12"/>
      <c r="AD104" s="208"/>
      <c r="AE104" s="117"/>
      <c r="AF104" s="110"/>
      <c r="AG104" s="377"/>
    </row>
    <row r="105" spans="1:33" ht="15.75" customHeight="1">
      <c r="A105" s="302"/>
      <c r="B105" s="100"/>
      <c r="C105" s="293"/>
      <c r="D105" s="294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07"/>
      <c r="S105" s="47"/>
      <c r="T105" s="48"/>
      <c r="U105" s="130"/>
      <c r="V105" s="112"/>
      <c r="W105" s="187"/>
      <c r="X105" s="188"/>
      <c r="Y105" s="12"/>
      <c r="Z105" s="208"/>
      <c r="AA105" s="295"/>
      <c r="AB105" s="296"/>
      <c r="AC105" s="12"/>
      <c r="AD105" s="208"/>
      <c r="AE105" s="117"/>
      <c r="AF105" s="110"/>
      <c r="AG105" s="377"/>
    </row>
    <row r="106" spans="1:33" ht="15.75" customHeight="1" thickBot="1">
      <c r="A106" s="303"/>
      <c r="B106" s="133" t="s">
        <v>117</v>
      </c>
      <c r="C106" s="297"/>
      <c r="D106" s="297"/>
      <c r="E106" s="134"/>
      <c r="F106" s="167"/>
      <c r="G106" s="135"/>
      <c r="H106" s="69"/>
      <c r="I106" s="136">
        <f t="shared" ref="I106:J106" si="37">AVERAGE(I90:I105)</f>
        <v>19.333333333333332</v>
      </c>
      <c r="J106" s="137">
        <f t="shared" si="37"/>
        <v>1933.3333333333333</v>
      </c>
      <c r="K106" s="138">
        <f t="shared" ref="K106" si="38">J106/I106</f>
        <v>100</v>
      </c>
      <c r="L106" s="136">
        <f t="shared" ref="L106:M106" si="39">AVERAGE(L90:L105)</f>
        <v>19.333333333333332</v>
      </c>
      <c r="M106" s="137">
        <f t="shared" si="39"/>
        <v>1716.4922962869275</v>
      </c>
      <c r="N106" s="138">
        <f>M106/L106</f>
        <v>88.784084290703149</v>
      </c>
      <c r="O106" s="139">
        <f>L106-I106</f>
        <v>0</v>
      </c>
      <c r="P106" s="140">
        <f>N106-K106</f>
        <v>-11.215915709296851</v>
      </c>
      <c r="Q106" s="141">
        <f>N106/K106</f>
        <v>0.88784084290703147</v>
      </c>
      <c r="R106" s="308"/>
      <c r="S106" s="142">
        <f>S90</f>
        <v>0.70833333333333337</v>
      </c>
      <c r="T106" s="143">
        <f>INDEX(T90:T105,COUNTA(T90:T105))</f>
        <v>0.83125000000000004</v>
      </c>
      <c r="U106" s="144"/>
      <c r="V106" s="166"/>
      <c r="W106" s="189"/>
      <c r="X106" s="190"/>
      <c r="Y106" s="181">
        <f t="shared" ref="Y106:Z106" si="40">SUM(Y90:Y105)</f>
        <v>0</v>
      </c>
      <c r="Z106" s="182">
        <f t="shared" si="40"/>
        <v>0</v>
      </c>
      <c r="AA106" s="298"/>
      <c r="AB106" s="299"/>
      <c r="AC106" s="181">
        <f t="shared" ref="AC106:AD106" si="41">SUM(AC90:AC105)</f>
        <v>3</v>
      </c>
      <c r="AD106" s="182">
        <f t="shared" si="41"/>
        <v>0</v>
      </c>
      <c r="AE106" s="168">
        <f>M106-J106</f>
        <v>-216.84103704640575</v>
      </c>
      <c r="AF106" s="141">
        <f>M106/J106</f>
        <v>0.88784084290703147</v>
      </c>
      <c r="AG106" s="378"/>
    </row>
    <row r="107" spans="1:33" ht="15.75" customHeight="1">
      <c r="A107" s="311" t="s">
        <v>229</v>
      </c>
      <c r="B107" s="146" t="s">
        <v>184</v>
      </c>
      <c r="C107" s="304" t="s">
        <v>211</v>
      </c>
      <c r="D107" s="305"/>
      <c r="E107" s="147">
        <v>57.3</v>
      </c>
      <c r="F107" s="97">
        <v>1463</v>
      </c>
      <c r="G107" s="148">
        <f t="shared" ref="G107:G110" si="42">E107*F107</f>
        <v>83829.899999999994</v>
      </c>
      <c r="H107" s="149"/>
      <c r="I107" s="150">
        <v>21</v>
      </c>
      <c r="J107" s="151">
        <v>2000</v>
      </c>
      <c r="K107" s="152">
        <f>J107/I107</f>
        <v>95.238095238095241</v>
      </c>
      <c r="L107" s="153">
        <v>21</v>
      </c>
      <c r="M107" s="151">
        <f>F107/V107*60</f>
        <v>1775.7248819959561</v>
      </c>
      <c r="N107" s="152">
        <f>M107/L107</f>
        <v>84.558327714093153</v>
      </c>
      <c r="O107" s="154">
        <f>L107-I107</f>
        <v>0</v>
      </c>
      <c r="P107" s="155">
        <f>N107-K107</f>
        <v>-10.679767524002088</v>
      </c>
      <c r="Q107" s="156">
        <f>N107/K107</f>
        <v>0.88786244099797806</v>
      </c>
      <c r="R107" s="306">
        <f>Q123</f>
        <v>0.88720825865624764</v>
      </c>
      <c r="S107" s="157">
        <v>0.70833333333333337</v>
      </c>
      <c r="T107" s="158">
        <v>0.74266203703703704</v>
      </c>
      <c r="U107" s="159"/>
      <c r="V107" s="160">
        <v>49.43333333333328</v>
      </c>
      <c r="W107" s="158"/>
      <c r="X107" s="169"/>
      <c r="Y107" s="206"/>
      <c r="Z107" s="207"/>
      <c r="AA107" s="309"/>
      <c r="AB107" s="310"/>
      <c r="AC107" s="206">
        <v>1</v>
      </c>
      <c r="AD107" s="207"/>
      <c r="AE107" s="115">
        <f>M107-J107</f>
        <v>-224.27511800404386</v>
      </c>
      <c r="AF107" s="156">
        <f>M107/J107</f>
        <v>0.88786244099797806</v>
      </c>
      <c r="AG107" s="290">
        <f>AF123</f>
        <v>0.88720825865624764</v>
      </c>
    </row>
    <row r="108" spans="1:33" ht="15.75" customHeight="1">
      <c r="A108" s="312"/>
      <c r="B108" s="163" t="s">
        <v>184</v>
      </c>
      <c r="C108" s="293" t="s">
        <v>212</v>
      </c>
      <c r="D108" s="294"/>
      <c r="E108" s="101">
        <v>56.79</v>
      </c>
      <c r="F108" s="102">
        <v>1806</v>
      </c>
      <c r="G108" s="103">
        <f t="shared" si="42"/>
        <v>102562.74</v>
      </c>
      <c r="H108" s="26"/>
      <c r="I108" s="104">
        <v>23</v>
      </c>
      <c r="J108" s="105">
        <v>2000</v>
      </c>
      <c r="K108" s="106">
        <f t="shared" ref="K108:K110" si="43">J108/I108</f>
        <v>86.956521739130437</v>
      </c>
      <c r="L108" s="107">
        <v>23</v>
      </c>
      <c r="M108" s="105">
        <f>F108/V108*60</f>
        <v>1773.4860883797064</v>
      </c>
      <c r="N108" s="106">
        <f>M108/L108</f>
        <v>77.108090799117676</v>
      </c>
      <c r="O108" s="108">
        <f>L108-I108</f>
        <v>0</v>
      </c>
      <c r="P108" s="109">
        <f>N108-K108</f>
        <v>-9.8484309400127614</v>
      </c>
      <c r="Q108" s="110">
        <f>N108/K108</f>
        <v>0.88674304418985328</v>
      </c>
      <c r="R108" s="307"/>
      <c r="S108" s="47">
        <v>0.74583333333333335</v>
      </c>
      <c r="T108" s="48">
        <v>0.78826388888888888</v>
      </c>
      <c r="U108" s="111">
        <v>4.5666666666666877</v>
      </c>
      <c r="V108" s="112">
        <v>61.099999999999959</v>
      </c>
      <c r="W108" s="113"/>
      <c r="X108" s="116"/>
      <c r="Y108" s="12"/>
      <c r="Z108" s="208"/>
      <c r="AA108" s="295"/>
      <c r="AB108" s="296"/>
      <c r="AC108" s="12">
        <v>1</v>
      </c>
      <c r="AD108" s="208"/>
      <c r="AE108" s="117">
        <f>M108-J108</f>
        <v>-226.51391162029358</v>
      </c>
      <c r="AF108" s="110">
        <f>M108/J108</f>
        <v>0.88674304418985317</v>
      </c>
      <c r="AG108" s="291"/>
    </row>
    <row r="109" spans="1:33" ht="15.75" customHeight="1">
      <c r="A109" s="312"/>
      <c r="B109" s="163" t="s">
        <v>184</v>
      </c>
      <c r="C109" s="293" t="s">
        <v>213</v>
      </c>
      <c r="D109" s="294"/>
      <c r="E109" s="101">
        <v>56.87</v>
      </c>
      <c r="F109" s="102">
        <v>1337</v>
      </c>
      <c r="G109" s="103">
        <f t="shared" si="42"/>
        <v>76035.19</v>
      </c>
      <c r="H109" s="26"/>
      <c r="I109" s="104">
        <v>23</v>
      </c>
      <c r="J109" s="105">
        <v>2000</v>
      </c>
      <c r="K109" s="106">
        <f t="shared" si="43"/>
        <v>86.956521739130437</v>
      </c>
      <c r="L109" s="107">
        <v>23</v>
      </c>
      <c r="M109" s="105">
        <f>F109/V109*60</f>
        <v>1773.4708916728043</v>
      </c>
      <c r="N109" s="106">
        <f>M109/L109</f>
        <v>77.107430072730622</v>
      </c>
      <c r="O109" s="108">
        <f>L109-I109</f>
        <v>0</v>
      </c>
      <c r="P109" s="109">
        <f>N109-K109</f>
        <v>-9.8490916663998149</v>
      </c>
      <c r="Q109" s="110">
        <f>N109/K109</f>
        <v>0.88673544583640218</v>
      </c>
      <c r="R109" s="307"/>
      <c r="S109" s="47">
        <v>0.79236111111111107</v>
      </c>
      <c r="T109" s="48">
        <v>0.82377314814814817</v>
      </c>
      <c r="U109" s="111">
        <v>5.8999999999999631</v>
      </c>
      <c r="V109" s="112">
        <v>45.23333333333342</v>
      </c>
      <c r="W109" s="113"/>
      <c r="X109" s="116"/>
      <c r="Y109" s="12"/>
      <c r="Z109" s="208"/>
      <c r="AA109" s="295"/>
      <c r="AB109" s="296"/>
      <c r="AC109" s="12">
        <v>1</v>
      </c>
      <c r="AD109" s="208"/>
      <c r="AE109" s="117">
        <f>M109-J109</f>
        <v>-226.52910832719567</v>
      </c>
      <c r="AF109" s="110">
        <f>M109/J109</f>
        <v>0.88673544583640218</v>
      </c>
      <c r="AG109" s="291"/>
    </row>
    <row r="110" spans="1:33" ht="15.75" customHeight="1">
      <c r="A110" s="312"/>
      <c r="B110" s="163" t="s">
        <v>184</v>
      </c>
      <c r="C110" s="293" t="s">
        <v>214</v>
      </c>
      <c r="D110" s="294"/>
      <c r="E110" s="101">
        <v>47.6</v>
      </c>
      <c r="F110" s="102">
        <v>1561</v>
      </c>
      <c r="G110" s="103">
        <f t="shared" si="42"/>
        <v>74303.600000000006</v>
      </c>
      <c r="H110" s="26"/>
      <c r="I110" s="104">
        <v>23</v>
      </c>
      <c r="J110" s="105">
        <v>2000</v>
      </c>
      <c r="K110" s="106">
        <f t="shared" si="43"/>
        <v>86.956521739130437</v>
      </c>
      <c r="L110" s="107">
        <v>23</v>
      </c>
      <c r="M110" s="105">
        <f>F110/V110*60</f>
        <v>1774.9842072015147</v>
      </c>
      <c r="N110" s="106">
        <f>M110/L110</f>
        <v>77.173226400065857</v>
      </c>
      <c r="O110" s="108">
        <f>L110-I110</f>
        <v>0</v>
      </c>
      <c r="P110" s="109">
        <f>N110-K110</f>
        <v>-9.7832953390645798</v>
      </c>
      <c r="Q110" s="110">
        <f>N110/K110</f>
        <v>0.88749210360075736</v>
      </c>
      <c r="R110" s="307"/>
      <c r="S110" s="47">
        <v>0.82724537037037038</v>
      </c>
      <c r="T110" s="48">
        <v>0.86388888888888893</v>
      </c>
      <c r="U110" s="111">
        <v>4.9999999999999822</v>
      </c>
      <c r="V110" s="112">
        <v>52.766666666666708</v>
      </c>
      <c r="W110" s="113"/>
      <c r="X110" s="116"/>
      <c r="Y110" s="12"/>
      <c r="Z110" s="208"/>
      <c r="AA110" s="295"/>
      <c r="AB110" s="296"/>
      <c r="AC110" s="12">
        <v>1</v>
      </c>
      <c r="AD110" s="208"/>
      <c r="AE110" s="117">
        <f>M110-J110</f>
        <v>-225.01579279848534</v>
      </c>
      <c r="AF110" s="110">
        <f>M110/J110</f>
        <v>0.88749210360075736</v>
      </c>
      <c r="AG110" s="291"/>
    </row>
    <row r="111" spans="1:33" ht="15.75" customHeight="1">
      <c r="A111" s="312"/>
      <c r="B111" s="163"/>
      <c r="C111" s="293"/>
      <c r="D111" s="294"/>
      <c r="E111" s="101"/>
      <c r="F111" s="102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307"/>
      <c r="S111" s="47"/>
      <c r="T111" s="48"/>
      <c r="U111" s="111"/>
      <c r="V111" s="112"/>
      <c r="W111" s="113"/>
      <c r="X111" s="116"/>
      <c r="Y111" s="12"/>
      <c r="Z111" s="208"/>
      <c r="AA111" s="295"/>
      <c r="AB111" s="296"/>
      <c r="AC111" s="12"/>
      <c r="AD111" s="208"/>
      <c r="AE111" s="117"/>
      <c r="AF111" s="110"/>
      <c r="AG111" s="291"/>
    </row>
    <row r="112" spans="1:33" ht="15.75" customHeight="1">
      <c r="A112" s="312"/>
      <c r="B112" s="163"/>
      <c r="C112" s="293"/>
      <c r="D112" s="294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07"/>
      <c r="S112" s="47"/>
      <c r="T112" s="48"/>
      <c r="U112" s="111"/>
      <c r="V112" s="112"/>
      <c r="W112" s="113"/>
      <c r="X112" s="116"/>
      <c r="Y112" s="12"/>
      <c r="Z112" s="208"/>
      <c r="AA112" s="295"/>
      <c r="AB112" s="296"/>
      <c r="AC112" s="12"/>
      <c r="AD112" s="208"/>
      <c r="AE112" s="117"/>
      <c r="AF112" s="110"/>
      <c r="AG112" s="291"/>
    </row>
    <row r="113" spans="1:33" ht="15.75" customHeight="1">
      <c r="A113" s="312"/>
      <c r="B113" s="163"/>
      <c r="C113" s="293"/>
      <c r="D113" s="294"/>
      <c r="E113" s="101"/>
      <c r="F113" s="102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307"/>
      <c r="S113" s="119"/>
      <c r="T113" s="120"/>
      <c r="U113" s="111"/>
      <c r="V113" s="112"/>
      <c r="W113" s="120"/>
      <c r="X113" s="191"/>
      <c r="Y113" s="12"/>
      <c r="Z113" s="208"/>
      <c r="AA113" s="295"/>
      <c r="AB113" s="296"/>
      <c r="AC113" s="12"/>
      <c r="AD113" s="208"/>
      <c r="AE113" s="117"/>
      <c r="AF113" s="110"/>
      <c r="AG113" s="291"/>
    </row>
    <row r="114" spans="1:33" ht="15.75" customHeight="1">
      <c r="A114" s="312"/>
      <c r="B114" s="163"/>
      <c r="C114" s="293"/>
      <c r="D114" s="294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07"/>
      <c r="S114" s="119"/>
      <c r="T114" s="120"/>
      <c r="U114" s="111"/>
      <c r="V114" s="112"/>
      <c r="W114" s="120"/>
      <c r="X114" s="191"/>
      <c r="Y114" s="12"/>
      <c r="Z114" s="208"/>
      <c r="AA114" s="295"/>
      <c r="AB114" s="296"/>
      <c r="AC114" s="12"/>
      <c r="AD114" s="208"/>
      <c r="AE114" s="117"/>
      <c r="AF114" s="110"/>
      <c r="AG114" s="291"/>
    </row>
    <row r="115" spans="1:33" ht="15.75" customHeight="1">
      <c r="A115" s="312"/>
      <c r="B115" s="163"/>
      <c r="C115" s="293"/>
      <c r="D115" s="294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07"/>
      <c r="S115" s="119"/>
      <c r="T115" s="120"/>
      <c r="U115" s="111"/>
      <c r="V115" s="112"/>
      <c r="W115" s="120"/>
      <c r="X115" s="191"/>
      <c r="Y115" s="12"/>
      <c r="Z115" s="208"/>
      <c r="AA115" s="295"/>
      <c r="AB115" s="296"/>
      <c r="AC115" s="12"/>
      <c r="AD115" s="208"/>
      <c r="AE115" s="117"/>
      <c r="AF115" s="110"/>
      <c r="AG115" s="291"/>
    </row>
    <row r="116" spans="1:33" ht="15.75" customHeight="1">
      <c r="A116" s="312"/>
      <c r="B116" s="163"/>
      <c r="C116" s="293"/>
      <c r="D116" s="294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07"/>
      <c r="S116" s="119"/>
      <c r="T116" s="120"/>
      <c r="U116" s="111"/>
      <c r="V116" s="112"/>
      <c r="W116" s="120"/>
      <c r="X116" s="191"/>
      <c r="Y116" s="12"/>
      <c r="Z116" s="208"/>
      <c r="AA116" s="295"/>
      <c r="AB116" s="296"/>
      <c r="AC116" s="12"/>
      <c r="AD116" s="208"/>
      <c r="AE116" s="117"/>
      <c r="AF116" s="110"/>
      <c r="AG116" s="291"/>
    </row>
    <row r="117" spans="1:33" ht="15.75" customHeight="1">
      <c r="A117" s="312"/>
      <c r="B117" s="163"/>
      <c r="C117" s="293"/>
      <c r="D117" s="294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07"/>
      <c r="S117" s="119"/>
      <c r="T117" s="120"/>
      <c r="U117" s="111"/>
      <c r="V117" s="112"/>
      <c r="W117" s="120"/>
      <c r="X117" s="191"/>
      <c r="Y117" s="12"/>
      <c r="Z117" s="208"/>
      <c r="AA117" s="295"/>
      <c r="AB117" s="296"/>
      <c r="AC117" s="12"/>
      <c r="AD117" s="208"/>
      <c r="AE117" s="117"/>
      <c r="AF117" s="110"/>
      <c r="AG117" s="291"/>
    </row>
    <row r="118" spans="1:33" ht="15.75" customHeight="1">
      <c r="A118" s="312"/>
      <c r="B118" s="163"/>
      <c r="C118" s="293"/>
      <c r="D118" s="294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07"/>
      <c r="S118" s="119"/>
      <c r="T118" s="120"/>
      <c r="U118" s="111"/>
      <c r="V118" s="112"/>
      <c r="W118" s="120"/>
      <c r="X118" s="191"/>
      <c r="Y118" s="12"/>
      <c r="Z118" s="208"/>
      <c r="AA118" s="295"/>
      <c r="AB118" s="296"/>
      <c r="AC118" s="12"/>
      <c r="AD118" s="208"/>
      <c r="AE118" s="117"/>
      <c r="AF118" s="110"/>
      <c r="AG118" s="291"/>
    </row>
    <row r="119" spans="1:33" ht="15.75" customHeight="1">
      <c r="A119" s="312"/>
      <c r="B119" s="163"/>
      <c r="C119" s="293"/>
      <c r="D119" s="294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07"/>
      <c r="S119" s="119"/>
      <c r="T119" s="120"/>
      <c r="U119" s="111"/>
      <c r="V119" s="112"/>
      <c r="W119" s="120"/>
      <c r="X119" s="191"/>
      <c r="Y119" s="12"/>
      <c r="Z119" s="208"/>
      <c r="AA119" s="295"/>
      <c r="AB119" s="296"/>
      <c r="AC119" s="12"/>
      <c r="AD119" s="208"/>
      <c r="AE119" s="117"/>
      <c r="AF119" s="110"/>
      <c r="AG119" s="291"/>
    </row>
    <row r="120" spans="1:33" ht="15.75" customHeight="1">
      <c r="A120" s="312"/>
      <c r="B120" s="163"/>
      <c r="C120" s="293"/>
      <c r="D120" s="294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07"/>
      <c r="S120" s="119"/>
      <c r="T120" s="120"/>
      <c r="U120" s="111"/>
      <c r="V120" s="112"/>
      <c r="W120" s="120"/>
      <c r="X120" s="191"/>
      <c r="Y120" s="12"/>
      <c r="Z120" s="208"/>
      <c r="AA120" s="295"/>
      <c r="AB120" s="296"/>
      <c r="AC120" s="12"/>
      <c r="AD120" s="208"/>
      <c r="AE120" s="117"/>
      <c r="AF120" s="110"/>
      <c r="AG120" s="291"/>
    </row>
    <row r="121" spans="1:33" ht="15.75" customHeight="1">
      <c r="A121" s="312"/>
      <c r="B121" s="163"/>
      <c r="C121" s="293"/>
      <c r="D121" s="294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07"/>
      <c r="S121" s="119"/>
      <c r="T121" s="120"/>
      <c r="U121" s="111"/>
      <c r="V121" s="112"/>
      <c r="W121" s="120"/>
      <c r="X121" s="191"/>
      <c r="Y121" s="12"/>
      <c r="Z121" s="208"/>
      <c r="AA121" s="295"/>
      <c r="AB121" s="296"/>
      <c r="AC121" s="12"/>
      <c r="AD121" s="208"/>
      <c r="AE121" s="117"/>
      <c r="AF121" s="110"/>
      <c r="AG121" s="291"/>
    </row>
    <row r="122" spans="1:33" ht="15.75" customHeight="1">
      <c r="A122" s="312"/>
      <c r="B122" s="163"/>
      <c r="C122" s="293"/>
      <c r="D122" s="294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07"/>
      <c r="S122" s="119"/>
      <c r="T122" s="120"/>
      <c r="U122" s="130"/>
      <c r="V122" s="131"/>
      <c r="W122" s="126"/>
      <c r="X122" s="127"/>
      <c r="Y122" s="12"/>
      <c r="Z122" s="208"/>
      <c r="AA122" s="295"/>
      <c r="AB122" s="296"/>
      <c r="AC122" s="12"/>
      <c r="AD122" s="208"/>
      <c r="AE122" s="165"/>
      <c r="AF122" s="125"/>
      <c r="AG122" s="291"/>
    </row>
    <row r="123" spans="1:33" ht="15.75" customHeight="1" thickBot="1">
      <c r="A123" s="313"/>
      <c r="B123" s="133" t="s">
        <v>117</v>
      </c>
      <c r="C123" s="297"/>
      <c r="D123" s="297"/>
      <c r="E123" s="134"/>
      <c r="F123" s="167"/>
      <c r="G123" s="135"/>
      <c r="H123" s="69"/>
      <c r="I123" s="136">
        <f t="shared" ref="I123:J123" si="44">AVERAGE(I107:I122)</f>
        <v>22.5</v>
      </c>
      <c r="J123" s="137">
        <f t="shared" si="44"/>
        <v>2000</v>
      </c>
      <c r="K123" s="138">
        <f t="shared" ref="K123" si="45">J123/I123</f>
        <v>88.888888888888886</v>
      </c>
      <c r="L123" s="136">
        <f t="shared" ref="L123:M123" si="46">AVERAGE(L107:L122)</f>
        <v>22.5</v>
      </c>
      <c r="M123" s="137">
        <f t="shared" si="46"/>
        <v>1774.4165173124952</v>
      </c>
      <c r="N123" s="138">
        <f>M123/L123</f>
        <v>78.862956324999786</v>
      </c>
      <c r="O123" s="139">
        <f>L123-I123</f>
        <v>0</v>
      </c>
      <c r="P123" s="140">
        <f>N123-K123</f>
        <v>-10.0259325638891</v>
      </c>
      <c r="Q123" s="141">
        <f>N123/K123</f>
        <v>0.88720825865624764</v>
      </c>
      <c r="R123" s="308"/>
      <c r="S123" s="142">
        <f>S107</f>
        <v>0.70833333333333337</v>
      </c>
      <c r="T123" s="143">
        <f>INDEX(T107:T122,COUNTA(T107:T122))</f>
        <v>0.86388888888888893</v>
      </c>
      <c r="U123" s="144"/>
      <c r="V123" s="166"/>
      <c r="W123" s="167"/>
      <c r="X123" s="138"/>
      <c r="Y123" s="181">
        <f t="shared" ref="Y123:Z123" si="47">SUM(Y107:Y122)</f>
        <v>0</v>
      </c>
      <c r="Z123" s="182">
        <f t="shared" si="47"/>
        <v>0</v>
      </c>
      <c r="AA123" s="298"/>
      <c r="AB123" s="299"/>
      <c r="AC123" s="181">
        <f t="shared" ref="AC123:AD123" si="48">SUM(AC107:AC122)</f>
        <v>4</v>
      </c>
      <c r="AD123" s="182">
        <f t="shared" si="48"/>
        <v>0</v>
      </c>
      <c r="AE123" s="168">
        <f>M123-J123</f>
        <v>-225.58348268750478</v>
      </c>
      <c r="AF123" s="141">
        <f>M123/J123</f>
        <v>0.88720825865624764</v>
      </c>
      <c r="AG123" s="292"/>
    </row>
    <row r="125" spans="1:33">
      <c r="AA125" s="289" t="s">
        <v>161</v>
      </c>
      <c r="AB125" s="289"/>
    </row>
    <row r="126" spans="1:33">
      <c r="AA126" s="289" t="s">
        <v>162</v>
      </c>
      <c r="AB126" s="289"/>
    </row>
    <row r="127" spans="1:33">
      <c r="AA127" s="289" t="s">
        <v>163</v>
      </c>
      <c r="AB127" s="289"/>
    </row>
    <row r="128" spans="1:33">
      <c r="AA128" s="289" t="s">
        <v>164</v>
      </c>
      <c r="AB128" s="289"/>
    </row>
    <row r="129" spans="27:28">
      <c r="AA129" s="289" t="s">
        <v>165</v>
      </c>
      <c r="AB129" s="289"/>
    </row>
    <row r="130" spans="27:28">
      <c r="AA130" s="289" t="s">
        <v>166</v>
      </c>
      <c r="AB130" s="289"/>
    </row>
    <row r="131" spans="27:28">
      <c r="AA131" s="289" t="s">
        <v>167</v>
      </c>
      <c r="AB131" s="289"/>
    </row>
    <row r="132" spans="27:28">
      <c r="AA132" s="289" t="s">
        <v>168</v>
      </c>
      <c r="AB132" s="289"/>
    </row>
    <row r="133" spans="27:28">
      <c r="AA133" s="289" t="s">
        <v>169</v>
      </c>
      <c r="AB133" s="289"/>
    </row>
    <row r="134" spans="27:28">
      <c r="AA134" s="289" t="s">
        <v>170</v>
      </c>
      <c r="AB134" s="289"/>
    </row>
    <row r="135" spans="27:28">
      <c r="AA135" s="289" t="s">
        <v>171</v>
      </c>
      <c r="AB135" s="289"/>
    </row>
    <row r="136" spans="27:28">
      <c r="AA136" s="289" t="s">
        <v>172</v>
      </c>
      <c r="AB136" s="289"/>
    </row>
    <row r="137" spans="27:28">
      <c r="AA137" s="289" t="s">
        <v>173</v>
      </c>
      <c r="AB137" s="289"/>
    </row>
  </sheetData>
  <mergeCells count="306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AA114:AB114"/>
    <mergeCell ref="C115:D115"/>
    <mergeCell ref="AA115:AB115"/>
    <mergeCell ref="C116:D116"/>
    <mergeCell ref="AA116:AB116"/>
    <mergeCell ref="C117:D117"/>
    <mergeCell ref="AA117:AB117"/>
    <mergeCell ref="C97:D97"/>
    <mergeCell ref="AA97:AB97"/>
    <mergeCell ref="C98:D98"/>
    <mergeCell ref="AA98:AB98"/>
    <mergeCell ref="C99:D99"/>
    <mergeCell ref="AA99:AB99"/>
    <mergeCell ref="AA93:AB9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21:D121"/>
    <mergeCell ref="AA121:AB121"/>
    <mergeCell ref="C122:D122"/>
    <mergeCell ref="AA122:AB122"/>
    <mergeCell ref="C123:D123"/>
    <mergeCell ref="AA123:AB123"/>
    <mergeCell ref="C118:D118"/>
    <mergeCell ref="AA118:AB118"/>
    <mergeCell ref="C119:D119"/>
    <mergeCell ref="AA119:AB119"/>
    <mergeCell ref="C120:D120"/>
    <mergeCell ref="AA120:AB120"/>
    <mergeCell ref="AA137:AB137"/>
    <mergeCell ref="AA131:AB131"/>
    <mergeCell ref="AA132:AB132"/>
    <mergeCell ref="AA133:AB133"/>
    <mergeCell ref="AA134:AB134"/>
    <mergeCell ref="AA135:AB135"/>
    <mergeCell ref="AA136:AB136"/>
    <mergeCell ref="AA125:AB125"/>
    <mergeCell ref="AA126:AB126"/>
    <mergeCell ref="AA127:AB127"/>
    <mergeCell ref="AA128:AB128"/>
    <mergeCell ref="AA129:AB129"/>
    <mergeCell ref="AA130:AB130"/>
  </mergeCells>
  <phoneticPr fontId="5" type="noConversion"/>
  <conditionalFormatting sqref="O5:O123">
    <cfRule type="cellIs" dxfId="470" priority="3" operator="greaterThan">
      <formula>0</formula>
    </cfRule>
  </conditionalFormatting>
  <conditionalFormatting sqref="P5:P123 AE5:AE123">
    <cfRule type="cellIs" dxfId="469" priority="6" operator="lessThan">
      <formula>0</formula>
    </cfRule>
  </conditionalFormatting>
  <conditionalFormatting sqref="Q5:Q123 AF5:AF123">
    <cfRule type="cellIs" dxfId="468" priority="4" operator="greaterThan">
      <formula>1</formula>
    </cfRule>
    <cfRule type="cellIs" dxfId="467" priority="5" operator="lessThan">
      <formula>0.8</formula>
    </cfRule>
  </conditionalFormatting>
  <conditionalFormatting sqref="AG5 R5:R123 AG90">
    <cfRule type="cellIs" dxfId="466" priority="7" operator="lessThan">
      <formula>0.8</formula>
    </cfRule>
  </conditionalFormatting>
  <conditionalFormatting sqref="AG22">
    <cfRule type="cellIs" dxfId="465" priority="11" operator="lessThan">
      <formula>0.8</formula>
    </cfRule>
  </conditionalFormatting>
  <conditionalFormatting sqref="AG37">
    <cfRule type="cellIs" dxfId="464" priority="10" operator="lessThan">
      <formula>0.8</formula>
    </cfRule>
  </conditionalFormatting>
  <conditionalFormatting sqref="AG39:AG74">
    <cfRule type="cellIs" dxfId="463" priority="8" operator="lessThan">
      <formula>0.8</formula>
    </cfRule>
  </conditionalFormatting>
  <conditionalFormatting sqref="AG80:AG88">
    <cfRule type="cellIs" dxfId="462" priority="9" operator="lessThan">
      <formula>0.8</formula>
    </cfRule>
  </conditionalFormatting>
  <conditionalFormatting sqref="AG105">
    <cfRule type="cellIs" dxfId="461" priority="2" operator="lessThan">
      <formula>0.8</formula>
    </cfRule>
  </conditionalFormatting>
  <conditionalFormatting sqref="AG107:AG123">
    <cfRule type="cellIs" dxfId="460" priority="1" operator="lessThan">
      <formula>0.8</formula>
    </cfRule>
  </conditionalFormatting>
  <dataValidations count="1">
    <dataValidation type="list" allowBlank="1" showInputMessage="1" showErrorMessage="1" sqref="AA5:AB123" xr:uid="{1155BDA4-746B-4AE1-BAC2-E5759D2726BA}">
      <formula1>$AA$125:$AA$137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0BE52-383D-4811-853B-D4C3AF223FCB}">
  <sheetPr>
    <tabColor theme="8" tint="0.59999389629810485"/>
  </sheetPr>
  <dimension ref="B1:AR42"/>
  <sheetViews>
    <sheetView zoomScale="70" zoomScaleNormal="70" workbookViewId="0">
      <selection activeCell="Q26" sqref="Q26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6" t="s">
        <v>0</v>
      </c>
      <c r="C1" s="276"/>
      <c r="D1" s="276"/>
      <c r="E1" s="276"/>
      <c r="F1" s="276"/>
      <c r="G1" s="276"/>
      <c r="H1" s="276"/>
      <c r="I1" s="276"/>
      <c r="J1" s="276"/>
      <c r="K1" s="1"/>
      <c r="L1" s="1"/>
      <c r="M1" s="1"/>
      <c r="N1" s="1"/>
      <c r="O1" s="1"/>
      <c r="P1" s="1"/>
    </row>
    <row r="2" spans="2:34" ht="27.75" customHeight="1">
      <c r="B2" s="277"/>
      <c r="C2" s="277"/>
      <c r="D2" s="277"/>
      <c r="E2" s="277"/>
      <c r="F2" s="277"/>
      <c r="G2" s="277"/>
      <c r="H2" s="277"/>
      <c r="I2" s="277"/>
      <c r="J2" s="277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8" t="s">
        <v>252</v>
      </c>
      <c r="D3" s="279"/>
      <c r="E3" s="3" t="s">
        <v>2</v>
      </c>
      <c r="F3" s="280">
        <f>'0119(18度C)'!D1+'0119(4度C)'!D1</f>
        <v>169186</v>
      </c>
      <c r="G3" s="281"/>
      <c r="H3" s="3" t="s">
        <v>3</v>
      </c>
      <c r="I3" s="282">
        <f>'0119(18度C)'!F1+'0119(4度C)'!F1</f>
        <v>5175352.3099999996</v>
      </c>
      <c r="J3" s="283"/>
      <c r="K3" s="4"/>
      <c r="L3" s="5"/>
      <c r="M3" s="1"/>
      <c r="N3" s="1"/>
      <c r="O3" s="1"/>
      <c r="P3" s="1"/>
    </row>
    <row r="4" spans="2:34" ht="28.5" customHeight="1">
      <c r="B4" s="284" t="s">
        <v>4</v>
      </c>
      <c r="C4" s="264" t="s">
        <v>5</v>
      </c>
      <c r="D4" s="265"/>
      <c r="E4" s="287" t="s">
        <v>6</v>
      </c>
      <c r="F4" s="288"/>
      <c r="G4" s="287" t="s">
        <v>7</v>
      </c>
      <c r="H4" s="288"/>
      <c r="I4" s="287" t="s">
        <v>8</v>
      </c>
      <c r="J4" s="288"/>
      <c r="K4" s="260" t="s">
        <v>9</v>
      </c>
      <c r="L4" s="261"/>
      <c r="M4" s="260" t="s">
        <v>10</v>
      </c>
      <c r="N4" s="261"/>
      <c r="O4" s="262" t="s">
        <v>11</v>
      </c>
      <c r="P4" s="263"/>
      <c r="Q4" s="263" t="s">
        <v>12</v>
      </c>
      <c r="R4" s="263"/>
    </row>
    <row r="5" spans="2:34" ht="28.5" customHeight="1">
      <c r="B5" s="285"/>
      <c r="C5" s="264" t="s">
        <v>13</v>
      </c>
      <c r="D5" s="265"/>
      <c r="E5" s="266" t="s">
        <v>14</v>
      </c>
      <c r="F5" s="267"/>
      <c r="G5" s="268" t="s">
        <v>15</v>
      </c>
      <c r="H5" s="269"/>
      <c r="I5" s="270" t="s">
        <v>16</v>
      </c>
      <c r="J5" s="271"/>
      <c r="K5" s="272" t="s">
        <v>17</v>
      </c>
      <c r="L5" s="273"/>
      <c r="M5" s="274" t="s">
        <v>18</v>
      </c>
      <c r="N5" s="275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5"/>
      <c r="C6" s="264" t="s">
        <v>22</v>
      </c>
      <c r="D6" s="265"/>
      <c r="E6" s="256">
        <f>AVERAGE(D14:O14,D32:X32)</f>
        <v>514.70495111738228</v>
      </c>
      <c r="F6" s="257" t="e">
        <f>AVERAGE(#REF!,D14:K14)</f>
        <v>#REF!</v>
      </c>
      <c r="G6" s="258">
        <f>AVERAGE(D14:K14)</f>
        <v>189.07942119608788</v>
      </c>
      <c r="H6" s="259"/>
      <c r="I6" s="258">
        <f>AVERAGE(L14:O14)</f>
        <v>94.444444444444443</v>
      </c>
      <c r="J6" s="259"/>
      <c r="K6" s="258">
        <f>AVERAGE(D32:O32)</f>
        <v>711.21489621489627</v>
      </c>
      <c r="L6" s="259"/>
      <c r="M6" s="258">
        <f>AVERAGE(P32:X32)</f>
        <v>772.6227495908347</v>
      </c>
      <c r="N6" s="259"/>
      <c r="O6" s="390">
        <f>'0119(4度C)'!Y2</f>
        <v>0</v>
      </c>
      <c r="P6" s="390">
        <f>'0119(4度C)'!Z2</f>
        <v>0</v>
      </c>
      <c r="Q6" s="245">
        <f>'0119(4度C)'!AC2</f>
        <v>48</v>
      </c>
      <c r="R6" s="245">
        <f>'0119(4度C)'!AD2</f>
        <v>0</v>
      </c>
    </row>
    <row r="7" spans="2:34" ht="28.5" customHeight="1">
      <c r="B7" s="285"/>
      <c r="C7" s="250" t="s">
        <v>23</v>
      </c>
      <c r="D7" s="251"/>
      <c r="E7" s="252">
        <f>AVERAGE(D15:O15,D33:X33)</f>
        <v>456.4035894905893</v>
      </c>
      <c r="F7" s="253" t="e">
        <f>AVERAGE(#REF!,D15:K15)</f>
        <v>#REF!</v>
      </c>
      <c r="G7" s="254">
        <f>AVERAGE(D15:K15)</f>
        <v>169.54950652367182</v>
      </c>
      <c r="H7" s="255"/>
      <c r="I7" s="254">
        <f>AVERAGE(L15:O15)</f>
        <v>83.816622663615192</v>
      </c>
      <c r="J7" s="255"/>
      <c r="K7" s="254">
        <f>AVERAGE(D33:O33)</f>
        <v>630.31529748625394</v>
      </c>
      <c r="L7" s="255"/>
      <c r="M7" s="254">
        <f>AVERAGE(P33:X33)</f>
        <v>683.59840959349879</v>
      </c>
      <c r="N7" s="255"/>
      <c r="O7" s="390"/>
      <c r="P7" s="390"/>
      <c r="Q7" s="246"/>
      <c r="R7" s="246"/>
    </row>
    <row r="8" spans="2:34" ht="28.5" customHeight="1">
      <c r="B8" s="286"/>
      <c r="C8" s="250" t="s">
        <v>24</v>
      </c>
      <c r="D8" s="251"/>
      <c r="E8" s="248">
        <f>AVERAGE(D16:O16,D34:X34)</f>
        <v>0.88692571312494228</v>
      </c>
      <c r="F8" s="249" t="e">
        <f>AVERAGE(D16:K16,#REF!)</f>
        <v>#REF!</v>
      </c>
      <c r="G8" s="238">
        <f>AVERAGE(D16:K16)</f>
        <v>0.8915668851241525</v>
      </c>
      <c r="H8" s="239"/>
      <c r="I8" s="238">
        <f>AVERAGE(L16:O16)</f>
        <v>0.88745340858471278</v>
      </c>
      <c r="J8" s="239"/>
      <c r="K8" s="238">
        <f>AVERAGE(D34:O34)</f>
        <v>0.88585092969361579</v>
      </c>
      <c r="L8" s="239"/>
      <c r="M8" s="238">
        <f>AVERAGE(P34:X34)</f>
        <v>0.88336320305941585</v>
      </c>
      <c r="N8" s="239"/>
      <c r="O8" s="390"/>
      <c r="P8" s="390"/>
      <c r="Q8" s="247"/>
      <c r="R8" s="247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36" t="s">
        <v>26</v>
      </c>
      <c r="C11" s="237"/>
      <c r="D11" s="240" t="s">
        <v>27</v>
      </c>
      <c r="E11" s="241"/>
      <c r="F11" s="241"/>
      <c r="G11" s="241"/>
      <c r="H11" s="241"/>
      <c r="I11" s="241"/>
      <c r="J11" s="241"/>
      <c r="K11" s="241"/>
      <c r="L11" s="242" t="s">
        <v>28</v>
      </c>
      <c r="M11" s="243"/>
      <c r="N11" s="243"/>
      <c r="O11" s="244"/>
    </row>
    <row r="12" spans="2:34" ht="17.25" customHeight="1">
      <c r="B12" s="230" t="s">
        <v>29</v>
      </c>
      <c r="C12" s="231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1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3" t="s">
        <v>40</v>
      </c>
      <c r="C14" s="26" t="s">
        <v>41</v>
      </c>
      <c r="D14" s="27" t="s">
        <v>42</v>
      </c>
      <c r="E14" s="28">
        <v>81.818181818181813</v>
      </c>
      <c r="F14" s="28">
        <v>95.238095238095241</v>
      </c>
      <c r="G14" s="28">
        <v>85.714285714285722</v>
      </c>
      <c r="H14" s="28">
        <v>109.87654320987654</v>
      </c>
      <c r="I14" s="28">
        <v>572.75</v>
      </c>
      <c r="J14" s="28" t="s">
        <v>42</v>
      </c>
      <c r="K14" s="29" t="s">
        <v>42</v>
      </c>
      <c r="L14" s="27" t="s">
        <v>42</v>
      </c>
      <c r="M14" s="30">
        <v>100</v>
      </c>
      <c r="N14" s="28">
        <v>88.888888888888886</v>
      </c>
      <c r="O14" s="31" t="s">
        <v>42</v>
      </c>
      <c r="Q14" s="25"/>
      <c r="R14" s="25"/>
      <c r="S14" s="32"/>
      <c r="T14" s="32"/>
      <c r="U14" s="32"/>
      <c r="V14" s="32"/>
      <c r="W14" s="32"/>
      <c r="X14" s="32"/>
      <c r="AB14" s="32"/>
      <c r="AC14" s="32"/>
      <c r="AD14" s="25"/>
      <c r="AE14" s="25"/>
    </row>
    <row r="15" spans="2:34" ht="39.6" customHeight="1">
      <c r="B15" s="233"/>
      <c r="C15" s="33" t="s">
        <v>43</v>
      </c>
      <c r="D15" s="34" t="s">
        <v>42</v>
      </c>
      <c r="E15" s="35">
        <v>72.895037480111355</v>
      </c>
      <c r="F15" s="35">
        <v>84.54464278296966</v>
      </c>
      <c r="G15" s="35">
        <v>76.110633668125047</v>
      </c>
      <c r="H15" s="35">
        <v>97.734588758097928</v>
      </c>
      <c r="I15" s="35">
        <v>516.4626299290552</v>
      </c>
      <c r="J15" s="35" t="s">
        <v>42</v>
      </c>
      <c r="K15" s="36" t="s">
        <v>42</v>
      </c>
      <c r="L15" s="34" t="s">
        <v>42</v>
      </c>
      <c r="M15" s="37">
        <v>88.773754209532797</v>
      </c>
      <c r="N15" s="35">
        <v>78.859491117697573</v>
      </c>
      <c r="O15" s="38" t="s">
        <v>42</v>
      </c>
      <c r="Q15" s="39"/>
      <c r="R15" s="39"/>
      <c r="S15" s="39"/>
      <c r="T15" s="39"/>
      <c r="U15" s="39"/>
      <c r="V15" s="39"/>
      <c r="W15" s="39"/>
      <c r="X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33"/>
      <c r="C16" s="41" t="s">
        <v>44</v>
      </c>
      <c r="D16" s="42" t="s">
        <v>42</v>
      </c>
      <c r="E16" s="43">
        <f t="shared" ref="E16:I16" si="0">E15/E14</f>
        <v>0.89093934697913879</v>
      </c>
      <c r="F16" s="43">
        <f t="shared" si="0"/>
        <v>0.88771874922118144</v>
      </c>
      <c r="G16" s="43">
        <f t="shared" si="0"/>
        <v>0.88795739279479213</v>
      </c>
      <c r="H16" s="43">
        <f t="shared" si="0"/>
        <v>0.88949457184336311</v>
      </c>
      <c r="I16" s="43">
        <f t="shared" si="0"/>
        <v>0.90172436478228757</v>
      </c>
      <c r="J16" s="43" t="s">
        <v>42</v>
      </c>
      <c r="K16" s="44" t="s">
        <v>42</v>
      </c>
      <c r="L16" s="42" t="s">
        <v>42</v>
      </c>
      <c r="M16" s="45">
        <f t="shared" ref="M16:N16" si="1">M15/M14</f>
        <v>0.88773754209532796</v>
      </c>
      <c r="N16" s="43">
        <f t="shared" si="1"/>
        <v>0.88716927507409771</v>
      </c>
      <c r="O16" s="46" t="s">
        <v>42</v>
      </c>
      <c r="Q16" s="32"/>
      <c r="R16" s="32"/>
      <c r="S16" s="32"/>
      <c r="T16" s="32"/>
      <c r="U16" s="32"/>
      <c r="V16" s="32"/>
      <c r="W16" s="32"/>
      <c r="X16" s="32"/>
      <c r="AB16" s="32"/>
      <c r="AC16" s="32"/>
      <c r="AD16" s="32"/>
      <c r="AE16" s="32"/>
    </row>
    <row r="17" spans="2:44" ht="17.25" customHeight="1">
      <c r="B17" s="232" t="s">
        <v>45</v>
      </c>
      <c r="C17" s="13" t="s">
        <v>46</v>
      </c>
      <c r="D17" s="47" t="s">
        <v>42</v>
      </c>
      <c r="E17" s="48">
        <v>0.20833333333333334</v>
      </c>
      <c r="F17" s="48">
        <v>0.29190972222222222</v>
      </c>
      <c r="G17" s="48">
        <v>0.29166666666666669</v>
      </c>
      <c r="H17" s="48">
        <v>0.29196759259259258</v>
      </c>
      <c r="I17" s="48">
        <v>0.48836805555555557</v>
      </c>
      <c r="J17" s="48" t="s">
        <v>42</v>
      </c>
      <c r="K17" s="48" t="s">
        <v>42</v>
      </c>
      <c r="L17" s="47" t="s">
        <v>42</v>
      </c>
      <c r="M17" s="49">
        <v>0.70833333333333337</v>
      </c>
      <c r="N17" s="48">
        <v>0.70844907407407409</v>
      </c>
      <c r="O17" s="50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7" t="s">
        <v>42</v>
      </c>
      <c r="E18" s="48">
        <v>0.64387731481481481</v>
      </c>
      <c r="F18" s="48">
        <v>0.55077546296296298</v>
      </c>
      <c r="G18" s="48">
        <v>0.49596064814814816</v>
      </c>
      <c r="H18" s="48">
        <v>0.5834259259259259</v>
      </c>
      <c r="I18" s="48">
        <v>0.53333333333333333</v>
      </c>
      <c r="J18" s="48" t="s">
        <v>42</v>
      </c>
      <c r="K18" s="48" t="s">
        <v>42</v>
      </c>
      <c r="L18" s="47" t="s">
        <v>42</v>
      </c>
      <c r="M18" s="49">
        <v>0.83611111111111114</v>
      </c>
      <c r="N18" s="48">
        <v>0.86111111111111116</v>
      </c>
      <c r="O18" s="50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4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2"/>
      <c r="AC19" s="192"/>
      <c r="AD19" s="192"/>
      <c r="AE19" s="192"/>
      <c r="AF19" s="192"/>
      <c r="AG19" s="192"/>
      <c r="AH19" s="192"/>
      <c r="AI19" s="192"/>
      <c r="AJ19" s="192"/>
      <c r="AK19" s="192"/>
      <c r="AL19" s="192"/>
      <c r="AM19" s="192"/>
      <c r="AN19" s="192"/>
      <c r="AO19" s="25"/>
      <c r="AP19" s="25"/>
      <c r="AQ19" s="25"/>
      <c r="AR19" s="25"/>
    </row>
    <row r="20" spans="2:44" ht="17.25" customHeight="1">
      <c r="B20" s="235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2"/>
      <c r="AC20" s="192"/>
      <c r="AD20" s="192"/>
      <c r="AE20" s="192"/>
      <c r="AF20" s="192"/>
      <c r="AG20" s="192"/>
      <c r="AH20" s="192"/>
      <c r="AI20" s="192"/>
      <c r="AJ20" s="192"/>
      <c r="AK20" s="192"/>
      <c r="AL20" s="192"/>
      <c r="AM20" s="192"/>
      <c r="AN20" s="192"/>
      <c r="AO20" s="25"/>
      <c r="AP20" s="25"/>
      <c r="AQ20" s="25"/>
      <c r="AR20" s="25"/>
    </row>
    <row r="21" spans="2:44" ht="17.25" customHeight="1">
      <c r="B21" s="234" t="s">
        <v>51</v>
      </c>
      <c r="C21" s="51" t="s">
        <v>49</v>
      </c>
      <c r="D21" s="54"/>
      <c r="E21" s="52">
        <v>14</v>
      </c>
      <c r="F21" s="52">
        <v>7</v>
      </c>
      <c r="G21" s="52">
        <v>7</v>
      </c>
      <c r="H21" s="52">
        <v>10</v>
      </c>
      <c r="I21" s="52">
        <v>2</v>
      </c>
      <c r="J21" s="52"/>
      <c r="K21" s="53"/>
      <c r="L21" s="54"/>
      <c r="M21" s="55">
        <v>4</v>
      </c>
      <c r="N21" s="52">
        <v>4</v>
      </c>
      <c r="O21" s="56"/>
      <c r="Q21" s="9"/>
      <c r="R21" s="9"/>
      <c r="S21" s="9"/>
      <c r="T21" s="9"/>
      <c r="AB21" s="192"/>
      <c r="AC21" s="192"/>
      <c r="AD21" s="192"/>
      <c r="AE21" s="192"/>
      <c r="AF21" s="192"/>
      <c r="AG21" s="192"/>
      <c r="AH21" s="192"/>
      <c r="AI21" s="192"/>
      <c r="AJ21" s="192"/>
      <c r="AK21" s="192"/>
      <c r="AL21" s="192"/>
      <c r="AM21" s="192"/>
      <c r="AN21" s="192"/>
      <c r="AO21" s="25"/>
      <c r="AP21" s="25"/>
      <c r="AQ21" s="25"/>
      <c r="AR21" s="25"/>
    </row>
    <row r="22" spans="2:44" ht="17.25" customHeight="1">
      <c r="B22" s="235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2"/>
      <c r="AA22" s="192"/>
      <c r="AB22" s="192"/>
      <c r="AC22" s="192"/>
      <c r="AD22" s="192"/>
      <c r="AE22" s="192"/>
      <c r="AF22" s="192"/>
      <c r="AG22" s="192"/>
      <c r="AH22" s="192"/>
      <c r="AI22" s="192"/>
      <c r="AJ22" s="192"/>
      <c r="AK22" s="192"/>
      <c r="AL22" s="192"/>
      <c r="AM22" s="192"/>
      <c r="AN22" s="192"/>
      <c r="AO22" s="25"/>
      <c r="AP22" s="25"/>
      <c r="AQ22" s="25"/>
      <c r="AR22" s="25"/>
    </row>
    <row r="23" spans="2:44" ht="17.25" customHeight="1">
      <c r="B23" s="230" t="s">
        <v>53</v>
      </c>
      <c r="C23" s="231"/>
      <c r="D23" s="57" t="s">
        <v>42</v>
      </c>
      <c r="E23" s="58">
        <v>22</v>
      </c>
      <c r="F23" s="58">
        <v>21</v>
      </c>
      <c r="G23" s="58">
        <v>23.333333333333332</v>
      </c>
      <c r="H23" s="58">
        <v>20.25</v>
      </c>
      <c r="I23" s="58">
        <v>6</v>
      </c>
      <c r="J23" s="58" t="s">
        <v>42</v>
      </c>
      <c r="K23" s="59" t="s">
        <v>42</v>
      </c>
      <c r="L23" s="57" t="s">
        <v>42</v>
      </c>
      <c r="M23" s="60">
        <v>19.333333333333332</v>
      </c>
      <c r="N23" s="58">
        <v>22.5</v>
      </c>
      <c r="O23" s="61" t="s">
        <v>42</v>
      </c>
    </row>
    <row r="24" spans="2:44" ht="17.25" customHeight="1">
      <c r="B24" s="220" t="s">
        <v>54</v>
      </c>
      <c r="C24" s="221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20" t="s">
        <v>59</v>
      </c>
      <c r="C25" s="221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22" t="s">
        <v>60</v>
      </c>
      <c r="C26" s="223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36" t="s">
        <v>26</v>
      </c>
      <c r="C29" s="237"/>
      <c r="D29" s="224" t="s">
        <v>64</v>
      </c>
      <c r="E29" s="225"/>
      <c r="F29" s="225"/>
      <c r="G29" s="225"/>
      <c r="H29" s="225"/>
      <c r="I29" s="225"/>
      <c r="J29" s="225"/>
      <c r="K29" s="225"/>
      <c r="L29" s="225"/>
      <c r="M29" s="225"/>
      <c r="N29" s="225"/>
      <c r="O29" s="226"/>
      <c r="P29" s="227" t="s">
        <v>65</v>
      </c>
      <c r="Q29" s="228"/>
      <c r="R29" s="228"/>
      <c r="S29" s="228"/>
      <c r="T29" s="228"/>
      <c r="U29" s="228"/>
      <c r="V29" s="228"/>
      <c r="W29" s="228"/>
      <c r="X29" s="229"/>
    </row>
    <row r="30" spans="2:44" ht="17.25" customHeight="1">
      <c r="B30" s="230" t="s">
        <v>29</v>
      </c>
      <c r="C30" s="231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30"/>
      <c r="C31" s="231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33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286.92307692307691</v>
      </c>
      <c r="H32" s="28">
        <v>433.33333333333331</v>
      </c>
      <c r="I32" s="28" t="s">
        <v>42</v>
      </c>
      <c r="J32" s="28" t="s">
        <v>42</v>
      </c>
      <c r="K32" s="28">
        <v>685.71428571428567</v>
      </c>
      <c r="L32" s="28" t="s">
        <v>42</v>
      </c>
      <c r="M32" s="28">
        <v>880</v>
      </c>
      <c r="N32" s="28">
        <v>1038.4615384615386</v>
      </c>
      <c r="O32" s="28">
        <v>942.85714285714289</v>
      </c>
      <c r="P32" s="27">
        <v>306.38297872340428</v>
      </c>
      <c r="Q32" s="28" t="s">
        <v>42</v>
      </c>
      <c r="R32" s="28" t="s">
        <v>42</v>
      </c>
      <c r="S32" s="28" t="s">
        <v>42</v>
      </c>
      <c r="T32" s="28">
        <v>787.5</v>
      </c>
      <c r="U32" s="28" t="s">
        <v>42</v>
      </c>
      <c r="V32" s="28">
        <v>776.47058823529414</v>
      </c>
      <c r="W32" s="28">
        <v>969.23076923076928</v>
      </c>
      <c r="X32" s="31">
        <v>1023.5294117647059</v>
      </c>
    </row>
    <row r="33" spans="2:24" ht="39.6" customHeight="1">
      <c r="B33" s="233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250.81197084251139</v>
      </c>
      <c r="H33" s="35">
        <v>386.06319022666099</v>
      </c>
      <c r="I33" s="35" t="s">
        <v>42</v>
      </c>
      <c r="J33" s="35" t="s">
        <v>42</v>
      </c>
      <c r="K33" s="35">
        <v>613.1723765225446</v>
      </c>
      <c r="L33" s="35" t="s">
        <v>42</v>
      </c>
      <c r="M33" s="35">
        <v>786.98029456022107</v>
      </c>
      <c r="N33" s="35">
        <v>912.21873065698617</v>
      </c>
      <c r="O33" s="35">
        <v>832.64522210859911</v>
      </c>
      <c r="P33" s="34">
        <v>266.24632724938505</v>
      </c>
      <c r="Q33" s="35" t="s">
        <v>42</v>
      </c>
      <c r="R33" s="35" t="s">
        <v>42</v>
      </c>
      <c r="S33" s="35" t="s">
        <v>42</v>
      </c>
      <c r="T33" s="35">
        <v>702.07069550775179</v>
      </c>
      <c r="U33" s="35" t="s">
        <v>42</v>
      </c>
      <c r="V33" s="35">
        <v>694.36610573164853</v>
      </c>
      <c r="W33" s="35">
        <v>860.20410230441007</v>
      </c>
      <c r="X33" s="38">
        <v>895.10481717429843</v>
      </c>
    </row>
    <row r="34" spans="2:24" ht="40.15" customHeight="1">
      <c r="B34" s="233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0.87414359811062958</v>
      </c>
      <c r="H34" s="43">
        <f>H33/H32</f>
        <v>0.8909150543692177</v>
      </c>
      <c r="I34" s="43" t="s">
        <v>42</v>
      </c>
      <c r="J34" s="43" t="s">
        <v>42</v>
      </c>
      <c r="K34" s="43">
        <f>K33/K32</f>
        <v>0.89420971576204422</v>
      </c>
      <c r="L34" s="43" t="s">
        <v>42</v>
      </c>
      <c r="M34" s="43">
        <f>M33/M32</f>
        <v>0.89429578927297848</v>
      </c>
      <c r="N34" s="43">
        <f>N33/N32</f>
        <v>0.8784328517437644</v>
      </c>
      <c r="O34" s="43">
        <f>O33/O32</f>
        <v>0.88310856890305967</v>
      </c>
      <c r="P34" s="42">
        <f>P33/P32</f>
        <v>0.86899842921674275</v>
      </c>
      <c r="Q34" s="43" t="s">
        <v>42</v>
      </c>
      <c r="R34" s="43" t="s">
        <v>42</v>
      </c>
      <c r="S34" s="43" t="s">
        <v>42</v>
      </c>
      <c r="T34" s="43">
        <f>T33/T32</f>
        <v>0.89151834350190706</v>
      </c>
      <c r="U34" s="43" t="s">
        <v>42</v>
      </c>
      <c r="V34" s="43">
        <f>V33/V32</f>
        <v>0.89425937859378979</v>
      </c>
      <c r="W34" s="43">
        <f>W33/W32</f>
        <v>0.88751216904423258</v>
      </c>
      <c r="X34" s="46">
        <f>X33/X32</f>
        <v>0.8745276949404065</v>
      </c>
    </row>
    <row r="35" spans="2:24" ht="17.25" customHeight="1">
      <c r="B35" s="232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0.3118055555555555</v>
      </c>
      <c r="H35" s="48">
        <v>0.25002314814814813</v>
      </c>
      <c r="I35" s="48" t="s">
        <v>42</v>
      </c>
      <c r="J35" s="48" t="s">
        <v>42</v>
      </c>
      <c r="K35" s="48">
        <v>0.29166666666666669</v>
      </c>
      <c r="L35" s="48" t="s">
        <v>42</v>
      </c>
      <c r="M35" s="48">
        <v>0.29199074074074072</v>
      </c>
      <c r="N35" s="48">
        <v>0.25003472222222223</v>
      </c>
      <c r="O35" s="48">
        <v>0.29172453703703705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>
        <v>0.70833333333333337</v>
      </c>
      <c r="U35" s="48" t="s">
        <v>42</v>
      </c>
      <c r="V35" s="48">
        <v>0.70855324074074078</v>
      </c>
      <c r="W35" s="48">
        <v>0.7083680555555556</v>
      </c>
      <c r="X35" s="50">
        <v>0.70839120370370368</v>
      </c>
    </row>
    <row r="36" spans="2:24" ht="17.25" customHeight="1">
      <c r="B36" s="230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0.44961805555555556</v>
      </c>
      <c r="H36" s="48">
        <v>0.29097222222222219</v>
      </c>
      <c r="I36" s="48" t="s">
        <v>42</v>
      </c>
      <c r="J36" s="48" t="s">
        <v>42</v>
      </c>
      <c r="K36" s="48">
        <v>0.44791666666666669</v>
      </c>
      <c r="L36" s="48" t="s">
        <v>42</v>
      </c>
      <c r="M36" s="48">
        <v>0.47736111111111112</v>
      </c>
      <c r="N36" s="48">
        <v>0.45694444444444443</v>
      </c>
      <c r="O36" s="48">
        <v>0.44861111111111113</v>
      </c>
      <c r="P36" s="47">
        <v>0.80694444444444446</v>
      </c>
      <c r="Q36" s="48" t="s">
        <v>42</v>
      </c>
      <c r="R36" s="48" t="s">
        <v>42</v>
      </c>
      <c r="S36" s="48" t="s">
        <v>42</v>
      </c>
      <c r="T36" s="48">
        <v>0.88626157407407402</v>
      </c>
      <c r="U36" s="48" t="s">
        <v>42</v>
      </c>
      <c r="V36" s="48">
        <v>0.9</v>
      </c>
      <c r="W36" s="48">
        <v>0.99097222222222225</v>
      </c>
      <c r="X36" s="50">
        <v>0.98819444444444449</v>
      </c>
    </row>
    <row r="37" spans="2:24" ht="17.25" customHeight="1">
      <c r="B37" s="230" t="s">
        <v>53</v>
      </c>
      <c r="C37" s="231"/>
      <c r="D37" s="58" t="s">
        <v>42</v>
      </c>
      <c r="E37" s="58" t="s">
        <v>42</v>
      </c>
      <c r="F37" s="58" t="s">
        <v>42</v>
      </c>
      <c r="G37" s="58">
        <v>10.833333333333334</v>
      </c>
      <c r="H37" s="58">
        <v>6</v>
      </c>
      <c r="I37" s="58" t="s">
        <v>42</v>
      </c>
      <c r="J37" s="58" t="s">
        <v>42</v>
      </c>
      <c r="K37" s="58">
        <v>4.666666666666667</v>
      </c>
      <c r="L37" s="58" t="s">
        <v>42</v>
      </c>
      <c r="M37" s="58">
        <v>3.75</v>
      </c>
      <c r="N37" s="58">
        <v>3.25</v>
      </c>
      <c r="O37" s="58">
        <v>3.5</v>
      </c>
      <c r="P37" s="57">
        <v>11.75</v>
      </c>
      <c r="Q37" s="58" t="s">
        <v>42</v>
      </c>
      <c r="R37" s="58" t="s">
        <v>42</v>
      </c>
      <c r="S37" s="58" t="s">
        <v>42</v>
      </c>
      <c r="T37" s="39">
        <v>4</v>
      </c>
      <c r="U37" s="48" t="s">
        <v>42</v>
      </c>
      <c r="V37" s="58">
        <v>4.25</v>
      </c>
      <c r="W37" s="58">
        <v>3.25</v>
      </c>
      <c r="X37" s="61">
        <v>3.4</v>
      </c>
    </row>
    <row r="38" spans="2:24" ht="17.25" customHeight="1">
      <c r="B38" s="220" t="s">
        <v>54</v>
      </c>
      <c r="C38" s="221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20" t="s">
        <v>59</v>
      </c>
      <c r="C39" s="221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22" t="s">
        <v>60</v>
      </c>
      <c r="C40" s="223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22DDE-D9FA-4DEE-9AE2-3157D7CC3C31}">
  <sheetPr>
    <tabColor theme="8" tint="0.59999389629810485"/>
    <pageSetUpPr fitToPage="1"/>
  </sheetPr>
  <dimension ref="A1:AC205"/>
  <sheetViews>
    <sheetView zoomScale="85" zoomScaleNormal="85" workbookViewId="0">
      <pane ySplit="4" topLeftCell="A5" activePane="bottomLeft" state="frozen"/>
      <selection activeCell="S41" sqref="S41"/>
      <selection pane="bottomLeft" activeCell="S41" sqref="S41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SUM(F5:F191)</f>
        <v>112863</v>
      </c>
      <c r="E1" s="88" t="s">
        <v>3</v>
      </c>
      <c r="F1" s="89">
        <f>SUM(G5:G191)</f>
        <v>2224318.1100000003</v>
      </c>
      <c r="G1" s="90" t="s">
        <v>84</v>
      </c>
      <c r="H1" s="91">
        <f>L21+L38+L55+L72+L89+L106+L123+L140+L157+L174+L191</f>
        <v>58.65</v>
      </c>
      <c r="I1" s="345" t="s">
        <v>85</v>
      </c>
      <c r="J1" s="341"/>
      <c r="K1" s="361"/>
      <c r="L1" s="365" t="s">
        <v>86</v>
      </c>
      <c r="M1" s="366"/>
      <c r="N1" s="367"/>
      <c r="O1" s="341" t="s">
        <v>87</v>
      </c>
      <c r="P1" s="341"/>
      <c r="Q1" s="341"/>
      <c r="R1" s="342"/>
      <c r="S1" s="345" t="s">
        <v>88</v>
      </c>
      <c r="T1" s="341"/>
      <c r="U1" s="341"/>
      <c r="V1" s="341"/>
      <c r="W1" s="341"/>
      <c r="X1" s="342"/>
      <c r="Y1" s="341" t="s">
        <v>89</v>
      </c>
      <c r="Z1" s="341"/>
      <c r="AA1" s="345" t="s">
        <v>90</v>
      </c>
      <c r="AB1" s="347"/>
      <c r="AC1" s="348"/>
    </row>
    <row r="2" spans="1:29" ht="26.25" customHeight="1" thickBot="1">
      <c r="A2" s="354">
        <v>46041</v>
      </c>
      <c r="B2" s="355"/>
      <c r="C2" s="92" t="s">
        <v>40</v>
      </c>
      <c r="D2" s="93">
        <f>AVERAGE(N21,N38,N55,N72,N89,N106,N123,N140,N157,N174,N191)</f>
        <v>654.53489389863796</v>
      </c>
      <c r="E2" s="93" t="s">
        <v>91</v>
      </c>
      <c r="F2" s="94">
        <f>F1/D1</f>
        <v>19.708124983386941</v>
      </c>
      <c r="G2" s="95" t="s">
        <v>92</v>
      </c>
      <c r="H2" s="96">
        <f>COUNT(H5:H191)</f>
        <v>2</v>
      </c>
      <c r="I2" s="362"/>
      <c r="J2" s="363"/>
      <c r="K2" s="364"/>
      <c r="L2" s="368"/>
      <c r="M2" s="343"/>
      <c r="N2" s="369"/>
      <c r="O2" s="343"/>
      <c r="P2" s="343"/>
      <c r="Q2" s="343"/>
      <c r="R2" s="344"/>
      <c r="S2" s="346"/>
      <c r="T2" s="343"/>
      <c r="U2" s="343"/>
      <c r="V2" s="343"/>
      <c r="W2" s="343"/>
      <c r="X2" s="344"/>
      <c r="Y2" s="343"/>
      <c r="Z2" s="343"/>
      <c r="AA2" s="349"/>
      <c r="AB2" s="350"/>
      <c r="AC2" s="351"/>
    </row>
    <row r="3" spans="1:29" ht="23.25" customHeight="1">
      <c r="A3" s="356" t="s">
        <v>93</v>
      </c>
      <c r="B3" s="358" t="s">
        <v>94</v>
      </c>
      <c r="C3" s="315" t="s">
        <v>95</v>
      </c>
      <c r="D3" s="315"/>
      <c r="E3" s="337" t="s">
        <v>96</v>
      </c>
      <c r="F3" s="315" t="s">
        <v>97</v>
      </c>
      <c r="G3" s="337" t="s">
        <v>98</v>
      </c>
      <c r="H3" s="339" t="s">
        <v>99</v>
      </c>
      <c r="I3" s="329" t="s">
        <v>100</v>
      </c>
      <c r="J3" s="325" t="s">
        <v>101</v>
      </c>
      <c r="K3" s="327" t="s">
        <v>40</v>
      </c>
      <c r="L3" s="352" t="s">
        <v>100</v>
      </c>
      <c r="M3" s="325" t="s">
        <v>101</v>
      </c>
      <c r="N3" s="327" t="s">
        <v>40</v>
      </c>
      <c r="O3" s="329" t="s">
        <v>100</v>
      </c>
      <c r="P3" s="331" t="s">
        <v>40</v>
      </c>
      <c r="Q3" s="333" t="s">
        <v>102</v>
      </c>
      <c r="R3" s="335" t="s">
        <v>103</v>
      </c>
      <c r="S3" s="314" t="s">
        <v>104</v>
      </c>
      <c r="T3" s="315"/>
      <c r="U3" s="316" t="s">
        <v>105</v>
      </c>
      <c r="V3" s="316" t="s">
        <v>106</v>
      </c>
      <c r="W3" s="315" t="s">
        <v>107</v>
      </c>
      <c r="X3" s="318"/>
      <c r="Y3" s="319" t="s">
        <v>108</v>
      </c>
      <c r="Z3" s="320"/>
      <c r="AA3" s="323" t="s">
        <v>101</v>
      </c>
      <c r="AB3" s="370" t="s">
        <v>102</v>
      </c>
      <c r="AC3" s="372" t="s">
        <v>109</v>
      </c>
    </row>
    <row r="4" spans="1:29" ht="17.25" customHeight="1" thickBot="1">
      <c r="A4" s="357"/>
      <c r="B4" s="359"/>
      <c r="C4" s="360"/>
      <c r="D4" s="360"/>
      <c r="E4" s="338"/>
      <c r="F4" s="360"/>
      <c r="G4" s="338"/>
      <c r="H4" s="340"/>
      <c r="I4" s="330"/>
      <c r="J4" s="326"/>
      <c r="K4" s="328"/>
      <c r="L4" s="353"/>
      <c r="M4" s="326"/>
      <c r="N4" s="328"/>
      <c r="O4" s="330"/>
      <c r="P4" s="332"/>
      <c r="Q4" s="334"/>
      <c r="R4" s="336"/>
      <c r="S4" s="68" t="s">
        <v>110</v>
      </c>
      <c r="T4" s="99" t="s">
        <v>111</v>
      </c>
      <c r="U4" s="317"/>
      <c r="V4" s="317"/>
      <c r="W4" s="99" t="s">
        <v>112</v>
      </c>
      <c r="X4" s="69" t="s">
        <v>113</v>
      </c>
      <c r="Y4" s="321"/>
      <c r="Z4" s="322"/>
      <c r="AA4" s="324"/>
      <c r="AB4" s="371"/>
      <c r="AC4" s="373"/>
    </row>
    <row r="5" spans="1:29" ht="15.75" customHeight="1">
      <c r="A5" s="311" t="s">
        <v>118</v>
      </c>
      <c r="B5" s="146" t="s">
        <v>114</v>
      </c>
      <c r="C5" s="304" t="s">
        <v>125</v>
      </c>
      <c r="D5" s="305"/>
      <c r="E5" s="147">
        <v>19.7</v>
      </c>
      <c r="F5" s="97">
        <v>503</v>
      </c>
      <c r="G5" s="148">
        <f t="shared" ref="G5:G10" si="0">E5*F5</f>
        <v>9909.1</v>
      </c>
      <c r="H5" s="149"/>
      <c r="I5" s="150">
        <v>6</v>
      </c>
      <c r="J5" s="151">
        <v>2500</v>
      </c>
      <c r="K5" s="152">
        <f>J5/I5</f>
        <v>416.66666666666669</v>
      </c>
      <c r="L5" s="153">
        <v>6</v>
      </c>
      <c r="M5" s="151">
        <f t="shared" ref="M5:M10" si="1">F5/V5*60</f>
        <v>2255.0435865504246</v>
      </c>
      <c r="N5" s="152">
        <f t="shared" ref="N5:N10" si="2">M5/L5</f>
        <v>375.8405977584041</v>
      </c>
      <c r="O5" s="154">
        <f t="shared" ref="O5:O10" si="3">L5-I5</f>
        <v>0</v>
      </c>
      <c r="P5" s="155">
        <f t="shared" ref="P5:P10" si="4">N5-K5</f>
        <v>-40.826068908262585</v>
      </c>
      <c r="Q5" s="156">
        <f t="shared" ref="Q5:Q10" si="5">N5/K5</f>
        <v>0.90201743462016981</v>
      </c>
      <c r="R5" s="306">
        <f>Q21</f>
        <v>0.87414359811062958</v>
      </c>
      <c r="S5" s="157">
        <v>0.3118055555555555</v>
      </c>
      <c r="T5" s="158">
        <v>0.32109953703703703</v>
      </c>
      <c r="U5" s="159"/>
      <c r="V5" s="160">
        <v>13.3833333333334</v>
      </c>
      <c r="W5" s="161"/>
      <c r="X5" s="162"/>
      <c r="Y5" s="309"/>
      <c r="Z5" s="310"/>
      <c r="AA5" s="115">
        <f t="shared" ref="AA5:AA10" si="6">M5-J5</f>
        <v>-244.95641344957539</v>
      </c>
      <c r="AB5" s="156">
        <f t="shared" ref="AB5:AB10" si="7">M5/J5</f>
        <v>0.90201743462016981</v>
      </c>
      <c r="AC5" s="290">
        <f>AB21</f>
        <v>0.87414359811062958</v>
      </c>
    </row>
    <row r="6" spans="1:29" ht="15.75" customHeight="1">
      <c r="A6" s="312"/>
      <c r="B6" s="100" t="s">
        <v>120</v>
      </c>
      <c r="C6" s="293" t="s">
        <v>121</v>
      </c>
      <c r="D6" s="294"/>
      <c r="E6" s="101">
        <v>28.57</v>
      </c>
      <c r="F6" s="102">
        <v>2255</v>
      </c>
      <c r="G6" s="103">
        <f t="shared" si="0"/>
        <v>64425.35</v>
      </c>
      <c r="H6" s="26"/>
      <c r="I6" s="104">
        <v>12</v>
      </c>
      <c r="J6" s="105">
        <v>3600</v>
      </c>
      <c r="K6" s="106">
        <f t="shared" ref="K6:K23" si="8">J6/I6</f>
        <v>300</v>
      </c>
      <c r="L6" s="107">
        <v>12</v>
      </c>
      <c r="M6" s="105">
        <f t="shared" si="1"/>
        <v>3116.3147792706263</v>
      </c>
      <c r="N6" s="106">
        <f t="shared" si="2"/>
        <v>259.69289827255221</v>
      </c>
      <c r="O6" s="108">
        <f t="shared" si="3"/>
        <v>0</v>
      </c>
      <c r="P6" s="109">
        <f t="shared" si="4"/>
        <v>-40.307101727447787</v>
      </c>
      <c r="Q6" s="110">
        <f t="shared" si="5"/>
        <v>0.86564299424184066</v>
      </c>
      <c r="R6" s="307"/>
      <c r="S6" s="47">
        <v>0.32430555555555551</v>
      </c>
      <c r="T6" s="48">
        <v>0.35445601851851855</v>
      </c>
      <c r="U6" s="111">
        <v>4.6166666666666156</v>
      </c>
      <c r="V6" s="112">
        <v>43.416666666666764</v>
      </c>
      <c r="W6" s="113"/>
      <c r="X6" s="116"/>
      <c r="Y6" s="295"/>
      <c r="Z6" s="296"/>
      <c r="AA6" s="117">
        <f t="shared" si="6"/>
        <v>-483.68522072937367</v>
      </c>
      <c r="AB6" s="110">
        <f t="shared" si="7"/>
        <v>0.86564299424184066</v>
      </c>
      <c r="AC6" s="291"/>
    </row>
    <row r="7" spans="1:29" ht="15.75" customHeight="1">
      <c r="A7" s="312"/>
      <c r="B7" s="100" t="s">
        <v>114</v>
      </c>
      <c r="C7" s="293" t="s">
        <v>115</v>
      </c>
      <c r="D7" s="294"/>
      <c r="E7" s="101">
        <v>29.85</v>
      </c>
      <c r="F7" s="102">
        <v>2042</v>
      </c>
      <c r="G7" s="103">
        <f t="shared" si="0"/>
        <v>60953.700000000004</v>
      </c>
      <c r="H7" s="26"/>
      <c r="I7" s="104">
        <v>12</v>
      </c>
      <c r="J7" s="105">
        <v>3600</v>
      </c>
      <c r="K7" s="106">
        <f t="shared" si="8"/>
        <v>300</v>
      </c>
      <c r="L7" s="107">
        <v>12</v>
      </c>
      <c r="M7" s="105">
        <f t="shared" si="1"/>
        <v>3122.8547153780773</v>
      </c>
      <c r="N7" s="106">
        <f t="shared" si="2"/>
        <v>260.23789294817311</v>
      </c>
      <c r="O7" s="108">
        <f t="shared" si="3"/>
        <v>0</v>
      </c>
      <c r="P7" s="109">
        <f t="shared" si="4"/>
        <v>-39.762107051826888</v>
      </c>
      <c r="Q7" s="110">
        <f t="shared" si="5"/>
        <v>0.867459643160577</v>
      </c>
      <c r="R7" s="307"/>
      <c r="S7" s="47">
        <v>0.35763888888888884</v>
      </c>
      <c r="T7" s="48">
        <v>0.38488425925925923</v>
      </c>
      <c r="U7" s="111">
        <v>4.5833333333332238</v>
      </c>
      <c r="V7" s="112">
        <v>39.233333333333363</v>
      </c>
      <c r="W7" s="113"/>
      <c r="X7" s="116"/>
      <c r="Y7" s="295"/>
      <c r="Z7" s="296"/>
      <c r="AA7" s="117">
        <f t="shared" si="6"/>
        <v>-477.14528462192266</v>
      </c>
      <c r="AB7" s="110">
        <f t="shared" si="7"/>
        <v>0.867459643160577</v>
      </c>
      <c r="AC7" s="291"/>
    </row>
    <row r="8" spans="1:29" ht="15.75" customHeight="1">
      <c r="A8" s="312"/>
      <c r="B8" s="100" t="s">
        <v>114</v>
      </c>
      <c r="C8" s="293" t="s">
        <v>116</v>
      </c>
      <c r="D8" s="294"/>
      <c r="E8" s="101">
        <v>29.52</v>
      </c>
      <c r="F8" s="102">
        <v>1900</v>
      </c>
      <c r="G8" s="103">
        <f t="shared" si="0"/>
        <v>56088</v>
      </c>
      <c r="H8" s="26"/>
      <c r="I8" s="104">
        <v>12</v>
      </c>
      <c r="J8" s="105">
        <v>3600</v>
      </c>
      <c r="K8" s="106">
        <f t="shared" si="8"/>
        <v>300</v>
      </c>
      <c r="L8" s="107">
        <v>12</v>
      </c>
      <c r="M8" s="105">
        <f t="shared" si="1"/>
        <v>3120.437956204386</v>
      </c>
      <c r="N8" s="106">
        <f t="shared" si="2"/>
        <v>260.0364963503655</v>
      </c>
      <c r="O8" s="108">
        <f t="shared" si="3"/>
        <v>0</v>
      </c>
      <c r="P8" s="109">
        <f t="shared" si="4"/>
        <v>-39.963503649634504</v>
      </c>
      <c r="Q8" s="110">
        <f t="shared" si="5"/>
        <v>0.86678832116788496</v>
      </c>
      <c r="R8" s="307"/>
      <c r="S8" s="47">
        <v>0.38851851851851854</v>
      </c>
      <c r="T8" s="48">
        <v>0.41388888888888886</v>
      </c>
      <c r="U8" s="111">
        <v>5.2333333333334053</v>
      </c>
      <c r="V8" s="112">
        <v>36.53333333333326</v>
      </c>
      <c r="W8" s="113"/>
      <c r="X8" s="116"/>
      <c r="Y8" s="295"/>
      <c r="Z8" s="296"/>
      <c r="AA8" s="117">
        <f t="shared" si="6"/>
        <v>-479.56204379561404</v>
      </c>
      <c r="AB8" s="110">
        <f t="shared" si="7"/>
        <v>0.86678832116788496</v>
      </c>
      <c r="AC8" s="291"/>
    </row>
    <row r="9" spans="1:29" ht="15.75" customHeight="1">
      <c r="A9" s="312"/>
      <c r="B9" s="100" t="s">
        <v>114</v>
      </c>
      <c r="C9" s="293" t="s">
        <v>119</v>
      </c>
      <c r="D9" s="294"/>
      <c r="E9" s="101">
        <v>25.64</v>
      </c>
      <c r="F9" s="102">
        <v>1393</v>
      </c>
      <c r="G9" s="103">
        <f t="shared" si="0"/>
        <v>35716.520000000004</v>
      </c>
      <c r="H9" s="13"/>
      <c r="I9" s="104">
        <v>11</v>
      </c>
      <c r="J9" s="105">
        <v>3600</v>
      </c>
      <c r="K9" s="106">
        <f t="shared" si="8"/>
        <v>327.27272727272725</v>
      </c>
      <c r="L9" s="118">
        <v>11</v>
      </c>
      <c r="M9" s="105">
        <f t="shared" si="1"/>
        <v>3155.9471365638815</v>
      </c>
      <c r="N9" s="106">
        <f t="shared" si="2"/>
        <v>286.90428514217103</v>
      </c>
      <c r="O9" s="108">
        <f t="shared" si="3"/>
        <v>0</v>
      </c>
      <c r="P9" s="109">
        <f t="shared" si="4"/>
        <v>-40.368442130556218</v>
      </c>
      <c r="Q9" s="110">
        <f t="shared" si="5"/>
        <v>0.876651982378856</v>
      </c>
      <c r="R9" s="307"/>
      <c r="S9" s="47">
        <v>0.41805555555555557</v>
      </c>
      <c r="T9" s="48">
        <v>0.43644675925925924</v>
      </c>
      <c r="U9" s="111">
        <v>6.0000000000000586</v>
      </c>
      <c r="V9" s="112">
        <v>26.483333333333292</v>
      </c>
      <c r="W9" s="113"/>
      <c r="X9" s="116"/>
      <c r="Y9" s="295"/>
      <c r="Z9" s="296"/>
      <c r="AA9" s="117">
        <f t="shared" si="6"/>
        <v>-444.05286343611851</v>
      </c>
      <c r="AB9" s="110">
        <f t="shared" si="7"/>
        <v>0.876651982378856</v>
      </c>
      <c r="AC9" s="291"/>
    </row>
    <row r="10" spans="1:29" ht="15.75" customHeight="1">
      <c r="A10" s="312"/>
      <c r="B10" s="100" t="s">
        <v>114</v>
      </c>
      <c r="C10" s="293" t="s">
        <v>219</v>
      </c>
      <c r="D10" s="294"/>
      <c r="E10" s="101">
        <v>30.95</v>
      </c>
      <c r="F10" s="102">
        <v>369</v>
      </c>
      <c r="G10" s="121">
        <f t="shared" si="0"/>
        <v>11420.55</v>
      </c>
      <c r="H10" s="122"/>
      <c r="I10" s="104">
        <v>12</v>
      </c>
      <c r="J10" s="105">
        <v>1750</v>
      </c>
      <c r="K10" s="106">
        <f t="shared" si="8"/>
        <v>145.83333333333334</v>
      </c>
      <c r="L10" s="107">
        <v>12</v>
      </c>
      <c r="M10" s="105">
        <f t="shared" si="1"/>
        <v>1532.1799307958456</v>
      </c>
      <c r="N10" s="106">
        <f t="shared" si="2"/>
        <v>127.68166089965381</v>
      </c>
      <c r="O10" s="108">
        <f t="shared" si="3"/>
        <v>0</v>
      </c>
      <c r="P10" s="109">
        <f t="shared" si="4"/>
        <v>-18.151672433679536</v>
      </c>
      <c r="Q10" s="110">
        <f t="shared" si="5"/>
        <v>0.87553138902619743</v>
      </c>
      <c r="R10" s="307"/>
      <c r="S10" s="47">
        <v>0.43958333333333333</v>
      </c>
      <c r="T10" s="48">
        <v>0.44961805555555556</v>
      </c>
      <c r="U10" s="111">
        <v>4.5166666666666799</v>
      </c>
      <c r="V10" s="112">
        <v>14.450000000000021</v>
      </c>
      <c r="W10" s="113">
        <v>0.44961805555555556</v>
      </c>
      <c r="X10" s="116">
        <v>0.48836805555555557</v>
      </c>
      <c r="Y10" s="295"/>
      <c r="Z10" s="296"/>
      <c r="AA10" s="117">
        <f t="shared" si="6"/>
        <v>-217.82006920415438</v>
      </c>
      <c r="AB10" s="110">
        <f t="shared" si="7"/>
        <v>0.87553138902619754</v>
      </c>
      <c r="AC10" s="291"/>
    </row>
    <row r="11" spans="1:29" ht="15.75" customHeight="1">
      <c r="A11" s="312"/>
      <c r="B11" s="100"/>
      <c r="C11" s="293"/>
      <c r="D11" s="294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307"/>
      <c r="S11" s="47"/>
      <c r="T11" s="48"/>
      <c r="U11" s="111"/>
      <c r="V11" s="112"/>
      <c r="W11" s="113"/>
      <c r="X11" s="116"/>
      <c r="Y11" s="295"/>
      <c r="Z11" s="296"/>
      <c r="AA11" s="117"/>
      <c r="AB11" s="110"/>
      <c r="AC11" s="291"/>
    </row>
    <row r="12" spans="1:29" ht="15.75" customHeight="1">
      <c r="A12" s="312"/>
      <c r="B12" s="100"/>
      <c r="C12" s="293"/>
      <c r="D12" s="294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07"/>
      <c r="S12" s="47"/>
      <c r="T12" s="48"/>
      <c r="U12" s="111"/>
      <c r="V12" s="112"/>
      <c r="W12" s="113"/>
      <c r="X12" s="116"/>
      <c r="Y12" s="295"/>
      <c r="Z12" s="296"/>
      <c r="AA12" s="117"/>
      <c r="AB12" s="110"/>
      <c r="AC12" s="291"/>
    </row>
    <row r="13" spans="1:29" ht="15.75" customHeight="1">
      <c r="A13" s="312"/>
      <c r="B13" s="100"/>
      <c r="C13" s="293"/>
      <c r="D13" s="294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07"/>
      <c r="S13" s="47"/>
      <c r="T13" s="48"/>
      <c r="U13" s="111"/>
      <c r="V13" s="112"/>
      <c r="W13" s="113"/>
      <c r="X13" s="127"/>
      <c r="Y13" s="295"/>
      <c r="Z13" s="296"/>
      <c r="AA13" s="117"/>
      <c r="AB13" s="110"/>
      <c r="AC13" s="291"/>
    </row>
    <row r="14" spans="1:29" ht="15.75" customHeight="1">
      <c r="A14" s="312"/>
      <c r="B14" s="100"/>
      <c r="C14" s="293"/>
      <c r="D14" s="294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07"/>
      <c r="S14" s="47"/>
      <c r="T14" s="48"/>
      <c r="U14" s="111"/>
      <c r="V14" s="112"/>
      <c r="W14" s="113"/>
      <c r="X14" s="127"/>
      <c r="Y14" s="295"/>
      <c r="Z14" s="296"/>
      <c r="AA14" s="117"/>
      <c r="AB14" s="110"/>
      <c r="AC14" s="291"/>
    </row>
    <row r="15" spans="1:29" ht="15.75" customHeight="1">
      <c r="A15" s="312"/>
      <c r="B15" s="100"/>
      <c r="C15" s="293"/>
      <c r="D15" s="29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07"/>
      <c r="S15" s="47"/>
      <c r="T15" s="48"/>
      <c r="U15" s="111"/>
      <c r="V15" s="112"/>
      <c r="W15" s="113"/>
      <c r="X15" s="127"/>
      <c r="Y15" s="295"/>
      <c r="Z15" s="296"/>
      <c r="AA15" s="117"/>
      <c r="AB15" s="110"/>
      <c r="AC15" s="291"/>
    </row>
    <row r="16" spans="1:29" ht="15.75" customHeight="1">
      <c r="A16" s="312"/>
      <c r="B16" s="100"/>
      <c r="C16" s="293"/>
      <c r="D16" s="29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07"/>
      <c r="S16" s="47"/>
      <c r="T16" s="48"/>
      <c r="U16" s="111"/>
      <c r="V16" s="112"/>
      <c r="W16" s="113"/>
      <c r="X16" s="127"/>
      <c r="Y16" s="295"/>
      <c r="Z16" s="296"/>
      <c r="AA16" s="117"/>
      <c r="AB16" s="110"/>
      <c r="AC16" s="291"/>
    </row>
    <row r="17" spans="1:29" ht="15.75" customHeight="1">
      <c r="A17" s="312"/>
      <c r="B17" s="100"/>
      <c r="C17" s="293"/>
      <c r="D17" s="29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07"/>
      <c r="S17" s="47"/>
      <c r="T17" s="48"/>
      <c r="U17" s="111"/>
      <c r="V17" s="112"/>
      <c r="W17" s="113"/>
      <c r="X17" s="127"/>
      <c r="Y17" s="295"/>
      <c r="Z17" s="296"/>
      <c r="AA17" s="117"/>
      <c r="AB17" s="110"/>
      <c r="AC17" s="291"/>
    </row>
    <row r="18" spans="1:29" ht="15.75" customHeight="1">
      <c r="A18" s="312"/>
      <c r="B18" s="100"/>
      <c r="C18" s="293"/>
      <c r="D18" s="29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07"/>
      <c r="S18" s="47"/>
      <c r="T18" s="48"/>
      <c r="U18" s="111"/>
      <c r="V18" s="112"/>
      <c r="W18" s="113"/>
      <c r="X18" s="127"/>
      <c r="Y18" s="295"/>
      <c r="Z18" s="296"/>
      <c r="AA18" s="117"/>
      <c r="AB18" s="110"/>
      <c r="AC18" s="291"/>
    </row>
    <row r="19" spans="1:29" ht="15.75" customHeight="1">
      <c r="A19" s="312"/>
      <c r="B19" s="100"/>
      <c r="C19" s="293"/>
      <c r="D19" s="29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07"/>
      <c r="S19" s="47"/>
      <c r="T19" s="48"/>
      <c r="U19" s="111"/>
      <c r="V19" s="112"/>
      <c r="W19" s="113"/>
      <c r="X19" s="127"/>
      <c r="Y19" s="295"/>
      <c r="Z19" s="296"/>
      <c r="AA19" s="117"/>
      <c r="AB19" s="110"/>
      <c r="AC19" s="291"/>
    </row>
    <row r="20" spans="1:29" ht="15.75" customHeight="1">
      <c r="A20" s="312"/>
      <c r="B20" s="163"/>
      <c r="C20" s="293"/>
      <c r="D20" s="294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07"/>
      <c r="S20" s="119"/>
      <c r="T20" s="120"/>
      <c r="U20" s="130"/>
      <c r="V20" s="131"/>
      <c r="W20" s="126"/>
      <c r="X20" s="127"/>
      <c r="Y20" s="295"/>
      <c r="Z20" s="296"/>
      <c r="AA20" s="165"/>
      <c r="AB20" s="125"/>
      <c r="AC20" s="291"/>
    </row>
    <row r="21" spans="1:29" ht="15.75" customHeight="1" thickBot="1">
      <c r="A21" s="313"/>
      <c r="B21" s="133" t="s">
        <v>117</v>
      </c>
      <c r="C21" s="297"/>
      <c r="D21" s="297"/>
      <c r="E21" s="134"/>
      <c r="F21" s="167"/>
      <c r="G21" s="135"/>
      <c r="H21" s="69"/>
      <c r="I21" s="136">
        <f t="shared" ref="I21:J21" si="9">AVERAGE(I5:I20)</f>
        <v>10.833333333333334</v>
      </c>
      <c r="J21" s="137">
        <f t="shared" si="9"/>
        <v>3108.3333333333335</v>
      </c>
      <c r="K21" s="138">
        <f t="shared" ref="K21" si="10">J21/I21</f>
        <v>286.92307692307691</v>
      </c>
      <c r="L21" s="136">
        <f t="shared" ref="L21:M21" si="11">AVERAGE(L5:L20)</f>
        <v>10.833333333333334</v>
      </c>
      <c r="M21" s="137">
        <f t="shared" si="11"/>
        <v>2717.1296841272069</v>
      </c>
      <c r="N21" s="138">
        <f>M21/L21</f>
        <v>250.81197084251139</v>
      </c>
      <c r="O21" s="139">
        <f>L21-I21</f>
        <v>0</v>
      </c>
      <c r="P21" s="140">
        <f>N21-K21</f>
        <v>-36.11110608056552</v>
      </c>
      <c r="Q21" s="141">
        <f>N21/K21</f>
        <v>0.87414359811062958</v>
      </c>
      <c r="R21" s="308"/>
      <c r="S21" s="142">
        <f>S5</f>
        <v>0.3118055555555555</v>
      </c>
      <c r="T21" s="143">
        <f>INDEX(T5:T20,COUNTA(T5:T20))</f>
        <v>0.44961805555555556</v>
      </c>
      <c r="U21" s="144"/>
      <c r="V21" s="166"/>
      <c r="W21" s="167"/>
      <c r="X21" s="138"/>
      <c r="Y21" s="298"/>
      <c r="Z21" s="299"/>
      <c r="AA21" s="168">
        <f>M21-J21</f>
        <v>-391.20364920612656</v>
      </c>
      <c r="AB21" s="141">
        <f>M21/J21</f>
        <v>0.87414359811062958</v>
      </c>
      <c r="AC21" s="292"/>
    </row>
    <row r="22" spans="1:29" ht="15.75" customHeight="1">
      <c r="A22" s="300" t="s">
        <v>122</v>
      </c>
      <c r="B22" s="114" t="s">
        <v>114</v>
      </c>
      <c r="C22" s="304" t="s">
        <v>123</v>
      </c>
      <c r="D22" s="305"/>
      <c r="E22" s="147">
        <v>14.03</v>
      </c>
      <c r="F22" s="97">
        <v>964</v>
      </c>
      <c r="G22" s="148">
        <f t="shared" ref="G22:G23" si="12">E22*F22</f>
        <v>13524.92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2316.6889185580762</v>
      </c>
      <c r="N22" s="152">
        <f>M22/L22</f>
        <v>386.11481975967939</v>
      </c>
      <c r="O22" s="154">
        <f>L22-I22</f>
        <v>0</v>
      </c>
      <c r="P22" s="155">
        <f>N22-K22</f>
        <v>-47.218513573653922</v>
      </c>
      <c r="Q22" s="156">
        <f>N22/K22</f>
        <v>0.89103419944541407</v>
      </c>
      <c r="R22" s="306">
        <f>Q38</f>
        <v>0.8909150543692177</v>
      </c>
      <c r="S22" s="157">
        <v>0.25002314814814813</v>
      </c>
      <c r="T22" s="158">
        <v>0.2673611111111111</v>
      </c>
      <c r="U22" s="159"/>
      <c r="V22" s="160">
        <v>24.966666666666679</v>
      </c>
      <c r="W22" s="158"/>
      <c r="X22" s="169"/>
      <c r="Y22" s="309"/>
      <c r="Z22" s="310"/>
      <c r="AA22" s="115">
        <f>M22-J22</f>
        <v>-283.31108144192376</v>
      </c>
      <c r="AB22" s="156">
        <f>M22/J22</f>
        <v>0.89103419944541395</v>
      </c>
      <c r="AC22" s="290">
        <f>AB38</f>
        <v>0.8909150543692177</v>
      </c>
    </row>
    <row r="23" spans="1:29" ht="15.75" customHeight="1">
      <c r="A23" s="301"/>
      <c r="B23" s="100" t="s">
        <v>114</v>
      </c>
      <c r="C23" s="293" t="s">
        <v>124</v>
      </c>
      <c r="D23" s="294"/>
      <c r="E23" s="101">
        <v>14.49</v>
      </c>
      <c r="F23" s="102">
        <v>1113</v>
      </c>
      <c r="G23" s="103">
        <f t="shared" si="12"/>
        <v>16127.37</v>
      </c>
      <c r="H23" s="26"/>
      <c r="I23" s="104">
        <v>6</v>
      </c>
      <c r="J23" s="105">
        <v>2600</v>
      </c>
      <c r="K23" s="106">
        <f t="shared" si="8"/>
        <v>433.33333333333331</v>
      </c>
      <c r="L23" s="107">
        <v>6</v>
      </c>
      <c r="M23" s="105">
        <f>F23/V23*60</f>
        <v>2316.0693641618559</v>
      </c>
      <c r="N23" s="106">
        <f>M23/L23</f>
        <v>386.01156069364265</v>
      </c>
      <c r="O23" s="108">
        <f>L23-I23</f>
        <v>0</v>
      </c>
      <c r="P23" s="109">
        <f>N23-K23</f>
        <v>-47.321772639690664</v>
      </c>
      <c r="Q23" s="110">
        <f>N23/K23</f>
        <v>0.89079590929302155</v>
      </c>
      <c r="R23" s="307"/>
      <c r="S23" s="47">
        <v>0.27094907407407409</v>
      </c>
      <c r="T23" s="48">
        <v>0.29097222222222219</v>
      </c>
      <c r="U23" s="111">
        <v>5.1666666666667016</v>
      </c>
      <c r="V23" s="112">
        <v>28.833333333333258</v>
      </c>
      <c r="W23" s="113"/>
      <c r="X23" s="13"/>
      <c r="Y23" s="295"/>
      <c r="Z23" s="296"/>
      <c r="AA23" s="117">
        <f>M23-J23</f>
        <v>-283.9306358381441</v>
      </c>
      <c r="AB23" s="110">
        <f>M23/J23</f>
        <v>0.89079590929302155</v>
      </c>
      <c r="AC23" s="291"/>
    </row>
    <row r="24" spans="1:29" ht="15.75" customHeight="1">
      <c r="A24" s="301"/>
      <c r="B24" s="100"/>
      <c r="C24" s="293"/>
      <c r="D24" s="294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307"/>
      <c r="S24" s="47"/>
      <c r="T24" s="48"/>
      <c r="U24" s="111"/>
      <c r="V24" s="112"/>
      <c r="W24" s="113"/>
      <c r="X24" s="13"/>
      <c r="Y24" s="295"/>
      <c r="Z24" s="296"/>
      <c r="AA24" s="117"/>
      <c r="AB24" s="110"/>
      <c r="AC24" s="291"/>
    </row>
    <row r="25" spans="1:29" ht="15.75" customHeight="1">
      <c r="A25" s="301"/>
      <c r="B25" s="100"/>
      <c r="C25" s="293"/>
      <c r="D25" s="294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07"/>
      <c r="S25" s="47"/>
      <c r="T25" s="48"/>
      <c r="U25" s="111"/>
      <c r="V25" s="112"/>
      <c r="W25" s="113"/>
      <c r="X25" s="116"/>
      <c r="Y25" s="295"/>
      <c r="Z25" s="296"/>
      <c r="AA25" s="117"/>
      <c r="AB25" s="110"/>
      <c r="AC25" s="291"/>
    </row>
    <row r="26" spans="1:29" ht="15.75" customHeight="1">
      <c r="A26" s="302"/>
      <c r="B26" s="100"/>
      <c r="C26" s="293"/>
      <c r="D26" s="294"/>
      <c r="E26" s="101"/>
      <c r="F26" s="102"/>
      <c r="G26" s="103"/>
      <c r="H26" s="13"/>
      <c r="I26" s="104"/>
      <c r="J26" s="105"/>
      <c r="K26" s="106"/>
      <c r="L26" s="118"/>
      <c r="M26" s="105"/>
      <c r="N26" s="106"/>
      <c r="O26" s="108"/>
      <c r="P26" s="109"/>
      <c r="Q26" s="110"/>
      <c r="R26" s="307"/>
      <c r="S26" s="47"/>
      <c r="T26" s="48"/>
      <c r="U26" s="111"/>
      <c r="V26" s="112"/>
      <c r="W26" s="113"/>
      <c r="X26" s="13"/>
      <c r="Y26" s="295"/>
      <c r="Z26" s="296"/>
      <c r="AA26" s="117"/>
      <c r="AB26" s="110"/>
      <c r="AC26" s="291"/>
    </row>
    <row r="27" spans="1:29" ht="15.75" customHeight="1">
      <c r="A27" s="302"/>
      <c r="B27" s="100"/>
      <c r="C27" s="293"/>
      <c r="D27" s="294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07"/>
      <c r="S27" s="47"/>
      <c r="T27" s="48"/>
      <c r="U27" s="111"/>
      <c r="V27" s="112"/>
      <c r="W27" s="113"/>
      <c r="X27" s="50"/>
      <c r="Y27" s="295"/>
      <c r="Z27" s="296"/>
      <c r="AA27" s="117"/>
      <c r="AB27" s="110"/>
      <c r="AC27" s="291"/>
    </row>
    <row r="28" spans="1:29" ht="15.75" customHeight="1">
      <c r="A28" s="302"/>
      <c r="B28" s="100"/>
      <c r="C28" s="293"/>
      <c r="D28" s="294"/>
      <c r="E28" s="101"/>
      <c r="F28" s="102"/>
      <c r="G28" s="121"/>
      <c r="H28" s="62"/>
      <c r="I28" s="104"/>
      <c r="J28" s="105"/>
      <c r="K28" s="106"/>
      <c r="L28" s="118"/>
      <c r="M28" s="105"/>
      <c r="N28" s="106"/>
      <c r="O28" s="123"/>
      <c r="P28" s="124"/>
      <c r="Q28" s="125"/>
      <c r="R28" s="307"/>
      <c r="S28" s="47"/>
      <c r="T28" s="48"/>
      <c r="U28" s="111"/>
      <c r="V28" s="112"/>
      <c r="W28" s="113"/>
      <c r="X28" s="116"/>
      <c r="Y28" s="295"/>
      <c r="Z28" s="296"/>
      <c r="AA28" s="117"/>
      <c r="AB28" s="110"/>
      <c r="AC28" s="291"/>
    </row>
    <row r="29" spans="1:29" ht="15.75" customHeight="1">
      <c r="A29" s="302"/>
      <c r="B29" s="100"/>
      <c r="C29" s="293"/>
      <c r="D29" s="294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07"/>
      <c r="S29" s="47"/>
      <c r="T29" s="48"/>
      <c r="U29" s="111"/>
      <c r="V29" s="112"/>
      <c r="W29" s="113"/>
      <c r="X29" s="116"/>
      <c r="Y29" s="295"/>
      <c r="Z29" s="296"/>
      <c r="AA29" s="117"/>
      <c r="AB29" s="110"/>
      <c r="AC29" s="291"/>
    </row>
    <row r="30" spans="1:29" ht="15.75" customHeight="1">
      <c r="A30" s="302"/>
      <c r="B30" s="100"/>
      <c r="C30" s="293"/>
      <c r="D30" s="294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07"/>
      <c r="S30" s="119"/>
      <c r="T30" s="120"/>
      <c r="U30" s="111"/>
      <c r="V30" s="131"/>
      <c r="W30" s="113"/>
      <c r="X30" s="116"/>
      <c r="Y30" s="295"/>
      <c r="Z30" s="296"/>
      <c r="AA30" s="117"/>
      <c r="AB30" s="110"/>
      <c r="AC30" s="291"/>
    </row>
    <row r="31" spans="1:29" ht="15.75" customHeight="1">
      <c r="A31" s="302"/>
      <c r="B31" s="100"/>
      <c r="C31" s="293"/>
      <c r="D31" s="294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07"/>
      <c r="S31" s="119"/>
      <c r="T31" s="120"/>
      <c r="U31" s="111"/>
      <c r="V31" s="131"/>
      <c r="W31" s="126"/>
      <c r="X31" s="127"/>
      <c r="Y31" s="295"/>
      <c r="Z31" s="296"/>
      <c r="AA31" s="117"/>
      <c r="AB31" s="110"/>
      <c r="AC31" s="291"/>
    </row>
    <row r="32" spans="1:29" ht="15.75" customHeight="1">
      <c r="A32" s="302"/>
      <c r="B32" s="100"/>
      <c r="C32" s="293"/>
      <c r="D32" s="294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07"/>
      <c r="S32" s="119"/>
      <c r="T32" s="120"/>
      <c r="U32" s="111"/>
      <c r="V32" s="131"/>
      <c r="W32" s="126"/>
      <c r="X32" s="127"/>
      <c r="Y32" s="295"/>
      <c r="Z32" s="296"/>
      <c r="AA32" s="117"/>
      <c r="AB32" s="110"/>
      <c r="AC32" s="291"/>
    </row>
    <row r="33" spans="1:29" ht="15.75" customHeight="1">
      <c r="A33" s="302"/>
      <c r="B33" s="100"/>
      <c r="C33" s="293"/>
      <c r="D33" s="294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07"/>
      <c r="S33" s="119"/>
      <c r="T33" s="120"/>
      <c r="U33" s="111"/>
      <c r="V33" s="131"/>
      <c r="W33" s="126"/>
      <c r="X33" s="127"/>
      <c r="Y33" s="295"/>
      <c r="Z33" s="296"/>
      <c r="AA33" s="117"/>
      <c r="AB33" s="110"/>
      <c r="AC33" s="291"/>
    </row>
    <row r="34" spans="1:29" ht="15.75" customHeight="1">
      <c r="A34" s="302"/>
      <c r="B34" s="100"/>
      <c r="C34" s="293"/>
      <c r="D34" s="294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07"/>
      <c r="S34" s="119"/>
      <c r="T34" s="120"/>
      <c r="U34" s="111"/>
      <c r="V34" s="131"/>
      <c r="W34" s="126"/>
      <c r="X34" s="127"/>
      <c r="Y34" s="295"/>
      <c r="Z34" s="296"/>
      <c r="AA34" s="117"/>
      <c r="AB34" s="110"/>
      <c r="AC34" s="291"/>
    </row>
    <row r="35" spans="1:29" ht="15.75" customHeight="1">
      <c r="A35" s="302"/>
      <c r="B35" s="100"/>
      <c r="C35" s="293"/>
      <c r="D35" s="294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07"/>
      <c r="S35" s="119"/>
      <c r="T35" s="120"/>
      <c r="U35" s="111"/>
      <c r="V35" s="131"/>
      <c r="W35" s="126"/>
      <c r="X35" s="127"/>
      <c r="Y35" s="295"/>
      <c r="Z35" s="296"/>
      <c r="AA35" s="117"/>
      <c r="AB35" s="110"/>
      <c r="AC35" s="291"/>
    </row>
    <row r="36" spans="1:29" ht="15.75" customHeight="1">
      <c r="A36" s="302"/>
      <c r="B36" s="100"/>
      <c r="C36" s="293"/>
      <c r="D36" s="294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07"/>
      <c r="S36" s="119"/>
      <c r="T36" s="120"/>
      <c r="U36" s="111"/>
      <c r="V36" s="131"/>
      <c r="W36" s="126"/>
      <c r="X36" s="127"/>
      <c r="Y36" s="295"/>
      <c r="Z36" s="296"/>
      <c r="AA36" s="117"/>
      <c r="AB36" s="110"/>
      <c r="AC36" s="291"/>
    </row>
    <row r="37" spans="1:29" ht="15.75" customHeight="1">
      <c r="A37" s="302"/>
      <c r="B37" s="100"/>
      <c r="C37" s="293"/>
      <c r="D37" s="294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07"/>
      <c r="S37" s="119"/>
      <c r="T37" s="120"/>
      <c r="U37" s="130"/>
      <c r="V37" s="131"/>
      <c r="W37" s="126"/>
      <c r="X37" s="127"/>
      <c r="Y37" s="295"/>
      <c r="Z37" s="296"/>
      <c r="AA37" s="165"/>
      <c r="AB37" s="125"/>
      <c r="AC37" s="291"/>
    </row>
    <row r="38" spans="1:29" ht="15.75" customHeight="1" thickBot="1">
      <c r="A38" s="303"/>
      <c r="B38" s="133" t="s">
        <v>117</v>
      </c>
      <c r="C38" s="297"/>
      <c r="D38" s="297"/>
      <c r="E38" s="134"/>
      <c r="F38" s="167"/>
      <c r="G38" s="135"/>
      <c r="H38" s="69"/>
      <c r="I38" s="136">
        <f t="shared" ref="I38:J38" si="13">AVERAGE(I22:I37)</f>
        <v>6</v>
      </c>
      <c r="J38" s="137">
        <f t="shared" si="13"/>
        <v>2600</v>
      </c>
      <c r="K38" s="138">
        <f t="shared" ref="K38" si="14">J38/I38</f>
        <v>433.33333333333331</v>
      </c>
      <c r="L38" s="136">
        <f t="shared" ref="L38:M38" si="15">AVERAGE(L22:L37)</f>
        <v>6</v>
      </c>
      <c r="M38" s="137">
        <f t="shared" si="15"/>
        <v>2316.3791413599661</v>
      </c>
      <c r="N38" s="138">
        <f>M38/L38</f>
        <v>386.06319022666099</v>
      </c>
      <c r="O38" s="139">
        <f>L38-I38</f>
        <v>0</v>
      </c>
      <c r="P38" s="140">
        <f>N38-K38</f>
        <v>-47.270143106672322</v>
      </c>
      <c r="Q38" s="141">
        <f>N38/K38</f>
        <v>0.8909150543692177</v>
      </c>
      <c r="R38" s="308"/>
      <c r="S38" s="142">
        <f>S22</f>
        <v>0.25002314814814813</v>
      </c>
      <c r="T38" s="143">
        <f>INDEX(T22:T37,COUNTA(T22:T37))</f>
        <v>0.29097222222222219</v>
      </c>
      <c r="U38" s="144"/>
      <c r="V38" s="166"/>
      <c r="W38" s="167"/>
      <c r="X38" s="138"/>
      <c r="Y38" s="298"/>
      <c r="Z38" s="299"/>
      <c r="AA38" s="168">
        <f>M38-J38</f>
        <v>-283.62085864003393</v>
      </c>
      <c r="AB38" s="141">
        <f>M38/J38</f>
        <v>0.8909150543692177</v>
      </c>
      <c r="AC38" s="292"/>
    </row>
    <row r="39" spans="1:29" ht="15.75" customHeight="1">
      <c r="A39" s="311" t="s">
        <v>245</v>
      </c>
      <c r="B39" s="114" t="s">
        <v>120</v>
      </c>
      <c r="C39" s="304" t="s">
        <v>246</v>
      </c>
      <c r="D39" s="305"/>
      <c r="E39" s="147">
        <v>23.38</v>
      </c>
      <c r="F39" s="97">
        <v>4257</v>
      </c>
      <c r="G39" s="148">
        <f t="shared" ref="G39:G41" si="16">E39*F39</f>
        <v>99528.659999999989</v>
      </c>
      <c r="H39" s="149"/>
      <c r="I39" s="150">
        <v>5</v>
      </c>
      <c r="J39" s="151">
        <v>3000</v>
      </c>
      <c r="K39" s="152">
        <f>J39/I39</f>
        <v>600</v>
      </c>
      <c r="L39" s="153">
        <v>5</v>
      </c>
      <c r="M39" s="151">
        <f>F39/V39*60</f>
        <v>2681.5748031496078</v>
      </c>
      <c r="N39" s="152">
        <f>M39/L39</f>
        <v>536.31496062992153</v>
      </c>
      <c r="O39" s="154">
        <f>L39-I39</f>
        <v>0</v>
      </c>
      <c r="P39" s="155">
        <f>N39-K39</f>
        <v>-63.685039370078471</v>
      </c>
      <c r="Q39" s="156">
        <f>N39/K39</f>
        <v>0.89385826771653587</v>
      </c>
      <c r="R39" s="306">
        <f>Q55</f>
        <v>0.89420971576204422</v>
      </c>
      <c r="S39" s="157">
        <v>0.29166666666666669</v>
      </c>
      <c r="T39" s="158">
        <v>0.35781249999999998</v>
      </c>
      <c r="U39" s="159"/>
      <c r="V39" s="160">
        <v>95.249999999999943</v>
      </c>
      <c r="W39" s="158"/>
      <c r="X39" s="169"/>
      <c r="Y39" s="309"/>
      <c r="Z39" s="310"/>
      <c r="AA39" s="115">
        <f>M39-J39</f>
        <v>-318.42519685039224</v>
      </c>
      <c r="AB39" s="156">
        <f>M39/J39</f>
        <v>0.89385826771653587</v>
      </c>
      <c r="AC39" s="290">
        <f>AB55</f>
        <v>0.89420971576204422</v>
      </c>
    </row>
    <row r="40" spans="1:29" ht="15.75" customHeight="1">
      <c r="A40" s="312"/>
      <c r="B40" s="100" t="s">
        <v>120</v>
      </c>
      <c r="C40" s="293" t="s">
        <v>128</v>
      </c>
      <c r="D40" s="294"/>
      <c r="E40" s="101">
        <v>22.28</v>
      </c>
      <c r="F40" s="102">
        <v>1139</v>
      </c>
      <c r="G40" s="103">
        <f t="shared" si="16"/>
        <v>25376.920000000002</v>
      </c>
      <c r="H40" s="26"/>
      <c r="I40" s="104">
        <v>5</v>
      </c>
      <c r="J40" s="105">
        <v>3300</v>
      </c>
      <c r="K40" s="106">
        <f t="shared" ref="K40:K59" si="17">J40/I40</f>
        <v>660</v>
      </c>
      <c r="L40" s="107">
        <v>5</v>
      </c>
      <c r="M40" s="105">
        <f>F40/V40*60</f>
        <v>2954.1786743515859</v>
      </c>
      <c r="N40" s="106">
        <f>M40/L40</f>
        <v>590.8357348703172</v>
      </c>
      <c r="O40" s="108">
        <f>L40-I40</f>
        <v>0</v>
      </c>
      <c r="P40" s="109">
        <f>N40-K40</f>
        <v>-69.164265129682803</v>
      </c>
      <c r="Q40" s="110">
        <f>N40/K40</f>
        <v>0.89520565889441994</v>
      </c>
      <c r="R40" s="307"/>
      <c r="S40" s="47">
        <v>0.3611111111111111</v>
      </c>
      <c r="T40" s="48">
        <v>0.37717592592592591</v>
      </c>
      <c r="U40" s="111">
        <v>4.7500000000000231</v>
      </c>
      <c r="V40" s="112">
        <v>23.133333333333326</v>
      </c>
      <c r="W40" s="113"/>
      <c r="X40" s="116"/>
      <c r="Y40" s="295"/>
      <c r="Z40" s="296"/>
      <c r="AA40" s="117">
        <f>M40-J40</f>
        <v>-345.82132564841413</v>
      </c>
      <c r="AB40" s="110">
        <f>M40/J40</f>
        <v>0.89520565889441994</v>
      </c>
      <c r="AC40" s="291"/>
    </row>
    <row r="41" spans="1:29" ht="15.75" customHeight="1">
      <c r="A41" s="312"/>
      <c r="B41" s="100" t="s">
        <v>120</v>
      </c>
      <c r="C41" s="293" t="s">
        <v>130</v>
      </c>
      <c r="D41" s="294"/>
      <c r="E41" s="101">
        <v>16.66</v>
      </c>
      <c r="F41" s="102">
        <v>4767</v>
      </c>
      <c r="G41" s="103">
        <f t="shared" si="16"/>
        <v>79418.22</v>
      </c>
      <c r="H41" s="26"/>
      <c r="I41" s="104">
        <v>4</v>
      </c>
      <c r="J41" s="105">
        <v>3300</v>
      </c>
      <c r="K41" s="106">
        <f t="shared" si="17"/>
        <v>825</v>
      </c>
      <c r="L41" s="107">
        <v>4</v>
      </c>
      <c r="M41" s="105">
        <f>F41/V41*60</f>
        <v>2948.6597938144314</v>
      </c>
      <c r="N41" s="106">
        <f>M41/L41</f>
        <v>737.16494845360785</v>
      </c>
      <c r="O41" s="108">
        <f>L41-I41</f>
        <v>0</v>
      </c>
      <c r="P41" s="109">
        <f>N41-K41</f>
        <v>-87.835051546392151</v>
      </c>
      <c r="Q41" s="110">
        <f>N41/K41</f>
        <v>0.89353327085285805</v>
      </c>
      <c r="R41" s="307"/>
      <c r="S41" s="47">
        <v>0.38055555555555554</v>
      </c>
      <c r="T41" s="48">
        <v>0.44791666666666669</v>
      </c>
      <c r="U41" s="111">
        <v>4.8666666666666547</v>
      </c>
      <c r="V41" s="112">
        <v>97.000000000000057</v>
      </c>
      <c r="W41" s="113"/>
      <c r="X41" s="13"/>
      <c r="Y41" s="295"/>
      <c r="Z41" s="296"/>
      <c r="AA41" s="117">
        <f>M41-J41</f>
        <v>-351.3402061855686</v>
      </c>
      <c r="AB41" s="110">
        <f>M41/J41</f>
        <v>0.89353327085285805</v>
      </c>
      <c r="AC41" s="291"/>
    </row>
    <row r="42" spans="1:29" ht="15.75" customHeight="1">
      <c r="A42" s="312"/>
      <c r="B42" s="100"/>
      <c r="C42" s="293"/>
      <c r="D42" s="294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307"/>
      <c r="S42" s="47"/>
      <c r="T42" s="48"/>
      <c r="U42" s="111"/>
      <c r="V42" s="112"/>
      <c r="W42" s="113"/>
      <c r="X42" s="13"/>
      <c r="Y42" s="295"/>
      <c r="Z42" s="296"/>
      <c r="AA42" s="117"/>
      <c r="AB42" s="110"/>
      <c r="AC42" s="291"/>
    </row>
    <row r="43" spans="1:29" ht="15.75" customHeight="1">
      <c r="A43" s="312"/>
      <c r="B43" s="100"/>
      <c r="C43" s="293"/>
      <c r="D43" s="294"/>
      <c r="E43" s="101"/>
      <c r="F43" s="102"/>
      <c r="G43" s="103"/>
      <c r="H43" s="13"/>
      <c r="I43" s="104"/>
      <c r="J43" s="105"/>
      <c r="K43" s="106"/>
      <c r="L43" s="118"/>
      <c r="M43" s="105"/>
      <c r="N43" s="106"/>
      <c r="O43" s="108"/>
      <c r="P43" s="109"/>
      <c r="Q43" s="110"/>
      <c r="R43" s="307"/>
      <c r="S43" s="47"/>
      <c r="T43" s="48"/>
      <c r="U43" s="111"/>
      <c r="V43" s="112"/>
      <c r="W43" s="113"/>
      <c r="X43" s="13"/>
      <c r="Y43" s="295"/>
      <c r="Z43" s="296"/>
      <c r="AA43" s="117"/>
      <c r="AB43" s="110"/>
      <c r="AC43" s="291"/>
    </row>
    <row r="44" spans="1:29" ht="15.75" customHeight="1">
      <c r="A44" s="312"/>
      <c r="B44" s="100"/>
      <c r="C44" s="293"/>
      <c r="D44" s="294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307"/>
      <c r="S44" s="47"/>
      <c r="T44" s="48"/>
      <c r="U44" s="111"/>
      <c r="V44" s="112"/>
      <c r="W44" s="113"/>
      <c r="X44" s="116"/>
      <c r="Y44" s="295"/>
      <c r="Z44" s="296"/>
      <c r="AA44" s="117"/>
      <c r="AB44" s="110"/>
      <c r="AC44" s="291"/>
    </row>
    <row r="45" spans="1:29" ht="15.75" customHeight="1">
      <c r="A45" s="312"/>
      <c r="B45" s="100"/>
      <c r="C45" s="293"/>
      <c r="D45" s="294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307"/>
      <c r="S45" s="47"/>
      <c r="T45" s="48"/>
      <c r="U45" s="111"/>
      <c r="V45" s="112"/>
      <c r="W45" s="113"/>
      <c r="X45" s="116"/>
      <c r="Y45" s="295"/>
      <c r="Z45" s="296"/>
      <c r="AA45" s="117"/>
      <c r="AB45" s="110"/>
      <c r="AC45" s="291"/>
    </row>
    <row r="46" spans="1:29" ht="15.75" customHeight="1">
      <c r="A46" s="312"/>
      <c r="B46" s="100"/>
      <c r="C46" s="293"/>
      <c r="D46" s="294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07"/>
      <c r="S46" s="47"/>
      <c r="T46" s="48"/>
      <c r="U46" s="111"/>
      <c r="V46" s="112"/>
      <c r="W46" s="113"/>
      <c r="X46" s="116"/>
      <c r="Y46" s="295"/>
      <c r="Z46" s="296"/>
      <c r="AA46" s="117"/>
      <c r="AB46" s="110"/>
      <c r="AC46" s="291"/>
    </row>
    <row r="47" spans="1:29" ht="15.75" customHeight="1">
      <c r="A47" s="312"/>
      <c r="B47" s="100"/>
      <c r="C47" s="293"/>
      <c r="D47" s="294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07"/>
      <c r="S47" s="47"/>
      <c r="T47" s="48"/>
      <c r="U47" s="111"/>
      <c r="V47" s="112"/>
      <c r="W47" s="113"/>
      <c r="X47" s="116"/>
      <c r="Y47" s="295"/>
      <c r="Z47" s="296"/>
      <c r="AA47" s="117"/>
      <c r="AB47" s="110"/>
      <c r="AC47" s="291"/>
    </row>
    <row r="48" spans="1:29" ht="15.75" customHeight="1">
      <c r="A48" s="312"/>
      <c r="B48" s="100"/>
      <c r="C48" s="293"/>
      <c r="D48" s="294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07"/>
      <c r="S48" s="47"/>
      <c r="T48" s="48"/>
      <c r="U48" s="111"/>
      <c r="V48" s="112"/>
      <c r="W48" s="113"/>
      <c r="X48" s="116"/>
      <c r="Y48" s="295"/>
      <c r="Z48" s="296"/>
      <c r="AA48" s="117"/>
      <c r="AB48" s="110"/>
      <c r="AC48" s="291"/>
    </row>
    <row r="49" spans="1:29" ht="15.75" customHeight="1">
      <c r="A49" s="312"/>
      <c r="B49" s="100"/>
      <c r="C49" s="293"/>
      <c r="D49" s="294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07"/>
      <c r="S49" s="47"/>
      <c r="T49" s="48"/>
      <c r="U49" s="111"/>
      <c r="V49" s="112"/>
      <c r="W49" s="113"/>
      <c r="X49" s="116"/>
      <c r="Y49" s="295"/>
      <c r="Z49" s="296"/>
      <c r="AA49" s="117"/>
      <c r="AB49" s="110"/>
      <c r="AC49" s="291"/>
    </row>
    <row r="50" spans="1:29" ht="15.75" customHeight="1">
      <c r="A50" s="312"/>
      <c r="B50" s="100"/>
      <c r="C50" s="293"/>
      <c r="D50" s="294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07"/>
      <c r="S50" s="47"/>
      <c r="T50" s="48"/>
      <c r="U50" s="111"/>
      <c r="V50" s="112"/>
      <c r="W50" s="113"/>
      <c r="X50" s="116"/>
      <c r="Y50" s="295"/>
      <c r="Z50" s="296"/>
      <c r="AA50" s="117"/>
      <c r="AB50" s="110"/>
      <c r="AC50" s="291"/>
    </row>
    <row r="51" spans="1:29" ht="15.75" customHeight="1">
      <c r="A51" s="312"/>
      <c r="B51" s="100"/>
      <c r="C51" s="293"/>
      <c r="D51" s="294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07"/>
      <c r="S51" s="47"/>
      <c r="T51" s="48"/>
      <c r="U51" s="111"/>
      <c r="V51" s="112"/>
      <c r="W51" s="113"/>
      <c r="X51" s="116"/>
      <c r="Y51" s="295"/>
      <c r="Z51" s="296"/>
      <c r="AA51" s="117"/>
      <c r="AB51" s="110"/>
      <c r="AC51" s="291"/>
    </row>
    <row r="52" spans="1:29" ht="15.75" customHeight="1">
      <c r="A52" s="312"/>
      <c r="B52" s="100"/>
      <c r="C52" s="293"/>
      <c r="D52" s="294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07"/>
      <c r="S52" s="47"/>
      <c r="T52" s="48"/>
      <c r="U52" s="111"/>
      <c r="V52" s="112"/>
      <c r="W52" s="113"/>
      <c r="X52" s="116"/>
      <c r="Y52" s="295"/>
      <c r="Z52" s="296"/>
      <c r="AA52" s="117"/>
      <c r="AB52" s="110"/>
      <c r="AC52" s="291"/>
    </row>
    <row r="53" spans="1:29" ht="15.75" customHeight="1">
      <c r="A53" s="312"/>
      <c r="B53" s="100"/>
      <c r="C53" s="293"/>
      <c r="D53" s="294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07"/>
      <c r="S53" s="47"/>
      <c r="T53" s="48"/>
      <c r="U53" s="111"/>
      <c r="V53" s="112"/>
      <c r="W53" s="113"/>
      <c r="X53" s="116"/>
      <c r="Y53" s="295"/>
      <c r="Z53" s="296"/>
      <c r="AA53" s="117"/>
      <c r="AB53" s="110"/>
      <c r="AC53" s="291"/>
    </row>
    <row r="54" spans="1:29" ht="15.75" customHeight="1">
      <c r="A54" s="312"/>
      <c r="B54" s="100"/>
      <c r="C54" s="293"/>
      <c r="D54" s="294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07"/>
      <c r="S54" s="119"/>
      <c r="T54" s="120"/>
      <c r="U54" s="130"/>
      <c r="V54" s="131"/>
      <c r="W54" s="126"/>
      <c r="X54" s="127"/>
      <c r="Y54" s="295"/>
      <c r="Z54" s="296"/>
      <c r="AA54" s="165"/>
      <c r="AB54" s="125"/>
      <c r="AC54" s="291"/>
    </row>
    <row r="55" spans="1:29" ht="15.75" customHeight="1" thickBot="1">
      <c r="A55" s="313"/>
      <c r="B55" s="133" t="s">
        <v>117</v>
      </c>
      <c r="C55" s="297"/>
      <c r="D55" s="297"/>
      <c r="E55" s="134"/>
      <c r="F55" s="167"/>
      <c r="G55" s="135"/>
      <c r="H55" s="69"/>
      <c r="I55" s="136">
        <f t="shared" ref="I55:J55" si="18">AVERAGE(I39:I54)</f>
        <v>4.666666666666667</v>
      </c>
      <c r="J55" s="137">
        <f t="shared" si="18"/>
        <v>3200</v>
      </c>
      <c r="K55" s="138">
        <f t="shared" ref="K55" si="19">J55/I55</f>
        <v>685.71428571428567</v>
      </c>
      <c r="L55" s="136">
        <f t="shared" ref="L55:M55" si="20">AVERAGE(L39:L54)</f>
        <v>4.666666666666667</v>
      </c>
      <c r="M55" s="137">
        <f t="shared" si="20"/>
        <v>2861.4710904385415</v>
      </c>
      <c r="N55" s="138">
        <f>M55/L55</f>
        <v>613.1723765225446</v>
      </c>
      <c r="O55" s="139">
        <f>L55-I55</f>
        <v>0</v>
      </c>
      <c r="P55" s="140">
        <f>N55-K55</f>
        <v>-72.54190919174107</v>
      </c>
      <c r="Q55" s="141">
        <f>N55/K55</f>
        <v>0.89420971576204422</v>
      </c>
      <c r="R55" s="308"/>
      <c r="S55" s="142">
        <f>S39</f>
        <v>0.29166666666666669</v>
      </c>
      <c r="T55" s="143">
        <f>INDEX(T39:T54,COUNTA(T39:T54))</f>
        <v>0.44791666666666669</v>
      </c>
      <c r="U55" s="144"/>
      <c r="V55" s="166"/>
      <c r="W55" s="167"/>
      <c r="X55" s="138"/>
      <c r="Y55" s="298"/>
      <c r="Z55" s="299"/>
      <c r="AA55" s="168">
        <f>M55-J55</f>
        <v>-338.52890956145848</v>
      </c>
      <c r="AB55" s="141">
        <f>M55/J55</f>
        <v>0.89420971576204422</v>
      </c>
      <c r="AC55" s="292"/>
    </row>
    <row r="56" spans="1:29" ht="15.75" customHeight="1">
      <c r="A56" s="311" t="s">
        <v>126</v>
      </c>
      <c r="B56" s="114" t="s">
        <v>120</v>
      </c>
      <c r="C56" s="304" t="s">
        <v>127</v>
      </c>
      <c r="D56" s="305"/>
      <c r="E56" s="147">
        <v>21.45</v>
      </c>
      <c r="F56" s="97">
        <v>1651</v>
      </c>
      <c r="G56" s="148">
        <f t="shared" ref="G56:G59" si="21">E56*F56</f>
        <v>35413.949999999997</v>
      </c>
      <c r="H56" s="149"/>
      <c r="I56" s="150">
        <v>4</v>
      </c>
      <c r="J56" s="151">
        <v>3300</v>
      </c>
      <c r="K56" s="152">
        <f>J56/I56</f>
        <v>825</v>
      </c>
      <c r="L56" s="153">
        <v>4</v>
      </c>
      <c r="M56" s="151">
        <f>F56/V56*60</f>
        <v>2954.0755467196805</v>
      </c>
      <c r="N56" s="152">
        <f>M56/L56</f>
        <v>738.51888667992012</v>
      </c>
      <c r="O56" s="154">
        <f>L56-I56</f>
        <v>0</v>
      </c>
      <c r="P56" s="155">
        <f>N56-K56</f>
        <v>-86.481113320079885</v>
      </c>
      <c r="Q56" s="156">
        <f>N56/K56</f>
        <v>0.89517440809687288</v>
      </c>
      <c r="R56" s="306">
        <f>Q72</f>
        <v>0.89429578927297848</v>
      </c>
      <c r="S56" s="157">
        <v>0.29199074074074072</v>
      </c>
      <c r="T56" s="158">
        <v>0.31527777777777777</v>
      </c>
      <c r="U56" s="159"/>
      <c r="V56" s="160">
        <v>33.533333333333353</v>
      </c>
      <c r="W56" s="161"/>
      <c r="X56" s="162"/>
      <c r="Y56" s="309"/>
      <c r="Z56" s="310"/>
      <c r="AA56" s="115">
        <f>M56-J56</f>
        <v>-345.92445328031954</v>
      </c>
      <c r="AB56" s="156">
        <f>M56/J56</f>
        <v>0.89517440809687288</v>
      </c>
      <c r="AC56" s="290">
        <f>AB72</f>
        <v>0.89429578927297848</v>
      </c>
    </row>
    <row r="57" spans="1:29" ht="15.75" customHeight="1">
      <c r="A57" s="312"/>
      <c r="B57" s="100" t="s">
        <v>120</v>
      </c>
      <c r="C57" s="293" t="s">
        <v>220</v>
      </c>
      <c r="D57" s="294"/>
      <c r="E57" s="101">
        <v>18.53</v>
      </c>
      <c r="F57" s="102">
        <v>4222</v>
      </c>
      <c r="G57" s="103">
        <f t="shared" si="21"/>
        <v>78233.66</v>
      </c>
      <c r="H57" s="26"/>
      <c r="I57" s="104">
        <v>3</v>
      </c>
      <c r="J57" s="105">
        <v>3300</v>
      </c>
      <c r="K57" s="106">
        <f t="shared" si="17"/>
        <v>1100</v>
      </c>
      <c r="L57" s="107">
        <v>3</v>
      </c>
      <c r="M57" s="105">
        <f>F57/V57*60</f>
        <v>2949.5827673200088</v>
      </c>
      <c r="N57" s="106">
        <f>M57/L57</f>
        <v>983.19425577333629</v>
      </c>
      <c r="O57" s="108">
        <f>L57-I57</f>
        <v>0</v>
      </c>
      <c r="P57" s="109">
        <f>N57-K57</f>
        <v>-116.80574422666371</v>
      </c>
      <c r="Q57" s="110">
        <f>N57/K57</f>
        <v>0.89381295979394204</v>
      </c>
      <c r="R57" s="307"/>
      <c r="S57" s="47">
        <v>0.31883101851851853</v>
      </c>
      <c r="T57" s="48">
        <v>0.37847222222222221</v>
      </c>
      <c r="U57" s="111">
        <v>5.1166666666666938</v>
      </c>
      <c r="V57" s="112">
        <v>85.883333333333297</v>
      </c>
      <c r="W57" s="113"/>
      <c r="X57" s="116"/>
      <c r="Y57" s="295"/>
      <c r="Z57" s="296"/>
      <c r="AA57" s="117">
        <f>M57-J57</f>
        <v>-350.41723267999123</v>
      </c>
      <c r="AB57" s="110">
        <f>M57/J57</f>
        <v>0.89381295979394204</v>
      </c>
      <c r="AC57" s="291"/>
    </row>
    <row r="58" spans="1:29" ht="15.75" customHeight="1">
      <c r="A58" s="312"/>
      <c r="B58" s="100" t="s">
        <v>120</v>
      </c>
      <c r="C58" s="293" t="s">
        <v>235</v>
      </c>
      <c r="D58" s="294"/>
      <c r="E58" s="101">
        <v>18.170000000000002</v>
      </c>
      <c r="F58" s="102">
        <v>3572</v>
      </c>
      <c r="G58" s="103">
        <f t="shared" si="21"/>
        <v>64903.240000000005</v>
      </c>
      <c r="H58" s="26"/>
      <c r="I58" s="104">
        <v>4</v>
      </c>
      <c r="J58" s="105">
        <v>3300</v>
      </c>
      <c r="K58" s="106">
        <f t="shared" si="17"/>
        <v>825</v>
      </c>
      <c r="L58" s="107">
        <v>4</v>
      </c>
      <c r="M58" s="105">
        <f>F58/V58*60</f>
        <v>2951.388570117052</v>
      </c>
      <c r="N58" s="106">
        <f>M58/L58</f>
        <v>737.84714252926301</v>
      </c>
      <c r="O58" s="108">
        <f>L58-I58</f>
        <v>0</v>
      </c>
      <c r="P58" s="109">
        <f>N58-K58</f>
        <v>-87.15285747073699</v>
      </c>
      <c r="Q58" s="110">
        <f>N58/K58</f>
        <v>0.89436017276274304</v>
      </c>
      <c r="R58" s="307"/>
      <c r="S58" s="47">
        <v>0.38290509259259259</v>
      </c>
      <c r="T58" s="48">
        <v>0.43333333333333335</v>
      </c>
      <c r="U58" s="111">
        <v>6.3833333333333453</v>
      </c>
      <c r="V58" s="112">
        <v>72.616666666666688</v>
      </c>
      <c r="W58" s="113"/>
      <c r="X58" s="116"/>
      <c r="Y58" s="295"/>
      <c r="Z58" s="296"/>
      <c r="AA58" s="117">
        <f>M58-J58</f>
        <v>-348.61142988294796</v>
      </c>
      <c r="AB58" s="110">
        <f>M58/J58</f>
        <v>0.89436017276274304</v>
      </c>
      <c r="AC58" s="291"/>
    </row>
    <row r="59" spans="1:29" ht="15.75" customHeight="1">
      <c r="A59" s="312"/>
      <c r="B59" s="100" t="s">
        <v>120</v>
      </c>
      <c r="C59" s="293" t="s">
        <v>129</v>
      </c>
      <c r="D59" s="294"/>
      <c r="E59" s="101">
        <v>17.89</v>
      </c>
      <c r="F59" s="102">
        <v>2871</v>
      </c>
      <c r="G59" s="103">
        <f t="shared" si="21"/>
        <v>51362.19</v>
      </c>
      <c r="H59" s="26"/>
      <c r="I59" s="104">
        <v>4</v>
      </c>
      <c r="J59" s="105">
        <v>3300</v>
      </c>
      <c r="K59" s="106">
        <f t="shared" si="17"/>
        <v>825</v>
      </c>
      <c r="L59" s="107">
        <v>4</v>
      </c>
      <c r="M59" s="105">
        <f>F59/V59*60</f>
        <v>2949.6575342465744</v>
      </c>
      <c r="N59" s="106">
        <f>M59/L59</f>
        <v>737.4143835616436</v>
      </c>
      <c r="O59" s="108">
        <f>L59-I59</f>
        <v>0</v>
      </c>
      <c r="P59" s="109">
        <f>N59-K59</f>
        <v>-87.585616438356396</v>
      </c>
      <c r="Q59" s="110">
        <f>N59/K59</f>
        <v>0.89383561643835585</v>
      </c>
      <c r="R59" s="307"/>
      <c r="S59" s="47">
        <v>0.43680555555555556</v>
      </c>
      <c r="T59" s="48">
        <v>0.47736111111111112</v>
      </c>
      <c r="U59" s="111">
        <v>4.9999999999999822</v>
      </c>
      <c r="V59" s="112">
        <v>58.40000000000002</v>
      </c>
      <c r="W59" s="113"/>
      <c r="X59" s="116"/>
      <c r="Y59" s="295"/>
      <c r="Z59" s="296"/>
      <c r="AA59" s="117">
        <f>M59-J59</f>
        <v>-350.34246575342559</v>
      </c>
      <c r="AB59" s="110">
        <f>M59/J59</f>
        <v>0.89383561643835585</v>
      </c>
      <c r="AC59" s="291"/>
    </row>
    <row r="60" spans="1:29" ht="15.75" customHeight="1">
      <c r="A60" s="312"/>
      <c r="B60" s="100"/>
      <c r="C60" s="293"/>
      <c r="D60" s="294"/>
      <c r="E60" s="101"/>
      <c r="F60" s="102"/>
      <c r="G60" s="103"/>
      <c r="H60" s="13"/>
      <c r="I60" s="104"/>
      <c r="J60" s="105"/>
      <c r="K60" s="106"/>
      <c r="L60" s="118"/>
      <c r="M60" s="105"/>
      <c r="N60" s="106"/>
      <c r="O60" s="108"/>
      <c r="P60" s="109"/>
      <c r="Q60" s="110"/>
      <c r="R60" s="307"/>
      <c r="S60" s="47"/>
      <c r="T60" s="48"/>
      <c r="U60" s="111"/>
      <c r="V60" s="112"/>
      <c r="W60" s="113"/>
      <c r="X60" s="116"/>
      <c r="Y60" s="295"/>
      <c r="Z60" s="296"/>
      <c r="AA60" s="117"/>
      <c r="AB60" s="110"/>
      <c r="AC60" s="291"/>
    </row>
    <row r="61" spans="1:29" ht="15.75" customHeight="1">
      <c r="A61" s="312"/>
      <c r="B61" s="100"/>
      <c r="C61" s="293"/>
      <c r="D61" s="294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307"/>
      <c r="S61" s="47"/>
      <c r="T61" s="48"/>
      <c r="U61" s="111"/>
      <c r="V61" s="112"/>
      <c r="W61" s="113"/>
      <c r="X61" s="116"/>
      <c r="Y61" s="295"/>
      <c r="Z61" s="296"/>
      <c r="AA61" s="117"/>
      <c r="AB61" s="110"/>
      <c r="AC61" s="291"/>
    </row>
    <row r="62" spans="1:29" ht="15.75" customHeight="1">
      <c r="A62" s="312"/>
      <c r="B62" s="100"/>
      <c r="C62" s="293"/>
      <c r="D62" s="294"/>
      <c r="E62" s="101"/>
      <c r="F62" s="102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307"/>
      <c r="S62" s="47"/>
      <c r="T62" s="48"/>
      <c r="U62" s="111"/>
      <c r="V62" s="112"/>
      <c r="W62" s="113"/>
      <c r="X62" s="116"/>
      <c r="Y62" s="295"/>
      <c r="Z62" s="296"/>
      <c r="AA62" s="117"/>
      <c r="AB62" s="110"/>
      <c r="AC62" s="291"/>
    </row>
    <row r="63" spans="1:29" ht="15.75" customHeight="1">
      <c r="A63" s="312"/>
      <c r="B63" s="100"/>
      <c r="C63" s="293"/>
      <c r="D63" s="294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07"/>
      <c r="S63" s="47"/>
      <c r="T63" s="48"/>
      <c r="U63" s="111"/>
      <c r="V63" s="112"/>
      <c r="W63" s="113"/>
      <c r="X63" s="116"/>
      <c r="Y63" s="295"/>
      <c r="Z63" s="296"/>
      <c r="AA63" s="117"/>
      <c r="AB63" s="110"/>
      <c r="AC63" s="291"/>
    </row>
    <row r="64" spans="1:29" ht="15.75" customHeight="1">
      <c r="A64" s="312"/>
      <c r="B64" s="100"/>
      <c r="C64" s="293"/>
      <c r="D64" s="294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07"/>
      <c r="S64" s="47"/>
      <c r="T64" s="48"/>
      <c r="U64" s="111"/>
      <c r="V64" s="112"/>
      <c r="W64" s="113"/>
      <c r="X64" s="116"/>
      <c r="Y64" s="295"/>
      <c r="Z64" s="296"/>
      <c r="AA64" s="117"/>
      <c r="AB64" s="110"/>
      <c r="AC64" s="291"/>
    </row>
    <row r="65" spans="1:29" ht="15.75" customHeight="1">
      <c r="A65" s="312"/>
      <c r="B65" s="100"/>
      <c r="C65" s="293"/>
      <c r="D65" s="294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07"/>
      <c r="S65" s="47"/>
      <c r="T65" s="48"/>
      <c r="U65" s="111"/>
      <c r="V65" s="112"/>
      <c r="W65" s="113"/>
      <c r="X65" s="116"/>
      <c r="Y65" s="295"/>
      <c r="Z65" s="296"/>
      <c r="AA65" s="117"/>
      <c r="AB65" s="110"/>
      <c r="AC65" s="291"/>
    </row>
    <row r="66" spans="1:29" ht="15.75" customHeight="1">
      <c r="A66" s="312"/>
      <c r="B66" s="100"/>
      <c r="C66" s="293"/>
      <c r="D66" s="294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07"/>
      <c r="S66" s="47"/>
      <c r="T66" s="48"/>
      <c r="U66" s="111"/>
      <c r="V66" s="112"/>
      <c r="W66" s="113"/>
      <c r="X66" s="116"/>
      <c r="Y66" s="295"/>
      <c r="Z66" s="296"/>
      <c r="AA66" s="117"/>
      <c r="AB66" s="110"/>
      <c r="AC66" s="291"/>
    </row>
    <row r="67" spans="1:29" ht="15.75" customHeight="1">
      <c r="A67" s="312"/>
      <c r="B67" s="100"/>
      <c r="C67" s="293"/>
      <c r="D67" s="294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07"/>
      <c r="S67" s="47"/>
      <c r="T67" s="48"/>
      <c r="U67" s="111"/>
      <c r="V67" s="112"/>
      <c r="W67" s="113"/>
      <c r="X67" s="116"/>
      <c r="Y67" s="295"/>
      <c r="Z67" s="296"/>
      <c r="AA67" s="117"/>
      <c r="AB67" s="110"/>
      <c r="AC67" s="291"/>
    </row>
    <row r="68" spans="1:29" ht="15.75" customHeight="1">
      <c r="A68" s="312"/>
      <c r="B68" s="100"/>
      <c r="C68" s="293"/>
      <c r="D68" s="294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07"/>
      <c r="S68" s="47"/>
      <c r="T68" s="48"/>
      <c r="U68" s="111"/>
      <c r="V68" s="112"/>
      <c r="W68" s="113"/>
      <c r="X68" s="116"/>
      <c r="Y68" s="295"/>
      <c r="Z68" s="296"/>
      <c r="AA68" s="117"/>
      <c r="AB68" s="110"/>
      <c r="AC68" s="291"/>
    </row>
    <row r="69" spans="1:29" ht="15.75" customHeight="1">
      <c r="A69" s="312"/>
      <c r="B69" s="100"/>
      <c r="C69" s="293"/>
      <c r="D69" s="294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07"/>
      <c r="S69" s="47"/>
      <c r="T69" s="48"/>
      <c r="U69" s="111"/>
      <c r="V69" s="112"/>
      <c r="W69" s="113"/>
      <c r="X69" s="116"/>
      <c r="Y69" s="295"/>
      <c r="Z69" s="296"/>
      <c r="AA69" s="117"/>
      <c r="AB69" s="110"/>
      <c r="AC69" s="291"/>
    </row>
    <row r="70" spans="1:29" ht="15.75" customHeight="1">
      <c r="A70" s="312"/>
      <c r="B70" s="100"/>
      <c r="C70" s="293"/>
      <c r="D70" s="294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07"/>
      <c r="S70" s="47"/>
      <c r="T70" s="48"/>
      <c r="U70" s="111"/>
      <c r="V70" s="112"/>
      <c r="W70" s="113"/>
      <c r="X70" s="116"/>
      <c r="Y70" s="295"/>
      <c r="Z70" s="296"/>
      <c r="AA70" s="117"/>
      <c r="AB70" s="110"/>
      <c r="AC70" s="291"/>
    </row>
    <row r="71" spans="1:29" ht="15.75" customHeight="1">
      <c r="A71" s="312"/>
      <c r="B71" s="100"/>
      <c r="C71" s="293"/>
      <c r="D71" s="294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07"/>
      <c r="S71" s="119"/>
      <c r="T71" s="120"/>
      <c r="U71" s="130"/>
      <c r="V71" s="131"/>
      <c r="W71" s="126"/>
      <c r="X71" s="127"/>
      <c r="Y71" s="295"/>
      <c r="Z71" s="296"/>
      <c r="AA71" s="165"/>
      <c r="AB71" s="125"/>
      <c r="AC71" s="291"/>
    </row>
    <row r="72" spans="1:29" ht="15.75" customHeight="1" thickBot="1">
      <c r="A72" s="313"/>
      <c r="B72" s="133" t="s">
        <v>117</v>
      </c>
      <c r="C72" s="297"/>
      <c r="D72" s="297"/>
      <c r="E72" s="134"/>
      <c r="F72" s="99"/>
      <c r="G72" s="135"/>
      <c r="H72" s="69"/>
      <c r="I72" s="136">
        <f t="shared" ref="I72:J72" si="22">AVERAGE(I56:I71)</f>
        <v>3.75</v>
      </c>
      <c r="J72" s="137">
        <f t="shared" si="22"/>
        <v>3300</v>
      </c>
      <c r="K72" s="138">
        <f t="shared" ref="K72" si="23">J72/I72</f>
        <v>880</v>
      </c>
      <c r="L72" s="136">
        <f t="shared" ref="L72:M72" si="24">AVERAGE(L56:L71)</f>
        <v>3.75</v>
      </c>
      <c r="M72" s="137">
        <f t="shared" si="24"/>
        <v>2951.1761046008291</v>
      </c>
      <c r="N72" s="138">
        <f>M72/L72</f>
        <v>786.98029456022107</v>
      </c>
      <c r="O72" s="139">
        <f>L72-I72</f>
        <v>0</v>
      </c>
      <c r="P72" s="140">
        <f>N72-K72</f>
        <v>-93.019705439778932</v>
      </c>
      <c r="Q72" s="141">
        <f>N72/K72</f>
        <v>0.89429578927297848</v>
      </c>
      <c r="R72" s="308"/>
      <c r="S72" s="142">
        <f>S56</f>
        <v>0.29199074074074072</v>
      </c>
      <c r="T72" s="143">
        <f>INDEX(T56:T71,COUNTA(T56:T71))</f>
        <v>0.47736111111111112</v>
      </c>
      <c r="U72" s="144"/>
      <c r="V72" s="166"/>
      <c r="W72" s="99"/>
      <c r="X72" s="69"/>
      <c r="Y72" s="298"/>
      <c r="Z72" s="299"/>
      <c r="AA72" s="168">
        <f>M72-J72</f>
        <v>-348.82389539917085</v>
      </c>
      <c r="AB72" s="141">
        <f>M72/J72</f>
        <v>0.89429578927297848</v>
      </c>
      <c r="AC72" s="292"/>
    </row>
    <row r="73" spans="1:29" ht="15.75" customHeight="1">
      <c r="A73" s="300" t="s">
        <v>71</v>
      </c>
      <c r="B73" s="114" t="s">
        <v>120</v>
      </c>
      <c r="C73" s="304" t="s">
        <v>131</v>
      </c>
      <c r="D73" s="305"/>
      <c r="E73" s="147">
        <v>18.18</v>
      </c>
      <c r="F73" s="97">
        <v>1247</v>
      </c>
      <c r="G73" s="148">
        <f t="shared" ref="G73:G76" si="25">E73*F73</f>
        <v>22670.46</v>
      </c>
      <c r="H73" s="149"/>
      <c r="I73" s="150">
        <v>3</v>
      </c>
      <c r="J73" s="151">
        <v>3600</v>
      </c>
      <c r="K73" s="152">
        <f>J73/I73</f>
        <v>1200</v>
      </c>
      <c r="L73" s="153">
        <v>3</v>
      </c>
      <c r="M73" s="151">
        <f>F73/V73*60</f>
        <v>3124.0083507306908</v>
      </c>
      <c r="N73" s="152">
        <f>M73/L73</f>
        <v>1041.3361169102302</v>
      </c>
      <c r="O73" s="154">
        <f>L73-I73</f>
        <v>0</v>
      </c>
      <c r="P73" s="155">
        <f>N73-K73</f>
        <v>-158.6638830897698</v>
      </c>
      <c r="Q73" s="156">
        <f>N73/K73</f>
        <v>0.8677800974251918</v>
      </c>
      <c r="R73" s="306">
        <f>Q89</f>
        <v>0.8784328517437644</v>
      </c>
      <c r="S73" s="157">
        <v>0.25003472222222223</v>
      </c>
      <c r="T73" s="158">
        <v>0.26666666666666666</v>
      </c>
      <c r="U73" s="159"/>
      <c r="V73" s="160">
        <v>23.949999999999989</v>
      </c>
      <c r="W73" s="161"/>
      <c r="X73" s="162"/>
      <c r="Y73" s="309"/>
      <c r="Z73" s="310"/>
      <c r="AA73" s="115">
        <f>M73-J73</f>
        <v>-475.99164926930916</v>
      </c>
      <c r="AB73" s="156">
        <f>M73/J73</f>
        <v>0.86778009742519191</v>
      </c>
      <c r="AC73" s="290">
        <f>AB89</f>
        <v>0.87843285174376451</v>
      </c>
    </row>
    <row r="74" spans="1:29" ht="15.75" customHeight="1">
      <c r="A74" s="301"/>
      <c r="B74" s="100" t="s">
        <v>120</v>
      </c>
      <c r="C74" s="293" t="s">
        <v>132</v>
      </c>
      <c r="D74" s="294"/>
      <c r="E74" s="101">
        <v>14.03</v>
      </c>
      <c r="F74" s="102">
        <v>4453</v>
      </c>
      <c r="G74" s="103">
        <f t="shared" si="25"/>
        <v>62475.59</v>
      </c>
      <c r="H74" s="26"/>
      <c r="I74" s="104">
        <v>3</v>
      </c>
      <c r="J74" s="105">
        <v>3000</v>
      </c>
      <c r="K74" s="106">
        <f t="shared" ref="K74:K110" si="26">J74/I74</f>
        <v>1000</v>
      </c>
      <c r="L74" s="107">
        <v>3</v>
      </c>
      <c r="M74" s="105">
        <f>F74/V74*60</f>
        <v>2687.0264834059672</v>
      </c>
      <c r="N74" s="106">
        <f>M74/L74</f>
        <v>895.67549446865576</v>
      </c>
      <c r="O74" s="108">
        <f>L74-I74</f>
        <v>0</v>
      </c>
      <c r="P74" s="109">
        <f>N74-K74</f>
        <v>-104.32450553134424</v>
      </c>
      <c r="Q74" s="110">
        <f>N74/K74</f>
        <v>0.8956754944686558</v>
      </c>
      <c r="R74" s="307"/>
      <c r="S74" s="47">
        <v>0.27777777777777779</v>
      </c>
      <c r="T74" s="48">
        <v>0.34682870370370372</v>
      </c>
      <c r="U74" s="111">
        <v>16.000000000000021</v>
      </c>
      <c r="V74" s="112">
        <v>99.433333333333337</v>
      </c>
      <c r="W74" s="113"/>
      <c r="X74" s="116"/>
      <c r="Y74" s="295"/>
      <c r="Z74" s="296"/>
      <c r="AA74" s="117">
        <f>M74-J74</f>
        <v>-312.97351659403284</v>
      </c>
      <c r="AB74" s="110">
        <f>M74/J74</f>
        <v>0.89567549446865569</v>
      </c>
      <c r="AC74" s="291"/>
    </row>
    <row r="75" spans="1:29" ht="15.75" customHeight="1">
      <c r="A75" s="301"/>
      <c r="B75" s="100" t="s">
        <v>120</v>
      </c>
      <c r="C75" s="293" t="s">
        <v>135</v>
      </c>
      <c r="D75" s="294"/>
      <c r="E75" s="101">
        <v>25.45</v>
      </c>
      <c r="F75" s="102">
        <v>806</v>
      </c>
      <c r="G75" s="103">
        <f t="shared" si="25"/>
        <v>20512.7</v>
      </c>
      <c r="H75" s="26"/>
      <c r="I75" s="104">
        <v>4</v>
      </c>
      <c r="J75" s="105">
        <v>3300</v>
      </c>
      <c r="K75" s="106">
        <f t="shared" si="26"/>
        <v>825</v>
      </c>
      <c r="L75" s="107">
        <v>4</v>
      </c>
      <c r="M75" s="105">
        <f>F75/V75*60</f>
        <v>2927.9515640766817</v>
      </c>
      <c r="N75" s="106">
        <f>M75/L75</f>
        <v>731.98789101917043</v>
      </c>
      <c r="O75" s="108">
        <f>L75-I75</f>
        <v>0</v>
      </c>
      <c r="P75" s="109">
        <f>N75-K75</f>
        <v>-93.012108980829566</v>
      </c>
      <c r="Q75" s="110">
        <f>N75/K75</f>
        <v>0.88725804972020661</v>
      </c>
      <c r="R75" s="307"/>
      <c r="S75" s="47">
        <v>0.35728009259259258</v>
      </c>
      <c r="T75" s="48">
        <v>0.36875000000000002</v>
      </c>
      <c r="U75" s="111">
        <v>15.049999999999955</v>
      </c>
      <c r="V75" s="112">
        <v>16.516666666666715</v>
      </c>
      <c r="W75" s="113"/>
      <c r="X75" s="116"/>
      <c r="Y75" s="295"/>
      <c r="Z75" s="296"/>
      <c r="AA75" s="117">
        <f>M75-J75</f>
        <v>-372.04843592331827</v>
      </c>
      <c r="AB75" s="110">
        <f>M75/J75</f>
        <v>0.88725804972020661</v>
      </c>
      <c r="AC75" s="291"/>
    </row>
    <row r="76" spans="1:29" ht="15.75" customHeight="1">
      <c r="A76" s="301"/>
      <c r="B76" s="100" t="s">
        <v>120</v>
      </c>
      <c r="C76" s="293" t="s">
        <v>134</v>
      </c>
      <c r="D76" s="294"/>
      <c r="E76" s="101">
        <v>14.28</v>
      </c>
      <c r="F76" s="102">
        <v>5822</v>
      </c>
      <c r="G76" s="103">
        <f t="shared" si="25"/>
        <v>83138.16</v>
      </c>
      <c r="H76" s="26"/>
      <c r="I76" s="104">
        <v>3</v>
      </c>
      <c r="J76" s="105">
        <v>3600</v>
      </c>
      <c r="K76" s="106">
        <f t="shared" si="26"/>
        <v>1200</v>
      </c>
      <c r="L76" s="107">
        <v>3</v>
      </c>
      <c r="M76" s="105">
        <f>F76/V76*60</f>
        <v>3119.8571003274801</v>
      </c>
      <c r="N76" s="106">
        <f>M76/L76</f>
        <v>1039.9523667758267</v>
      </c>
      <c r="O76" s="108">
        <f>L76-I76</f>
        <v>0</v>
      </c>
      <c r="P76" s="109">
        <f>N76-K76</f>
        <v>-160.0476332241733</v>
      </c>
      <c r="Q76" s="110">
        <f>N76/K76</f>
        <v>0.86662697231318897</v>
      </c>
      <c r="R76" s="307"/>
      <c r="S76" s="47">
        <v>0.37918981481481484</v>
      </c>
      <c r="T76" s="48">
        <v>0.45694444444444443</v>
      </c>
      <c r="U76" s="111">
        <v>15.033333333333339</v>
      </c>
      <c r="V76" s="112">
        <v>111.96666666666661</v>
      </c>
      <c r="W76" s="113"/>
      <c r="X76" s="116"/>
      <c r="Y76" s="295"/>
      <c r="Z76" s="296"/>
      <c r="AA76" s="117">
        <f>M76-J76</f>
        <v>-480.14289967251989</v>
      </c>
      <c r="AB76" s="110">
        <f>M76/J76</f>
        <v>0.86662697231318897</v>
      </c>
      <c r="AC76" s="291"/>
    </row>
    <row r="77" spans="1:29" ht="15.75" customHeight="1">
      <c r="A77" s="302"/>
      <c r="B77" s="100"/>
      <c r="C77" s="293"/>
      <c r="D77" s="294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307"/>
      <c r="S77" s="47"/>
      <c r="T77" s="48"/>
      <c r="U77" s="111"/>
      <c r="V77" s="112"/>
      <c r="W77" s="113"/>
      <c r="X77" s="116"/>
      <c r="Y77" s="295"/>
      <c r="Z77" s="296"/>
      <c r="AA77" s="117"/>
      <c r="AB77" s="110"/>
      <c r="AC77" s="291"/>
    </row>
    <row r="78" spans="1:29" ht="15.75" customHeight="1">
      <c r="A78" s="302"/>
      <c r="B78" s="100"/>
      <c r="C78" s="293"/>
      <c r="D78" s="294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07"/>
      <c r="S78" s="47"/>
      <c r="T78" s="48"/>
      <c r="U78" s="111"/>
      <c r="V78" s="112"/>
      <c r="W78" s="113"/>
      <c r="X78" s="116"/>
      <c r="Y78" s="295"/>
      <c r="Z78" s="296"/>
      <c r="AA78" s="117"/>
      <c r="AB78" s="110"/>
      <c r="AC78" s="291"/>
    </row>
    <row r="79" spans="1:29" ht="15.75" customHeight="1">
      <c r="A79" s="302"/>
      <c r="B79" s="100"/>
      <c r="C79" s="293"/>
      <c r="D79" s="294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307"/>
      <c r="S79" s="47"/>
      <c r="T79" s="48"/>
      <c r="U79" s="111"/>
      <c r="V79" s="112"/>
      <c r="W79" s="113"/>
      <c r="X79" s="116"/>
      <c r="Y79" s="295"/>
      <c r="Z79" s="296"/>
      <c r="AA79" s="117"/>
      <c r="AB79" s="110"/>
      <c r="AC79" s="291"/>
    </row>
    <row r="80" spans="1:29" ht="15.75" customHeight="1">
      <c r="A80" s="302"/>
      <c r="B80" s="100"/>
      <c r="C80" s="293"/>
      <c r="D80" s="294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07"/>
      <c r="S80" s="47"/>
      <c r="T80" s="48"/>
      <c r="U80" s="111"/>
      <c r="V80" s="112"/>
      <c r="W80" s="113"/>
      <c r="X80" s="116"/>
      <c r="Y80" s="295"/>
      <c r="Z80" s="296"/>
      <c r="AA80" s="117"/>
      <c r="AB80" s="110"/>
      <c r="AC80" s="291"/>
    </row>
    <row r="81" spans="1:29" ht="15.75" customHeight="1">
      <c r="A81" s="302"/>
      <c r="B81" s="100"/>
      <c r="C81" s="293"/>
      <c r="D81" s="294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07"/>
      <c r="S81" s="47"/>
      <c r="T81" s="48"/>
      <c r="U81" s="111"/>
      <c r="V81" s="112"/>
      <c r="W81" s="113"/>
      <c r="X81" s="116"/>
      <c r="Y81" s="295"/>
      <c r="Z81" s="296"/>
      <c r="AA81" s="117"/>
      <c r="AB81" s="110"/>
      <c r="AC81" s="291"/>
    </row>
    <row r="82" spans="1:29" ht="15.75" customHeight="1">
      <c r="A82" s="302"/>
      <c r="B82" s="100"/>
      <c r="C82" s="293"/>
      <c r="D82" s="294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07"/>
      <c r="S82" s="47"/>
      <c r="T82" s="48"/>
      <c r="U82" s="111"/>
      <c r="V82" s="112"/>
      <c r="W82" s="113"/>
      <c r="X82" s="116"/>
      <c r="Y82" s="295"/>
      <c r="Z82" s="296"/>
      <c r="AA82" s="117"/>
      <c r="AB82" s="110"/>
      <c r="AC82" s="291"/>
    </row>
    <row r="83" spans="1:29" ht="15.75" customHeight="1">
      <c r="A83" s="302"/>
      <c r="B83" s="100"/>
      <c r="C83" s="293"/>
      <c r="D83" s="294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07"/>
      <c r="S83" s="47"/>
      <c r="T83" s="48"/>
      <c r="U83" s="111"/>
      <c r="V83" s="112"/>
      <c r="W83" s="126"/>
      <c r="X83" s="127"/>
      <c r="Y83" s="295"/>
      <c r="Z83" s="296"/>
      <c r="AA83" s="117"/>
      <c r="AB83" s="110"/>
      <c r="AC83" s="291"/>
    </row>
    <row r="84" spans="1:29" ht="15.75" customHeight="1">
      <c r="A84" s="302"/>
      <c r="B84" s="100"/>
      <c r="C84" s="293"/>
      <c r="D84" s="294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07"/>
      <c r="S84" s="47"/>
      <c r="T84" s="48"/>
      <c r="U84" s="111"/>
      <c r="V84" s="112"/>
      <c r="W84" s="126"/>
      <c r="X84" s="127"/>
      <c r="Y84" s="295"/>
      <c r="Z84" s="296"/>
      <c r="AA84" s="117"/>
      <c r="AB84" s="110"/>
      <c r="AC84" s="291"/>
    </row>
    <row r="85" spans="1:29" ht="15.75" customHeight="1">
      <c r="A85" s="302"/>
      <c r="B85" s="100"/>
      <c r="C85" s="293"/>
      <c r="D85" s="294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07"/>
      <c r="S85" s="47"/>
      <c r="T85" s="48"/>
      <c r="U85" s="111"/>
      <c r="V85" s="112"/>
      <c r="W85" s="126"/>
      <c r="X85" s="127"/>
      <c r="Y85" s="295"/>
      <c r="Z85" s="296"/>
      <c r="AA85" s="117"/>
      <c r="AB85" s="110"/>
      <c r="AC85" s="291"/>
    </row>
    <row r="86" spans="1:29" ht="15.75" customHeight="1">
      <c r="A86" s="302"/>
      <c r="B86" s="100"/>
      <c r="C86" s="293"/>
      <c r="D86" s="294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07"/>
      <c r="S86" s="47"/>
      <c r="T86" s="48"/>
      <c r="U86" s="111"/>
      <c r="V86" s="112"/>
      <c r="W86" s="126"/>
      <c r="X86" s="127"/>
      <c r="Y86" s="295"/>
      <c r="Z86" s="296"/>
      <c r="AA86" s="117"/>
      <c r="AB86" s="110"/>
      <c r="AC86" s="291"/>
    </row>
    <row r="87" spans="1:29" ht="15.75" customHeight="1">
      <c r="A87" s="302"/>
      <c r="B87" s="100"/>
      <c r="C87" s="293"/>
      <c r="D87" s="294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07"/>
      <c r="S87" s="47"/>
      <c r="T87" s="48"/>
      <c r="U87" s="111"/>
      <c r="V87" s="112"/>
      <c r="W87" s="126"/>
      <c r="X87" s="127"/>
      <c r="Y87" s="295"/>
      <c r="Z87" s="296"/>
      <c r="AA87" s="117"/>
      <c r="AB87" s="110"/>
      <c r="AC87" s="291"/>
    </row>
    <row r="88" spans="1:29" ht="15.75" customHeight="1">
      <c r="A88" s="302"/>
      <c r="B88" s="100"/>
      <c r="C88" s="293"/>
      <c r="D88" s="294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07"/>
      <c r="S88" s="119"/>
      <c r="T88" s="120"/>
      <c r="U88" s="130"/>
      <c r="V88" s="131"/>
      <c r="W88" s="126"/>
      <c r="X88" s="127"/>
      <c r="Y88" s="295"/>
      <c r="Z88" s="296"/>
      <c r="AA88" s="165"/>
      <c r="AB88" s="125"/>
      <c r="AC88" s="291"/>
    </row>
    <row r="89" spans="1:29" ht="15.75" customHeight="1" thickBot="1">
      <c r="A89" s="303"/>
      <c r="B89" s="133" t="s">
        <v>117</v>
      </c>
      <c r="C89" s="297"/>
      <c r="D89" s="297"/>
      <c r="E89" s="134"/>
      <c r="F89" s="99"/>
      <c r="G89" s="135"/>
      <c r="H89" s="69"/>
      <c r="I89" s="136">
        <f t="shared" ref="I89:J89" si="27">AVERAGE(I73:I88)</f>
        <v>3.25</v>
      </c>
      <c r="J89" s="137">
        <f t="shared" si="27"/>
        <v>3375</v>
      </c>
      <c r="K89" s="138">
        <f t="shared" ref="K89" si="28">J89/I89</f>
        <v>1038.4615384615386</v>
      </c>
      <c r="L89" s="136">
        <f t="shared" ref="L89:M89" si="29">AVERAGE(L73:L88)</f>
        <v>3.25</v>
      </c>
      <c r="M89" s="137">
        <f t="shared" si="29"/>
        <v>2964.7108746352051</v>
      </c>
      <c r="N89" s="138">
        <f>M89/L89</f>
        <v>912.21873065698617</v>
      </c>
      <c r="O89" s="139">
        <f>L89-I89</f>
        <v>0</v>
      </c>
      <c r="P89" s="140">
        <f>N89-K89</f>
        <v>-126.2428078045524</v>
      </c>
      <c r="Q89" s="141">
        <f>N89/K89</f>
        <v>0.8784328517437644</v>
      </c>
      <c r="R89" s="308"/>
      <c r="S89" s="142">
        <f>S73</f>
        <v>0.25003472222222223</v>
      </c>
      <c r="T89" s="143">
        <f>INDEX(T73:T88,COUNTA(T73:T88))</f>
        <v>0.45694444444444443</v>
      </c>
      <c r="U89" s="144"/>
      <c r="V89" s="166"/>
      <c r="W89" s="99"/>
      <c r="X89" s="69"/>
      <c r="Y89" s="298"/>
      <c r="Z89" s="299"/>
      <c r="AA89" s="168">
        <f>M89-J89</f>
        <v>-410.28912536479493</v>
      </c>
      <c r="AB89" s="141">
        <f>M89/J89</f>
        <v>0.87843285174376451</v>
      </c>
      <c r="AC89" s="292"/>
    </row>
    <row r="90" spans="1:29" ht="15.75" customHeight="1">
      <c r="A90" s="311" t="s">
        <v>78</v>
      </c>
      <c r="B90" s="114" t="s">
        <v>120</v>
      </c>
      <c r="C90" s="304" t="s">
        <v>136</v>
      </c>
      <c r="D90" s="305"/>
      <c r="E90" s="147">
        <v>25.03</v>
      </c>
      <c r="F90" s="97">
        <v>1556</v>
      </c>
      <c r="G90" s="148">
        <f t="shared" ref="G90:G93" si="30">E90*F90</f>
        <v>38946.68</v>
      </c>
      <c r="H90" s="149"/>
      <c r="I90" s="150">
        <v>4</v>
      </c>
      <c r="J90" s="151">
        <v>3300</v>
      </c>
      <c r="K90" s="152">
        <f>J90/I90</f>
        <v>825</v>
      </c>
      <c r="L90" s="153">
        <v>4</v>
      </c>
      <c r="M90" s="151">
        <f>F90/V90*60</f>
        <v>2925.1174934725864</v>
      </c>
      <c r="N90" s="152">
        <f>M90/L90</f>
        <v>731.27937336814659</v>
      </c>
      <c r="O90" s="154">
        <f>L90-I90</f>
        <v>0</v>
      </c>
      <c r="P90" s="155">
        <f>N90-K90</f>
        <v>-93.720626631853406</v>
      </c>
      <c r="Q90" s="156">
        <f>N90/K90</f>
        <v>0.8863992404462383</v>
      </c>
      <c r="R90" s="306">
        <f>Q106</f>
        <v>0.88310856890305967</v>
      </c>
      <c r="S90" s="157">
        <v>0.29172453703703705</v>
      </c>
      <c r="T90" s="158">
        <v>0.31388888888888888</v>
      </c>
      <c r="U90" s="159"/>
      <c r="V90" s="160">
        <v>31.916666666666647</v>
      </c>
      <c r="W90" s="158"/>
      <c r="X90" s="169"/>
      <c r="Y90" s="309"/>
      <c r="Z90" s="310"/>
      <c r="AA90" s="115">
        <f>M90-J90</f>
        <v>-374.88250652741363</v>
      </c>
      <c r="AB90" s="156">
        <f>M90/J90</f>
        <v>0.8863992404462383</v>
      </c>
      <c r="AC90" s="290">
        <f>AB106</f>
        <v>0.88310856890305967</v>
      </c>
    </row>
    <row r="91" spans="1:29" ht="15.75" customHeight="1">
      <c r="A91" s="312"/>
      <c r="B91" s="100" t="s">
        <v>120</v>
      </c>
      <c r="C91" s="293" t="s">
        <v>133</v>
      </c>
      <c r="D91" s="294"/>
      <c r="E91" s="101">
        <v>18.18</v>
      </c>
      <c r="F91" s="102">
        <v>2268</v>
      </c>
      <c r="G91" s="103">
        <f t="shared" si="30"/>
        <v>41232.239999999998</v>
      </c>
      <c r="H91" s="26"/>
      <c r="I91" s="104">
        <v>3</v>
      </c>
      <c r="J91" s="105">
        <v>3600</v>
      </c>
      <c r="K91" s="106">
        <f t="shared" si="26"/>
        <v>1200</v>
      </c>
      <c r="L91" s="107">
        <v>3</v>
      </c>
      <c r="M91" s="105">
        <f>F91/V91*60</f>
        <v>3118.7165775401068</v>
      </c>
      <c r="N91" s="106">
        <f>M91/L91</f>
        <v>1039.5721925133689</v>
      </c>
      <c r="O91" s="108">
        <f>L91-I91</f>
        <v>0</v>
      </c>
      <c r="P91" s="109">
        <f>N91-K91</f>
        <v>-160.42780748663108</v>
      </c>
      <c r="Q91" s="110">
        <f>N91/K91</f>
        <v>0.8663101604278074</v>
      </c>
      <c r="R91" s="307"/>
      <c r="S91" s="47">
        <v>0.3245601851851852</v>
      </c>
      <c r="T91" s="48">
        <v>0.35486111111111113</v>
      </c>
      <c r="U91" s="111">
        <v>15.366666666666697</v>
      </c>
      <c r="V91" s="112">
        <v>43.633333333333333</v>
      </c>
      <c r="W91" s="113"/>
      <c r="X91" s="13"/>
      <c r="Y91" s="295"/>
      <c r="Z91" s="296"/>
      <c r="AA91" s="117">
        <f>M91-J91</f>
        <v>-481.28342245989325</v>
      </c>
      <c r="AB91" s="110">
        <f>M91/J91</f>
        <v>0.8663101604278074</v>
      </c>
      <c r="AC91" s="291"/>
    </row>
    <row r="92" spans="1:29" ht="15.75" customHeight="1">
      <c r="A92" s="312"/>
      <c r="B92" s="100" t="s">
        <v>120</v>
      </c>
      <c r="C92" s="293" t="s">
        <v>137</v>
      </c>
      <c r="D92" s="294"/>
      <c r="E92" s="101">
        <v>24.82</v>
      </c>
      <c r="F92" s="102">
        <v>1793</v>
      </c>
      <c r="G92" s="103">
        <f t="shared" si="30"/>
        <v>44502.26</v>
      </c>
      <c r="H92" s="26"/>
      <c r="I92" s="104">
        <v>4</v>
      </c>
      <c r="J92" s="105">
        <v>3300</v>
      </c>
      <c r="K92" s="106">
        <f t="shared" si="26"/>
        <v>825</v>
      </c>
      <c r="L92" s="107">
        <v>4</v>
      </c>
      <c r="M92" s="105">
        <f>F92/V92*60</f>
        <v>2924.6941549614885</v>
      </c>
      <c r="N92" s="106">
        <f>M92/L92</f>
        <v>731.17353874037212</v>
      </c>
      <c r="O92" s="108">
        <f>L92-I92</f>
        <v>0</v>
      </c>
      <c r="P92" s="109">
        <f>N92-K92</f>
        <v>-93.826461259627877</v>
      </c>
      <c r="Q92" s="110">
        <f>N92/K92</f>
        <v>0.88627095604893591</v>
      </c>
      <c r="R92" s="307"/>
      <c r="S92" s="47">
        <v>0.3661226851851852</v>
      </c>
      <c r="T92" s="48">
        <v>0.39166666666666666</v>
      </c>
      <c r="U92" s="111">
        <v>16.216666666666669</v>
      </c>
      <c r="V92" s="112">
        <v>36.783333333333303</v>
      </c>
      <c r="W92" s="113"/>
      <c r="X92" s="13"/>
      <c r="Y92" s="295"/>
      <c r="Z92" s="296"/>
      <c r="AA92" s="117">
        <f>M92-J92</f>
        <v>-375.30584503851151</v>
      </c>
      <c r="AB92" s="110">
        <f>M92/J92</f>
        <v>0.88627095604893591</v>
      </c>
      <c r="AC92" s="291"/>
    </row>
    <row r="93" spans="1:29" ht="15.75" customHeight="1">
      <c r="A93" s="312"/>
      <c r="B93" s="100" t="s">
        <v>120</v>
      </c>
      <c r="C93" s="293" t="s">
        <v>138</v>
      </c>
      <c r="D93" s="294"/>
      <c r="E93" s="101">
        <v>30</v>
      </c>
      <c r="F93" s="102">
        <v>2982</v>
      </c>
      <c r="G93" s="103">
        <f t="shared" si="30"/>
        <v>89460</v>
      </c>
      <c r="H93" s="26"/>
      <c r="I93" s="104">
        <v>3</v>
      </c>
      <c r="J93" s="105">
        <v>3000</v>
      </c>
      <c r="K93" s="106">
        <f t="shared" si="26"/>
        <v>1000</v>
      </c>
      <c r="L93" s="107">
        <v>3</v>
      </c>
      <c r="M93" s="105">
        <f>F93/V93*60</f>
        <v>2688.5048835462057</v>
      </c>
      <c r="N93" s="106">
        <f>M93/L93</f>
        <v>896.16829451540195</v>
      </c>
      <c r="O93" s="108">
        <f>L93-I93</f>
        <v>0</v>
      </c>
      <c r="P93" s="109">
        <f>N93-K93</f>
        <v>-103.83170548459805</v>
      </c>
      <c r="Q93" s="110">
        <f>N93/K93</f>
        <v>0.89616829451540192</v>
      </c>
      <c r="R93" s="307"/>
      <c r="S93" s="47">
        <v>0.40239583333333334</v>
      </c>
      <c r="T93" s="48">
        <v>0.44861111111111113</v>
      </c>
      <c r="U93" s="111">
        <v>15.450000000000017</v>
      </c>
      <c r="V93" s="112">
        <v>66.550000000000011</v>
      </c>
      <c r="W93" s="113"/>
      <c r="X93" s="116"/>
      <c r="Y93" s="295"/>
      <c r="Z93" s="296"/>
      <c r="AA93" s="117">
        <f>M93-J93</f>
        <v>-311.49511645379425</v>
      </c>
      <c r="AB93" s="110">
        <f>M93/J93</f>
        <v>0.89616829451540192</v>
      </c>
      <c r="AC93" s="291"/>
    </row>
    <row r="94" spans="1:29" ht="15.75" customHeight="1">
      <c r="A94" s="312"/>
      <c r="B94" s="100"/>
      <c r="C94" s="293"/>
      <c r="D94" s="294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307"/>
      <c r="S94" s="47"/>
      <c r="T94" s="48"/>
      <c r="U94" s="111"/>
      <c r="V94" s="112"/>
      <c r="W94" s="113"/>
      <c r="X94" s="116"/>
      <c r="Y94" s="295"/>
      <c r="Z94" s="296"/>
      <c r="AA94" s="117"/>
      <c r="AB94" s="110"/>
      <c r="AC94" s="291"/>
    </row>
    <row r="95" spans="1:29" ht="15.75" customHeight="1">
      <c r="A95" s="312"/>
      <c r="B95" s="100"/>
      <c r="C95" s="293"/>
      <c r="D95" s="294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07"/>
      <c r="S95" s="47"/>
      <c r="T95" s="48"/>
      <c r="U95" s="111"/>
      <c r="V95" s="112"/>
      <c r="W95" s="113"/>
      <c r="X95" s="50"/>
      <c r="Y95" s="295"/>
      <c r="Z95" s="296"/>
      <c r="AA95" s="117"/>
      <c r="AB95" s="110"/>
      <c r="AC95" s="291"/>
    </row>
    <row r="96" spans="1:29" ht="15.75" customHeight="1">
      <c r="A96" s="312"/>
      <c r="B96" s="100"/>
      <c r="C96" s="293"/>
      <c r="D96" s="294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307"/>
      <c r="S96" s="47"/>
      <c r="T96" s="48"/>
      <c r="U96" s="111"/>
      <c r="V96" s="112"/>
      <c r="W96" s="113"/>
      <c r="X96" s="116"/>
      <c r="Y96" s="295"/>
      <c r="Z96" s="296"/>
      <c r="AA96" s="117"/>
      <c r="AB96" s="110"/>
      <c r="AC96" s="291"/>
    </row>
    <row r="97" spans="1:29" ht="15.75" customHeight="1">
      <c r="A97" s="312"/>
      <c r="B97" s="100"/>
      <c r="C97" s="293"/>
      <c r="D97" s="294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07"/>
      <c r="S97" s="47"/>
      <c r="T97" s="48"/>
      <c r="U97" s="111"/>
      <c r="V97" s="112"/>
      <c r="W97" s="113"/>
      <c r="X97" s="116"/>
      <c r="Y97" s="295"/>
      <c r="Z97" s="296"/>
      <c r="AA97" s="117"/>
      <c r="AB97" s="110"/>
      <c r="AC97" s="291"/>
    </row>
    <row r="98" spans="1:29" ht="15.75" customHeight="1">
      <c r="A98" s="312"/>
      <c r="B98" s="100"/>
      <c r="C98" s="293"/>
      <c r="D98" s="294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07"/>
      <c r="S98" s="47"/>
      <c r="T98" s="48"/>
      <c r="U98" s="111"/>
      <c r="V98" s="112"/>
      <c r="W98" s="126"/>
      <c r="X98" s="127"/>
      <c r="Y98" s="295"/>
      <c r="Z98" s="296"/>
      <c r="AA98" s="117"/>
      <c r="AB98" s="110"/>
      <c r="AC98" s="291"/>
    </row>
    <row r="99" spans="1:29" ht="15.75" customHeight="1">
      <c r="A99" s="312"/>
      <c r="B99" s="100"/>
      <c r="C99" s="293"/>
      <c r="D99" s="294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07"/>
      <c r="S99" s="47"/>
      <c r="T99" s="48"/>
      <c r="U99" s="111"/>
      <c r="V99" s="112"/>
      <c r="W99" s="126"/>
      <c r="X99" s="127"/>
      <c r="Y99" s="295"/>
      <c r="Z99" s="296"/>
      <c r="AA99" s="117"/>
      <c r="AB99" s="110"/>
      <c r="AC99" s="291"/>
    </row>
    <row r="100" spans="1:29" ht="15.75" customHeight="1">
      <c r="A100" s="312"/>
      <c r="B100" s="100"/>
      <c r="C100" s="293"/>
      <c r="D100" s="294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07"/>
      <c r="S100" s="47"/>
      <c r="T100" s="48"/>
      <c r="U100" s="111"/>
      <c r="V100" s="112"/>
      <c r="W100" s="126"/>
      <c r="X100" s="127"/>
      <c r="Y100" s="295"/>
      <c r="Z100" s="296"/>
      <c r="AA100" s="117"/>
      <c r="AB100" s="110"/>
      <c r="AC100" s="291"/>
    </row>
    <row r="101" spans="1:29" ht="15.75" customHeight="1">
      <c r="A101" s="312"/>
      <c r="B101" s="100"/>
      <c r="C101" s="293"/>
      <c r="D101" s="294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07"/>
      <c r="S101" s="47"/>
      <c r="T101" s="48"/>
      <c r="U101" s="111"/>
      <c r="V101" s="112"/>
      <c r="W101" s="126"/>
      <c r="X101" s="127"/>
      <c r="Y101" s="295"/>
      <c r="Z101" s="296"/>
      <c r="AA101" s="117"/>
      <c r="AB101" s="110"/>
      <c r="AC101" s="291"/>
    </row>
    <row r="102" spans="1:29" ht="15.75" customHeight="1">
      <c r="A102" s="312"/>
      <c r="B102" s="100"/>
      <c r="C102" s="293"/>
      <c r="D102" s="294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07"/>
      <c r="S102" s="47"/>
      <c r="T102" s="48"/>
      <c r="U102" s="111"/>
      <c r="V102" s="112"/>
      <c r="W102" s="126"/>
      <c r="X102" s="127"/>
      <c r="Y102" s="295"/>
      <c r="Z102" s="296"/>
      <c r="AA102" s="117"/>
      <c r="AB102" s="110"/>
      <c r="AC102" s="291"/>
    </row>
    <row r="103" spans="1:29" ht="15.75" customHeight="1">
      <c r="A103" s="312"/>
      <c r="B103" s="100"/>
      <c r="C103" s="293"/>
      <c r="D103" s="294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07"/>
      <c r="S103" s="47"/>
      <c r="T103" s="48"/>
      <c r="U103" s="111"/>
      <c r="V103" s="112"/>
      <c r="W103" s="126"/>
      <c r="X103" s="127"/>
      <c r="Y103" s="295"/>
      <c r="Z103" s="296"/>
      <c r="AA103" s="117"/>
      <c r="AB103" s="110"/>
      <c r="AC103" s="291"/>
    </row>
    <row r="104" spans="1:29" ht="15.75" customHeight="1">
      <c r="A104" s="312"/>
      <c r="B104" s="100"/>
      <c r="C104" s="293"/>
      <c r="D104" s="294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07"/>
      <c r="S104" s="47"/>
      <c r="T104" s="48"/>
      <c r="U104" s="111"/>
      <c r="V104" s="112"/>
      <c r="W104" s="126"/>
      <c r="X104" s="127"/>
      <c r="Y104" s="295"/>
      <c r="Z104" s="296"/>
      <c r="AA104" s="117"/>
      <c r="AB104" s="110"/>
      <c r="AC104" s="291"/>
    </row>
    <row r="105" spans="1:29" ht="15.75" customHeight="1">
      <c r="A105" s="312"/>
      <c r="B105" s="100"/>
      <c r="C105" s="293"/>
      <c r="D105" s="294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07"/>
      <c r="S105" s="119"/>
      <c r="T105" s="120"/>
      <c r="U105" s="130"/>
      <c r="V105" s="131"/>
      <c r="W105" s="126"/>
      <c r="X105" s="127"/>
      <c r="Y105" s="295"/>
      <c r="Z105" s="296"/>
      <c r="AA105" s="165"/>
      <c r="AB105" s="125"/>
      <c r="AC105" s="291"/>
    </row>
    <row r="106" spans="1:29" ht="15.75" customHeight="1" thickBot="1">
      <c r="A106" s="313"/>
      <c r="B106" s="133" t="s">
        <v>117</v>
      </c>
      <c r="C106" s="297"/>
      <c r="D106" s="297"/>
      <c r="E106" s="134"/>
      <c r="F106" s="167"/>
      <c r="G106" s="135"/>
      <c r="H106" s="69"/>
      <c r="I106" s="136">
        <f t="shared" ref="I106:J106" si="31">AVERAGE(I90:I105)</f>
        <v>3.5</v>
      </c>
      <c r="J106" s="137">
        <f t="shared" si="31"/>
        <v>3300</v>
      </c>
      <c r="K106" s="138">
        <f t="shared" ref="K106" si="32">J106/I106</f>
        <v>942.85714285714289</v>
      </c>
      <c r="L106" s="136">
        <f t="shared" ref="L106:M106" si="33">AVERAGE(L90:L105)</f>
        <v>3.5</v>
      </c>
      <c r="M106" s="137">
        <f t="shared" si="33"/>
        <v>2914.2582773800968</v>
      </c>
      <c r="N106" s="138">
        <f>M106/L106</f>
        <v>832.64522210859911</v>
      </c>
      <c r="O106" s="139">
        <f>L106-I106</f>
        <v>0</v>
      </c>
      <c r="P106" s="140">
        <f>N106-K106</f>
        <v>-110.21192074854378</v>
      </c>
      <c r="Q106" s="141">
        <f>N106/K106</f>
        <v>0.88310856890305967</v>
      </c>
      <c r="R106" s="308"/>
      <c r="S106" s="142">
        <f>S90</f>
        <v>0.29172453703703705</v>
      </c>
      <c r="T106" s="143">
        <f>INDEX(T90:T105,COUNTA(T90:T105))</f>
        <v>0.44861111111111113</v>
      </c>
      <c r="U106" s="144"/>
      <c r="V106" s="166"/>
      <c r="W106" s="167"/>
      <c r="X106" s="138"/>
      <c r="Y106" s="298"/>
      <c r="Z106" s="299"/>
      <c r="AA106" s="168">
        <f>M106-J106</f>
        <v>-385.74172261990316</v>
      </c>
      <c r="AB106" s="141">
        <f>M106/J106</f>
        <v>0.88310856890305967</v>
      </c>
      <c r="AC106" s="292"/>
    </row>
    <row r="107" spans="1:29" ht="15.75" customHeight="1">
      <c r="A107" s="300" t="s">
        <v>139</v>
      </c>
      <c r="B107" s="114" t="s">
        <v>114</v>
      </c>
      <c r="C107" s="304" t="s">
        <v>140</v>
      </c>
      <c r="D107" s="305"/>
      <c r="E107" s="147">
        <v>25.64</v>
      </c>
      <c r="F107" s="97">
        <v>1381</v>
      </c>
      <c r="G107" s="148">
        <f t="shared" ref="G107:G110" si="34">E107*F107</f>
        <v>35408.840000000004</v>
      </c>
      <c r="H107" s="149"/>
      <c r="I107" s="150">
        <v>11</v>
      </c>
      <c r="J107" s="151">
        <v>3600</v>
      </c>
      <c r="K107" s="152">
        <f>J107/I107</f>
        <v>327.27272727272725</v>
      </c>
      <c r="L107" s="153">
        <v>11</v>
      </c>
      <c r="M107" s="151">
        <f>F107/V107*60</f>
        <v>3156.5714285714348</v>
      </c>
      <c r="N107" s="152">
        <f>M107/L107</f>
        <v>286.96103896103955</v>
      </c>
      <c r="O107" s="154">
        <f>L107-I107</f>
        <v>0</v>
      </c>
      <c r="P107" s="155">
        <f>N107-K107</f>
        <v>-40.311688311687703</v>
      </c>
      <c r="Q107" s="156">
        <f>N107/K107</f>
        <v>0.87682539682539873</v>
      </c>
      <c r="R107" s="306">
        <f>Q123</f>
        <v>0.86899842921674275</v>
      </c>
      <c r="S107" s="157">
        <v>0.70833333333333337</v>
      </c>
      <c r="T107" s="158">
        <v>0.7265625</v>
      </c>
      <c r="U107" s="159"/>
      <c r="V107" s="160">
        <v>26.249999999999947</v>
      </c>
      <c r="W107" s="158"/>
      <c r="X107" s="169"/>
      <c r="Y107" s="309"/>
      <c r="Z107" s="310"/>
      <c r="AA107" s="115">
        <f>M107-J107</f>
        <v>-443.42857142856519</v>
      </c>
      <c r="AB107" s="156">
        <f>M107/J107</f>
        <v>0.87682539682539851</v>
      </c>
      <c r="AC107" s="290">
        <f>AB123</f>
        <v>0.86899842921674286</v>
      </c>
    </row>
    <row r="108" spans="1:29" ht="15.75" customHeight="1">
      <c r="A108" s="301"/>
      <c r="B108" s="100" t="s">
        <v>114</v>
      </c>
      <c r="C108" s="293" t="s">
        <v>141</v>
      </c>
      <c r="D108" s="294"/>
      <c r="E108" s="101">
        <v>29.52</v>
      </c>
      <c r="F108" s="102">
        <v>1785</v>
      </c>
      <c r="G108" s="103">
        <f t="shared" si="34"/>
        <v>52693.2</v>
      </c>
      <c r="H108" s="26"/>
      <c r="I108" s="104">
        <v>12</v>
      </c>
      <c r="J108" s="105">
        <v>3600</v>
      </c>
      <c r="K108" s="106">
        <f t="shared" si="26"/>
        <v>300</v>
      </c>
      <c r="L108" s="107">
        <v>12</v>
      </c>
      <c r="M108" s="105">
        <f>F108/V108*60</f>
        <v>3120.9324915007401</v>
      </c>
      <c r="N108" s="106">
        <f>M108/L108</f>
        <v>260.07770762506169</v>
      </c>
      <c r="O108" s="108">
        <f>L108-I108</f>
        <v>0</v>
      </c>
      <c r="P108" s="109">
        <f>N108-K108</f>
        <v>-39.922292374938309</v>
      </c>
      <c r="Q108" s="110">
        <f>N108/K108</f>
        <v>0.86692569208353898</v>
      </c>
      <c r="R108" s="307"/>
      <c r="S108" s="47">
        <v>0.72986111111111118</v>
      </c>
      <c r="T108" s="48">
        <v>0.75369212962962961</v>
      </c>
      <c r="U108" s="111">
        <v>4.750000000000103</v>
      </c>
      <c r="V108" s="112">
        <v>34.316666666666542</v>
      </c>
      <c r="W108" s="113"/>
      <c r="X108" s="13"/>
      <c r="Y108" s="295"/>
      <c r="Z108" s="296"/>
      <c r="AA108" s="117">
        <f>M108-J108</f>
        <v>-479.06750849925993</v>
      </c>
      <c r="AB108" s="110">
        <f>M108/J108</f>
        <v>0.86692569208353887</v>
      </c>
      <c r="AC108" s="291"/>
    </row>
    <row r="109" spans="1:29" ht="15.75" customHeight="1">
      <c r="A109" s="301"/>
      <c r="B109" s="100" t="s">
        <v>114</v>
      </c>
      <c r="C109" s="293" t="s">
        <v>142</v>
      </c>
      <c r="D109" s="294"/>
      <c r="E109" s="101">
        <v>29.85</v>
      </c>
      <c r="F109" s="102">
        <v>1847</v>
      </c>
      <c r="G109" s="103">
        <f t="shared" si="34"/>
        <v>55132.950000000004</v>
      </c>
      <c r="H109" s="26"/>
      <c r="I109" s="104">
        <v>12</v>
      </c>
      <c r="J109" s="105">
        <v>3600</v>
      </c>
      <c r="K109" s="106">
        <f t="shared" si="26"/>
        <v>300</v>
      </c>
      <c r="L109" s="107">
        <v>12</v>
      </c>
      <c r="M109" s="105">
        <f>F109/V109*60</f>
        <v>3120.2252463632044</v>
      </c>
      <c r="N109" s="106">
        <f>M109/L109</f>
        <v>260.01877053026703</v>
      </c>
      <c r="O109" s="108">
        <f>L109-I109</f>
        <v>0</v>
      </c>
      <c r="P109" s="109">
        <f>N109-K109</f>
        <v>-39.981229469732966</v>
      </c>
      <c r="Q109" s="110">
        <f>N109/K109</f>
        <v>0.86672923510089006</v>
      </c>
      <c r="R109" s="307"/>
      <c r="S109" s="47">
        <v>0.75797453703703699</v>
      </c>
      <c r="T109" s="48">
        <v>0.78263888888888888</v>
      </c>
      <c r="U109" s="111">
        <v>6.1666666666666181</v>
      </c>
      <c r="V109" s="112">
        <v>35.51666666666673</v>
      </c>
      <c r="W109" s="113"/>
      <c r="X109" s="13"/>
      <c r="Y109" s="295"/>
      <c r="Z109" s="296"/>
      <c r="AA109" s="117">
        <f>M109-J109</f>
        <v>-479.77475363679559</v>
      </c>
      <c r="AB109" s="110">
        <f>M109/J109</f>
        <v>0.86672923510089006</v>
      </c>
      <c r="AC109" s="291"/>
    </row>
    <row r="110" spans="1:29" ht="15.75" customHeight="1">
      <c r="A110" s="301"/>
      <c r="B110" s="100" t="s">
        <v>120</v>
      </c>
      <c r="C110" s="293" t="s">
        <v>143</v>
      </c>
      <c r="D110" s="294"/>
      <c r="E110" s="101">
        <v>28.57</v>
      </c>
      <c r="F110" s="102">
        <v>1551</v>
      </c>
      <c r="G110" s="103">
        <f t="shared" si="34"/>
        <v>44312.07</v>
      </c>
      <c r="H110" s="26"/>
      <c r="I110" s="104">
        <v>12</v>
      </c>
      <c r="J110" s="105">
        <v>3600</v>
      </c>
      <c r="K110" s="106">
        <f t="shared" si="26"/>
        <v>300</v>
      </c>
      <c r="L110" s="107">
        <v>12</v>
      </c>
      <c r="M110" s="105">
        <f>F110/V110*60</f>
        <v>3115.8482142857165</v>
      </c>
      <c r="N110" s="106">
        <f>M110/L110</f>
        <v>259.65401785714306</v>
      </c>
      <c r="O110" s="108">
        <f>L110-I110</f>
        <v>0</v>
      </c>
      <c r="P110" s="109">
        <f>N110-K110</f>
        <v>-40.34598214285694</v>
      </c>
      <c r="Q110" s="110">
        <f>N110/K110</f>
        <v>0.86551339285714357</v>
      </c>
      <c r="R110" s="307"/>
      <c r="S110" s="47">
        <v>0.78620370370370374</v>
      </c>
      <c r="T110" s="48">
        <v>0.80694444444444446</v>
      </c>
      <c r="U110" s="111">
        <v>5.1333333333333897</v>
      </c>
      <c r="V110" s="112">
        <v>29.866666666666646</v>
      </c>
      <c r="W110" s="113"/>
      <c r="X110" s="116"/>
      <c r="Y110" s="295"/>
      <c r="Z110" s="296"/>
      <c r="AA110" s="117">
        <f>M110-J110</f>
        <v>-484.15178571428351</v>
      </c>
      <c r="AB110" s="110">
        <f>M110/J110</f>
        <v>0.86551339285714346</v>
      </c>
      <c r="AC110" s="291"/>
    </row>
    <row r="111" spans="1:29" ht="15.75" customHeight="1">
      <c r="A111" s="302"/>
      <c r="B111" s="100"/>
      <c r="C111" s="293"/>
      <c r="D111" s="294"/>
      <c r="E111" s="101"/>
      <c r="F111" s="102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307"/>
      <c r="S111" s="47"/>
      <c r="T111" s="48"/>
      <c r="U111" s="111"/>
      <c r="V111" s="112"/>
      <c r="W111" s="113"/>
      <c r="X111" s="116"/>
      <c r="Y111" s="295"/>
      <c r="Z111" s="296"/>
      <c r="AA111" s="117"/>
      <c r="AB111" s="110"/>
      <c r="AC111" s="291"/>
    </row>
    <row r="112" spans="1:29" ht="15.75" customHeight="1">
      <c r="A112" s="302"/>
      <c r="B112" s="100"/>
      <c r="C112" s="293"/>
      <c r="D112" s="294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07"/>
      <c r="S112" s="47"/>
      <c r="T112" s="48"/>
      <c r="U112" s="111"/>
      <c r="V112" s="112"/>
      <c r="W112" s="113"/>
      <c r="X112" s="50"/>
      <c r="Y112" s="295"/>
      <c r="Z112" s="296"/>
      <c r="AA112" s="117"/>
      <c r="AB112" s="110"/>
      <c r="AC112" s="291"/>
    </row>
    <row r="113" spans="1:29" ht="15.75" customHeight="1">
      <c r="A113" s="302"/>
      <c r="B113" s="100"/>
      <c r="C113" s="293"/>
      <c r="D113" s="294"/>
      <c r="E113" s="101"/>
      <c r="F113" s="102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307"/>
      <c r="S113" s="47"/>
      <c r="T113" s="48"/>
      <c r="U113" s="111"/>
      <c r="V113" s="112"/>
      <c r="W113" s="113"/>
      <c r="X113" s="116"/>
      <c r="Y113" s="295"/>
      <c r="Z113" s="296"/>
      <c r="AA113" s="117"/>
      <c r="AB113" s="110"/>
      <c r="AC113" s="291"/>
    </row>
    <row r="114" spans="1:29" ht="15.75" customHeight="1">
      <c r="A114" s="302"/>
      <c r="B114" s="100"/>
      <c r="C114" s="293"/>
      <c r="D114" s="294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07"/>
      <c r="S114" s="47"/>
      <c r="T114" s="48"/>
      <c r="U114" s="111"/>
      <c r="V114" s="112"/>
      <c r="W114" s="113"/>
      <c r="X114" s="116"/>
      <c r="Y114" s="295"/>
      <c r="Z114" s="296"/>
      <c r="AA114" s="117"/>
      <c r="AB114" s="110"/>
      <c r="AC114" s="291"/>
    </row>
    <row r="115" spans="1:29" ht="15.75" customHeight="1">
      <c r="A115" s="302"/>
      <c r="B115" s="100"/>
      <c r="C115" s="293"/>
      <c r="D115" s="294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07"/>
      <c r="S115" s="47"/>
      <c r="T115" s="48"/>
      <c r="U115" s="111"/>
      <c r="V115" s="112"/>
      <c r="W115" s="126"/>
      <c r="X115" s="127"/>
      <c r="Y115" s="295"/>
      <c r="Z115" s="296"/>
      <c r="AA115" s="117"/>
      <c r="AB115" s="110"/>
      <c r="AC115" s="291"/>
    </row>
    <row r="116" spans="1:29" ht="15.75" customHeight="1">
      <c r="A116" s="302"/>
      <c r="B116" s="100"/>
      <c r="C116" s="293"/>
      <c r="D116" s="294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07"/>
      <c r="S116" s="47"/>
      <c r="T116" s="48"/>
      <c r="U116" s="111"/>
      <c r="V116" s="112"/>
      <c r="W116" s="126"/>
      <c r="X116" s="127"/>
      <c r="Y116" s="295"/>
      <c r="Z116" s="296"/>
      <c r="AA116" s="117"/>
      <c r="AB116" s="110"/>
      <c r="AC116" s="291"/>
    </row>
    <row r="117" spans="1:29" ht="15.75" customHeight="1">
      <c r="A117" s="302"/>
      <c r="B117" s="100"/>
      <c r="C117" s="293"/>
      <c r="D117" s="294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07"/>
      <c r="S117" s="47"/>
      <c r="T117" s="48"/>
      <c r="U117" s="111"/>
      <c r="V117" s="112"/>
      <c r="W117" s="126"/>
      <c r="X117" s="127"/>
      <c r="Y117" s="295"/>
      <c r="Z117" s="296"/>
      <c r="AA117" s="117"/>
      <c r="AB117" s="110"/>
      <c r="AC117" s="291"/>
    </row>
    <row r="118" spans="1:29" ht="15.75" customHeight="1">
      <c r="A118" s="302"/>
      <c r="B118" s="100"/>
      <c r="C118" s="293"/>
      <c r="D118" s="294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07"/>
      <c r="S118" s="47"/>
      <c r="T118" s="48"/>
      <c r="U118" s="111"/>
      <c r="V118" s="112"/>
      <c r="W118" s="126"/>
      <c r="X118" s="127"/>
      <c r="Y118" s="295"/>
      <c r="Z118" s="296"/>
      <c r="AA118" s="117"/>
      <c r="AB118" s="110"/>
      <c r="AC118" s="291"/>
    </row>
    <row r="119" spans="1:29" ht="15.75" customHeight="1">
      <c r="A119" s="302"/>
      <c r="B119" s="100"/>
      <c r="C119" s="293"/>
      <c r="D119" s="294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07"/>
      <c r="S119" s="47"/>
      <c r="T119" s="48"/>
      <c r="U119" s="111"/>
      <c r="V119" s="112"/>
      <c r="W119" s="126"/>
      <c r="X119" s="127"/>
      <c r="Y119" s="295"/>
      <c r="Z119" s="296"/>
      <c r="AA119" s="117"/>
      <c r="AB119" s="110"/>
      <c r="AC119" s="291"/>
    </row>
    <row r="120" spans="1:29" ht="15.75" customHeight="1">
      <c r="A120" s="302"/>
      <c r="B120" s="100"/>
      <c r="C120" s="293"/>
      <c r="D120" s="294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07"/>
      <c r="S120" s="47"/>
      <c r="T120" s="48"/>
      <c r="U120" s="111"/>
      <c r="V120" s="112"/>
      <c r="W120" s="126"/>
      <c r="X120" s="127"/>
      <c r="Y120" s="295"/>
      <c r="Z120" s="296"/>
      <c r="AA120" s="117"/>
      <c r="AB120" s="110"/>
      <c r="AC120" s="291"/>
    </row>
    <row r="121" spans="1:29" ht="15.75" customHeight="1">
      <c r="A121" s="302"/>
      <c r="B121" s="100"/>
      <c r="C121" s="293"/>
      <c r="D121" s="294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07"/>
      <c r="S121" s="47"/>
      <c r="T121" s="48"/>
      <c r="U121" s="111"/>
      <c r="V121" s="112"/>
      <c r="W121" s="126"/>
      <c r="X121" s="127"/>
      <c r="Y121" s="295"/>
      <c r="Z121" s="296"/>
      <c r="AA121" s="117"/>
      <c r="AB121" s="110"/>
      <c r="AC121" s="291"/>
    </row>
    <row r="122" spans="1:29" ht="15.75" customHeight="1">
      <c r="A122" s="302"/>
      <c r="B122" s="100"/>
      <c r="C122" s="293"/>
      <c r="D122" s="294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07"/>
      <c r="S122" s="119"/>
      <c r="T122" s="120"/>
      <c r="U122" s="130"/>
      <c r="V122" s="131"/>
      <c r="W122" s="126"/>
      <c r="X122" s="127"/>
      <c r="Y122" s="295"/>
      <c r="Z122" s="296"/>
      <c r="AA122" s="165"/>
      <c r="AB122" s="125"/>
      <c r="AC122" s="291"/>
    </row>
    <row r="123" spans="1:29" ht="15.75" customHeight="1" thickBot="1">
      <c r="A123" s="303"/>
      <c r="B123" s="133" t="s">
        <v>117</v>
      </c>
      <c r="C123" s="297"/>
      <c r="D123" s="297"/>
      <c r="E123" s="134"/>
      <c r="F123" s="167"/>
      <c r="G123" s="135"/>
      <c r="H123" s="69"/>
      <c r="I123" s="136">
        <f t="shared" ref="I123:J123" si="35">AVERAGE(I107:I122)</f>
        <v>11.75</v>
      </c>
      <c r="J123" s="137">
        <f t="shared" si="35"/>
        <v>3600</v>
      </c>
      <c r="K123" s="138">
        <f t="shared" ref="K123" si="36">J123/I123</f>
        <v>306.38297872340428</v>
      </c>
      <c r="L123" s="136">
        <f t="shared" ref="L123:M123" si="37">AVERAGE(L107:L122)</f>
        <v>11.75</v>
      </c>
      <c r="M123" s="137">
        <f t="shared" si="37"/>
        <v>3128.3943451802743</v>
      </c>
      <c r="N123" s="138">
        <f>M123/L123</f>
        <v>266.24632724938505</v>
      </c>
      <c r="O123" s="139">
        <f>L123-I123</f>
        <v>0</v>
      </c>
      <c r="P123" s="140">
        <f>N123-K123</f>
        <v>-40.136651474019232</v>
      </c>
      <c r="Q123" s="141">
        <f>N123/K123</f>
        <v>0.86899842921674275</v>
      </c>
      <c r="R123" s="308"/>
      <c r="S123" s="142">
        <f>S107</f>
        <v>0.70833333333333337</v>
      </c>
      <c r="T123" s="143">
        <f>INDEX(T107:T122,COUNTA(T107:T122))</f>
        <v>0.80694444444444446</v>
      </c>
      <c r="U123" s="144"/>
      <c r="V123" s="166"/>
      <c r="W123" s="167"/>
      <c r="X123" s="138"/>
      <c r="Y123" s="298"/>
      <c r="Z123" s="299"/>
      <c r="AA123" s="168">
        <f>M123-J123</f>
        <v>-471.60565481972571</v>
      </c>
      <c r="AB123" s="141">
        <f>M123/J123</f>
        <v>0.86899842921674286</v>
      </c>
      <c r="AC123" s="292"/>
    </row>
    <row r="124" spans="1:29" ht="15.75" customHeight="1">
      <c r="A124" s="300" t="s">
        <v>144</v>
      </c>
      <c r="B124" s="114" t="s">
        <v>120</v>
      </c>
      <c r="C124" s="304" t="s">
        <v>217</v>
      </c>
      <c r="D124" s="305"/>
      <c r="E124" s="147">
        <v>22.48</v>
      </c>
      <c r="F124" s="97">
        <v>2262</v>
      </c>
      <c r="G124" s="148">
        <f t="shared" ref="G124:G127" si="38">E124*F124</f>
        <v>50849.760000000002</v>
      </c>
      <c r="H124" s="149"/>
      <c r="I124" s="150">
        <v>5</v>
      </c>
      <c r="J124" s="151">
        <v>3000</v>
      </c>
      <c r="K124" s="152">
        <f>J124/I124</f>
        <v>600</v>
      </c>
      <c r="L124" s="153">
        <v>5</v>
      </c>
      <c r="M124" s="151">
        <f>F124/V124*60</f>
        <v>2660.3070891865441</v>
      </c>
      <c r="N124" s="152">
        <f>M124/L124</f>
        <v>532.0614178373088</v>
      </c>
      <c r="O124" s="154">
        <f>L124-I124</f>
        <v>0</v>
      </c>
      <c r="P124" s="155">
        <f>N124-K124</f>
        <v>-67.938582162691205</v>
      </c>
      <c r="Q124" s="156">
        <f>N124/K124</f>
        <v>0.88676902972884797</v>
      </c>
      <c r="R124" s="306">
        <f>Q140</f>
        <v>0.89151834350190706</v>
      </c>
      <c r="S124" s="157">
        <v>0.70833333333333337</v>
      </c>
      <c r="T124" s="158">
        <v>0.74376157407407406</v>
      </c>
      <c r="U124" s="159"/>
      <c r="V124" s="160">
        <v>51.016666666666595</v>
      </c>
      <c r="W124" s="161"/>
      <c r="X124" s="162"/>
      <c r="Y124" s="309"/>
      <c r="Z124" s="310"/>
      <c r="AA124" s="115">
        <f>M124-J124</f>
        <v>-339.69291081345591</v>
      </c>
      <c r="AB124" s="156">
        <f>M124/J124</f>
        <v>0.88676902972884808</v>
      </c>
      <c r="AC124" s="290">
        <f>AB140</f>
        <v>0.89151834350190706</v>
      </c>
    </row>
    <row r="125" spans="1:29" ht="15.75" customHeight="1">
      <c r="A125" s="301"/>
      <c r="B125" s="100" t="s">
        <v>120</v>
      </c>
      <c r="C125" s="293" t="s">
        <v>148</v>
      </c>
      <c r="D125" s="294"/>
      <c r="E125" s="101">
        <v>24.54</v>
      </c>
      <c r="F125" s="102">
        <v>2458</v>
      </c>
      <c r="G125" s="103">
        <f t="shared" si="38"/>
        <v>60319.32</v>
      </c>
      <c r="H125" s="26"/>
      <c r="I125" s="104">
        <v>4</v>
      </c>
      <c r="J125" s="105">
        <v>3000</v>
      </c>
      <c r="K125" s="106">
        <f t="shared" ref="K125:K127" si="39">J125/I125</f>
        <v>750</v>
      </c>
      <c r="L125" s="107">
        <v>4</v>
      </c>
      <c r="M125" s="105">
        <f>F125/V125*60</f>
        <v>2662.894974420708</v>
      </c>
      <c r="N125" s="106">
        <f>M125/L125</f>
        <v>665.72374360517699</v>
      </c>
      <c r="O125" s="108">
        <f>L125-I125</f>
        <v>0</v>
      </c>
      <c r="P125" s="109">
        <f>N125-K125</f>
        <v>-84.276256394823008</v>
      </c>
      <c r="Q125" s="110">
        <f>N125/K125</f>
        <v>0.88763165814023604</v>
      </c>
      <c r="R125" s="307"/>
      <c r="S125" s="47">
        <v>0.74722222222222223</v>
      </c>
      <c r="T125" s="48">
        <v>0.78568287037037032</v>
      </c>
      <c r="U125" s="111">
        <v>4.9833333333333663</v>
      </c>
      <c r="V125" s="112">
        <v>55.383333333333255</v>
      </c>
      <c r="W125" s="113"/>
      <c r="X125" s="116"/>
      <c r="Y125" s="295"/>
      <c r="Z125" s="296"/>
      <c r="AA125" s="117">
        <f>M125-J125</f>
        <v>-337.10502557929203</v>
      </c>
      <c r="AB125" s="110">
        <f>M125/J125</f>
        <v>0.88763165814023604</v>
      </c>
      <c r="AC125" s="291"/>
    </row>
    <row r="126" spans="1:29" ht="15.75" customHeight="1">
      <c r="A126" s="301"/>
      <c r="B126" s="100" t="s">
        <v>120</v>
      </c>
      <c r="C126" s="293" t="s">
        <v>145</v>
      </c>
      <c r="D126" s="294"/>
      <c r="E126" s="101">
        <v>16.7</v>
      </c>
      <c r="F126" s="102">
        <v>1560</v>
      </c>
      <c r="G126" s="103">
        <f t="shared" si="38"/>
        <v>26052</v>
      </c>
      <c r="H126" s="26"/>
      <c r="I126" s="104">
        <v>3</v>
      </c>
      <c r="J126" s="105">
        <v>3300</v>
      </c>
      <c r="K126" s="106">
        <f t="shared" si="39"/>
        <v>1100</v>
      </c>
      <c r="L126" s="107">
        <v>3</v>
      </c>
      <c r="M126" s="105">
        <f>F126/V126*60</f>
        <v>2952.6813880126183</v>
      </c>
      <c r="N126" s="106">
        <f>M126/L126</f>
        <v>984.2271293375394</v>
      </c>
      <c r="O126" s="108">
        <f>L126-I126</f>
        <v>0</v>
      </c>
      <c r="P126" s="109">
        <f>N126-K126</f>
        <v>-115.7728706624606</v>
      </c>
      <c r="Q126" s="110">
        <f>N126/K126</f>
        <v>0.89475193576139944</v>
      </c>
      <c r="R126" s="307"/>
      <c r="S126" s="47">
        <v>0.78979166666666667</v>
      </c>
      <c r="T126" s="48">
        <v>0.81180555555555556</v>
      </c>
      <c r="U126" s="111">
        <v>5.9166666666667389</v>
      </c>
      <c r="V126" s="112">
        <v>31.7</v>
      </c>
      <c r="W126" s="113"/>
      <c r="X126" s="116"/>
      <c r="Y126" s="295"/>
      <c r="Z126" s="296"/>
      <c r="AA126" s="117">
        <f>M126-J126</f>
        <v>-347.3186119873817</v>
      </c>
      <c r="AB126" s="110">
        <f>M126/J126</f>
        <v>0.89475193576139944</v>
      </c>
      <c r="AC126" s="291"/>
    </row>
    <row r="127" spans="1:29" ht="15.75" customHeight="1">
      <c r="A127" s="301"/>
      <c r="B127" s="100" t="s">
        <v>120</v>
      </c>
      <c r="C127" s="293" t="s">
        <v>150</v>
      </c>
      <c r="D127" s="294"/>
      <c r="E127" s="101">
        <v>17.89</v>
      </c>
      <c r="F127" s="102">
        <v>5038</v>
      </c>
      <c r="G127" s="103">
        <f t="shared" si="38"/>
        <v>90129.82</v>
      </c>
      <c r="H127" s="26"/>
      <c r="I127" s="104">
        <v>4</v>
      </c>
      <c r="J127" s="105">
        <v>3300</v>
      </c>
      <c r="K127" s="106">
        <f t="shared" si="39"/>
        <v>825</v>
      </c>
      <c r="L127" s="107">
        <v>4</v>
      </c>
      <c r="M127" s="105">
        <f>F127/V127*60</f>
        <v>2957.2476765041597</v>
      </c>
      <c r="N127" s="106">
        <f>M127/L127</f>
        <v>739.31191912603992</v>
      </c>
      <c r="O127" s="108">
        <f>L127-I127</f>
        <v>0</v>
      </c>
      <c r="P127" s="109">
        <f>N127-K127</f>
        <v>-85.688080873960075</v>
      </c>
      <c r="Q127" s="110">
        <f>N127/K127</f>
        <v>0.89613565954671504</v>
      </c>
      <c r="R127" s="307"/>
      <c r="S127" s="47">
        <v>0.81527777777777777</v>
      </c>
      <c r="T127" s="48">
        <v>0.88626157407407402</v>
      </c>
      <c r="U127" s="111">
        <v>4.9999999999999822</v>
      </c>
      <c r="V127" s="112">
        <v>102.21666666666661</v>
      </c>
      <c r="W127" s="113"/>
      <c r="X127" s="116"/>
      <c r="Y127" s="295"/>
      <c r="Z127" s="296"/>
      <c r="AA127" s="117">
        <f>M127-J127</f>
        <v>-342.7523234958403</v>
      </c>
      <c r="AB127" s="110">
        <f>M127/J127</f>
        <v>0.89613565954671504</v>
      </c>
      <c r="AC127" s="291"/>
    </row>
    <row r="128" spans="1:29" ht="15.75" customHeight="1">
      <c r="A128" s="302"/>
      <c r="B128" s="100"/>
      <c r="C128" s="293"/>
      <c r="D128" s="294"/>
      <c r="E128" s="101"/>
      <c r="F128" s="102"/>
      <c r="G128" s="103"/>
      <c r="H128" s="13"/>
      <c r="I128" s="104"/>
      <c r="J128" s="105"/>
      <c r="K128" s="106"/>
      <c r="L128" s="118"/>
      <c r="M128" s="105"/>
      <c r="N128" s="106"/>
      <c r="O128" s="108"/>
      <c r="P128" s="109"/>
      <c r="Q128" s="110"/>
      <c r="R128" s="307"/>
      <c r="S128" s="47"/>
      <c r="T128" s="48"/>
      <c r="U128" s="111"/>
      <c r="V128" s="112"/>
      <c r="W128" s="113"/>
      <c r="X128" s="116"/>
      <c r="Y128" s="295"/>
      <c r="Z128" s="296"/>
      <c r="AA128" s="117"/>
      <c r="AB128" s="110"/>
      <c r="AC128" s="291"/>
    </row>
    <row r="129" spans="1:29" ht="15.75" customHeight="1">
      <c r="A129" s="302"/>
      <c r="B129" s="100"/>
      <c r="C129" s="293"/>
      <c r="D129" s="294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07"/>
      <c r="S129" s="47"/>
      <c r="T129" s="48"/>
      <c r="U129" s="111"/>
      <c r="V129" s="112"/>
      <c r="W129" s="113"/>
      <c r="X129" s="116"/>
      <c r="Y129" s="295"/>
      <c r="Z129" s="296"/>
      <c r="AA129" s="117"/>
      <c r="AB129" s="110"/>
      <c r="AC129" s="291"/>
    </row>
    <row r="130" spans="1:29" ht="15.75" customHeight="1">
      <c r="A130" s="302"/>
      <c r="B130" s="100"/>
      <c r="C130" s="293"/>
      <c r="D130" s="294"/>
      <c r="E130" s="101"/>
      <c r="F130" s="102"/>
      <c r="G130" s="121"/>
      <c r="H130" s="62"/>
      <c r="I130" s="104"/>
      <c r="J130" s="105"/>
      <c r="K130" s="106"/>
      <c r="L130" s="118"/>
      <c r="M130" s="105"/>
      <c r="N130" s="106"/>
      <c r="O130" s="123"/>
      <c r="P130" s="124"/>
      <c r="Q130" s="125"/>
      <c r="R130" s="307"/>
      <c r="S130" s="47"/>
      <c r="T130" s="48"/>
      <c r="U130" s="111"/>
      <c r="V130" s="112"/>
      <c r="W130" s="113"/>
      <c r="X130" s="116"/>
      <c r="Y130" s="295"/>
      <c r="Z130" s="296"/>
      <c r="AA130" s="117"/>
      <c r="AB130" s="110"/>
      <c r="AC130" s="291"/>
    </row>
    <row r="131" spans="1:29" ht="15.75" customHeight="1">
      <c r="A131" s="302"/>
      <c r="B131" s="100"/>
      <c r="C131" s="293"/>
      <c r="D131" s="294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07"/>
      <c r="S131" s="47"/>
      <c r="T131" s="48"/>
      <c r="U131" s="111"/>
      <c r="V131" s="112"/>
      <c r="W131" s="113"/>
      <c r="X131" s="116"/>
      <c r="Y131" s="295"/>
      <c r="Z131" s="296"/>
      <c r="AA131" s="117"/>
      <c r="AB131" s="110"/>
      <c r="AC131" s="291"/>
    </row>
    <row r="132" spans="1:29" ht="15.75" customHeight="1">
      <c r="A132" s="302"/>
      <c r="B132" s="100"/>
      <c r="C132" s="293"/>
      <c r="D132" s="294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07"/>
      <c r="S132" s="47"/>
      <c r="T132" s="48"/>
      <c r="U132" s="111"/>
      <c r="V132" s="112"/>
      <c r="W132" s="113"/>
      <c r="X132" s="116"/>
      <c r="Y132" s="295"/>
      <c r="Z132" s="296"/>
      <c r="AA132" s="117"/>
      <c r="AB132" s="110"/>
      <c r="AC132" s="291"/>
    </row>
    <row r="133" spans="1:29" ht="15.75" customHeight="1">
      <c r="A133" s="302"/>
      <c r="B133" s="100"/>
      <c r="C133" s="293"/>
      <c r="D133" s="294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07"/>
      <c r="S133" s="47"/>
      <c r="T133" s="48"/>
      <c r="U133" s="111"/>
      <c r="V133" s="112"/>
      <c r="W133" s="113"/>
      <c r="X133" s="116"/>
      <c r="Y133" s="295"/>
      <c r="Z133" s="296"/>
      <c r="AA133" s="117"/>
      <c r="AB133" s="110"/>
      <c r="AC133" s="291"/>
    </row>
    <row r="134" spans="1:29" ht="15.75" customHeight="1">
      <c r="A134" s="302"/>
      <c r="B134" s="100"/>
      <c r="C134" s="293"/>
      <c r="D134" s="294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07"/>
      <c r="S134" s="47"/>
      <c r="T134" s="48"/>
      <c r="U134" s="111"/>
      <c r="V134" s="112"/>
      <c r="W134" s="113"/>
      <c r="X134" s="116"/>
      <c r="Y134" s="295"/>
      <c r="Z134" s="296"/>
      <c r="AA134" s="117"/>
      <c r="AB134" s="110"/>
      <c r="AC134" s="291"/>
    </row>
    <row r="135" spans="1:29" ht="15.75" customHeight="1">
      <c r="A135" s="302"/>
      <c r="B135" s="100"/>
      <c r="C135" s="293"/>
      <c r="D135" s="294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07"/>
      <c r="S135" s="47"/>
      <c r="T135" s="48"/>
      <c r="U135" s="111"/>
      <c r="V135" s="112"/>
      <c r="W135" s="113"/>
      <c r="X135" s="116"/>
      <c r="Y135" s="295"/>
      <c r="Z135" s="296"/>
      <c r="AA135" s="117"/>
      <c r="AB135" s="110"/>
      <c r="AC135" s="291"/>
    </row>
    <row r="136" spans="1:29" ht="15.75" customHeight="1">
      <c r="A136" s="302"/>
      <c r="B136" s="100"/>
      <c r="C136" s="293"/>
      <c r="D136" s="294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07"/>
      <c r="S136" s="47"/>
      <c r="T136" s="48"/>
      <c r="U136" s="111"/>
      <c r="V136" s="112"/>
      <c r="W136" s="113"/>
      <c r="X136" s="116"/>
      <c r="Y136" s="295"/>
      <c r="Z136" s="296"/>
      <c r="AA136" s="117"/>
      <c r="AB136" s="110"/>
      <c r="AC136" s="291"/>
    </row>
    <row r="137" spans="1:29" ht="15.75" customHeight="1">
      <c r="A137" s="302"/>
      <c r="B137" s="100"/>
      <c r="C137" s="293"/>
      <c r="D137" s="294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07"/>
      <c r="S137" s="47"/>
      <c r="T137" s="48"/>
      <c r="U137" s="111"/>
      <c r="V137" s="112"/>
      <c r="W137" s="113"/>
      <c r="X137" s="116"/>
      <c r="Y137" s="295"/>
      <c r="Z137" s="296"/>
      <c r="AA137" s="117"/>
      <c r="AB137" s="110"/>
      <c r="AC137" s="291"/>
    </row>
    <row r="138" spans="1:29" ht="15.75" customHeight="1">
      <c r="A138" s="302"/>
      <c r="B138" s="100"/>
      <c r="C138" s="293"/>
      <c r="D138" s="294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07"/>
      <c r="S138" s="47"/>
      <c r="T138" s="48"/>
      <c r="U138" s="111"/>
      <c r="V138" s="112"/>
      <c r="W138" s="113"/>
      <c r="X138" s="116"/>
      <c r="Y138" s="295"/>
      <c r="Z138" s="296"/>
      <c r="AA138" s="117"/>
      <c r="AB138" s="110"/>
      <c r="AC138" s="291"/>
    </row>
    <row r="139" spans="1:29" ht="15.75" customHeight="1">
      <c r="A139" s="302"/>
      <c r="B139" s="100"/>
      <c r="C139" s="293"/>
      <c r="D139" s="294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07"/>
      <c r="S139" s="119"/>
      <c r="T139" s="120"/>
      <c r="U139" s="130"/>
      <c r="V139" s="131"/>
      <c r="W139" s="126"/>
      <c r="X139" s="127"/>
      <c r="Y139" s="295"/>
      <c r="Z139" s="296"/>
      <c r="AA139" s="165"/>
      <c r="AB139" s="125"/>
      <c r="AC139" s="291"/>
    </row>
    <row r="140" spans="1:29" ht="15.75" customHeight="1" thickBot="1">
      <c r="A140" s="303"/>
      <c r="B140" s="133" t="s">
        <v>117</v>
      </c>
      <c r="C140" s="297"/>
      <c r="D140" s="297"/>
      <c r="E140" s="134"/>
      <c r="F140" s="99"/>
      <c r="G140" s="135"/>
      <c r="H140" s="69"/>
      <c r="I140" s="136">
        <f t="shared" ref="I140:J140" si="40">AVERAGE(I124:I139)</f>
        <v>4</v>
      </c>
      <c r="J140" s="137">
        <f t="shared" si="40"/>
        <v>3150</v>
      </c>
      <c r="K140" s="138">
        <f t="shared" ref="K140" si="41">J140/I140</f>
        <v>787.5</v>
      </c>
      <c r="L140" s="136">
        <f t="shared" ref="L140:M140" si="42">AVERAGE(L124:L139)</f>
        <v>4</v>
      </c>
      <c r="M140" s="137">
        <f t="shared" si="42"/>
        <v>2808.2827820310072</v>
      </c>
      <c r="N140" s="138">
        <f>M140/L140</f>
        <v>702.07069550775179</v>
      </c>
      <c r="O140" s="139">
        <f>L140-I140</f>
        <v>0</v>
      </c>
      <c r="P140" s="140">
        <f>N140-K140</f>
        <v>-85.429304492248207</v>
      </c>
      <c r="Q140" s="141">
        <f>N140/K140</f>
        <v>0.89151834350190706</v>
      </c>
      <c r="R140" s="308"/>
      <c r="S140" s="142">
        <f>S124</f>
        <v>0.70833333333333337</v>
      </c>
      <c r="T140" s="143">
        <f>INDEX(T124:T139,COUNTA(T124:T139))</f>
        <v>0.88626157407407402</v>
      </c>
      <c r="U140" s="144"/>
      <c r="V140" s="166"/>
      <c r="W140" s="99"/>
      <c r="X140" s="69"/>
      <c r="Y140" s="298"/>
      <c r="Z140" s="299"/>
      <c r="AA140" s="168">
        <f>M140-J140</f>
        <v>-341.71721796899283</v>
      </c>
      <c r="AB140" s="141">
        <f>M140/J140</f>
        <v>0.89151834350190706</v>
      </c>
      <c r="AC140" s="292"/>
    </row>
    <row r="141" spans="1:29" ht="15.75" customHeight="1">
      <c r="A141" s="300" t="s">
        <v>149</v>
      </c>
      <c r="B141" s="114" t="s">
        <v>120</v>
      </c>
      <c r="C141" s="304" t="s">
        <v>146</v>
      </c>
      <c r="D141" s="305"/>
      <c r="E141" s="147">
        <v>18.18</v>
      </c>
      <c r="F141" s="97">
        <v>723</v>
      </c>
      <c r="G141" s="148">
        <f t="shared" ref="G141:G144" si="43">E141*F141</f>
        <v>13144.14</v>
      </c>
      <c r="H141" s="149"/>
      <c r="I141" s="150">
        <v>4</v>
      </c>
      <c r="J141" s="151">
        <v>3300</v>
      </c>
      <c r="K141" s="152">
        <f>J141/I141</f>
        <v>825</v>
      </c>
      <c r="L141" s="153">
        <v>4</v>
      </c>
      <c r="M141" s="151">
        <f>F141/V141*60</f>
        <v>2954.3700340522232</v>
      </c>
      <c r="N141" s="152">
        <f>M141/L141</f>
        <v>738.5925085130558</v>
      </c>
      <c r="O141" s="154">
        <f>L141-I141</f>
        <v>0</v>
      </c>
      <c r="P141" s="155">
        <f>N141-K141</f>
        <v>-86.407491486944195</v>
      </c>
      <c r="Q141" s="156">
        <f>N141/K141</f>
        <v>0.89526364668249192</v>
      </c>
      <c r="R141" s="306">
        <f>Q157</f>
        <v>0.89425937859378979</v>
      </c>
      <c r="S141" s="157">
        <v>0.70855324074074078</v>
      </c>
      <c r="T141" s="158">
        <v>0.71875</v>
      </c>
      <c r="U141" s="159"/>
      <c r="V141" s="160">
        <v>14.683333333333284</v>
      </c>
      <c r="W141" s="161"/>
      <c r="X141" s="162"/>
      <c r="Y141" s="309"/>
      <c r="Z141" s="310"/>
      <c r="AA141" s="115">
        <f>M141-J141</f>
        <v>-345.62996594777678</v>
      </c>
      <c r="AB141" s="156">
        <f>M141/J141</f>
        <v>0.89526364668249192</v>
      </c>
      <c r="AC141" s="290">
        <f>AB157</f>
        <v>0.89425937859378968</v>
      </c>
    </row>
    <row r="142" spans="1:29" ht="15.75" customHeight="1">
      <c r="A142" s="301"/>
      <c r="B142" s="100" t="s">
        <v>120</v>
      </c>
      <c r="C142" s="293" t="s">
        <v>147</v>
      </c>
      <c r="D142" s="294"/>
      <c r="E142" s="101">
        <v>22.28</v>
      </c>
      <c r="F142" s="102">
        <v>1618</v>
      </c>
      <c r="G142" s="103">
        <f t="shared" si="43"/>
        <v>36049.040000000001</v>
      </c>
      <c r="H142" s="26"/>
      <c r="I142" s="104">
        <v>5</v>
      </c>
      <c r="J142" s="105">
        <v>3300</v>
      </c>
      <c r="K142" s="106">
        <f t="shared" ref="K142:K179" si="44">J142/I142</f>
        <v>660</v>
      </c>
      <c r="L142" s="107">
        <v>5</v>
      </c>
      <c r="M142" s="105">
        <f>F142/V142*60</f>
        <v>2949.2658227848124</v>
      </c>
      <c r="N142" s="106">
        <f>M142/L142</f>
        <v>589.8531645569625</v>
      </c>
      <c r="O142" s="108">
        <f>L142-I142</f>
        <v>0</v>
      </c>
      <c r="P142" s="109">
        <f>N142-K142</f>
        <v>-70.146835443037503</v>
      </c>
      <c r="Q142" s="110">
        <f>N142/K142</f>
        <v>0.89371691599539771</v>
      </c>
      <c r="R142" s="307"/>
      <c r="S142" s="47">
        <v>0.72228009259259263</v>
      </c>
      <c r="T142" s="48">
        <v>0.74513888888888891</v>
      </c>
      <c r="U142" s="111">
        <v>5.0833333333333819</v>
      </c>
      <c r="V142" s="112">
        <v>32.916666666666643</v>
      </c>
      <c r="W142" s="113"/>
      <c r="X142" s="116"/>
      <c r="Y142" s="295"/>
      <c r="Z142" s="296"/>
      <c r="AA142" s="117">
        <f>M142-J142</f>
        <v>-350.73417721518763</v>
      </c>
      <c r="AB142" s="110">
        <f>M142/J142</f>
        <v>0.89371691599539771</v>
      </c>
      <c r="AC142" s="291"/>
    </row>
    <row r="143" spans="1:29" ht="15.75" customHeight="1">
      <c r="A143" s="301"/>
      <c r="B143" s="100" t="s">
        <v>120</v>
      </c>
      <c r="C143" s="293" t="s">
        <v>233</v>
      </c>
      <c r="D143" s="294"/>
      <c r="E143" s="101">
        <v>18.170000000000002</v>
      </c>
      <c r="F143" s="102">
        <v>2636</v>
      </c>
      <c r="G143" s="103">
        <f t="shared" si="43"/>
        <v>47896.12</v>
      </c>
      <c r="H143" s="26"/>
      <c r="I143" s="104">
        <v>4</v>
      </c>
      <c r="J143" s="105">
        <v>3300</v>
      </c>
      <c r="K143" s="106">
        <f t="shared" si="44"/>
        <v>825</v>
      </c>
      <c r="L143" s="107">
        <v>4</v>
      </c>
      <c r="M143" s="105">
        <f>F143/V143*60</f>
        <v>2950.7462686567214</v>
      </c>
      <c r="N143" s="106">
        <f>M143/L143</f>
        <v>737.68656716418036</v>
      </c>
      <c r="O143" s="108">
        <f>L143-I143</f>
        <v>0</v>
      </c>
      <c r="P143" s="109">
        <f>N143-K143</f>
        <v>-87.31343283581964</v>
      </c>
      <c r="Q143" s="110">
        <f>N143/K143</f>
        <v>0.89416553595658221</v>
      </c>
      <c r="R143" s="307"/>
      <c r="S143" s="47">
        <v>0.74958333333333338</v>
      </c>
      <c r="T143" s="48">
        <v>0.78680555555555554</v>
      </c>
      <c r="U143" s="111">
        <v>6.4000000000000412</v>
      </c>
      <c r="V143" s="112">
        <v>53.599999999999909</v>
      </c>
      <c r="W143" s="113"/>
      <c r="X143" s="116"/>
      <c r="Y143" s="295"/>
      <c r="Z143" s="296"/>
      <c r="AA143" s="117">
        <f>M143-J143</f>
        <v>-349.25373134327856</v>
      </c>
      <c r="AB143" s="110">
        <f>M143/J143</f>
        <v>0.89416553595658221</v>
      </c>
      <c r="AC143" s="291"/>
    </row>
    <row r="144" spans="1:29" ht="15.75" customHeight="1">
      <c r="A144" s="301"/>
      <c r="B144" s="100" t="s">
        <v>120</v>
      </c>
      <c r="C144" s="293" t="s">
        <v>151</v>
      </c>
      <c r="D144" s="294"/>
      <c r="E144" s="101">
        <v>16.66</v>
      </c>
      <c r="F144" s="102">
        <v>7763</v>
      </c>
      <c r="G144" s="103">
        <f t="shared" si="43"/>
        <v>129331.58</v>
      </c>
      <c r="H144" s="26"/>
      <c r="I144" s="104">
        <v>4</v>
      </c>
      <c r="J144" s="105">
        <v>3300</v>
      </c>
      <c r="K144" s="106">
        <f t="shared" si="44"/>
        <v>825</v>
      </c>
      <c r="L144" s="107">
        <v>4</v>
      </c>
      <c r="M144" s="105">
        <f>F144/V144*60</f>
        <v>2949.8416719442671</v>
      </c>
      <c r="N144" s="106">
        <f>M144/L144</f>
        <v>737.46041798606677</v>
      </c>
      <c r="O144" s="108">
        <f>L144-I144</f>
        <v>0</v>
      </c>
      <c r="P144" s="109">
        <f>N144-K144</f>
        <v>-87.539582013933227</v>
      </c>
      <c r="Q144" s="110">
        <f>N144/K144</f>
        <v>0.89389141574068698</v>
      </c>
      <c r="R144" s="307"/>
      <c r="S144" s="47">
        <v>0.7903472222222222</v>
      </c>
      <c r="T144" s="48">
        <v>0.9</v>
      </c>
      <c r="U144" s="111">
        <v>5.0999999999999979</v>
      </c>
      <c r="V144" s="112">
        <v>157.90000000000006</v>
      </c>
      <c r="W144" s="113"/>
      <c r="X144" s="116"/>
      <c r="Y144" s="295"/>
      <c r="Z144" s="296"/>
      <c r="AA144" s="117">
        <f>M144-J144</f>
        <v>-350.15832805573291</v>
      </c>
      <c r="AB144" s="110">
        <f>M144/J144</f>
        <v>0.89389141574068698</v>
      </c>
      <c r="AC144" s="291"/>
    </row>
    <row r="145" spans="1:29" ht="15.75" customHeight="1">
      <c r="A145" s="302"/>
      <c r="B145" s="100"/>
      <c r="C145" s="293"/>
      <c r="D145" s="294"/>
      <c r="E145" s="101"/>
      <c r="F145" s="102"/>
      <c r="G145" s="103"/>
      <c r="H145" s="13"/>
      <c r="I145" s="104"/>
      <c r="J145" s="105"/>
      <c r="K145" s="106"/>
      <c r="L145" s="118"/>
      <c r="M145" s="105"/>
      <c r="N145" s="106"/>
      <c r="O145" s="108"/>
      <c r="P145" s="109"/>
      <c r="Q145" s="110"/>
      <c r="R145" s="307"/>
      <c r="S145" s="47"/>
      <c r="T145" s="48"/>
      <c r="U145" s="111"/>
      <c r="V145" s="112"/>
      <c r="W145" s="113"/>
      <c r="X145" s="116"/>
      <c r="Y145" s="295"/>
      <c r="Z145" s="296"/>
      <c r="AA145" s="117"/>
      <c r="AB145" s="110"/>
      <c r="AC145" s="291"/>
    </row>
    <row r="146" spans="1:29" ht="15.75" customHeight="1">
      <c r="A146" s="302"/>
      <c r="B146" s="100"/>
      <c r="C146" s="293"/>
      <c r="D146" s="294"/>
      <c r="E146" s="101"/>
      <c r="F146" s="102"/>
      <c r="G146" s="121"/>
      <c r="H146" s="122"/>
      <c r="I146" s="104"/>
      <c r="J146" s="105"/>
      <c r="K146" s="106"/>
      <c r="L146" s="107"/>
      <c r="M146" s="105"/>
      <c r="N146" s="106"/>
      <c r="O146" s="108"/>
      <c r="P146" s="109"/>
      <c r="Q146" s="110"/>
      <c r="R146" s="307"/>
      <c r="S146" s="47"/>
      <c r="T146" s="48"/>
      <c r="U146" s="111"/>
      <c r="V146" s="112"/>
      <c r="W146" s="113"/>
      <c r="X146" s="116"/>
      <c r="Y146" s="295"/>
      <c r="Z146" s="296"/>
      <c r="AA146" s="117"/>
      <c r="AB146" s="110"/>
      <c r="AC146" s="291"/>
    </row>
    <row r="147" spans="1:29" ht="15.75" customHeight="1">
      <c r="A147" s="302"/>
      <c r="B147" s="100"/>
      <c r="C147" s="293"/>
      <c r="D147" s="294"/>
      <c r="E147" s="101"/>
      <c r="F147" s="102"/>
      <c r="G147" s="121"/>
      <c r="H147" s="62"/>
      <c r="I147" s="104"/>
      <c r="J147" s="105"/>
      <c r="K147" s="106"/>
      <c r="L147" s="118"/>
      <c r="M147" s="105"/>
      <c r="N147" s="106"/>
      <c r="O147" s="123"/>
      <c r="P147" s="124"/>
      <c r="Q147" s="125"/>
      <c r="R147" s="307"/>
      <c r="S147" s="47"/>
      <c r="T147" s="48"/>
      <c r="U147" s="111"/>
      <c r="V147" s="112"/>
      <c r="W147" s="113"/>
      <c r="X147" s="116"/>
      <c r="Y147" s="295"/>
      <c r="Z147" s="296"/>
      <c r="AA147" s="117"/>
      <c r="AB147" s="110"/>
      <c r="AC147" s="291"/>
    </row>
    <row r="148" spans="1:29" ht="15.75" customHeight="1">
      <c r="A148" s="302"/>
      <c r="B148" s="100"/>
      <c r="C148" s="293"/>
      <c r="D148" s="294"/>
      <c r="E148" s="101"/>
      <c r="F148" s="102"/>
      <c r="G148" s="121"/>
      <c r="H148" s="62"/>
      <c r="I148" s="104"/>
      <c r="J148" s="105"/>
      <c r="K148" s="106"/>
      <c r="L148" s="118"/>
      <c r="M148" s="105"/>
      <c r="N148" s="106"/>
      <c r="O148" s="123"/>
      <c r="P148" s="124"/>
      <c r="Q148" s="125"/>
      <c r="R148" s="307"/>
      <c r="S148" s="47"/>
      <c r="T148" s="48"/>
      <c r="U148" s="111"/>
      <c r="V148" s="112"/>
      <c r="W148" s="113"/>
      <c r="X148" s="116"/>
      <c r="Y148" s="295"/>
      <c r="Z148" s="296"/>
      <c r="AA148" s="117"/>
      <c r="AB148" s="110"/>
      <c r="AC148" s="291"/>
    </row>
    <row r="149" spans="1:29" ht="15.75" customHeight="1">
      <c r="A149" s="302"/>
      <c r="B149" s="100"/>
      <c r="C149" s="293"/>
      <c r="D149" s="294"/>
      <c r="E149" s="101"/>
      <c r="F149" s="102"/>
      <c r="G149" s="121"/>
      <c r="H149" s="62"/>
      <c r="I149" s="104"/>
      <c r="J149" s="105"/>
      <c r="K149" s="106"/>
      <c r="L149" s="118"/>
      <c r="M149" s="105"/>
      <c r="N149" s="106"/>
      <c r="O149" s="123"/>
      <c r="P149" s="124"/>
      <c r="Q149" s="125"/>
      <c r="R149" s="307"/>
      <c r="S149" s="47"/>
      <c r="T149" s="48"/>
      <c r="U149" s="111"/>
      <c r="V149" s="112"/>
      <c r="W149" s="113"/>
      <c r="X149" s="116"/>
      <c r="Y149" s="295"/>
      <c r="Z149" s="296"/>
      <c r="AA149" s="117"/>
      <c r="AB149" s="110"/>
      <c r="AC149" s="291"/>
    </row>
    <row r="150" spans="1:29" ht="15.75" customHeight="1">
      <c r="A150" s="302"/>
      <c r="B150" s="100"/>
      <c r="C150" s="293"/>
      <c r="D150" s="294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307"/>
      <c r="S150" s="47"/>
      <c r="T150" s="48"/>
      <c r="U150" s="111"/>
      <c r="V150" s="112"/>
      <c r="W150" s="113"/>
      <c r="X150" s="116"/>
      <c r="Y150" s="295"/>
      <c r="Z150" s="296"/>
      <c r="AA150" s="117"/>
      <c r="AB150" s="110"/>
      <c r="AC150" s="291"/>
    </row>
    <row r="151" spans="1:29" ht="15.75" customHeight="1">
      <c r="A151" s="302"/>
      <c r="B151" s="100"/>
      <c r="C151" s="293"/>
      <c r="D151" s="294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307"/>
      <c r="S151" s="47"/>
      <c r="T151" s="48"/>
      <c r="U151" s="111"/>
      <c r="V151" s="112"/>
      <c r="W151" s="126"/>
      <c r="X151" s="127"/>
      <c r="Y151" s="295"/>
      <c r="Z151" s="296"/>
      <c r="AA151" s="117"/>
      <c r="AB151" s="110"/>
      <c r="AC151" s="291"/>
    </row>
    <row r="152" spans="1:29" ht="15.75" customHeight="1">
      <c r="A152" s="302"/>
      <c r="B152" s="100"/>
      <c r="C152" s="293"/>
      <c r="D152" s="294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307"/>
      <c r="S152" s="47"/>
      <c r="T152" s="48"/>
      <c r="U152" s="111"/>
      <c r="V152" s="112"/>
      <c r="W152" s="126"/>
      <c r="X152" s="127"/>
      <c r="Y152" s="295"/>
      <c r="Z152" s="296"/>
      <c r="AA152" s="117"/>
      <c r="AB152" s="110"/>
      <c r="AC152" s="291"/>
    </row>
    <row r="153" spans="1:29" ht="15.75" customHeight="1">
      <c r="A153" s="302"/>
      <c r="B153" s="100"/>
      <c r="C153" s="293"/>
      <c r="D153" s="294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307"/>
      <c r="S153" s="47"/>
      <c r="T153" s="48"/>
      <c r="U153" s="111"/>
      <c r="V153" s="112"/>
      <c r="W153" s="126"/>
      <c r="X153" s="127"/>
      <c r="Y153" s="295"/>
      <c r="Z153" s="296"/>
      <c r="AA153" s="117"/>
      <c r="AB153" s="110"/>
      <c r="AC153" s="291"/>
    </row>
    <row r="154" spans="1:29" ht="15.75" customHeight="1">
      <c r="A154" s="302"/>
      <c r="B154" s="100"/>
      <c r="C154" s="293"/>
      <c r="D154" s="294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307"/>
      <c r="S154" s="47"/>
      <c r="T154" s="48"/>
      <c r="U154" s="111"/>
      <c r="V154" s="112"/>
      <c r="W154" s="126"/>
      <c r="X154" s="127"/>
      <c r="Y154" s="295"/>
      <c r="Z154" s="296"/>
      <c r="AA154" s="117"/>
      <c r="AB154" s="110"/>
      <c r="AC154" s="291"/>
    </row>
    <row r="155" spans="1:29" ht="15.75" customHeight="1">
      <c r="A155" s="302"/>
      <c r="B155" s="100"/>
      <c r="C155" s="293"/>
      <c r="D155" s="294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307"/>
      <c r="S155" s="47"/>
      <c r="T155" s="48"/>
      <c r="U155" s="111"/>
      <c r="V155" s="112"/>
      <c r="W155" s="126"/>
      <c r="X155" s="127"/>
      <c r="Y155" s="295"/>
      <c r="Z155" s="296"/>
      <c r="AA155" s="117"/>
      <c r="AB155" s="110"/>
      <c r="AC155" s="291"/>
    </row>
    <row r="156" spans="1:29" ht="15.75" customHeight="1">
      <c r="A156" s="302"/>
      <c r="B156" s="100"/>
      <c r="C156" s="293"/>
      <c r="D156" s="294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307"/>
      <c r="S156" s="119"/>
      <c r="T156" s="120"/>
      <c r="U156" s="130"/>
      <c r="V156" s="131"/>
      <c r="W156" s="126"/>
      <c r="X156" s="127"/>
      <c r="Y156" s="295"/>
      <c r="Z156" s="296"/>
      <c r="AA156" s="165"/>
      <c r="AB156" s="125"/>
      <c r="AC156" s="291"/>
    </row>
    <row r="157" spans="1:29" ht="15.75" customHeight="1" thickBot="1">
      <c r="A157" s="303"/>
      <c r="B157" s="133" t="s">
        <v>117</v>
      </c>
      <c r="C157" s="297"/>
      <c r="D157" s="297"/>
      <c r="E157" s="134"/>
      <c r="F157" s="99"/>
      <c r="G157" s="135"/>
      <c r="H157" s="69"/>
      <c r="I157" s="136">
        <f t="shared" ref="I157:J157" si="45">AVERAGE(I141:I156)</f>
        <v>4.25</v>
      </c>
      <c r="J157" s="137">
        <f t="shared" si="45"/>
        <v>3300</v>
      </c>
      <c r="K157" s="138">
        <f t="shared" ref="K157" si="46">J157/I157</f>
        <v>776.47058823529414</v>
      </c>
      <c r="L157" s="136">
        <f t="shared" ref="L157:M157" si="47">AVERAGE(L141:L156)</f>
        <v>4.25</v>
      </c>
      <c r="M157" s="137">
        <f t="shared" si="47"/>
        <v>2951.055949359506</v>
      </c>
      <c r="N157" s="138">
        <f>M157/L157</f>
        <v>694.36610573164853</v>
      </c>
      <c r="O157" s="139">
        <f>L157-I157</f>
        <v>0</v>
      </c>
      <c r="P157" s="140">
        <f>N157-K157</f>
        <v>-82.104482503645613</v>
      </c>
      <c r="Q157" s="141">
        <f>N157/K157</f>
        <v>0.89425937859378979</v>
      </c>
      <c r="R157" s="308"/>
      <c r="S157" s="142">
        <f>S141</f>
        <v>0.70855324074074078</v>
      </c>
      <c r="T157" s="143">
        <f>INDEX(T141:T156,COUNTA(T141:T156))</f>
        <v>0.9</v>
      </c>
      <c r="U157" s="144"/>
      <c r="V157" s="166"/>
      <c r="W157" s="99"/>
      <c r="X157" s="69"/>
      <c r="Y157" s="298"/>
      <c r="Z157" s="299"/>
      <c r="AA157" s="168">
        <f>M157-J157</f>
        <v>-348.94405064049397</v>
      </c>
      <c r="AB157" s="141">
        <f>M157/J157</f>
        <v>0.89425937859378968</v>
      </c>
      <c r="AC157" s="292"/>
    </row>
    <row r="158" spans="1:29" ht="15.75" customHeight="1">
      <c r="A158" s="311" t="s">
        <v>152</v>
      </c>
      <c r="B158" s="114" t="s">
        <v>120</v>
      </c>
      <c r="C158" s="304" t="s">
        <v>153</v>
      </c>
      <c r="D158" s="305"/>
      <c r="E158" s="147">
        <v>14.03</v>
      </c>
      <c r="F158" s="97">
        <v>3223</v>
      </c>
      <c r="G158" s="148">
        <f t="shared" ref="G158:G161" si="48">E158*F158</f>
        <v>45218.689999999995</v>
      </c>
      <c r="H158" s="149">
        <v>2</v>
      </c>
      <c r="I158" s="150">
        <v>3</v>
      </c>
      <c r="J158" s="151">
        <v>3000</v>
      </c>
      <c r="K158" s="152">
        <f>J158/I158</f>
        <v>1000</v>
      </c>
      <c r="L158" s="153">
        <v>3</v>
      </c>
      <c r="M158" s="151">
        <f>F158/V158*60</f>
        <v>2687.6997915218935</v>
      </c>
      <c r="N158" s="152">
        <f>M158/L158</f>
        <v>895.89993050729788</v>
      </c>
      <c r="O158" s="154">
        <f>L158-I158</f>
        <v>0</v>
      </c>
      <c r="P158" s="155">
        <f>N158-K158</f>
        <v>-104.10006949270212</v>
      </c>
      <c r="Q158" s="156">
        <f>N158/K158</f>
        <v>0.89589993050729788</v>
      </c>
      <c r="R158" s="306">
        <f>Q174</f>
        <v>0.88751216904423258</v>
      </c>
      <c r="S158" s="157">
        <v>0.7083680555555556</v>
      </c>
      <c r="T158" s="158">
        <v>0.7583333333333333</v>
      </c>
      <c r="U158" s="159"/>
      <c r="V158" s="160">
        <v>71.949999999999903</v>
      </c>
      <c r="W158" s="161"/>
      <c r="X158" s="162"/>
      <c r="Y158" s="309"/>
      <c r="Z158" s="310"/>
      <c r="AA158" s="115">
        <f>M158-J158</f>
        <v>-312.30020847810647</v>
      </c>
      <c r="AB158" s="156">
        <f>M158/J158</f>
        <v>0.89589993050729788</v>
      </c>
      <c r="AC158" s="290">
        <f>AB174</f>
        <v>0.88751216904423258</v>
      </c>
    </row>
    <row r="159" spans="1:29" ht="15.75" customHeight="1">
      <c r="A159" s="312"/>
      <c r="B159" s="100" t="s">
        <v>120</v>
      </c>
      <c r="C159" s="293" t="s">
        <v>154</v>
      </c>
      <c r="D159" s="294"/>
      <c r="E159" s="101">
        <v>18.18</v>
      </c>
      <c r="F159" s="102">
        <v>1786</v>
      </c>
      <c r="G159" s="103">
        <f t="shared" si="48"/>
        <v>32469.48</v>
      </c>
      <c r="H159" s="26"/>
      <c r="I159" s="104">
        <v>4</v>
      </c>
      <c r="J159" s="105">
        <v>3000</v>
      </c>
      <c r="K159" s="106">
        <f t="shared" si="44"/>
        <v>750</v>
      </c>
      <c r="L159" s="107">
        <v>4</v>
      </c>
      <c r="M159" s="105">
        <f>F159/V159*60</f>
        <v>2687.9598662207395</v>
      </c>
      <c r="N159" s="106">
        <f>M159/L159</f>
        <v>671.98996655518488</v>
      </c>
      <c r="O159" s="108">
        <f>L159-I159</f>
        <v>0</v>
      </c>
      <c r="P159" s="109">
        <f>N159-K159</f>
        <v>-78.010033444815122</v>
      </c>
      <c r="Q159" s="110">
        <f>N159/K159</f>
        <v>0.89598662207357982</v>
      </c>
      <c r="R159" s="307"/>
      <c r="S159" s="47">
        <v>0.76884259259259258</v>
      </c>
      <c r="T159" s="48">
        <v>0.79652777777777772</v>
      </c>
      <c r="U159" s="111">
        <v>15.133333333333354</v>
      </c>
      <c r="V159" s="112">
        <v>39.86666666666661</v>
      </c>
      <c r="W159" s="113"/>
      <c r="X159" s="116"/>
      <c r="Y159" s="295"/>
      <c r="Z159" s="296"/>
      <c r="AA159" s="117">
        <f>M159-J159</f>
        <v>-312.04013377926049</v>
      </c>
      <c r="AB159" s="110">
        <f>M159/J159</f>
        <v>0.89598662207357982</v>
      </c>
      <c r="AC159" s="291"/>
    </row>
    <row r="160" spans="1:29" ht="15.75" customHeight="1">
      <c r="A160" s="312"/>
      <c r="B160" s="100" t="s">
        <v>120</v>
      </c>
      <c r="C160" s="293" t="s">
        <v>155</v>
      </c>
      <c r="D160" s="294"/>
      <c r="E160" s="101">
        <v>14.28</v>
      </c>
      <c r="F160" s="102">
        <v>4654</v>
      </c>
      <c r="G160" s="103">
        <f t="shared" si="48"/>
        <v>66459.12</v>
      </c>
      <c r="H160" s="26">
        <v>2</v>
      </c>
      <c r="I160" s="104">
        <v>3</v>
      </c>
      <c r="J160" s="105">
        <v>3600</v>
      </c>
      <c r="K160" s="106">
        <f t="shared" si="44"/>
        <v>1200</v>
      </c>
      <c r="L160" s="107">
        <v>3</v>
      </c>
      <c r="M160" s="105">
        <f>F160/V160*60</f>
        <v>3119.4191025879713</v>
      </c>
      <c r="N160" s="106">
        <f>M160/L160</f>
        <v>1039.8063675293238</v>
      </c>
      <c r="O160" s="108">
        <f>L160-I160</f>
        <v>0</v>
      </c>
      <c r="P160" s="109">
        <f>N160-K160</f>
        <v>-160.19363247067622</v>
      </c>
      <c r="Q160" s="110">
        <f>N160/K160</f>
        <v>0.86650530627443645</v>
      </c>
      <c r="R160" s="307"/>
      <c r="S160" s="47">
        <v>0.80797453703703703</v>
      </c>
      <c r="T160" s="48">
        <v>0.87013888888888891</v>
      </c>
      <c r="U160" s="111">
        <v>16.483333333333405</v>
      </c>
      <c r="V160" s="112">
        <v>89.516666666666694</v>
      </c>
      <c r="W160" s="113">
        <v>0.87013888888888891</v>
      </c>
      <c r="X160" s="116">
        <v>0.92306712962962967</v>
      </c>
      <c r="Y160" s="295"/>
      <c r="Z160" s="296"/>
      <c r="AA160" s="117">
        <f>M160-J160</f>
        <v>-480.58089741202866</v>
      </c>
      <c r="AB160" s="110">
        <f>M160/J160</f>
        <v>0.86650530627443645</v>
      </c>
      <c r="AC160" s="291"/>
    </row>
    <row r="161" spans="1:29" ht="15.75" customHeight="1">
      <c r="A161" s="312"/>
      <c r="B161" s="100" t="s">
        <v>120</v>
      </c>
      <c r="C161" s="293" t="s">
        <v>153</v>
      </c>
      <c r="D161" s="294"/>
      <c r="E161" s="101">
        <v>14.03</v>
      </c>
      <c r="F161" s="102">
        <v>4380</v>
      </c>
      <c r="G161" s="103">
        <f t="shared" si="48"/>
        <v>61451.399999999994</v>
      </c>
      <c r="H161" s="26"/>
      <c r="I161" s="104">
        <v>3</v>
      </c>
      <c r="J161" s="105">
        <v>3000</v>
      </c>
      <c r="K161" s="106">
        <f t="shared" si="44"/>
        <v>1000</v>
      </c>
      <c r="L161" s="107">
        <v>3</v>
      </c>
      <c r="M161" s="105">
        <f>F161/V161*60</f>
        <v>2687.5745696267259</v>
      </c>
      <c r="N161" s="106">
        <f>M161/L161</f>
        <v>895.85818987557525</v>
      </c>
      <c r="O161" s="108">
        <f>L161-I161</f>
        <v>0</v>
      </c>
      <c r="P161" s="109">
        <f>N161-K161</f>
        <v>-104.14181012442475</v>
      </c>
      <c r="Q161" s="110">
        <f>N161/K161</f>
        <v>0.89585818987557519</v>
      </c>
      <c r="R161" s="307"/>
      <c r="S161" s="47">
        <v>0.92306712962962967</v>
      </c>
      <c r="T161" s="48">
        <v>0.99097222222222225</v>
      </c>
      <c r="U161" s="111">
        <v>76.216666666666697</v>
      </c>
      <c r="V161" s="112">
        <v>97.783333333333331</v>
      </c>
      <c r="W161" s="113"/>
      <c r="X161" s="116"/>
      <c r="Y161" s="295"/>
      <c r="Z161" s="296"/>
      <c r="AA161" s="117">
        <f>M161-J161</f>
        <v>-312.42543037327414</v>
      </c>
      <c r="AB161" s="110">
        <f>M161/J161</f>
        <v>0.89585818987557531</v>
      </c>
      <c r="AC161" s="291"/>
    </row>
    <row r="162" spans="1:29" ht="15.75" customHeight="1">
      <c r="A162" s="312"/>
      <c r="B162" s="100"/>
      <c r="C162" s="293"/>
      <c r="D162" s="294"/>
      <c r="E162" s="101"/>
      <c r="F162" s="102"/>
      <c r="G162" s="103"/>
      <c r="H162" s="13"/>
      <c r="I162" s="104"/>
      <c r="J162" s="105"/>
      <c r="K162" s="106"/>
      <c r="L162" s="118"/>
      <c r="M162" s="105"/>
      <c r="N162" s="106"/>
      <c r="O162" s="108"/>
      <c r="P162" s="109"/>
      <c r="Q162" s="110"/>
      <c r="R162" s="307"/>
      <c r="S162" s="47"/>
      <c r="T162" s="48"/>
      <c r="U162" s="111"/>
      <c r="V162" s="112"/>
      <c r="W162" s="113"/>
      <c r="X162" s="116"/>
      <c r="Y162" s="295"/>
      <c r="Z162" s="296"/>
      <c r="AA162" s="117"/>
      <c r="AB162" s="110"/>
      <c r="AC162" s="291"/>
    </row>
    <row r="163" spans="1:29" ht="15.75" customHeight="1">
      <c r="A163" s="312"/>
      <c r="B163" s="100"/>
      <c r="C163" s="293"/>
      <c r="D163" s="294"/>
      <c r="E163" s="101"/>
      <c r="F163" s="102"/>
      <c r="G163" s="121"/>
      <c r="H163" s="122"/>
      <c r="I163" s="104"/>
      <c r="J163" s="105"/>
      <c r="K163" s="106"/>
      <c r="L163" s="107"/>
      <c r="M163" s="105"/>
      <c r="N163" s="106"/>
      <c r="O163" s="108"/>
      <c r="P163" s="109"/>
      <c r="Q163" s="110"/>
      <c r="R163" s="307"/>
      <c r="S163" s="47"/>
      <c r="T163" s="48"/>
      <c r="U163" s="111"/>
      <c r="V163" s="112"/>
      <c r="W163" s="113"/>
      <c r="X163" s="116"/>
      <c r="Y163" s="295"/>
      <c r="Z163" s="296"/>
      <c r="AA163" s="117"/>
      <c r="AB163" s="110"/>
      <c r="AC163" s="291"/>
    </row>
    <row r="164" spans="1:29" ht="15.75" customHeight="1">
      <c r="A164" s="312"/>
      <c r="B164" s="100"/>
      <c r="C164" s="293"/>
      <c r="D164" s="294"/>
      <c r="E164" s="101"/>
      <c r="F164" s="102"/>
      <c r="G164" s="121"/>
      <c r="H164" s="62"/>
      <c r="I164" s="104"/>
      <c r="J164" s="105"/>
      <c r="K164" s="106"/>
      <c r="L164" s="118"/>
      <c r="M164" s="105"/>
      <c r="N164" s="106"/>
      <c r="O164" s="123"/>
      <c r="P164" s="124"/>
      <c r="Q164" s="125"/>
      <c r="R164" s="307"/>
      <c r="S164" s="47"/>
      <c r="T164" s="48"/>
      <c r="U164" s="111"/>
      <c r="V164" s="112"/>
      <c r="W164" s="113"/>
      <c r="X164" s="116"/>
      <c r="Y164" s="295"/>
      <c r="Z164" s="296"/>
      <c r="AA164" s="117"/>
      <c r="AB164" s="110"/>
      <c r="AC164" s="291"/>
    </row>
    <row r="165" spans="1:29" ht="15.75" customHeight="1">
      <c r="A165" s="312"/>
      <c r="B165" s="100"/>
      <c r="C165" s="293"/>
      <c r="D165" s="294"/>
      <c r="E165" s="101"/>
      <c r="F165" s="102"/>
      <c r="G165" s="121"/>
      <c r="H165" s="62"/>
      <c r="I165" s="104"/>
      <c r="J165" s="105"/>
      <c r="K165" s="106"/>
      <c r="L165" s="118"/>
      <c r="M165" s="105"/>
      <c r="N165" s="106"/>
      <c r="O165" s="123"/>
      <c r="P165" s="124"/>
      <c r="Q165" s="125"/>
      <c r="R165" s="307"/>
      <c r="S165" s="47"/>
      <c r="T165" s="48"/>
      <c r="U165" s="111"/>
      <c r="V165" s="112"/>
      <c r="W165" s="113"/>
      <c r="X165" s="116"/>
      <c r="Y165" s="295"/>
      <c r="Z165" s="296"/>
      <c r="AA165" s="117"/>
      <c r="AB165" s="110"/>
      <c r="AC165" s="291"/>
    </row>
    <row r="166" spans="1:29" ht="15.75" customHeight="1">
      <c r="A166" s="312"/>
      <c r="B166" s="100"/>
      <c r="C166" s="293"/>
      <c r="D166" s="294"/>
      <c r="E166" s="101"/>
      <c r="F166" s="102"/>
      <c r="G166" s="121"/>
      <c r="H166" s="62"/>
      <c r="I166" s="104"/>
      <c r="J166" s="105"/>
      <c r="K166" s="106"/>
      <c r="L166" s="118"/>
      <c r="M166" s="105"/>
      <c r="N166" s="106"/>
      <c r="O166" s="123"/>
      <c r="P166" s="124"/>
      <c r="Q166" s="125"/>
      <c r="R166" s="307"/>
      <c r="S166" s="47"/>
      <c r="T166" s="48"/>
      <c r="U166" s="111"/>
      <c r="V166" s="112"/>
      <c r="W166" s="113"/>
      <c r="X166" s="116"/>
      <c r="Y166" s="295"/>
      <c r="Z166" s="296"/>
      <c r="AA166" s="117"/>
      <c r="AB166" s="110"/>
      <c r="AC166" s="291"/>
    </row>
    <row r="167" spans="1:29" ht="15.75" customHeight="1">
      <c r="A167" s="312"/>
      <c r="B167" s="100"/>
      <c r="C167" s="293"/>
      <c r="D167" s="294"/>
      <c r="E167" s="101"/>
      <c r="F167" s="102"/>
      <c r="G167" s="121"/>
      <c r="H167" s="62"/>
      <c r="I167" s="104"/>
      <c r="J167" s="105"/>
      <c r="K167" s="106"/>
      <c r="L167" s="118"/>
      <c r="M167" s="105"/>
      <c r="N167" s="106"/>
      <c r="O167" s="123"/>
      <c r="P167" s="124"/>
      <c r="Q167" s="125"/>
      <c r="R167" s="307"/>
      <c r="S167" s="47"/>
      <c r="T167" s="48"/>
      <c r="U167" s="111"/>
      <c r="V167" s="112"/>
      <c r="W167" s="113"/>
      <c r="X167" s="116"/>
      <c r="Y167" s="295"/>
      <c r="Z167" s="296"/>
      <c r="AA167" s="117"/>
      <c r="AB167" s="110"/>
      <c r="AC167" s="291"/>
    </row>
    <row r="168" spans="1:29" ht="15.75" customHeight="1">
      <c r="A168" s="312"/>
      <c r="B168" s="100"/>
      <c r="C168" s="293"/>
      <c r="D168" s="294"/>
      <c r="E168" s="101"/>
      <c r="F168" s="102"/>
      <c r="G168" s="121"/>
      <c r="H168" s="62"/>
      <c r="I168" s="104"/>
      <c r="J168" s="105"/>
      <c r="K168" s="106"/>
      <c r="L168" s="118"/>
      <c r="M168" s="105"/>
      <c r="N168" s="106"/>
      <c r="O168" s="123"/>
      <c r="P168" s="124"/>
      <c r="Q168" s="125"/>
      <c r="R168" s="307"/>
      <c r="S168" s="47"/>
      <c r="T168" s="48"/>
      <c r="U168" s="111"/>
      <c r="V168" s="112"/>
      <c r="W168" s="126"/>
      <c r="X168" s="127"/>
      <c r="Y168" s="295"/>
      <c r="Z168" s="296"/>
      <c r="AA168" s="117"/>
      <c r="AB168" s="110"/>
      <c r="AC168" s="291"/>
    </row>
    <row r="169" spans="1:29" ht="15.75" customHeight="1">
      <c r="A169" s="312"/>
      <c r="B169" s="100"/>
      <c r="C169" s="293"/>
      <c r="D169" s="294"/>
      <c r="E169" s="101"/>
      <c r="F169" s="102"/>
      <c r="G169" s="121"/>
      <c r="H169" s="62"/>
      <c r="I169" s="104"/>
      <c r="J169" s="105"/>
      <c r="K169" s="106"/>
      <c r="L169" s="118"/>
      <c r="M169" s="105"/>
      <c r="N169" s="106"/>
      <c r="O169" s="123"/>
      <c r="P169" s="124"/>
      <c r="Q169" s="125"/>
      <c r="R169" s="307"/>
      <c r="S169" s="47"/>
      <c r="T169" s="48"/>
      <c r="U169" s="111"/>
      <c r="V169" s="112"/>
      <c r="W169" s="126"/>
      <c r="X169" s="127"/>
      <c r="Y169" s="295"/>
      <c r="Z169" s="296"/>
      <c r="AA169" s="117"/>
      <c r="AB169" s="110"/>
      <c r="AC169" s="291"/>
    </row>
    <row r="170" spans="1:29" ht="15.75" customHeight="1">
      <c r="A170" s="312"/>
      <c r="B170" s="100"/>
      <c r="C170" s="293"/>
      <c r="D170" s="294"/>
      <c r="E170" s="101"/>
      <c r="F170" s="102"/>
      <c r="G170" s="121"/>
      <c r="H170" s="62"/>
      <c r="I170" s="104"/>
      <c r="J170" s="105"/>
      <c r="K170" s="106"/>
      <c r="L170" s="118"/>
      <c r="M170" s="105"/>
      <c r="N170" s="106"/>
      <c r="O170" s="123"/>
      <c r="P170" s="124"/>
      <c r="Q170" s="125"/>
      <c r="R170" s="307"/>
      <c r="S170" s="47"/>
      <c r="T170" s="48"/>
      <c r="U170" s="111"/>
      <c r="V170" s="112"/>
      <c r="W170" s="126"/>
      <c r="X170" s="127"/>
      <c r="Y170" s="295"/>
      <c r="Z170" s="296"/>
      <c r="AA170" s="117"/>
      <c r="AB170" s="110"/>
      <c r="AC170" s="291"/>
    </row>
    <row r="171" spans="1:29" ht="15.75" customHeight="1">
      <c r="A171" s="312"/>
      <c r="B171" s="100"/>
      <c r="C171" s="293"/>
      <c r="D171" s="294"/>
      <c r="E171" s="101"/>
      <c r="F171" s="102"/>
      <c r="G171" s="121"/>
      <c r="H171" s="62"/>
      <c r="I171" s="104"/>
      <c r="J171" s="105"/>
      <c r="K171" s="106"/>
      <c r="L171" s="118"/>
      <c r="M171" s="105"/>
      <c r="N171" s="106"/>
      <c r="O171" s="123"/>
      <c r="P171" s="124"/>
      <c r="Q171" s="125"/>
      <c r="R171" s="307"/>
      <c r="S171" s="47"/>
      <c r="T171" s="48"/>
      <c r="U171" s="111"/>
      <c r="V171" s="112"/>
      <c r="W171" s="126"/>
      <c r="X171" s="127"/>
      <c r="Y171" s="295"/>
      <c r="Z171" s="296"/>
      <c r="AA171" s="117"/>
      <c r="AB171" s="110"/>
      <c r="AC171" s="291"/>
    </row>
    <row r="172" spans="1:29" ht="15.75" customHeight="1">
      <c r="A172" s="312"/>
      <c r="B172" s="100"/>
      <c r="C172" s="293"/>
      <c r="D172" s="294"/>
      <c r="E172" s="101"/>
      <c r="F172" s="102"/>
      <c r="G172" s="121"/>
      <c r="H172" s="62"/>
      <c r="I172" s="104"/>
      <c r="J172" s="105"/>
      <c r="K172" s="106"/>
      <c r="L172" s="118"/>
      <c r="M172" s="105"/>
      <c r="N172" s="106"/>
      <c r="O172" s="123"/>
      <c r="P172" s="124"/>
      <c r="Q172" s="125"/>
      <c r="R172" s="307"/>
      <c r="S172" s="47"/>
      <c r="T172" s="48"/>
      <c r="U172" s="111"/>
      <c r="V172" s="112"/>
      <c r="W172" s="126"/>
      <c r="X172" s="127"/>
      <c r="Y172" s="295"/>
      <c r="Z172" s="296"/>
      <c r="AA172" s="117"/>
      <c r="AB172" s="110"/>
      <c r="AC172" s="291"/>
    </row>
    <row r="173" spans="1:29" ht="15.75" customHeight="1">
      <c r="A173" s="312"/>
      <c r="B173" s="100"/>
      <c r="C173" s="293"/>
      <c r="D173" s="294"/>
      <c r="E173" s="170"/>
      <c r="F173" s="102"/>
      <c r="G173" s="129"/>
      <c r="H173" s="62"/>
      <c r="I173" s="104"/>
      <c r="J173" s="105"/>
      <c r="K173" s="106"/>
      <c r="L173" s="118"/>
      <c r="M173" s="105"/>
      <c r="N173" s="106"/>
      <c r="O173" s="123"/>
      <c r="P173" s="124"/>
      <c r="Q173" s="125"/>
      <c r="R173" s="307"/>
      <c r="S173" s="119"/>
      <c r="T173" s="120"/>
      <c r="U173" s="130"/>
      <c r="V173" s="131"/>
      <c r="W173" s="126"/>
      <c r="X173" s="127"/>
      <c r="Y173" s="295"/>
      <c r="Z173" s="296"/>
      <c r="AA173" s="165"/>
      <c r="AB173" s="125"/>
      <c r="AC173" s="291"/>
    </row>
    <row r="174" spans="1:29" ht="15.75" customHeight="1" thickBot="1">
      <c r="A174" s="313"/>
      <c r="B174" s="133" t="s">
        <v>117</v>
      </c>
      <c r="C174" s="297"/>
      <c r="D174" s="297"/>
      <c r="E174" s="134"/>
      <c r="F174" s="99"/>
      <c r="G174" s="135"/>
      <c r="H174" s="69"/>
      <c r="I174" s="136">
        <f t="shared" ref="I174:J174" si="49">AVERAGE(I158:I173)</f>
        <v>3.25</v>
      </c>
      <c r="J174" s="137">
        <f t="shared" si="49"/>
        <v>3150</v>
      </c>
      <c r="K174" s="138">
        <f t="shared" ref="K174" si="50">J174/I174</f>
        <v>969.23076923076928</v>
      </c>
      <c r="L174" s="136">
        <f t="shared" ref="L174:M174" si="51">AVERAGE(L158:L173)</f>
        <v>3.25</v>
      </c>
      <c r="M174" s="137">
        <f t="shared" si="51"/>
        <v>2795.6633324893328</v>
      </c>
      <c r="N174" s="138">
        <f t="shared" ref="N174:N179" si="52">M174/L174</f>
        <v>860.20410230441007</v>
      </c>
      <c r="O174" s="139">
        <f t="shared" ref="O174:O179" si="53">L174-I174</f>
        <v>0</v>
      </c>
      <c r="P174" s="140">
        <f t="shared" ref="P174:P179" si="54">N174-K174</f>
        <v>-109.02666692635921</v>
      </c>
      <c r="Q174" s="141">
        <f t="shared" ref="Q174:Q179" si="55">N174/K174</f>
        <v>0.88751216904423258</v>
      </c>
      <c r="R174" s="308"/>
      <c r="S174" s="142">
        <f>S158</f>
        <v>0.7083680555555556</v>
      </c>
      <c r="T174" s="143">
        <f>INDEX(T158:T173,COUNTA(T158:T173))</f>
        <v>0.99097222222222225</v>
      </c>
      <c r="U174" s="144"/>
      <c r="V174" s="166"/>
      <c r="W174" s="99"/>
      <c r="X174" s="69"/>
      <c r="Y174" s="298"/>
      <c r="Z174" s="299"/>
      <c r="AA174" s="168">
        <f t="shared" ref="AA174:AA179" si="56">M174-J174</f>
        <v>-354.33666751066721</v>
      </c>
      <c r="AB174" s="141">
        <f t="shared" ref="AB174:AB179" si="57">M174/J174</f>
        <v>0.88751216904423258</v>
      </c>
      <c r="AC174" s="292"/>
    </row>
    <row r="175" spans="1:29" ht="15.75" customHeight="1">
      <c r="A175" s="300" t="s">
        <v>156</v>
      </c>
      <c r="B175" s="114" t="s">
        <v>120</v>
      </c>
      <c r="C175" s="304" t="s">
        <v>158</v>
      </c>
      <c r="D175" s="305"/>
      <c r="E175" s="147">
        <v>18.18</v>
      </c>
      <c r="F175" s="97">
        <v>1194</v>
      </c>
      <c r="G175" s="148">
        <f t="shared" ref="G175:G179" si="58">E175*F175</f>
        <v>21706.92</v>
      </c>
      <c r="H175" s="149"/>
      <c r="I175" s="150">
        <v>3</v>
      </c>
      <c r="J175" s="151">
        <v>3600</v>
      </c>
      <c r="K175" s="152">
        <f>J175/I175</f>
        <v>1200</v>
      </c>
      <c r="L175" s="153">
        <v>3</v>
      </c>
      <c r="M175" s="151">
        <f>F175/V175*60</f>
        <v>3126.109090909089</v>
      </c>
      <c r="N175" s="152">
        <f t="shared" si="52"/>
        <v>1042.0363636363629</v>
      </c>
      <c r="O175" s="154">
        <f t="shared" si="53"/>
        <v>0</v>
      </c>
      <c r="P175" s="155">
        <f t="shared" si="54"/>
        <v>-157.96363636363708</v>
      </c>
      <c r="Q175" s="156">
        <f t="shared" si="55"/>
        <v>0.86836363636363578</v>
      </c>
      <c r="R175" s="306">
        <f>Q191</f>
        <v>0.8745276949404065</v>
      </c>
      <c r="S175" s="157">
        <v>0.70839120370370368</v>
      </c>
      <c r="T175" s="158">
        <v>0.72430555555555554</v>
      </c>
      <c r="U175" s="159"/>
      <c r="V175" s="160">
        <v>22.916666666666679</v>
      </c>
      <c r="W175" s="158"/>
      <c r="X175" s="169"/>
      <c r="Y175" s="309"/>
      <c r="Z175" s="310"/>
      <c r="AA175" s="171">
        <f t="shared" si="56"/>
        <v>-473.89090909091101</v>
      </c>
      <c r="AB175" s="156">
        <f t="shared" si="57"/>
        <v>0.86836363636363578</v>
      </c>
      <c r="AC175" s="290">
        <f>AB191</f>
        <v>0.8745276949404065</v>
      </c>
    </row>
    <row r="176" spans="1:29" ht="15.75" customHeight="1">
      <c r="A176" s="301"/>
      <c r="B176" s="100" t="s">
        <v>120</v>
      </c>
      <c r="C176" s="293" t="s">
        <v>159</v>
      </c>
      <c r="D176" s="294"/>
      <c r="E176" s="101">
        <v>24.82</v>
      </c>
      <c r="F176" s="102">
        <v>2675</v>
      </c>
      <c r="G176" s="103">
        <f t="shared" si="58"/>
        <v>66393.5</v>
      </c>
      <c r="H176" s="26"/>
      <c r="I176" s="104">
        <v>4</v>
      </c>
      <c r="J176" s="105">
        <v>3300</v>
      </c>
      <c r="K176" s="106">
        <f t="shared" si="44"/>
        <v>825</v>
      </c>
      <c r="L176" s="107">
        <v>4</v>
      </c>
      <c r="M176" s="105">
        <f>F176/V176*60</f>
        <v>2925.2733900364492</v>
      </c>
      <c r="N176" s="106">
        <f t="shared" si="52"/>
        <v>731.3183475091123</v>
      </c>
      <c r="O176" s="108">
        <f t="shared" si="53"/>
        <v>0</v>
      </c>
      <c r="P176" s="109">
        <f t="shared" si="54"/>
        <v>-93.6816524908877</v>
      </c>
      <c r="Q176" s="110">
        <f t="shared" si="55"/>
        <v>0.88644648182922703</v>
      </c>
      <c r="R176" s="307"/>
      <c r="S176" s="47">
        <v>0.73481481481481481</v>
      </c>
      <c r="T176" s="48">
        <v>0.7729166666666667</v>
      </c>
      <c r="U176" s="111">
        <v>15.133333333333354</v>
      </c>
      <c r="V176" s="112">
        <v>54.866666666666717</v>
      </c>
      <c r="W176" s="113"/>
      <c r="X176" s="13"/>
      <c r="Y176" s="295"/>
      <c r="Z176" s="296"/>
      <c r="AA176" s="172">
        <f t="shared" si="56"/>
        <v>-374.7266099635508</v>
      </c>
      <c r="AB176" s="110">
        <f t="shared" si="57"/>
        <v>0.88644648182922703</v>
      </c>
      <c r="AC176" s="291"/>
    </row>
    <row r="177" spans="1:29" ht="15.75" customHeight="1">
      <c r="A177" s="301"/>
      <c r="B177" s="100" t="s">
        <v>120</v>
      </c>
      <c r="C177" s="293" t="s">
        <v>160</v>
      </c>
      <c r="D177" s="294"/>
      <c r="E177" s="101">
        <v>25.03</v>
      </c>
      <c r="F177" s="102">
        <v>2066</v>
      </c>
      <c r="G177" s="103">
        <f t="shared" si="58"/>
        <v>51711.98</v>
      </c>
      <c r="H177" s="26"/>
      <c r="I177" s="104">
        <v>4</v>
      </c>
      <c r="J177" s="105">
        <v>3300</v>
      </c>
      <c r="K177" s="106">
        <f t="shared" si="44"/>
        <v>825</v>
      </c>
      <c r="L177" s="107">
        <v>4</v>
      </c>
      <c r="M177" s="105">
        <f>F177/V177*60</f>
        <v>2924.7345654738524</v>
      </c>
      <c r="N177" s="106">
        <f t="shared" si="52"/>
        <v>731.1836413684631</v>
      </c>
      <c r="O177" s="108">
        <f t="shared" si="53"/>
        <v>0</v>
      </c>
      <c r="P177" s="109">
        <f t="shared" si="54"/>
        <v>-93.8163586315369</v>
      </c>
      <c r="Q177" s="110">
        <f t="shared" si="55"/>
        <v>0.88628320165874319</v>
      </c>
      <c r="R177" s="307"/>
      <c r="S177" s="47">
        <v>0.78402777777777777</v>
      </c>
      <c r="T177" s="48">
        <v>0.81346064814814811</v>
      </c>
      <c r="U177" s="111">
        <v>15.999999999999943</v>
      </c>
      <c r="V177" s="112">
        <v>42.383333333333297</v>
      </c>
      <c r="W177" s="113"/>
      <c r="X177" s="13"/>
      <c r="Y177" s="295"/>
      <c r="Z177" s="296"/>
      <c r="AA177" s="172">
        <f t="shared" si="56"/>
        <v>-375.2654345261476</v>
      </c>
      <c r="AB177" s="110">
        <f t="shared" si="57"/>
        <v>0.88628320165874319</v>
      </c>
      <c r="AC177" s="291"/>
    </row>
    <row r="178" spans="1:29" ht="15.75" customHeight="1">
      <c r="A178" s="301"/>
      <c r="B178" s="100" t="s">
        <v>120</v>
      </c>
      <c r="C178" s="293" t="s">
        <v>157</v>
      </c>
      <c r="D178" s="294"/>
      <c r="E178" s="101">
        <v>18.18</v>
      </c>
      <c r="F178" s="102">
        <v>3453</v>
      </c>
      <c r="G178" s="103">
        <f t="shared" si="58"/>
        <v>62775.54</v>
      </c>
      <c r="H178" s="26"/>
      <c r="I178" s="104">
        <v>3</v>
      </c>
      <c r="J178" s="105">
        <v>3600</v>
      </c>
      <c r="K178" s="106">
        <f t="shared" si="44"/>
        <v>1200</v>
      </c>
      <c r="L178" s="107">
        <v>3</v>
      </c>
      <c r="M178" s="105">
        <f>F178/V178*60</f>
        <v>3120.9640974140079</v>
      </c>
      <c r="N178" s="106">
        <f t="shared" si="52"/>
        <v>1040.3213658046693</v>
      </c>
      <c r="O178" s="108">
        <f t="shared" si="53"/>
        <v>0</v>
      </c>
      <c r="P178" s="109">
        <f t="shared" si="54"/>
        <v>-159.67863419533069</v>
      </c>
      <c r="Q178" s="110">
        <f t="shared" si="55"/>
        <v>0.86693447150389114</v>
      </c>
      <c r="R178" s="307"/>
      <c r="S178" s="47">
        <v>0.82361111111111107</v>
      </c>
      <c r="T178" s="48">
        <v>0.86971064814814814</v>
      </c>
      <c r="U178" s="111">
        <v>14.61666666666666</v>
      </c>
      <c r="V178" s="112">
        <v>66.383333333333368</v>
      </c>
      <c r="W178" s="113">
        <v>0.86971064814814814</v>
      </c>
      <c r="X178" s="116">
        <v>0.92321759259259262</v>
      </c>
      <c r="Y178" s="295"/>
      <c r="Z178" s="296"/>
      <c r="AA178" s="172">
        <f t="shared" si="56"/>
        <v>-479.03590258599206</v>
      </c>
      <c r="AB178" s="110">
        <f t="shared" si="57"/>
        <v>0.86693447150389114</v>
      </c>
      <c r="AC178" s="291"/>
    </row>
    <row r="179" spans="1:29" ht="15.75" customHeight="1">
      <c r="A179" s="302"/>
      <c r="B179" s="100" t="s">
        <v>120</v>
      </c>
      <c r="C179" s="293" t="s">
        <v>155</v>
      </c>
      <c r="D179" s="294"/>
      <c r="E179" s="101">
        <v>14.28</v>
      </c>
      <c r="F179" s="102">
        <v>4865</v>
      </c>
      <c r="G179" s="103">
        <f t="shared" si="58"/>
        <v>69472.2</v>
      </c>
      <c r="H179" s="13"/>
      <c r="I179" s="104">
        <v>3</v>
      </c>
      <c r="J179" s="105">
        <v>3600</v>
      </c>
      <c r="K179" s="106">
        <f t="shared" si="44"/>
        <v>1200</v>
      </c>
      <c r="L179" s="118">
        <v>3</v>
      </c>
      <c r="M179" s="105">
        <f>F179/V179*60</f>
        <v>3119.700748129675</v>
      </c>
      <c r="N179" s="106">
        <f t="shared" si="52"/>
        <v>1039.9002493765583</v>
      </c>
      <c r="O179" s="108">
        <f t="shared" si="53"/>
        <v>0</v>
      </c>
      <c r="P179" s="109">
        <f t="shared" si="54"/>
        <v>-160.09975062344165</v>
      </c>
      <c r="Q179" s="110">
        <f t="shared" si="55"/>
        <v>0.86658354114713199</v>
      </c>
      <c r="R179" s="307"/>
      <c r="S179" s="47">
        <v>0.92321759259259262</v>
      </c>
      <c r="T179" s="48">
        <v>0.98819444444444449</v>
      </c>
      <c r="U179" s="111">
        <v>77.050000000000054</v>
      </c>
      <c r="V179" s="112">
        <v>93.566666666666691</v>
      </c>
      <c r="W179" s="113"/>
      <c r="X179" s="116"/>
      <c r="Y179" s="295"/>
      <c r="Z179" s="296"/>
      <c r="AA179" s="172">
        <f t="shared" si="56"/>
        <v>-480.29925187032495</v>
      </c>
      <c r="AB179" s="110">
        <f t="shared" si="57"/>
        <v>0.86658354114713199</v>
      </c>
      <c r="AC179" s="291"/>
    </row>
    <row r="180" spans="1:29" ht="15.75" customHeight="1">
      <c r="A180" s="302"/>
      <c r="B180" s="100"/>
      <c r="C180" s="293"/>
      <c r="D180" s="294"/>
      <c r="E180" s="101"/>
      <c r="F180" s="102"/>
      <c r="G180" s="121"/>
      <c r="H180" s="122"/>
      <c r="I180" s="104"/>
      <c r="J180" s="105"/>
      <c r="K180" s="106"/>
      <c r="L180" s="107"/>
      <c r="M180" s="105"/>
      <c r="N180" s="106"/>
      <c r="O180" s="108"/>
      <c r="P180" s="109"/>
      <c r="Q180" s="110"/>
      <c r="R180" s="307"/>
      <c r="S180" s="47"/>
      <c r="T180" s="48"/>
      <c r="U180" s="111"/>
      <c r="V180" s="112"/>
      <c r="W180" s="113"/>
      <c r="X180" s="50"/>
      <c r="Y180" s="295"/>
      <c r="Z180" s="296"/>
      <c r="AA180" s="172"/>
      <c r="AB180" s="110"/>
      <c r="AC180" s="291"/>
    </row>
    <row r="181" spans="1:29" ht="15.75" customHeight="1">
      <c r="A181" s="302"/>
      <c r="B181" s="100"/>
      <c r="C181" s="293"/>
      <c r="D181" s="294"/>
      <c r="E181" s="101"/>
      <c r="F181" s="102"/>
      <c r="G181" s="121"/>
      <c r="H181" s="62"/>
      <c r="I181" s="104"/>
      <c r="J181" s="105"/>
      <c r="K181" s="106"/>
      <c r="L181" s="118"/>
      <c r="M181" s="105"/>
      <c r="N181" s="106"/>
      <c r="O181" s="123"/>
      <c r="P181" s="124"/>
      <c r="Q181" s="125"/>
      <c r="R181" s="307"/>
      <c r="S181" s="47"/>
      <c r="T181" s="48"/>
      <c r="U181" s="111"/>
      <c r="V181" s="112"/>
      <c r="W181" s="113"/>
      <c r="X181" s="116"/>
      <c r="Y181" s="295"/>
      <c r="Z181" s="296"/>
      <c r="AA181" s="172"/>
      <c r="AB181" s="110"/>
      <c r="AC181" s="291"/>
    </row>
    <row r="182" spans="1:29" ht="15.75" customHeight="1">
      <c r="A182" s="302"/>
      <c r="B182" s="100"/>
      <c r="C182" s="293"/>
      <c r="D182" s="294"/>
      <c r="E182" s="101"/>
      <c r="F182" s="102"/>
      <c r="G182" s="121"/>
      <c r="H182" s="62"/>
      <c r="I182" s="104"/>
      <c r="J182" s="105"/>
      <c r="K182" s="106"/>
      <c r="L182" s="118"/>
      <c r="M182" s="105"/>
      <c r="N182" s="106"/>
      <c r="O182" s="123"/>
      <c r="P182" s="124"/>
      <c r="Q182" s="125"/>
      <c r="R182" s="307"/>
      <c r="S182" s="47"/>
      <c r="T182" s="48"/>
      <c r="U182" s="111"/>
      <c r="V182" s="112"/>
      <c r="W182" s="113"/>
      <c r="X182" s="116"/>
      <c r="Y182" s="295"/>
      <c r="Z182" s="296"/>
      <c r="AA182" s="172"/>
      <c r="AB182" s="110"/>
      <c r="AC182" s="291"/>
    </row>
    <row r="183" spans="1:29" ht="15.75" customHeight="1">
      <c r="A183" s="302"/>
      <c r="B183" s="100"/>
      <c r="C183" s="293"/>
      <c r="D183" s="294"/>
      <c r="E183" s="101"/>
      <c r="F183" s="102"/>
      <c r="G183" s="121"/>
      <c r="H183" s="62"/>
      <c r="I183" s="104"/>
      <c r="J183" s="105"/>
      <c r="K183" s="106"/>
      <c r="L183" s="118"/>
      <c r="M183" s="105"/>
      <c r="N183" s="106"/>
      <c r="O183" s="123"/>
      <c r="P183" s="124"/>
      <c r="Q183" s="125"/>
      <c r="R183" s="307"/>
      <c r="S183" s="47"/>
      <c r="T183" s="48"/>
      <c r="U183" s="111"/>
      <c r="V183" s="112"/>
      <c r="W183" s="126"/>
      <c r="X183" s="127"/>
      <c r="Y183" s="295"/>
      <c r="Z183" s="296"/>
      <c r="AA183" s="172"/>
      <c r="AB183" s="110"/>
      <c r="AC183" s="291"/>
    </row>
    <row r="184" spans="1:29" ht="15.75" customHeight="1">
      <c r="A184" s="302"/>
      <c r="B184" s="100"/>
      <c r="C184" s="293"/>
      <c r="D184" s="294"/>
      <c r="E184" s="101"/>
      <c r="F184" s="102"/>
      <c r="G184" s="121"/>
      <c r="H184" s="62"/>
      <c r="I184" s="104"/>
      <c r="J184" s="105"/>
      <c r="K184" s="106"/>
      <c r="L184" s="118"/>
      <c r="M184" s="105"/>
      <c r="N184" s="106"/>
      <c r="O184" s="123"/>
      <c r="P184" s="124"/>
      <c r="Q184" s="125"/>
      <c r="R184" s="307"/>
      <c r="S184" s="47"/>
      <c r="T184" s="48"/>
      <c r="U184" s="111"/>
      <c r="V184" s="112"/>
      <c r="W184" s="126"/>
      <c r="X184" s="127"/>
      <c r="Y184" s="295"/>
      <c r="Z184" s="296"/>
      <c r="AA184" s="172"/>
      <c r="AB184" s="110"/>
      <c r="AC184" s="291"/>
    </row>
    <row r="185" spans="1:29" ht="15.75" customHeight="1">
      <c r="A185" s="302"/>
      <c r="B185" s="100"/>
      <c r="C185" s="293"/>
      <c r="D185" s="294"/>
      <c r="E185" s="101"/>
      <c r="F185" s="102"/>
      <c r="G185" s="121"/>
      <c r="H185" s="62"/>
      <c r="I185" s="104"/>
      <c r="J185" s="105"/>
      <c r="K185" s="106"/>
      <c r="L185" s="118"/>
      <c r="M185" s="105"/>
      <c r="N185" s="106"/>
      <c r="O185" s="123"/>
      <c r="P185" s="124"/>
      <c r="Q185" s="125"/>
      <c r="R185" s="307"/>
      <c r="S185" s="47"/>
      <c r="T185" s="48"/>
      <c r="U185" s="111"/>
      <c r="V185" s="112"/>
      <c r="W185" s="126"/>
      <c r="X185" s="127"/>
      <c r="Y185" s="295"/>
      <c r="Z185" s="296"/>
      <c r="AA185" s="172"/>
      <c r="AB185" s="110"/>
      <c r="AC185" s="291"/>
    </row>
    <row r="186" spans="1:29" ht="15.75" customHeight="1">
      <c r="A186" s="302"/>
      <c r="B186" s="100"/>
      <c r="C186" s="293"/>
      <c r="D186" s="294"/>
      <c r="E186" s="101"/>
      <c r="F186" s="102"/>
      <c r="G186" s="121"/>
      <c r="H186" s="62"/>
      <c r="I186" s="104"/>
      <c r="J186" s="105"/>
      <c r="K186" s="106"/>
      <c r="L186" s="118"/>
      <c r="M186" s="105"/>
      <c r="N186" s="106"/>
      <c r="O186" s="123"/>
      <c r="P186" s="124"/>
      <c r="Q186" s="125"/>
      <c r="R186" s="307"/>
      <c r="S186" s="47"/>
      <c r="T186" s="48"/>
      <c r="U186" s="111"/>
      <c r="V186" s="112"/>
      <c r="W186" s="126"/>
      <c r="X186" s="127"/>
      <c r="Y186" s="295"/>
      <c r="Z186" s="296"/>
      <c r="AA186" s="172"/>
      <c r="AB186" s="110"/>
      <c r="AC186" s="291"/>
    </row>
    <row r="187" spans="1:29" ht="15.75" customHeight="1">
      <c r="A187" s="302"/>
      <c r="B187" s="100"/>
      <c r="C187" s="293"/>
      <c r="D187" s="294"/>
      <c r="E187" s="101"/>
      <c r="F187" s="102"/>
      <c r="G187" s="121"/>
      <c r="H187" s="62"/>
      <c r="I187" s="104"/>
      <c r="J187" s="105"/>
      <c r="K187" s="106"/>
      <c r="L187" s="118"/>
      <c r="M187" s="105"/>
      <c r="N187" s="106"/>
      <c r="O187" s="123"/>
      <c r="P187" s="124"/>
      <c r="Q187" s="125"/>
      <c r="R187" s="307"/>
      <c r="S187" s="47"/>
      <c r="T187" s="48"/>
      <c r="U187" s="111"/>
      <c r="V187" s="112"/>
      <c r="W187" s="126"/>
      <c r="X187" s="127"/>
      <c r="Y187" s="295"/>
      <c r="Z187" s="296"/>
      <c r="AA187" s="172"/>
      <c r="AB187" s="110"/>
      <c r="AC187" s="291"/>
    </row>
    <row r="188" spans="1:29" ht="15.75" customHeight="1">
      <c r="A188" s="302"/>
      <c r="B188" s="100"/>
      <c r="C188" s="293"/>
      <c r="D188" s="294"/>
      <c r="E188" s="101"/>
      <c r="F188" s="102"/>
      <c r="G188" s="121"/>
      <c r="H188" s="62"/>
      <c r="I188" s="104"/>
      <c r="J188" s="105"/>
      <c r="K188" s="106"/>
      <c r="L188" s="118"/>
      <c r="M188" s="105"/>
      <c r="N188" s="106"/>
      <c r="O188" s="123"/>
      <c r="P188" s="124"/>
      <c r="Q188" s="125"/>
      <c r="R188" s="307"/>
      <c r="S188" s="47"/>
      <c r="T188" s="48"/>
      <c r="U188" s="111"/>
      <c r="V188" s="112"/>
      <c r="W188" s="113"/>
      <c r="X188" s="116"/>
      <c r="Y188" s="295"/>
      <c r="Z188" s="296"/>
      <c r="AA188" s="172"/>
      <c r="AB188" s="110"/>
      <c r="AC188" s="291"/>
    </row>
    <row r="189" spans="1:29" ht="15.75" customHeight="1">
      <c r="A189" s="302"/>
      <c r="B189" s="100"/>
      <c r="C189" s="293"/>
      <c r="D189" s="294"/>
      <c r="E189" s="101"/>
      <c r="F189" s="102"/>
      <c r="G189" s="121"/>
      <c r="H189" s="62"/>
      <c r="I189" s="104"/>
      <c r="J189" s="105"/>
      <c r="K189" s="106"/>
      <c r="L189" s="118"/>
      <c r="M189" s="105"/>
      <c r="N189" s="106"/>
      <c r="O189" s="123"/>
      <c r="P189" s="124"/>
      <c r="Q189" s="125"/>
      <c r="R189" s="307"/>
      <c r="S189" s="47"/>
      <c r="T189" s="48"/>
      <c r="U189" s="111"/>
      <c r="V189" s="112"/>
      <c r="W189" s="126"/>
      <c r="X189" s="127"/>
      <c r="Y189" s="295"/>
      <c r="Z189" s="296"/>
      <c r="AA189" s="172"/>
      <c r="AB189" s="110"/>
      <c r="AC189" s="291"/>
    </row>
    <row r="190" spans="1:29" ht="15.75" customHeight="1">
      <c r="A190" s="302"/>
      <c r="B190" s="100"/>
      <c r="C190" s="293"/>
      <c r="D190" s="294"/>
      <c r="E190" s="170"/>
      <c r="F190" s="102"/>
      <c r="G190" s="129"/>
      <c r="H190" s="62"/>
      <c r="I190" s="104"/>
      <c r="J190" s="105"/>
      <c r="K190" s="106"/>
      <c r="L190" s="118"/>
      <c r="M190" s="105"/>
      <c r="N190" s="106"/>
      <c r="O190" s="123"/>
      <c r="P190" s="124"/>
      <c r="Q190" s="125"/>
      <c r="R190" s="307"/>
      <c r="S190" s="119"/>
      <c r="T190" s="120"/>
      <c r="U190" s="130"/>
      <c r="V190" s="131"/>
      <c r="W190" s="126"/>
      <c r="X190" s="127"/>
      <c r="Y190" s="295"/>
      <c r="Z190" s="296"/>
      <c r="AA190" s="173"/>
      <c r="AB190" s="125"/>
      <c r="AC190" s="291"/>
    </row>
    <row r="191" spans="1:29" ht="15.75" customHeight="1" thickBot="1">
      <c r="A191" s="303"/>
      <c r="B191" s="133" t="s">
        <v>117</v>
      </c>
      <c r="C191" s="297"/>
      <c r="D191" s="297"/>
      <c r="E191" s="134"/>
      <c r="F191" s="167"/>
      <c r="G191" s="135"/>
      <c r="H191" s="69"/>
      <c r="I191" s="136">
        <f t="shared" ref="I191:J191" si="59">AVERAGE(I175:I190)</f>
        <v>3.4</v>
      </c>
      <c r="J191" s="137">
        <f t="shared" si="59"/>
        <v>3480</v>
      </c>
      <c r="K191" s="138">
        <f t="shared" ref="K191" si="60">J191/I191</f>
        <v>1023.5294117647059</v>
      </c>
      <c r="L191" s="136">
        <f t="shared" ref="L191:M191" si="61">AVERAGE(L175:L190)</f>
        <v>3.4</v>
      </c>
      <c r="M191" s="137">
        <f t="shared" si="61"/>
        <v>3043.3563783926147</v>
      </c>
      <c r="N191" s="138">
        <f>M191/L191</f>
        <v>895.10481717429843</v>
      </c>
      <c r="O191" s="139">
        <f>L191-I191</f>
        <v>0</v>
      </c>
      <c r="P191" s="140">
        <f>N191-K191</f>
        <v>-128.42459459040742</v>
      </c>
      <c r="Q191" s="141">
        <f>N191/K191</f>
        <v>0.8745276949404065</v>
      </c>
      <c r="R191" s="308"/>
      <c r="S191" s="142">
        <f>S175</f>
        <v>0.70839120370370368</v>
      </c>
      <c r="T191" s="143">
        <f>INDEX(T175:T190,COUNTA(T175:T190))</f>
        <v>0.98819444444444449</v>
      </c>
      <c r="U191" s="144"/>
      <c r="V191" s="166"/>
      <c r="W191" s="167"/>
      <c r="X191" s="138"/>
      <c r="Y191" s="298"/>
      <c r="Z191" s="299"/>
      <c r="AA191" s="174">
        <f>M191-J191</f>
        <v>-436.64362160738528</v>
      </c>
      <c r="AB191" s="141">
        <f>M191/J191</f>
        <v>0.8745276949404065</v>
      </c>
      <c r="AC191" s="292"/>
    </row>
    <row r="193" spans="25:26">
      <c r="Y193" s="289" t="s">
        <v>161</v>
      </c>
      <c r="Z193" s="289"/>
    </row>
    <row r="194" spans="25:26">
      <c r="Y194" s="289" t="s">
        <v>162</v>
      </c>
      <c r="Z194" s="289"/>
    </row>
    <row r="195" spans="25:26">
      <c r="Y195" s="289" t="s">
        <v>163</v>
      </c>
      <c r="Z195" s="289"/>
    </row>
    <row r="196" spans="25:26">
      <c r="Y196" s="289" t="s">
        <v>164</v>
      </c>
      <c r="Z196" s="289"/>
    </row>
    <row r="197" spans="25:26">
      <c r="Y197" s="289" t="s">
        <v>165</v>
      </c>
      <c r="Z197" s="289"/>
    </row>
    <row r="198" spans="25:26">
      <c r="Y198" s="289" t="s">
        <v>166</v>
      </c>
      <c r="Z198" s="289"/>
    </row>
    <row r="199" spans="25:26">
      <c r="Y199" s="289" t="s">
        <v>167</v>
      </c>
      <c r="Z199" s="289"/>
    </row>
    <row r="200" spans="25:26">
      <c r="Y200" s="289" t="s">
        <v>168</v>
      </c>
      <c r="Z200" s="289"/>
    </row>
    <row r="201" spans="25:26">
      <c r="Y201" s="289" t="s">
        <v>169</v>
      </c>
      <c r="Z201" s="289"/>
    </row>
    <row r="202" spans="25:26">
      <c r="Y202" s="289" t="s">
        <v>170</v>
      </c>
      <c r="Z202" s="289"/>
    </row>
    <row r="203" spans="25:26">
      <c r="Y203" s="289" t="s">
        <v>171</v>
      </c>
      <c r="Z203" s="289"/>
    </row>
    <row r="204" spans="25:26">
      <c r="Y204" s="289" t="s">
        <v>172</v>
      </c>
      <c r="Z204" s="289"/>
    </row>
    <row r="205" spans="25:26">
      <c r="Y205" s="289" t="s">
        <v>173</v>
      </c>
      <c r="Z205" s="289"/>
    </row>
  </sheetData>
  <mergeCells count="452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Y134:Z134"/>
    <mergeCell ref="C135:D135"/>
    <mergeCell ref="Y135:Z135"/>
    <mergeCell ref="C136:D136"/>
    <mergeCell ref="Y136:Z136"/>
    <mergeCell ref="C140:D140"/>
    <mergeCell ref="Y140:Z140"/>
    <mergeCell ref="Y172:Z172"/>
    <mergeCell ref="C173:D173"/>
    <mergeCell ref="C149:D149"/>
    <mergeCell ref="Y149:Z149"/>
    <mergeCell ref="C150:D150"/>
    <mergeCell ref="Y150:Z150"/>
    <mergeCell ref="C151:D151"/>
    <mergeCell ref="Y151:Z151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Y164:Z164"/>
    <mergeCell ref="R158:R174"/>
    <mergeCell ref="Y158:Z158"/>
    <mergeCell ref="C171:D171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Y171:Z171"/>
    <mergeCell ref="C172:D172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C168:D168"/>
    <mergeCell ref="Y168:Z168"/>
    <mergeCell ref="C169:D169"/>
    <mergeCell ref="Y169:Z169"/>
    <mergeCell ref="C170:D170"/>
    <mergeCell ref="Y170:Z170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89:D189"/>
    <mergeCell ref="Y189:Z189"/>
    <mergeCell ref="C190:D190"/>
    <mergeCell ref="Y190:Z190"/>
    <mergeCell ref="C191:D191"/>
    <mergeCell ref="Y191:Z191"/>
    <mergeCell ref="C186:D186"/>
    <mergeCell ref="Y186:Z186"/>
    <mergeCell ref="C187:D187"/>
    <mergeCell ref="Y187:Z187"/>
    <mergeCell ref="C188:D188"/>
    <mergeCell ref="Y188:Z188"/>
    <mergeCell ref="Y205:Z205"/>
    <mergeCell ref="Y199:Z199"/>
    <mergeCell ref="Y200:Z200"/>
    <mergeCell ref="Y201:Z201"/>
    <mergeCell ref="Y202:Z202"/>
    <mergeCell ref="Y203:Z203"/>
    <mergeCell ref="Y204:Z204"/>
    <mergeCell ref="Y193:Z193"/>
    <mergeCell ref="Y194:Z194"/>
    <mergeCell ref="Y195:Z195"/>
    <mergeCell ref="Y196:Z196"/>
    <mergeCell ref="Y197:Z197"/>
    <mergeCell ref="Y198:Z198"/>
  </mergeCells>
  <phoneticPr fontId="5" type="noConversion"/>
  <conditionalFormatting sqref="O5:O191">
    <cfRule type="cellIs" dxfId="459" priority="1" operator="greaterThan">
      <formula>0</formula>
    </cfRule>
  </conditionalFormatting>
  <conditionalFormatting sqref="P5:P191 AA5:AA191">
    <cfRule type="cellIs" dxfId="458" priority="4" operator="lessThan">
      <formula>0</formula>
    </cfRule>
  </conditionalFormatting>
  <conditionalFormatting sqref="Q5:Q191 AB5:AB191">
    <cfRule type="cellIs" dxfId="457" priority="2" operator="greaterThan">
      <formula>1</formula>
    </cfRule>
    <cfRule type="cellIs" dxfId="456" priority="3" operator="lessThan">
      <formula>0.8</formula>
    </cfRule>
  </conditionalFormatting>
  <conditionalFormatting sqref="AC5:AC6 R5:R191 AC107:AC112">
    <cfRule type="cellIs" dxfId="455" priority="5" operator="lessThan">
      <formula>0.8</formula>
    </cfRule>
  </conditionalFormatting>
  <conditionalFormatting sqref="AC12:AC20">
    <cfRule type="cellIs" dxfId="454" priority="15" operator="lessThan">
      <formula>0.8</formula>
    </cfRule>
  </conditionalFormatting>
  <conditionalFormatting sqref="AC22:AC27">
    <cfRule type="cellIs" dxfId="453" priority="14" operator="lessThan">
      <formula>0.8</formula>
    </cfRule>
  </conditionalFormatting>
  <conditionalFormatting sqref="AC39:AC44">
    <cfRule type="cellIs" dxfId="452" priority="12" operator="lessThan">
      <formula>0.8</formula>
    </cfRule>
  </conditionalFormatting>
  <conditionalFormatting sqref="AC56">
    <cfRule type="cellIs" dxfId="451" priority="13" operator="lessThan">
      <formula>0.8</formula>
    </cfRule>
  </conditionalFormatting>
  <conditionalFormatting sqref="AC73">
    <cfRule type="cellIs" dxfId="450" priority="7" operator="lessThan">
      <formula>0.8</formula>
    </cfRule>
  </conditionalFormatting>
  <conditionalFormatting sqref="AC90:AC95">
    <cfRule type="cellIs" dxfId="449" priority="6" operator="lessThan">
      <formula>0.8</formula>
    </cfRule>
  </conditionalFormatting>
  <conditionalFormatting sqref="AC124">
    <cfRule type="cellIs" dxfId="448" priority="11" operator="lessThan">
      <formula>0.8</formula>
    </cfRule>
  </conditionalFormatting>
  <conditionalFormatting sqref="AC141">
    <cfRule type="cellIs" dxfId="447" priority="10" operator="lessThan">
      <formula>0.8</formula>
    </cfRule>
  </conditionalFormatting>
  <conditionalFormatting sqref="AC158">
    <cfRule type="cellIs" dxfId="446" priority="9" operator="lessThan">
      <formula>0.8</formula>
    </cfRule>
  </conditionalFormatting>
  <conditionalFormatting sqref="AC175:AC180">
    <cfRule type="cellIs" dxfId="445" priority="8" operator="lessThan">
      <formula>0.8</formula>
    </cfRule>
  </conditionalFormatting>
  <dataValidations count="1">
    <dataValidation type="list" allowBlank="1" showInputMessage="1" showErrorMessage="1" sqref="Y5:Z191" xr:uid="{8428551B-C67D-455D-B889-9A38CE6D4D21}">
      <formula1>$Y$193:$Y$205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A8768-0AC3-440D-A05E-A79E106D90E6}">
  <sheetPr>
    <tabColor theme="8" tint="0.59999389629810485"/>
    <pageSetUpPr fitToPage="1"/>
  </sheetPr>
  <dimension ref="A1:AG137"/>
  <sheetViews>
    <sheetView zoomScale="85" zoomScaleNormal="85" workbookViewId="0">
      <pane ySplit="4" topLeftCell="A5" activePane="bottomLeft" state="frozen"/>
      <selection activeCell="S41" sqref="S41"/>
      <selection pane="bottomLeft" activeCell="S31" sqref="S31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SUM(F5:F123)</f>
        <v>56323</v>
      </c>
      <c r="E1" s="88" t="s">
        <v>3</v>
      </c>
      <c r="F1" s="89">
        <f>SUM(G5:G123)</f>
        <v>2951034.1999999993</v>
      </c>
      <c r="G1" s="90" t="s">
        <v>84</v>
      </c>
      <c r="H1" s="91">
        <f>L21+L38+L55+L72+L89+L106+L123</f>
        <v>134.41666666666666</v>
      </c>
      <c r="I1" s="345" t="s">
        <v>85</v>
      </c>
      <c r="J1" s="341"/>
      <c r="K1" s="361"/>
      <c r="L1" s="365" t="s">
        <v>86</v>
      </c>
      <c r="M1" s="366"/>
      <c r="N1" s="367"/>
      <c r="O1" s="341" t="s">
        <v>87</v>
      </c>
      <c r="P1" s="341"/>
      <c r="Q1" s="341"/>
      <c r="R1" s="342"/>
      <c r="S1" s="345" t="s">
        <v>88</v>
      </c>
      <c r="T1" s="341"/>
      <c r="U1" s="341"/>
      <c r="V1" s="341"/>
      <c r="W1" s="341"/>
      <c r="X1" s="342"/>
      <c r="Y1" s="200" t="s">
        <v>222</v>
      </c>
      <c r="Z1" s="200" t="s">
        <v>223</v>
      </c>
      <c r="AA1" s="385" t="s">
        <v>175</v>
      </c>
      <c r="AB1" s="386"/>
      <c r="AC1" s="176" t="s">
        <v>19</v>
      </c>
      <c r="AD1" s="177" t="s">
        <v>174</v>
      </c>
      <c r="AE1" s="345" t="s">
        <v>90</v>
      </c>
      <c r="AF1" s="347"/>
      <c r="AG1" s="348"/>
    </row>
    <row r="2" spans="1:33" ht="26.25" customHeight="1" thickBot="1">
      <c r="A2" s="354">
        <v>46041</v>
      </c>
      <c r="B2" s="355"/>
      <c r="C2" s="92" t="s">
        <v>40</v>
      </c>
      <c r="D2" s="93">
        <f>AVERAGE(N21,N38,N55,N72,N89,N106,N123)</f>
        <v>145.05439684936994</v>
      </c>
      <c r="E2" s="93" t="s">
        <v>91</v>
      </c>
      <c r="F2" s="94">
        <f>F1/D1</f>
        <v>52.394833371801916</v>
      </c>
      <c r="G2" s="95" t="s">
        <v>92</v>
      </c>
      <c r="H2" s="96">
        <f>COUNT(H5:H123)</f>
        <v>0</v>
      </c>
      <c r="I2" s="362"/>
      <c r="J2" s="363"/>
      <c r="K2" s="364"/>
      <c r="L2" s="368"/>
      <c r="M2" s="343"/>
      <c r="N2" s="369"/>
      <c r="O2" s="343"/>
      <c r="P2" s="343"/>
      <c r="Q2" s="343"/>
      <c r="R2" s="344"/>
      <c r="S2" s="346"/>
      <c r="T2" s="343"/>
      <c r="U2" s="343"/>
      <c r="V2" s="343"/>
      <c r="W2" s="343"/>
      <c r="X2" s="344"/>
      <c r="Y2" s="201">
        <f>SUM(Y21,Y38,Y55,Y72,Y89,Y106,Y123)</f>
        <v>0</v>
      </c>
      <c r="Z2" s="201">
        <f>SUM(Z21,Z38,Z55,Z72,Z89,Z106,Z123)</f>
        <v>0</v>
      </c>
      <c r="AA2" s="387"/>
      <c r="AB2" s="388"/>
      <c r="AC2" s="178">
        <f>SUM(AC21,AC38,AC55,AC72,AC89,AC106,AC123)</f>
        <v>48</v>
      </c>
      <c r="AD2" s="179">
        <f>SUM(AD21,AD38,AD55,AD72,AD89,AD106,AD123)</f>
        <v>0</v>
      </c>
      <c r="AE2" s="349"/>
      <c r="AF2" s="350"/>
      <c r="AG2" s="351"/>
    </row>
    <row r="3" spans="1:33" ht="23.25" customHeight="1">
      <c r="A3" s="356" t="s">
        <v>93</v>
      </c>
      <c r="B3" s="358" t="s">
        <v>94</v>
      </c>
      <c r="C3" s="315" t="s">
        <v>95</v>
      </c>
      <c r="D3" s="315"/>
      <c r="E3" s="337" t="s">
        <v>96</v>
      </c>
      <c r="F3" s="315" t="s">
        <v>97</v>
      </c>
      <c r="G3" s="337" t="s">
        <v>98</v>
      </c>
      <c r="H3" s="339" t="s">
        <v>99</v>
      </c>
      <c r="I3" s="329" t="s">
        <v>100</v>
      </c>
      <c r="J3" s="325" t="s">
        <v>101</v>
      </c>
      <c r="K3" s="327" t="s">
        <v>40</v>
      </c>
      <c r="L3" s="352" t="s">
        <v>100</v>
      </c>
      <c r="M3" s="325" t="s">
        <v>101</v>
      </c>
      <c r="N3" s="327" t="s">
        <v>40</v>
      </c>
      <c r="O3" s="329" t="s">
        <v>100</v>
      </c>
      <c r="P3" s="331" t="s">
        <v>40</v>
      </c>
      <c r="Q3" s="333" t="s">
        <v>102</v>
      </c>
      <c r="R3" s="335" t="s">
        <v>103</v>
      </c>
      <c r="S3" s="314" t="s">
        <v>104</v>
      </c>
      <c r="T3" s="315"/>
      <c r="U3" s="316" t="s">
        <v>105</v>
      </c>
      <c r="V3" s="316" t="s">
        <v>106</v>
      </c>
      <c r="W3" s="315" t="s">
        <v>107</v>
      </c>
      <c r="X3" s="318"/>
      <c r="Y3" s="379" t="s">
        <v>224</v>
      </c>
      <c r="Z3" s="380"/>
      <c r="AA3" s="381" t="s">
        <v>108</v>
      </c>
      <c r="AB3" s="382"/>
      <c r="AC3" s="379" t="s">
        <v>225</v>
      </c>
      <c r="AD3" s="380"/>
      <c r="AE3" s="323" t="s">
        <v>101</v>
      </c>
      <c r="AF3" s="370" t="s">
        <v>102</v>
      </c>
      <c r="AG3" s="372" t="s">
        <v>109</v>
      </c>
    </row>
    <row r="4" spans="1:33" ht="17.25" customHeight="1" thickBot="1">
      <c r="A4" s="357"/>
      <c r="B4" s="359"/>
      <c r="C4" s="360"/>
      <c r="D4" s="360"/>
      <c r="E4" s="338"/>
      <c r="F4" s="360"/>
      <c r="G4" s="338"/>
      <c r="H4" s="340"/>
      <c r="I4" s="330"/>
      <c r="J4" s="326"/>
      <c r="K4" s="328"/>
      <c r="L4" s="353"/>
      <c r="M4" s="326"/>
      <c r="N4" s="328"/>
      <c r="O4" s="330"/>
      <c r="P4" s="332"/>
      <c r="Q4" s="334"/>
      <c r="R4" s="336"/>
      <c r="S4" s="68" t="s">
        <v>110</v>
      </c>
      <c r="T4" s="99" t="s">
        <v>111</v>
      </c>
      <c r="U4" s="317"/>
      <c r="V4" s="317"/>
      <c r="W4" s="99" t="s">
        <v>112</v>
      </c>
      <c r="X4" s="69" t="s">
        <v>113</v>
      </c>
      <c r="Y4" s="202" t="s">
        <v>49</v>
      </c>
      <c r="Z4" s="203" t="s">
        <v>50</v>
      </c>
      <c r="AA4" s="383"/>
      <c r="AB4" s="384"/>
      <c r="AC4" s="202" t="s">
        <v>176</v>
      </c>
      <c r="AD4" s="203" t="s">
        <v>177</v>
      </c>
      <c r="AE4" s="324"/>
      <c r="AF4" s="371"/>
      <c r="AG4" s="373"/>
    </row>
    <row r="5" spans="1:33" ht="15.75" customHeight="1">
      <c r="A5" s="311" t="s">
        <v>183</v>
      </c>
      <c r="B5" s="114" t="s">
        <v>178</v>
      </c>
      <c r="C5" s="375" t="s">
        <v>179</v>
      </c>
      <c r="D5" s="375"/>
      <c r="E5" s="147">
        <v>19.7</v>
      </c>
      <c r="F5" s="151">
        <v>3399</v>
      </c>
      <c r="G5" s="148">
        <f t="shared" ref="G5:G8" si="0">E5*F5</f>
        <v>66960.3</v>
      </c>
      <c r="H5" s="149"/>
      <c r="I5" s="150">
        <v>13</v>
      </c>
      <c r="J5" s="151">
        <v>1200</v>
      </c>
      <c r="K5" s="152">
        <f>J5/I5</f>
        <v>92.307692307692307</v>
      </c>
      <c r="L5" s="153">
        <v>13</v>
      </c>
      <c r="M5" s="151">
        <f>F5/V5*60</f>
        <v>1078.0969162995593</v>
      </c>
      <c r="N5" s="152">
        <f>M5/L5</f>
        <v>82.930532023043028</v>
      </c>
      <c r="O5" s="154">
        <f>L5-I5</f>
        <v>0</v>
      </c>
      <c r="P5" s="155">
        <f>N5-K5</f>
        <v>-9.3771602846492783</v>
      </c>
      <c r="Q5" s="156">
        <f>N5/K5</f>
        <v>0.89841409691629948</v>
      </c>
      <c r="R5" s="306">
        <f>Q21</f>
        <v>0.89093934697913879</v>
      </c>
      <c r="S5" s="157">
        <v>0.20833333333333334</v>
      </c>
      <c r="T5" s="158">
        <v>0.33969907407407407</v>
      </c>
      <c r="U5" s="159"/>
      <c r="V5" s="160">
        <v>189.16666666666666</v>
      </c>
      <c r="W5" s="183"/>
      <c r="X5" s="152"/>
      <c r="Y5" s="12"/>
      <c r="Z5" s="208"/>
      <c r="AA5" s="309"/>
      <c r="AB5" s="310"/>
      <c r="AC5" s="12">
        <v>4</v>
      </c>
      <c r="AD5" s="208"/>
      <c r="AE5" s="180">
        <f>M5-J5</f>
        <v>-121.90308370044067</v>
      </c>
      <c r="AF5" s="132">
        <f>M5/J5</f>
        <v>0.89841409691629948</v>
      </c>
      <c r="AG5" s="376">
        <f>AF21</f>
        <v>0.8909393469791389</v>
      </c>
    </row>
    <row r="6" spans="1:33" ht="15.75" customHeight="1">
      <c r="A6" s="312"/>
      <c r="B6" s="100" t="s">
        <v>184</v>
      </c>
      <c r="C6" s="374" t="s">
        <v>185</v>
      </c>
      <c r="D6" s="374"/>
      <c r="E6" s="101">
        <v>56.77</v>
      </c>
      <c r="F6" s="102">
        <v>4010</v>
      </c>
      <c r="G6" s="103">
        <f t="shared" si="0"/>
        <v>227647.7</v>
      </c>
      <c r="H6" s="26"/>
      <c r="I6" s="104">
        <v>25</v>
      </c>
      <c r="J6" s="105">
        <v>2000</v>
      </c>
      <c r="K6" s="106">
        <f t="shared" ref="K6:K41" si="1">J6/I6</f>
        <v>80</v>
      </c>
      <c r="L6" s="107">
        <v>25</v>
      </c>
      <c r="M6" s="105">
        <f>F6/V6*60</f>
        <v>1776.5198129460996</v>
      </c>
      <c r="N6" s="106">
        <f>M6/L6</f>
        <v>71.060792517843979</v>
      </c>
      <c r="O6" s="108">
        <f>L6-I6</f>
        <v>0</v>
      </c>
      <c r="P6" s="109">
        <f>N6-K6</f>
        <v>-8.9392074821560215</v>
      </c>
      <c r="Q6" s="110">
        <f>N6/K6</f>
        <v>0.88825990647304975</v>
      </c>
      <c r="R6" s="307"/>
      <c r="S6" s="47">
        <v>0.34305555555555556</v>
      </c>
      <c r="T6" s="48">
        <v>0.43710648148148146</v>
      </c>
      <c r="U6" s="111">
        <v>4.8333333333333428</v>
      </c>
      <c r="V6" s="112">
        <v>135.43333333333328</v>
      </c>
      <c r="W6" s="113"/>
      <c r="X6" s="116"/>
      <c r="Y6" s="12"/>
      <c r="Z6" s="208"/>
      <c r="AA6" s="295"/>
      <c r="AB6" s="296"/>
      <c r="AC6" s="12">
        <v>2</v>
      </c>
      <c r="AD6" s="208"/>
      <c r="AE6" s="117">
        <f>M6-J6</f>
        <v>-223.48018705390041</v>
      </c>
      <c r="AF6" s="110">
        <f>M6/J6</f>
        <v>0.88825990647304975</v>
      </c>
      <c r="AG6" s="377"/>
    </row>
    <row r="7" spans="1:33" ht="15.75" customHeight="1">
      <c r="A7" s="312"/>
      <c r="B7" s="100" t="s">
        <v>186</v>
      </c>
      <c r="C7" s="374" t="s">
        <v>187</v>
      </c>
      <c r="D7" s="374"/>
      <c r="E7" s="101">
        <v>77.34</v>
      </c>
      <c r="F7" s="102">
        <v>2296</v>
      </c>
      <c r="G7" s="103">
        <f t="shared" si="0"/>
        <v>177572.64</v>
      </c>
      <c r="H7" s="26"/>
      <c r="I7" s="104">
        <v>25</v>
      </c>
      <c r="J7" s="105">
        <v>2000</v>
      </c>
      <c r="K7" s="106">
        <f t="shared" si="1"/>
        <v>80</v>
      </c>
      <c r="L7" s="107">
        <v>25</v>
      </c>
      <c r="M7" s="105">
        <f>F7/V7*60</f>
        <v>1778.3132530120486</v>
      </c>
      <c r="N7" s="106">
        <f>M7/L7</f>
        <v>71.132530120481945</v>
      </c>
      <c r="O7" s="108">
        <f>L7-I7</f>
        <v>0</v>
      </c>
      <c r="P7" s="109">
        <f>N7-K7</f>
        <v>-8.8674698795180547</v>
      </c>
      <c r="Q7" s="110">
        <f>N7/K7</f>
        <v>0.88915662650602434</v>
      </c>
      <c r="R7" s="307"/>
      <c r="S7" s="47">
        <v>0.44027777777777777</v>
      </c>
      <c r="T7" s="48">
        <v>0.49407407407407405</v>
      </c>
      <c r="U7" s="111">
        <v>4.5666666666666877</v>
      </c>
      <c r="V7" s="112">
        <v>77.466666666666654</v>
      </c>
      <c r="W7" s="113">
        <v>0.49407407407407405</v>
      </c>
      <c r="X7" s="116">
        <v>0.53263888888888888</v>
      </c>
      <c r="Y7" s="12"/>
      <c r="Z7" s="208"/>
      <c r="AA7" s="295"/>
      <c r="AB7" s="296"/>
      <c r="AC7" s="12">
        <v>4</v>
      </c>
      <c r="AD7" s="208"/>
      <c r="AE7" s="117">
        <f>M7-J7</f>
        <v>-221.68674698795144</v>
      </c>
      <c r="AF7" s="110">
        <f>M7/J7</f>
        <v>0.88915662650602423</v>
      </c>
      <c r="AG7" s="377"/>
    </row>
    <row r="8" spans="1:33" ht="15.75" customHeight="1">
      <c r="A8" s="312"/>
      <c r="B8" s="100" t="s">
        <v>186</v>
      </c>
      <c r="C8" s="374" t="s">
        <v>189</v>
      </c>
      <c r="D8" s="374"/>
      <c r="E8" s="101">
        <v>59.52</v>
      </c>
      <c r="F8" s="102">
        <v>4757</v>
      </c>
      <c r="G8" s="103">
        <f t="shared" si="0"/>
        <v>283136.64000000001</v>
      </c>
      <c r="H8" s="26"/>
      <c r="I8" s="104">
        <v>25</v>
      </c>
      <c r="J8" s="105">
        <v>2000</v>
      </c>
      <c r="K8" s="106">
        <f t="shared" si="1"/>
        <v>80</v>
      </c>
      <c r="L8" s="107">
        <v>25</v>
      </c>
      <c r="M8" s="105">
        <f>F8/V8*60</f>
        <v>1781.8333159920924</v>
      </c>
      <c r="N8" s="106">
        <f>M8/L8</f>
        <v>71.273332639683701</v>
      </c>
      <c r="O8" s="108">
        <f>L8-I8</f>
        <v>0</v>
      </c>
      <c r="P8" s="109">
        <f>N8-K8</f>
        <v>-8.7266673603162985</v>
      </c>
      <c r="Q8" s="110">
        <f>N8/K8</f>
        <v>0.89091665799604625</v>
      </c>
      <c r="R8" s="307"/>
      <c r="S8" s="47">
        <v>0.53263888888888888</v>
      </c>
      <c r="T8" s="48">
        <v>0.64387731481481481</v>
      </c>
      <c r="U8" s="111">
        <v>55.533333333333353</v>
      </c>
      <c r="V8" s="112">
        <v>160.18333333333334</v>
      </c>
      <c r="W8" s="113"/>
      <c r="X8" s="116"/>
      <c r="Y8" s="12"/>
      <c r="Z8" s="208"/>
      <c r="AA8" s="295"/>
      <c r="AB8" s="296"/>
      <c r="AC8" s="12">
        <v>4</v>
      </c>
      <c r="AD8" s="208"/>
      <c r="AE8" s="117">
        <f>M8-J8</f>
        <v>-218.16668400790763</v>
      </c>
      <c r="AF8" s="110">
        <f>M8/J8</f>
        <v>0.89091665799604614</v>
      </c>
      <c r="AG8" s="377"/>
    </row>
    <row r="9" spans="1:33" ht="15.75" customHeight="1">
      <c r="A9" s="312"/>
      <c r="B9" s="100"/>
      <c r="C9" s="374"/>
      <c r="D9" s="374"/>
      <c r="E9" s="101"/>
      <c r="F9" s="102"/>
      <c r="G9" s="103"/>
      <c r="H9" s="13"/>
      <c r="I9" s="104"/>
      <c r="J9" s="105"/>
      <c r="K9" s="106"/>
      <c r="L9" s="118"/>
      <c r="M9" s="105"/>
      <c r="N9" s="106"/>
      <c r="O9" s="108"/>
      <c r="P9" s="109"/>
      <c r="Q9" s="110"/>
      <c r="R9" s="307"/>
      <c r="S9" s="47"/>
      <c r="T9" s="48"/>
      <c r="U9" s="111"/>
      <c r="V9" s="112"/>
      <c r="W9" s="113"/>
      <c r="X9" s="116"/>
      <c r="Y9" s="12"/>
      <c r="Z9" s="208"/>
      <c r="AA9" s="295"/>
      <c r="AB9" s="296"/>
      <c r="AC9" s="12"/>
      <c r="AD9" s="208"/>
      <c r="AE9" s="117"/>
      <c r="AF9" s="110"/>
      <c r="AG9" s="377"/>
    </row>
    <row r="10" spans="1:33" ht="15.75" customHeight="1">
      <c r="A10" s="312"/>
      <c r="B10" s="100"/>
      <c r="C10" s="374"/>
      <c r="D10" s="374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07"/>
      <c r="S10" s="47"/>
      <c r="T10" s="48"/>
      <c r="U10" s="111"/>
      <c r="V10" s="112"/>
      <c r="W10" s="113"/>
      <c r="X10" s="116"/>
      <c r="Y10" s="12"/>
      <c r="Z10" s="208"/>
      <c r="AA10" s="295"/>
      <c r="AB10" s="296"/>
      <c r="AC10" s="12"/>
      <c r="AD10" s="208"/>
      <c r="AE10" s="117"/>
      <c r="AF10" s="110"/>
      <c r="AG10" s="377"/>
    </row>
    <row r="11" spans="1:33" ht="15.75" customHeight="1">
      <c r="A11" s="312"/>
      <c r="B11" s="100"/>
      <c r="C11" s="374"/>
      <c r="D11" s="374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307"/>
      <c r="S11" s="47"/>
      <c r="T11" s="48"/>
      <c r="U11" s="111"/>
      <c r="V11" s="112"/>
      <c r="W11" s="113"/>
      <c r="X11" s="116"/>
      <c r="Y11" s="12"/>
      <c r="Z11" s="208"/>
      <c r="AA11" s="295"/>
      <c r="AB11" s="296"/>
      <c r="AC11" s="12"/>
      <c r="AD11" s="208"/>
      <c r="AE11" s="117"/>
      <c r="AF11" s="110"/>
      <c r="AG11" s="377"/>
    </row>
    <row r="12" spans="1:33" ht="15.75" customHeight="1">
      <c r="A12" s="312"/>
      <c r="B12" s="100"/>
      <c r="C12" s="374"/>
      <c r="D12" s="374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07"/>
      <c r="S12" s="47"/>
      <c r="T12" s="48"/>
      <c r="U12" s="111"/>
      <c r="V12" s="112"/>
      <c r="W12" s="113"/>
      <c r="X12" s="116"/>
      <c r="Y12" s="12"/>
      <c r="Z12" s="208"/>
      <c r="AA12" s="295"/>
      <c r="AB12" s="296"/>
      <c r="AC12" s="12"/>
      <c r="AD12" s="208"/>
      <c r="AE12" s="117"/>
      <c r="AF12" s="110"/>
      <c r="AG12" s="377"/>
    </row>
    <row r="13" spans="1:33" ht="15.75" customHeight="1">
      <c r="A13" s="312"/>
      <c r="B13" s="100"/>
      <c r="C13" s="374"/>
      <c r="D13" s="374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07"/>
      <c r="S13" s="47"/>
      <c r="T13" s="48"/>
      <c r="U13" s="111"/>
      <c r="V13" s="112"/>
      <c r="W13" s="113"/>
      <c r="X13" s="116"/>
      <c r="Y13" s="12"/>
      <c r="Z13" s="208"/>
      <c r="AA13" s="295"/>
      <c r="AB13" s="296"/>
      <c r="AC13" s="12"/>
      <c r="AD13" s="208"/>
      <c r="AE13" s="117"/>
      <c r="AF13" s="110"/>
      <c r="AG13" s="377"/>
    </row>
    <row r="14" spans="1:33" ht="15.75" customHeight="1">
      <c r="A14" s="312"/>
      <c r="B14" s="100"/>
      <c r="C14" s="374"/>
      <c r="D14" s="374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07"/>
      <c r="S14" s="47"/>
      <c r="T14" s="48"/>
      <c r="U14" s="111"/>
      <c r="V14" s="112"/>
      <c r="W14" s="113"/>
      <c r="X14" s="116"/>
      <c r="Y14" s="12"/>
      <c r="Z14" s="208"/>
      <c r="AA14" s="295"/>
      <c r="AB14" s="296"/>
      <c r="AC14" s="12"/>
      <c r="AD14" s="208"/>
      <c r="AE14" s="117"/>
      <c r="AF14" s="110"/>
      <c r="AG14" s="377"/>
    </row>
    <row r="15" spans="1:33" ht="15.75" customHeight="1">
      <c r="A15" s="312"/>
      <c r="B15" s="100"/>
      <c r="C15" s="374"/>
      <c r="D15" s="37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07"/>
      <c r="S15" s="47"/>
      <c r="T15" s="48"/>
      <c r="U15" s="111"/>
      <c r="V15" s="112"/>
      <c r="W15" s="113"/>
      <c r="X15" s="116"/>
      <c r="Y15" s="12"/>
      <c r="Z15" s="208"/>
      <c r="AA15" s="295"/>
      <c r="AB15" s="296"/>
      <c r="AC15" s="12"/>
      <c r="AD15" s="208"/>
      <c r="AE15" s="117"/>
      <c r="AF15" s="110"/>
      <c r="AG15" s="377"/>
    </row>
    <row r="16" spans="1:33" ht="15.75" customHeight="1">
      <c r="A16" s="312"/>
      <c r="B16" s="100"/>
      <c r="C16" s="374"/>
      <c r="D16" s="37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07"/>
      <c r="S16" s="47"/>
      <c r="T16" s="48"/>
      <c r="U16" s="111"/>
      <c r="V16" s="112"/>
      <c r="W16" s="113"/>
      <c r="X16" s="116"/>
      <c r="Y16" s="12"/>
      <c r="Z16" s="208"/>
      <c r="AA16" s="295"/>
      <c r="AB16" s="296"/>
      <c r="AC16" s="12"/>
      <c r="AD16" s="208"/>
      <c r="AE16" s="117"/>
      <c r="AF16" s="110"/>
      <c r="AG16" s="377"/>
    </row>
    <row r="17" spans="1:33" ht="15.75" customHeight="1">
      <c r="A17" s="312"/>
      <c r="B17" s="100"/>
      <c r="C17" s="374"/>
      <c r="D17" s="37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07"/>
      <c r="S17" s="47"/>
      <c r="T17" s="48"/>
      <c r="U17" s="111"/>
      <c r="V17" s="112"/>
      <c r="W17" s="113"/>
      <c r="X17" s="116"/>
      <c r="Y17" s="12"/>
      <c r="Z17" s="208"/>
      <c r="AA17" s="295"/>
      <c r="AB17" s="296"/>
      <c r="AC17" s="12"/>
      <c r="AD17" s="208"/>
      <c r="AE17" s="117"/>
      <c r="AF17" s="110"/>
      <c r="AG17" s="377"/>
    </row>
    <row r="18" spans="1:33" ht="15.75" customHeight="1">
      <c r="A18" s="312"/>
      <c r="B18" s="100"/>
      <c r="C18" s="374"/>
      <c r="D18" s="37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07"/>
      <c r="S18" s="47"/>
      <c r="T18" s="48"/>
      <c r="U18" s="111"/>
      <c r="V18" s="112"/>
      <c r="W18" s="113"/>
      <c r="X18" s="116"/>
      <c r="Y18" s="12"/>
      <c r="Z18" s="208"/>
      <c r="AA18" s="295"/>
      <c r="AB18" s="296"/>
      <c r="AC18" s="12"/>
      <c r="AD18" s="208"/>
      <c r="AE18" s="117"/>
      <c r="AF18" s="110"/>
      <c r="AG18" s="377"/>
    </row>
    <row r="19" spans="1:33" ht="15.75" customHeight="1">
      <c r="A19" s="312"/>
      <c r="B19" s="100"/>
      <c r="C19" s="374"/>
      <c r="D19" s="37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07"/>
      <c r="S19" s="47"/>
      <c r="T19" s="48"/>
      <c r="U19" s="111"/>
      <c r="V19" s="112"/>
      <c r="W19" s="113"/>
      <c r="X19" s="116"/>
      <c r="Y19" s="12"/>
      <c r="Z19" s="208"/>
      <c r="AA19" s="295"/>
      <c r="AB19" s="296"/>
      <c r="AC19" s="12"/>
      <c r="AD19" s="208"/>
      <c r="AE19" s="117"/>
      <c r="AF19" s="110"/>
      <c r="AG19" s="377"/>
    </row>
    <row r="20" spans="1:33" ht="15.75" customHeight="1">
      <c r="A20" s="312"/>
      <c r="B20" s="100"/>
      <c r="C20" s="374"/>
      <c r="D20" s="374"/>
      <c r="E20" s="184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07"/>
      <c r="S20" s="47"/>
      <c r="T20" s="48"/>
      <c r="U20" s="130"/>
      <c r="V20" s="112"/>
      <c r="W20" s="113"/>
      <c r="X20" s="116"/>
      <c r="Y20" s="12"/>
      <c r="Z20" s="208"/>
      <c r="AA20" s="295"/>
      <c r="AB20" s="296"/>
      <c r="AC20" s="12"/>
      <c r="AD20" s="208"/>
      <c r="AE20" s="117"/>
      <c r="AF20" s="110"/>
      <c r="AG20" s="377"/>
    </row>
    <row r="21" spans="1:33" ht="15.75" customHeight="1" thickBot="1">
      <c r="A21" s="313"/>
      <c r="B21" s="133" t="s">
        <v>117</v>
      </c>
      <c r="C21" s="297"/>
      <c r="D21" s="297"/>
      <c r="E21" s="134"/>
      <c r="F21" s="167"/>
      <c r="G21" s="135"/>
      <c r="H21" s="69"/>
      <c r="I21" s="136">
        <f t="shared" ref="I21:J21" si="2">AVERAGE(I5:I20)</f>
        <v>22</v>
      </c>
      <c r="J21" s="137">
        <f t="shared" si="2"/>
        <v>1800</v>
      </c>
      <c r="K21" s="138">
        <f t="shared" ref="K21" si="3">J21/I21</f>
        <v>81.818181818181813</v>
      </c>
      <c r="L21" s="136">
        <f t="shared" ref="L21:M21" si="4">AVERAGE(L5:L20)</f>
        <v>22</v>
      </c>
      <c r="M21" s="137">
        <f t="shared" si="4"/>
        <v>1603.69082456245</v>
      </c>
      <c r="N21" s="138">
        <f>M21/L21</f>
        <v>72.895037480111355</v>
      </c>
      <c r="O21" s="139">
        <f>L21-I21</f>
        <v>0</v>
      </c>
      <c r="P21" s="140">
        <f>N21-K21</f>
        <v>-8.9231443380704576</v>
      </c>
      <c r="Q21" s="141">
        <f>N21/K21</f>
        <v>0.89093934697913879</v>
      </c>
      <c r="R21" s="308"/>
      <c r="S21" s="142">
        <f>S5</f>
        <v>0.20833333333333334</v>
      </c>
      <c r="T21" s="143">
        <f>INDEX(T5:T20,COUNTA(T5:T20))</f>
        <v>0.64387731481481481</v>
      </c>
      <c r="U21" s="144"/>
      <c r="V21" s="166"/>
      <c r="W21" s="167"/>
      <c r="X21" s="138"/>
      <c r="Y21" s="181">
        <f>SUM(Y5:Y20)</f>
        <v>0</v>
      </c>
      <c r="Z21" s="182">
        <f>SUM(Z5:Z20)</f>
        <v>0</v>
      </c>
      <c r="AA21" s="298"/>
      <c r="AB21" s="299"/>
      <c r="AC21" s="181">
        <f>SUM(AC5:AC20)</f>
        <v>14</v>
      </c>
      <c r="AD21" s="182">
        <f>SUM(AD5:AD20)</f>
        <v>0</v>
      </c>
      <c r="AE21" s="168">
        <f>M21-J21</f>
        <v>-196.30917543755004</v>
      </c>
      <c r="AF21" s="141">
        <f>M21/J21</f>
        <v>0.8909393469791389</v>
      </c>
      <c r="AG21" s="378"/>
    </row>
    <row r="22" spans="1:33" ht="15.75" customHeight="1">
      <c r="A22" s="300" t="s">
        <v>190</v>
      </c>
      <c r="B22" s="146" t="s">
        <v>186</v>
      </c>
      <c r="C22" s="304" t="s">
        <v>197</v>
      </c>
      <c r="D22" s="305"/>
      <c r="E22" s="147">
        <v>47.37</v>
      </c>
      <c r="F22" s="159">
        <v>2296</v>
      </c>
      <c r="G22" s="148">
        <f t="shared" ref="G22:G25" si="5">E22*F22</f>
        <v>108761.51999999999</v>
      </c>
      <c r="H22" s="149"/>
      <c r="I22" s="153">
        <v>21</v>
      </c>
      <c r="J22" s="151">
        <v>2000</v>
      </c>
      <c r="K22" s="152">
        <f>J22/I22</f>
        <v>95.238095238095241</v>
      </c>
      <c r="L22" s="153">
        <v>21</v>
      </c>
      <c r="M22" s="151">
        <f>F22/V22*60</f>
        <v>1774.1146168705734</v>
      </c>
      <c r="N22" s="152">
        <f>M22/L22</f>
        <v>84.481648422408256</v>
      </c>
      <c r="O22" s="154">
        <f>L22-I22</f>
        <v>0</v>
      </c>
      <c r="P22" s="155">
        <f>N22-K22</f>
        <v>-10.756446815686985</v>
      </c>
      <c r="Q22" s="156">
        <f>N22/K22</f>
        <v>0.88705730843528663</v>
      </c>
      <c r="R22" s="306">
        <f>Q38</f>
        <v>0.88771874922118144</v>
      </c>
      <c r="S22" s="157">
        <v>0.29190972222222222</v>
      </c>
      <c r="T22" s="158">
        <v>0.34583333333333333</v>
      </c>
      <c r="U22" s="159"/>
      <c r="V22" s="160">
        <v>77.649999999999991</v>
      </c>
      <c r="W22" s="97"/>
      <c r="X22" s="98"/>
      <c r="Y22" s="12"/>
      <c r="Z22" s="208"/>
      <c r="AA22" s="309"/>
      <c r="AB22" s="310"/>
      <c r="AC22" s="12">
        <v>2</v>
      </c>
      <c r="AD22" s="208"/>
      <c r="AE22" s="115">
        <f>M22-J22</f>
        <v>-225.8853831294266</v>
      </c>
      <c r="AF22" s="156">
        <f>M22/J22</f>
        <v>0.88705730843528674</v>
      </c>
      <c r="AG22" s="389">
        <f>AF38</f>
        <v>0.88771874922118144</v>
      </c>
    </row>
    <row r="23" spans="1:33" ht="15.75" customHeight="1">
      <c r="A23" s="301"/>
      <c r="B23" s="163" t="s">
        <v>186</v>
      </c>
      <c r="C23" s="293" t="s">
        <v>199</v>
      </c>
      <c r="D23" s="294"/>
      <c r="E23" s="101">
        <v>53.76</v>
      </c>
      <c r="F23" s="111">
        <v>3379</v>
      </c>
      <c r="G23" s="103">
        <f t="shared" si="5"/>
        <v>181655.03999999998</v>
      </c>
      <c r="H23" s="26"/>
      <c r="I23" s="107">
        <v>20</v>
      </c>
      <c r="J23" s="105">
        <v>2000</v>
      </c>
      <c r="K23" s="106">
        <f t="shared" si="1"/>
        <v>100</v>
      </c>
      <c r="L23" s="107">
        <v>20</v>
      </c>
      <c r="M23" s="105">
        <f>F23/V23*60</f>
        <v>1775.8248175182475</v>
      </c>
      <c r="N23" s="106">
        <f>M23/L23</f>
        <v>88.791240875912379</v>
      </c>
      <c r="O23" s="108">
        <f>L23-I23</f>
        <v>0</v>
      </c>
      <c r="P23" s="109">
        <f>N23-K23</f>
        <v>-11.208759124087621</v>
      </c>
      <c r="Q23" s="110">
        <f>N23/K23</f>
        <v>0.88791240875912381</v>
      </c>
      <c r="R23" s="307"/>
      <c r="S23" s="47">
        <v>0.34930555555555554</v>
      </c>
      <c r="T23" s="48">
        <v>0.42858796296296298</v>
      </c>
      <c r="U23" s="111">
        <v>4.9999999999999822</v>
      </c>
      <c r="V23" s="112">
        <v>114.16666666666671</v>
      </c>
      <c r="W23" s="113"/>
      <c r="X23" s="116"/>
      <c r="Y23" s="12"/>
      <c r="Z23" s="208"/>
      <c r="AA23" s="295"/>
      <c r="AB23" s="296"/>
      <c r="AC23" s="12">
        <v>3</v>
      </c>
      <c r="AD23" s="208"/>
      <c r="AE23" s="117">
        <f>M23-J23</f>
        <v>-224.17518248175247</v>
      </c>
      <c r="AF23" s="110">
        <f>M23/J23</f>
        <v>0.88791240875912381</v>
      </c>
      <c r="AG23" s="377"/>
    </row>
    <row r="24" spans="1:33" ht="15.75" customHeight="1">
      <c r="A24" s="301"/>
      <c r="B24" s="163" t="s">
        <v>186</v>
      </c>
      <c r="C24" s="293" t="s">
        <v>200</v>
      </c>
      <c r="D24" s="294"/>
      <c r="E24" s="101">
        <v>71.55</v>
      </c>
      <c r="F24" s="111">
        <v>2296</v>
      </c>
      <c r="G24" s="103">
        <f t="shared" si="5"/>
        <v>164278.79999999999</v>
      </c>
      <c r="H24" s="26"/>
      <c r="I24" s="107">
        <v>22</v>
      </c>
      <c r="J24" s="105">
        <v>2000</v>
      </c>
      <c r="K24" s="106">
        <f t="shared" si="1"/>
        <v>90.909090909090907</v>
      </c>
      <c r="L24" s="107">
        <v>22</v>
      </c>
      <c r="M24" s="105">
        <f>F24/V24*60</f>
        <v>1774.8765299549066</v>
      </c>
      <c r="N24" s="106">
        <f>M24/L24</f>
        <v>80.676205907041208</v>
      </c>
      <c r="O24" s="108">
        <f>L24-I24</f>
        <v>0</v>
      </c>
      <c r="P24" s="109">
        <f>N24-K24</f>
        <v>-10.232885002049699</v>
      </c>
      <c r="Q24" s="110">
        <f>N24/K24</f>
        <v>0.88743826497745326</v>
      </c>
      <c r="R24" s="307"/>
      <c r="S24" s="47">
        <v>0.43290509259259258</v>
      </c>
      <c r="T24" s="48">
        <v>0.48680555555555555</v>
      </c>
      <c r="U24" s="111">
        <v>6.2166666666666259</v>
      </c>
      <c r="V24" s="112">
        <v>77.616666666666674</v>
      </c>
      <c r="W24" s="113">
        <v>0.48680555555555555</v>
      </c>
      <c r="X24" s="116">
        <v>0.52638888888888891</v>
      </c>
      <c r="Y24" s="12"/>
      <c r="Z24" s="208"/>
      <c r="AA24" s="295"/>
      <c r="AB24" s="296"/>
      <c r="AC24" s="12">
        <v>1</v>
      </c>
      <c r="AD24" s="208"/>
      <c r="AE24" s="117">
        <f>M24-J24</f>
        <v>-225.12347004509343</v>
      </c>
      <c r="AF24" s="110">
        <f>M24/J24</f>
        <v>0.88743826497745326</v>
      </c>
      <c r="AG24" s="377"/>
    </row>
    <row r="25" spans="1:33" ht="15.75" customHeight="1">
      <c r="A25" s="301"/>
      <c r="B25" s="163" t="s">
        <v>191</v>
      </c>
      <c r="C25" s="293" t="s">
        <v>195</v>
      </c>
      <c r="D25" s="294"/>
      <c r="E25" s="101">
        <v>57.3</v>
      </c>
      <c r="F25" s="111">
        <v>1040</v>
      </c>
      <c r="G25" s="103">
        <f t="shared" si="5"/>
        <v>59592</v>
      </c>
      <c r="H25" s="26"/>
      <c r="I25" s="107">
        <v>21</v>
      </c>
      <c r="J25" s="105">
        <v>2000</v>
      </c>
      <c r="K25" s="106">
        <f t="shared" si="1"/>
        <v>95.238095238095241</v>
      </c>
      <c r="L25" s="107">
        <v>21</v>
      </c>
      <c r="M25" s="105">
        <f>F25/V25*60</f>
        <v>1776.9340294257238</v>
      </c>
      <c r="N25" s="106">
        <f>M25/L25</f>
        <v>84.615906163129708</v>
      </c>
      <c r="O25" s="108">
        <f>L25-I25</f>
        <v>0</v>
      </c>
      <c r="P25" s="109">
        <f>N25-K25</f>
        <v>-10.622189074965533</v>
      </c>
      <c r="Q25" s="110">
        <f>N25/K25</f>
        <v>0.88846701471286194</v>
      </c>
      <c r="R25" s="307"/>
      <c r="S25" s="47">
        <v>0.52638888888888891</v>
      </c>
      <c r="T25" s="48">
        <v>0.55077546296296298</v>
      </c>
      <c r="U25" s="111">
        <v>57.000000000000036</v>
      </c>
      <c r="V25" s="112">
        <v>35.116666666666667</v>
      </c>
      <c r="W25" s="113"/>
      <c r="X25" s="116"/>
      <c r="Y25" s="12"/>
      <c r="Z25" s="208"/>
      <c r="AA25" s="295"/>
      <c r="AB25" s="296"/>
      <c r="AC25" s="12">
        <v>1</v>
      </c>
      <c r="AD25" s="208"/>
      <c r="AE25" s="117">
        <f>M25-J25</f>
        <v>-223.06597057427621</v>
      </c>
      <c r="AF25" s="110">
        <f>M25/J25</f>
        <v>0.88846701471286194</v>
      </c>
      <c r="AG25" s="377"/>
    </row>
    <row r="26" spans="1:33" ht="15.75" customHeight="1">
      <c r="A26" s="302"/>
      <c r="B26" s="163"/>
      <c r="C26" s="293"/>
      <c r="D26" s="294"/>
      <c r="E26" s="101"/>
      <c r="F26" s="111"/>
      <c r="G26" s="103"/>
      <c r="H26" s="13"/>
      <c r="I26" s="118"/>
      <c r="J26" s="105"/>
      <c r="K26" s="106"/>
      <c r="L26" s="118"/>
      <c r="M26" s="105"/>
      <c r="N26" s="106"/>
      <c r="O26" s="108"/>
      <c r="P26" s="109"/>
      <c r="Q26" s="110"/>
      <c r="R26" s="307"/>
      <c r="S26" s="47"/>
      <c r="T26" s="48"/>
      <c r="U26" s="111"/>
      <c r="V26" s="112"/>
      <c r="W26" s="113"/>
      <c r="X26" s="116"/>
      <c r="Y26" s="12"/>
      <c r="Z26" s="208"/>
      <c r="AA26" s="295"/>
      <c r="AB26" s="296"/>
      <c r="AC26" s="12"/>
      <c r="AD26" s="208"/>
      <c r="AE26" s="117"/>
      <c r="AF26" s="110"/>
      <c r="AG26" s="377"/>
    </row>
    <row r="27" spans="1:33" ht="15.75" customHeight="1">
      <c r="A27" s="302"/>
      <c r="B27" s="163"/>
      <c r="C27" s="293"/>
      <c r="D27" s="294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307"/>
      <c r="S27" s="47"/>
      <c r="T27" s="48"/>
      <c r="U27" s="111"/>
      <c r="V27" s="112"/>
      <c r="W27" s="113"/>
      <c r="X27" s="116"/>
      <c r="Y27" s="12"/>
      <c r="Z27" s="208"/>
      <c r="AA27" s="295"/>
      <c r="AB27" s="296"/>
      <c r="AC27" s="12"/>
      <c r="AD27" s="208"/>
      <c r="AE27" s="117"/>
      <c r="AF27" s="110"/>
      <c r="AG27" s="377"/>
    </row>
    <row r="28" spans="1:33" ht="15.75" customHeight="1">
      <c r="A28" s="302"/>
      <c r="B28" s="163"/>
      <c r="C28" s="293"/>
      <c r="D28" s="294"/>
      <c r="E28" s="101"/>
      <c r="F28" s="111"/>
      <c r="G28" s="121"/>
      <c r="H28" s="62"/>
      <c r="I28" s="118"/>
      <c r="J28" s="105"/>
      <c r="K28" s="106"/>
      <c r="L28" s="118"/>
      <c r="M28" s="105"/>
      <c r="N28" s="106"/>
      <c r="O28" s="123"/>
      <c r="P28" s="124"/>
      <c r="Q28" s="125"/>
      <c r="R28" s="307"/>
      <c r="S28" s="47"/>
      <c r="T28" s="48"/>
      <c r="U28" s="111"/>
      <c r="V28" s="112"/>
      <c r="W28" s="113"/>
      <c r="X28" s="116"/>
      <c r="Y28" s="12"/>
      <c r="Z28" s="208"/>
      <c r="AA28" s="295"/>
      <c r="AB28" s="296"/>
      <c r="AC28" s="12"/>
      <c r="AD28" s="208"/>
      <c r="AE28" s="117"/>
      <c r="AF28" s="110"/>
      <c r="AG28" s="377"/>
    </row>
    <row r="29" spans="1:33" ht="15.75" customHeight="1">
      <c r="A29" s="302"/>
      <c r="B29" s="163"/>
      <c r="C29" s="293"/>
      <c r="D29" s="294"/>
      <c r="E29" s="101"/>
      <c r="F29" s="111"/>
      <c r="G29" s="121"/>
      <c r="H29" s="62"/>
      <c r="I29" s="118"/>
      <c r="J29" s="105"/>
      <c r="K29" s="106"/>
      <c r="L29" s="118"/>
      <c r="M29" s="105"/>
      <c r="N29" s="106"/>
      <c r="O29" s="123"/>
      <c r="P29" s="124"/>
      <c r="Q29" s="125"/>
      <c r="R29" s="307"/>
      <c r="S29" s="47"/>
      <c r="T29" s="48"/>
      <c r="U29" s="111"/>
      <c r="V29" s="112"/>
      <c r="W29" s="113"/>
      <c r="X29" s="116"/>
      <c r="Y29" s="12"/>
      <c r="Z29" s="208"/>
      <c r="AA29" s="295"/>
      <c r="AB29" s="296"/>
      <c r="AC29" s="12"/>
      <c r="AD29" s="208"/>
      <c r="AE29" s="117"/>
      <c r="AF29" s="110"/>
      <c r="AG29" s="377"/>
    </row>
    <row r="30" spans="1:33" ht="15.75" customHeight="1">
      <c r="A30" s="302"/>
      <c r="B30" s="163"/>
      <c r="C30" s="293"/>
      <c r="D30" s="294"/>
      <c r="E30" s="101"/>
      <c r="F30" s="111"/>
      <c r="G30" s="121"/>
      <c r="H30" s="62"/>
      <c r="I30" s="118"/>
      <c r="J30" s="105"/>
      <c r="K30" s="106"/>
      <c r="L30" s="118"/>
      <c r="M30" s="105"/>
      <c r="N30" s="106"/>
      <c r="O30" s="123"/>
      <c r="P30" s="124"/>
      <c r="Q30" s="125"/>
      <c r="R30" s="307"/>
      <c r="S30" s="47"/>
      <c r="T30" s="48"/>
      <c r="U30" s="111"/>
      <c r="V30" s="112"/>
      <c r="W30" s="113"/>
      <c r="X30" s="116"/>
      <c r="Y30" s="12"/>
      <c r="Z30" s="208"/>
      <c r="AA30" s="295"/>
      <c r="AB30" s="296"/>
      <c r="AC30" s="12"/>
      <c r="AD30" s="208"/>
      <c r="AE30" s="117"/>
      <c r="AF30" s="110"/>
      <c r="AG30" s="377"/>
    </row>
    <row r="31" spans="1:33" ht="15.75" customHeight="1">
      <c r="A31" s="302"/>
      <c r="B31" s="163"/>
      <c r="C31" s="293"/>
      <c r="D31" s="294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307"/>
      <c r="S31" s="47"/>
      <c r="T31" s="48"/>
      <c r="U31" s="111"/>
      <c r="V31" s="112"/>
      <c r="W31" s="113"/>
      <c r="X31" s="116"/>
      <c r="Y31" s="12"/>
      <c r="Z31" s="208"/>
      <c r="AA31" s="295"/>
      <c r="AB31" s="296"/>
      <c r="AC31" s="12"/>
      <c r="AD31" s="208"/>
      <c r="AE31" s="117"/>
      <c r="AF31" s="110"/>
      <c r="AG31" s="377"/>
    </row>
    <row r="32" spans="1:33" ht="15.75" customHeight="1">
      <c r="A32" s="302"/>
      <c r="B32" s="163"/>
      <c r="C32" s="293"/>
      <c r="D32" s="294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307"/>
      <c r="S32" s="47"/>
      <c r="T32" s="48"/>
      <c r="U32" s="111"/>
      <c r="V32" s="112"/>
      <c r="W32" s="113"/>
      <c r="X32" s="116"/>
      <c r="Y32" s="12"/>
      <c r="Z32" s="208"/>
      <c r="AA32" s="295"/>
      <c r="AB32" s="296"/>
      <c r="AC32" s="12"/>
      <c r="AD32" s="208"/>
      <c r="AE32" s="117"/>
      <c r="AF32" s="110"/>
      <c r="AG32" s="377"/>
    </row>
    <row r="33" spans="1:33" ht="15.75" customHeight="1">
      <c r="A33" s="302"/>
      <c r="B33" s="163"/>
      <c r="C33" s="293"/>
      <c r="D33" s="294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307"/>
      <c r="S33" s="47"/>
      <c r="T33" s="48"/>
      <c r="U33" s="111"/>
      <c r="V33" s="112"/>
      <c r="W33" s="113"/>
      <c r="X33" s="116"/>
      <c r="Y33" s="12"/>
      <c r="Z33" s="208"/>
      <c r="AA33" s="295"/>
      <c r="AB33" s="296"/>
      <c r="AC33" s="12"/>
      <c r="AD33" s="208"/>
      <c r="AE33" s="117"/>
      <c r="AF33" s="110"/>
      <c r="AG33" s="377"/>
    </row>
    <row r="34" spans="1:33" ht="15.75" customHeight="1">
      <c r="A34" s="302"/>
      <c r="B34" s="163"/>
      <c r="C34" s="293"/>
      <c r="D34" s="294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307"/>
      <c r="S34" s="47"/>
      <c r="T34" s="48"/>
      <c r="U34" s="111"/>
      <c r="V34" s="112"/>
      <c r="W34" s="113"/>
      <c r="X34" s="116"/>
      <c r="Y34" s="12"/>
      <c r="Z34" s="208"/>
      <c r="AA34" s="295"/>
      <c r="AB34" s="296"/>
      <c r="AC34" s="12"/>
      <c r="AD34" s="208"/>
      <c r="AE34" s="117"/>
      <c r="AF34" s="110"/>
      <c r="AG34" s="377"/>
    </row>
    <row r="35" spans="1:33" ht="15.75" customHeight="1">
      <c r="A35" s="302"/>
      <c r="B35" s="163"/>
      <c r="C35" s="293"/>
      <c r="D35" s="294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307"/>
      <c r="S35" s="47"/>
      <c r="T35" s="48"/>
      <c r="U35" s="111"/>
      <c r="V35" s="112"/>
      <c r="W35" s="185"/>
      <c r="X35" s="186"/>
      <c r="Y35" s="12"/>
      <c r="Z35" s="208"/>
      <c r="AA35" s="295"/>
      <c r="AB35" s="296"/>
      <c r="AC35" s="12"/>
      <c r="AD35" s="208"/>
      <c r="AE35" s="117"/>
      <c r="AF35" s="110"/>
      <c r="AG35" s="377"/>
    </row>
    <row r="36" spans="1:33" ht="15.75" customHeight="1">
      <c r="A36" s="302"/>
      <c r="B36" s="163"/>
      <c r="C36" s="293"/>
      <c r="D36" s="294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307"/>
      <c r="S36" s="47"/>
      <c r="T36" s="48"/>
      <c r="U36" s="111"/>
      <c r="V36" s="112"/>
      <c r="W36" s="187"/>
      <c r="X36" s="188"/>
      <c r="Y36" s="12"/>
      <c r="Z36" s="208"/>
      <c r="AA36" s="295"/>
      <c r="AB36" s="296"/>
      <c r="AC36" s="12"/>
      <c r="AD36" s="208"/>
      <c r="AE36" s="117"/>
      <c r="AF36" s="110"/>
      <c r="AG36" s="377"/>
    </row>
    <row r="37" spans="1:33" ht="15.75" customHeight="1">
      <c r="A37" s="302"/>
      <c r="B37" s="100"/>
      <c r="C37" s="293"/>
      <c r="D37" s="294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307"/>
      <c r="S37" s="47"/>
      <c r="T37" s="48"/>
      <c r="U37" s="130"/>
      <c r="V37" s="112"/>
      <c r="W37" s="187"/>
      <c r="X37" s="188"/>
      <c r="Y37" s="12"/>
      <c r="Z37" s="208"/>
      <c r="AA37" s="295"/>
      <c r="AB37" s="296"/>
      <c r="AC37" s="12"/>
      <c r="AD37" s="208"/>
      <c r="AE37" s="117"/>
      <c r="AF37" s="110"/>
      <c r="AG37" s="377"/>
    </row>
    <row r="38" spans="1:33" ht="15.75" customHeight="1" thickBot="1">
      <c r="A38" s="303"/>
      <c r="B38" s="133" t="s">
        <v>117</v>
      </c>
      <c r="C38" s="297"/>
      <c r="D38" s="297"/>
      <c r="E38" s="134"/>
      <c r="F38" s="167"/>
      <c r="G38" s="135"/>
      <c r="H38" s="69"/>
      <c r="I38" s="136">
        <f t="shared" ref="I38:J38" si="6">AVERAGE(I22:I37)</f>
        <v>21</v>
      </c>
      <c r="J38" s="137">
        <f t="shared" si="6"/>
        <v>2000</v>
      </c>
      <c r="K38" s="138">
        <f t="shared" ref="K38" si="7">J38/I38</f>
        <v>95.238095238095241</v>
      </c>
      <c r="L38" s="136">
        <f t="shared" ref="L38:M38" si="8">AVERAGE(L22:L37)</f>
        <v>21</v>
      </c>
      <c r="M38" s="137">
        <f t="shared" si="8"/>
        <v>1775.4374984423628</v>
      </c>
      <c r="N38" s="138">
        <f>M38/L38</f>
        <v>84.54464278296966</v>
      </c>
      <c r="O38" s="139">
        <f>L38-I38</f>
        <v>0</v>
      </c>
      <c r="P38" s="140">
        <f>N38-K38</f>
        <v>-10.693452455125581</v>
      </c>
      <c r="Q38" s="141">
        <f>N38/K38</f>
        <v>0.88771874922118144</v>
      </c>
      <c r="R38" s="308"/>
      <c r="S38" s="142">
        <f>S22</f>
        <v>0.29190972222222222</v>
      </c>
      <c r="T38" s="143">
        <f>INDEX(T22:T37,COUNTA(T22:T37))</f>
        <v>0.55077546296296298</v>
      </c>
      <c r="U38" s="144"/>
      <c r="V38" s="166"/>
      <c r="W38" s="189"/>
      <c r="X38" s="190"/>
      <c r="Y38" s="181">
        <f>SUM(Y22:Y37)</f>
        <v>0</v>
      </c>
      <c r="Z38" s="182">
        <f>SUM(Z22:Z37)</f>
        <v>0</v>
      </c>
      <c r="AA38" s="298"/>
      <c r="AB38" s="299"/>
      <c r="AC38" s="181">
        <f>SUM(AC22:AC37)</f>
        <v>7</v>
      </c>
      <c r="AD38" s="182">
        <f>SUM(AD22:AD37)</f>
        <v>0</v>
      </c>
      <c r="AE38" s="168">
        <f>M38-J38</f>
        <v>-224.56250155763723</v>
      </c>
      <c r="AF38" s="141">
        <f>M38/J38</f>
        <v>0.88771874922118144</v>
      </c>
      <c r="AG38" s="378"/>
    </row>
    <row r="39" spans="1:33" ht="15.75" customHeight="1">
      <c r="A39" s="311" t="s">
        <v>196</v>
      </c>
      <c r="B39" s="146" t="s">
        <v>186</v>
      </c>
      <c r="C39" s="304" t="s">
        <v>194</v>
      </c>
      <c r="D39" s="305"/>
      <c r="E39" s="147">
        <v>59.34</v>
      </c>
      <c r="F39" s="97">
        <v>1546</v>
      </c>
      <c r="G39" s="148">
        <f t="shared" ref="G39:G41" si="9">E39*F39</f>
        <v>91739.64</v>
      </c>
      <c r="H39" s="149"/>
      <c r="I39" s="150">
        <v>24</v>
      </c>
      <c r="J39" s="151">
        <v>2000</v>
      </c>
      <c r="K39" s="152">
        <f>J39/I39</f>
        <v>83.333333333333329</v>
      </c>
      <c r="L39" s="153">
        <v>24</v>
      </c>
      <c r="M39" s="151">
        <f>F39/V39*60</f>
        <v>1775.8774728781116</v>
      </c>
      <c r="N39" s="152">
        <f>M39/L39</f>
        <v>73.994894703254644</v>
      </c>
      <c r="O39" s="154">
        <f>L39-I39</f>
        <v>0</v>
      </c>
      <c r="P39" s="155">
        <f>N39-K39</f>
        <v>-9.3384386300786844</v>
      </c>
      <c r="Q39" s="156">
        <f>N39/K39</f>
        <v>0.88793873643905574</v>
      </c>
      <c r="R39" s="306">
        <f>Q55</f>
        <v>0.88795739279479213</v>
      </c>
      <c r="S39" s="157">
        <v>0.29166666666666669</v>
      </c>
      <c r="T39" s="158">
        <v>0.32793981481481482</v>
      </c>
      <c r="U39" s="159"/>
      <c r="V39" s="160">
        <v>52.23333333333332</v>
      </c>
      <c r="W39" s="158"/>
      <c r="X39" s="169"/>
      <c r="Y39" s="12"/>
      <c r="Z39" s="208"/>
      <c r="AA39" s="309"/>
      <c r="AB39" s="310"/>
      <c r="AC39" s="12">
        <v>1</v>
      </c>
      <c r="AD39" s="208"/>
      <c r="AE39" s="115">
        <f>M39-J39</f>
        <v>-224.12252712188842</v>
      </c>
      <c r="AF39" s="156">
        <f>M39/J39</f>
        <v>0.88793873643905574</v>
      </c>
      <c r="AG39" s="290">
        <f>AF55</f>
        <v>0.88795739279479224</v>
      </c>
    </row>
    <row r="40" spans="1:33" ht="15.75" customHeight="1">
      <c r="A40" s="312"/>
      <c r="B40" s="163" t="s">
        <v>186</v>
      </c>
      <c r="C40" s="293" t="s">
        <v>188</v>
      </c>
      <c r="D40" s="294"/>
      <c r="E40" s="101">
        <v>58.67</v>
      </c>
      <c r="F40" s="102">
        <v>3621</v>
      </c>
      <c r="G40" s="103">
        <f t="shared" si="9"/>
        <v>212444.07</v>
      </c>
      <c r="H40" s="26"/>
      <c r="I40" s="104">
        <v>23</v>
      </c>
      <c r="J40" s="105">
        <v>2000</v>
      </c>
      <c r="K40" s="106">
        <f t="shared" si="1"/>
        <v>86.956521739130437</v>
      </c>
      <c r="L40" s="107">
        <v>23</v>
      </c>
      <c r="M40" s="105">
        <f>F40/V40*60</f>
        <v>1777.4202345241333</v>
      </c>
      <c r="N40" s="106">
        <f>M40/L40</f>
        <v>77.279140631484054</v>
      </c>
      <c r="O40" s="108">
        <f>L40-I40</f>
        <v>0</v>
      </c>
      <c r="P40" s="109">
        <f>N40-K40</f>
        <v>-9.6773811076463829</v>
      </c>
      <c r="Q40" s="110">
        <f>N40/K40</f>
        <v>0.88871011726206661</v>
      </c>
      <c r="R40" s="307"/>
      <c r="S40" s="47">
        <v>0.33194444444444443</v>
      </c>
      <c r="T40" s="48">
        <v>0.41682870370370373</v>
      </c>
      <c r="U40" s="111">
        <v>5.7666666666666355</v>
      </c>
      <c r="V40" s="112">
        <v>122.23333333333339</v>
      </c>
      <c r="W40" s="113"/>
      <c r="X40" s="116"/>
      <c r="Y40" s="12"/>
      <c r="Z40" s="208"/>
      <c r="AA40" s="295"/>
      <c r="AB40" s="296"/>
      <c r="AC40" s="12">
        <v>4</v>
      </c>
      <c r="AD40" s="208"/>
      <c r="AE40" s="117">
        <f>M40-J40</f>
        <v>-222.57976547586668</v>
      </c>
      <c r="AF40" s="110">
        <f>M40/J40</f>
        <v>0.88871011726206661</v>
      </c>
      <c r="AG40" s="291"/>
    </row>
    <row r="41" spans="1:33" ht="15.75" customHeight="1">
      <c r="A41" s="312"/>
      <c r="B41" s="163" t="s">
        <v>186</v>
      </c>
      <c r="C41" s="293" t="s">
        <v>198</v>
      </c>
      <c r="D41" s="294"/>
      <c r="E41" s="101">
        <v>59.54</v>
      </c>
      <c r="F41" s="102">
        <v>3229</v>
      </c>
      <c r="G41" s="103">
        <f t="shared" si="9"/>
        <v>192254.66</v>
      </c>
      <c r="H41" s="26"/>
      <c r="I41" s="104">
        <v>23</v>
      </c>
      <c r="J41" s="105">
        <v>2000</v>
      </c>
      <c r="K41" s="106">
        <f t="shared" si="1"/>
        <v>86.956521739130437</v>
      </c>
      <c r="L41" s="107">
        <v>23</v>
      </c>
      <c r="M41" s="105">
        <f>F41/V41*60</f>
        <v>1774.4466493665086</v>
      </c>
      <c r="N41" s="106">
        <f>M41/L41</f>
        <v>77.149854320282984</v>
      </c>
      <c r="O41" s="108">
        <f>L41-I41</f>
        <v>0</v>
      </c>
      <c r="P41" s="109">
        <f>N41-K41</f>
        <v>-9.8066674188474536</v>
      </c>
      <c r="Q41" s="110">
        <f>N41/K41</f>
        <v>0.88722332468325427</v>
      </c>
      <c r="R41" s="307"/>
      <c r="S41" s="47">
        <v>0.4201388888888889</v>
      </c>
      <c r="T41" s="48">
        <v>0.49596064814814816</v>
      </c>
      <c r="U41" s="111">
        <v>4.7666666666666391</v>
      </c>
      <c r="V41" s="112">
        <v>109.18333333333335</v>
      </c>
      <c r="W41" s="113"/>
      <c r="X41" s="116"/>
      <c r="Y41" s="12"/>
      <c r="Z41" s="208"/>
      <c r="AA41" s="295"/>
      <c r="AB41" s="296"/>
      <c r="AC41" s="12">
        <v>2</v>
      </c>
      <c r="AD41" s="208"/>
      <c r="AE41" s="117">
        <f>M41-J41</f>
        <v>-225.55335063349139</v>
      </c>
      <c r="AF41" s="110">
        <f>M41/J41</f>
        <v>0.88722332468325427</v>
      </c>
      <c r="AG41" s="291"/>
    </row>
    <row r="42" spans="1:33" ht="15.75" customHeight="1">
      <c r="A42" s="312"/>
      <c r="B42" s="163"/>
      <c r="C42" s="293"/>
      <c r="D42" s="294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307"/>
      <c r="S42" s="47"/>
      <c r="T42" s="48"/>
      <c r="U42" s="111"/>
      <c r="V42" s="112"/>
      <c r="W42" s="113"/>
      <c r="X42" s="116"/>
      <c r="Y42" s="12"/>
      <c r="Z42" s="208"/>
      <c r="AA42" s="295"/>
      <c r="AB42" s="296"/>
      <c r="AC42" s="12"/>
      <c r="AD42" s="208"/>
      <c r="AE42" s="117"/>
      <c r="AF42" s="110"/>
      <c r="AG42" s="291"/>
    </row>
    <row r="43" spans="1:33" ht="15.75" customHeight="1">
      <c r="A43" s="312"/>
      <c r="B43" s="163"/>
      <c r="C43" s="293"/>
      <c r="D43" s="294"/>
      <c r="E43" s="101"/>
      <c r="F43" s="102"/>
      <c r="G43" s="103"/>
      <c r="H43" s="13"/>
      <c r="I43" s="104"/>
      <c r="J43" s="105"/>
      <c r="K43" s="106"/>
      <c r="L43" s="118"/>
      <c r="M43" s="105"/>
      <c r="N43" s="106"/>
      <c r="O43" s="108"/>
      <c r="P43" s="109"/>
      <c r="Q43" s="110"/>
      <c r="R43" s="307"/>
      <c r="S43" s="47"/>
      <c r="T43" s="48"/>
      <c r="U43" s="111"/>
      <c r="V43" s="112"/>
      <c r="W43" s="113"/>
      <c r="X43" s="116"/>
      <c r="Y43" s="12"/>
      <c r="Z43" s="208"/>
      <c r="AA43" s="295"/>
      <c r="AB43" s="296"/>
      <c r="AC43" s="12"/>
      <c r="AD43" s="208"/>
      <c r="AE43" s="117"/>
      <c r="AF43" s="110"/>
      <c r="AG43" s="291"/>
    </row>
    <row r="44" spans="1:33" ht="15.75" customHeight="1">
      <c r="A44" s="312"/>
      <c r="B44" s="163"/>
      <c r="C44" s="293"/>
      <c r="D44" s="294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307"/>
      <c r="S44" s="47"/>
      <c r="T44" s="48"/>
      <c r="U44" s="111"/>
      <c r="V44" s="112"/>
      <c r="W44" s="113"/>
      <c r="X44" s="116"/>
      <c r="Y44" s="12"/>
      <c r="Z44" s="208"/>
      <c r="AA44" s="295"/>
      <c r="AB44" s="296"/>
      <c r="AC44" s="12"/>
      <c r="AD44" s="208"/>
      <c r="AE44" s="117"/>
      <c r="AF44" s="110"/>
      <c r="AG44" s="291"/>
    </row>
    <row r="45" spans="1:33" ht="15.75" customHeight="1">
      <c r="A45" s="312"/>
      <c r="B45" s="163"/>
      <c r="C45" s="293"/>
      <c r="D45" s="294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307"/>
      <c r="S45" s="119"/>
      <c r="T45" s="120"/>
      <c r="U45" s="111"/>
      <c r="V45" s="112"/>
      <c r="W45" s="120"/>
      <c r="X45" s="191"/>
      <c r="Y45" s="12"/>
      <c r="Z45" s="208"/>
      <c r="AA45" s="295"/>
      <c r="AB45" s="296"/>
      <c r="AC45" s="12"/>
      <c r="AD45" s="208"/>
      <c r="AE45" s="117"/>
      <c r="AF45" s="110"/>
      <c r="AG45" s="291"/>
    </row>
    <row r="46" spans="1:33" ht="15.75" customHeight="1">
      <c r="A46" s="312"/>
      <c r="B46" s="163"/>
      <c r="C46" s="293"/>
      <c r="D46" s="294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07"/>
      <c r="S46" s="119"/>
      <c r="T46" s="120"/>
      <c r="U46" s="111"/>
      <c r="V46" s="112"/>
      <c r="W46" s="120"/>
      <c r="X46" s="191"/>
      <c r="Y46" s="12"/>
      <c r="Z46" s="208"/>
      <c r="AA46" s="295"/>
      <c r="AB46" s="296"/>
      <c r="AC46" s="12"/>
      <c r="AD46" s="208"/>
      <c r="AE46" s="117"/>
      <c r="AF46" s="110"/>
      <c r="AG46" s="291"/>
    </row>
    <row r="47" spans="1:33" ht="15.75" customHeight="1">
      <c r="A47" s="312"/>
      <c r="B47" s="163"/>
      <c r="C47" s="293"/>
      <c r="D47" s="294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07"/>
      <c r="S47" s="119"/>
      <c r="T47" s="120"/>
      <c r="U47" s="111"/>
      <c r="V47" s="112"/>
      <c r="W47" s="120"/>
      <c r="X47" s="191"/>
      <c r="Y47" s="12"/>
      <c r="Z47" s="208"/>
      <c r="AA47" s="295"/>
      <c r="AB47" s="296"/>
      <c r="AC47" s="12"/>
      <c r="AD47" s="208"/>
      <c r="AE47" s="117"/>
      <c r="AF47" s="110"/>
      <c r="AG47" s="291"/>
    </row>
    <row r="48" spans="1:33" ht="15.75" customHeight="1">
      <c r="A48" s="312"/>
      <c r="B48" s="163"/>
      <c r="C48" s="293"/>
      <c r="D48" s="294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07"/>
      <c r="S48" s="119"/>
      <c r="T48" s="120"/>
      <c r="U48" s="111"/>
      <c r="V48" s="112"/>
      <c r="W48" s="120"/>
      <c r="X48" s="191"/>
      <c r="Y48" s="12"/>
      <c r="Z48" s="208"/>
      <c r="AA48" s="295"/>
      <c r="AB48" s="296"/>
      <c r="AC48" s="12"/>
      <c r="AD48" s="208"/>
      <c r="AE48" s="117"/>
      <c r="AF48" s="110"/>
      <c r="AG48" s="291"/>
    </row>
    <row r="49" spans="1:33" ht="15.75" customHeight="1">
      <c r="A49" s="312"/>
      <c r="B49" s="163"/>
      <c r="C49" s="293"/>
      <c r="D49" s="294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07"/>
      <c r="S49" s="119"/>
      <c r="T49" s="120"/>
      <c r="U49" s="111"/>
      <c r="V49" s="112"/>
      <c r="W49" s="120"/>
      <c r="X49" s="191"/>
      <c r="Y49" s="12"/>
      <c r="Z49" s="208"/>
      <c r="AA49" s="295"/>
      <c r="AB49" s="296"/>
      <c r="AC49" s="12"/>
      <c r="AD49" s="208"/>
      <c r="AE49" s="117"/>
      <c r="AF49" s="110"/>
      <c r="AG49" s="291"/>
    </row>
    <row r="50" spans="1:33" ht="15.75" customHeight="1">
      <c r="A50" s="312"/>
      <c r="B50" s="163"/>
      <c r="C50" s="293"/>
      <c r="D50" s="294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07"/>
      <c r="S50" s="119"/>
      <c r="T50" s="120"/>
      <c r="U50" s="111"/>
      <c r="V50" s="112"/>
      <c r="W50" s="120"/>
      <c r="X50" s="191"/>
      <c r="Y50" s="12"/>
      <c r="Z50" s="208"/>
      <c r="AA50" s="295"/>
      <c r="AB50" s="296"/>
      <c r="AC50" s="12"/>
      <c r="AD50" s="208"/>
      <c r="AE50" s="117"/>
      <c r="AF50" s="110"/>
      <c r="AG50" s="291"/>
    </row>
    <row r="51" spans="1:33" ht="15.75" customHeight="1">
      <c r="A51" s="312"/>
      <c r="B51" s="163"/>
      <c r="C51" s="293"/>
      <c r="D51" s="294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07"/>
      <c r="S51" s="119"/>
      <c r="T51" s="120"/>
      <c r="U51" s="111"/>
      <c r="V51" s="112"/>
      <c r="W51" s="120"/>
      <c r="X51" s="191"/>
      <c r="Y51" s="12"/>
      <c r="Z51" s="208"/>
      <c r="AA51" s="295"/>
      <c r="AB51" s="296"/>
      <c r="AC51" s="12"/>
      <c r="AD51" s="208"/>
      <c r="AE51" s="117"/>
      <c r="AF51" s="110"/>
      <c r="AG51" s="291"/>
    </row>
    <row r="52" spans="1:33" ht="15.75" customHeight="1">
      <c r="A52" s="312"/>
      <c r="B52" s="163"/>
      <c r="C52" s="293"/>
      <c r="D52" s="294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07"/>
      <c r="S52" s="119"/>
      <c r="T52" s="120"/>
      <c r="U52" s="111"/>
      <c r="V52" s="112"/>
      <c r="W52" s="120"/>
      <c r="X52" s="191"/>
      <c r="Y52" s="12"/>
      <c r="Z52" s="208"/>
      <c r="AA52" s="295"/>
      <c r="AB52" s="296"/>
      <c r="AC52" s="12"/>
      <c r="AD52" s="208"/>
      <c r="AE52" s="117"/>
      <c r="AF52" s="110"/>
      <c r="AG52" s="291"/>
    </row>
    <row r="53" spans="1:33" ht="15.75" customHeight="1">
      <c r="A53" s="312"/>
      <c r="B53" s="163"/>
      <c r="C53" s="293"/>
      <c r="D53" s="294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07"/>
      <c r="S53" s="119"/>
      <c r="T53" s="120"/>
      <c r="U53" s="111"/>
      <c r="V53" s="112"/>
      <c r="W53" s="120"/>
      <c r="X53" s="191"/>
      <c r="Y53" s="12"/>
      <c r="Z53" s="208"/>
      <c r="AA53" s="295"/>
      <c r="AB53" s="296"/>
      <c r="AC53" s="12"/>
      <c r="AD53" s="208"/>
      <c r="AE53" s="117"/>
      <c r="AF53" s="110"/>
      <c r="AG53" s="291"/>
    </row>
    <row r="54" spans="1:33" ht="15.75" customHeight="1">
      <c r="A54" s="312"/>
      <c r="B54" s="163"/>
      <c r="C54" s="293"/>
      <c r="D54" s="294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07"/>
      <c r="S54" s="119"/>
      <c r="T54" s="120"/>
      <c r="U54" s="130"/>
      <c r="V54" s="131"/>
      <c r="W54" s="126"/>
      <c r="X54" s="127"/>
      <c r="Y54" s="12"/>
      <c r="Z54" s="208"/>
      <c r="AA54" s="295"/>
      <c r="AB54" s="296"/>
      <c r="AC54" s="12"/>
      <c r="AD54" s="208"/>
      <c r="AE54" s="165"/>
      <c r="AF54" s="125"/>
      <c r="AG54" s="291"/>
    </row>
    <row r="55" spans="1:33" ht="15.75" customHeight="1" thickBot="1">
      <c r="A55" s="313"/>
      <c r="B55" s="133" t="s">
        <v>117</v>
      </c>
      <c r="C55" s="297"/>
      <c r="D55" s="297"/>
      <c r="E55" s="134"/>
      <c r="F55" s="167"/>
      <c r="G55" s="135"/>
      <c r="H55" s="69"/>
      <c r="I55" s="136">
        <f t="shared" ref="I55:J55" si="10">AVERAGE(I39:I54)</f>
        <v>23.333333333333332</v>
      </c>
      <c r="J55" s="137">
        <f t="shared" si="10"/>
        <v>2000</v>
      </c>
      <c r="K55" s="138">
        <f t="shared" ref="K55" si="11">J55/I55</f>
        <v>85.714285714285722</v>
      </c>
      <c r="L55" s="136">
        <f t="shared" ref="L55:M55" si="12">AVERAGE(L39:L54)</f>
        <v>23.333333333333332</v>
      </c>
      <c r="M55" s="137">
        <f t="shared" si="12"/>
        <v>1775.9147855895844</v>
      </c>
      <c r="N55" s="138">
        <f t="shared" ref="N55:N63" si="13">M55/L55</f>
        <v>76.110633668125047</v>
      </c>
      <c r="O55" s="139">
        <f t="shared" ref="O55:O63" si="14">L55-I55</f>
        <v>0</v>
      </c>
      <c r="P55" s="140">
        <f t="shared" ref="P55:P63" si="15">N55-K55</f>
        <v>-9.6036520461606756</v>
      </c>
      <c r="Q55" s="141">
        <f t="shared" ref="Q55:Q63" si="16">N55/K55</f>
        <v>0.88795739279479213</v>
      </c>
      <c r="R55" s="308"/>
      <c r="S55" s="142">
        <f>S39</f>
        <v>0.29166666666666669</v>
      </c>
      <c r="T55" s="143">
        <f>INDEX(T39:T54,COUNTA(T39:T54))</f>
        <v>0.49596064814814816</v>
      </c>
      <c r="U55" s="144"/>
      <c r="V55" s="166"/>
      <c r="W55" s="167"/>
      <c r="X55" s="138"/>
      <c r="Y55" s="181">
        <f>SUM(Y39:Y54)</f>
        <v>0</v>
      </c>
      <c r="Z55" s="182">
        <f>SUM(Z39:Z54)</f>
        <v>0</v>
      </c>
      <c r="AA55" s="298"/>
      <c r="AB55" s="299"/>
      <c r="AC55" s="181">
        <f>SUM(AC39:AC54)</f>
        <v>7</v>
      </c>
      <c r="AD55" s="194">
        <f>SUM(AD39:AD54)</f>
        <v>0</v>
      </c>
      <c r="AE55" s="168">
        <f t="shared" ref="AE55:AE63" si="17">M55-J55</f>
        <v>-224.08521441041557</v>
      </c>
      <c r="AF55" s="141">
        <f t="shared" ref="AF55:AF63" si="18">M55/J55</f>
        <v>0.88795739279479224</v>
      </c>
      <c r="AG55" s="292"/>
    </row>
    <row r="56" spans="1:33" ht="15.75" customHeight="1">
      <c r="A56" s="300" t="s">
        <v>231</v>
      </c>
      <c r="B56" s="114" t="s">
        <v>201</v>
      </c>
      <c r="C56" s="375" t="s">
        <v>202</v>
      </c>
      <c r="D56" s="375"/>
      <c r="E56" s="147">
        <v>32.06</v>
      </c>
      <c r="F56" s="97">
        <v>1257</v>
      </c>
      <c r="G56" s="148">
        <f t="shared" ref="G56:G63" si="19">E56*F56</f>
        <v>40299.420000000006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3" si="20">F56/V56*60</f>
        <v>3200.2828854313962</v>
      </c>
      <c r="N56" s="152">
        <f t="shared" si="13"/>
        <v>168.43594133849453</v>
      </c>
      <c r="O56" s="154">
        <f t="shared" si="14"/>
        <v>0</v>
      </c>
      <c r="P56" s="155">
        <f t="shared" si="15"/>
        <v>-21.037742872031799</v>
      </c>
      <c r="Q56" s="156">
        <f t="shared" si="16"/>
        <v>0.88896746817538774</v>
      </c>
      <c r="R56" s="306">
        <f>Q72</f>
        <v>0.88949457184336311</v>
      </c>
      <c r="S56" s="157">
        <v>0.29196759259259258</v>
      </c>
      <c r="T56" s="158">
        <v>0.30833333333333335</v>
      </c>
      <c r="U56" s="159"/>
      <c r="V56" s="160">
        <v>23.566666666666698</v>
      </c>
      <c r="W56" s="158"/>
      <c r="X56" s="169"/>
      <c r="Y56" s="12"/>
      <c r="Z56" s="208"/>
      <c r="AA56" s="309"/>
      <c r="AB56" s="310"/>
      <c r="AC56" s="12">
        <v>1</v>
      </c>
      <c r="AD56" s="208"/>
      <c r="AE56" s="115">
        <f t="shared" si="17"/>
        <v>-399.71711456860385</v>
      </c>
      <c r="AF56" s="156">
        <f t="shared" si="18"/>
        <v>0.88896746817538785</v>
      </c>
      <c r="AG56" s="290">
        <f>AF72</f>
        <v>0.88949457184336322</v>
      </c>
    </row>
    <row r="57" spans="1:33" ht="15.75" customHeight="1">
      <c r="A57" s="301"/>
      <c r="B57" s="100" t="s">
        <v>201</v>
      </c>
      <c r="C57" s="374" t="s">
        <v>205</v>
      </c>
      <c r="D57" s="374"/>
      <c r="E57" s="101">
        <v>71.84</v>
      </c>
      <c r="F57" s="102">
        <v>1351</v>
      </c>
      <c r="G57" s="103">
        <f t="shared" si="19"/>
        <v>97055.840000000011</v>
      </c>
      <c r="H57" s="26"/>
      <c r="I57" s="104">
        <v>19</v>
      </c>
      <c r="J57" s="105">
        <v>1800</v>
      </c>
      <c r="K57" s="106">
        <f t="shared" ref="K57:K63" si="21">J57/I57</f>
        <v>94.736842105263165</v>
      </c>
      <c r="L57" s="107">
        <v>19</v>
      </c>
      <c r="M57" s="105">
        <f t="shared" si="20"/>
        <v>1604.6189376443413</v>
      </c>
      <c r="N57" s="106">
        <f t="shared" si="13"/>
        <v>84.453628297070594</v>
      </c>
      <c r="O57" s="108">
        <f t="shared" si="14"/>
        <v>0</v>
      </c>
      <c r="P57" s="109">
        <f t="shared" si="15"/>
        <v>-10.283213808192571</v>
      </c>
      <c r="Q57" s="110">
        <f t="shared" si="16"/>
        <v>0.89145496535796731</v>
      </c>
      <c r="R57" s="307"/>
      <c r="S57" s="47">
        <v>0.31283564814814813</v>
      </c>
      <c r="T57" s="48">
        <v>0.34791666666666665</v>
      </c>
      <c r="U57" s="111">
        <v>6.483333333333281</v>
      </c>
      <c r="V57" s="112">
        <v>50.51666666666668</v>
      </c>
      <c r="W57" s="113"/>
      <c r="X57" s="116"/>
      <c r="Y57" s="12"/>
      <c r="Z57" s="208"/>
      <c r="AA57" s="295"/>
      <c r="AB57" s="296"/>
      <c r="AC57" s="12">
        <v>1</v>
      </c>
      <c r="AD57" s="208"/>
      <c r="AE57" s="117">
        <f t="shared" si="17"/>
        <v>-195.38106235565874</v>
      </c>
      <c r="AF57" s="110">
        <f t="shared" si="18"/>
        <v>0.89145496535796731</v>
      </c>
      <c r="AG57" s="291"/>
    </row>
    <row r="58" spans="1:33" ht="15.75" customHeight="1">
      <c r="A58" s="301"/>
      <c r="B58" s="100" t="s">
        <v>201</v>
      </c>
      <c r="C58" s="374" t="s">
        <v>206</v>
      </c>
      <c r="D58" s="374"/>
      <c r="E58" s="101">
        <v>72.400000000000006</v>
      </c>
      <c r="F58" s="102">
        <v>796</v>
      </c>
      <c r="G58" s="103">
        <f t="shared" si="19"/>
        <v>57630.400000000001</v>
      </c>
      <c r="H58" s="26"/>
      <c r="I58" s="104">
        <v>18</v>
      </c>
      <c r="J58" s="105">
        <v>1800</v>
      </c>
      <c r="K58" s="106">
        <f t="shared" si="21"/>
        <v>100</v>
      </c>
      <c r="L58" s="107">
        <v>18</v>
      </c>
      <c r="M58" s="105">
        <f t="shared" si="20"/>
        <v>1606.2780269058303</v>
      </c>
      <c r="N58" s="106">
        <f t="shared" si="13"/>
        <v>89.23766816143501</v>
      </c>
      <c r="O58" s="108">
        <f t="shared" si="14"/>
        <v>0</v>
      </c>
      <c r="P58" s="109">
        <f t="shared" si="15"/>
        <v>-10.76233183856499</v>
      </c>
      <c r="Q58" s="110">
        <f t="shared" si="16"/>
        <v>0.89237668161435013</v>
      </c>
      <c r="R58" s="307"/>
      <c r="S58" s="47">
        <v>0.35157407407407409</v>
      </c>
      <c r="T58" s="48">
        <v>0.37222222222222223</v>
      </c>
      <c r="U58" s="111">
        <v>5.2666666666667172</v>
      </c>
      <c r="V58" s="112">
        <v>29.73333333333332</v>
      </c>
      <c r="W58" s="113"/>
      <c r="X58" s="116"/>
      <c r="Y58" s="12"/>
      <c r="Z58" s="208"/>
      <c r="AA58" s="295"/>
      <c r="AB58" s="296"/>
      <c r="AC58" s="12">
        <v>1</v>
      </c>
      <c r="AD58" s="208"/>
      <c r="AE58" s="117">
        <f t="shared" si="17"/>
        <v>-193.7219730941697</v>
      </c>
      <c r="AF58" s="110">
        <f t="shared" si="18"/>
        <v>0.89237668161435013</v>
      </c>
      <c r="AG58" s="291"/>
    </row>
    <row r="59" spans="1:33" ht="15.75" customHeight="1">
      <c r="A59" s="301"/>
      <c r="B59" s="100" t="s">
        <v>191</v>
      </c>
      <c r="C59" s="374" t="s">
        <v>192</v>
      </c>
      <c r="D59" s="374"/>
      <c r="E59" s="101">
        <v>57.3</v>
      </c>
      <c r="F59" s="102">
        <v>1956</v>
      </c>
      <c r="G59" s="103">
        <f t="shared" si="19"/>
        <v>112078.79999999999</v>
      </c>
      <c r="H59" s="26"/>
      <c r="I59" s="104">
        <v>22</v>
      </c>
      <c r="J59" s="105">
        <v>1800</v>
      </c>
      <c r="K59" s="106">
        <f t="shared" si="21"/>
        <v>81.818181818181813</v>
      </c>
      <c r="L59" s="107">
        <v>22</v>
      </c>
      <c r="M59" s="105">
        <f t="shared" si="20"/>
        <v>1599.2732228026341</v>
      </c>
      <c r="N59" s="106">
        <f t="shared" si="13"/>
        <v>72.694237400119732</v>
      </c>
      <c r="O59" s="108">
        <f t="shared" si="14"/>
        <v>0</v>
      </c>
      <c r="P59" s="109">
        <f t="shared" si="15"/>
        <v>-9.1239444180620808</v>
      </c>
      <c r="Q59" s="110">
        <f t="shared" si="16"/>
        <v>0.88848512377924127</v>
      </c>
      <c r="R59" s="307"/>
      <c r="S59" s="47">
        <v>0.37569444444444444</v>
      </c>
      <c r="T59" s="48">
        <v>0.4266550925925926</v>
      </c>
      <c r="U59" s="111">
        <v>4.9999999999999822</v>
      </c>
      <c r="V59" s="112">
        <v>73.383333333333354</v>
      </c>
      <c r="W59" s="113"/>
      <c r="X59" s="116"/>
      <c r="Y59" s="12"/>
      <c r="Z59" s="208"/>
      <c r="AA59" s="295"/>
      <c r="AB59" s="296"/>
      <c r="AC59" s="12">
        <v>2</v>
      </c>
      <c r="AD59" s="208"/>
      <c r="AE59" s="215">
        <f t="shared" si="17"/>
        <v>-200.72677719736589</v>
      </c>
      <c r="AF59" s="216">
        <f t="shared" si="18"/>
        <v>0.88848512377924116</v>
      </c>
      <c r="AG59" s="291"/>
    </row>
    <row r="60" spans="1:33" ht="15.75" customHeight="1">
      <c r="A60" s="302"/>
      <c r="B60" s="100" t="s">
        <v>180</v>
      </c>
      <c r="C60" s="374" t="s">
        <v>181</v>
      </c>
      <c r="D60" s="374"/>
      <c r="E60" s="101">
        <v>24.07</v>
      </c>
      <c r="F60" s="105">
        <v>648</v>
      </c>
      <c r="G60" s="103">
        <f t="shared" si="19"/>
        <v>15597.36</v>
      </c>
      <c r="H60" s="13"/>
      <c r="I60" s="104">
        <v>20</v>
      </c>
      <c r="J60" s="105">
        <v>2600</v>
      </c>
      <c r="K60" s="106">
        <f t="shared" si="21"/>
        <v>130</v>
      </c>
      <c r="L60" s="118">
        <v>20</v>
      </c>
      <c r="M60" s="105">
        <f t="shared" si="20"/>
        <v>2309.7029702970344</v>
      </c>
      <c r="N60" s="106">
        <f t="shared" si="13"/>
        <v>115.48514851485172</v>
      </c>
      <c r="O60" s="108">
        <f t="shared" si="14"/>
        <v>0</v>
      </c>
      <c r="P60" s="109">
        <f t="shared" si="15"/>
        <v>-14.514851485148284</v>
      </c>
      <c r="Q60" s="110">
        <f t="shared" si="16"/>
        <v>0.88834729626809017</v>
      </c>
      <c r="R60" s="307"/>
      <c r="S60" s="47">
        <v>0.4306712962962963</v>
      </c>
      <c r="T60" s="48">
        <v>0.44236111111111109</v>
      </c>
      <c r="U60" s="111">
        <v>5.7833333333333314</v>
      </c>
      <c r="V60" s="112">
        <v>16.8333333333333</v>
      </c>
      <c r="W60" s="113"/>
      <c r="X60" s="116"/>
      <c r="Y60" s="12"/>
      <c r="Z60" s="208"/>
      <c r="AA60" s="295"/>
      <c r="AB60" s="296"/>
      <c r="AC60" s="12">
        <v>1</v>
      </c>
      <c r="AD60" s="208"/>
      <c r="AE60" s="215">
        <f t="shared" si="17"/>
        <v>-290.29702970296557</v>
      </c>
      <c r="AF60" s="216">
        <f t="shared" si="18"/>
        <v>0.88834729626809017</v>
      </c>
      <c r="AG60" s="291"/>
    </row>
    <row r="61" spans="1:33" ht="15.75" customHeight="1">
      <c r="A61" s="302"/>
      <c r="B61" s="100" t="s">
        <v>180</v>
      </c>
      <c r="C61" s="374" t="s">
        <v>182</v>
      </c>
      <c r="D61" s="374"/>
      <c r="E61" s="101">
        <v>29.97</v>
      </c>
      <c r="F61" s="105">
        <v>2790</v>
      </c>
      <c r="G61" s="121">
        <f t="shared" si="19"/>
        <v>83616.3</v>
      </c>
      <c r="H61" s="122"/>
      <c r="I61" s="104">
        <v>20</v>
      </c>
      <c r="J61" s="105">
        <v>2600</v>
      </c>
      <c r="K61" s="106">
        <f t="shared" si="21"/>
        <v>130</v>
      </c>
      <c r="L61" s="107">
        <v>20</v>
      </c>
      <c r="M61" s="105">
        <f t="shared" si="20"/>
        <v>2310.559006211181</v>
      </c>
      <c r="N61" s="106">
        <f t="shared" si="13"/>
        <v>115.52795031055905</v>
      </c>
      <c r="O61" s="108">
        <f t="shared" si="14"/>
        <v>0</v>
      </c>
      <c r="P61" s="109">
        <f t="shared" si="15"/>
        <v>-14.472049689440951</v>
      </c>
      <c r="Q61" s="110">
        <f t="shared" si="16"/>
        <v>0.88867654085045422</v>
      </c>
      <c r="R61" s="307"/>
      <c r="S61" s="47">
        <v>0.44583333333333336</v>
      </c>
      <c r="T61" s="48">
        <v>0.49614583333333334</v>
      </c>
      <c r="U61" s="111">
        <v>5.0000000000000622</v>
      </c>
      <c r="V61" s="112">
        <v>72.449999999999974</v>
      </c>
      <c r="W61" s="113">
        <v>0.49614583333333334</v>
      </c>
      <c r="X61" s="116">
        <v>0.53472222222222221</v>
      </c>
      <c r="Y61" s="12"/>
      <c r="Z61" s="208"/>
      <c r="AA61" s="295"/>
      <c r="AB61" s="296"/>
      <c r="AC61" s="12">
        <v>2</v>
      </c>
      <c r="AD61" s="208"/>
      <c r="AE61" s="215">
        <f t="shared" si="17"/>
        <v>-289.44099378881901</v>
      </c>
      <c r="AF61" s="216">
        <f t="shared" si="18"/>
        <v>0.88867654085045422</v>
      </c>
      <c r="AG61" s="291"/>
    </row>
    <row r="62" spans="1:33" ht="15.75" customHeight="1">
      <c r="A62" s="302"/>
      <c r="B62" s="100" t="s">
        <v>178</v>
      </c>
      <c r="C62" s="374" t="s">
        <v>203</v>
      </c>
      <c r="D62" s="374"/>
      <c r="E62" s="101">
        <v>57.73</v>
      </c>
      <c r="F62" s="105">
        <v>968</v>
      </c>
      <c r="G62" s="121">
        <f t="shared" si="19"/>
        <v>55882.64</v>
      </c>
      <c r="H62" s="62"/>
      <c r="I62" s="104">
        <v>22</v>
      </c>
      <c r="J62" s="105">
        <v>1800</v>
      </c>
      <c r="K62" s="106">
        <f t="shared" si="21"/>
        <v>81.818181818181813</v>
      </c>
      <c r="L62" s="118">
        <v>22</v>
      </c>
      <c r="M62" s="105">
        <f t="shared" si="20"/>
        <v>1599.9999999999964</v>
      </c>
      <c r="N62" s="106">
        <f t="shared" si="13"/>
        <v>72.727272727272563</v>
      </c>
      <c r="O62" s="123">
        <f t="shared" si="14"/>
        <v>0</v>
      </c>
      <c r="P62" s="124">
        <f t="shared" si="15"/>
        <v>-9.0909090909092498</v>
      </c>
      <c r="Q62" s="125">
        <f t="shared" si="16"/>
        <v>0.88888888888888695</v>
      </c>
      <c r="R62" s="307"/>
      <c r="S62" s="47">
        <v>0.53472222222222221</v>
      </c>
      <c r="T62" s="48">
        <v>0.5599305555555556</v>
      </c>
      <c r="U62" s="111">
        <v>55.549999999999969</v>
      </c>
      <c r="V62" s="112">
        <v>36.300000000000082</v>
      </c>
      <c r="W62" s="113"/>
      <c r="X62" s="116"/>
      <c r="Y62" s="12"/>
      <c r="Z62" s="208"/>
      <c r="AA62" s="295"/>
      <c r="AB62" s="296"/>
      <c r="AC62" s="12">
        <v>1</v>
      </c>
      <c r="AD62" s="208"/>
      <c r="AE62" s="215">
        <f t="shared" si="17"/>
        <v>-200.00000000000364</v>
      </c>
      <c r="AF62" s="216">
        <f t="shared" si="18"/>
        <v>0.88888888888888684</v>
      </c>
      <c r="AG62" s="291"/>
    </row>
    <row r="63" spans="1:33" ht="15.75" customHeight="1">
      <c r="A63" s="302"/>
      <c r="B63" s="100" t="s">
        <v>178</v>
      </c>
      <c r="C63" s="374" t="s">
        <v>204</v>
      </c>
      <c r="D63" s="374"/>
      <c r="E63" s="101">
        <v>57.73</v>
      </c>
      <c r="F63" s="105">
        <v>778</v>
      </c>
      <c r="G63" s="121">
        <f t="shared" si="19"/>
        <v>44913.939999999995</v>
      </c>
      <c r="H63" s="62"/>
      <c r="I63" s="104">
        <v>22</v>
      </c>
      <c r="J63" s="105">
        <v>1800</v>
      </c>
      <c r="K63" s="106">
        <f t="shared" si="21"/>
        <v>81.818181818181813</v>
      </c>
      <c r="L63" s="118">
        <v>22</v>
      </c>
      <c r="M63" s="105">
        <f t="shared" si="20"/>
        <v>1602.2883295194522</v>
      </c>
      <c r="N63" s="106">
        <f t="shared" si="13"/>
        <v>72.831287705429645</v>
      </c>
      <c r="O63" s="123">
        <f t="shared" si="14"/>
        <v>0</v>
      </c>
      <c r="P63" s="124">
        <f t="shared" si="15"/>
        <v>-8.986894112752168</v>
      </c>
      <c r="Q63" s="125">
        <f t="shared" si="16"/>
        <v>0.89016018306636235</v>
      </c>
      <c r="R63" s="307"/>
      <c r="S63" s="47">
        <v>0.56319444444444444</v>
      </c>
      <c r="T63" s="48">
        <v>0.5834259259259259</v>
      </c>
      <c r="U63" s="111">
        <v>4.6999999999999353</v>
      </c>
      <c r="V63" s="112">
        <v>29.133333333333304</v>
      </c>
      <c r="W63" s="113"/>
      <c r="X63" s="116"/>
      <c r="Y63" s="12"/>
      <c r="Z63" s="208"/>
      <c r="AA63" s="295"/>
      <c r="AB63" s="296"/>
      <c r="AC63" s="12">
        <v>1</v>
      </c>
      <c r="AD63" s="208"/>
      <c r="AE63" s="215">
        <f t="shared" si="17"/>
        <v>-197.71167048054781</v>
      </c>
      <c r="AF63" s="216">
        <f t="shared" si="18"/>
        <v>0.89016018306636235</v>
      </c>
      <c r="AG63" s="291"/>
    </row>
    <row r="64" spans="1:33" ht="15.75" customHeight="1">
      <c r="A64" s="302"/>
      <c r="B64" s="100"/>
      <c r="C64" s="374"/>
      <c r="D64" s="374"/>
      <c r="E64" s="101"/>
      <c r="F64" s="105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07"/>
      <c r="S64" s="47"/>
      <c r="T64" s="48"/>
      <c r="U64" s="111"/>
      <c r="V64" s="112"/>
      <c r="W64" s="113"/>
      <c r="X64" s="116"/>
      <c r="Y64" s="12"/>
      <c r="Z64" s="208"/>
      <c r="AA64" s="295"/>
      <c r="AB64" s="296"/>
      <c r="AC64" s="12"/>
      <c r="AD64" s="208"/>
      <c r="AE64" s="215"/>
      <c r="AF64" s="216"/>
      <c r="AG64" s="291"/>
    </row>
    <row r="65" spans="1:33" ht="15.75" customHeight="1">
      <c r="A65" s="302"/>
      <c r="B65" s="100"/>
      <c r="C65" s="374"/>
      <c r="D65" s="374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07"/>
      <c r="S65" s="47"/>
      <c r="T65" s="48"/>
      <c r="U65" s="111"/>
      <c r="V65" s="112"/>
      <c r="W65" s="113"/>
      <c r="X65" s="116"/>
      <c r="Y65" s="12"/>
      <c r="Z65" s="208"/>
      <c r="AA65" s="295"/>
      <c r="AB65" s="296"/>
      <c r="AC65" s="12"/>
      <c r="AD65" s="208"/>
      <c r="AE65" s="215"/>
      <c r="AF65" s="216"/>
      <c r="AG65" s="291"/>
    </row>
    <row r="66" spans="1:33" ht="15.75" customHeight="1">
      <c r="A66" s="302"/>
      <c r="B66" s="100"/>
      <c r="C66" s="374"/>
      <c r="D66" s="374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07"/>
      <c r="S66" s="47"/>
      <c r="T66" s="48"/>
      <c r="U66" s="111"/>
      <c r="V66" s="112"/>
      <c r="W66" s="113"/>
      <c r="X66" s="116"/>
      <c r="Y66" s="12"/>
      <c r="Z66" s="208"/>
      <c r="AA66" s="295"/>
      <c r="AB66" s="296"/>
      <c r="AC66" s="12"/>
      <c r="AD66" s="208"/>
      <c r="AE66" s="215"/>
      <c r="AF66" s="216"/>
      <c r="AG66" s="291"/>
    </row>
    <row r="67" spans="1:33" ht="15.75" customHeight="1">
      <c r="A67" s="302"/>
      <c r="B67" s="100"/>
      <c r="C67" s="374"/>
      <c r="D67" s="374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07"/>
      <c r="S67" s="47"/>
      <c r="T67" s="48"/>
      <c r="U67" s="111"/>
      <c r="V67" s="112"/>
      <c r="W67" s="113"/>
      <c r="X67" s="116"/>
      <c r="Y67" s="12"/>
      <c r="Z67" s="208"/>
      <c r="AA67" s="295"/>
      <c r="AB67" s="296"/>
      <c r="AC67" s="12"/>
      <c r="AD67" s="208"/>
      <c r="AE67" s="215"/>
      <c r="AF67" s="216"/>
      <c r="AG67" s="291"/>
    </row>
    <row r="68" spans="1:33" ht="15.75" customHeight="1">
      <c r="A68" s="302"/>
      <c r="B68" s="100"/>
      <c r="C68" s="374"/>
      <c r="D68" s="374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07"/>
      <c r="S68" s="47"/>
      <c r="T68" s="48"/>
      <c r="U68" s="111"/>
      <c r="V68" s="112"/>
      <c r="W68" s="113"/>
      <c r="X68" s="116"/>
      <c r="Y68" s="12"/>
      <c r="Z68" s="208"/>
      <c r="AA68" s="295"/>
      <c r="AB68" s="296"/>
      <c r="AC68" s="12"/>
      <c r="AD68" s="208"/>
      <c r="AE68" s="215"/>
      <c r="AF68" s="216"/>
      <c r="AG68" s="291"/>
    </row>
    <row r="69" spans="1:33" ht="15.75" customHeight="1">
      <c r="A69" s="302"/>
      <c r="B69" s="100"/>
      <c r="C69" s="374"/>
      <c r="D69" s="374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07"/>
      <c r="S69" s="47"/>
      <c r="T69" s="48"/>
      <c r="U69" s="111"/>
      <c r="V69" s="112"/>
      <c r="W69" s="113"/>
      <c r="X69" s="116"/>
      <c r="Y69" s="12"/>
      <c r="Z69" s="208"/>
      <c r="AA69" s="295"/>
      <c r="AB69" s="296"/>
      <c r="AC69" s="12"/>
      <c r="AD69" s="208"/>
      <c r="AE69" s="215"/>
      <c r="AF69" s="216"/>
      <c r="AG69" s="291"/>
    </row>
    <row r="70" spans="1:33" ht="15.75" customHeight="1">
      <c r="A70" s="302"/>
      <c r="B70" s="100"/>
      <c r="C70" s="374"/>
      <c r="D70" s="374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07"/>
      <c r="S70" s="47"/>
      <c r="T70" s="48"/>
      <c r="U70" s="111"/>
      <c r="V70" s="112"/>
      <c r="W70" s="113"/>
      <c r="X70" s="116"/>
      <c r="Y70" s="12"/>
      <c r="Z70" s="208"/>
      <c r="AA70" s="295"/>
      <c r="AB70" s="296"/>
      <c r="AC70" s="12"/>
      <c r="AD70" s="208"/>
      <c r="AE70" s="215"/>
      <c r="AF70" s="216"/>
      <c r="AG70" s="291"/>
    </row>
    <row r="71" spans="1:33" ht="15.75" customHeight="1">
      <c r="A71" s="302"/>
      <c r="B71" s="100"/>
      <c r="C71" s="374"/>
      <c r="D71" s="374"/>
      <c r="E71" s="184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07"/>
      <c r="S71" s="119"/>
      <c r="T71" s="120"/>
      <c r="U71" s="130"/>
      <c r="V71" s="131"/>
      <c r="W71" s="126"/>
      <c r="X71" s="127"/>
      <c r="Y71" s="12"/>
      <c r="Z71" s="208"/>
      <c r="AA71" s="295"/>
      <c r="AB71" s="296"/>
      <c r="AC71" s="12"/>
      <c r="AD71" s="208"/>
      <c r="AE71" s="165"/>
      <c r="AF71" s="125"/>
      <c r="AG71" s="291"/>
    </row>
    <row r="72" spans="1:33" ht="15.75" customHeight="1" thickBot="1">
      <c r="A72" s="303"/>
      <c r="B72" s="133" t="s">
        <v>117</v>
      </c>
      <c r="C72" s="297"/>
      <c r="D72" s="297"/>
      <c r="E72" s="134"/>
      <c r="F72" s="167"/>
      <c r="G72" s="135"/>
      <c r="H72" s="69"/>
      <c r="I72" s="136">
        <f t="shared" ref="I72:J72" si="22">AVERAGE(I56:I71)</f>
        <v>20.25</v>
      </c>
      <c r="J72" s="137">
        <f t="shared" si="22"/>
        <v>2225</v>
      </c>
      <c r="K72" s="138">
        <f t="shared" ref="K72:K74" si="23">J72/I72</f>
        <v>109.87654320987654</v>
      </c>
      <c r="L72" s="136">
        <f t="shared" ref="L72:M72" si="24">AVERAGE(L56:L71)</f>
        <v>20.25</v>
      </c>
      <c r="M72" s="137">
        <f t="shared" si="24"/>
        <v>1979.1254223514832</v>
      </c>
      <c r="N72" s="138">
        <f>M72/L72</f>
        <v>97.734588758097928</v>
      </c>
      <c r="O72" s="139">
        <f>L72-I72</f>
        <v>0</v>
      </c>
      <c r="P72" s="140">
        <f>N72-K72</f>
        <v>-12.141954451778616</v>
      </c>
      <c r="Q72" s="141">
        <f>N72/K72</f>
        <v>0.88949457184336311</v>
      </c>
      <c r="R72" s="308"/>
      <c r="S72" s="142">
        <f>S56</f>
        <v>0.29196759259259258</v>
      </c>
      <c r="T72" s="143">
        <f>INDEX(T56:T71,COUNTA(T56:T71))</f>
        <v>0.5834259259259259</v>
      </c>
      <c r="U72" s="144"/>
      <c r="V72" s="166"/>
      <c r="W72" s="167"/>
      <c r="X72" s="138"/>
      <c r="Y72" s="181">
        <f>SUM(Y56:Y71)</f>
        <v>0</v>
      </c>
      <c r="Z72" s="182">
        <f>SUM(Z56:Z71)</f>
        <v>0</v>
      </c>
      <c r="AA72" s="298"/>
      <c r="AB72" s="299"/>
      <c r="AC72" s="181">
        <f>SUM(AC56:AC71)</f>
        <v>10</v>
      </c>
      <c r="AD72" s="194">
        <f>SUM(AD56:AD71)</f>
        <v>0</v>
      </c>
      <c r="AE72" s="168">
        <f>M72-J72</f>
        <v>-245.87457764851683</v>
      </c>
      <c r="AF72" s="141">
        <f>M72/J72</f>
        <v>0.88949457184336322</v>
      </c>
      <c r="AG72" s="292"/>
    </row>
    <row r="73" spans="1:33" ht="15.75" customHeight="1">
      <c r="A73" s="311" t="s">
        <v>118</v>
      </c>
      <c r="B73" s="100" t="s">
        <v>180</v>
      </c>
      <c r="C73" s="293" t="s">
        <v>207</v>
      </c>
      <c r="D73" s="294"/>
      <c r="E73" s="101">
        <v>21.74</v>
      </c>
      <c r="F73" s="102">
        <v>745</v>
      </c>
      <c r="G73" s="121">
        <f t="shared" ref="G73:G74" si="25">E73*F73</f>
        <v>16196.3</v>
      </c>
      <c r="H73" s="62"/>
      <c r="I73" s="104">
        <v>6</v>
      </c>
      <c r="J73" s="105">
        <v>3600</v>
      </c>
      <c r="K73" s="106">
        <f t="shared" si="23"/>
        <v>600</v>
      </c>
      <c r="L73" s="118">
        <v>6</v>
      </c>
      <c r="M73" s="105">
        <f>F73/V73*60</f>
        <v>3250.9090909090928</v>
      </c>
      <c r="N73" s="106">
        <f>M73/L73</f>
        <v>541.8181818181821</v>
      </c>
      <c r="O73" s="123">
        <f>L73-I73</f>
        <v>0</v>
      </c>
      <c r="P73" s="124">
        <f>N73-K73</f>
        <v>-58.181818181817903</v>
      </c>
      <c r="Q73" s="125">
        <f>N73/K73</f>
        <v>0.90303030303030352</v>
      </c>
      <c r="R73" s="306">
        <f>Q89</f>
        <v>0.90172436478228757</v>
      </c>
      <c r="S73" s="47">
        <v>0.48836805555555557</v>
      </c>
      <c r="T73" s="48">
        <v>0.49791666666666667</v>
      </c>
      <c r="U73" s="111">
        <v>55.800000000000011</v>
      </c>
      <c r="V73" s="112">
        <v>13.749999999999991</v>
      </c>
      <c r="W73" s="113"/>
      <c r="X73" s="162"/>
      <c r="Y73" s="12"/>
      <c r="Z73" s="208"/>
      <c r="AA73" s="309"/>
      <c r="AB73" s="310"/>
      <c r="AC73" s="12">
        <v>1</v>
      </c>
      <c r="AD73" s="208"/>
      <c r="AE73" s="115">
        <f>M73-J73</f>
        <v>-349.09090909090719</v>
      </c>
      <c r="AF73" s="156">
        <f>M73/J73</f>
        <v>0.90303030303030352</v>
      </c>
      <c r="AG73" s="290">
        <f>AF89</f>
        <v>0.90172436478228746</v>
      </c>
    </row>
    <row r="74" spans="1:33" ht="15.75" customHeight="1">
      <c r="A74" s="312"/>
      <c r="B74" s="100" t="s">
        <v>236</v>
      </c>
      <c r="C74" s="293" t="s">
        <v>237</v>
      </c>
      <c r="D74" s="294"/>
      <c r="E74" s="101">
        <v>27.05</v>
      </c>
      <c r="F74" s="102">
        <v>2255</v>
      </c>
      <c r="G74" s="121">
        <f t="shared" si="25"/>
        <v>60997.75</v>
      </c>
      <c r="H74" s="62"/>
      <c r="I74" s="104">
        <v>6</v>
      </c>
      <c r="J74" s="105">
        <v>3273</v>
      </c>
      <c r="K74" s="106">
        <f t="shared" si="23"/>
        <v>545.5</v>
      </c>
      <c r="L74" s="118">
        <v>6</v>
      </c>
      <c r="M74" s="105">
        <f>F74/V74*60</f>
        <v>2946.6424682395686</v>
      </c>
      <c r="N74" s="106">
        <f>M74/L74</f>
        <v>491.10707803992813</v>
      </c>
      <c r="O74" s="123">
        <f>L74-I74</f>
        <v>0</v>
      </c>
      <c r="P74" s="124">
        <f>N74-K74</f>
        <v>-54.392921960071874</v>
      </c>
      <c r="Q74" s="125">
        <f>N74/K74</f>
        <v>0.90028795241050064</v>
      </c>
      <c r="R74" s="307"/>
      <c r="S74" s="47">
        <v>0.5014467592592593</v>
      </c>
      <c r="T74" s="48">
        <v>0.53333333333333333</v>
      </c>
      <c r="U74" s="111">
        <v>5.0833333333333819</v>
      </c>
      <c r="V74" s="112">
        <v>45.9166666666666</v>
      </c>
      <c r="W74" s="113"/>
      <c r="X74" s="116"/>
      <c r="Y74" s="12"/>
      <c r="Z74" s="208"/>
      <c r="AA74" s="295"/>
      <c r="AB74" s="296"/>
      <c r="AC74" s="12">
        <v>1</v>
      </c>
      <c r="AD74" s="208"/>
      <c r="AE74" s="117">
        <f>M74-J74</f>
        <v>-326.35753176043136</v>
      </c>
      <c r="AF74" s="110">
        <f>M74/J74</f>
        <v>0.90028795241050064</v>
      </c>
      <c r="AG74" s="291"/>
    </row>
    <row r="75" spans="1:33" ht="15.75" customHeight="1">
      <c r="A75" s="312"/>
      <c r="B75" s="100"/>
      <c r="C75" s="293"/>
      <c r="D75" s="294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07"/>
      <c r="S75" s="47"/>
      <c r="T75" s="48"/>
      <c r="U75" s="111"/>
      <c r="V75" s="112"/>
      <c r="W75" s="113"/>
      <c r="X75" s="116"/>
      <c r="Y75" s="12"/>
      <c r="Z75" s="208"/>
      <c r="AA75" s="295"/>
      <c r="AB75" s="296"/>
      <c r="AC75" s="12"/>
      <c r="AD75" s="208"/>
      <c r="AE75" s="117"/>
      <c r="AF75" s="110"/>
      <c r="AG75" s="291"/>
    </row>
    <row r="76" spans="1:33" ht="15.75" customHeight="1">
      <c r="A76" s="312"/>
      <c r="B76" s="100"/>
      <c r="C76" s="293"/>
      <c r="D76" s="294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07"/>
      <c r="S76" s="47"/>
      <c r="T76" s="48"/>
      <c r="U76" s="111"/>
      <c r="V76" s="112"/>
      <c r="W76" s="113"/>
      <c r="X76" s="116"/>
      <c r="Y76" s="12"/>
      <c r="Z76" s="208"/>
      <c r="AA76" s="295"/>
      <c r="AB76" s="296"/>
      <c r="AC76" s="12"/>
      <c r="AD76" s="208"/>
      <c r="AE76" s="117"/>
      <c r="AF76" s="110"/>
      <c r="AG76" s="291"/>
    </row>
    <row r="77" spans="1:33" ht="15.75" customHeight="1">
      <c r="A77" s="312"/>
      <c r="B77" s="100"/>
      <c r="C77" s="293"/>
      <c r="D77" s="294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307"/>
      <c r="S77" s="47"/>
      <c r="T77" s="48"/>
      <c r="U77" s="111"/>
      <c r="V77" s="112"/>
      <c r="W77" s="113"/>
      <c r="X77" s="116"/>
      <c r="Y77" s="12"/>
      <c r="Z77" s="208"/>
      <c r="AA77" s="295"/>
      <c r="AB77" s="296"/>
      <c r="AC77" s="12"/>
      <c r="AD77" s="208"/>
      <c r="AE77" s="117"/>
      <c r="AF77" s="110"/>
      <c r="AG77" s="291"/>
    </row>
    <row r="78" spans="1:33" ht="15.75" customHeight="1">
      <c r="A78" s="312"/>
      <c r="B78" s="100"/>
      <c r="C78" s="293"/>
      <c r="D78" s="294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07"/>
      <c r="S78" s="47"/>
      <c r="T78" s="48"/>
      <c r="U78" s="111"/>
      <c r="V78" s="112"/>
      <c r="W78" s="113"/>
      <c r="X78" s="116"/>
      <c r="Y78" s="12"/>
      <c r="Z78" s="208"/>
      <c r="AA78" s="295"/>
      <c r="AB78" s="296"/>
      <c r="AC78" s="12"/>
      <c r="AD78" s="208"/>
      <c r="AE78" s="117"/>
      <c r="AF78" s="110"/>
      <c r="AG78" s="291"/>
    </row>
    <row r="79" spans="1:33" ht="15.75" customHeight="1">
      <c r="A79" s="312"/>
      <c r="B79" s="100"/>
      <c r="C79" s="293"/>
      <c r="D79" s="294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307"/>
      <c r="S79" s="47"/>
      <c r="T79" s="48"/>
      <c r="U79" s="111"/>
      <c r="V79" s="112"/>
      <c r="W79" s="113"/>
      <c r="X79" s="116"/>
      <c r="Y79" s="12"/>
      <c r="Z79" s="208"/>
      <c r="AA79" s="295"/>
      <c r="AB79" s="296"/>
      <c r="AC79" s="12"/>
      <c r="AD79" s="208"/>
      <c r="AE79" s="117"/>
      <c r="AF79" s="110"/>
      <c r="AG79" s="291"/>
    </row>
    <row r="80" spans="1:33" ht="15.75" customHeight="1">
      <c r="A80" s="312"/>
      <c r="B80" s="100"/>
      <c r="C80" s="293"/>
      <c r="D80" s="294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07"/>
      <c r="S80" s="47"/>
      <c r="T80" s="48"/>
      <c r="U80" s="111"/>
      <c r="V80" s="112"/>
      <c r="W80" s="113"/>
      <c r="X80" s="116"/>
      <c r="Y80" s="12"/>
      <c r="Z80" s="208"/>
      <c r="AA80" s="295"/>
      <c r="AB80" s="296"/>
      <c r="AC80" s="12"/>
      <c r="AD80" s="208"/>
      <c r="AE80" s="117"/>
      <c r="AF80" s="110"/>
      <c r="AG80" s="291"/>
    </row>
    <row r="81" spans="1:33" ht="15.75" customHeight="1">
      <c r="A81" s="312"/>
      <c r="B81" s="100"/>
      <c r="C81" s="293"/>
      <c r="D81" s="294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07"/>
      <c r="S81" s="47"/>
      <c r="T81" s="48"/>
      <c r="U81" s="111"/>
      <c r="V81" s="112"/>
      <c r="W81" s="113"/>
      <c r="X81" s="127"/>
      <c r="Y81" s="12"/>
      <c r="Z81" s="208"/>
      <c r="AA81" s="295"/>
      <c r="AB81" s="296"/>
      <c r="AC81" s="12"/>
      <c r="AD81" s="208"/>
      <c r="AE81" s="117"/>
      <c r="AF81" s="110"/>
      <c r="AG81" s="291"/>
    </row>
    <row r="82" spans="1:33" ht="15.75" customHeight="1">
      <c r="A82" s="312"/>
      <c r="B82" s="100"/>
      <c r="C82" s="293"/>
      <c r="D82" s="294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07"/>
      <c r="S82" s="47"/>
      <c r="T82" s="48"/>
      <c r="U82" s="111"/>
      <c r="V82" s="112"/>
      <c r="W82" s="113"/>
      <c r="X82" s="127"/>
      <c r="Y82" s="12"/>
      <c r="Z82" s="208"/>
      <c r="AA82" s="295"/>
      <c r="AB82" s="296"/>
      <c r="AC82" s="12"/>
      <c r="AD82" s="208"/>
      <c r="AE82" s="117"/>
      <c r="AF82" s="110"/>
      <c r="AG82" s="291"/>
    </row>
    <row r="83" spans="1:33" ht="15.75" customHeight="1">
      <c r="A83" s="312"/>
      <c r="B83" s="100"/>
      <c r="C83" s="293"/>
      <c r="D83" s="294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07"/>
      <c r="S83" s="47"/>
      <c r="T83" s="48"/>
      <c r="U83" s="111"/>
      <c r="V83" s="112"/>
      <c r="W83" s="113"/>
      <c r="X83" s="127"/>
      <c r="Y83" s="12"/>
      <c r="Z83" s="208"/>
      <c r="AA83" s="295"/>
      <c r="AB83" s="296"/>
      <c r="AC83" s="12"/>
      <c r="AD83" s="208"/>
      <c r="AE83" s="117"/>
      <c r="AF83" s="110"/>
      <c r="AG83" s="291"/>
    </row>
    <row r="84" spans="1:33" ht="15.75" customHeight="1">
      <c r="A84" s="312"/>
      <c r="B84" s="100"/>
      <c r="C84" s="293"/>
      <c r="D84" s="294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07"/>
      <c r="S84" s="47"/>
      <c r="T84" s="48"/>
      <c r="U84" s="111"/>
      <c r="V84" s="112"/>
      <c r="W84" s="113"/>
      <c r="X84" s="127"/>
      <c r="Y84" s="12"/>
      <c r="Z84" s="208"/>
      <c r="AA84" s="295"/>
      <c r="AB84" s="296"/>
      <c r="AC84" s="12"/>
      <c r="AD84" s="208"/>
      <c r="AE84" s="117"/>
      <c r="AF84" s="110"/>
      <c r="AG84" s="291"/>
    </row>
    <row r="85" spans="1:33" ht="15.75" customHeight="1">
      <c r="A85" s="312"/>
      <c r="B85" s="100"/>
      <c r="C85" s="293"/>
      <c r="D85" s="294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07"/>
      <c r="S85" s="47"/>
      <c r="T85" s="48"/>
      <c r="U85" s="111"/>
      <c r="V85" s="112"/>
      <c r="W85" s="113"/>
      <c r="X85" s="127"/>
      <c r="Y85" s="12"/>
      <c r="Z85" s="208"/>
      <c r="AA85" s="295"/>
      <c r="AB85" s="296"/>
      <c r="AC85" s="12"/>
      <c r="AD85" s="208"/>
      <c r="AE85" s="117"/>
      <c r="AF85" s="110"/>
      <c r="AG85" s="291"/>
    </row>
    <row r="86" spans="1:33" ht="15.75" customHeight="1">
      <c r="A86" s="312"/>
      <c r="B86" s="100"/>
      <c r="C86" s="293"/>
      <c r="D86" s="294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07"/>
      <c r="S86" s="47"/>
      <c r="T86" s="48"/>
      <c r="U86" s="111"/>
      <c r="V86" s="112"/>
      <c r="W86" s="113"/>
      <c r="X86" s="127"/>
      <c r="Y86" s="12"/>
      <c r="Z86" s="208"/>
      <c r="AA86" s="295"/>
      <c r="AB86" s="296"/>
      <c r="AC86" s="12"/>
      <c r="AD86" s="208"/>
      <c r="AE86" s="117"/>
      <c r="AF86" s="110"/>
      <c r="AG86" s="291"/>
    </row>
    <row r="87" spans="1:33" ht="15.75" customHeight="1">
      <c r="A87" s="312"/>
      <c r="B87" s="100"/>
      <c r="C87" s="293"/>
      <c r="D87" s="294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07"/>
      <c r="S87" s="47"/>
      <c r="T87" s="48"/>
      <c r="U87" s="111"/>
      <c r="V87" s="112"/>
      <c r="W87" s="113"/>
      <c r="X87" s="127"/>
      <c r="Y87" s="12"/>
      <c r="Z87" s="208"/>
      <c r="AA87" s="295"/>
      <c r="AB87" s="296"/>
      <c r="AC87" s="12"/>
      <c r="AD87" s="208"/>
      <c r="AE87" s="117"/>
      <c r="AF87" s="110"/>
      <c r="AG87" s="291"/>
    </row>
    <row r="88" spans="1:33" ht="15.75" customHeight="1">
      <c r="A88" s="312"/>
      <c r="B88" s="163"/>
      <c r="C88" s="293"/>
      <c r="D88" s="294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07"/>
      <c r="S88" s="119"/>
      <c r="T88" s="120"/>
      <c r="U88" s="130"/>
      <c r="V88" s="131"/>
      <c r="W88" s="126"/>
      <c r="X88" s="127"/>
      <c r="Y88" s="12"/>
      <c r="Z88" s="208"/>
      <c r="AA88" s="295"/>
      <c r="AB88" s="296"/>
      <c r="AC88" s="12"/>
      <c r="AD88" s="208"/>
      <c r="AE88" s="165"/>
      <c r="AF88" s="125"/>
      <c r="AG88" s="291"/>
    </row>
    <row r="89" spans="1:33" ht="15.75" customHeight="1" thickBot="1">
      <c r="A89" s="313"/>
      <c r="B89" s="133" t="s">
        <v>117</v>
      </c>
      <c r="C89" s="297"/>
      <c r="D89" s="297"/>
      <c r="E89" s="134"/>
      <c r="F89" s="167"/>
      <c r="G89" s="135"/>
      <c r="H89" s="69"/>
      <c r="I89" s="136">
        <f t="shared" ref="I89:J89" si="26">AVERAGE(I73:I88)</f>
        <v>6</v>
      </c>
      <c r="J89" s="137">
        <f t="shared" si="26"/>
        <v>3436.5</v>
      </c>
      <c r="K89" s="138">
        <f t="shared" ref="K89" si="27">J89/I89</f>
        <v>572.75</v>
      </c>
      <c r="L89" s="136">
        <f t="shared" ref="L89:M89" si="28">AVERAGE(L73:L88)</f>
        <v>6</v>
      </c>
      <c r="M89" s="137">
        <f t="shared" si="28"/>
        <v>3098.775779574331</v>
      </c>
      <c r="N89" s="138">
        <f>M89/L89</f>
        <v>516.4626299290552</v>
      </c>
      <c r="O89" s="139">
        <f>L89-I89</f>
        <v>0</v>
      </c>
      <c r="P89" s="140">
        <f>N89-K89</f>
        <v>-56.287370070944803</v>
      </c>
      <c r="Q89" s="141">
        <f>N89/K89</f>
        <v>0.90172436478228757</v>
      </c>
      <c r="R89" s="308"/>
      <c r="S89" s="142">
        <f>S73</f>
        <v>0.48836805555555557</v>
      </c>
      <c r="T89" s="143">
        <f>INDEX(T73:T88,COUNTA(T73:T88))</f>
        <v>0.53333333333333333</v>
      </c>
      <c r="U89" s="144"/>
      <c r="V89" s="166"/>
      <c r="W89" s="167"/>
      <c r="X89" s="138"/>
      <c r="Y89" s="181">
        <f>SUM(Y73:Y88)</f>
        <v>0</v>
      </c>
      <c r="Z89" s="182">
        <f>SUM(Z73:Z88)</f>
        <v>0</v>
      </c>
      <c r="AA89" s="298"/>
      <c r="AB89" s="299"/>
      <c r="AC89" s="181">
        <f>SUM(AC73:AC88)</f>
        <v>2</v>
      </c>
      <c r="AD89" s="194">
        <f>SUM(AD73:AD88)</f>
        <v>0</v>
      </c>
      <c r="AE89" s="168">
        <f>M89-J89</f>
        <v>-337.72422042566905</v>
      </c>
      <c r="AF89" s="141">
        <f>M89/J89</f>
        <v>0.90172436478228746</v>
      </c>
      <c r="AG89" s="292"/>
    </row>
    <row r="90" spans="1:33" ht="15.75" customHeight="1">
      <c r="A90" s="300" t="s">
        <v>215</v>
      </c>
      <c r="B90" s="146" t="s">
        <v>184</v>
      </c>
      <c r="C90" s="304" t="s">
        <v>210</v>
      </c>
      <c r="D90" s="305"/>
      <c r="E90" s="147">
        <v>50.67</v>
      </c>
      <c r="F90" s="97">
        <v>546</v>
      </c>
      <c r="G90" s="148">
        <f t="shared" ref="G90:G92" si="29">E90*F90</f>
        <v>27665.82</v>
      </c>
      <c r="H90" s="149"/>
      <c r="I90" s="150">
        <v>20</v>
      </c>
      <c r="J90" s="151">
        <v>2000</v>
      </c>
      <c r="K90" s="152">
        <f>J90/I90</f>
        <v>100</v>
      </c>
      <c r="L90" s="153">
        <v>20</v>
      </c>
      <c r="M90" s="151">
        <f>F90/V90*60</f>
        <v>1775.6097560975604</v>
      </c>
      <c r="N90" s="152">
        <f>M90/L90</f>
        <v>88.780487804878021</v>
      </c>
      <c r="O90" s="154">
        <f>L90-I90</f>
        <v>0</v>
      </c>
      <c r="P90" s="155">
        <f>N90-K90</f>
        <v>-11.219512195121979</v>
      </c>
      <c r="Q90" s="156">
        <f>N90/K90</f>
        <v>0.88780487804878017</v>
      </c>
      <c r="R90" s="306">
        <f>Q106</f>
        <v>0.88773754209532796</v>
      </c>
      <c r="S90" s="157">
        <v>0.70833333333333337</v>
      </c>
      <c r="T90" s="158">
        <v>0.72114583333333337</v>
      </c>
      <c r="U90" s="159"/>
      <c r="V90" s="160">
        <v>18.450000000000006</v>
      </c>
      <c r="W90" s="158"/>
      <c r="X90" s="169"/>
      <c r="Y90" s="206"/>
      <c r="Z90" s="207"/>
      <c r="AA90" s="309"/>
      <c r="AB90" s="310"/>
      <c r="AC90" s="206">
        <v>1</v>
      </c>
      <c r="AD90" s="207"/>
      <c r="AE90" s="115">
        <f>M90-J90</f>
        <v>-224.39024390243958</v>
      </c>
      <c r="AF90" s="156">
        <f>M90/J90</f>
        <v>0.88780487804878017</v>
      </c>
      <c r="AG90" s="290">
        <f>AF106</f>
        <v>0.88773754209532796</v>
      </c>
    </row>
    <row r="91" spans="1:33" ht="15.75" customHeight="1">
      <c r="A91" s="301"/>
      <c r="B91" s="163" t="s">
        <v>184</v>
      </c>
      <c r="C91" s="293" t="s">
        <v>216</v>
      </c>
      <c r="D91" s="294"/>
      <c r="E91" s="101">
        <v>54.09</v>
      </c>
      <c r="F91" s="102">
        <v>2017</v>
      </c>
      <c r="G91" s="103">
        <f t="shared" si="29"/>
        <v>109099.53000000001</v>
      </c>
      <c r="H91" s="26"/>
      <c r="I91" s="104">
        <v>19</v>
      </c>
      <c r="J91" s="105">
        <v>2000</v>
      </c>
      <c r="K91" s="106">
        <f t="shared" ref="K91:K92" si="30">J91/I91</f>
        <v>105.26315789473684</v>
      </c>
      <c r="L91" s="107">
        <v>19</v>
      </c>
      <c r="M91" s="105">
        <f>F91/V91*60</f>
        <v>1774.486803519063</v>
      </c>
      <c r="N91" s="106">
        <f>M91/L91</f>
        <v>93.394042290477003</v>
      </c>
      <c r="O91" s="108">
        <f>L91-I91</f>
        <v>0</v>
      </c>
      <c r="P91" s="109">
        <f>N91-K91</f>
        <v>-11.869115604259832</v>
      </c>
      <c r="Q91" s="110">
        <f>N91/K91</f>
        <v>0.88724340175953154</v>
      </c>
      <c r="R91" s="307"/>
      <c r="S91" s="47">
        <v>0.72430555555555554</v>
      </c>
      <c r="T91" s="48">
        <v>0.77166666666666661</v>
      </c>
      <c r="U91" s="111">
        <v>4.5499999999999119</v>
      </c>
      <c r="V91" s="112">
        <v>68.199999999999946</v>
      </c>
      <c r="W91" s="113"/>
      <c r="X91" s="116"/>
      <c r="Y91" s="12"/>
      <c r="Z91" s="208"/>
      <c r="AA91" s="295"/>
      <c r="AB91" s="296"/>
      <c r="AC91" s="12">
        <v>2</v>
      </c>
      <c r="AD91" s="208"/>
      <c r="AE91" s="117">
        <f>M91-J91</f>
        <v>-225.51319648093704</v>
      </c>
      <c r="AF91" s="110">
        <f>M91/J91</f>
        <v>0.88724340175953142</v>
      </c>
      <c r="AG91" s="291"/>
    </row>
    <row r="92" spans="1:33" ht="15.75" customHeight="1">
      <c r="A92" s="301"/>
      <c r="B92" s="163" t="s">
        <v>184</v>
      </c>
      <c r="C92" s="293" t="s">
        <v>218</v>
      </c>
      <c r="D92" s="294"/>
      <c r="E92" s="101">
        <v>58.17</v>
      </c>
      <c r="F92" s="102">
        <v>2332</v>
      </c>
      <c r="G92" s="103">
        <f t="shared" si="29"/>
        <v>135652.44</v>
      </c>
      <c r="H92" s="26"/>
      <c r="I92" s="104">
        <v>19</v>
      </c>
      <c r="J92" s="105">
        <v>1800</v>
      </c>
      <c r="K92" s="106">
        <f t="shared" si="30"/>
        <v>94.736842105263165</v>
      </c>
      <c r="L92" s="107">
        <v>19</v>
      </c>
      <c r="M92" s="105">
        <f>F92/V92*60</f>
        <v>1598.781184536278</v>
      </c>
      <c r="N92" s="106">
        <f>M92/L92</f>
        <v>84.146378133488312</v>
      </c>
      <c r="O92" s="108">
        <f>L92-I92</f>
        <v>0</v>
      </c>
      <c r="P92" s="109">
        <f>N92-K92</f>
        <v>-10.590463971774852</v>
      </c>
      <c r="Q92" s="110">
        <f>N92/K92</f>
        <v>0.88821176918682099</v>
      </c>
      <c r="R92" s="307"/>
      <c r="S92" s="47">
        <v>0.77533564814814815</v>
      </c>
      <c r="T92" s="48">
        <v>0.83611111111111114</v>
      </c>
      <c r="U92" s="111">
        <v>5.2833333333334132</v>
      </c>
      <c r="V92" s="112">
        <v>87.516666666666708</v>
      </c>
      <c r="W92" s="113"/>
      <c r="X92" s="116"/>
      <c r="Y92" s="12"/>
      <c r="Z92" s="208"/>
      <c r="AA92" s="295"/>
      <c r="AB92" s="296"/>
      <c r="AC92" s="12">
        <v>1</v>
      </c>
      <c r="AD92" s="208"/>
      <c r="AE92" s="117">
        <f>M92-J92</f>
        <v>-201.21881546372197</v>
      </c>
      <c r="AF92" s="110">
        <f>M92/J92</f>
        <v>0.8882117691868211</v>
      </c>
      <c r="AG92" s="291"/>
    </row>
    <row r="93" spans="1:33" ht="15.75" customHeight="1">
      <c r="A93" s="301"/>
      <c r="B93" s="163"/>
      <c r="C93" s="293"/>
      <c r="D93" s="294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07"/>
      <c r="S93" s="47"/>
      <c r="T93" s="48"/>
      <c r="U93" s="111"/>
      <c r="V93" s="112"/>
      <c r="W93" s="113"/>
      <c r="X93" s="116"/>
      <c r="Y93" s="12"/>
      <c r="Z93" s="208"/>
      <c r="AA93" s="295"/>
      <c r="AB93" s="296"/>
      <c r="AC93" s="12"/>
      <c r="AD93" s="208"/>
      <c r="AE93" s="117"/>
      <c r="AF93" s="110"/>
      <c r="AG93" s="291"/>
    </row>
    <row r="94" spans="1:33" ht="15.75" customHeight="1">
      <c r="A94" s="302"/>
      <c r="B94" s="163"/>
      <c r="C94" s="293"/>
      <c r="D94" s="294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307"/>
      <c r="S94" s="47"/>
      <c r="T94" s="48"/>
      <c r="U94" s="111"/>
      <c r="V94" s="112"/>
      <c r="W94" s="113"/>
      <c r="X94" s="116"/>
      <c r="Y94" s="12"/>
      <c r="Z94" s="208"/>
      <c r="AA94" s="295"/>
      <c r="AB94" s="296"/>
      <c r="AC94" s="12"/>
      <c r="AD94" s="208"/>
      <c r="AE94" s="117"/>
      <c r="AF94" s="110"/>
      <c r="AG94" s="291"/>
    </row>
    <row r="95" spans="1:33" ht="15.75" customHeight="1">
      <c r="A95" s="302"/>
      <c r="B95" s="163"/>
      <c r="C95" s="293"/>
      <c r="D95" s="294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07"/>
      <c r="S95" s="47"/>
      <c r="T95" s="48"/>
      <c r="U95" s="111"/>
      <c r="V95" s="112"/>
      <c r="W95" s="113"/>
      <c r="X95" s="116"/>
      <c r="Y95" s="12"/>
      <c r="Z95" s="208"/>
      <c r="AA95" s="295"/>
      <c r="AB95" s="296"/>
      <c r="AC95" s="12"/>
      <c r="AD95" s="208"/>
      <c r="AE95" s="117"/>
      <c r="AF95" s="110"/>
      <c r="AG95" s="291"/>
    </row>
    <row r="96" spans="1:33" ht="15.75" customHeight="1">
      <c r="A96" s="302"/>
      <c r="B96" s="163"/>
      <c r="C96" s="293"/>
      <c r="D96" s="294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307"/>
      <c r="S96" s="119"/>
      <c r="T96" s="120"/>
      <c r="U96" s="111"/>
      <c r="V96" s="112"/>
      <c r="W96" s="120"/>
      <c r="X96" s="191"/>
      <c r="Y96" s="12"/>
      <c r="Z96" s="208"/>
      <c r="AA96" s="295"/>
      <c r="AB96" s="296"/>
      <c r="AC96" s="12"/>
      <c r="AD96" s="208"/>
      <c r="AE96" s="117"/>
      <c r="AF96" s="110"/>
      <c r="AG96" s="291"/>
    </row>
    <row r="97" spans="1:33" ht="15.75" customHeight="1">
      <c r="A97" s="302"/>
      <c r="B97" s="163"/>
      <c r="C97" s="293"/>
      <c r="D97" s="294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07"/>
      <c r="S97" s="119"/>
      <c r="T97" s="120"/>
      <c r="U97" s="111"/>
      <c r="V97" s="112"/>
      <c r="W97" s="120"/>
      <c r="X97" s="191"/>
      <c r="Y97" s="12"/>
      <c r="Z97" s="208"/>
      <c r="AA97" s="295"/>
      <c r="AB97" s="296"/>
      <c r="AC97" s="12"/>
      <c r="AD97" s="208"/>
      <c r="AE97" s="117"/>
      <c r="AF97" s="110"/>
      <c r="AG97" s="291"/>
    </row>
    <row r="98" spans="1:33" ht="15.75" customHeight="1">
      <c r="A98" s="302"/>
      <c r="B98" s="163"/>
      <c r="C98" s="293"/>
      <c r="D98" s="294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07"/>
      <c r="S98" s="119"/>
      <c r="T98" s="120"/>
      <c r="U98" s="111"/>
      <c r="V98" s="112"/>
      <c r="W98" s="120"/>
      <c r="X98" s="191"/>
      <c r="Y98" s="12"/>
      <c r="Z98" s="208"/>
      <c r="AA98" s="295"/>
      <c r="AB98" s="296"/>
      <c r="AC98" s="12"/>
      <c r="AD98" s="208"/>
      <c r="AE98" s="117"/>
      <c r="AF98" s="110"/>
      <c r="AG98" s="291"/>
    </row>
    <row r="99" spans="1:33" ht="15.75" customHeight="1">
      <c r="A99" s="302"/>
      <c r="B99" s="163"/>
      <c r="C99" s="293"/>
      <c r="D99" s="294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07"/>
      <c r="S99" s="119"/>
      <c r="T99" s="120"/>
      <c r="U99" s="111"/>
      <c r="V99" s="112"/>
      <c r="W99" s="120"/>
      <c r="X99" s="191"/>
      <c r="Y99" s="12"/>
      <c r="Z99" s="208"/>
      <c r="AA99" s="295"/>
      <c r="AB99" s="296"/>
      <c r="AC99" s="12"/>
      <c r="AD99" s="208"/>
      <c r="AE99" s="117"/>
      <c r="AF99" s="110"/>
      <c r="AG99" s="291"/>
    </row>
    <row r="100" spans="1:33" ht="15.75" customHeight="1">
      <c r="A100" s="302"/>
      <c r="B100" s="163"/>
      <c r="C100" s="293"/>
      <c r="D100" s="294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07"/>
      <c r="S100" s="119"/>
      <c r="T100" s="120"/>
      <c r="U100" s="111"/>
      <c r="V100" s="112"/>
      <c r="W100" s="120"/>
      <c r="X100" s="191"/>
      <c r="Y100" s="12"/>
      <c r="Z100" s="208"/>
      <c r="AA100" s="295"/>
      <c r="AB100" s="296"/>
      <c r="AC100" s="12"/>
      <c r="AD100" s="208"/>
      <c r="AE100" s="117"/>
      <c r="AF100" s="110"/>
      <c r="AG100" s="291"/>
    </row>
    <row r="101" spans="1:33" ht="15.75" customHeight="1">
      <c r="A101" s="302"/>
      <c r="B101" s="163"/>
      <c r="C101" s="293"/>
      <c r="D101" s="294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07"/>
      <c r="S101" s="119"/>
      <c r="T101" s="120"/>
      <c r="U101" s="111"/>
      <c r="V101" s="112"/>
      <c r="W101" s="120"/>
      <c r="X101" s="191"/>
      <c r="Y101" s="12"/>
      <c r="Z101" s="208"/>
      <c r="AA101" s="295"/>
      <c r="AB101" s="296"/>
      <c r="AC101" s="12"/>
      <c r="AD101" s="208"/>
      <c r="AE101" s="117"/>
      <c r="AF101" s="110"/>
      <c r="AG101" s="291"/>
    </row>
    <row r="102" spans="1:33" ht="15.75" customHeight="1">
      <c r="A102" s="302"/>
      <c r="B102" s="163"/>
      <c r="C102" s="293"/>
      <c r="D102" s="294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07"/>
      <c r="S102" s="119"/>
      <c r="T102" s="120"/>
      <c r="U102" s="111"/>
      <c r="V102" s="112"/>
      <c r="W102" s="120"/>
      <c r="X102" s="191"/>
      <c r="Y102" s="12"/>
      <c r="Z102" s="208"/>
      <c r="AA102" s="295"/>
      <c r="AB102" s="296"/>
      <c r="AC102" s="12"/>
      <c r="AD102" s="208"/>
      <c r="AE102" s="117"/>
      <c r="AF102" s="110"/>
      <c r="AG102" s="291"/>
    </row>
    <row r="103" spans="1:33" ht="15.75" customHeight="1">
      <c r="A103" s="302"/>
      <c r="B103" s="163"/>
      <c r="C103" s="293"/>
      <c r="D103" s="294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07"/>
      <c r="S103" s="119"/>
      <c r="T103" s="120"/>
      <c r="U103" s="111"/>
      <c r="V103" s="112"/>
      <c r="W103" s="120"/>
      <c r="X103" s="191"/>
      <c r="Y103" s="12"/>
      <c r="Z103" s="208"/>
      <c r="AA103" s="295"/>
      <c r="AB103" s="296"/>
      <c r="AC103" s="12"/>
      <c r="AD103" s="208"/>
      <c r="AE103" s="117"/>
      <c r="AF103" s="110"/>
      <c r="AG103" s="291"/>
    </row>
    <row r="104" spans="1:33" ht="15.75" customHeight="1">
      <c r="A104" s="302"/>
      <c r="B104" s="163"/>
      <c r="C104" s="293"/>
      <c r="D104" s="294"/>
      <c r="E104" s="101"/>
      <c r="F104" s="128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07"/>
      <c r="S104" s="119"/>
      <c r="T104" s="120"/>
      <c r="U104" s="111"/>
      <c r="V104" s="112"/>
      <c r="W104" s="120"/>
      <c r="X104" s="191"/>
      <c r="Y104" s="12"/>
      <c r="Z104" s="208"/>
      <c r="AA104" s="295"/>
      <c r="AB104" s="296"/>
      <c r="AC104" s="12"/>
      <c r="AD104" s="208"/>
      <c r="AE104" s="117"/>
      <c r="AF104" s="110"/>
      <c r="AG104" s="291"/>
    </row>
    <row r="105" spans="1:33" ht="15.75" customHeight="1">
      <c r="A105" s="302"/>
      <c r="B105" s="163"/>
      <c r="C105" s="293"/>
      <c r="D105" s="294"/>
      <c r="E105" s="164"/>
      <c r="F105" s="128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07"/>
      <c r="S105" s="119"/>
      <c r="T105" s="120"/>
      <c r="U105" s="130"/>
      <c r="V105" s="131"/>
      <c r="W105" s="126"/>
      <c r="X105" s="127"/>
      <c r="Y105" s="12"/>
      <c r="Z105" s="208"/>
      <c r="AA105" s="295"/>
      <c r="AB105" s="296"/>
      <c r="AC105" s="12"/>
      <c r="AD105" s="208"/>
      <c r="AE105" s="165"/>
      <c r="AF105" s="125"/>
      <c r="AG105" s="291"/>
    </row>
    <row r="106" spans="1:33" ht="15.75" customHeight="1" thickBot="1">
      <c r="A106" s="303"/>
      <c r="B106" s="133" t="s">
        <v>117</v>
      </c>
      <c r="C106" s="297"/>
      <c r="D106" s="297"/>
      <c r="E106" s="134"/>
      <c r="F106" s="167"/>
      <c r="G106" s="135"/>
      <c r="H106" s="69"/>
      <c r="I106" s="136">
        <f t="shared" ref="I106:J106" si="31">AVERAGE(I90:I105)</f>
        <v>19.333333333333332</v>
      </c>
      <c r="J106" s="137">
        <f t="shared" si="31"/>
        <v>1933.3333333333333</v>
      </c>
      <c r="K106" s="138">
        <f t="shared" ref="K106" si="32">J106/I106</f>
        <v>100</v>
      </c>
      <c r="L106" s="136">
        <f t="shared" ref="L106:M106" si="33">AVERAGE(L90:L105)</f>
        <v>19.333333333333332</v>
      </c>
      <c r="M106" s="137">
        <f t="shared" si="33"/>
        <v>1716.2925813843005</v>
      </c>
      <c r="N106" s="138">
        <f>M106/L106</f>
        <v>88.773754209532797</v>
      </c>
      <c r="O106" s="139">
        <f>L106-I106</f>
        <v>0</v>
      </c>
      <c r="P106" s="140">
        <f>N106-K106</f>
        <v>-11.226245790467203</v>
      </c>
      <c r="Q106" s="141">
        <f>N106/K106</f>
        <v>0.88773754209532796</v>
      </c>
      <c r="R106" s="308"/>
      <c r="S106" s="142">
        <f>S90</f>
        <v>0.70833333333333337</v>
      </c>
      <c r="T106" s="143">
        <f>INDEX(T90:T105,COUNTA(T90:T105))</f>
        <v>0.83611111111111114</v>
      </c>
      <c r="U106" s="144"/>
      <c r="V106" s="166"/>
      <c r="W106" s="167"/>
      <c r="X106" s="138"/>
      <c r="Y106" s="181">
        <f t="shared" ref="Y106:Z106" si="34">SUM(Y90:Y105)</f>
        <v>0</v>
      </c>
      <c r="Z106" s="182">
        <f t="shared" si="34"/>
        <v>0</v>
      </c>
      <c r="AA106" s="298"/>
      <c r="AB106" s="299"/>
      <c r="AC106" s="181">
        <f t="shared" ref="AC106:AD106" si="35">SUM(AC90:AC105)</f>
        <v>4</v>
      </c>
      <c r="AD106" s="182">
        <f t="shared" si="35"/>
        <v>0</v>
      </c>
      <c r="AE106" s="168">
        <f>M106-J106</f>
        <v>-217.04075194903271</v>
      </c>
      <c r="AF106" s="141">
        <f>M106/J106</f>
        <v>0.88773754209532796</v>
      </c>
      <c r="AG106" s="292"/>
    </row>
    <row r="107" spans="1:33" ht="15.75" customHeight="1">
      <c r="A107" s="311" t="s">
        <v>208</v>
      </c>
      <c r="B107" s="146" t="s">
        <v>184</v>
      </c>
      <c r="C107" s="304" t="s">
        <v>211</v>
      </c>
      <c r="D107" s="305"/>
      <c r="E107" s="147">
        <v>57.3</v>
      </c>
      <c r="F107" s="159">
        <v>1445</v>
      </c>
      <c r="G107" s="148">
        <f t="shared" ref="G107:G110" si="36">E107*F107</f>
        <v>82798.5</v>
      </c>
      <c r="H107" s="149"/>
      <c r="I107" s="150">
        <v>21</v>
      </c>
      <c r="J107" s="151">
        <v>2000</v>
      </c>
      <c r="K107" s="152">
        <f>J107/I107</f>
        <v>95.238095238095241</v>
      </c>
      <c r="L107" s="153">
        <v>21</v>
      </c>
      <c r="M107" s="151">
        <f>F107/V107*60</f>
        <v>1775.4266211604092</v>
      </c>
      <c r="N107" s="152">
        <f>M107/L107</f>
        <v>84.544124817162341</v>
      </c>
      <c r="O107" s="154">
        <f>L107-I107</f>
        <v>0</v>
      </c>
      <c r="P107" s="155">
        <f>N107-K107</f>
        <v>-10.693970420932899</v>
      </c>
      <c r="Q107" s="156">
        <f>N107/K107</f>
        <v>0.88771331058020453</v>
      </c>
      <c r="R107" s="306">
        <f>Q123</f>
        <v>0.88716927507409771</v>
      </c>
      <c r="S107" s="157">
        <v>0.70844907407407409</v>
      </c>
      <c r="T107" s="158">
        <v>0.74236111111111114</v>
      </c>
      <c r="U107" s="159"/>
      <c r="V107" s="160">
        <v>48.833333333333343</v>
      </c>
      <c r="W107" s="97"/>
      <c r="X107" s="98"/>
      <c r="Y107" s="206"/>
      <c r="Z107" s="207"/>
      <c r="AA107" s="309"/>
      <c r="AB107" s="310"/>
      <c r="AC107" s="206">
        <v>1</v>
      </c>
      <c r="AD107" s="207"/>
      <c r="AE107" s="115">
        <f>M107-J107</f>
        <v>-224.57337883959076</v>
      </c>
      <c r="AF107" s="156">
        <f>M107/J107</f>
        <v>0.88771331058020464</v>
      </c>
      <c r="AG107" s="389">
        <f>AF123</f>
        <v>0.8871692750740976</v>
      </c>
    </row>
    <row r="108" spans="1:33" ht="15.75" customHeight="1">
      <c r="A108" s="312"/>
      <c r="B108" s="163" t="s">
        <v>184</v>
      </c>
      <c r="C108" s="293" t="s">
        <v>212</v>
      </c>
      <c r="D108" s="294"/>
      <c r="E108" s="101">
        <v>56.79</v>
      </c>
      <c r="F108" s="111">
        <v>1772</v>
      </c>
      <c r="G108" s="103">
        <f t="shared" si="36"/>
        <v>100631.88</v>
      </c>
      <c r="H108" s="26"/>
      <c r="I108" s="104">
        <v>23</v>
      </c>
      <c r="J108" s="105">
        <v>2000</v>
      </c>
      <c r="K108" s="106">
        <f t="shared" ref="K108:K110" si="37">J108/I108</f>
        <v>86.956521739130437</v>
      </c>
      <c r="L108" s="107">
        <v>23</v>
      </c>
      <c r="M108" s="105">
        <f>F108/V108*60</f>
        <v>1773.4778982485423</v>
      </c>
      <c r="N108" s="106">
        <f>M108/L108</f>
        <v>77.107734706458359</v>
      </c>
      <c r="O108" s="108">
        <f>L108-I108</f>
        <v>0</v>
      </c>
      <c r="P108" s="109">
        <f>N108-K108</f>
        <v>-9.8487870326720781</v>
      </c>
      <c r="Q108" s="110">
        <f>N108/K108</f>
        <v>0.88673894912427109</v>
      </c>
      <c r="R108" s="307"/>
      <c r="S108" s="47">
        <v>0.74656250000000002</v>
      </c>
      <c r="T108" s="48">
        <v>0.78819444444444442</v>
      </c>
      <c r="U108" s="111">
        <v>6.0499999999999865</v>
      </c>
      <c r="V108" s="112">
        <v>59.949999999999939</v>
      </c>
      <c r="W108" s="113"/>
      <c r="X108" s="116"/>
      <c r="Y108" s="12"/>
      <c r="Z108" s="208"/>
      <c r="AA108" s="295"/>
      <c r="AB108" s="296"/>
      <c r="AC108" s="12">
        <v>1</v>
      </c>
      <c r="AD108" s="208"/>
      <c r="AE108" s="117">
        <f>M108-J108</f>
        <v>-226.52210175145774</v>
      </c>
      <c r="AF108" s="110">
        <f>M108/J108</f>
        <v>0.88673894912427109</v>
      </c>
      <c r="AG108" s="377"/>
    </row>
    <row r="109" spans="1:33" ht="15.75" customHeight="1">
      <c r="A109" s="312"/>
      <c r="B109" s="163" t="s">
        <v>184</v>
      </c>
      <c r="C109" s="293" t="s">
        <v>213</v>
      </c>
      <c r="D109" s="294"/>
      <c r="E109" s="101">
        <v>56.87</v>
      </c>
      <c r="F109" s="111">
        <v>1261</v>
      </c>
      <c r="G109" s="103">
        <f t="shared" si="36"/>
        <v>71713.069999999992</v>
      </c>
      <c r="H109" s="26"/>
      <c r="I109" s="104">
        <v>23</v>
      </c>
      <c r="J109" s="105">
        <v>2000</v>
      </c>
      <c r="K109" s="106">
        <f t="shared" si="37"/>
        <v>86.956521739130437</v>
      </c>
      <c r="L109" s="107">
        <v>23</v>
      </c>
      <c r="M109" s="105">
        <f>F109/V109*60</f>
        <v>1773.2812500000039</v>
      </c>
      <c r="N109" s="106">
        <f>M109/L109</f>
        <v>77.099184782608859</v>
      </c>
      <c r="O109" s="108">
        <f>L109-I109</f>
        <v>0</v>
      </c>
      <c r="P109" s="109">
        <f>N109-K109</f>
        <v>-9.8573369565215785</v>
      </c>
      <c r="Q109" s="110">
        <f>N109/K109</f>
        <v>0.88664062500000185</v>
      </c>
      <c r="R109" s="307"/>
      <c r="S109" s="47">
        <v>0.79189814814814818</v>
      </c>
      <c r="T109" s="48">
        <v>0.82152777777777775</v>
      </c>
      <c r="U109" s="111">
        <v>5.333333333333421</v>
      </c>
      <c r="V109" s="112">
        <v>42.666666666666572</v>
      </c>
      <c r="W109" s="113"/>
      <c r="X109" s="116"/>
      <c r="Y109" s="12"/>
      <c r="Z109" s="208"/>
      <c r="AA109" s="295"/>
      <c r="AB109" s="296"/>
      <c r="AC109" s="12">
        <v>1</v>
      </c>
      <c r="AD109" s="208"/>
      <c r="AE109" s="117">
        <f>M109-J109</f>
        <v>-226.71874999999613</v>
      </c>
      <c r="AF109" s="110">
        <f>M109/J109</f>
        <v>0.88664062500000196</v>
      </c>
      <c r="AG109" s="377"/>
    </row>
    <row r="110" spans="1:33" ht="15.75" customHeight="1">
      <c r="A110" s="312"/>
      <c r="B110" s="163" t="s">
        <v>184</v>
      </c>
      <c r="C110" s="293" t="s">
        <v>214</v>
      </c>
      <c r="D110" s="294"/>
      <c r="E110" s="101">
        <v>47.6</v>
      </c>
      <c r="F110" s="111">
        <v>1537</v>
      </c>
      <c r="G110" s="103">
        <f t="shared" si="36"/>
        <v>73161.2</v>
      </c>
      <c r="H110" s="26"/>
      <c r="I110" s="104">
        <v>23</v>
      </c>
      <c r="J110" s="105">
        <v>2000</v>
      </c>
      <c r="K110" s="106">
        <f t="shared" si="37"/>
        <v>86.956521739130437</v>
      </c>
      <c r="L110" s="107">
        <v>23</v>
      </c>
      <c r="M110" s="105">
        <f>F110/V110*60</f>
        <v>1775.1684311838262</v>
      </c>
      <c r="N110" s="106">
        <f>M110/L110</f>
        <v>77.181236138427224</v>
      </c>
      <c r="O110" s="108">
        <f>L110-I110</f>
        <v>0</v>
      </c>
      <c r="P110" s="109">
        <f>N110-K110</f>
        <v>-9.7752856007032136</v>
      </c>
      <c r="Q110" s="110">
        <f>N110/K110</f>
        <v>0.88758421559191303</v>
      </c>
      <c r="R110" s="307"/>
      <c r="S110" s="47">
        <v>0.82503472222222218</v>
      </c>
      <c r="T110" s="48">
        <v>0.86111111111111116</v>
      </c>
      <c r="U110" s="111">
        <v>5.0499999999999901</v>
      </c>
      <c r="V110" s="112">
        <v>51.950000000000131</v>
      </c>
      <c r="W110" s="113"/>
      <c r="X110" s="116"/>
      <c r="Y110" s="12"/>
      <c r="Z110" s="208"/>
      <c r="AA110" s="295"/>
      <c r="AB110" s="296"/>
      <c r="AC110" s="12">
        <v>1</v>
      </c>
      <c r="AD110" s="208"/>
      <c r="AE110" s="117">
        <f>M110-J110</f>
        <v>-224.83156881617379</v>
      </c>
      <c r="AF110" s="110">
        <f>M110/J110</f>
        <v>0.88758421559191314</v>
      </c>
      <c r="AG110" s="377"/>
    </row>
    <row r="111" spans="1:33" ht="15.75" customHeight="1">
      <c r="A111" s="312"/>
      <c r="B111" s="163"/>
      <c r="C111" s="293"/>
      <c r="D111" s="294"/>
      <c r="E111" s="101"/>
      <c r="F111" s="111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307"/>
      <c r="S111" s="47"/>
      <c r="T111" s="48"/>
      <c r="U111" s="111"/>
      <c r="V111" s="112"/>
      <c r="W111" s="113"/>
      <c r="X111" s="116"/>
      <c r="Y111" s="12"/>
      <c r="Z111" s="208"/>
      <c r="AA111" s="295"/>
      <c r="AB111" s="296"/>
      <c r="AC111" s="12"/>
      <c r="AD111" s="208"/>
      <c r="AE111" s="117"/>
      <c r="AF111" s="110"/>
      <c r="AG111" s="377"/>
    </row>
    <row r="112" spans="1:33" ht="15.75" customHeight="1">
      <c r="A112" s="312"/>
      <c r="B112" s="163"/>
      <c r="C112" s="293"/>
      <c r="D112" s="294"/>
      <c r="E112" s="101"/>
      <c r="F112" s="111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07"/>
      <c r="S112" s="47"/>
      <c r="T112" s="48"/>
      <c r="U112" s="111"/>
      <c r="V112" s="112"/>
      <c r="W112" s="113"/>
      <c r="X112" s="116"/>
      <c r="Y112" s="12"/>
      <c r="Z112" s="208"/>
      <c r="AA112" s="295"/>
      <c r="AB112" s="296"/>
      <c r="AC112" s="12"/>
      <c r="AD112" s="208"/>
      <c r="AE112" s="117"/>
      <c r="AF112" s="110"/>
      <c r="AG112" s="377"/>
    </row>
    <row r="113" spans="1:33" ht="15.75" customHeight="1">
      <c r="A113" s="312"/>
      <c r="B113" s="163"/>
      <c r="C113" s="293"/>
      <c r="D113" s="294"/>
      <c r="E113" s="101"/>
      <c r="F113" s="111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307"/>
      <c r="S113" s="47"/>
      <c r="T113" s="48"/>
      <c r="U113" s="111"/>
      <c r="V113" s="112"/>
      <c r="W113" s="113"/>
      <c r="X113" s="116"/>
      <c r="Y113" s="12"/>
      <c r="Z113" s="208"/>
      <c r="AA113" s="295"/>
      <c r="AB113" s="296"/>
      <c r="AC113" s="12"/>
      <c r="AD113" s="208"/>
      <c r="AE113" s="117"/>
      <c r="AF113" s="110"/>
      <c r="AG113" s="377"/>
    </row>
    <row r="114" spans="1:33" ht="15.75" customHeight="1">
      <c r="A114" s="312"/>
      <c r="B114" s="163"/>
      <c r="C114" s="293"/>
      <c r="D114" s="294"/>
      <c r="E114" s="101"/>
      <c r="F114" s="111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07"/>
      <c r="S114" s="47"/>
      <c r="T114" s="48"/>
      <c r="U114" s="111"/>
      <c r="V114" s="112"/>
      <c r="W114" s="113"/>
      <c r="X114" s="116"/>
      <c r="Y114" s="12"/>
      <c r="Z114" s="208"/>
      <c r="AA114" s="295"/>
      <c r="AB114" s="296"/>
      <c r="AC114" s="12"/>
      <c r="AD114" s="208"/>
      <c r="AE114" s="117"/>
      <c r="AF114" s="110"/>
      <c r="AG114" s="377"/>
    </row>
    <row r="115" spans="1:33" ht="15.75" customHeight="1">
      <c r="A115" s="312"/>
      <c r="B115" s="163"/>
      <c r="C115" s="293"/>
      <c r="D115" s="294"/>
      <c r="E115" s="101"/>
      <c r="F115" s="111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07"/>
      <c r="S115" s="47"/>
      <c r="T115" s="48"/>
      <c r="U115" s="111"/>
      <c r="V115" s="112"/>
      <c r="W115" s="113"/>
      <c r="X115" s="116"/>
      <c r="Y115" s="12"/>
      <c r="Z115" s="208"/>
      <c r="AA115" s="295"/>
      <c r="AB115" s="296"/>
      <c r="AC115" s="12"/>
      <c r="AD115" s="208"/>
      <c r="AE115" s="117"/>
      <c r="AF115" s="110"/>
      <c r="AG115" s="377"/>
    </row>
    <row r="116" spans="1:33" ht="15.75" customHeight="1">
      <c r="A116" s="312"/>
      <c r="B116" s="163"/>
      <c r="C116" s="293"/>
      <c r="D116" s="294"/>
      <c r="E116" s="101"/>
      <c r="F116" s="111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07"/>
      <c r="S116" s="47"/>
      <c r="T116" s="48"/>
      <c r="U116" s="111"/>
      <c r="V116" s="112"/>
      <c r="W116" s="113"/>
      <c r="X116" s="116"/>
      <c r="Y116" s="12"/>
      <c r="Z116" s="208"/>
      <c r="AA116" s="295"/>
      <c r="AB116" s="296"/>
      <c r="AC116" s="12"/>
      <c r="AD116" s="208"/>
      <c r="AE116" s="117"/>
      <c r="AF116" s="110"/>
      <c r="AG116" s="377"/>
    </row>
    <row r="117" spans="1:33" ht="15.75" customHeight="1">
      <c r="A117" s="312"/>
      <c r="B117" s="163"/>
      <c r="C117" s="293"/>
      <c r="D117" s="294"/>
      <c r="E117" s="101"/>
      <c r="F117" s="111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07"/>
      <c r="S117" s="47"/>
      <c r="T117" s="48"/>
      <c r="U117" s="111"/>
      <c r="V117" s="112"/>
      <c r="W117" s="113"/>
      <c r="X117" s="116"/>
      <c r="Y117" s="12"/>
      <c r="Z117" s="208"/>
      <c r="AA117" s="295"/>
      <c r="AB117" s="296"/>
      <c r="AC117" s="12"/>
      <c r="AD117" s="208"/>
      <c r="AE117" s="117"/>
      <c r="AF117" s="110"/>
      <c r="AG117" s="377"/>
    </row>
    <row r="118" spans="1:33" ht="15.75" customHeight="1">
      <c r="A118" s="312"/>
      <c r="B118" s="163"/>
      <c r="C118" s="293"/>
      <c r="D118" s="294"/>
      <c r="E118" s="101"/>
      <c r="F118" s="111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07"/>
      <c r="S118" s="47"/>
      <c r="T118" s="48"/>
      <c r="U118" s="111"/>
      <c r="V118" s="112"/>
      <c r="W118" s="113"/>
      <c r="X118" s="116"/>
      <c r="Y118" s="12"/>
      <c r="Z118" s="208"/>
      <c r="AA118" s="295"/>
      <c r="AB118" s="296"/>
      <c r="AC118" s="12"/>
      <c r="AD118" s="208"/>
      <c r="AE118" s="117"/>
      <c r="AF118" s="110"/>
      <c r="AG118" s="377"/>
    </row>
    <row r="119" spans="1:33" ht="15.75" customHeight="1">
      <c r="A119" s="312"/>
      <c r="B119" s="163"/>
      <c r="C119" s="293"/>
      <c r="D119" s="294"/>
      <c r="E119" s="101"/>
      <c r="F119" s="111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07"/>
      <c r="S119" s="47"/>
      <c r="T119" s="48"/>
      <c r="U119" s="111"/>
      <c r="V119" s="112"/>
      <c r="W119" s="113"/>
      <c r="X119" s="116"/>
      <c r="Y119" s="12"/>
      <c r="Z119" s="208"/>
      <c r="AA119" s="295"/>
      <c r="AB119" s="296"/>
      <c r="AC119" s="12"/>
      <c r="AD119" s="208"/>
      <c r="AE119" s="117"/>
      <c r="AF119" s="110"/>
      <c r="AG119" s="377"/>
    </row>
    <row r="120" spans="1:33" ht="15.75" customHeight="1">
      <c r="A120" s="312"/>
      <c r="B120" s="163"/>
      <c r="C120" s="293"/>
      <c r="D120" s="294"/>
      <c r="E120" s="101"/>
      <c r="F120" s="111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07"/>
      <c r="S120" s="47"/>
      <c r="T120" s="48"/>
      <c r="U120" s="111"/>
      <c r="V120" s="112"/>
      <c r="W120" s="185"/>
      <c r="X120" s="186"/>
      <c r="Y120" s="12"/>
      <c r="Z120" s="208"/>
      <c r="AA120" s="295"/>
      <c r="AB120" s="296"/>
      <c r="AC120" s="12"/>
      <c r="AD120" s="208"/>
      <c r="AE120" s="117"/>
      <c r="AF120" s="110"/>
      <c r="AG120" s="377"/>
    </row>
    <row r="121" spans="1:33" ht="15.75" customHeight="1">
      <c r="A121" s="312"/>
      <c r="B121" s="163"/>
      <c r="C121" s="293"/>
      <c r="D121" s="294"/>
      <c r="E121" s="101"/>
      <c r="F121" s="111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07"/>
      <c r="S121" s="47"/>
      <c r="T121" s="48"/>
      <c r="U121" s="111"/>
      <c r="V121" s="112"/>
      <c r="W121" s="187"/>
      <c r="X121" s="188"/>
      <c r="Y121" s="12"/>
      <c r="Z121" s="208"/>
      <c r="AA121" s="295"/>
      <c r="AB121" s="296"/>
      <c r="AC121" s="12"/>
      <c r="AD121" s="208"/>
      <c r="AE121" s="117"/>
      <c r="AF121" s="110"/>
      <c r="AG121" s="377"/>
    </row>
    <row r="122" spans="1:33" ht="15.75" customHeight="1">
      <c r="A122" s="312"/>
      <c r="B122" s="100"/>
      <c r="C122" s="293"/>
      <c r="D122" s="294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07"/>
      <c r="S122" s="47"/>
      <c r="T122" s="48"/>
      <c r="U122" s="130"/>
      <c r="V122" s="112"/>
      <c r="W122" s="187"/>
      <c r="X122" s="188"/>
      <c r="Y122" s="12"/>
      <c r="Z122" s="208"/>
      <c r="AA122" s="295"/>
      <c r="AB122" s="296"/>
      <c r="AC122" s="12"/>
      <c r="AD122" s="208"/>
      <c r="AE122" s="117"/>
      <c r="AF122" s="110"/>
      <c r="AG122" s="377"/>
    </row>
    <row r="123" spans="1:33" ht="15.75" customHeight="1" thickBot="1">
      <c r="A123" s="313"/>
      <c r="B123" s="133" t="s">
        <v>117</v>
      </c>
      <c r="C123" s="297"/>
      <c r="D123" s="297"/>
      <c r="E123" s="134"/>
      <c r="F123" s="167"/>
      <c r="G123" s="135"/>
      <c r="H123" s="69"/>
      <c r="I123" s="136">
        <f t="shared" ref="I123:J123" si="38">AVERAGE(I107:I122)</f>
        <v>22.5</v>
      </c>
      <c r="J123" s="137">
        <f t="shared" si="38"/>
        <v>2000</v>
      </c>
      <c r="K123" s="138">
        <f t="shared" ref="K123" si="39">J123/I123</f>
        <v>88.888888888888886</v>
      </c>
      <c r="L123" s="136">
        <f t="shared" ref="L123:M123" si="40">AVERAGE(L107:L122)</f>
        <v>22.5</v>
      </c>
      <c r="M123" s="137">
        <f t="shared" si="40"/>
        <v>1774.3385501481953</v>
      </c>
      <c r="N123" s="138">
        <f>M123/L123</f>
        <v>78.859491117697573</v>
      </c>
      <c r="O123" s="139">
        <f>L123-I123</f>
        <v>0</v>
      </c>
      <c r="P123" s="140">
        <f>N123-K123</f>
        <v>-10.029397771191313</v>
      </c>
      <c r="Q123" s="141">
        <f>N123/K123</f>
        <v>0.88716927507409771</v>
      </c>
      <c r="R123" s="308"/>
      <c r="S123" s="142">
        <f>S107</f>
        <v>0.70844907407407409</v>
      </c>
      <c r="T123" s="143">
        <f>INDEX(T107:T122,COUNTA(T107:T122))</f>
        <v>0.86111111111111116</v>
      </c>
      <c r="U123" s="144"/>
      <c r="V123" s="166"/>
      <c r="W123" s="189"/>
      <c r="X123" s="190"/>
      <c r="Y123" s="181">
        <f t="shared" ref="Y123:Z123" si="41">SUM(Y107:Y122)</f>
        <v>0</v>
      </c>
      <c r="Z123" s="182">
        <f t="shared" si="41"/>
        <v>0</v>
      </c>
      <c r="AA123" s="298"/>
      <c r="AB123" s="299"/>
      <c r="AC123" s="181">
        <f t="shared" ref="AC123:AD123" si="42">SUM(AC107:AC122)</f>
        <v>4</v>
      </c>
      <c r="AD123" s="182">
        <f t="shared" si="42"/>
        <v>0</v>
      </c>
      <c r="AE123" s="168">
        <f>M123-J123</f>
        <v>-225.66144985180472</v>
      </c>
      <c r="AF123" s="141">
        <f>M123/J123</f>
        <v>0.8871692750740976</v>
      </c>
      <c r="AG123" s="378"/>
    </row>
    <row r="125" spans="1:33">
      <c r="AA125" s="289" t="s">
        <v>161</v>
      </c>
      <c r="AB125" s="289"/>
    </row>
    <row r="126" spans="1:33">
      <c r="AA126" s="289" t="s">
        <v>162</v>
      </c>
      <c r="AB126" s="289"/>
    </row>
    <row r="127" spans="1:33">
      <c r="AA127" s="289" t="s">
        <v>163</v>
      </c>
      <c r="AB127" s="289"/>
    </row>
    <row r="128" spans="1:33">
      <c r="AA128" s="289" t="s">
        <v>164</v>
      </c>
      <c r="AB128" s="289"/>
    </row>
    <row r="129" spans="27:28">
      <c r="AA129" s="289" t="s">
        <v>165</v>
      </c>
      <c r="AB129" s="289"/>
    </row>
    <row r="130" spans="27:28">
      <c r="AA130" s="289" t="s">
        <v>166</v>
      </c>
      <c r="AB130" s="289"/>
    </row>
    <row r="131" spans="27:28">
      <c r="AA131" s="289" t="s">
        <v>167</v>
      </c>
      <c r="AB131" s="289"/>
    </row>
    <row r="132" spans="27:28">
      <c r="AA132" s="289" t="s">
        <v>168</v>
      </c>
      <c r="AB132" s="289"/>
    </row>
    <row r="133" spans="27:28">
      <c r="AA133" s="289" t="s">
        <v>169</v>
      </c>
      <c r="AB133" s="289"/>
    </row>
    <row r="134" spans="27:28">
      <c r="AA134" s="289" t="s">
        <v>170</v>
      </c>
      <c r="AB134" s="289"/>
    </row>
    <row r="135" spans="27:28">
      <c r="AA135" s="289" t="s">
        <v>171</v>
      </c>
      <c r="AB135" s="289"/>
    </row>
    <row r="136" spans="27:28">
      <c r="AA136" s="289" t="s">
        <v>172</v>
      </c>
      <c r="AB136" s="289"/>
    </row>
    <row r="137" spans="27:28">
      <c r="AA137" s="289" t="s">
        <v>173</v>
      </c>
      <c r="AB137" s="289"/>
    </row>
  </sheetData>
  <mergeCells count="306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AA114:AB114"/>
    <mergeCell ref="C115:D115"/>
    <mergeCell ref="AA115:AB115"/>
    <mergeCell ref="C116:D116"/>
    <mergeCell ref="AA116:AB116"/>
    <mergeCell ref="C117:D117"/>
    <mergeCell ref="AA117:AB117"/>
    <mergeCell ref="C97:D97"/>
    <mergeCell ref="AA97:AB97"/>
    <mergeCell ref="C98:D98"/>
    <mergeCell ref="AA98:AB98"/>
    <mergeCell ref="C99:D99"/>
    <mergeCell ref="AA99:AB99"/>
    <mergeCell ref="AA93:AB9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21:D121"/>
    <mergeCell ref="AA121:AB121"/>
    <mergeCell ref="C122:D122"/>
    <mergeCell ref="AA122:AB122"/>
    <mergeCell ref="C123:D123"/>
    <mergeCell ref="AA123:AB123"/>
    <mergeCell ref="C118:D118"/>
    <mergeCell ref="AA118:AB118"/>
    <mergeCell ref="C119:D119"/>
    <mergeCell ref="AA119:AB119"/>
    <mergeCell ref="C120:D120"/>
    <mergeCell ref="AA120:AB120"/>
    <mergeCell ref="AA137:AB137"/>
    <mergeCell ref="AA131:AB131"/>
    <mergeCell ref="AA132:AB132"/>
    <mergeCell ref="AA133:AB133"/>
    <mergeCell ref="AA134:AB134"/>
    <mergeCell ref="AA135:AB135"/>
    <mergeCell ref="AA136:AB136"/>
    <mergeCell ref="AA125:AB125"/>
    <mergeCell ref="AA126:AB126"/>
    <mergeCell ref="AA127:AB127"/>
    <mergeCell ref="AA128:AB128"/>
    <mergeCell ref="AA129:AB129"/>
    <mergeCell ref="AA130:AB130"/>
  </mergeCells>
  <phoneticPr fontId="5" type="noConversion"/>
  <conditionalFormatting sqref="O5:O123">
    <cfRule type="cellIs" dxfId="444" priority="2" operator="greaterThan">
      <formula>0</formula>
    </cfRule>
  </conditionalFormatting>
  <conditionalFormatting sqref="P5:P123 AE5:AE123">
    <cfRule type="cellIs" dxfId="443" priority="5" operator="lessThan">
      <formula>0</formula>
    </cfRule>
  </conditionalFormatting>
  <conditionalFormatting sqref="Q5:Q123 AF5:AF123">
    <cfRule type="cellIs" dxfId="442" priority="3" operator="greaterThan">
      <formula>1</formula>
    </cfRule>
    <cfRule type="cellIs" dxfId="441" priority="4" operator="lessThan">
      <formula>0.8</formula>
    </cfRule>
  </conditionalFormatting>
  <conditionalFormatting sqref="AG5 R5:R123 AG90:AG107">
    <cfRule type="cellIs" dxfId="440" priority="6" operator="lessThan">
      <formula>0.8</formula>
    </cfRule>
  </conditionalFormatting>
  <conditionalFormatting sqref="AG22">
    <cfRule type="cellIs" dxfId="439" priority="10" operator="lessThan">
      <formula>0.8</formula>
    </cfRule>
  </conditionalFormatting>
  <conditionalFormatting sqref="AG37">
    <cfRule type="cellIs" dxfId="438" priority="9" operator="lessThan">
      <formula>0.8</formula>
    </cfRule>
  </conditionalFormatting>
  <conditionalFormatting sqref="AG39:AG74">
    <cfRule type="cellIs" dxfId="437" priority="7" operator="lessThan">
      <formula>0.8</formula>
    </cfRule>
  </conditionalFormatting>
  <conditionalFormatting sqref="AG80:AG88">
    <cfRule type="cellIs" dxfId="436" priority="8" operator="lessThan">
      <formula>0.8</formula>
    </cfRule>
  </conditionalFormatting>
  <conditionalFormatting sqref="AG122">
    <cfRule type="cellIs" dxfId="435" priority="1" operator="lessThan">
      <formula>0.8</formula>
    </cfRule>
  </conditionalFormatting>
  <dataValidations count="1">
    <dataValidation type="list" allowBlank="1" showInputMessage="1" showErrorMessage="1" sqref="AA5:AB123" xr:uid="{C756AEF8-7ED5-4F7C-82B0-BF0A3CE941B5}">
      <formula1>$AA$125:$AA$137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119AB-C6BF-4F3D-A8F2-02CA1C0A75FE}">
  <sheetPr>
    <tabColor theme="9" tint="0.59999389629810485"/>
  </sheetPr>
  <dimension ref="B1:AR42"/>
  <sheetViews>
    <sheetView zoomScale="70" zoomScaleNormal="70" workbookViewId="0">
      <selection activeCell="R22" sqref="R22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6" t="s">
        <v>0</v>
      </c>
      <c r="C1" s="276"/>
      <c r="D1" s="276"/>
      <c r="E1" s="276"/>
      <c r="F1" s="276"/>
      <c r="G1" s="276"/>
      <c r="H1" s="276"/>
      <c r="I1" s="276"/>
      <c r="J1" s="276"/>
      <c r="K1" s="1"/>
      <c r="L1" s="1"/>
      <c r="M1" s="1"/>
      <c r="N1" s="1"/>
      <c r="O1" s="1"/>
      <c r="P1" s="1"/>
    </row>
    <row r="2" spans="2:34" ht="27.75" customHeight="1">
      <c r="B2" s="277"/>
      <c r="C2" s="277"/>
      <c r="D2" s="277"/>
      <c r="E2" s="277"/>
      <c r="F2" s="277"/>
      <c r="G2" s="277"/>
      <c r="H2" s="277"/>
      <c r="I2" s="277"/>
      <c r="J2" s="277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8" t="s">
        <v>251</v>
      </c>
      <c r="D3" s="279"/>
      <c r="E3" s="3" t="s">
        <v>2</v>
      </c>
      <c r="F3" s="280">
        <f>'0118(18度C)'!D1+'0118(4度C)'!D1</f>
        <v>175701</v>
      </c>
      <c r="G3" s="281"/>
      <c r="H3" s="3" t="s">
        <v>3</v>
      </c>
      <c r="I3" s="282">
        <f>'0118(18度C)'!F1+'0118(4度C)'!F1</f>
        <v>5422198.4000000004</v>
      </c>
      <c r="J3" s="283"/>
      <c r="K3" s="4"/>
      <c r="L3" s="5"/>
      <c r="M3" s="1"/>
      <c r="N3" s="1"/>
      <c r="O3" s="1"/>
      <c r="P3" s="1"/>
    </row>
    <row r="4" spans="2:34" ht="28.5" customHeight="1">
      <c r="B4" s="284" t="s">
        <v>4</v>
      </c>
      <c r="C4" s="264" t="s">
        <v>5</v>
      </c>
      <c r="D4" s="265"/>
      <c r="E4" s="287" t="s">
        <v>6</v>
      </c>
      <c r="F4" s="288"/>
      <c r="G4" s="287" t="s">
        <v>7</v>
      </c>
      <c r="H4" s="288"/>
      <c r="I4" s="287" t="s">
        <v>8</v>
      </c>
      <c r="J4" s="288"/>
      <c r="K4" s="260" t="s">
        <v>9</v>
      </c>
      <c r="L4" s="261"/>
      <c r="M4" s="260" t="s">
        <v>10</v>
      </c>
      <c r="N4" s="261"/>
      <c r="O4" s="262" t="s">
        <v>11</v>
      </c>
      <c r="P4" s="263"/>
      <c r="Q4" s="263" t="s">
        <v>12</v>
      </c>
      <c r="R4" s="263"/>
    </row>
    <row r="5" spans="2:34" ht="28.5" customHeight="1">
      <c r="B5" s="285"/>
      <c r="C5" s="264" t="s">
        <v>13</v>
      </c>
      <c r="D5" s="265"/>
      <c r="E5" s="266" t="s">
        <v>14</v>
      </c>
      <c r="F5" s="267"/>
      <c r="G5" s="268" t="s">
        <v>15</v>
      </c>
      <c r="H5" s="269"/>
      <c r="I5" s="270" t="s">
        <v>16</v>
      </c>
      <c r="J5" s="271"/>
      <c r="K5" s="272" t="s">
        <v>17</v>
      </c>
      <c r="L5" s="273"/>
      <c r="M5" s="274" t="s">
        <v>18</v>
      </c>
      <c r="N5" s="275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5"/>
      <c r="C6" s="264" t="s">
        <v>22</v>
      </c>
      <c r="D6" s="265"/>
      <c r="E6" s="256">
        <f>AVERAGE(D14:O14,D32:X32)</f>
        <v>516.17553935267631</v>
      </c>
      <c r="F6" s="257" t="e">
        <f>AVERAGE(#REF!,D14:K14)</f>
        <v>#REF!</v>
      </c>
      <c r="G6" s="258">
        <f>AVERAGE(D14:K14)</f>
        <v>189.07942119608788</v>
      </c>
      <c r="H6" s="259"/>
      <c r="I6" s="258">
        <f>AVERAGE(L14:O14)</f>
        <v>94.444444444444443</v>
      </c>
      <c r="J6" s="259"/>
      <c r="K6" s="258">
        <f>AVERAGE(D32:O32)</f>
        <v>711.21489621489627</v>
      </c>
      <c r="L6" s="259"/>
      <c r="M6" s="258">
        <f>AVERAGE(P32:X32)</f>
        <v>777.91686723789348</v>
      </c>
      <c r="N6" s="259"/>
      <c r="O6" s="390">
        <f>'0118(4度C)'!Y2</f>
        <v>0</v>
      </c>
      <c r="P6" s="390">
        <f>'0118(4度C)'!Z2</f>
        <v>0</v>
      </c>
      <c r="Q6" s="245">
        <f>'0118(4度C)'!AC2</f>
        <v>46</v>
      </c>
      <c r="R6" s="245">
        <f>'0118(4度C)'!AD2</f>
        <v>0</v>
      </c>
    </row>
    <row r="7" spans="2:34" ht="28.5" customHeight="1">
      <c r="B7" s="285"/>
      <c r="C7" s="250" t="s">
        <v>23</v>
      </c>
      <c r="D7" s="251"/>
      <c r="E7" s="252">
        <f>AVERAGE(D15:O15,D33:X33)</f>
        <v>457.39342604695349</v>
      </c>
      <c r="F7" s="253" t="e">
        <f>AVERAGE(#REF!,D15:K15)</f>
        <v>#REF!</v>
      </c>
      <c r="G7" s="254">
        <f>AVERAGE(D15:K15)</f>
        <v>169.56222157431066</v>
      </c>
      <c r="H7" s="255"/>
      <c r="I7" s="254">
        <f>AVERAGE(L15:O15)</f>
        <v>83.795926304198048</v>
      </c>
      <c r="J7" s="255"/>
      <c r="K7" s="254">
        <f>AVERAGE(D33:O33)</f>
        <v>629.71454981709167</v>
      </c>
      <c r="L7" s="255"/>
      <c r="M7" s="254">
        <f>AVERAGE(P33:X33)</f>
        <v>687.87828189253298</v>
      </c>
      <c r="N7" s="255"/>
      <c r="O7" s="390"/>
      <c r="P7" s="390"/>
      <c r="Q7" s="246"/>
      <c r="R7" s="246"/>
    </row>
    <row r="8" spans="2:34" ht="28.5" customHeight="1">
      <c r="B8" s="286"/>
      <c r="C8" s="250" t="s">
        <v>24</v>
      </c>
      <c r="D8" s="251"/>
      <c r="E8" s="248">
        <f>AVERAGE(D16:O16,D34:X34)</f>
        <v>0.88649688167774676</v>
      </c>
      <c r="F8" s="249" t="e">
        <f>AVERAGE(D16:K16,#REF!)</f>
        <v>#REF!</v>
      </c>
      <c r="G8" s="238">
        <f>AVERAGE(D16:K16)</f>
        <v>0.8914790331288126</v>
      </c>
      <c r="H8" s="239"/>
      <c r="I8" s="238">
        <f>AVERAGE(L16:O16)</f>
        <v>0.88722807753690169</v>
      </c>
      <c r="J8" s="239"/>
      <c r="K8" s="238">
        <f>AVERAGE(D34:O34)</f>
        <v>0.88500660488905203</v>
      </c>
      <c r="L8" s="239"/>
      <c r="M8" s="238">
        <f>AVERAGE(P34:X34)</f>
        <v>0.88301058402945221</v>
      </c>
      <c r="N8" s="239"/>
      <c r="O8" s="390"/>
      <c r="P8" s="390"/>
      <c r="Q8" s="247"/>
      <c r="R8" s="247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36" t="s">
        <v>26</v>
      </c>
      <c r="C11" s="237"/>
      <c r="D11" s="240" t="s">
        <v>27</v>
      </c>
      <c r="E11" s="241"/>
      <c r="F11" s="241"/>
      <c r="G11" s="241"/>
      <c r="H11" s="241"/>
      <c r="I11" s="241"/>
      <c r="J11" s="241"/>
      <c r="K11" s="241"/>
      <c r="L11" s="242" t="s">
        <v>28</v>
      </c>
      <c r="M11" s="243"/>
      <c r="N11" s="243"/>
      <c r="O11" s="244"/>
    </row>
    <row r="12" spans="2:34" ht="17.25" customHeight="1">
      <c r="B12" s="230" t="s">
        <v>29</v>
      </c>
      <c r="C12" s="231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1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3" t="s">
        <v>40</v>
      </c>
      <c r="C14" s="26" t="s">
        <v>41</v>
      </c>
      <c r="D14" s="27" t="s">
        <v>42</v>
      </c>
      <c r="E14" s="28">
        <v>81.818181818181813</v>
      </c>
      <c r="F14" s="28">
        <v>95.238095238095241</v>
      </c>
      <c r="G14" s="28">
        <v>85.714285714285722</v>
      </c>
      <c r="H14" s="28">
        <v>109.87654320987654</v>
      </c>
      <c r="I14" s="28">
        <v>572.75</v>
      </c>
      <c r="J14" s="28" t="s">
        <v>42</v>
      </c>
      <c r="K14" s="29" t="s">
        <v>42</v>
      </c>
      <c r="L14" s="27" t="s">
        <v>42</v>
      </c>
      <c r="M14" s="30">
        <v>100</v>
      </c>
      <c r="N14" s="28">
        <v>88.888888888888886</v>
      </c>
      <c r="O14" s="31" t="s">
        <v>42</v>
      </c>
      <c r="Q14" s="25"/>
      <c r="R14" s="25"/>
      <c r="S14" s="32"/>
      <c r="T14" s="32"/>
      <c r="U14" s="32"/>
      <c r="V14" s="32"/>
      <c r="W14" s="32"/>
      <c r="X14" s="32"/>
      <c r="AB14" s="32"/>
      <c r="AC14" s="32"/>
      <c r="AD14" s="25"/>
      <c r="AE14" s="25"/>
    </row>
    <row r="15" spans="2:34" ht="39.6" customHeight="1">
      <c r="B15" s="233"/>
      <c r="C15" s="33" t="s">
        <v>43</v>
      </c>
      <c r="D15" s="34" t="s">
        <v>42</v>
      </c>
      <c r="E15" s="35">
        <v>72.897691236040131</v>
      </c>
      <c r="F15" s="35">
        <v>84.509505013720258</v>
      </c>
      <c r="G15" s="35">
        <v>76.095453769953266</v>
      </c>
      <c r="H15" s="35">
        <v>97.71829152328425</v>
      </c>
      <c r="I15" s="35">
        <v>516.59016632855537</v>
      </c>
      <c r="J15" s="35" t="s">
        <v>42</v>
      </c>
      <c r="K15" s="36" t="s">
        <v>42</v>
      </c>
      <c r="L15" s="34" t="s">
        <v>42</v>
      </c>
      <c r="M15" s="37">
        <v>88.761749416522321</v>
      </c>
      <c r="N15" s="35">
        <v>78.830103191873789</v>
      </c>
      <c r="O15" s="38" t="s">
        <v>42</v>
      </c>
      <c r="Q15" s="39"/>
      <c r="R15" s="39"/>
      <c r="S15" s="39"/>
      <c r="T15" s="39"/>
      <c r="U15" s="39"/>
      <c r="V15" s="39"/>
      <c r="W15" s="39"/>
      <c r="X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33"/>
      <c r="C16" s="41" t="s">
        <v>44</v>
      </c>
      <c r="D16" s="42" t="s">
        <v>42</v>
      </c>
      <c r="E16" s="43">
        <f t="shared" ref="E16:I16" si="0">E15/E14</f>
        <v>0.89097178177382386</v>
      </c>
      <c r="F16" s="43">
        <f t="shared" si="0"/>
        <v>0.88734980264406271</v>
      </c>
      <c r="G16" s="43">
        <f t="shared" si="0"/>
        <v>0.88778029398278802</v>
      </c>
      <c r="H16" s="43">
        <f t="shared" si="0"/>
        <v>0.88934624869505885</v>
      </c>
      <c r="I16" s="43">
        <f t="shared" si="0"/>
        <v>0.90194703854832892</v>
      </c>
      <c r="J16" s="43" t="s">
        <v>42</v>
      </c>
      <c r="K16" s="44" t="s">
        <v>42</v>
      </c>
      <c r="L16" s="42" t="s">
        <v>42</v>
      </c>
      <c r="M16" s="45">
        <f t="shared" ref="M16:N16" si="1">M15/M14</f>
        <v>0.88761749416522318</v>
      </c>
      <c r="N16" s="43">
        <f t="shared" si="1"/>
        <v>0.88683866090858021</v>
      </c>
      <c r="O16" s="46" t="s">
        <v>42</v>
      </c>
      <c r="Q16" s="32"/>
      <c r="R16" s="32"/>
      <c r="S16" s="32"/>
      <c r="T16" s="32"/>
      <c r="U16" s="32"/>
      <c r="V16" s="32"/>
      <c r="W16" s="32"/>
      <c r="X16" s="32"/>
      <c r="AB16" s="32"/>
      <c r="AC16" s="32"/>
      <c r="AD16" s="32"/>
      <c r="AE16" s="32"/>
    </row>
    <row r="17" spans="2:44" ht="17.25" customHeight="1">
      <c r="B17" s="232" t="s">
        <v>45</v>
      </c>
      <c r="C17" s="13" t="s">
        <v>46</v>
      </c>
      <c r="D17" s="47" t="s">
        <v>42</v>
      </c>
      <c r="E17" s="48">
        <v>0.20833333333333334</v>
      </c>
      <c r="F17" s="48">
        <v>0.29166666666666669</v>
      </c>
      <c r="G17" s="48">
        <v>0.29166666666666669</v>
      </c>
      <c r="H17" s="48">
        <v>0.29170138888888891</v>
      </c>
      <c r="I17" s="48">
        <v>0.49738425925925928</v>
      </c>
      <c r="J17" s="48" t="s">
        <v>42</v>
      </c>
      <c r="K17" s="48" t="s">
        <v>42</v>
      </c>
      <c r="L17" s="47" t="s">
        <v>42</v>
      </c>
      <c r="M17" s="49">
        <v>0.70848379629629632</v>
      </c>
      <c r="N17" s="48">
        <v>0.7086689814814815</v>
      </c>
      <c r="O17" s="50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7" t="s">
        <v>42</v>
      </c>
      <c r="E18" s="48">
        <v>0.66736111111111107</v>
      </c>
      <c r="F18" s="48">
        <v>0.55861111111111106</v>
      </c>
      <c r="G18" s="48">
        <v>0.56458333333333333</v>
      </c>
      <c r="H18" s="48">
        <v>0.55556712962962962</v>
      </c>
      <c r="I18" s="48">
        <v>0.54200231481481487</v>
      </c>
      <c r="J18" s="48" t="s">
        <v>42</v>
      </c>
      <c r="K18" s="48" t="s">
        <v>42</v>
      </c>
      <c r="L18" s="47" t="s">
        <v>42</v>
      </c>
      <c r="M18" s="49">
        <v>0.84513888888888888</v>
      </c>
      <c r="N18" s="48">
        <v>0.87296296296296294</v>
      </c>
      <c r="O18" s="50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4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2"/>
      <c r="AC19" s="192"/>
      <c r="AD19" s="192"/>
      <c r="AE19" s="192"/>
      <c r="AF19" s="192"/>
      <c r="AG19" s="192"/>
      <c r="AH19" s="192"/>
      <c r="AI19" s="192"/>
      <c r="AJ19" s="192"/>
      <c r="AK19" s="192"/>
      <c r="AL19" s="192"/>
      <c r="AM19" s="192"/>
      <c r="AN19" s="192"/>
      <c r="AO19" s="25"/>
      <c r="AP19" s="25"/>
      <c r="AQ19" s="25"/>
      <c r="AR19" s="25"/>
    </row>
    <row r="20" spans="2:44" ht="17.25" customHeight="1">
      <c r="B20" s="235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2"/>
      <c r="AC20" s="192"/>
      <c r="AD20" s="192"/>
      <c r="AE20" s="192"/>
      <c r="AF20" s="192"/>
      <c r="AG20" s="192"/>
      <c r="AH20" s="192"/>
      <c r="AI20" s="192"/>
      <c r="AJ20" s="192"/>
      <c r="AK20" s="192"/>
      <c r="AL20" s="192"/>
      <c r="AM20" s="192"/>
      <c r="AN20" s="192"/>
      <c r="AO20" s="25"/>
      <c r="AP20" s="25"/>
      <c r="AQ20" s="25"/>
      <c r="AR20" s="25"/>
    </row>
    <row r="21" spans="2:44" ht="17.25" customHeight="1">
      <c r="B21" s="234" t="s">
        <v>51</v>
      </c>
      <c r="C21" s="51" t="s">
        <v>49</v>
      </c>
      <c r="D21" s="54"/>
      <c r="E21" s="52">
        <v>11</v>
      </c>
      <c r="F21" s="52">
        <v>7</v>
      </c>
      <c r="G21" s="52">
        <v>8</v>
      </c>
      <c r="H21" s="52">
        <v>8</v>
      </c>
      <c r="I21" s="52">
        <v>2</v>
      </c>
      <c r="J21" s="52"/>
      <c r="K21" s="53"/>
      <c r="L21" s="54"/>
      <c r="M21" s="55">
        <v>6</v>
      </c>
      <c r="N21" s="52">
        <v>4</v>
      </c>
      <c r="O21" s="56"/>
      <c r="Q21" s="9"/>
      <c r="R21" s="9"/>
      <c r="S21" s="9"/>
      <c r="T21" s="9"/>
      <c r="AB21" s="192"/>
      <c r="AC21" s="192"/>
      <c r="AD21" s="192"/>
      <c r="AE21" s="192"/>
      <c r="AF21" s="192"/>
      <c r="AG21" s="192"/>
      <c r="AH21" s="192"/>
      <c r="AI21" s="192"/>
      <c r="AJ21" s="192"/>
      <c r="AK21" s="192"/>
      <c r="AL21" s="192"/>
      <c r="AM21" s="192"/>
      <c r="AN21" s="192"/>
      <c r="AO21" s="25"/>
      <c r="AP21" s="25"/>
      <c r="AQ21" s="25"/>
      <c r="AR21" s="25"/>
    </row>
    <row r="22" spans="2:44" ht="17.25" customHeight="1">
      <c r="B22" s="235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2"/>
      <c r="AA22" s="192"/>
      <c r="AB22" s="192"/>
      <c r="AC22" s="192"/>
      <c r="AD22" s="192"/>
      <c r="AE22" s="192"/>
      <c r="AF22" s="192"/>
      <c r="AG22" s="192"/>
      <c r="AH22" s="192"/>
      <c r="AI22" s="192"/>
      <c r="AJ22" s="192"/>
      <c r="AK22" s="192"/>
      <c r="AL22" s="192"/>
      <c r="AM22" s="192"/>
      <c r="AN22" s="192"/>
      <c r="AO22" s="25"/>
      <c r="AP22" s="25"/>
      <c r="AQ22" s="25"/>
      <c r="AR22" s="25"/>
    </row>
    <row r="23" spans="2:44" ht="17.25" customHeight="1">
      <c r="B23" s="230" t="s">
        <v>53</v>
      </c>
      <c r="C23" s="231"/>
      <c r="D23" s="57" t="s">
        <v>42</v>
      </c>
      <c r="E23" s="58">
        <v>22</v>
      </c>
      <c r="F23" s="58">
        <v>21</v>
      </c>
      <c r="G23" s="58">
        <v>23.333333333333332</v>
      </c>
      <c r="H23" s="58">
        <v>20.25</v>
      </c>
      <c r="I23" s="58">
        <v>6</v>
      </c>
      <c r="J23" s="58" t="s">
        <v>42</v>
      </c>
      <c r="K23" s="59" t="s">
        <v>42</v>
      </c>
      <c r="L23" s="57" t="s">
        <v>42</v>
      </c>
      <c r="M23" s="60">
        <v>19.333333333333332</v>
      </c>
      <c r="N23" s="58">
        <v>22.5</v>
      </c>
      <c r="O23" s="61" t="s">
        <v>42</v>
      </c>
    </row>
    <row r="24" spans="2:44" ht="17.25" customHeight="1">
      <c r="B24" s="220" t="s">
        <v>54</v>
      </c>
      <c r="C24" s="221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20" t="s">
        <v>59</v>
      </c>
      <c r="C25" s="221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22" t="s">
        <v>60</v>
      </c>
      <c r="C26" s="223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36" t="s">
        <v>26</v>
      </c>
      <c r="C29" s="237"/>
      <c r="D29" s="224" t="s">
        <v>64</v>
      </c>
      <c r="E29" s="225"/>
      <c r="F29" s="225"/>
      <c r="G29" s="225"/>
      <c r="H29" s="225"/>
      <c r="I29" s="225"/>
      <c r="J29" s="225"/>
      <c r="K29" s="225"/>
      <c r="L29" s="225"/>
      <c r="M29" s="225"/>
      <c r="N29" s="225"/>
      <c r="O29" s="226"/>
      <c r="P29" s="227" t="s">
        <v>65</v>
      </c>
      <c r="Q29" s="228"/>
      <c r="R29" s="228"/>
      <c r="S29" s="228"/>
      <c r="T29" s="228"/>
      <c r="U29" s="228"/>
      <c r="V29" s="228"/>
      <c r="W29" s="228"/>
      <c r="X29" s="229"/>
    </row>
    <row r="30" spans="2:44" ht="17.25" customHeight="1">
      <c r="B30" s="230" t="s">
        <v>29</v>
      </c>
      <c r="C30" s="231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30"/>
      <c r="C31" s="231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33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286.92307692307691</v>
      </c>
      <c r="H32" s="28">
        <v>433.33333333333331</v>
      </c>
      <c r="I32" s="28" t="s">
        <v>42</v>
      </c>
      <c r="J32" s="28" t="s">
        <v>42</v>
      </c>
      <c r="K32" s="28">
        <v>685.71428571428567</v>
      </c>
      <c r="L32" s="28" t="s">
        <v>42</v>
      </c>
      <c r="M32" s="28">
        <v>880</v>
      </c>
      <c r="N32" s="28">
        <v>1038.4615384615386</v>
      </c>
      <c r="O32" s="28">
        <v>942.85714285714289</v>
      </c>
      <c r="P32" s="27">
        <v>306.38297872340428</v>
      </c>
      <c r="Q32" s="28" t="s">
        <v>42</v>
      </c>
      <c r="R32" s="28" t="s">
        <v>42</v>
      </c>
      <c r="S32" s="28" t="s">
        <v>42</v>
      </c>
      <c r="T32" s="28">
        <v>787.5</v>
      </c>
      <c r="U32" s="28" t="s">
        <v>42</v>
      </c>
      <c r="V32" s="28">
        <v>776.47058823529414</v>
      </c>
      <c r="W32" s="28">
        <v>969.23076923076928</v>
      </c>
      <c r="X32" s="31">
        <v>1050</v>
      </c>
    </row>
    <row r="33" spans="2:24" ht="39.6" customHeight="1">
      <c r="B33" s="233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250.757225667244</v>
      </c>
      <c r="H33" s="35">
        <v>386.08192396572525</v>
      </c>
      <c r="I33" s="35" t="s">
        <v>42</v>
      </c>
      <c r="J33" s="35" t="s">
        <v>42</v>
      </c>
      <c r="K33" s="35">
        <v>610.24098070808338</v>
      </c>
      <c r="L33" s="35" t="s">
        <v>42</v>
      </c>
      <c r="M33" s="35">
        <v>786.9511989322225</v>
      </c>
      <c r="N33" s="35">
        <v>911.86574730188852</v>
      </c>
      <c r="O33" s="35">
        <v>832.39022232738637</v>
      </c>
      <c r="P33" s="34">
        <v>266.21468309026585</v>
      </c>
      <c r="Q33" s="35" t="s">
        <v>42</v>
      </c>
      <c r="R33" s="35" t="s">
        <v>42</v>
      </c>
      <c r="S33" s="35" t="s">
        <v>42</v>
      </c>
      <c r="T33" s="35">
        <v>702.0754019845117</v>
      </c>
      <c r="U33" s="35" t="s">
        <v>42</v>
      </c>
      <c r="V33" s="35">
        <v>694.33578945706176</v>
      </c>
      <c r="W33" s="35">
        <v>860.01888102025487</v>
      </c>
      <c r="X33" s="38">
        <v>916.74665391057033</v>
      </c>
    </row>
    <row r="34" spans="2:24" ht="40.15" customHeight="1">
      <c r="B34" s="233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0.87395279723168151</v>
      </c>
      <c r="H34" s="43">
        <f>H33/H32</f>
        <v>0.89095828607475058</v>
      </c>
      <c r="I34" s="43" t="s">
        <v>42</v>
      </c>
      <c r="J34" s="43" t="s">
        <v>42</v>
      </c>
      <c r="K34" s="43">
        <f>K33/K32</f>
        <v>0.88993476353262169</v>
      </c>
      <c r="L34" s="43" t="s">
        <v>42</v>
      </c>
      <c r="M34" s="43">
        <f>M33/M32</f>
        <v>0.89426272605934376</v>
      </c>
      <c r="N34" s="43">
        <f>N33/N32</f>
        <v>0.87809294184626296</v>
      </c>
      <c r="O34" s="43">
        <f>O33/O32</f>
        <v>0.88283811458965222</v>
      </c>
      <c r="P34" s="42">
        <f>P33/P32</f>
        <v>0.86889514619739538</v>
      </c>
      <c r="Q34" s="43" t="s">
        <v>42</v>
      </c>
      <c r="R34" s="43" t="s">
        <v>42</v>
      </c>
      <c r="S34" s="43" t="s">
        <v>42</v>
      </c>
      <c r="T34" s="43">
        <f>T33/T32</f>
        <v>0.89152431998033232</v>
      </c>
      <c r="U34" s="43" t="s">
        <v>42</v>
      </c>
      <c r="V34" s="43">
        <f>V33/V32</f>
        <v>0.89422033490682196</v>
      </c>
      <c r="W34" s="43">
        <f>W33/W32</f>
        <v>0.88732106771931052</v>
      </c>
      <c r="X34" s="46">
        <f>X33/X32</f>
        <v>0.87309205134340029</v>
      </c>
    </row>
    <row r="35" spans="2:24" ht="17.25" customHeight="1">
      <c r="B35" s="232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0.3118055555555555</v>
      </c>
      <c r="H35" s="48">
        <v>0.25017361111111114</v>
      </c>
      <c r="I35" s="48" t="s">
        <v>42</v>
      </c>
      <c r="J35" s="48" t="s">
        <v>42</v>
      </c>
      <c r="K35" s="48">
        <v>0.29189814814814813</v>
      </c>
      <c r="L35" s="48" t="s">
        <v>42</v>
      </c>
      <c r="M35" s="48">
        <v>0.29166666666666669</v>
      </c>
      <c r="N35" s="48">
        <v>0.25</v>
      </c>
      <c r="O35" s="48">
        <v>0.29166666666666669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>
        <v>0.70833333333333337</v>
      </c>
      <c r="U35" s="48" t="s">
        <v>42</v>
      </c>
      <c r="V35" s="48">
        <v>0.70833333333333337</v>
      </c>
      <c r="W35" s="48">
        <v>0.70839120370370368</v>
      </c>
      <c r="X35" s="50">
        <v>0.70864583333333331</v>
      </c>
    </row>
    <row r="36" spans="2:24" ht="17.25" customHeight="1">
      <c r="B36" s="230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0.45915509259259257</v>
      </c>
      <c r="H36" s="48">
        <v>0.29337962962962966</v>
      </c>
      <c r="I36" s="48" t="s">
        <v>42</v>
      </c>
      <c r="J36" s="48" t="s">
        <v>42</v>
      </c>
      <c r="K36" s="48">
        <v>0.45928240740740739</v>
      </c>
      <c r="L36" s="48" t="s">
        <v>42</v>
      </c>
      <c r="M36" s="48">
        <v>0.48749999999999999</v>
      </c>
      <c r="N36" s="48">
        <v>0.46064814814814814</v>
      </c>
      <c r="O36" s="48">
        <v>0.4494097222222222</v>
      </c>
      <c r="P36" s="47">
        <v>0.8064930555555555</v>
      </c>
      <c r="Q36" s="48" t="s">
        <v>42</v>
      </c>
      <c r="R36" s="48" t="s">
        <v>42</v>
      </c>
      <c r="S36" s="48" t="s">
        <v>42</v>
      </c>
      <c r="T36" s="48">
        <v>0.89097222222222228</v>
      </c>
      <c r="U36" s="48" t="s">
        <v>42</v>
      </c>
      <c r="V36" s="48">
        <v>0.90069444444444446</v>
      </c>
      <c r="W36" s="48">
        <v>0.99799768518518517</v>
      </c>
      <c r="X36" s="50">
        <v>1.0001157407407408</v>
      </c>
    </row>
    <row r="37" spans="2:24" ht="17.25" customHeight="1">
      <c r="B37" s="230" t="s">
        <v>53</v>
      </c>
      <c r="C37" s="231"/>
      <c r="D37" s="58" t="s">
        <v>42</v>
      </c>
      <c r="E37" s="58" t="s">
        <v>42</v>
      </c>
      <c r="F37" s="58" t="s">
        <v>42</v>
      </c>
      <c r="G37" s="58">
        <v>10.833333333333334</v>
      </c>
      <c r="H37" s="58">
        <v>6</v>
      </c>
      <c r="I37" s="58" t="s">
        <v>42</v>
      </c>
      <c r="J37" s="58" t="s">
        <v>42</v>
      </c>
      <c r="K37" s="58">
        <v>4.666666666666667</v>
      </c>
      <c r="L37" s="58" t="s">
        <v>42</v>
      </c>
      <c r="M37" s="58">
        <v>3.75</v>
      </c>
      <c r="N37" s="58">
        <v>3.25</v>
      </c>
      <c r="O37" s="58">
        <v>3.5</v>
      </c>
      <c r="P37" s="57">
        <v>11.75</v>
      </c>
      <c r="Q37" s="58" t="s">
        <v>42</v>
      </c>
      <c r="R37" s="58" t="s">
        <v>42</v>
      </c>
      <c r="S37" s="58" t="s">
        <v>42</v>
      </c>
      <c r="T37" s="39">
        <v>4</v>
      </c>
      <c r="U37" s="48" t="s">
        <v>42</v>
      </c>
      <c r="V37" s="58">
        <v>4.25</v>
      </c>
      <c r="W37" s="58">
        <v>3.25</v>
      </c>
      <c r="X37" s="61">
        <v>3.3333333333333335</v>
      </c>
    </row>
    <row r="38" spans="2:24" ht="17.25" customHeight="1">
      <c r="B38" s="220" t="s">
        <v>54</v>
      </c>
      <c r="C38" s="221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20" t="s">
        <v>59</v>
      </c>
      <c r="C39" s="221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22" t="s">
        <v>60</v>
      </c>
      <c r="C40" s="223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94B53-B26C-4FB9-89CB-825432168BE8}">
  <sheetPr>
    <tabColor theme="9" tint="0.59999389629810485"/>
    <pageSetUpPr fitToPage="1"/>
  </sheetPr>
  <dimension ref="A1:AC205"/>
  <sheetViews>
    <sheetView zoomScale="85" zoomScaleNormal="85" workbookViewId="0">
      <pane ySplit="4" topLeftCell="A5" activePane="bottomLeft" state="frozen"/>
      <selection activeCell="N43" sqref="N43"/>
      <selection pane="bottomLeft" activeCell="N43" sqref="N43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SUM(F5:F191)</f>
        <v>116617</v>
      </c>
      <c r="E1" s="88" t="s">
        <v>3</v>
      </c>
      <c r="F1" s="89">
        <f>SUM(G5:G191)</f>
        <v>2302695.0600000005</v>
      </c>
      <c r="G1" s="90" t="s">
        <v>84</v>
      </c>
      <c r="H1" s="91">
        <f>L21+L38+L55+L72+L89+L106+L123+L140+L157+L174+L191</f>
        <v>58.583333333333336</v>
      </c>
      <c r="I1" s="345" t="s">
        <v>85</v>
      </c>
      <c r="J1" s="341"/>
      <c r="K1" s="361"/>
      <c r="L1" s="365" t="s">
        <v>86</v>
      </c>
      <c r="M1" s="366"/>
      <c r="N1" s="367"/>
      <c r="O1" s="341" t="s">
        <v>87</v>
      </c>
      <c r="P1" s="341"/>
      <c r="Q1" s="341"/>
      <c r="R1" s="342"/>
      <c r="S1" s="345" t="s">
        <v>88</v>
      </c>
      <c r="T1" s="341"/>
      <c r="U1" s="341"/>
      <c r="V1" s="341"/>
      <c r="W1" s="341"/>
      <c r="X1" s="342"/>
      <c r="Y1" s="341" t="s">
        <v>89</v>
      </c>
      <c r="Z1" s="341"/>
      <c r="AA1" s="345" t="s">
        <v>90</v>
      </c>
      <c r="AB1" s="347"/>
      <c r="AC1" s="348"/>
    </row>
    <row r="2" spans="1:29" ht="26.25" customHeight="1" thickBot="1">
      <c r="A2" s="354">
        <v>46040</v>
      </c>
      <c r="B2" s="355"/>
      <c r="C2" s="92" t="s">
        <v>40</v>
      </c>
      <c r="D2" s="93">
        <f>AVERAGE(N21,N38,N55,N72,N89,N106,N123,N140,N157,N174,N191)</f>
        <v>656.15260985138309</v>
      </c>
      <c r="E2" s="93" t="s">
        <v>91</v>
      </c>
      <c r="F2" s="94">
        <f>F1/D1</f>
        <v>19.745792294433922</v>
      </c>
      <c r="G2" s="95" t="s">
        <v>92</v>
      </c>
      <c r="H2" s="96">
        <f>COUNT(H5:H191)</f>
        <v>3</v>
      </c>
      <c r="I2" s="362"/>
      <c r="J2" s="363"/>
      <c r="K2" s="364"/>
      <c r="L2" s="368"/>
      <c r="M2" s="343"/>
      <c r="N2" s="369"/>
      <c r="O2" s="343"/>
      <c r="P2" s="343"/>
      <c r="Q2" s="343"/>
      <c r="R2" s="344"/>
      <c r="S2" s="346"/>
      <c r="T2" s="343"/>
      <c r="U2" s="343"/>
      <c r="V2" s="343"/>
      <c r="W2" s="343"/>
      <c r="X2" s="344"/>
      <c r="Y2" s="343"/>
      <c r="Z2" s="343"/>
      <c r="AA2" s="349"/>
      <c r="AB2" s="350"/>
      <c r="AC2" s="351"/>
    </row>
    <row r="3" spans="1:29" ht="23.25" customHeight="1">
      <c r="A3" s="356" t="s">
        <v>93</v>
      </c>
      <c r="B3" s="358" t="s">
        <v>94</v>
      </c>
      <c r="C3" s="315" t="s">
        <v>95</v>
      </c>
      <c r="D3" s="315"/>
      <c r="E3" s="337" t="s">
        <v>96</v>
      </c>
      <c r="F3" s="315" t="s">
        <v>97</v>
      </c>
      <c r="G3" s="337" t="s">
        <v>98</v>
      </c>
      <c r="H3" s="339" t="s">
        <v>99</v>
      </c>
      <c r="I3" s="329" t="s">
        <v>100</v>
      </c>
      <c r="J3" s="325" t="s">
        <v>101</v>
      </c>
      <c r="K3" s="327" t="s">
        <v>40</v>
      </c>
      <c r="L3" s="352" t="s">
        <v>100</v>
      </c>
      <c r="M3" s="325" t="s">
        <v>101</v>
      </c>
      <c r="N3" s="327" t="s">
        <v>40</v>
      </c>
      <c r="O3" s="329" t="s">
        <v>100</v>
      </c>
      <c r="P3" s="331" t="s">
        <v>40</v>
      </c>
      <c r="Q3" s="333" t="s">
        <v>102</v>
      </c>
      <c r="R3" s="335" t="s">
        <v>103</v>
      </c>
      <c r="S3" s="314" t="s">
        <v>104</v>
      </c>
      <c r="T3" s="315"/>
      <c r="U3" s="316" t="s">
        <v>105</v>
      </c>
      <c r="V3" s="316" t="s">
        <v>106</v>
      </c>
      <c r="W3" s="315" t="s">
        <v>107</v>
      </c>
      <c r="X3" s="318"/>
      <c r="Y3" s="319" t="s">
        <v>108</v>
      </c>
      <c r="Z3" s="320"/>
      <c r="AA3" s="323" t="s">
        <v>101</v>
      </c>
      <c r="AB3" s="370" t="s">
        <v>102</v>
      </c>
      <c r="AC3" s="372" t="s">
        <v>109</v>
      </c>
    </row>
    <row r="4" spans="1:29" ht="17.25" customHeight="1" thickBot="1">
      <c r="A4" s="357"/>
      <c r="B4" s="359"/>
      <c r="C4" s="360"/>
      <c r="D4" s="360"/>
      <c r="E4" s="338"/>
      <c r="F4" s="360"/>
      <c r="G4" s="338"/>
      <c r="H4" s="340"/>
      <c r="I4" s="330"/>
      <c r="J4" s="326"/>
      <c r="K4" s="328"/>
      <c r="L4" s="353"/>
      <c r="M4" s="326"/>
      <c r="N4" s="328"/>
      <c r="O4" s="330"/>
      <c r="P4" s="332"/>
      <c r="Q4" s="334"/>
      <c r="R4" s="336"/>
      <c r="S4" s="68" t="s">
        <v>110</v>
      </c>
      <c r="T4" s="99" t="s">
        <v>111</v>
      </c>
      <c r="U4" s="317"/>
      <c r="V4" s="317"/>
      <c r="W4" s="99" t="s">
        <v>112</v>
      </c>
      <c r="X4" s="69" t="s">
        <v>113</v>
      </c>
      <c r="Y4" s="321"/>
      <c r="Z4" s="322"/>
      <c r="AA4" s="324"/>
      <c r="AB4" s="371"/>
      <c r="AC4" s="373"/>
    </row>
    <row r="5" spans="1:29" ht="15.75" customHeight="1">
      <c r="A5" s="311" t="s">
        <v>118</v>
      </c>
      <c r="B5" s="146" t="s">
        <v>114</v>
      </c>
      <c r="C5" s="304" t="s">
        <v>125</v>
      </c>
      <c r="D5" s="305"/>
      <c r="E5" s="147">
        <v>19.7</v>
      </c>
      <c r="F5" s="97">
        <v>575</v>
      </c>
      <c r="G5" s="148">
        <f t="shared" ref="G5:G10" si="0">E5*F5</f>
        <v>11327.5</v>
      </c>
      <c r="H5" s="149"/>
      <c r="I5" s="150">
        <v>6</v>
      </c>
      <c r="J5" s="151">
        <v>2500</v>
      </c>
      <c r="K5" s="152">
        <f>J5/I5</f>
        <v>416.66666666666669</v>
      </c>
      <c r="L5" s="153">
        <v>6</v>
      </c>
      <c r="M5" s="151">
        <f t="shared" ref="M5:M10" si="1">F5/V5*60</f>
        <v>2254.9019607843029</v>
      </c>
      <c r="N5" s="152">
        <f t="shared" ref="N5:N10" si="2">M5/L5</f>
        <v>375.81699346405048</v>
      </c>
      <c r="O5" s="154">
        <f t="shared" ref="O5:O10" si="3">L5-I5</f>
        <v>0</v>
      </c>
      <c r="P5" s="155">
        <f t="shared" ref="P5:P10" si="4">N5-K5</f>
        <v>-40.849673202616202</v>
      </c>
      <c r="Q5" s="156">
        <f t="shared" ref="Q5:Q10" si="5">N5/K5</f>
        <v>0.90196078431372106</v>
      </c>
      <c r="R5" s="306">
        <f>Q21</f>
        <v>0.87395279723168151</v>
      </c>
      <c r="S5" s="157">
        <v>0.3118055555555555</v>
      </c>
      <c r="T5" s="158">
        <v>0.32243055555555555</v>
      </c>
      <c r="U5" s="159"/>
      <c r="V5" s="160">
        <v>15.300000000000074</v>
      </c>
      <c r="W5" s="161"/>
      <c r="X5" s="162"/>
      <c r="Y5" s="309"/>
      <c r="Z5" s="310"/>
      <c r="AA5" s="115">
        <f t="shared" ref="AA5:AA10" si="6">M5-J5</f>
        <v>-245.0980392156971</v>
      </c>
      <c r="AB5" s="156">
        <f t="shared" ref="AB5:AB10" si="7">M5/J5</f>
        <v>0.90196078431372118</v>
      </c>
      <c r="AC5" s="290">
        <f>AB21</f>
        <v>0.87395279723168151</v>
      </c>
    </row>
    <row r="6" spans="1:29" ht="15.75" customHeight="1">
      <c r="A6" s="312"/>
      <c r="B6" s="100" t="s">
        <v>120</v>
      </c>
      <c r="C6" s="293" t="s">
        <v>121</v>
      </c>
      <c r="D6" s="294"/>
      <c r="E6" s="101">
        <v>28.57</v>
      </c>
      <c r="F6" s="102">
        <v>2332</v>
      </c>
      <c r="G6" s="103">
        <f t="shared" si="0"/>
        <v>66625.240000000005</v>
      </c>
      <c r="H6" s="26"/>
      <c r="I6" s="104">
        <v>12</v>
      </c>
      <c r="J6" s="105">
        <v>3600</v>
      </c>
      <c r="K6" s="106">
        <f t="shared" ref="K6:K23" si="8">J6/I6</f>
        <v>300</v>
      </c>
      <c r="L6" s="107">
        <v>12</v>
      </c>
      <c r="M6" s="105">
        <f t="shared" si="1"/>
        <v>3115.1020408163254</v>
      </c>
      <c r="N6" s="106">
        <f t="shared" si="2"/>
        <v>259.5918367346938</v>
      </c>
      <c r="O6" s="108">
        <f t="shared" si="3"/>
        <v>0</v>
      </c>
      <c r="P6" s="109">
        <f t="shared" si="4"/>
        <v>-40.4081632653062</v>
      </c>
      <c r="Q6" s="110">
        <f t="shared" si="5"/>
        <v>0.86530612244897931</v>
      </c>
      <c r="R6" s="307"/>
      <c r="S6" s="47">
        <v>0.32575231481481481</v>
      </c>
      <c r="T6" s="48">
        <v>0.35694444444444445</v>
      </c>
      <c r="U6" s="111">
        <v>4.783333333333335</v>
      </c>
      <c r="V6" s="112">
        <v>44.916666666666679</v>
      </c>
      <c r="W6" s="113"/>
      <c r="X6" s="116"/>
      <c r="Y6" s="295"/>
      <c r="Z6" s="296"/>
      <c r="AA6" s="117">
        <f t="shared" si="6"/>
        <v>-484.89795918367463</v>
      </c>
      <c r="AB6" s="110">
        <f t="shared" si="7"/>
        <v>0.86530612244897931</v>
      </c>
      <c r="AC6" s="291"/>
    </row>
    <row r="7" spans="1:29" ht="15.75" customHeight="1">
      <c r="A7" s="312"/>
      <c r="B7" s="100" t="s">
        <v>114</v>
      </c>
      <c r="C7" s="293" t="s">
        <v>115</v>
      </c>
      <c r="D7" s="294"/>
      <c r="E7" s="101">
        <v>29.85</v>
      </c>
      <c r="F7" s="102">
        <v>2175</v>
      </c>
      <c r="G7" s="103">
        <f t="shared" si="0"/>
        <v>64923.75</v>
      </c>
      <c r="H7" s="26"/>
      <c r="I7" s="104">
        <v>12</v>
      </c>
      <c r="J7" s="105">
        <v>3600</v>
      </c>
      <c r="K7" s="106">
        <f t="shared" si="8"/>
        <v>300</v>
      </c>
      <c r="L7" s="107">
        <v>12</v>
      </c>
      <c r="M7" s="105">
        <f t="shared" si="1"/>
        <v>3122.0095693779917</v>
      </c>
      <c r="N7" s="106">
        <f t="shared" si="2"/>
        <v>260.16746411483263</v>
      </c>
      <c r="O7" s="108">
        <f t="shared" si="3"/>
        <v>0</v>
      </c>
      <c r="P7" s="109">
        <f t="shared" si="4"/>
        <v>-39.832535885167374</v>
      </c>
      <c r="Q7" s="110">
        <f t="shared" si="5"/>
        <v>0.86722488038277545</v>
      </c>
      <c r="R7" s="307"/>
      <c r="S7" s="47">
        <v>0.36055555555555557</v>
      </c>
      <c r="T7" s="48">
        <v>0.38958333333333334</v>
      </c>
      <c r="U7" s="111">
        <v>5.2000000000000135</v>
      </c>
      <c r="V7" s="112">
        <v>41.799999999999983</v>
      </c>
      <c r="W7" s="113"/>
      <c r="X7" s="116"/>
      <c r="Y7" s="295"/>
      <c r="Z7" s="296"/>
      <c r="AA7" s="117">
        <f t="shared" si="6"/>
        <v>-477.99043062200826</v>
      </c>
      <c r="AB7" s="110">
        <f t="shared" si="7"/>
        <v>0.86722488038277545</v>
      </c>
      <c r="AC7" s="291"/>
    </row>
    <row r="8" spans="1:29" ht="15.75" customHeight="1">
      <c r="A8" s="312"/>
      <c r="B8" s="100" t="s">
        <v>114</v>
      </c>
      <c r="C8" s="293" t="s">
        <v>116</v>
      </c>
      <c r="D8" s="294"/>
      <c r="E8" s="101">
        <v>29.52</v>
      </c>
      <c r="F8" s="102">
        <v>2040</v>
      </c>
      <c r="G8" s="103">
        <f t="shared" si="0"/>
        <v>60220.799999999996</v>
      </c>
      <c r="H8" s="26"/>
      <c r="I8" s="104">
        <v>12</v>
      </c>
      <c r="J8" s="105">
        <v>3600</v>
      </c>
      <c r="K8" s="106">
        <f t="shared" si="8"/>
        <v>300</v>
      </c>
      <c r="L8" s="107">
        <v>12</v>
      </c>
      <c r="M8" s="105">
        <f t="shared" si="1"/>
        <v>3119.7960917587061</v>
      </c>
      <c r="N8" s="106">
        <f t="shared" si="2"/>
        <v>259.98300764655886</v>
      </c>
      <c r="O8" s="108">
        <f t="shared" si="3"/>
        <v>0</v>
      </c>
      <c r="P8" s="109">
        <f t="shared" si="4"/>
        <v>-40.01699235344114</v>
      </c>
      <c r="Q8" s="110">
        <f t="shared" si="5"/>
        <v>0.8666100254885295</v>
      </c>
      <c r="R8" s="307"/>
      <c r="S8" s="47">
        <v>0.39305555555555555</v>
      </c>
      <c r="T8" s="48">
        <v>0.42030092592592594</v>
      </c>
      <c r="U8" s="111">
        <v>4.9999999999999822</v>
      </c>
      <c r="V8" s="112">
        <v>39.233333333333363</v>
      </c>
      <c r="W8" s="113"/>
      <c r="X8" s="116"/>
      <c r="Y8" s="295"/>
      <c r="Z8" s="296"/>
      <c r="AA8" s="117">
        <f t="shared" si="6"/>
        <v>-480.2039082412939</v>
      </c>
      <c r="AB8" s="110">
        <f t="shared" si="7"/>
        <v>0.8666100254885295</v>
      </c>
      <c r="AC8" s="291"/>
    </row>
    <row r="9" spans="1:29" ht="15.75" customHeight="1">
      <c r="A9" s="312"/>
      <c r="B9" s="100" t="s">
        <v>114</v>
      </c>
      <c r="C9" s="293" t="s">
        <v>119</v>
      </c>
      <c r="D9" s="294"/>
      <c r="E9" s="101">
        <v>25.64</v>
      </c>
      <c r="F9" s="102">
        <v>1480</v>
      </c>
      <c r="G9" s="103">
        <f t="shared" si="0"/>
        <v>37947.200000000004</v>
      </c>
      <c r="H9" s="13"/>
      <c r="I9" s="104">
        <v>11</v>
      </c>
      <c r="J9" s="105">
        <v>3600</v>
      </c>
      <c r="K9" s="106">
        <f t="shared" si="8"/>
        <v>327.27272727272725</v>
      </c>
      <c r="L9" s="118">
        <v>11</v>
      </c>
      <c r="M9" s="105">
        <f t="shared" si="1"/>
        <v>3154.5293072824147</v>
      </c>
      <c r="N9" s="106">
        <f t="shared" si="2"/>
        <v>286.77539157112864</v>
      </c>
      <c r="O9" s="108">
        <f t="shared" si="3"/>
        <v>0</v>
      </c>
      <c r="P9" s="109">
        <f t="shared" si="4"/>
        <v>-40.497335701598615</v>
      </c>
      <c r="Q9" s="110">
        <f t="shared" si="5"/>
        <v>0.876258140911782</v>
      </c>
      <c r="R9" s="307"/>
      <c r="S9" s="47">
        <v>0.42430555555555555</v>
      </c>
      <c r="T9" s="48">
        <v>0.44385416666666666</v>
      </c>
      <c r="U9" s="111">
        <v>5.7666666666666355</v>
      </c>
      <c r="V9" s="112">
        <v>28.150000000000006</v>
      </c>
      <c r="W9" s="113"/>
      <c r="X9" s="116"/>
      <c r="Y9" s="295"/>
      <c r="Z9" s="296"/>
      <c r="AA9" s="117">
        <f t="shared" si="6"/>
        <v>-445.47069271758528</v>
      </c>
      <c r="AB9" s="110">
        <f t="shared" si="7"/>
        <v>0.87625814091178189</v>
      </c>
      <c r="AC9" s="291"/>
    </row>
    <row r="10" spans="1:29" ht="15.75" customHeight="1">
      <c r="A10" s="312"/>
      <c r="B10" s="100" t="s">
        <v>114</v>
      </c>
      <c r="C10" s="293" t="s">
        <v>219</v>
      </c>
      <c r="D10" s="294"/>
      <c r="E10" s="101">
        <v>30.95</v>
      </c>
      <c r="F10" s="102">
        <v>439</v>
      </c>
      <c r="G10" s="121">
        <f t="shared" si="0"/>
        <v>13587.05</v>
      </c>
      <c r="H10" s="122"/>
      <c r="I10" s="104">
        <v>12</v>
      </c>
      <c r="J10" s="105">
        <v>1750</v>
      </c>
      <c r="K10" s="106">
        <f t="shared" si="8"/>
        <v>145.83333333333334</v>
      </c>
      <c r="L10" s="107">
        <v>12</v>
      </c>
      <c r="M10" s="105">
        <f t="shared" si="1"/>
        <v>1532.8806983511208</v>
      </c>
      <c r="N10" s="106">
        <f t="shared" si="2"/>
        <v>127.74005819592674</v>
      </c>
      <c r="O10" s="108">
        <f t="shared" si="3"/>
        <v>0</v>
      </c>
      <c r="P10" s="109">
        <f t="shared" si="4"/>
        <v>-18.093275137406607</v>
      </c>
      <c r="Q10" s="110">
        <f t="shared" si="5"/>
        <v>0.87593182762921185</v>
      </c>
      <c r="R10" s="307"/>
      <c r="S10" s="47">
        <v>0.44722222222222224</v>
      </c>
      <c r="T10" s="48">
        <v>0.45915509259259257</v>
      </c>
      <c r="U10" s="111">
        <v>4.8500000000000387</v>
      </c>
      <c r="V10" s="112">
        <v>17.183333333333273</v>
      </c>
      <c r="W10" s="113">
        <v>0.45915509259259257</v>
      </c>
      <c r="X10" s="116">
        <v>0.49738425925925928</v>
      </c>
      <c r="Y10" s="295"/>
      <c r="Z10" s="296"/>
      <c r="AA10" s="117">
        <f t="shared" si="6"/>
        <v>-217.11930164887917</v>
      </c>
      <c r="AB10" s="110">
        <f t="shared" si="7"/>
        <v>0.87593182762921196</v>
      </c>
      <c r="AC10" s="291"/>
    </row>
    <row r="11" spans="1:29" ht="15.75" customHeight="1">
      <c r="A11" s="312"/>
      <c r="B11" s="100"/>
      <c r="C11" s="293"/>
      <c r="D11" s="294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307"/>
      <c r="S11" s="47"/>
      <c r="T11" s="48"/>
      <c r="U11" s="111"/>
      <c r="V11" s="112"/>
      <c r="W11" s="113"/>
      <c r="X11" s="116"/>
      <c r="Y11" s="295"/>
      <c r="Z11" s="296"/>
      <c r="AA11" s="117"/>
      <c r="AB11" s="110"/>
      <c r="AC11" s="291"/>
    </row>
    <row r="12" spans="1:29" ht="15.75" customHeight="1">
      <c r="A12" s="312"/>
      <c r="B12" s="100"/>
      <c r="C12" s="293"/>
      <c r="D12" s="294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07"/>
      <c r="S12" s="47"/>
      <c r="T12" s="48"/>
      <c r="U12" s="111"/>
      <c r="V12" s="112"/>
      <c r="W12" s="113"/>
      <c r="X12" s="116"/>
      <c r="Y12" s="295"/>
      <c r="Z12" s="296"/>
      <c r="AA12" s="117"/>
      <c r="AB12" s="110"/>
      <c r="AC12" s="291"/>
    </row>
    <row r="13" spans="1:29" ht="15.75" customHeight="1">
      <c r="A13" s="312"/>
      <c r="B13" s="100"/>
      <c r="C13" s="293"/>
      <c r="D13" s="294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07"/>
      <c r="S13" s="47"/>
      <c r="T13" s="48"/>
      <c r="U13" s="111"/>
      <c r="V13" s="112"/>
      <c r="W13" s="113"/>
      <c r="X13" s="127"/>
      <c r="Y13" s="295"/>
      <c r="Z13" s="296"/>
      <c r="AA13" s="117"/>
      <c r="AB13" s="110"/>
      <c r="AC13" s="291"/>
    </row>
    <row r="14" spans="1:29" ht="15.75" customHeight="1">
      <c r="A14" s="312"/>
      <c r="B14" s="100"/>
      <c r="C14" s="293"/>
      <c r="D14" s="294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07"/>
      <c r="S14" s="47"/>
      <c r="T14" s="48"/>
      <c r="U14" s="111"/>
      <c r="V14" s="112"/>
      <c r="W14" s="113"/>
      <c r="X14" s="127"/>
      <c r="Y14" s="295"/>
      <c r="Z14" s="296"/>
      <c r="AA14" s="117"/>
      <c r="AB14" s="110"/>
      <c r="AC14" s="291"/>
    </row>
    <row r="15" spans="1:29" ht="15.75" customHeight="1">
      <c r="A15" s="312"/>
      <c r="B15" s="100"/>
      <c r="C15" s="293"/>
      <c r="D15" s="29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07"/>
      <c r="S15" s="47"/>
      <c r="T15" s="48"/>
      <c r="U15" s="111"/>
      <c r="V15" s="112"/>
      <c r="W15" s="113"/>
      <c r="X15" s="127"/>
      <c r="Y15" s="295"/>
      <c r="Z15" s="296"/>
      <c r="AA15" s="117"/>
      <c r="AB15" s="110"/>
      <c r="AC15" s="291"/>
    </row>
    <row r="16" spans="1:29" ht="15.75" customHeight="1">
      <c r="A16" s="312"/>
      <c r="B16" s="100"/>
      <c r="C16" s="293"/>
      <c r="D16" s="29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07"/>
      <c r="S16" s="47"/>
      <c r="T16" s="48"/>
      <c r="U16" s="111"/>
      <c r="V16" s="112"/>
      <c r="W16" s="113"/>
      <c r="X16" s="127"/>
      <c r="Y16" s="295"/>
      <c r="Z16" s="296"/>
      <c r="AA16" s="117"/>
      <c r="AB16" s="110"/>
      <c r="AC16" s="291"/>
    </row>
    <row r="17" spans="1:29" ht="15.75" customHeight="1">
      <c r="A17" s="312"/>
      <c r="B17" s="100"/>
      <c r="C17" s="293"/>
      <c r="D17" s="29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07"/>
      <c r="S17" s="47"/>
      <c r="T17" s="48"/>
      <c r="U17" s="111"/>
      <c r="V17" s="112"/>
      <c r="W17" s="113"/>
      <c r="X17" s="127"/>
      <c r="Y17" s="295"/>
      <c r="Z17" s="296"/>
      <c r="AA17" s="117"/>
      <c r="AB17" s="110"/>
      <c r="AC17" s="291"/>
    </row>
    <row r="18" spans="1:29" ht="15.75" customHeight="1">
      <c r="A18" s="312"/>
      <c r="B18" s="100"/>
      <c r="C18" s="293"/>
      <c r="D18" s="29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07"/>
      <c r="S18" s="47"/>
      <c r="T18" s="48"/>
      <c r="U18" s="111"/>
      <c r="V18" s="112"/>
      <c r="W18" s="113"/>
      <c r="X18" s="127"/>
      <c r="Y18" s="295"/>
      <c r="Z18" s="296"/>
      <c r="AA18" s="117"/>
      <c r="AB18" s="110"/>
      <c r="AC18" s="291"/>
    </row>
    <row r="19" spans="1:29" ht="15.75" customHeight="1">
      <c r="A19" s="312"/>
      <c r="B19" s="100"/>
      <c r="C19" s="293"/>
      <c r="D19" s="29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07"/>
      <c r="S19" s="47"/>
      <c r="T19" s="48"/>
      <c r="U19" s="111"/>
      <c r="V19" s="112"/>
      <c r="W19" s="113"/>
      <c r="X19" s="127"/>
      <c r="Y19" s="295"/>
      <c r="Z19" s="296"/>
      <c r="AA19" s="117"/>
      <c r="AB19" s="110"/>
      <c r="AC19" s="291"/>
    </row>
    <row r="20" spans="1:29" ht="15.75" customHeight="1">
      <c r="A20" s="312"/>
      <c r="B20" s="163"/>
      <c r="C20" s="293"/>
      <c r="D20" s="294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07"/>
      <c r="S20" s="119"/>
      <c r="T20" s="120"/>
      <c r="U20" s="130"/>
      <c r="V20" s="131"/>
      <c r="W20" s="126"/>
      <c r="X20" s="127"/>
      <c r="Y20" s="295"/>
      <c r="Z20" s="296"/>
      <c r="AA20" s="165"/>
      <c r="AB20" s="125"/>
      <c r="AC20" s="291"/>
    </row>
    <row r="21" spans="1:29" ht="15.75" customHeight="1" thickBot="1">
      <c r="A21" s="313"/>
      <c r="B21" s="133" t="s">
        <v>117</v>
      </c>
      <c r="C21" s="297"/>
      <c r="D21" s="297"/>
      <c r="E21" s="134"/>
      <c r="F21" s="167"/>
      <c r="G21" s="135"/>
      <c r="H21" s="69"/>
      <c r="I21" s="136">
        <f t="shared" ref="I21:J21" si="9">AVERAGE(I5:I20)</f>
        <v>10.833333333333334</v>
      </c>
      <c r="J21" s="137">
        <f t="shared" si="9"/>
        <v>3108.3333333333335</v>
      </c>
      <c r="K21" s="138">
        <f t="shared" ref="K21" si="10">J21/I21</f>
        <v>286.92307692307691</v>
      </c>
      <c r="L21" s="136">
        <f t="shared" ref="L21:M21" si="11">AVERAGE(L5:L20)</f>
        <v>10.833333333333334</v>
      </c>
      <c r="M21" s="137">
        <f t="shared" si="11"/>
        <v>2716.5366113951436</v>
      </c>
      <c r="N21" s="138">
        <f>M21/L21</f>
        <v>250.757225667244</v>
      </c>
      <c r="O21" s="139">
        <f>L21-I21</f>
        <v>0</v>
      </c>
      <c r="P21" s="140">
        <f>N21-K21</f>
        <v>-36.165851255832905</v>
      </c>
      <c r="Q21" s="141">
        <f>N21/K21</f>
        <v>0.87395279723168151</v>
      </c>
      <c r="R21" s="308"/>
      <c r="S21" s="142">
        <f>S5</f>
        <v>0.3118055555555555</v>
      </c>
      <c r="T21" s="143">
        <f>INDEX(T5:T20,COUNTA(T5:T20))</f>
        <v>0.45915509259259257</v>
      </c>
      <c r="U21" s="144"/>
      <c r="V21" s="166"/>
      <c r="W21" s="167"/>
      <c r="X21" s="138"/>
      <c r="Y21" s="298"/>
      <c r="Z21" s="299"/>
      <c r="AA21" s="168">
        <f>M21-J21</f>
        <v>-391.79672193818988</v>
      </c>
      <c r="AB21" s="141">
        <f>M21/J21</f>
        <v>0.87395279723168151</v>
      </c>
      <c r="AC21" s="292"/>
    </row>
    <row r="22" spans="1:29" ht="15.75" customHeight="1">
      <c r="A22" s="300" t="s">
        <v>122</v>
      </c>
      <c r="B22" s="114" t="s">
        <v>114</v>
      </c>
      <c r="C22" s="304" t="s">
        <v>123</v>
      </c>
      <c r="D22" s="305"/>
      <c r="E22" s="147">
        <v>14.03</v>
      </c>
      <c r="F22" s="97">
        <v>1033</v>
      </c>
      <c r="G22" s="148">
        <f t="shared" ref="G22:G23" si="12">E22*F22</f>
        <v>14492.99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2317.0093457943976</v>
      </c>
      <c r="N22" s="152">
        <f>M22/L22</f>
        <v>386.16822429906625</v>
      </c>
      <c r="O22" s="154">
        <f>L22-I22</f>
        <v>0</v>
      </c>
      <c r="P22" s="155">
        <f>N22-K22</f>
        <v>-47.165109034267061</v>
      </c>
      <c r="Q22" s="156">
        <f>N22/K22</f>
        <v>0.8911574406901529</v>
      </c>
      <c r="R22" s="306">
        <f>Q38</f>
        <v>0.89095828607475058</v>
      </c>
      <c r="S22" s="157">
        <v>0.25017361111111114</v>
      </c>
      <c r="T22" s="158">
        <v>0.26874999999999999</v>
      </c>
      <c r="U22" s="159"/>
      <c r="V22" s="160">
        <v>26.749999999999943</v>
      </c>
      <c r="W22" s="158"/>
      <c r="X22" s="169"/>
      <c r="Y22" s="309"/>
      <c r="Z22" s="310"/>
      <c r="AA22" s="115">
        <f>M22-J22</f>
        <v>-282.99065420560237</v>
      </c>
      <c r="AB22" s="156">
        <f>M22/J22</f>
        <v>0.8911574406901529</v>
      </c>
      <c r="AC22" s="290">
        <f>AB38</f>
        <v>0.89095828607475058</v>
      </c>
    </row>
    <row r="23" spans="1:29" ht="15.75" customHeight="1">
      <c r="A23" s="301"/>
      <c r="B23" s="100" t="s">
        <v>114</v>
      </c>
      <c r="C23" s="293" t="s">
        <v>124</v>
      </c>
      <c r="D23" s="294"/>
      <c r="E23" s="101">
        <v>14.49</v>
      </c>
      <c r="F23" s="102">
        <v>1176</v>
      </c>
      <c r="G23" s="103">
        <f t="shared" si="12"/>
        <v>17040.240000000002</v>
      </c>
      <c r="H23" s="26"/>
      <c r="I23" s="104">
        <v>6</v>
      </c>
      <c r="J23" s="105">
        <v>2600</v>
      </c>
      <c r="K23" s="106">
        <f t="shared" si="8"/>
        <v>433.33333333333331</v>
      </c>
      <c r="L23" s="107">
        <v>6</v>
      </c>
      <c r="M23" s="105">
        <f>F23/V23*60</f>
        <v>2315.9737417943052</v>
      </c>
      <c r="N23" s="106">
        <f>M23/L23</f>
        <v>385.99562363238419</v>
      </c>
      <c r="O23" s="108">
        <f>L23-I23</f>
        <v>0</v>
      </c>
      <c r="P23" s="109">
        <f>N23-K23</f>
        <v>-47.337709700949119</v>
      </c>
      <c r="Q23" s="110">
        <f>N23/K23</f>
        <v>0.89075913145934815</v>
      </c>
      <c r="R23" s="307"/>
      <c r="S23" s="47">
        <v>0.2722222222222222</v>
      </c>
      <c r="T23" s="48">
        <v>0.29337962962962966</v>
      </c>
      <c r="U23" s="111">
        <v>4.9999999999999822</v>
      </c>
      <c r="V23" s="112">
        <v>30.46666666666674</v>
      </c>
      <c r="W23" s="113"/>
      <c r="X23" s="13"/>
      <c r="Y23" s="295"/>
      <c r="Z23" s="296"/>
      <c r="AA23" s="117">
        <f>M23-J23</f>
        <v>-284.02625820569483</v>
      </c>
      <c r="AB23" s="110">
        <f>M23/J23</f>
        <v>0.89075913145934815</v>
      </c>
      <c r="AC23" s="291"/>
    </row>
    <row r="24" spans="1:29" ht="15.75" customHeight="1">
      <c r="A24" s="301"/>
      <c r="B24" s="100"/>
      <c r="C24" s="293"/>
      <c r="D24" s="294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307"/>
      <c r="S24" s="47"/>
      <c r="T24" s="48"/>
      <c r="U24" s="111"/>
      <c r="V24" s="112"/>
      <c r="W24" s="113"/>
      <c r="X24" s="13"/>
      <c r="Y24" s="295"/>
      <c r="Z24" s="296"/>
      <c r="AA24" s="117"/>
      <c r="AB24" s="110"/>
      <c r="AC24" s="291"/>
    </row>
    <row r="25" spans="1:29" ht="15.75" customHeight="1">
      <c r="A25" s="301"/>
      <c r="B25" s="100"/>
      <c r="C25" s="293"/>
      <c r="D25" s="294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07"/>
      <c r="S25" s="47"/>
      <c r="T25" s="48"/>
      <c r="U25" s="111"/>
      <c r="V25" s="112"/>
      <c r="W25" s="113"/>
      <c r="X25" s="116"/>
      <c r="Y25" s="295"/>
      <c r="Z25" s="296"/>
      <c r="AA25" s="117"/>
      <c r="AB25" s="110"/>
      <c r="AC25" s="291"/>
    </row>
    <row r="26" spans="1:29" ht="15.75" customHeight="1">
      <c r="A26" s="302"/>
      <c r="B26" s="100"/>
      <c r="C26" s="293"/>
      <c r="D26" s="294"/>
      <c r="E26" s="101"/>
      <c r="F26" s="102"/>
      <c r="G26" s="103"/>
      <c r="H26" s="13"/>
      <c r="I26" s="104"/>
      <c r="J26" s="105"/>
      <c r="K26" s="106"/>
      <c r="L26" s="118"/>
      <c r="M26" s="105"/>
      <c r="N26" s="106"/>
      <c r="O26" s="108"/>
      <c r="P26" s="109"/>
      <c r="Q26" s="110"/>
      <c r="R26" s="307"/>
      <c r="S26" s="47"/>
      <c r="T26" s="48"/>
      <c r="U26" s="111"/>
      <c r="V26" s="112"/>
      <c r="W26" s="113"/>
      <c r="X26" s="13"/>
      <c r="Y26" s="295"/>
      <c r="Z26" s="296"/>
      <c r="AA26" s="117"/>
      <c r="AB26" s="110"/>
      <c r="AC26" s="291"/>
    </row>
    <row r="27" spans="1:29" ht="15.75" customHeight="1">
      <c r="A27" s="302"/>
      <c r="B27" s="100"/>
      <c r="C27" s="293"/>
      <c r="D27" s="294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07"/>
      <c r="S27" s="47"/>
      <c r="T27" s="48"/>
      <c r="U27" s="111"/>
      <c r="V27" s="112"/>
      <c r="W27" s="113"/>
      <c r="X27" s="50"/>
      <c r="Y27" s="295"/>
      <c r="Z27" s="296"/>
      <c r="AA27" s="117"/>
      <c r="AB27" s="110"/>
      <c r="AC27" s="291"/>
    </row>
    <row r="28" spans="1:29" ht="15.75" customHeight="1">
      <c r="A28" s="302"/>
      <c r="B28" s="100"/>
      <c r="C28" s="293"/>
      <c r="D28" s="294"/>
      <c r="E28" s="101"/>
      <c r="F28" s="102"/>
      <c r="G28" s="121"/>
      <c r="H28" s="62"/>
      <c r="I28" s="104"/>
      <c r="J28" s="105"/>
      <c r="K28" s="106"/>
      <c r="L28" s="118"/>
      <c r="M28" s="105"/>
      <c r="N28" s="106"/>
      <c r="O28" s="123"/>
      <c r="P28" s="124"/>
      <c r="Q28" s="125"/>
      <c r="R28" s="307"/>
      <c r="S28" s="47"/>
      <c r="T28" s="48"/>
      <c r="U28" s="111"/>
      <c r="V28" s="112"/>
      <c r="W28" s="113"/>
      <c r="X28" s="116"/>
      <c r="Y28" s="295"/>
      <c r="Z28" s="296"/>
      <c r="AA28" s="117"/>
      <c r="AB28" s="110"/>
      <c r="AC28" s="291"/>
    </row>
    <row r="29" spans="1:29" ht="15.75" customHeight="1">
      <c r="A29" s="302"/>
      <c r="B29" s="100"/>
      <c r="C29" s="293"/>
      <c r="D29" s="294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07"/>
      <c r="S29" s="47"/>
      <c r="T29" s="48"/>
      <c r="U29" s="111"/>
      <c r="V29" s="112"/>
      <c r="W29" s="113"/>
      <c r="X29" s="116"/>
      <c r="Y29" s="295"/>
      <c r="Z29" s="296"/>
      <c r="AA29" s="117"/>
      <c r="AB29" s="110"/>
      <c r="AC29" s="291"/>
    </row>
    <row r="30" spans="1:29" ht="15.75" customHeight="1">
      <c r="A30" s="302"/>
      <c r="B30" s="100"/>
      <c r="C30" s="293"/>
      <c r="D30" s="294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07"/>
      <c r="S30" s="119"/>
      <c r="T30" s="120"/>
      <c r="U30" s="111"/>
      <c r="V30" s="131"/>
      <c r="W30" s="113"/>
      <c r="X30" s="116"/>
      <c r="Y30" s="295"/>
      <c r="Z30" s="296"/>
      <c r="AA30" s="117"/>
      <c r="AB30" s="110"/>
      <c r="AC30" s="291"/>
    </row>
    <row r="31" spans="1:29" ht="15.75" customHeight="1">
      <c r="A31" s="302"/>
      <c r="B31" s="100"/>
      <c r="C31" s="293"/>
      <c r="D31" s="294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07"/>
      <c r="S31" s="119"/>
      <c r="T31" s="120"/>
      <c r="U31" s="111"/>
      <c r="V31" s="131"/>
      <c r="W31" s="126"/>
      <c r="X31" s="127"/>
      <c r="Y31" s="295"/>
      <c r="Z31" s="296"/>
      <c r="AA31" s="117"/>
      <c r="AB31" s="110"/>
      <c r="AC31" s="291"/>
    </row>
    <row r="32" spans="1:29" ht="15.75" customHeight="1">
      <c r="A32" s="302"/>
      <c r="B32" s="100"/>
      <c r="C32" s="293"/>
      <c r="D32" s="294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07"/>
      <c r="S32" s="119"/>
      <c r="T32" s="120"/>
      <c r="U32" s="111"/>
      <c r="V32" s="131"/>
      <c r="W32" s="126"/>
      <c r="X32" s="127"/>
      <c r="Y32" s="295"/>
      <c r="Z32" s="296"/>
      <c r="AA32" s="117"/>
      <c r="AB32" s="110"/>
      <c r="AC32" s="291"/>
    </row>
    <row r="33" spans="1:29" ht="15.75" customHeight="1">
      <c r="A33" s="302"/>
      <c r="B33" s="100"/>
      <c r="C33" s="293"/>
      <c r="D33" s="294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07"/>
      <c r="S33" s="119"/>
      <c r="T33" s="120"/>
      <c r="U33" s="111"/>
      <c r="V33" s="131"/>
      <c r="W33" s="126"/>
      <c r="X33" s="127"/>
      <c r="Y33" s="295"/>
      <c r="Z33" s="296"/>
      <c r="AA33" s="117"/>
      <c r="AB33" s="110"/>
      <c r="AC33" s="291"/>
    </row>
    <row r="34" spans="1:29" ht="15.75" customHeight="1">
      <c r="A34" s="302"/>
      <c r="B34" s="100"/>
      <c r="C34" s="293"/>
      <c r="D34" s="294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07"/>
      <c r="S34" s="119"/>
      <c r="T34" s="120"/>
      <c r="U34" s="111"/>
      <c r="V34" s="131"/>
      <c r="W34" s="126"/>
      <c r="X34" s="127"/>
      <c r="Y34" s="295"/>
      <c r="Z34" s="296"/>
      <c r="AA34" s="117"/>
      <c r="AB34" s="110"/>
      <c r="AC34" s="291"/>
    </row>
    <row r="35" spans="1:29" ht="15.75" customHeight="1">
      <c r="A35" s="302"/>
      <c r="B35" s="100"/>
      <c r="C35" s="293"/>
      <c r="D35" s="294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07"/>
      <c r="S35" s="119"/>
      <c r="T35" s="120"/>
      <c r="U35" s="111"/>
      <c r="V35" s="131"/>
      <c r="W35" s="126"/>
      <c r="X35" s="127"/>
      <c r="Y35" s="295"/>
      <c r="Z35" s="296"/>
      <c r="AA35" s="117"/>
      <c r="AB35" s="110"/>
      <c r="AC35" s="291"/>
    </row>
    <row r="36" spans="1:29" ht="15.75" customHeight="1">
      <c r="A36" s="302"/>
      <c r="B36" s="100"/>
      <c r="C36" s="293"/>
      <c r="D36" s="294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07"/>
      <c r="S36" s="119"/>
      <c r="T36" s="120"/>
      <c r="U36" s="111"/>
      <c r="V36" s="131"/>
      <c r="W36" s="126"/>
      <c r="X36" s="127"/>
      <c r="Y36" s="295"/>
      <c r="Z36" s="296"/>
      <c r="AA36" s="117"/>
      <c r="AB36" s="110"/>
      <c r="AC36" s="291"/>
    </row>
    <row r="37" spans="1:29" ht="15.75" customHeight="1">
      <c r="A37" s="302"/>
      <c r="B37" s="100"/>
      <c r="C37" s="293"/>
      <c r="D37" s="294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07"/>
      <c r="S37" s="119"/>
      <c r="T37" s="120"/>
      <c r="U37" s="130"/>
      <c r="V37" s="131"/>
      <c r="W37" s="126"/>
      <c r="X37" s="127"/>
      <c r="Y37" s="295"/>
      <c r="Z37" s="296"/>
      <c r="AA37" s="165"/>
      <c r="AB37" s="125"/>
      <c r="AC37" s="291"/>
    </row>
    <row r="38" spans="1:29" ht="15.75" customHeight="1" thickBot="1">
      <c r="A38" s="303"/>
      <c r="B38" s="133" t="s">
        <v>117</v>
      </c>
      <c r="C38" s="297"/>
      <c r="D38" s="297"/>
      <c r="E38" s="134"/>
      <c r="F38" s="167"/>
      <c r="G38" s="135"/>
      <c r="H38" s="69"/>
      <c r="I38" s="136">
        <f t="shared" ref="I38:J38" si="13">AVERAGE(I22:I37)</f>
        <v>6</v>
      </c>
      <c r="J38" s="137">
        <f t="shared" si="13"/>
        <v>2600</v>
      </c>
      <c r="K38" s="138">
        <f t="shared" ref="K38" si="14">J38/I38</f>
        <v>433.33333333333331</v>
      </c>
      <c r="L38" s="136">
        <f t="shared" ref="L38:M38" si="15">AVERAGE(L22:L37)</f>
        <v>6</v>
      </c>
      <c r="M38" s="137">
        <f t="shared" si="15"/>
        <v>2316.4915437943514</v>
      </c>
      <c r="N38" s="138">
        <f>M38/L38</f>
        <v>386.08192396572525</v>
      </c>
      <c r="O38" s="139">
        <f>L38-I38</f>
        <v>0</v>
      </c>
      <c r="P38" s="140">
        <f>N38-K38</f>
        <v>-47.251409367608062</v>
      </c>
      <c r="Q38" s="141">
        <f>N38/K38</f>
        <v>0.89095828607475058</v>
      </c>
      <c r="R38" s="308"/>
      <c r="S38" s="142">
        <f>S22</f>
        <v>0.25017361111111114</v>
      </c>
      <c r="T38" s="143">
        <f>INDEX(T22:T37,COUNTA(T22:T37))</f>
        <v>0.29337962962962966</v>
      </c>
      <c r="U38" s="144"/>
      <c r="V38" s="166"/>
      <c r="W38" s="167"/>
      <c r="X38" s="138"/>
      <c r="Y38" s="298"/>
      <c r="Z38" s="299"/>
      <c r="AA38" s="168">
        <f>M38-J38</f>
        <v>-283.5084562056486</v>
      </c>
      <c r="AB38" s="141">
        <f>M38/J38</f>
        <v>0.89095828607475058</v>
      </c>
      <c r="AC38" s="292"/>
    </row>
    <row r="39" spans="1:29" ht="15.75" customHeight="1">
      <c r="A39" s="311" t="s">
        <v>245</v>
      </c>
      <c r="B39" s="114" t="s">
        <v>120</v>
      </c>
      <c r="C39" s="304" t="s">
        <v>246</v>
      </c>
      <c r="D39" s="305"/>
      <c r="E39" s="147">
        <v>23.38</v>
      </c>
      <c r="F39" s="97">
        <v>4827</v>
      </c>
      <c r="G39" s="148">
        <f t="shared" ref="G39:G41" si="16">E39*F39</f>
        <v>112855.26</v>
      </c>
      <c r="H39" s="149"/>
      <c r="I39" s="150">
        <v>5</v>
      </c>
      <c r="J39" s="151">
        <v>3000</v>
      </c>
      <c r="K39" s="152">
        <f>J39/I39</f>
        <v>600</v>
      </c>
      <c r="L39" s="153">
        <v>5</v>
      </c>
      <c r="M39" s="151">
        <f>F39/V39*60</f>
        <v>2640.9118541033422</v>
      </c>
      <c r="N39" s="152">
        <f>M39/L39</f>
        <v>528.18237082066844</v>
      </c>
      <c r="O39" s="154">
        <f>L39-I39</f>
        <v>0</v>
      </c>
      <c r="P39" s="155">
        <f>N39-K39</f>
        <v>-71.817629179331561</v>
      </c>
      <c r="Q39" s="156">
        <f>N39/K39</f>
        <v>0.88030395136778072</v>
      </c>
      <c r="R39" s="306">
        <f>Q55</f>
        <v>0.88993476353262169</v>
      </c>
      <c r="S39" s="157">
        <v>0.29189814814814813</v>
      </c>
      <c r="T39" s="158">
        <v>0.36805555555555558</v>
      </c>
      <c r="U39" s="159"/>
      <c r="V39" s="160">
        <v>109.66666666666673</v>
      </c>
      <c r="W39" s="158"/>
      <c r="X39" s="169"/>
      <c r="Y39" s="309"/>
      <c r="Z39" s="310"/>
      <c r="AA39" s="115">
        <f>M39-J39</f>
        <v>-359.08814589665781</v>
      </c>
      <c r="AB39" s="156">
        <f>M39/J39</f>
        <v>0.88030395136778072</v>
      </c>
      <c r="AC39" s="290">
        <f>AB55</f>
        <v>0.88993476353262169</v>
      </c>
    </row>
    <row r="40" spans="1:29" ht="15.75" customHeight="1">
      <c r="A40" s="312"/>
      <c r="B40" s="100" t="s">
        <v>120</v>
      </c>
      <c r="C40" s="293" t="s">
        <v>128</v>
      </c>
      <c r="D40" s="294"/>
      <c r="E40" s="101">
        <v>22.28</v>
      </c>
      <c r="F40" s="102">
        <v>1167</v>
      </c>
      <c r="G40" s="103">
        <f t="shared" si="16"/>
        <v>26000.760000000002</v>
      </c>
      <c r="H40" s="26"/>
      <c r="I40" s="104">
        <v>5</v>
      </c>
      <c r="J40" s="105">
        <v>3300</v>
      </c>
      <c r="K40" s="106">
        <f t="shared" ref="K40:K59" si="17">J40/I40</f>
        <v>660</v>
      </c>
      <c r="L40" s="107">
        <v>5</v>
      </c>
      <c r="M40" s="105">
        <f>F40/V40*60</f>
        <v>2954.4303797468319</v>
      </c>
      <c r="N40" s="106">
        <f>M40/L40</f>
        <v>590.88607594936639</v>
      </c>
      <c r="O40" s="108">
        <f>L40-I40</f>
        <v>0</v>
      </c>
      <c r="P40" s="109">
        <f>N40-K40</f>
        <v>-69.113924050633614</v>
      </c>
      <c r="Q40" s="110">
        <f>N40/K40</f>
        <v>0.89528193325661576</v>
      </c>
      <c r="R40" s="307"/>
      <c r="S40" s="47">
        <v>0.3717361111111111</v>
      </c>
      <c r="T40" s="48">
        <v>0.38819444444444445</v>
      </c>
      <c r="U40" s="111">
        <v>5.2999999999999492</v>
      </c>
      <c r="V40" s="112">
        <v>23.700000000000028</v>
      </c>
      <c r="W40" s="113"/>
      <c r="X40" s="116"/>
      <c r="Y40" s="295"/>
      <c r="Z40" s="296"/>
      <c r="AA40" s="117">
        <f>M40-J40</f>
        <v>-345.56962025316807</v>
      </c>
      <c r="AB40" s="110">
        <f>M40/J40</f>
        <v>0.89528193325661576</v>
      </c>
      <c r="AC40" s="291"/>
    </row>
    <row r="41" spans="1:29" ht="15.75" customHeight="1">
      <c r="A41" s="312"/>
      <c r="B41" s="100" t="s">
        <v>120</v>
      </c>
      <c r="C41" s="293" t="s">
        <v>130</v>
      </c>
      <c r="D41" s="294"/>
      <c r="E41" s="101">
        <v>16.66</v>
      </c>
      <c r="F41" s="102">
        <v>4784</v>
      </c>
      <c r="G41" s="103">
        <f t="shared" si="16"/>
        <v>79701.440000000002</v>
      </c>
      <c r="H41" s="26"/>
      <c r="I41" s="104">
        <v>4</v>
      </c>
      <c r="J41" s="105">
        <v>3300</v>
      </c>
      <c r="K41" s="106">
        <f t="shared" si="17"/>
        <v>825</v>
      </c>
      <c r="L41" s="107">
        <v>4</v>
      </c>
      <c r="M41" s="105">
        <f>F41/V41*60</f>
        <v>2948.031496062993</v>
      </c>
      <c r="N41" s="106">
        <f>M41/L41</f>
        <v>737.00787401574826</v>
      </c>
      <c r="O41" s="108">
        <f>L41-I41</f>
        <v>0</v>
      </c>
      <c r="P41" s="109">
        <f>N41-K41</f>
        <v>-87.992125984251743</v>
      </c>
      <c r="Q41" s="110">
        <f>N41/K41</f>
        <v>0.89334287759484632</v>
      </c>
      <c r="R41" s="307"/>
      <c r="S41" s="47">
        <v>0.39166666666666666</v>
      </c>
      <c r="T41" s="48">
        <v>0.45928240740740739</v>
      </c>
      <c r="U41" s="111">
        <v>4.9999999999999822</v>
      </c>
      <c r="V41" s="112">
        <v>97.366666666666646</v>
      </c>
      <c r="W41" s="113"/>
      <c r="X41" s="13"/>
      <c r="Y41" s="295"/>
      <c r="Z41" s="296"/>
      <c r="AA41" s="117">
        <f>M41-J41</f>
        <v>-351.96850393700697</v>
      </c>
      <c r="AB41" s="110">
        <f>M41/J41</f>
        <v>0.89334287759484632</v>
      </c>
      <c r="AC41" s="291"/>
    </row>
    <row r="42" spans="1:29" ht="15.75" customHeight="1">
      <c r="A42" s="312"/>
      <c r="B42" s="100"/>
      <c r="C42" s="293"/>
      <c r="D42" s="294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307"/>
      <c r="S42" s="47"/>
      <c r="T42" s="48"/>
      <c r="U42" s="111"/>
      <c r="V42" s="112"/>
      <c r="W42" s="113"/>
      <c r="X42" s="13"/>
      <c r="Y42" s="295"/>
      <c r="Z42" s="296"/>
      <c r="AA42" s="117"/>
      <c r="AB42" s="110"/>
      <c r="AC42" s="291"/>
    </row>
    <row r="43" spans="1:29" ht="15.75" customHeight="1">
      <c r="A43" s="312"/>
      <c r="B43" s="100"/>
      <c r="C43" s="293"/>
      <c r="D43" s="294"/>
      <c r="E43" s="101"/>
      <c r="F43" s="102"/>
      <c r="G43" s="103"/>
      <c r="H43" s="13"/>
      <c r="I43" s="104"/>
      <c r="J43" s="105"/>
      <c r="K43" s="106"/>
      <c r="L43" s="118"/>
      <c r="M43" s="105"/>
      <c r="N43" s="106"/>
      <c r="O43" s="108"/>
      <c r="P43" s="109"/>
      <c r="Q43" s="110"/>
      <c r="R43" s="307"/>
      <c r="S43" s="47"/>
      <c r="T43" s="48"/>
      <c r="U43" s="111"/>
      <c r="V43" s="112"/>
      <c r="W43" s="113"/>
      <c r="X43" s="13"/>
      <c r="Y43" s="295"/>
      <c r="Z43" s="296"/>
      <c r="AA43" s="117"/>
      <c r="AB43" s="110"/>
      <c r="AC43" s="291"/>
    </row>
    <row r="44" spans="1:29" ht="15.75" customHeight="1">
      <c r="A44" s="312"/>
      <c r="B44" s="100"/>
      <c r="C44" s="293"/>
      <c r="D44" s="294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307"/>
      <c r="S44" s="47"/>
      <c r="T44" s="48"/>
      <c r="U44" s="111"/>
      <c r="V44" s="112"/>
      <c r="W44" s="113"/>
      <c r="X44" s="116"/>
      <c r="Y44" s="295"/>
      <c r="Z44" s="296"/>
      <c r="AA44" s="117"/>
      <c r="AB44" s="110"/>
      <c r="AC44" s="291"/>
    </row>
    <row r="45" spans="1:29" ht="15.75" customHeight="1">
      <c r="A45" s="312"/>
      <c r="B45" s="100"/>
      <c r="C45" s="293"/>
      <c r="D45" s="294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307"/>
      <c r="S45" s="47"/>
      <c r="T45" s="48"/>
      <c r="U45" s="111"/>
      <c r="V45" s="112"/>
      <c r="W45" s="113"/>
      <c r="X45" s="116"/>
      <c r="Y45" s="295"/>
      <c r="Z45" s="296"/>
      <c r="AA45" s="117"/>
      <c r="AB45" s="110"/>
      <c r="AC45" s="291"/>
    </row>
    <row r="46" spans="1:29" ht="15.75" customHeight="1">
      <c r="A46" s="312"/>
      <c r="B46" s="100"/>
      <c r="C46" s="293"/>
      <c r="D46" s="294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07"/>
      <c r="S46" s="47"/>
      <c r="T46" s="48"/>
      <c r="U46" s="111"/>
      <c r="V46" s="112"/>
      <c r="W46" s="113"/>
      <c r="X46" s="116"/>
      <c r="Y46" s="295"/>
      <c r="Z46" s="296"/>
      <c r="AA46" s="117"/>
      <c r="AB46" s="110"/>
      <c r="AC46" s="291"/>
    </row>
    <row r="47" spans="1:29" ht="15.75" customHeight="1">
      <c r="A47" s="312"/>
      <c r="B47" s="100"/>
      <c r="C47" s="293"/>
      <c r="D47" s="294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07"/>
      <c r="S47" s="47"/>
      <c r="T47" s="48"/>
      <c r="U47" s="111"/>
      <c r="V47" s="112"/>
      <c r="W47" s="113"/>
      <c r="X47" s="116"/>
      <c r="Y47" s="295"/>
      <c r="Z47" s="296"/>
      <c r="AA47" s="117"/>
      <c r="AB47" s="110"/>
      <c r="AC47" s="291"/>
    </row>
    <row r="48" spans="1:29" ht="15.75" customHeight="1">
      <c r="A48" s="312"/>
      <c r="B48" s="100"/>
      <c r="C48" s="293"/>
      <c r="D48" s="294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07"/>
      <c r="S48" s="47"/>
      <c r="T48" s="48"/>
      <c r="U48" s="111"/>
      <c r="V48" s="112"/>
      <c r="W48" s="113"/>
      <c r="X48" s="116"/>
      <c r="Y48" s="295"/>
      <c r="Z48" s="296"/>
      <c r="AA48" s="117"/>
      <c r="AB48" s="110"/>
      <c r="AC48" s="291"/>
    </row>
    <row r="49" spans="1:29" ht="15.75" customHeight="1">
      <c r="A49" s="312"/>
      <c r="B49" s="100"/>
      <c r="C49" s="293"/>
      <c r="D49" s="294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07"/>
      <c r="S49" s="47"/>
      <c r="T49" s="48"/>
      <c r="U49" s="111"/>
      <c r="V49" s="112"/>
      <c r="W49" s="113"/>
      <c r="X49" s="116"/>
      <c r="Y49" s="295"/>
      <c r="Z49" s="296"/>
      <c r="AA49" s="117"/>
      <c r="AB49" s="110"/>
      <c r="AC49" s="291"/>
    </row>
    <row r="50" spans="1:29" ht="15.75" customHeight="1">
      <c r="A50" s="312"/>
      <c r="B50" s="100"/>
      <c r="C50" s="293"/>
      <c r="D50" s="294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07"/>
      <c r="S50" s="47"/>
      <c r="T50" s="48"/>
      <c r="U50" s="111"/>
      <c r="V50" s="112"/>
      <c r="W50" s="113"/>
      <c r="X50" s="116"/>
      <c r="Y50" s="295"/>
      <c r="Z50" s="296"/>
      <c r="AA50" s="117"/>
      <c r="AB50" s="110"/>
      <c r="AC50" s="291"/>
    </row>
    <row r="51" spans="1:29" ht="15.75" customHeight="1">
      <c r="A51" s="312"/>
      <c r="B51" s="100"/>
      <c r="C51" s="293"/>
      <c r="D51" s="294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07"/>
      <c r="S51" s="47"/>
      <c r="T51" s="48"/>
      <c r="U51" s="111"/>
      <c r="V51" s="112"/>
      <c r="W51" s="113"/>
      <c r="X51" s="116"/>
      <c r="Y51" s="295"/>
      <c r="Z51" s="296"/>
      <c r="AA51" s="117"/>
      <c r="AB51" s="110"/>
      <c r="AC51" s="291"/>
    </row>
    <row r="52" spans="1:29" ht="15.75" customHeight="1">
      <c r="A52" s="312"/>
      <c r="B52" s="100"/>
      <c r="C52" s="293"/>
      <c r="D52" s="294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07"/>
      <c r="S52" s="47"/>
      <c r="T52" s="48"/>
      <c r="U52" s="111"/>
      <c r="V52" s="112"/>
      <c r="W52" s="113"/>
      <c r="X52" s="116"/>
      <c r="Y52" s="295"/>
      <c r="Z52" s="296"/>
      <c r="AA52" s="117"/>
      <c r="AB52" s="110"/>
      <c r="AC52" s="291"/>
    </row>
    <row r="53" spans="1:29" ht="15.75" customHeight="1">
      <c r="A53" s="312"/>
      <c r="B53" s="100"/>
      <c r="C53" s="293"/>
      <c r="D53" s="294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07"/>
      <c r="S53" s="47"/>
      <c r="T53" s="48"/>
      <c r="U53" s="111"/>
      <c r="V53" s="112"/>
      <c r="W53" s="113"/>
      <c r="X53" s="116"/>
      <c r="Y53" s="295"/>
      <c r="Z53" s="296"/>
      <c r="AA53" s="117"/>
      <c r="AB53" s="110"/>
      <c r="AC53" s="291"/>
    </row>
    <row r="54" spans="1:29" ht="15.75" customHeight="1">
      <c r="A54" s="312"/>
      <c r="B54" s="100"/>
      <c r="C54" s="293"/>
      <c r="D54" s="294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07"/>
      <c r="S54" s="119"/>
      <c r="T54" s="120"/>
      <c r="U54" s="130"/>
      <c r="V54" s="131"/>
      <c r="W54" s="126"/>
      <c r="X54" s="127"/>
      <c r="Y54" s="295"/>
      <c r="Z54" s="296"/>
      <c r="AA54" s="165"/>
      <c r="AB54" s="125"/>
      <c r="AC54" s="291"/>
    </row>
    <row r="55" spans="1:29" ht="15.75" customHeight="1" thickBot="1">
      <c r="A55" s="313"/>
      <c r="B55" s="133" t="s">
        <v>117</v>
      </c>
      <c r="C55" s="297"/>
      <c r="D55" s="297"/>
      <c r="E55" s="134"/>
      <c r="F55" s="167"/>
      <c r="G55" s="135"/>
      <c r="H55" s="69"/>
      <c r="I55" s="136">
        <f t="shared" ref="I55:J55" si="18">AVERAGE(I39:I54)</f>
        <v>4.666666666666667</v>
      </c>
      <c r="J55" s="137">
        <f t="shared" si="18"/>
        <v>3200</v>
      </c>
      <c r="K55" s="138">
        <f t="shared" ref="K55" si="19">J55/I55</f>
        <v>685.71428571428567</v>
      </c>
      <c r="L55" s="136">
        <f t="shared" ref="L55:M55" si="20">AVERAGE(L39:L54)</f>
        <v>4.666666666666667</v>
      </c>
      <c r="M55" s="137">
        <f t="shared" si="20"/>
        <v>2847.7912433043894</v>
      </c>
      <c r="N55" s="138">
        <f>M55/L55</f>
        <v>610.24098070808338</v>
      </c>
      <c r="O55" s="139">
        <f>L55-I55</f>
        <v>0</v>
      </c>
      <c r="P55" s="140">
        <f>N55-K55</f>
        <v>-75.473305006202281</v>
      </c>
      <c r="Q55" s="141">
        <f>N55/K55</f>
        <v>0.88993476353262169</v>
      </c>
      <c r="R55" s="308"/>
      <c r="S55" s="142">
        <f>S39</f>
        <v>0.29189814814814813</v>
      </c>
      <c r="T55" s="143">
        <f>INDEX(T39:T54,COUNTA(T39:T54))</f>
        <v>0.45928240740740739</v>
      </c>
      <c r="U55" s="144"/>
      <c r="V55" s="166"/>
      <c r="W55" s="167"/>
      <c r="X55" s="138"/>
      <c r="Y55" s="298"/>
      <c r="Z55" s="299"/>
      <c r="AA55" s="168">
        <f>M55-J55</f>
        <v>-352.20875669561065</v>
      </c>
      <c r="AB55" s="141">
        <f>M55/J55</f>
        <v>0.88993476353262169</v>
      </c>
      <c r="AC55" s="292"/>
    </row>
    <row r="56" spans="1:29" ht="15.75" customHeight="1">
      <c r="A56" s="300" t="s">
        <v>126</v>
      </c>
      <c r="B56" s="114" t="s">
        <v>120</v>
      </c>
      <c r="C56" s="304" t="s">
        <v>127</v>
      </c>
      <c r="D56" s="305"/>
      <c r="E56" s="147">
        <v>21.45</v>
      </c>
      <c r="F56" s="97">
        <v>2083</v>
      </c>
      <c r="G56" s="148">
        <f t="shared" ref="G56:G59" si="21">E56*F56</f>
        <v>44680.35</v>
      </c>
      <c r="H56" s="149"/>
      <c r="I56" s="150">
        <v>4</v>
      </c>
      <c r="J56" s="151">
        <v>3300</v>
      </c>
      <c r="K56" s="152">
        <f>J56/I56</f>
        <v>825</v>
      </c>
      <c r="L56" s="153">
        <v>4</v>
      </c>
      <c r="M56" s="151">
        <f>F56/V56*60</f>
        <v>2954.6099290780157</v>
      </c>
      <c r="N56" s="152">
        <f>M56/L56</f>
        <v>738.65248226950393</v>
      </c>
      <c r="O56" s="154">
        <f>L56-I56</f>
        <v>0</v>
      </c>
      <c r="P56" s="155">
        <f>N56-K56</f>
        <v>-86.347517730496065</v>
      </c>
      <c r="Q56" s="156">
        <f>N56/K56</f>
        <v>0.89533634214485325</v>
      </c>
      <c r="R56" s="306">
        <f>Q72</f>
        <v>0.89426272605934376</v>
      </c>
      <c r="S56" s="157">
        <v>0.29166666666666669</v>
      </c>
      <c r="T56" s="158">
        <v>0.32104166666666667</v>
      </c>
      <c r="U56" s="159"/>
      <c r="V56" s="160">
        <v>42.299999999999976</v>
      </c>
      <c r="W56" s="161"/>
      <c r="X56" s="162"/>
      <c r="Y56" s="309"/>
      <c r="Z56" s="310"/>
      <c r="AA56" s="115">
        <f>M56-J56</f>
        <v>-345.39007092198426</v>
      </c>
      <c r="AB56" s="156">
        <f>M56/J56</f>
        <v>0.89533634214485325</v>
      </c>
      <c r="AC56" s="290">
        <f>AB72</f>
        <v>0.89426272605934376</v>
      </c>
    </row>
    <row r="57" spans="1:29" ht="15.75" customHeight="1">
      <c r="A57" s="301"/>
      <c r="B57" s="100" t="s">
        <v>120</v>
      </c>
      <c r="C57" s="293" t="s">
        <v>220</v>
      </c>
      <c r="D57" s="294"/>
      <c r="E57" s="101">
        <v>18.53</v>
      </c>
      <c r="F57" s="102">
        <v>4360</v>
      </c>
      <c r="G57" s="103">
        <f t="shared" si="21"/>
        <v>80790.8</v>
      </c>
      <c r="H57" s="26"/>
      <c r="I57" s="104">
        <v>3</v>
      </c>
      <c r="J57" s="105">
        <v>3300</v>
      </c>
      <c r="K57" s="106">
        <f t="shared" si="17"/>
        <v>1100</v>
      </c>
      <c r="L57" s="107">
        <v>3</v>
      </c>
      <c r="M57" s="105">
        <f>F57/V57*60</f>
        <v>2949.2671927846663</v>
      </c>
      <c r="N57" s="106">
        <f>M57/L57</f>
        <v>983.08906426155545</v>
      </c>
      <c r="O57" s="108">
        <f>L57-I57</f>
        <v>0</v>
      </c>
      <c r="P57" s="109">
        <f>N57-K57</f>
        <v>-116.91093573844455</v>
      </c>
      <c r="Q57" s="110">
        <f>N57/K57</f>
        <v>0.89371733114686858</v>
      </c>
      <c r="R57" s="307"/>
      <c r="S57" s="47">
        <v>0.32451388888888888</v>
      </c>
      <c r="T57" s="48">
        <v>0.38611111111111113</v>
      </c>
      <c r="U57" s="111">
        <v>4.9999999999999822</v>
      </c>
      <c r="V57" s="112">
        <v>88.700000000000031</v>
      </c>
      <c r="W57" s="113"/>
      <c r="X57" s="116"/>
      <c r="Y57" s="295"/>
      <c r="Z57" s="296"/>
      <c r="AA57" s="117">
        <f>M57-J57</f>
        <v>-350.73280721533365</v>
      </c>
      <c r="AB57" s="110">
        <f>M57/J57</f>
        <v>0.89371733114686858</v>
      </c>
      <c r="AC57" s="291"/>
    </row>
    <row r="58" spans="1:29" ht="15.75" customHeight="1">
      <c r="A58" s="301"/>
      <c r="B58" s="100" t="s">
        <v>120</v>
      </c>
      <c r="C58" s="293" t="s">
        <v>235</v>
      </c>
      <c r="D58" s="294"/>
      <c r="E58" s="101">
        <v>18.170000000000002</v>
      </c>
      <c r="F58" s="102">
        <v>3713</v>
      </c>
      <c r="G58" s="103">
        <f t="shared" si="21"/>
        <v>67465.210000000006</v>
      </c>
      <c r="H58" s="26"/>
      <c r="I58" s="104">
        <v>4</v>
      </c>
      <c r="J58" s="105">
        <v>3300</v>
      </c>
      <c r="K58" s="106">
        <f t="shared" si="17"/>
        <v>825</v>
      </c>
      <c r="L58" s="107">
        <v>4</v>
      </c>
      <c r="M58" s="105">
        <f>F58/V58*60</f>
        <v>2951.3799955840132</v>
      </c>
      <c r="N58" s="106">
        <f>M58/L58</f>
        <v>737.84499889600329</v>
      </c>
      <c r="O58" s="108">
        <f>L58-I58</f>
        <v>0</v>
      </c>
      <c r="P58" s="109">
        <f>N58-K58</f>
        <v>-87.15500110399671</v>
      </c>
      <c r="Q58" s="110">
        <f>N58/K58</f>
        <v>0.89435757441939789</v>
      </c>
      <c r="R58" s="307"/>
      <c r="S58" s="47">
        <v>0.39027777777777778</v>
      </c>
      <c r="T58" s="48">
        <v>0.44269675925925928</v>
      </c>
      <c r="U58" s="111">
        <v>5.9999999999999787</v>
      </c>
      <c r="V58" s="112">
        <v>75.483333333333348</v>
      </c>
      <c r="W58" s="113"/>
      <c r="X58" s="116"/>
      <c r="Y58" s="295"/>
      <c r="Z58" s="296"/>
      <c r="AA58" s="117">
        <f>M58-J58</f>
        <v>-348.62000441598684</v>
      </c>
      <c r="AB58" s="110">
        <f>M58/J58</f>
        <v>0.89435757441939789</v>
      </c>
      <c r="AC58" s="291"/>
    </row>
    <row r="59" spans="1:29" ht="15.75" customHeight="1">
      <c r="A59" s="301"/>
      <c r="B59" s="100" t="s">
        <v>120</v>
      </c>
      <c r="C59" s="293" t="s">
        <v>129</v>
      </c>
      <c r="D59" s="294"/>
      <c r="E59" s="101">
        <v>17.89</v>
      </c>
      <c r="F59" s="102">
        <v>2940</v>
      </c>
      <c r="G59" s="103">
        <f t="shared" si="21"/>
        <v>52596.6</v>
      </c>
      <c r="H59" s="26"/>
      <c r="I59" s="104">
        <v>4</v>
      </c>
      <c r="J59" s="105">
        <v>3300</v>
      </c>
      <c r="K59" s="106">
        <f t="shared" si="17"/>
        <v>825</v>
      </c>
      <c r="L59" s="107">
        <v>4</v>
      </c>
      <c r="M59" s="105">
        <f>F59/V59*60</f>
        <v>2949.0108665366424</v>
      </c>
      <c r="N59" s="106">
        <f>M59/L59</f>
        <v>737.25271663416061</v>
      </c>
      <c r="O59" s="108">
        <f>L59-I59</f>
        <v>0</v>
      </c>
      <c r="P59" s="109">
        <f>N59-K59</f>
        <v>-87.747283365839394</v>
      </c>
      <c r="Q59" s="110">
        <f>N59/K59</f>
        <v>0.89363965652625532</v>
      </c>
      <c r="R59" s="307"/>
      <c r="S59" s="47">
        <v>0.44596064814814818</v>
      </c>
      <c r="T59" s="48">
        <v>0.48749999999999999</v>
      </c>
      <c r="U59" s="111">
        <v>4.7000000000000153</v>
      </c>
      <c r="V59" s="112">
        <v>59.816666666666613</v>
      </c>
      <c r="W59" s="113"/>
      <c r="X59" s="116"/>
      <c r="Y59" s="295"/>
      <c r="Z59" s="296"/>
      <c r="AA59" s="117">
        <f>M59-J59</f>
        <v>-350.98913346335758</v>
      </c>
      <c r="AB59" s="110">
        <f>M59/J59</f>
        <v>0.89363965652625532</v>
      </c>
      <c r="AC59" s="291"/>
    </row>
    <row r="60" spans="1:29" ht="15.75" customHeight="1">
      <c r="A60" s="302"/>
      <c r="B60" s="100"/>
      <c r="C60" s="293"/>
      <c r="D60" s="294"/>
      <c r="E60" s="101"/>
      <c r="F60" s="102"/>
      <c r="G60" s="103"/>
      <c r="H60" s="13"/>
      <c r="I60" s="104"/>
      <c r="J60" s="105"/>
      <c r="K60" s="106"/>
      <c r="L60" s="118"/>
      <c r="M60" s="105"/>
      <c r="N60" s="106"/>
      <c r="O60" s="108"/>
      <c r="P60" s="109"/>
      <c r="Q60" s="110"/>
      <c r="R60" s="307"/>
      <c r="S60" s="47"/>
      <c r="T60" s="48"/>
      <c r="U60" s="111"/>
      <c r="V60" s="112"/>
      <c r="W60" s="113"/>
      <c r="X60" s="116"/>
      <c r="Y60" s="295"/>
      <c r="Z60" s="296"/>
      <c r="AA60" s="117"/>
      <c r="AB60" s="110"/>
      <c r="AC60" s="291"/>
    </row>
    <row r="61" spans="1:29" ht="15.75" customHeight="1">
      <c r="A61" s="302"/>
      <c r="B61" s="100"/>
      <c r="C61" s="293"/>
      <c r="D61" s="294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307"/>
      <c r="S61" s="47"/>
      <c r="T61" s="48"/>
      <c r="U61" s="111"/>
      <c r="V61" s="112"/>
      <c r="W61" s="113"/>
      <c r="X61" s="116"/>
      <c r="Y61" s="295"/>
      <c r="Z61" s="296"/>
      <c r="AA61" s="117"/>
      <c r="AB61" s="110"/>
      <c r="AC61" s="291"/>
    </row>
    <row r="62" spans="1:29" ht="15.75" customHeight="1">
      <c r="A62" s="302"/>
      <c r="B62" s="100"/>
      <c r="C62" s="293"/>
      <c r="D62" s="294"/>
      <c r="E62" s="101"/>
      <c r="F62" s="102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307"/>
      <c r="S62" s="47"/>
      <c r="T62" s="48"/>
      <c r="U62" s="111"/>
      <c r="V62" s="112"/>
      <c r="W62" s="113"/>
      <c r="X62" s="116"/>
      <c r="Y62" s="295"/>
      <c r="Z62" s="296"/>
      <c r="AA62" s="117"/>
      <c r="AB62" s="110"/>
      <c r="AC62" s="291"/>
    </row>
    <row r="63" spans="1:29" ht="15.75" customHeight="1">
      <c r="A63" s="302"/>
      <c r="B63" s="100"/>
      <c r="C63" s="293"/>
      <c r="D63" s="294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07"/>
      <c r="S63" s="47"/>
      <c r="T63" s="48"/>
      <c r="U63" s="111"/>
      <c r="V63" s="112"/>
      <c r="W63" s="113"/>
      <c r="X63" s="116"/>
      <c r="Y63" s="295"/>
      <c r="Z63" s="296"/>
      <c r="AA63" s="117"/>
      <c r="AB63" s="110"/>
      <c r="AC63" s="291"/>
    </row>
    <row r="64" spans="1:29" ht="15.75" customHeight="1">
      <c r="A64" s="302"/>
      <c r="B64" s="100"/>
      <c r="C64" s="293"/>
      <c r="D64" s="294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07"/>
      <c r="S64" s="47"/>
      <c r="T64" s="48"/>
      <c r="U64" s="111"/>
      <c r="V64" s="112"/>
      <c r="W64" s="113"/>
      <c r="X64" s="116"/>
      <c r="Y64" s="295"/>
      <c r="Z64" s="296"/>
      <c r="AA64" s="117"/>
      <c r="AB64" s="110"/>
      <c r="AC64" s="291"/>
    </row>
    <row r="65" spans="1:29" ht="15.75" customHeight="1">
      <c r="A65" s="302"/>
      <c r="B65" s="100"/>
      <c r="C65" s="293"/>
      <c r="D65" s="294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07"/>
      <c r="S65" s="47"/>
      <c r="T65" s="48"/>
      <c r="U65" s="111"/>
      <c r="V65" s="112"/>
      <c r="W65" s="113"/>
      <c r="X65" s="116"/>
      <c r="Y65" s="295"/>
      <c r="Z65" s="296"/>
      <c r="AA65" s="117"/>
      <c r="AB65" s="110"/>
      <c r="AC65" s="291"/>
    </row>
    <row r="66" spans="1:29" ht="15.75" customHeight="1">
      <c r="A66" s="302"/>
      <c r="B66" s="100"/>
      <c r="C66" s="293"/>
      <c r="D66" s="294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07"/>
      <c r="S66" s="47"/>
      <c r="T66" s="48"/>
      <c r="U66" s="111"/>
      <c r="V66" s="112"/>
      <c r="W66" s="113"/>
      <c r="X66" s="116"/>
      <c r="Y66" s="295"/>
      <c r="Z66" s="296"/>
      <c r="AA66" s="117"/>
      <c r="AB66" s="110"/>
      <c r="AC66" s="291"/>
    </row>
    <row r="67" spans="1:29" ht="15.75" customHeight="1">
      <c r="A67" s="302"/>
      <c r="B67" s="100"/>
      <c r="C67" s="293"/>
      <c r="D67" s="294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07"/>
      <c r="S67" s="47"/>
      <c r="T67" s="48"/>
      <c r="U67" s="111"/>
      <c r="V67" s="112"/>
      <c r="W67" s="113"/>
      <c r="X67" s="116"/>
      <c r="Y67" s="295"/>
      <c r="Z67" s="296"/>
      <c r="AA67" s="117"/>
      <c r="AB67" s="110"/>
      <c r="AC67" s="291"/>
    </row>
    <row r="68" spans="1:29" ht="15.75" customHeight="1">
      <c r="A68" s="302"/>
      <c r="B68" s="100"/>
      <c r="C68" s="293"/>
      <c r="D68" s="294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07"/>
      <c r="S68" s="47"/>
      <c r="T68" s="48"/>
      <c r="U68" s="111"/>
      <c r="V68" s="112"/>
      <c r="W68" s="113"/>
      <c r="X68" s="116"/>
      <c r="Y68" s="295"/>
      <c r="Z68" s="296"/>
      <c r="AA68" s="117"/>
      <c r="AB68" s="110"/>
      <c r="AC68" s="291"/>
    </row>
    <row r="69" spans="1:29" ht="15.75" customHeight="1">
      <c r="A69" s="302"/>
      <c r="B69" s="100"/>
      <c r="C69" s="293"/>
      <c r="D69" s="294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07"/>
      <c r="S69" s="47"/>
      <c r="T69" s="48"/>
      <c r="U69" s="111"/>
      <c r="V69" s="112"/>
      <c r="W69" s="113"/>
      <c r="X69" s="116"/>
      <c r="Y69" s="295"/>
      <c r="Z69" s="296"/>
      <c r="AA69" s="117"/>
      <c r="AB69" s="110"/>
      <c r="AC69" s="291"/>
    </row>
    <row r="70" spans="1:29" ht="15.75" customHeight="1">
      <c r="A70" s="302"/>
      <c r="B70" s="100"/>
      <c r="C70" s="293"/>
      <c r="D70" s="294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07"/>
      <c r="S70" s="47"/>
      <c r="T70" s="48"/>
      <c r="U70" s="111"/>
      <c r="V70" s="112"/>
      <c r="W70" s="113"/>
      <c r="X70" s="116"/>
      <c r="Y70" s="295"/>
      <c r="Z70" s="296"/>
      <c r="AA70" s="117"/>
      <c r="AB70" s="110"/>
      <c r="AC70" s="291"/>
    </row>
    <row r="71" spans="1:29" ht="15.75" customHeight="1">
      <c r="A71" s="302"/>
      <c r="B71" s="100"/>
      <c r="C71" s="293"/>
      <c r="D71" s="294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07"/>
      <c r="S71" s="119"/>
      <c r="T71" s="120"/>
      <c r="U71" s="130"/>
      <c r="V71" s="131"/>
      <c r="W71" s="126"/>
      <c r="X71" s="127"/>
      <c r="Y71" s="295"/>
      <c r="Z71" s="296"/>
      <c r="AA71" s="165"/>
      <c r="AB71" s="125"/>
      <c r="AC71" s="291"/>
    </row>
    <row r="72" spans="1:29" ht="15.75" customHeight="1" thickBot="1">
      <c r="A72" s="303"/>
      <c r="B72" s="133" t="s">
        <v>117</v>
      </c>
      <c r="C72" s="297"/>
      <c r="D72" s="297"/>
      <c r="E72" s="134"/>
      <c r="F72" s="99"/>
      <c r="G72" s="135"/>
      <c r="H72" s="69"/>
      <c r="I72" s="136">
        <f t="shared" ref="I72:J72" si="22">AVERAGE(I56:I71)</f>
        <v>3.75</v>
      </c>
      <c r="J72" s="137">
        <f t="shared" si="22"/>
        <v>3300</v>
      </c>
      <c r="K72" s="138">
        <f t="shared" ref="K72" si="23">J72/I72</f>
        <v>880</v>
      </c>
      <c r="L72" s="136">
        <f t="shared" ref="L72:M72" si="24">AVERAGE(L56:L71)</f>
        <v>3.75</v>
      </c>
      <c r="M72" s="137">
        <f t="shared" si="24"/>
        <v>2951.0669959958345</v>
      </c>
      <c r="N72" s="138">
        <f>M72/L72</f>
        <v>786.9511989322225</v>
      </c>
      <c r="O72" s="139">
        <f>L72-I72</f>
        <v>0</v>
      </c>
      <c r="P72" s="140">
        <f>N72-K72</f>
        <v>-93.048801067777504</v>
      </c>
      <c r="Q72" s="141">
        <f>N72/K72</f>
        <v>0.89426272605934376</v>
      </c>
      <c r="R72" s="308"/>
      <c r="S72" s="142">
        <f>S56</f>
        <v>0.29166666666666669</v>
      </c>
      <c r="T72" s="143">
        <f>INDEX(T56:T71,COUNTA(T56:T71))</f>
        <v>0.48749999999999999</v>
      </c>
      <c r="U72" s="144"/>
      <c r="V72" s="166"/>
      <c r="W72" s="99"/>
      <c r="X72" s="69"/>
      <c r="Y72" s="298"/>
      <c r="Z72" s="299"/>
      <c r="AA72" s="168">
        <f>M72-J72</f>
        <v>-348.93300400416547</v>
      </c>
      <c r="AB72" s="141">
        <f>M72/J72</f>
        <v>0.89426272605934376</v>
      </c>
      <c r="AC72" s="292"/>
    </row>
    <row r="73" spans="1:29" ht="15.75" customHeight="1">
      <c r="A73" s="311" t="s">
        <v>71</v>
      </c>
      <c r="B73" s="114" t="s">
        <v>120</v>
      </c>
      <c r="C73" s="304" t="s">
        <v>131</v>
      </c>
      <c r="D73" s="305"/>
      <c r="E73" s="147">
        <v>18.18</v>
      </c>
      <c r="F73" s="97">
        <v>1263</v>
      </c>
      <c r="G73" s="148">
        <f t="shared" ref="G73:G76" si="25">E73*F73</f>
        <v>22961.34</v>
      </c>
      <c r="H73" s="149"/>
      <c r="I73" s="150">
        <v>3</v>
      </c>
      <c r="J73" s="151">
        <v>3600</v>
      </c>
      <c r="K73" s="152">
        <f>J73/I73</f>
        <v>1200</v>
      </c>
      <c r="L73" s="153">
        <v>3</v>
      </c>
      <c r="M73" s="151">
        <f>F73/V73*60</f>
        <v>3122.8021978021998</v>
      </c>
      <c r="N73" s="152">
        <f>M73/L73</f>
        <v>1040.9340659340667</v>
      </c>
      <c r="O73" s="154">
        <f>L73-I73</f>
        <v>0</v>
      </c>
      <c r="P73" s="155">
        <f>N73-K73</f>
        <v>-159.06593406593333</v>
      </c>
      <c r="Q73" s="156">
        <f>N73/K73</f>
        <v>0.86744505494505553</v>
      </c>
      <c r="R73" s="306">
        <f>Q89</f>
        <v>0.87809294184626296</v>
      </c>
      <c r="S73" s="157">
        <v>0.25</v>
      </c>
      <c r="T73" s="158">
        <v>0.26685185185185184</v>
      </c>
      <c r="U73" s="159"/>
      <c r="V73" s="160">
        <v>24.266666666666652</v>
      </c>
      <c r="W73" s="161"/>
      <c r="X73" s="162"/>
      <c r="Y73" s="309"/>
      <c r="Z73" s="310"/>
      <c r="AA73" s="115">
        <f>M73-J73</f>
        <v>-477.19780219780023</v>
      </c>
      <c r="AB73" s="156">
        <f>M73/J73</f>
        <v>0.86744505494505553</v>
      </c>
      <c r="AC73" s="290">
        <f>AB89</f>
        <v>0.87809294184626308</v>
      </c>
    </row>
    <row r="74" spans="1:29" ht="15.75" customHeight="1">
      <c r="A74" s="312"/>
      <c r="B74" s="100" t="s">
        <v>120</v>
      </c>
      <c r="C74" s="293" t="s">
        <v>132</v>
      </c>
      <c r="D74" s="294"/>
      <c r="E74" s="101">
        <v>14.03</v>
      </c>
      <c r="F74" s="102">
        <v>4581</v>
      </c>
      <c r="G74" s="103">
        <f t="shared" si="25"/>
        <v>64271.43</v>
      </c>
      <c r="H74" s="26"/>
      <c r="I74" s="104">
        <v>3</v>
      </c>
      <c r="J74" s="105">
        <v>3000</v>
      </c>
      <c r="K74" s="106">
        <f t="shared" ref="K74:K110" si="26">J74/I74</f>
        <v>1000</v>
      </c>
      <c r="L74" s="107">
        <v>3</v>
      </c>
      <c r="M74" s="105">
        <f>F74/V74*60</f>
        <v>2686.8035190615833</v>
      </c>
      <c r="N74" s="106">
        <f>M74/L74</f>
        <v>895.60117302052777</v>
      </c>
      <c r="O74" s="108">
        <f>L74-I74</f>
        <v>0</v>
      </c>
      <c r="P74" s="109">
        <f>N74-K74</f>
        <v>-104.39882697947223</v>
      </c>
      <c r="Q74" s="110">
        <f>N74/K74</f>
        <v>0.89560117302052777</v>
      </c>
      <c r="R74" s="307"/>
      <c r="S74" s="47">
        <v>0.27708333333333335</v>
      </c>
      <c r="T74" s="48">
        <v>0.34812500000000002</v>
      </c>
      <c r="U74" s="111">
        <v>14.733333333333372</v>
      </c>
      <c r="V74" s="112">
        <v>102.30000000000001</v>
      </c>
      <c r="W74" s="113"/>
      <c r="X74" s="116"/>
      <c r="Y74" s="295"/>
      <c r="Z74" s="296"/>
      <c r="AA74" s="117">
        <f>M74-J74</f>
        <v>-313.1964809384167</v>
      </c>
      <c r="AB74" s="110">
        <f>M74/J74</f>
        <v>0.89560117302052777</v>
      </c>
      <c r="AC74" s="291"/>
    </row>
    <row r="75" spans="1:29" ht="15.75" customHeight="1">
      <c r="A75" s="312"/>
      <c r="B75" s="100" t="s">
        <v>120</v>
      </c>
      <c r="C75" s="293" t="s">
        <v>135</v>
      </c>
      <c r="D75" s="294"/>
      <c r="E75" s="101">
        <v>25.45</v>
      </c>
      <c r="F75" s="102">
        <v>888</v>
      </c>
      <c r="G75" s="103">
        <f t="shared" si="25"/>
        <v>22599.599999999999</v>
      </c>
      <c r="H75" s="26"/>
      <c r="I75" s="104">
        <v>4</v>
      </c>
      <c r="J75" s="105">
        <v>3300</v>
      </c>
      <c r="K75" s="106">
        <f t="shared" si="26"/>
        <v>825</v>
      </c>
      <c r="L75" s="107">
        <v>4</v>
      </c>
      <c r="M75" s="105">
        <f>F75/V75*60</f>
        <v>2927.4725274725329</v>
      </c>
      <c r="N75" s="106">
        <f>M75/L75</f>
        <v>731.86813186813322</v>
      </c>
      <c r="O75" s="108">
        <f>L75-I75</f>
        <v>0</v>
      </c>
      <c r="P75" s="109">
        <f>N75-K75</f>
        <v>-93.131868131866781</v>
      </c>
      <c r="Q75" s="110">
        <f>N75/K75</f>
        <v>0.88711288711288872</v>
      </c>
      <c r="R75" s="307"/>
      <c r="S75" s="47">
        <v>0.35902777777777778</v>
      </c>
      <c r="T75" s="48">
        <v>0.37166666666666665</v>
      </c>
      <c r="U75" s="111">
        <v>15.699999999999976</v>
      </c>
      <c r="V75" s="112">
        <v>18.199999999999967</v>
      </c>
      <c r="W75" s="113"/>
      <c r="X75" s="116"/>
      <c r="Y75" s="295"/>
      <c r="Z75" s="296"/>
      <c r="AA75" s="117">
        <f>M75-J75</f>
        <v>-372.52747252746713</v>
      </c>
      <c r="AB75" s="110">
        <f>M75/J75</f>
        <v>0.88711288711288872</v>
      </c>
      <c r="AC75" s="291"/>
    </row>
    <row r="76" spans="1:29" ht="15.75" customHeight="1">
      <c r="A76" s="312"/>
      <c r="B76" s="100" t="s">
        <v>120</v>
      </c>
      <c r="C76" s="293" t="s">
        <v>134</v>
      </c>
      <c r="D76" s="294"/>
      <c r="E76" s="101">
        <v>14.28</v>
      </c>
      <c r="F76" s="102">
        <v>5888</v>
      </c>
      <c r="G76" s="103">
        <f t="shared" si="25"/>
        <v>84080.639999999999</v>
      </c>
      <c r="H76" s="26"/>
      <c r="I76" s="104">
        <v>3</v>
      </c>
      <c r="J76" s="105">
        <v>3600</v>
      </c>
      <c r="K76" s="106">
        <f t="shared" si="26"/>
        <v>1200</v>
      </c>
      <c r="L76" s="107">
        <v>3</v>
      </c>
      <c r="M76" s="105">
        <f>F76/V76*60</f>
        <v>3117.1764705882342</v>
      </c>
      <c r="N76" s="106">
        <f>M76/L76</f>
        <v>1039.0588235294115</v>
      </c>
      <c r="O76" s="108">
        <f>L76-I76</f>
        <v>0</v>
      </c>
      <c r="P76" s="109">
        <f>N76-K76</f>
        <v>-160.94117647058852</v>
      </c>
      <c r="Q76" s="110">
        <f>N76/K76</f>
        <v>0.86588235294117621</v>
      </c>
      <c r="R76" s="307"/>
      <c r="S76" s="47">
        <v>0.38194444444444442</v>
      </c>
      <c r="T76" s="48">
        <v>0.46064814814814814</v>
      </c>
      <c r="U76" s="111">
        <v>14.799999999999995</v>
      </c>
      <c r="V76" s="112">
        <v>113.33333333333336</v>
      </c>
      <c r="W76" s="113"/>
      <c r="X76" s="116"/>
      <c r="Y76" s="295"/>
      <c r="Z76" s="296"/>
      <c r="AA76" s="117">
        <f>M76-J76</f>
        <v>-482.82352941176578</v>
      </c>
      <c r="AB76" s="110">
        <f>M76/J76</f>
        <v>0.86588235294117621</v>
      </c>
      <c r="AC76" s="291"/>
    </row>
    <row r="77" spans="1:29" ht="15.75" customHeight="1">
      <c r="A77" s="312"/>
      <c r="B77" s="100"/>
      <c r="C77" s="293"/>
      <c r="D77" s="294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307"/>
      <c r="S77" s="47"/>
      <c r="T77" s="48"/>
      <c r="U77" s="111"/>
      <c r="V77" s="112"/>
      <c r="W77" s="113"/>
      <c r="X77" s="116"/>
      <c r="Y77" s="295"/>
      <c r="Z77" s="296"/>
      <c r="AA77" s="117"/>
      <c r="AB77" s="110"/>
      <c r="AC77" s="291"/>
    </row>
    <row r="78" spans="1:29" ht="15.75" customHeight="1">
      <c r="A78" s="312"/>
      <c r="B78" s="100"/>
      <c r="C78" s="293"/>
      <c r="D78" s="294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07"/>
      <c r="S78" s="47"/>
      <c r="T78" s="48"/>
      <c r="U78" s="111"/>
      <c r="V78" s="112"/>
      <c r="W78" s="113"/>
      <c r="X78" s="116"/>
      <c r="Y78" s="295"/>
      <c r="Z78" s="296"/>
      <c r="AA78" s="117"/>
      <c r="AB78" s="110"/>
      <c r="AC78" s="291"/>
    </row>
    <row r="79" spans="1:29" ht="15.75" customHeight="1">
      <c r="A79" s="312"/>
      <c r="B79" s="100"/>
      <c r="C79" s="293"/>
      <c r="D79" s="294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307"/>
      <c r="S79" s="47"/>
      <c r="T79" s="48"/>
      <c r="U79" s="111"/>
      <c r="V79" s="112"/>
      <c r="W79" s="113"/>
      <c r="X79" s="116"/>
      <c r="Y79" s="295"/>
      <c r="Z79" s="296"/>
      <c r="AA79" s="117"/>
      <c r="AB79" s="110"/>
      <c r="AC79" s="291"/>
    </row>
    <row r="80" spans="1:29" ht="15.75" customHeight="1">
      <c r="A80" s="312"/>
      <c r="B80" s="100"/>
      <c r="C80" s="293"/>
      <c r="D80" s="294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07"/>
      <c r="S80" s="47"/>
      <c r="T80" s="48"/>
      <c r="U80" s="111"/>
      <c r="V80" s="112"/>
      <c r="W80" s="113"/>
      <c r="X80" s="116"/>
      <c r="Y80" s="295"/>
      <c r="Z80" s="296"/>
      <c r="AA80" s="117"/>
      <c r="AB80" s="110"/>
      <c r="AC80" s="291"/>
    </row>
    <row r="81" spans="1:29" ht="15.75" customHeight="1">
      <c r="A81" s="312"/>
      <c r="B81" s="100"/>
      <c r="C81" s="293"/>
      <c r="D81" s="294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07"/>
      <c r="S81" s="47"/>
      <c r="T81" s="48"/>
      <c r="U81" s="111"/>
      <c r="V81" s="112"/>
      <c r="W81" s="113"/>
      <c r="X81" s="116"/>
      <c r="Y81" s="295"/>
      <c r="Z81" s="296"/>
      <c r="AA81" s="117"/>
      <c r="AB81" s="110"/>
      <c r="AC81" s="291"/>
    </row>
    <row r="82" spans="1:29" ht="15.75" customHeight="1">
      <c r="A82" s="312"/>
      <c r="B82" s="100"/>
      <c r="C82" s="293"/>
      <c r="D82" s="294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07"/>
      <c r="S82" s="47"/>
      <c r="T82" s="48"/>
      <c r="U82" s="111"/>
      <c r="V82" s="112"/>
      <c r="W82" s="113"/>
      <c r="X82" s="116"/>
      <c r="Y82" s="295"/>
      <c r="Z82" s="296"/>
      <c r="AA82" s="117"/>
      <c r="AB82" s="110"/>
      <c r="AC82" s="291"/>
    </row>
    <row r="83" spans="1:29" ht="15.75" customHeight="1">
      <c r="A83" s="312"/>
      <c r="B83" s="100"/>
      <c r="C83" s="293"/>
      <c r="D83" s="294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07"/>
      <c r="S83" s="47"/>
      <c r="T83" s="48"/>
      <c r="U83" s="111"/>
      <c r="V83" s="112"/>
      <c r="W83" s="126"/>
      <c r="X83" s="127"/>
      <c r="Y83" s="295"/>
      <c r="Z83" s="296"/>
      <c r="AA83" s="117"/>
      <c r="AB83" s="110"/>
      <c r="AC83" s="291"/>
    </row>
    <row r="84" spans="1:29" ht="15.75" customHeight="1">
      <c r="A84" s="312"/>
      <c r="B84" s="100"/>
      <c r="C84" s="293"/>
      <c r="D84" s="294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07"/>
      <c r="S84" s="47"/>
      <c r="T84" s="48"/>
      <c r="U84" s="111"/>
      <c r="V84" s="112"/>
      <c r="W84" s="126"/>
      <c r="X84" s="127"/>
      <c r="Y84" s="295"/>
      <c r="Z84" s="296"/>
      <c r="AA84" s="117"/>
      <c r="AB84" s="110"/>
      <c r="AC84" s="291"/>
    </row>
    <row r="85" spans="1:29" ht="15.75" customHeight="1">
      <c r="A85" s="312"/>
      <c r="B85" s="100"/>
      <c r="C85" s="293"/>
      <c r="D85" s="294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07"/>
      <c r="S85" s="47"/>
      <c r="T85" s="48"/>
      <c r="U85" s="111"/>
      <c r="V85" s="112"/>
      <c r="W85" s="126"/>
      <c r="X85" s="127"/>
      <c r="Y85" s="295"/>
      <c r="Z85" s="296"/>
      <c r="AA85" s="117"/>
      <c r="AB85" s="110"/>
      <c r="AC85" s="291"/>
    </row>
    <row r="86" spans="1:29" ht="15.75" customHeight="1">
      <c r="A86" s="312"/>
      <c r="B86" s="100"/>
      <c r="C86" s="293"/>
      <c r="D86" s="294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07"/>
      <c r="S86" s="47"/>
      <c r="T86" s="48"/>
      <c r="U86" s="111"/>
      <c r="V86" s="112"/>
      <c r="W86" s="126"/>
      <c r="X86" s="127"/>
      <c r="Y86" s="295"/>
      <c r="Z86" s="296"/>
      <c r="AA86" s="117"/>
      <c r="AB86" s="110"/>
      <c r="AC86" s="291"/>
    </row>
    <row r="87" spans="1:29" ht="15.75" customHeight="1">
      <c r="A87" s="312"/>
      <c r="B87" s="100"/>
      <c r="C87" s="293"/>
      <c r="D87" s="294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07"/>
      <c r="S87" s="47"/>
      <c r="T87" s="48"/>
      <c r="U87" s="111"/>
      <c r="V87" s="112"/>
      <c r="W87" s="126"/>
      <c r="X87" s="127"/>
      <c r="Y87" s="295"/>
      <c r="Z87" s="296"/>
      <c r="AA87" s="117"/>
      <c r="AB87" s="110"/>
      <c r="AC87" s="291"/>
    </row>
    <row r="88" spans="1:29" ht="15.75" customHeight="1">
      <c r="A88" s="312"/>
      <c r="B88" s="100"/>
      <c r="C88" s="293"/>
      <c r="D88" s="294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07"/>
      <c r="S88" s="119"/>
      <c r="T88" s="120"/>
      <c r="U88" s="130"/>
      <c r="V88" s="131"/>
      <c r="W88" s="126"/>
      <c r="X88" s="127"/>
      <c r="Y88" s="295"/>
      <c r="Z88" s="296"/>
      <c r="AA88" s="165"/>
      <c r="AB88" s="125"/>
      <c r="AC88" s="291"/>
    </row>
    <row r="89" spans="1:29" ht="15.75" customHeight="1" thickBot="1">
      <c r="A89" s="313"/>
      <c r="B89" s="133" t="s">
        <v>117</v>
      </c>
      <c r="C89" s="297"/>
      <c r="D89" s="297"/>
      <c r="E89" s="134"/>
      <c r="F89" s="99"/>
      <c r="G89" s="135"/>
      <c r="H89" s="69"/>
      <c r="I89" s="136">
        <f t="shared" ref="I89:J89" si="27">AVERAGE(I73:I88)</f>
        <v>3.25</v>
      </c>
      <c r="J89" s="137">
        <f t="shared" si="27"/>
        <v>3375</v>
      </c>
      <c r="K89" s="138">
        <f t="shared" ref="K89" si="28">J89/I89</f>
        <v>1038.4615384615386</v>
      </c>
      <c r="L89" s="136">
        <f t="shared" ref="L89:M89" si="29">AVERAGE(L73:L88)</f>
        <v>3.25</v>
      </c>
      <c r="M89" s="137">
        <f t="shared" si="29"/>
        <v>2963.5636787311378</v>
      </c>
      <c r="N89" s="138">
        <f>M89/L89</f>
        <v>911.86574730188852</v>
      </c>
      <c r="O89" s="139">
        <f>L89-I89</f>
        <v>0</v>
      </c>
      <c r="P89" s="140">
        <f>N89-K89</f>
        <v>-126.59579115965005</v>
      </c>
      <c r="Q89" s="141">
        <f>N89/K89</f>
        <v>0.87809294184626296</v>
      </c>
      <c r="R89" s="308"/>
      <c r="S89" s="142">
        <f>S73</f>
        <v>0.25</v>
      </c>
      <c r="T89" s="143">
        <f>INDEX(T73:T88,COUNTA(T73:T88))</f>
        <v>0.46064814814814814</v>
      </c>
      <c r="U89" s="144"/>
      <c r="V89" s="166"/>
      <c r="W89" s="99"/>
      <c r="X89" s="69"/>
      <c r="Y89" s="298"/>
      <c r="Z89" s="299"/>
      <c r="AA89" s="168">
        <f>M89-J89</f>
        <v>-411.43632126886223</v>
      </c>
      <c r="AB89" s="141">
        <f>M89/J89</f>
        <v>0.87809294184626308</v>
      </c>
      <c r="AC89" s="292"/>
    </row>
    <row r="90" spans="1:29" ht="15.75" customHeight="1">
      <c r="A90" s="300" t="s">
        <v>78</v>
      </c>
      <c r="B90" s="114" t="s">
        <v>120</v>
      </c>
      <c r="C90" s="304" t="s">
        <v>136</v>
      </c>
      <c r="D90" s="305"/>
      <c r="E90" s="147">
        <v>25.03</v>
      </c>
      <c r="F90" s="97">
        <v>1610</v>
      </c>
      <c r="G90" s="148">
        <f t="shared" ref="G90:G93" si="30">E90*F90</f>
        <v>40298.300000000003</v>
      </c>
      <c r="H90" s="149"/>
      <c r="I90" s="150">
        <v>4</v>
      </c>
      <c r="J90" s="151">
        <v>3300</v>
      </c>
      <c r="K90" s="152">
        <f>J90/I90</f>
        <v>825</v>
      </c>
      <c r="L90" s="153">
        <v>4</v>
      </c>
      <c r="M90" s="151">
        <f>F90/V90*60</f>
        <v>2922.8441754916821</v>
      </c>
      <c r="N90" s="152">
        <f>M90/L90</f>
        <v>730.71104387292053</v>
      </c>
      <c r="O90" s="154">
        <f>L90-I90</f>
        <v>0</v>
      </c>
      <c r="P90" s="155">
        <f>N90-K90</f>
        <v>-94.288956127079473</v>
      </c>
      <c r="Q90" s="156">
        <f>N90/K90</f>
        <v>0.88571035620960059</v>
      </c>
      <c r="R90" s="306">
        <f>Q106</f>
        <v>0.88283811458965222</v>
      </c>
      <c r="S90" s="157">
        <v>0.29166666666666669</v>
      </c>
      <c r="T90" s="158">
        <v>0.31461805555555555</v>
      </c>
      <c r="U90" s="159"/>
      <c r="V90" s="160">
        <v>33.049999999999969</v>
      </c>
      <c r="W90" s="158"/>
      <c r="X90" s="169"/>
      <c r="Y90" s="309"/>
      <c r="Z90" s="310"/>
      <c r="AA90" s="115">
        <f>M90-J90</f>
        <v>-377.15582450831789</v>
      </c>
      <c r="AB90" s="156">
        <f>M90/J90</f>
        <v>0.88571035620960059</v>
      </c>
      <c r="AC90" s="290">
        <f>AB106</f>
        <v>0.88283811458965222</v>
      </c>
    </row>
    <row r="91" spans="1:29" ht="15.75" customHeight="1">
      <c r="A91" s="301"/>
      <c r="B91" s="100" t="s">
        <v>120</v>
      </c>
      <c r="C91" s="293" t="s">
        <v>133</v>
      </c>
      <c r="D91" s="294"/>
      <c r="E91" s="101">
        <v>18.18</v>
      </c>
      <c r="F91" s="102">
        <v>2291</v>
      </c>
      <c r="G91" s="103">
        <f t="shared" si="30"/>
        <v>41650.379999999997</v>
      </c>
      <c r="H91" s="26"/>
      <c r="I91" s="104">
        <v>3</v>
      </c>
      <c r="J91" s="105">
        <v>3600</v>
      </c>
      <c r="K91" s="106">
        <f t="shared" si="26"/>
        <v>1200</v>
      </c>
      <c r="L91" s="107">
        <v>3</v>
      </c>
      <c r="M91" s="105">
        <f>F91/V91*60</f>
        <v>3118.1852551984889</v>
      </c>
      <c r="N91" s="106">
        <f>M91/L91</f>
        <v>1039.3950850661629</v>
      </c>
      <c r="O91" s="108">
        <f>L91-I91</f>
        <v>0</v>
      </c>
      <c r="P91" s="109">
        <f>N91-K91</f>
        <v>-160.60491493383711</v>
      </c>
      <c r="Q91" s="110">
        <f>N91/K91</f>
        <v>0.86616257088846904</v>
      </c>
      <c r="R91" s="307"/>
      <c r="S91" s="47">
        <v>0.32500000000000001</v>
      </c>
      <c r="T91" s="48">
        <v>0.35561342592592593</v>
      </c>
      <c r="U91" s="111">
        <v>14.950000000000019</v>
      </c>
      <c r="V91" s="112">
        <v>44.083333333333321</v>
      </c>
      <c r="W91" s="113"/>
      <c r="X91" s="13"/>
      <c r="Y91" s="295"/>
      <c r="Z91" s="296"/>
      <c r="AA91" s="117">
        <f>M91-J91</f>
        <v>-481.8147448015111</v>
      </c>
      <c r="AB91" s="110">
        <f>M91/J91</f>
        <v>0.86616257088846915</v>
      </c>
      <c r="AC91" s="291"/>
    </row>
    <row r="92" spans="1:29" ht="15.75" customHeight="1">
      <c r="A92" s="301"/>
      <c r="B92" s="100" t="s">
        <v>120</v>
      </c>
      <c r="C92" s="293" t="s">
        <v>137</v>
      </c>
      <c r="D92" s="294"/>
      <c r="E92" s="101">
        <v>24.82</v>
      </c>
      <c r="F92" s="102">
        <v>1868</v>
      </c>
      <c r="G92" s="103">
        <f t="shared" si="30"/>
        <v>46363.76</v>
      </c>
      <c r="H92" s="26"/>
      <c r="I92" s="104">
        <v>4</v>
      </c>
      <c r="J92" s="105">
        <v>3300</v>
      </c>
      <c r="K92" s="106">
        <f t="shared" si="26"/>
        <v>825</v>
      </c>
      <c r="L92" s="107">
        <v>4</v>
      </c>
      <c r="M92" s="105">
        <f>F92/V92*60</f>
        <v>2923.8260869565243</v>
      </c>
      <c r="N92" s="106">
        <f>M92/L92</f>
        <v>730.95652173913106</v>
      </c>
      <c r="O92" s="108">
        <f>L92-I92</f>
        <v>0</v>
      </c>
      <c r="P92" s="109">
        <f>N92-K92</f>
        <v>-94.043478260868937</v>
      </c>
      <c r="Q92" s="110">
        <f>N92/K92</f>
        <v>0.88600790513834071</v>
      </c>
      <c r="R92" s="307"/>
      <c r="S92" s="47">
        <v>0.36597222222222225</v>
      </c>
      <c r="T92" s="48">
        <v>0.3925925925925926</v>
      </c>
      <c r="U92" s="111">
        <v>14.916666666666707</v>
      </c>
      <c r="V92" s="112">
        <v>38.3333333333333</v>
      </c>
      <c r="W92" s="113"/>
      <c r="X92" s="13"/>
      <c r="Y92" s="295"/>
      <c r="Z92" s="296"/>
      <c r="AA92" s="117">
        <f>M92-J92</f>
        <v>-376.17391304347575</v>
      </c>
      <c r="AB92" s="110">
        <f>M92/J92</f>
        <v>0.88600790513834071</v>
      </c>
      <c r="AC92" s="291"/>
    </row>
    <row r="93" spans="1:29" ht="15.75" customHeight="1">
      <c r="A93" s="301"/>
      <c r="B93" s="100" t="s">
        <v>120</v>
      </c>
      <c r="C93" s="293" t="s">
        <v>138</v>
      </c>
      <c r="D93" s="294"/>
      <c r="E93" s="101">
        <v>30</v>
      </c>
      <c r="F93" s="102">
        <v>3009</v>
      </c>
      <c r="G93" s="103">
        <f t="shared" si="30"/>
        <v>90270</v>
      </c>
      <c r="H93" s="26"/>
      <c r="I93" s="104">
        <v>3</v>
      </c>
      <c r="J93" s="105">
        <v>3000</v>
      </c>
      <c r="K93" s="106">
        <f t="shared" si="26"/>
        <v>1000</v>
      </c>
      <c r="L93" s="107">
        <v>3</v>
      </c>
      <c r="M93" s="105">
        <f>F93/V93*60</f>
        <v>2688.6075949367141</v>
      </c>
      <c r="N93" s="106">
        <f>M93/L93</f>
        <v>896.20253164557141</v>
      </c>
      <c r="O93" s="108">
        <f>L93-I93</f>
        <v>0</v>
      </c>
      <c r="P93" s="109">
        <f>N93-K93</f>
        <v>-103.79746835442859</v>
      </c>
      <c r="Q93" s="110">
        <f>N93/K93</f>
        <v>0.8962025316455714</v>
      </c>
      <c r="R93" s="307"/>
      <c r="S93" s="47">
        <v>0.40277777777777785</v>
      </c>
      <c r="T93" s="48">
        <v>0.4494097222222222</v>
      </c>
      <c r="U93" s="111">
        <v>14.666666666666748</v>
      </c>
      <c r="V93" s="112">
        <v>67.149999999999864</v>
      </c>
      <c r="W93" s="113"/>
      <c r="X93" s="116"/>
      <c r="Y93" s="295"/>
      <c r="Z93" s="296"/>
      <c r="AA93" s="117">
        <f>M93-J93</f>
        <v>-311.39240506328588</v>
      </c>
      <c r="AB93" s="110">
        <f>M93/J93</f>
        <v>0.8962025316455714</v>
      </c>
      <c r="AC93" s="291"/>
    </row>
    <row r="94" spans="1:29" ht="15.75" customHeight="1">
      <c r="A94" s="302"/>
      <c r="B94" s="100"/>
      <c r="C94" s="293"/>
      <c r="D94" s="294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307"/>
      <c r="S94" s="47"/>
      <c r="T94" s="48"/>
      <c r="U94" s="111"/>
      <c r="V94" s="112"/>
      <c r="W94" s="113"/>
      <c r="X94" s="116"/>
      <c r="Y94" s="295"/>
      <c r="Z94" s="296"/>
      <c r="AA94" s="117"/>
      <c r="AB94" s="110"/>
      <c r="AC94" s="291"/>
    </row>
    <row r="95" spans="1:29" ht="15.75" customHeight="1">
      <c r="A95" s="302"/>
      <c r="B95" s="100"/>
      <c r="C95" s="293"/>
      <c r="D95" s="294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07"/>
      <c r="S95" s="47"/>
      <c r="T95" s="48"/>
      <c r="U95" s="111"/>
      <c r="V95" s="112"/>
      <c r="W95" s="113"/>
      <c r="X95" s="50"/>
      <c r="Y95" s="295"/>
      <c r="Z95" s="296"/>
      <c r="AA95" s="117"/>
      <c r="AB95" s="110"/>
      <c r="AC95" s="291"/>
    </row>
    <row r="96" spans="1:29" ht="15.75" customHeight="1">
      <c r="A96" s="302"/>
      <c r="B96" s="100"/>
      <c r="C96" s="293"/>
      <c r="D96" s="294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307"/>
      <c r="S96" s="47"/>
      <c r="T96" s="48"/>
      <c r="U96" s="111"/>
      <c r="V96" s="112"/>
      <c r="W96" s="113"/>
      <c r="X96" s="116"/>
      <c r="Y96" s="295"/>
      <c r="Z96" s="296"/>
      <c r="AA96" s="117"/>
      <c r="AB96" s="110"/>
      <c r="AC96" s="291"/>
    </row>
    <row r="97" spans="1:29" ht="15.75" customHeight="1">
      <c r="A97" s="302"/>
      <c r="B97" s="100"/>
      <c r="C97" s="293"/>
      <c r="D97" s="294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07"/>
      <c r="S97" s="47"/>
      <c r="T97" s="48"/>
      <c r="U97" s="111"/>
      <c r="V97" s="112"/>
      <c r="W97" s="113"/>
      <c r="X97" s="116"/>
      <c r="Y97" s="295"/>
      <c r="Z97" s="296"/>
      <c r="AA97" s="117"/>
      <c r="AB97" s="110"/>
      <c r="AC97" s="291"/>
    </row>
    <row r="98" spans="1:29" ht="15.75" customHeight="1">
      <c r="A98" s="302"/>
      <c r="B98" s="100"/>
      <c r="C98" s="293"/>
      <c r="D98" s="294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07"/>
      <c r="S98" s="47"/>
      <c r="T98" s="48"/>
      <c r="U98" s="111"/>
      <c r="V98" s="112"/>
      <c r="W98" s="126"/>
      <c r="X98" s="127"/>
      <c r="Y98" s="295"/>
      <c r="Z98" s="296"/>
      <c r="AA98" s="117"/>
      <c r="AB98" s="110"/>
      <c r="AC98" s="291"/>
    </row>
    <row r="99" spans="1:29" ht="15.75" customHeight="1">
      <c r="A99" s="302"/>
      <c r="B99" s="100"/>
      <c r="C99" s="293"/>
      <c r="D99" s="294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07"/>
      <c r="S99" s="47"/>
      <c r="T99" s="48"/>
      <c r="U99" s="111"/>
      <c r="V99" s="112"/>
      <c r="W99" s="126"/>
      <c r="X99" s="127"/>
      <c r="Y99" s="295"/>
      <c r="Z99" s="296"/>
      <c r="AA99" s="117"/>
      <c r="AB99" s="110"/>
      <c r="AC99" s="291"/>
    </row>
    <row r="100" spans="1:29" ht="15.75" customHeight="1">
      <c r="A100" s="302"/>
      <c r="B100" s="100"/>
      <c r="C100" s="293"/>
      <c r="D100" s="294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07"/>
      <c r="S100" s="47"/>
      <c r="T100" s="48"/>
      <c r="U100" s="111"/>
      <c r="V100" s="112"/>
      <c r="W100" s="126"/>
      <c r="X100" s="127"/>
      <c r="Y100" s="295"/>
      <c r="Z100" s="296"/>
      <c r="AA100" s="117"/>
      <c r="AB100" s="110"/>
      <c r="AC100" s="291"/>
    </row>
    <row r="101" spans="1:29" ht="15.75" customHeight="1">
      <c r="A101" s="302"/>
      <c r="B101" s="100"/>
      <c r="C101" s="293"/>
      <c r="D101" s="294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07"/>
      <c r="S101" s="47"/>
      <c r="T101" s="48"/>
      <c r="U101" s="111"/>
      <c r="V101" s="112"/>
      <c r="W101" s="126"/>
      <c r="X101" s="127"/>
      <c r="Y101" s="295"/>
      <c r="Z101" s="296"/>
      <c r="AA101" s="117"/>
      <c r="AB101" s="110"/>
      <c r="AC101" s="291"/>
    </row>
    <row r="102" spans="1:29" ht="15.75" customHeight="1">
      <c r="A102" s="302"/>
      <c r="B102" s="100"/>
      <c r="C102" s="293"/>
      <c r="D102" s="294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07"/>
      <c r="S102" s="47"/>
      <c r="T102" s="48"/>
      <c r="U102" s="111"/>
      <c r="V102" s="112"/>
      <c r="W102" s="126"/>
      <c r="X102" s="127"/>
      <c r="Y102" s="295"/>
      <c r="Z102" s="296"/>
      <c r="AA102" s="117"/>
      <c r="AB102" s="110"/>
      <c r="AC102" s="291"/>
    </row>
    <row r="103" spans="1:29" ht="15.75" customHeight="1">
      <c r="A103" s="302"/>
      <c r="B103" s="100"/>
      <c r="C103" s="293"/>
      <c r="D103" s="294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07"/>
      <c r="S103" s="47"/>
      <c r="T103" s="48"/>
      <c r="U103" s="111"/>
      <c r="V103" s="112"/>
      <c r="W103" s="126"/>
      <c r="X103" s="127"/>
      <c r="Y103" s="295"/>
      <c r="Z103" s="296"/>
      <c r="AA103" s="117"/>
      <c r="AB103" s="110"/>
      <c r="AC103" s="291"/>
    </row>
    <row r="104" spans="1:29" ht="15.75" customHeight="1">
      <c r="A104" s="302"/>
      <c r="B104" s="100"/>
      <c r="C104" s="293"/>
      <c r="D104" s="294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07"/>
      <c r="S104" s="47"/>
      <c r="T104" s="48"/>
      <c r="U104" s="111"/>
      <c r="V104" s="112"/>
      <c r="W104" s="126"/>
      <c r="X104" s="127"/>
      <c r="Y104" s="295"/>
      <c r="Z104" s="296"/>
      <c r="AA104" s="117"/>
      <c r="AB104" s="110"/>
      <c r="AC104" s="291"/>
    </row>
    <row r="105" spans="1:29" ht="15.75" customHeight="1">
      <c r="A105" s="302"/>
      <c r="B105" s="100"/>
      <c r="C105" s="293"/>
      <c r="D105" s="294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07"/>
      <c r="S105" s="119"/>
      <c r="T105" s="120"/>
      <c r="U105" s="130"/>
      <c r="V105" s="131"/>
      <c r="W105" s="126"/>
      <c r="X105" s="127"/>
      <c r="Y105" s="295"/>
      <c r="Z105" s="296"/>
      <c r="AA105" s="165"/>
      <c r="AB105" s="125"/>
      <c r="AC105" s="291"/>
    </row>
    <row r="106" spans="1:29" ht="15.75" customHeight="1" thickBot="1">
      <c r="A106" s="303"/>
      <c r="B106" s="133" t="s">
        <v>117</v>
      </c>
      <c r="C106" s="297"/>
      <c r="D106" s="297"/>
      <c r="E106" s="134"/>
      <c r="F106" s="167"/>
      <c r="G106" s="135"/>
      <c r="H106" s="69"/>
      <c r="I106" s="136">
        <f t="shared" ref="I106:J106" si="31">AVERAGE(I90:I105)</f>
        <v>3.5</v>
      </c>
      <c r="J106" s="137">
        <f t="shared" si="31"/>
        <v>3300</v>
      </c>
      <c r="K106" s="138">
        <f t="shared" ref="K106" si="32">J106/I106</f>
        <v>942.85714285714289</v>
      </c>
      <c r="L106" s="136">
        <f t="shared" ref="L106:M106" si="33">AVERAGE(L90:L105)</f>
        <v>3.5</v>
      </c>
      <c r="M106" s="137">
        <f t="shared" si="33"/>
        <v>2913.3657781458523</v>
      </c>
      <c r="N106" s="138">
        <f>M106/L106</f>
        <v>832.39022232738637</v>
      </c>
      <c r="O106" s="139">
        <f>L106-I106</f>
        <v>0</v>
      </c>
      <c r="P106" s="140">
        <f>N106-K106</f>
        <v>-110.46692052975652</v>
      </c>
      <c r="Q106" s="141">
        <f>N106/K106</f>
        <v>0.88283811458965222</v>
      </c>
      <c r="R106" s="308"/>
      <c r="S106" s="142">
        <f>S90</f>
        <v>0.29166666666666669</v>
      </c>
      <c r="T106" s="143">
        <f>INDEX(T90:T105,COUNTA(T90:T105))</f>
        <v>0.4494097222222222</v>
      </c>
      <c r="U106" s="144"/>
      <c r="V106" s="166"/>
      <c r="W106" s="167"/>
      <c r="X106" s="138"/>
      <c r="Y106" s="298"/>
      <c r="Z106" s="299"/>
      <c r="AA106" s="168">
        <f>M106-J106</f>
        <v>-386.63422185414765</v>
      </c>
      <c r="AB106" s="141">
        <f>M106/J106</f>
        <v>0.88283811458965222</v>
      </c>
      <c r="AC106" s="292"/>
    </row>
    <row r="107" spans="1:29" ht="15.75" customHeight="1">
      <c r="A107" s="311" t="s">
        <v>139</v>
      </c>
      <c r="B107" s="114" t="s">
        <v>114</v>
      </c>
      <c r="C107" s="304" t="s">
        <v>140</v>
      </c>
      <c r="D107" s="305"/>
      <c r="E107" s="147">
        <v>25.64</v>
      </c>
      <c r="F107" s="97">
        <v>1388</v>
      </c>
      <c r="G107" s="148">
        <f t="shared" ref="G107:G110" si="34">E107*F107</f>
        <v>35588.32</v>
      </c>
      <c r="H107" s="149"/>
      <c r="I107" s="150">
        <v>11</v>
      </c>
      <c r="J107" s="151">
        <v>3600</v>
      </c>
      <c r="K107" s="152">
        <f>J107/I107</f>
        <v>327.27272727272725</v>
      </c>
      <c r="L107" s="153">
        <v>11</v>
      </c>
      <c r="M107" s="151">
        <f>F107/V107*60</f>
        <v>3156.5382185723288</v>
      </c>
      <c r="N107" s="152">
        <f>M107/L107</f>
        <v>286.95801987021173</v>
      </c>
      <c r="O107" s="154">
        <f>L107-I107</f>
        <v>0</v>
      </c>
      <c r="P107" s="155">
        <f>N107-K107</f>
        <v>-40.314707402515523</v>
      </c>
      <c r="Q107" s="156">
        <f>N107/K107</f>
        <v>0.87681617182564697</v>
      </c>
      <c r="R107" s="306">
        <f>Q123</f>
        <v>0.86889514619739538</v>
      </c>
      <c r="S107" s="157">
        <v>0.70833333333333337</v>
      </c>
      <c r="T107" s="158">
        <v>0.72665509259259264</v>
      </c>
      <c r="U107" s="159"/>
      <c r="V107" s="160">
        <v>26.383333333333354</v>
      </c>
      <c r="W107" s="158"/>
      <c r="X107" s="169"/>
      <c r="Y107" s="309"/>
      <c r="Z107" s="310"/>
      <c r="AA107" s="115">
        <f>M107-J107</f>
        <v>-443.46178142767121</v>
      </c>
      <c r="AB107" s="156">
        <f>M107/J107</f>
        <v>0.87681617182564686</v>
      </c>
      <c r="AC107" s="290">
        <f>AB123</f>
        <v>0.86889514619739538</v>
      </c>
    </row>
    <row r="108" spans="1:29" ht="15.75" customHeight="1">
      <c r="A108" s="312"/>
      <c r="B108" s="100" t="s">
        <v>114</v>
      </c>
      <c r="C108" s="293" t="s">
        <v>141</v>
      </c>
      <c r="D108" s="294"/>
      <c r="E108" s="101">
        <v>29.52</v>
      </c>
      <c r="F108" s="102">
        <v>1766</v>
      </c>
      <c r="G108" s="103">
        <f t="shared" si="34"/>
        <v>52132.32</v>
      </c>
      <c r="H108" s="26"/>
      <c r="I108" s="104">
        <v>12</v>
      </c>
      <c r="J108" s="105">
        <v>3600</v>
      </c>
      <c r="K108" s="106">
        <f t="shared" si="26"/>
        <v>300</v>
      </c>
      <c r="L108" s="107">
        <v>12</v>
      </c>
      <c r="M108" s="105">
        <f>F108/V108*60</f>
        <v>3119.528949950934</v>
      </c>
      <c r="N108" s="106">
        <f>M108/L108</f>
        <v>259.9607458292445</v>
      </c>
      <c r="O108" s="108">
        <f>L108-I108</f>
        <v>0</v>
      </c>
      <c r="P108" s="109">
        <f>N108-K108</f>
        <v>-40.039254170755498</v>
      </c>
      <c r="Q108" s="110">
        <f>N108/K108</f>
        <v>0.86653581943081504</v>
      </c>
      <c r="R108" s="307"/>
      <c r="S108" s="47">
        <v>0.72988425925925926</v>
      </c>
      <c r="T108" s="48">
        <v>0.75347222222222221</v>
      </c>
      <c r="U108" s="111">
        <v>4.6499999999999275</v>
      </c>
      <c r="V108" s="112">
        <v>33.966666666666647</v>
      </c>
      <c r="W108" s="113"/>
      <c r="X108" s="13"/>
      <c r="Y108" s="295"/>
      <c r="Z108" s="296"/>
      <c r="AA108" s="117">
        <f>M108-J108</f>
        <v>-480.47105004906598</v>
      </c>
      <c r="AB108" s="110">
        <f>M108/J108</f>
        <v>0.86653581943081504</v>
      </c>
      <c r="AC108" s="291"/>
    </row>
    <row r="109" spans="1:29" ht="15.75" customHeight="1">
      <c r="A109" s="312"/>
      <c r="B109" s="100" t="s">
        <v>114</v>
      </c>
      <c r="C109" s="293" t="s">
        <v>142</v>
      </c>
      <c r="D109" s="294"/>
      <c r="E109" s="101">
        <v>29.85</v>
      </c>
      <c r="F109" s="102">
        <v>1782</v>
      </c>
      <c r="G109" s="103">
        <f t="shared" si="34"/>
        <v>53192.700000000004</v>
      </c>
      <c r="H109" s="26"/>
      <c r="I109" s="104">
        <v>12</v>
      </c>
      <c r="J109" s="105">
        <v>3600</v>
      </c>
      <c r="K109" s="106">
        <f t="shared" si="26"/>
        <v>300</v>
      </c>
      <c r="L109" s="107">
        <v>12</v>
      </c>
      <c r="M109" s="105">
        <f>F109/V109*60</f>
        <v>3120.2334630350169</v>
      </c>
      <c r="N109" s="106">
        <f>M109/L109</f>
        <v>260.01945525291808</v>
      </c>
      <c r="O109" s="108">
        <f>L109-I109</f>
        <v>0</v>
      </c>
      <c r="P109" s="109">
        <f>N109-K109</f>
        <v>-39.980544747081922</v>
      </c>
      <c r="Q109" s="110">
        <f>N109/K109</f>
        <v>0.86673151750972688</v>
      </c>
      <c r="R109" s="307"/>
      <c r="S109" s="47">
        <v>0.75763888888888886</v>
      </c>
      <c r="T109" s="48">
        <v>0.78143518518518518</v>
      </c>
      <c r="U109" s="111">
        <v>5.9999999999999787</v>
      </c>
      <c r="V109" s="112">
        <v>34.266666666666694</v>
      </c>
      <c r="W109" s="113"/>
      <c r="X109" s="13"/>
      <c r="Y109" s="295"/>
      <c r="Z109" s="296"/>
      <c r="AA109" s="117">
        <f>M109-J109</f>
        <v>-479.76653696498306</v>
      </c>
      <c r="AB109" s="110">
        <f>M109/J109</f>
        <v>0.86673151750972688</v>
      </c>
      <c r="AC109" s="291"/>
    </row>
    <row r="110" spans="1:29" ht="15.75" customHeight="1">
      <c r="A110" s="312"/>
      <c r="B110" s="100" t="s">
        <v>120</v>
      </c>
      <c r="C110" s="293" t="s">
        <v>143</v>
      </c>
      <c r="D110" s="294"/>
      <c r="E110" s="101">
        <v>28.57</v>
      </c>
      <c r="F110" s="102">
        <v>1628</v>
      </c>
      <c r="G110" s="103">
        <f t="shared" si="34"/>
        <v>46511.96</v>
      </c>
      <c r="H110" s="26"/>
      <c r="I110" s="104">
        <v>12</v>
      </c>
      <c r="J110" s="105">
        <v>3600</v>
      </c>
      <c r="K110" s="106">
        <f t="shared" si="26"/>
        <v>300</v>
      </c>
      <c r="L110" s="107">
        <v>12</v>
      </c>
      <c r="M110" s="105">
        <f>F110/V110*60</f>
        <v>3115.7894736842159</v>
      </c>
      <c r="N110" s="106">
        <f>M110/L110</f>
        <v>259.64912280701799</v>
      </c>
      <c r="O110" s="108">
        <f>L110-I110</f>
        <v>0</v>
      </c>
      <c r="P110" s="109">
        <f>N110-K110</f>
        <v>-40.350877192982011</v>
      </c>
      <c r="Q110" s="110">
        <f>N110/K110</f>
        <v>0.86549707602339332</v>
      </c>
      <c r="R110" s="307"/>
      <c r="S110" s="47">
        <v>0.78472222222222221</v>
      </c>
      <c r="T110" s="48">
        <v>0.8064930555555555</v>
      </c>
      <c r="U110" s="111">
        <v>4.7333333333333272</v>
      </c>
      <c r="V110" s="112">
        <v>31.349999999999945</v>
      </c>
      <c r="W110" s="113"/>
      <c r="X110" s="116"/>
      <c r="Y110" s="295"/>
      <c r="Z110" s="296"/>
      <c r="AA110" s="117">
        <f>M110-J110</f>
        <v>-484.21052631578414</v>
      </c>
      <c r="AB110" s="110">
        <f>M110/J110</f>
        <v>0.86549707602339332</v>
      </c>
      <c r="AC110" s="291"/>
    </row>
    <row r="111" spans="1:29" ht="15.75" customHeight="1">
      <c r="A111" s="312"/>
      <c r="B111" s="100"/>
      <c r="C111" s="293"/>
      <c r="D111" s="294"/>
      <c r="E111" s="101"/>
      <c r="F111" s="102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307"/>
      <c r="S111" s="47"/>
      <c r="T111" s="48"/>
      <c r="U111" s="111"/>
      <c r="V111" s="112"/>
      <c r="W111" s="113"/>
      <c r="X111" s="116"/>
      <c r="Y111" s="295"/>
      <c r="Z111" s="296"/>
      <c r="AA111" s="117"/>
      <c r="AB111" s="110"/>
      <c r="AC111" s="291"/>
    </row>
    <row r="112" spans="1:29" ht="15.75" customHeight="1">
      <c r="A112" s="312"/>
      <c r="B112" s="100"/>
      <c r="C112" s="293"/>
      <c r="D112" s="294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07"/>
      <c r="S112" s="47"/>
      <c r="T112" s="48"/>
      <c r="U112" s="111"/>
      <c r="V112" s="112"/>
      <c r="W112" s="113"/>
      <c r="X112" s="50"/>
      <c r="Y112" s="295"/>
      <c r="Z112" s="296"/>
      <c r="AA112" s="117"/>
      <c r="AB112" s="110"/>
      <c r="AC112" s="291"/>
    </row>
    <row r="113" spans="1:29" ht="15.75" customHeight="1">
      <c r="A113" s="312"/>
      <c r="B113" s="100"/>
      <c r="C113" s="293"/>
      <c r="D113" s="294"/>
      <c r="E113" s="101"/>
      <c r="F113" s="102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307"/>
      <c r="S113" s="47"/>
      <c r="T113" s="48"/>
      <c r="U113" s="111"/>
      <c r="V113" s="112"/>
      <c r="W113" s="113"/>
      <c r="X113" s="116"/>
      <c r="Y113" s="295"/>
      <c r="Z113" s="296"/>
      <c r="AA113" s="117"/>
      <c r="AB113" s="110"/>
      <c r="AC113" s="291"/>
    </row>
    <row r="114" spans="1:29" ht="15.75" customHeight="1">
      <c r="A114" s="312"/>
      <c r="B114" s="100"/>
      <c r="C114" s="293"/>
      <c r="D114" s="294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07"/>
      <c r="S114" s="47"/>
      <c r="T114" s="48"/>
      <c r="U114" s="111"/>
      <c r="V114" s="112"/>
      <c r="W114" s="113"/>
      <c r="X114" s="116"/>
      <c r="Y114" s="295"/>
      <c r="Z114" s="296"/>
      <c r="AA114" s="117"/>
      <c r="AB114" s="110"/>
      <c r="AC114" s="291"/>
    </row>
    <row r="115" spans="1:29" ht="15.75" customHeight="1">
      <c r="A115" s="312"/>
      <c r="B115" s="100"/>
      <c r="C115" s="293"/>
      <c r="D115" s="294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07"/>
      <c r="S115" s="47"/>
      <c r="T115" s="48"/>
      <c r="U115" s="111"/>
      <c r="V115" s="112"/>
      <c r="W115" s="126"/>
      <c r="X115" s="127"/>
      <c r="Y115" s="295"/>
      <c r="Z115" s="296"/>
      <c r="AA115" s="117"/>
      <c r="AB115" s="110"/>
      <c r="AC115" s="291"/>
    </row>
    <row r="116" spans="1:29" ht="15.75" customHeight="1">
      <c r="A116" s="312"/>
      <c r="B116" s="100"/>
      <c r="C116" s="293"/>
      <c r="D116" s="294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07"/>
      <c r="S116" s="47"/>
      <c r="T116" s="48"/>
      <c r="U116" s="111"/>
      <c r="V116" s="112"/>
      <c r="W116" s="126"/>
      <c r="X116" s="127"/>
      <c r="Y116" s="295"/>
      <c r="Z116" s="296"/>
      <c r="AA116" s="117"/>
      <c r="AB116" s="110"/>
      <c r="AC116" s="291"/>
    </row>
    <row r="117" spans="1:29" ht="15.75" customHeight="1">
      <c r="A117" s="312"/>
      <c r="B117" s="100"/>
      <c r="C117" s="293"/>
      <c r="D117" s="294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07"/>
      <c r="S117" s="47"/>
      <c r="T117" s="48"/>
      <c r="U117" s="111"/>
      <c r="V117" s="112"/>
      <c r="W117" s="126"/>
      <c r="X117" s="127"/>
      <c r="Y117" s="295"/>
      <c r="Z117" s="296"/>
      <c r="AA117" s="117"/>
      <c r="AB117" s="110"/>
      <c r="AC117" s="291"/>
    </row>
    <row r="118" spans="1:29" ht="15.75" customHeight="1">
      <c r="A118" s="312"/>
      <c r="B118" s="100"/>
      <c r="C118" s="293"/>
      <c r="D118" s="294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07"/>
      <c r="S118" s="47"/>
      <c r="T118" s="48"/>
      <c r="U118" s="111"/>
      <c r="V118" s="112"/>
      <c r="W118" s="126"/>
      <c r="X118" s="127"/>
      <c r="Y118" s="295"/>
      <c r="Z118" s="296"/>
      <c r="AA118" s="117"/>
      <c r="AB118" s="110"/>
      <c r="AC118" s="291"/>
    </row>
    <row r="119" spans="1:29" ht="15.75" customHeight="1">
      <c r="A119" s="312"/>
      <c r="B119" s="100"/>
      <c r="C119" s="293"/>
      <c r="D119" s="294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07"/>
      <c r="S119" s="47"/>
      <c r="T119" s="48"/>
      <c r="U119" s="111"/>
      <c r="V119" s="112"/>
      <c r="W119" s="126"/>
      <c r="X119" s="127"/>
      <c r="Y119" s="295"/>
      <c r="Z119" s="296"/>
      <c r="AA119" s="117"/>
      <c r="AB119" s="110"/>
      <c r="AC119" s="291"/>
    </row>
    <row r="120" spans="1:29" ht="15.75" customHeight="1">
      <c r="A120" s="312"/>
      <c r="B120" s="100"/>
      <c r="C120" s="293"/>
      <c r="D120" s="294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07"/>
      <c r="S120" s="47"/>
      <c r="T120" s="48"/>
      <c r="U120" s="111"/>
      <c r="V120" s="112"/>
      <c r="W120" s="126"/>
      <c r="X120" s="127"/>
      <c r="Y120" s="295"/>
      <c r="Z120" s="296"/>
      <c r="AA120" s="117"/>
      <c r="AB120" s="110"/>
      <c r="AC120" s="291"/>
    </row>
    <row r="121" spans="1:29" ht="15.75" customHeight="1">
      <c r="A121" s="312"/>
      <c r="B121" s="100"/>
      <c r="C121" s="293"/>
      <c r="D121" s="294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07"/>
      <c r="S121" s="47"/>
      <c r="T121" s="48"/>
      <c r="U121" s="111"/>
      <c r="V121" s="112"/>
      <c r="W121" s="126"/>
      <c r="X121" s="127"/>
      <c r="Y121" s="295"/>
      <c r="Z121" s="296"/>
      <c r="AA121" s="117"/>
      <c r="AB121" s="110"/>
      <c r="AC121" s="291"/>
    </row>
    <row r="122" spans="1:29" ht="15.75" customHeight="1">
      <c r="A122" s="312"/>
      <c r="B122" s="100"/>
      <c r="C122" s="293"/>
      <c r="D122" s="294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07"/>
      <c r="S122" s="119"/>
      <c r="T122" s="120"/>
      <c r="U122" s="130"/>
      <c r="V122" s="131"/>
      <c r="W122" s="126"/>
      <c r="X122" s="127"/>
      <c r="Y122" s="295"/>
      <c r="Z122" s="296"/>
      <c r="AA122" s="165"/>
      <c r="AB122" s="125"/>
      <c r="AC122" s="291"/>
    </row>
    <row r="123" spans="1:29" ht="15.75" customHeight="1" thickBot="1">
      <c r="A123" s="313"/>
      <c r="B123" s="133" t="s">
        <v>117</v>
      </c>
      <c r="C123" s="297"/>
      <c r="D123" s="297"/>
      <c r="E123" s="134"/>
      <c r="F123" s="167"/>
      <c r="G123" s="135"/>
      <c r="H123" s="69"/>
      <c r="I123" s="136">
        <f t="shared" ref="I123:J123" si="35">AVERAGE(I107:I122)</f>
        <v>11.75</v>
      </c>
      <c r="J123" s="137">
        <f t="shared" si="35"/>
        <v>3600</v>
      </c>
      <c r="K123" s="138">
        <f t="shared" ref="K123" si="36">J123/I123</f>
        <v>306.38297872340428</v>
      </c>
      <c r="L123" s="136">
        <f t="shared" ref="L123:M123" si="37">AVERAGE(L107:L122)</f>
        <v>11.75</v>
      </c>
      <c r="M123" s="137">
        <f t="shared" si="37"/>
        <v>3128.0225263106236</v>
      </c>
      <c r="N123" s="138">
        <f>M123/L123</f>
        <v>266.21468309026585</v>
      </c>
      <c r="O123" s="139">
        <f>L123-I123</f>
        <v>0</v>
      </c>
      <c r="P123" s="140">
        <f>N123-K123</f>
        <v>-40.168295633138428</v>
      </c>
      <c r="Q123" s="141">
        <f>N123/K123</f>
        <v>0.86889514619739538</v>
      </c>
      <c r="R123" s="308"/>
      <c r="S123" s="142">
        <f>S107</f>
        <v>0.70833333333333337</v>
      </c>
      <c r="T123" s="143">
        <f>INDEX(T107:T122,COUNTA(T107:T122))</f>
        <v>0.8064930555555555</v>
      </c>
      <c r="U123" s="144"/>
      <c r="V123" s="166"/>
      <c r="W123" s="167"/>
      <c r="X123" s="138"/>
      <c r="Y123" s="298"/>
      <c r="Z123" s="299"/>
      <c r="AA123" s="168">
        <f>M123-J123</f>
        <v>-471.97747368937644</v>
      </c>
      <c r="AB123" s="141">
        <f>M123/J123</f>
        <v>0.86889514619739538</v>
      </c>
      <c r="AC123" s="292"/>
    </row>
    <row r="124" spans="1:29" ht="15.75" customHeight="1">
      <c r="A124" s="300" t="s">
        <v>144</v>
      </c>
      <c r="B124" s="114" t="s">
        <v>120</v>
      </c>
      <c r="C124" s="304" t="s">
        <v>217</v>
      </c>
      <c r="D124" s="305"/>
      <c r="E124" s="147">
        <v>22.48</v>
      </c>
      <c r="F124" s="97">
        <v>2351</v>
      </c>
      <c r="G124" s="148">
        <f t="shared" ref="G124:G127" si="38">E124*F124</f>
        <v>52850.48</v>
      </c>
      <c r="H124" s="149"/>
      <c r="I124" s="150">
        <v>5</v>
      </c>
      <c r="J124" s="151">
        <v>3000</v>
      </c>
      <c r="K124" s="152">
        <f>J124/I124</f>
        <v>600</v>
      </c>
      <c r="L124" s="153">
        <v>5</v>
      </c>
      <c r="M124" s="151">
        <f>F124/V124*60</f>
        <v>2660.6727444199978</v>
      </c>
      <c r="N124" s="152">
        <f>M124/L124</f>
        <v>532.13454888399951</v>
      </c>
      <c r="O124" s="154">
        <f>L124-I124</f>
        <v>0</v>
      </c>
      <c r="P124" s="155">
        <f>N124-K124</f>
        <v>-67.865451116000486</v>
      </c>
      <c r="Q124" s="156">
        <f>N124/K124</f>
        <v>0.88689091480666582</v>
      </c>
      <c r="R124" s="306">
        <f>Q140</f>
        <v>0.89152431998033232</v>
      </c>
      <c r="S124" s="157">
        <v>0.70833333333333337</v>
      </c>
      <c r="T124" s="158">
        <v>0.74515046296296295</v>
      </c>
      <c r="U124" s="159"/>
      <c r="V124" s="160">
        <v>53.016666666666588</v>
      </c>
      <c r="W124" s="161"/>
      <c r="X124" s="162"/>
      <c r="Y124" s="309"/>
      <c r="Z124" s="310"/>
      <c r="AA124" s="115">
        <f>M124-J124</f>
        <v>-339.3272555800022</v>
      </c>
      <c r="AB124" s="156">
        <f>M124/J124</f>
        <v>0.88689091480666593</v>
      </c>
      <c r="AC124" s="290">
        <f>AB140</f>
        <v>0.89152431998033232</v>
      </c>
    </row>
    <row r="125" spans="1:29" ht="15.75" customHeight="1">
      <c r="A125" s="301"/>
      <c r="B125" s="100" t="s">
        <v>120</v>
      </c>
      <c r="C125" s="293" t="s">
        <v>148</v>
      </c>
      <c r="D125" s="294"/>
      <c r="E125" s="101">
        <v>24.54</v>
      </c>
      <c r="F125" s="102">
        <v>2527</v>
      </c>
      <c r="G125" s="103">
        <f t="shared" si="38"/>
        <v>62012.579999999994</v>
      </c>
      <c r="H125" s="26"/>
      <c r="I125" s="104">
        <v>4</v>
      </c>
      <c r="J125" s="105">
        <v>3000</v>
      </c>
      <c r="K125" s="106">
        <f t="shared" ref="K125:K127" si="39">J125/I125</f>
        <v>750</v>
      </c>
      <c r="L125" s="107">
        <v>4</v>
      </c>
      <c r="M125" s="105">
        <f>F125/V125*60</f>
        <v>2663.1147540983607</v>
      </c>
      <c r="N125" s="106">
        <f>M125/L125</f>
        <v>665.77868852459017</v>
      </c>
      <c r="O125" s="108">
        <f>L125-I125</f>
        <v>0</v>
      </c>
      <c r="P125" s="109">
        <f>N125-K125</f>
        <v>-84.221311475409834</v>
      </c>
      <c r="Q125" s="110">
        <f>N125/K125</f>
        <v>0.88770491803278684</v>
      </c>
      <c r="R125" s="307"/>
      <c r="S125" s="47">
        <v>0.74865740740740738</v>
      </c>
      <c r="T125" s="48">
        <v>0.78819444444444442</v>
      </c>
      <c r="U125" s="111">
        <v>5.0499999999999901</v>
      </c>
      <c r="V125" s="112">
        <v>56.933333333333337</v>
      </c>
      <c r="W125" s="113"/>
      <c r="X125" s="116"/>
      <c r="Y125" s="295"/>
      <c r="Z125" s="296"/>
      <c r="AA125" s="117">
        <f>M125-J125</f>
        <v>-336.88524590163934</v>
      </c>
      <c r="AB125" s="110">
        <f>M125/J125</f>
        <v>0.88770491803278684</v>
      </c>
      <c r="AC125" s="291"/>
    </row>
    <row r="126" spans="1:29" ht="15.75" customHeight="1">
      <c r="A126" s="301"/>
      <c r="B126" s="100" t="s">
        <v>120</v>
      </c>
      <c r="C126" s="293" t="s">
        <v>145</v>
      </c>
      <c r="D126" s="294"/>
      <c r="E126" s="101">
        <v>16.7</v>
      </c>
      <c r="F126" s="102">
        <v>1618</v>
      </c>
      <c r="G126" s="103">
        <f t="shared" si="38"/>
        <v>27020.6</v>
      </c>
      <c r="H126" s="26"/>
      <c r="I126" s="104">
        <v>3</v>
      </c>
      <c r="J126" s="105">
        <v>3300</v>
      </c>
      <c r="K126" s="106">
        <f t="shared" si="39"/>
        <v>1100</v>
      </c>
      <c r="L126" s="107">
        <v>3</v>
      </c>
      <c r="M126" s="105">
        <f>F126/V126*60</f>
        <v>2952.2554485555061</v>
      </c>
      <c r="N126" s="106">
        <f>M126/L126</f>
        <v>984.08514951850202</v>
      </c>
      <c r="O126" s="108">
        <f>L126-I126</f>
        <v>0</v>
      </c>
      <c r="P126" s="109">
        <f>N126-K126</f>
        <v>-115.91485048149798</v>
      </c>
      <c r="Q126" s="110">
        <f>N126/K126</f>
        <v>0.89462286319863815</v>
      </c>
      <c r="R126" s="307"/>
      <c r="S126" s="47">
        <v>0.79244212962962968</v>
      </c>
      <c r="T126" s="48">
        <v>0.81527777777777777</v>
      </c>
      <c r="U126" s="111">
        <v>6.1166666666667702</v>
      </c>
      <c r="V126" s="112">
        <v>32.883333333333255</v>
      </c>
      <c r="W126" s="113"/>
      <c r="X126" s="116"/>
      <c r="Y126" s="295"/>
      <c r="Z126" s="296"/>
      <c r="AA126" s="117">
        <f>M126-J126</f>
        <v>-347.74455144449394</v>
      </c>
      <c r="AB126" s="110">
        <f>M126/J126</f>
        <v>0.89462286319863815</v>
      </c>
      <c r="AC126" s="291"/>
    </row>
    <row r="127" spans="1:29" ht="15.75" customHeight="1">
      <c r="A127" s="301"/>
      <c r="B127" s="100" t="s">
        <v>120</v>
      </c>
      <c r="C127" s="293" t="s">
        <v>150</v>
      </c>
      <c r="D127" s="294"/>
      <c r="E127" s="101">
        <v>17.89</v>
      </c>
      <c r="F127" s="102">
        <v>5120</v>
      </c>
      <c r="G127" s="103">
        <f t="shared" si="38"/>
        <v>91596.800000000003</v>
      </c>
      <c r="H127" s="26"/>
      <c r="I127" s="104">
        <v>4</v>
      </c>
      <c r="J127" s="105">
        <v>3300</v>
      </c>
      <c r="K127" s="106">
        <f t="shared" si="39"/>
        <v>825</v>
      </c>
      <c r="L127" s="107">
        <v>4</v>
      </c>
      <c r="M127" s="105">
        <f>F127/V127*60</f>
        <v>2957.1634846783209</v>
      </c>
      <c r="N127" s="106">
        <f>M127/L127</f>
        <v>739.29087116958021</v>
      </c>
      <c r="O127" s="108">
        <f>L127-I127</f>
        <v>0</v>
      </c>
      <c r="P127" s="109">
        <f>N127-K127</f>
        <v>-85.709128830419786</v>
      </c>
      <c r="Q127" s="110">
        <f>N127/K127</f>
        <v>0.89611014687221846</v>
      </c>
      <c r="R127" s="307"/>
      <c r="S127" s="47">
        <v>0.81883101851851847</v>
      </c>
      <c r="T127" s="48">
        <v>0.89097222222222228</v>
      </c>
      <c r="U127" s="111">
        <v>5.1166666666666138</v>
      </c>
      <c r="V127" s="112">
        <v>103.88333333333348</v>
      </c>
      <c r="W127" s="113"/>
      <c r="X127" s="116"/>
      <c r="Y127" s="295"/>
      <c r="Z127" s="296"/>
      <c r="AA127" s="117">
        <f>M127-J127</f>
        <v>-342.83651532167914</v>
      </c>
      <c r="AB127" s="110">
        <f>M127/J127</f>
        <v>0.89611014687221846</v>
      </c>
      <c r="AC127" s="291"/>
    </row>
    <row r="128" spans="1:29" ht="15.75" customHeight="1">
      <c r="A128" s="302"/>
      <c r="B128" s="100"/>
      <c r="C128" s="293"/>
      <c r="D128" s="294"/>
      <c r="E128" s="101"/>
      <c r="F128" s="102"/>
      <c r="G128" s="103"/>
      <c r="H128" s="13"/>
      <c r="I128" s="104"/>
      <c r="J128" s="105"/>
      <c r="K128" s="106"/>
      <c r="L128" s="118"/>
      <c r="M128" s="105"/>
      <c r="N128" s="106"/>
      <c r="O128" s="108"/>
      <c r="P128" s="109"/>
      <c r="Q128" s="110"/>
      <c r="R128" s="307"/>
      <c r="S128" s="47"/>
      <c r="T128" s="48"/>
      <c r="U128" s="111"/>
      <c r="V128" s="112"/>
      <c r="W128" s="113"/>
      <c r="X128" s="116"/>
      <c r="Y128" s="295"/>
      <c r="Z128" s="296"/>
      <c r="AA128" s="117"/>
      <c r="AB128" s="110"/>
      <c r="AC128" s="291"/>
    </row>
    <row r="129" spans="1:29" ht="15.75" customHeight="1">
      <c r="A129" s="302"/>
      <c r="B129" s="100"/>
      <c r="C129" s="293"/>
      <c r="D129" s="294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07"/>
      <c r="S129" s="47"/>
      <c r="T129" s="48"/>
      <c r="U129" s="111"/>
      <c r="V129" s="112"/>
      <c r="W129" s="113"/>
      <c r="X129" s="116"/>
      <c r="Y129" s="295"/>
      <c r="Z129" s="296"/>
      <c r="AA129" s="117"/>
      <c r="AB129" s="110"/>
      <c r="AC129" s="291"/>
    </row>
    <row r="130" spans="1:29" ht="15.75" customHeight="1">
      <c r="A130" s="302"/>
      <c r="B130" s="100"/>
      <c r="C130" s="293"/>
      <c r="D130" s="294"/>
      <c r="E130" s="101"/>
      <c r="F130" s="102"/>
      <c r="G130" s="121"/>
      <c r="H130" s="62"/>
      <c r="I130" s="104"/>
      <c r="J130" s="105"/>
      <c r="K130" s="106"/>
      <c r="L130" s="118"/>
      <c r="M130" s="105"/>
      <c r="N130" s="106"/>
      <c r="O130" s="123"/>
      <c r="P130" s="124"/>
      <c r="Q130" s="125"/>
      <c r="R130" s="307"/>
      <c r="S130" s="47"/>
      <c r="T130" s="48"/>
      <c r="U130" s="111"/>
      <c r="V130" s="112"/>
      <c r="W130" s="113"/>
      <c r="X130" s="116"/>
      <c r="Y130" s="295"/>
      <c r="Z130" s="296"/>
      <c r="AA130" s="117"/>
      <c r="AB130" s="110"/>
      <c r="AC130" s="291"/>
    </row>
    <row r="131" spans="1:29" ht="15.75" customHeight="1">
      <c r="A131" s="302"/>
      <c r="B131" s="100"/>
      <c r="C131" s="293"/>
      <c r="D131" s="294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07"/>
      <c r="S131" s="47"/>
      <c r="T131" s="48"/>
      <c r="U131" s="111"/>
      <c r="V131" s="112"/>
      <c r="W131" s="113"/>
      <c r="X131" s="116"/>
      <c r="Y131" s="295"/>
      <c r="Z131" s="296"/>
      <c r="AA131" s="117"/>
      <c r="AB131" s="110"/>
      <c r="AC131" s="291"/>
    </row>
    <row r="132" spans="1:29" ht="15.75" customHeight="1">
      <c r="A132" s="302"/>
      <c r="B132" s="100"/>
      <c r="C132" s="293"/>
      <c r="D132" s="294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07"/>
      <c r="S132" s="47"/>
      <c r="T132" s="48"/>
      <c r="U132" s="111"/>
      <c r="V132" s="112"/>
      <c r="W132" s="113"/>
      <c r="X132" s="116"/>
      <c r="Y132" s="295"/>
      <c r="Z132" s="296"/>
      <c r="AA132" s="117"/>
      <c r="AB132" s="110"/>
      <c r="AC132" s="291"/>
    </row>
    <row r="133" spans="1:29" ht="15.75" customHeight="1">
      <c r="A133" s="302"/>
      <c r="B133" s="100"/>
      <c r="C133" s="293"/>
      <c r="D133" s="294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07"/>
      <c r="S133" s="47"/>
      <c r="T133" s="48"/>
      <c r="U133" s="111"/>
      <c r="V133" s="112"/>
      <c r="W133" s="113"/>
      <c r="X133" s="116"/>
      <c r="Y133" s="295"/>
      <c r="Z133" s="296"/>
      <c r="AA133" s="117"/>
      <c r="AB133" s="110"/>
      <c r="AC133" s="291"/>
    </row>
    <row r="134" spans="1:29" ht="15.75" customHeight="1">
      <c r="A134" s="302"/>
      <c r="B134" s="100"/>
      <c r="C134" s="293"/>
      <c r="D134" s="294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07"/>
      <c r="S134" s="47"/>
      <c r="T134" s="48"/>
      <c r="U134" s="111"/>
      <c r="V134" s="112"/>
      <c r="W134" s="113"/>
      <c r="X134" s="116"/>
      <c r="Y134" s="295"/>
      <c r="Z134" s="296"/>
      <c r="AA134" s="117"/>
      <c r="AB134" s="110"/>
      <c r="AC134" s="291"/>
    </row>
    <row r="135" spans="1:29" ht="15.75" customHeight="1">
      <c r="A135" s="302"/>
      <c r="B135" s="100"/>
      <c r="C135" s="293"/>
      <c r="D135" s="294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07"/>
      <c r="S135" s="47"/>
      <c r="T135" s="48"/>
      <c r="U135" s="111"/>
      <c r="V135" s="112"/>
      <c r="W135" s="113"/>
      <c r="X135" s="116"/>
      <c r="Y135" s="295"/>
      <c r="Z135" s="296"/>
      <c r="AA135" s="117"/>
      <c r="AB135" s="110"/>
      <c r="AC135" s="291"/>
    </row>
    <row r="136" spans="1:29" ht="15.75" customHeight="1">
      <c r="A136" s="302"/>
      <c r="B136" s="100"/>
      <c r="C136" s="293"/>
      <c r="D136" s="294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07"/>
      <c r="S136" s="47"/>
      <c r="T136" s="48"/>
      <c r="U136" s="111"/>
      <c r="V136" s="112"/>
      <c r="W136" s="113"/>
      <c r="X136" s="116"/>
      <c r="Y136" s="295"/>
      <c r="Z136" s="296"/>
      <c r="AA136" s="117"/>
      <c r="AB136" s="110"/>
      <c r="AC136" s="291"/>
    </row>
    <row r="137" spans="1:29" ht="15.75" customHeight="1">
      <c r="A137" s="302"/>
      <c r="B137" s="100"/>
      <c r="C137" s="293"/>
      <c r="D137" s="294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07"/>
      <c r="S137" s="47"/>
      <c r="T137" s="48"/>
      <c r="U137" s="111"/>
      <c r="V137" s="112"/>
      <c r="W137" s="113"/>
      <c r="X137" s="116"/>
      <c r="Y137" s="295"/>
      <c r="Z137" s="296"/>
      <c r="AA137" s="117"/>
      <c r="AB137" s="110"/>
      <c r="AC137" s="291"/>
    </row>
    <row r="138" spans="1:29" ht="15.75" customHeight="1">
      <c r="A138" s="302"/>
      <c r="B138" s="100"/>
      <c r="C138" s="293"/>
      <c r="D138" s="294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07"/>
      <c r="S138" s="47"/>
      <c r="T138" s="48"/>
      <c r="U138" s="111"/>
      <c r="V138" s="112"/>
      <c r="W138" s="113"/>
      <c r="X138" s="116"/>
      <c r="Y138" s="295"/>
      <c r="Z138" s="296"/>
      <c r="AA138" s="117"/>
      <c r="AB138" s="110"/>
      <c r="AC138" s="291"/>
    </row>
    <row r="139" spans="1:29" ht="15.75" customHeight="1">
      <c r="A139" s="302"/>
      <c r="B139" s="100"/>
      <c r="C139" s="293"/>
      <c r="D139" s="294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07"/>
      <c r="S139" s="119"/>
      <c r="T139" s="120"/>
      <c r="U139" s="130"/>
      <c r="V139" s="131"/>
      <c r="W139" s="126"/>
      <c r="X139" s="127"/>
      <c r="Y139" s="295"/>
      <c r="Z139" s="296"/>
      <c r="AA139" s="165"/>
      <c r="AB139" s="125"/>
      <c r="AC139" s="291"/>
    </row>
    <row r="140" spans="1:29" ht="15.75" customHeight="1" thickBot="1">
      <c r="A140" s="303"/>
      <c r="B140" s="133" t="s">
        <v>117</v>
      </c>
      <c r="C140" s="297"/>
      <c r="D140" s="297"/>
      <c r="E140" s="134"/>
      <c r="F140" s="99"/>
      <c r="G140" s="135"/>
      <c r="H140" s="69"/>
      <c r="I140" s="136">
        <f t="shared" ref="I140:J140" si="40">AVERAGE(I124:I139)</f>
        <v>4</v>
      </c>
      <c r="J140" s="137">
        <f t="shared" si="40"/>
        <v>3150</v>
      </c>
      <c r="K140" s="138">
        <f t="shared" ref="K140" si="41">J140/I140</f>
        <v>787.5</v>
      </c>
      <c r="L140" s="136">
        <f t="shared" ref="L140:M140" si="42">AVERAGE(L124:L139)</f>
        <v>4</v>
      </c>
      <c r="M140" s="137">
        <f t="shared" si="42"/>
        <v>2808.3016079380468</v>
      </c>
      <c r="N140" s="138">
        <f>M140/L140</f>
        <v>702.0754019845117</v>
      </c>
      <c r="O140" s="139">
        <f>L140-I140</f>
        <v>0</v>
      </c>
      <c r="P140" s="140">
        <f>N140-K140</f>
        <v>-85.4245980154883</v>
      </c>
      <c r="Q140" s="141">
        <f>N140/K140</f>
        <v>0.89152431998033232</v>
      </c>
      <c r="R140" s="308"/>
      <c r="S140" s="142">
        <f>S124</f>
        <v>0.70833333333333337</v>
      </c>
      <c r="T140" s="143">
        <f>INDEX(T124:T139,COUNTA(T124:T139))</f>
        <v>0.89097222222222228</v>
      </c>
      <c r="U140" s="144"/>
      <c r="V140" s="166"/>
      <c r="W140" s="99"/>
      <c r="X140" s="69"/>
      <c r="Y140" s="298"/>
      <c r="Z140" s="299"/>
      <c r="AA140" s="168">
        <f>M140-J140</f>
        <v>-341.6983920619532</v>
      </c>
      <c r="AB140" s="141">
        <f>M140/J140</f>
        <v>0.89152431998033232</v>
      </c>
      <c r="AC140" s="292"/>
    </row>
    <row r="141" spans="1:29" ht="15.75" customHeight="1">
      <c r="A141" s="311" t="s">
        <v>149</v>
      </c>
      <c r="B141" s="114" t="s">
        <v>120</v>
      </c>
      <c r="C141" s="304" t="s">
        <v>146</v>
      </c>
      <c r="D141" s="305"/>
      <c r="E141" s="147">
        <v>18.18</v>
      </c>
      <c r="F141" s="97">
        <v>756</v>
      </c>
      <c r="G141" s="148">
        <f t="shared" ref="G141:G144" si="43">E141*F141</f>
        <v>13744.08</v>
      </c>
      <c r="H141" s="149"/>
      <c r="I141" s="150">
        <v>4</v>
      </c>
      <c r="J141" s="151">
        <v>3300</v>
      </c>
      <c r="K141" s="152">
        <f>J141/I141</f>
        <v>825</v>
      </c>
      <c r="L141" s="153">
        <v>4</v>
      </c>
      <c r="M141" s="151">
        <f>F141/V141*60</f>
        <v>2955.0488599348532</v>
      </c>
      <c r="N141" s="152">
        <f>M141/L141</f>
        <v>738.76221498371331</v>
      </c>
      <c r="O141" s="154">
        <f>L141-I141</f>
        <v>0</v>
      </c>
      <c r="P141" s="155">
        <f>N141-K141</f>
        <v>-86.237785016286693</v>
      </c>
      <c r="Q141" s="156">
        <f>N141/K141</f>
        <v>0.89546935149541007</v>
      </c>
      <c r="R141" s="306">
        <f>Q157</f>
        <v>0.89422033490682196</v>
      </c>
      <c r="S141" s="157">
        <v>0.70833333333333337</v>
      </c>
      <c r="T141" s="158">
        <v>0.71899305555555559</v>
      </c>
      <c r="U141" s="159"/>
      <c r="V141" s="160">
        <v>15.350000000000001</v>
      </c>
      <c r="W141" s="161"/>
      <c r="X141" s="162"/>
      <c r="Y141" s="309"/>
      <c r="Z141" s="310"/>
      <c r="AA141" s="115">
        <f>M141-J141</f>
        <v>-344.95114006514677</v>
      </c>
      <c r="AB141" s="156">
        <f>M141/J141</f>
        <v>0.89546935149541007</v>
      </c>
      <c r="AC141" s="290">
        <f>AB157</f>
        <v>0.89422033490682196</v>
      </c>
    </row>
    <row r="142" spans="1:29" ht="15.75" customHeight="1">
      <c r="A142" s="312"/>
      <c r="B142" s="100" t="s">
        <v>120</v>
      </c>
      <c r="C142" s="293" t="s">
        <v>147</v>
      </c>
      <c r="D142" s="294"/>
      <c r="E142" s="101">
        <v>22.28</v>
      </c>
      <c r="F142" s="102">
        <v>1636</v>
      </c>
      <c r="G142" s="103">
        <f t="shared" si="43"/>
        <v>36450.080000000002</v>
      </c>
      <c r="H142" s="26"/>
      <c r="I142" s="104">
        <v>5</v>
      </c>
      <c r="J142" s="105">
        <v>3300</v>
      </c>
      <c r="K142" s="106">
        <f t="shared" ref="K142:K180" si="44">J142/I142</f>
        <v>660</v>
      </c>
      <c r="L142" s="107">
        <v>5</v>
      </c>
      <c r="M142" s="105">
        <f>F142/V142*60</f>
        <v>2947.74774774774</v>
      </c>
      <c r="N142" s="106">
        <f>M142/L142</f>
        <v>589.54954954954803</v>
      </c>
      <c r="O142" s="108">
        <f>L142-I142</f>
        <v>0</v>
      </c>
      <c r="P142" s="109">
        <f>N142-K142</f>
        <v>-70.450450450451967</v>
      </c>
      <c r="Q142" s="110">
        <f>N142/K142</f>
        <v>0.89325689325689095</v>
      </c>
      <c r="R142" s="307"/>
      <c r="S142" s="47">
        <v>0.72222222222222221</v>
      </c>
      <c r="T142" s="48">
        <v>0.74534722222222227</v>
      </c>
      <c r="U142" s="111">
        <v>4.6499999999999275</v>
      </c>
      <c r="V142" s="112">
        <v>33.30000000000009</v>
      </c>
      <c r="W142" s="113"/>
      <c r="X142" s="116"/>
      <c r="Y142" s="295"/>
      <c r="Z142" s="296"/>
      <c r="AA142" s="117">
        <f>M142-J142</f>
        <v>-352.25225225225995</v>
      </c>
      <c r="AB142" s="110">
        <f>M142/J142</f>
        <v>0.89325689325689095</v>
      </c>
      <c r="AC142" s="291"/>
    </row>
    <row r="143" spans="1:29" ht="15.75" customHeight="1">
      <c r="A143" s="312"/>
      <c r="B143" s="100" t="s">
        <v>120</v>
      </c>
      <c r="C143" s="293" t="s">
        <v>233</v>
      </c>
      <c r="D143" s="294"/>
      <c r="E143" s="101">
        <v>18.170000000000002</v>
      </c>
      <c r="F143" s="102">
        <v>2624</v>
      </c>
      <c r="G143" s="103">
        <f t="shared" si="43"/>
        <v>47678.080000000002</v>
      </c>
      <c r="H143" s="26"/>
      <c r="I143" s="104">
        <v>4</v>
      </c>
      <c r="J143" s="105">
        <v>3300</v>
      </c>
      <c r="K143" s="106">
        <f t="shared" si="44"/>
        <v>825</v>
      </c>
      <c r="L143" s="107">
        <v>4</v>
      </c>
      <c r="M143" s="105">
        <f>F143/V143*60</f>
        <v>2951.077788191189</v>
      </c>
      <c r="N143" s="106">
        <f>M143/L143</f>
        <v>737.76944704779726</v>
      </c>
      <c r="O143" s="108">
        <f>L143-I143</f>
        <v>0</v>
      </c>
      <c r="P143" s="109">
        <f>N143-K143</f>
        <v>-87.230552952202743</v>
      </c>
      <c r="Q143" s="110">
        <f>N143/K143</f>
        <v>0.89426599642157245</v>
      </c>
      <c r="R143" s="307"/>
      <c r="S143" s="47">
        <v>0.74861111111111112</v>
      </c>
      <c r="T143" s="48">
        <v>0.78565972222222225</v>
      </c>
      <c r="U143" s="111">
        <v>4.6999999999999353</v>
      </c>
      <c r="V143" s="112">
        <v>53.350000000000023</v>
      </c>
      <c r="W143" s="113"/>
      <c r="X143" s="116"/>
      <c r="Y143" s="295"/>
      <c r="Z143" s="296"/>
      <c r="AA143" s="117">
        <f>M143-J143</f>
        <v>-348.92221180881097</v>
      </c>
      <c r="AB143" s="110">
        <f>M143/J143</f>
        <v>0.89426599642157245</v>
      </c>
      <c r="AC143" s="291"/>
    </row>
    <row r="144" spans="1:29" ht="15.75" customHeight="1">
      <c r="A144" s="312"/>
      <c r="B144" s="100" t="s">
        <v>120</v>
      </c>
      <c r="C144" s="293" t="s">
        <v>151</v>
      </c>
      <c r="D144" s="294"/>
      <c r="E144" s="101">
        <v>16.66</v>
      </c>
      <c r="F144" s="102">
        <v>7899</v>
      </c>
      <c r="G144" s="103">
        <f t="shared" si="43"/>
        <v>131597.34</v>
      </c>
      <c r="H144" s="26"/>
      <c r="I144" s="104">
        <v>4</v>
      </c>
      <c r="J144" s="105">
        <v>3300</v>
      </c>
      <c r="K144" s="106">
        <f t="shared" si="44"/>
        <v>825</v>
      </c>
      <c r="L144" s="107">
        <v>4</v>
      </c>
      <c r="M144" s="105">
        <f>F144/V144*60</f>
        <v>2949.8340248962663</v>
      </c>
      <c r="N144" s="106">
        <f>M144/L144</f>
        <v>737.45850622406658</v>
      </c>
      <c r="O144" s="108">
        <f>L144-I144</f>
        <v>0</v>
      </c>
      <c r="P144" s="109">
        <f>N144-K144</f>
        <v>-87.541493775933418</v>
      </c>
      <c r="Q144" s="110">
        <f>N144/K144</f>
        <v>0.89388909845341402</v>
      </c>
      <c r="R144" s="307"/>
      <c r="S144" s="47">
        <v>0.78912037037037042</v>
      </c>
      <c r="T144" s="48">
        <v>0.90069444444444446</v>
      </c>
      <c r="U144" s="111">
        <v>4.9833333333333663</v>
      </c>
      <c r="V144" s="112">
        <v>160.66666666666663</v>
      </c>
      <c r="W144" s="113"/>
      <c r="X144" s="116"/>
      <c r="Y144" s="295"/>
      <c r="Z144" s="296"/>
      <c r="AA144" s="117">
        <f>M144-J144</f>
        <v>-350.16597510373367</v>
      </c>
      <c r="AB144" s="110">
        <f>M144/J144</f>
        <v>0.89388909845341402</v>
      </c>
      <c r="AC144" s="291"/>
    </row>
    <row r="145" spans="1:29" ht="15.75" customHeight="1">
      <c r="A145" s="312"/>
      <c r="B145" s="100"/>
      <c r="C145" s="293"/>
      <c r="D145" s="294"/>
      <c r="E145" s="101"/>
      <c r="F145" s="102"/>
      <c r="G145" s="103"/>
      <c r="H145" s="13"/>
      <c r="I145" s="104"/>
      <c r="J145" s="105"/>
      <c r="K145" s="106"/>
      <c r="L145" s="118"/>
      <c r="M145" s="105"/>
      <c r="N145" s="106"/>
      <c r="O145" s="108"/>
      <c r="P145" s="109"/>
      <c r="Q145" s="110"/>
      <c r="R145" s="307"/>
      <c r="S145" s="47"/>
      <c r="T145" s="48"/>
      <c r="U145" s="111"/>
      <c r="V145" s="112"/>
      <c r="W145" s="113"/>
      <c r="X145" s="116"/>
      <c r="Y145" s="295"/>
      <c r="Z145" s="296"/>
      <c r="AA145" s="117"/>
      <c r="AB145" s="110"/>
      <c r="AC145" s="291"/>
    </row>
    <row r="146" spans="1:29" ht="15.75" customHeight="1">
      <c r="A146" s="312"/>
      <c r="B146" s="100"/>
      <c r="C146" s="293"/>
      <c r="D146" s="294"/>
      <c r="E146" s="101"/>
      <c r="F146" s="102"/>
      <c r="G146" s="121"/>
      <c r="H146" s="122"/>
      <c r="I146" s="104"/>
      <c r="J146" s="105"/>
      <c r="K146" s="106"/>
      <c r="L146" s="107"/>
      <c r="M146" s="105"/>
      <c r="N146" s="106"/>
      <c r="O146" s="108"/>
      <c r="P146" s="109"/>
      <c r="Q146" s="110"/>
      <c r="R146" s="307"/>
      <c r="S146" s="47"/>
      <c r="T146" s="48"/>
      <c r="U146" s="111"/>
      <c r="V146" s="112"/>
      <c r="W146" s="113"/>
      <c r="X146" s="116"/>
      <c r="Y146" s="295"/>
      <c r="Z146" s="296"/>
      <c r="AA146" s="117"/>
      <c r="AB146" s="110"/>
      <c r="AC146" s="291"/>
    </row>
    <row r="147" spans="1:29" ht="15.75" customHeight="1">
      <c r="A147" s="312"/>
      <c r="B147" s="100"/>
      <c r="C147" s="293"/>
      <c r="D147" s="294"/>
      <c r="E147" s="101"/>
      <c r="F147" s="102"/>
      <c r="G147" s="121"/>
      <c r="H147" s="62"/>
      <c r="I147" s="104"/>
      <c r="J147" s="105"/>
      <c r="K147" s="106"/>
      <c r="L147" s="118"/>
      <c r="M147" s="105"/>
      <c r="N147" s="106"/>
      <c r="O147" s="123"/>
      <c r="P147" s="124"/>
      <c r="Q147" s="125"/>
      <c r="R147" s="307"/>
      <c r="S147" s="47"/>
      <c r="T147" s="48"/>
      <c r="U147" s="111"/>
      <c r="V147" s="112"/>
      <c r="W147" s="113"/>
      <c r="X147" s="116"/>
      <c r="Y147" s="295"/>
      <c r="Z147" s="296"/>
      <c r="AA147" s="117"/>
      <c r="AB147" s="110"/>
      <c r="AC147" s="291"/>
    </row>
    <row r="148" spans="1:29" ht="15.75" customHeight="1">
      <c r="A148" s="312"/>
      <c r="B148" s="100"/>
      <c r="C148" s="293"/>
      <c r="D148" s="294"/>
      <c r="E148" s="101"/>
      <c r="F148" s="102"/>
      <c r="G148" s="121"/>
      <c r="H148" s="62"/>
      <c r="I148" s="104"/>
      <c r="J148" s="105"/>
      <c r="K148" s="106"/>
      <c r="L148" s="118"/>
      <c r="M148" s="105"/>
      <c r="N148" s="106"/>
      <c r="O148" s="123"/>
      <c r="P148" s="124"/>
      <c r="Q148" s="125"/>
      <c r="R148" s="307"/>
      <c r="S148" s="47"/>
      <c r="T148" s="48"/>
      <c r="U148" s="111"/>
      <c r="V148" s="112"/>
      <c r="W148" s="113"/>
      <c r="X148" s="116"/>
      <c r="Y148" s="295"/>
      <c r="Z148" s="296"/>
      <c r="AA148" s="117"/>
      <c r="AB148" s="110"/>
      <c r="AC148" s="291"/>
    </row>
    <row r="149" spans="1:29" ht="15.75" customHeight="1">
      <c r="A149" s="312"/>
      <c r="B149" s="100"/>
      <c r="C149" s="293"/>
      <c r="D149" s="294"/>
      <c r="E149" s="101"/>
      <c r="F149" s="102"/>
      <c r="G149" s="121"/>
      <c r="H149" s="62"/>
      <c r="I149" s="104"/>
      <c r="J149" s="105"/>
      <c r="K149" s="106"/>
      <c r="L149" s="118"/>
      <c r="M149" s="105"/>
      <c r="N149" s="106"/>
      <c r="O149" s="123"/>
      <c r="P149" s="124"/>
      <c r="Q149" s="125"/>
      <c r="R149" s="307"/>
      <c r="S149" s="47"/>
      <c r="T149" s="48"/>
      <c r="U149" s="111"/>
      <c r="V149" s="112"/>
      <c r="W149" s="113"/>
      <c r="X149" s="116"/>
      <c r="Y149" s="295"/>
      <c r="Z149" s="296"/>
      <c r="AA149" s="117"/>
      <c r="AB149" s="110"/>
      <c r="AC149" s="291"/>
    </row>
    <row r="150" spans="1:29" ht="15.75" customHeight="1">
      <c r="A150" s="312"/>
      <c r="B150" s="100"/>
      <c r="C150" s="293"/>
      <c r="D150" s="294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307"/>
      <c r="S150" s="47"/>
      <c r="T150" s="48"/>
      <c r="U150" s="111"/>
      <c r="V150" s="112"/>
      <c r="W150" s="113"/>
      <c r="X150" s="116"/>
      <c r="Y150" s="295"/>
      <c r="Z150" s="296"/>
      <c r="AA150" s="117"/>
      <c r="AB150" s="110"/>
      <c r="AC150" s="291"/>
    </row>
    <row r="151" spans="1:29" ht="15.75" customHeight="1">
      <c r="A151" s="312"/>
      <c r="B151" s="100"/>
      <c r="C151" s="293"/>
      <c r="D151" s="294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307"/>
      <c r="S151" s="47"/>
      <c r="T151" s="48"/>
      <c r="U151" s="111"/>
      <c r="V151" s="112"/>
      <c r="W151" s="126"/>
      <c r="X151" s="127"/>
      <c r="Y151" s="295"/>
      <c r="Z151" s="296"/>
      <c r="AA151" s="117"/>
      <c r="AB151" s="110"/>
      <c r="AC151" s="291"/>
    </row>
    <row r="152" spans="1:29" ht="15.75" customHeight="1">
      <c r="A152" s="312"/>
      <c r="B152" s="100"/>
      <c r="C152" s="293"/>
      <c r="D152" s="294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307"/>
      <c r="S152" s="47"/>
      <c r="T152" s="48"/>
      <c r="U152" s="111"/>
      <c r="V152" s="112"/>
      <c r="W152" s="126"/>
      <c r="X152" s="127"/>
      <c r="Y152" s="295"/>
      <c r="Z152" s="296"/>
      <c r="AA152" s="117"/>
      <c r="AB152" s="110"/>
      <c r="AC152" s="291"/>
    </row>
    <row r="153" spans="1:29" ht="15.75" customHeight="1">
      <c r="A153" s="312"/>
      <c r="B153" s="100"/>
      <c r="C153" s="293"/>
      <c r="D153" s="294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307"/>
      <c r="S153" s="47"/>
      <c r="T153" s="48"/>
      <c r="U153" s="111"/>
      <c r="V153" s="112"/>
      <c r="W153" s="126"/>
      <c r="X153" s="127"/>
      <c r="Y153" s="295"/>
      <c r="Z153" s="296"/>
      <c r="AA153" s="117"/>
      <c r="AB153" s="110"/>
      <c r="AC153" s="291"/>
    </row>
    <row r="154" spans="1:29" ht="15.75" customHeight="1">
      <c r="A154" s="312"/>
      <c r="B154" s="100"/>
      <c r="C154" s="293"/>
      <c r="D154" s="294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307"/>
      <c r="S154" s="47"/>
      <c r="T154" s="48"/>
      <c r="U154" s="111"/>
      <c r="V154" s="112"/>
      <c r="W154" s="126"/>
      <c r="X154" s="127"/>
      <c r="Y154" s="295"/>
      <c r="Z154" s="296"/>
      <c r="AA154" s="117"/>
      <c r="AB154" s="110"/>
      <c r="AC154" s="291"/>
    </row>
    <row r="155" spans="1:29" ht="15.75" customHeight="1">
      <c r="A155" s="312"/>
      <c r="B155" s="100"/>
      <c r="C155" s="293"/>
      <c r="D155" s="294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307"/>
      <c r="S155" s="47"/>
      <c r="T155" s="48"/>
      <c r="U155" s="111"/>
      <c r="V155" s="112"/>
      <c r="W155" s="126"/>
      <c r="X155" s="127"/>
      <c r="Y155" s="295"/>
      <c r="Z155" s="296"/>
      <c r="AA155" s="117"/>
      <c r="AB155" s="110"/>
      <c r="AC155" s="291"/>
    </row>
    <row r="156" spans="1:29" ht="15.75" customHeight="1">
      <c r="A156" s="312"/>
      <c r="B156" s="100"/>
      <c r="C156" s="293"/>
      <c r="D156" s="294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307"/>
      <c r="S156" s="119"/>
      <c r="T156" s="120"/>
      <c r="U156" s="130"/>
      <c r="V156" s="131"/>
      <c r="W156" s="126"/>
      <c r="X156" s="127"/>
      <c r="Y156" s="295"/>
      <c r="Z156" s="296"/>
      <c r="AA156" s="165"/>
      <c r="AB156" s="125"/>
      <c r="AC156" s="291"/>
    </row>
    <row r="157" spans="1:29" ht="15.75" customHeight="1" thickBot="1">
      <c r="A157" s="313"/>
      <c r="B157" s="133" t="s">
        <v>117</v>
      </c>
      <c r="C157" s="297"/>
      <c r="D157" s="297"/>
      <c r="E157" s="134"/>
      <c r="F157" s="99"/>
      <c r="G157" s="135"/>
      <c r="H157" s="69"/>
      <c r="I157" s="136">
        <f t="shared" ref="I157:J157" si="45">AVERAGE(I141:I156)</f>
        <v>4.25</v>
      </c>
      <c r="J157" s="137">
        <f t="shared" si="45"/>
        <v>3300</v>
      </c>
      <c r="K157" s="138">
        <f t="shared" ref="K157" si="46">J157/I157</f>
        <v>776.47058823529414</v>
      </c>
      <c r="L157" s="136">
        <f t="shared" ref="L157:M157" si="47">AVERAGE(L141:L156)</f>
        <v>4.25</v>
      </c>
      <c r="M157" s="137">
        <f t="shared" si="47"/>
        <v>2950.9271051925125</v>
      </c>
      <c r="N157" s="138">
        <f>M157/L157</f>
        <v>694.33578945706176</v>
      </c>
      <c r="O157" s="139">
        <f>L157-I157</f>
        <v>0</v>
      </c>
      <c r="P157" s="140">
        <f>N157-K157</f>
        <v>-82.13479877823238</v>
      </c>
      <c r="Q157" s="141">
        <f>N157/K157</f>
        <v>0.89422033490682196</v>
      </c>
      <c r="R157" s="308"/>
      <c r="S157" s="142">
        <f>S141</f>
        <v>0.70833333333333337</v>
      </c>
      <c r="T157" s="143">
        <f>INDEX(T141:T156,COUNTA(T141:T156))</f>
        <v>0.90069444444444446</v>
      </c>
      <c r="U157" s="144"/>
      <c r="V157" s="166"/>
      <c r="W157" s="99"/>
      <c r="X157" s="69"/>
      <c r="Y157" s="298"/>
      <c r="Z157" s="299"/>
      <c r="AA157" s="168">
        <f>M157-J157</f>
        <v>-349.0728948074875</v>
      </c>
      <c r="AB157" s="141">
        <f>M157/J157</f>
        <v>0.89422033490682196</v>
      </c>
      <c r="AC157" s="292"/>
    </row>
    <row r="158" spans="1:29" ht="15.75" customHeight="1">
      <c r="A158" s="300" t="s">
        <v>152</v>
      </c>
      <c r="B158" s="114" t="s">
        <v>120</v>
      </c>
      <c r="C158" s="304" t="s">
        <v>153</v>
      </c>
      <c r="D158" s="305"/>
      <c r="E158" s="147">
        <v>14.03</v>
      </c>
      <c r="F158" s="97">
        <v>2146</v>
      </c>
      <c r="G158" s="148">
        <f t="shared" ref="G158:G161" si="48">E158*F158</f>
        <v>30108.379999999997</v>
      </c>
      <c r="H158" s="149">
        <v>2</v>
      </c>
      <c r="I158" s="150">
        <v>3</v>
      </c>
      <c r="J158" s="151">
        <v>3000</v>
      </c>
      <c r="K158" s="152">
        <f>J158/I158</f>
        <v>1000</v>
      </c>
      <c r="L158" s="153">
        <v>3</v>
      </c>
      <c r="M158" s="151">
        <f>F158/V158*60</f>
        <v>2687.1652173912998</v>
      </c>
      <c r="N158" s="152">
        <f>M158/L158</f>
        <v>895.72173913043332</v>
      </c>
      <c r="O158" s="154">
        <f>L158-I158</f>
        <v>0</v>
      </c>
      <c r="P158" s="155">
        <f>N158-K158</f>
        <v>-104.27826086956668</v>
      </c>
      <c r="Q158" s="156">
        <f>N158/K158</f>
        <v>0.89572173913043329</v>
      </c>
      <c r="R158" s="306">
        <f>Q174</f>
        <v>0.88732106771931052</v>
      </c>
      <c r="S158" s="157">
        <v>0.70839120370370368</v>
      </c>
      <c r="T158" s="158">
        <v>0.7416666666666667</v>
      </c>
      <c r="U158" s="159"/>
      <c r="V158" s="160">
        <v>47.91666666666675</v>
      </c>
      <c r="W158" s="161"/>
      <c r="X158" s="162"/>
      <c r="Y158" s="309"/>
      <c r="Z158" s="310"/>
      <c r="AA158" s="115">
        <f>M158-J158</f>
        <v>-312.83478260870015</v>
      </c>
      <c r="AB158" s="156">
        <f>M158/J158</f>
        <v>0.89572173913043329</v>
      </c>
      <c r="AC158" s="290">
        <f>AB174</f>
        <v>0.88732106771931052</v>
      </c>
    </row>
    <row r="159" spans="1:29" ht="15.75" customHeight="1">
      <c r="A159" s="301"/>
      <c r="B159" s="100" t="s">
        <v>120</v>
      </c>
      <c r="C159" s="293" t="s">
        <v>154</v>
      </c>
      <c r="D159" s="294"/>
      <c r="E159" s="101">
        <v>18.18</v>
      </c>
      <c r="F159" s="102">
        <v>1831</v>
      </c>
      <c r="G159" s="103">
        <f t="shared" si="48"/>
        <v>33287.58</v>
      </c>
      <c r="H159" s="26"/>
      <c r="I159" s="104">
        <v>4</v>
      </c>
      <c r="J159" s="105">
        <v>3000</v>
      </c>
      <c r="K159" s="106">
        <f t="shared" si="44"/>
        <v>750</v>
      </c>
      <c r="L159" s="107">
        <v>4</v>
      </c>
      <c r="M159" s="105">
        <f>F159/V159*60</f>
        <v>2687.1585813289817</v>
      </c>
      <c r="N159" s="106">
        <f>M159/L159</f>
        <v>671.78964533224541</v>
      </c>
      <c r="O159" s="108">
        <f>L159-I159</f>
        <v>0</v>
      </c>
      <c r="P159" s="109">
        <f>N159-K159</f>
        <v>-78.210354667754586</v>
      </c>
      <c r="Q159" s="110">
        <f>N159/K159</f>
        <v>0.89571952710966052</v>
      </c>
      <c r="R159" s="307"/>
      <c r="S159" s="47">
        <v>0.75216435185185182</v>
      </c>
      <c r="T159" s="48">
        <v>0.78055555555555556</v>
      </c>
      <c r="U159" s="111">
        <v>15.116666666666578</v>
      </c>
      <c r="V159" s="112">
        <v>40.883333333333383</v>
      </c>
      <c r="W159" s="113"/>
      <c r="X159" s="116"/>
      <c r="Y159" s="295"/>
      <c r="Z159" s="296"/>
      <c r="AA159" s="117">
        <f>M159-J159</f>
        <v>-312.84141867101835</v>
      </c>
      <c r="AB159" s="110">
        <f>M159/J159</f>
        <v>0.89571952710966052</v>
      </c>
      <c r="AC159" s="291"/>
    </row>
    <row r="160" spans="1:29" ht="15.75" customHeight="1">
      <c r="A160" s="301"/>
      <c r="B160" s="100" t="s">
        <v>120</v>
      </c>
      <c r="C160" s="293" t="s">
        <v>155</v>
      </c>
      <c r="D160" s="294"/>
      <c r="E160" s="101">
        <v>14.28</v>
      </c>
      <c r="F160" s="102">
        <v>4958</v>
      </c>
      <c r="G160" s="103">
        <f t="shared" si="48"/>
        <v>70800.239999999991</v>
      </c>
      <c r="H160" s="26">
        <v>2</v>
      </c>
      <c r="I160" s="104">
        <v>3</v>
      </c>
      <c r="J160" s="105">
        <v>3600</v>
      </c>
      <c r="K160" s="106">
        <f t="shared" si="44"/>
        <v>1200</v>
      </c>
      <c r="L160" s="107">
        <v>3</v>
      </c>
      <c r="M160" s="105">
        <f>F160/V160*60</f>
        <v>3118.7838546216985</v>
      </c>
      <c r="N160" s="106">
        <f>M160/L160</f>
        <v>1039.5946182072328</v>
      </c>
      <c r="O160" s="108">
        <f>L160-I160</f>
        <v>0</v>
      </c>
      <c r="P160" s="109">
        <f>N160-K160</f>
        <v>-160.40538179276723</v>
      </c>
      <c r="Q160" s="110">
        <f>N160/K160</f>
        <v>0.86632884850602732</v>
      </c>
      <c r="R160" s="307"/>
      <c r="S160" s="47">
        <v>0.79097222222222219</v>
      </c>
      <c r="T160" s="48">
        <v>0.85721064814814818</v>
      </c>
      <c r="U160" s="111">
        <v>14.999999999999947</v>
      </c>
      <c r="V160" s="112">
        <v>95.383333333333425</v>
      </c>
      <c r="W160" s="113">
        <v>0.85721064814814818</v>
      </c>
      <c r="X160" s="116">
        <v>0.90972222222222221</v>
      </c>
      <c r="Y160" s="295"/>
      <c r="Z160" s="296"/>
      <c r="AA160" s="117">
        <f>M160-J160</f>
        <v>-481.21614537830146</v>
      </c>
      <c r="AB160" s="110">
        <f>M160/J160</f>
        <v>0.86632884850602743</v>
      </c>
      <c r="AC160" s="291"/>
    </row>
    <row r="161" spans="1:29" ht="15.75" customHeight="1">
      <c r="A161" s="301"/>
      <c r="B161" s="100" t="s">
        <v>120</v>
      </c>
      <c r="C161" s="293" t="s">
        <v>153</v>
      </c>
      <c r="D161" s="294"/>
      <c r="E161" s="101">
        <v>14.03</v>
      </c>
      <c r="F161" s="102">
        <v>5693</v>
      </c>
      <c r="G161" s="103">
        <f t="shared" si="48"/>
        <v>79872.789999999994</v>
      </c>
      <c r="H161" s="26"/>
      <c r="I161" s="104">
        <v>3</v>
      </c>
      <c r="J161" s="105">
        <v>3000</v>
      </c>
      <c r="K161" s="106">
        <f t="shared" si="44"/>
        <v>1000</v>
      </c>
      <c r="L161" s="107">
        <v>3</v>
      </c>
      <c r="M161" s="105">
        <f>F161/V161*60</f>
        <v>2687.1377999213323</v>
      </c>
      <c r="N161" s="106">
        <f>M161/L161</f>
        <v>895.7125999737774</v>
      </c>
      <c r="O161" s="108">
        <f>L161-I161</f>
        <v>0</v>
      </c>
      <c r="P161" s="109">
        <f>N161-K161</f>
        <v>-104.2874000262226</v>
      </c>
      <c r="Q161" s="110">
        <f>N161/K161</f>
        <v>0.89571259997377739</v>
      </c>
      <c r="R161" s="307"/>
      <c r="S161" s="47">
        <v>0.90972222222222221</v>
      </c>
      <c r="T161" s="48">
        <v>0.99799768518518517</v>
      </c>
      <c r="U161" s="111">
        <v>75.616666666666603</v>
      </c>
      <c r="V161" s="112">
        <v>127.11666666666666</v>
      </c>
      <c r="W161" s="113"/>
      <c r="X161" s="116"/>
      <c r="Y161" s="295"/>
      <c r="Z161" s="296"/>
      <c r="AA161" s="117">
        <f>M161-J161</f>
        <v>-312.86220007866768</v>
      </c>
      <c r="AB161" s="110">
        <f>M161/J161</f>
        <v>0.89571259997377739</v>
      </c>
      <c r="AC161" s="291"/>
    </row>
    <row r="162" spans="1:29" ht="15.75" customHeight="1">
      <c r="A162" s="302"/>
      <c r="B162" s="100"/>
      <c r="C162" s="293"/>
      <c r="D162" s="294"/>
      <c r="E162" s="101"/>
      <c r="F162" s="102"/>
      <c r="G162" s="103"/>
      <c r="H162" s="13"/>
      <c r="I162" s="104"/>
      <c r="J162" s="105"/>
      <c r="K162" s="106"/>
      <c r="L162" s="118"/>
      <c r="M162" s="105"/>
      <c r="N162" s="106"/>
      <c r="O162" s="108"/>
      <c r="P162" s="109"/>
      <c r="Q162" s="110"/>
      <c r="R162" s="307"/>
      <c r="S162" s="47"/>
      <c r="T162" s="48"/>
      <c r="U162" s="111"/>
      <c r="V162" s="112"/>
      <c r="W162" s="113"/>
      <c r="X162" s="116"/>
      <c r="Y162" s="295"/>
      <c r="Z162" s="296"/>
      <c r="AA162" s="117"/>
      <c r="AB162" s="110"/>
      <c r="AC162" s="291"/>
    </row>
    <row r="163" spans="1:29" ht="15.75" customHeight="1">
      <c r="A163" s="302"/>
      <c r="B163" s="100"/>
      <c r="C163" s="293"/>
      <c r="D163" s="294"/>
      <c r="E163" s="101"/>
      <c r="F163" s="102"/>
      <c r="G163" s="121"/>
      <c r="H163" s="122"/>
      <c r="I163" s="104"/>
      <c r="J163" s="105"/>
      <c r="K163" s="106"/>
      <c r="L163" s="107"/>
      <c r="M163" s="105"/>
      <c r="N163" s="106"/>
      <c r="O163" s="108"/>
      <c r="P163" s="109"/>
      <c r="Q163" s="110"/>
      <c r="R163" s="307"/>
      <c r="S163" s="47"/>
      <c r="T163" s="48"/>
      <c r="U163" s="111"/>
      <c r="V163" s="112"/>
      <c r="W163" s="113"/>
      <c r="X163" s="116"/>
      <c r="Y163" s="295"/>
      <c r="Z163" s="296"/>
      <c r="AA163" s="117"/>
      <c r="AB163" s="110"/>
      <c r="AC163" s="291"/>
    </row>
    <row r="164" spans="1:29" ht="15.75" customHeight="1">
      <c r="A164" s="302"/>
      <c r="B164" s="100"/>
      <c r="C164" s="293"/>
      <c r="D164" s="294"/>
      <c r="E164" s="101"/>
      <c r="F164" s="102"/>
      <c r="G164" s="121"/>
      <c r="H164" s="62"/>
      <c r="I164" s="104"/>
      <c r="J164" s="105"/>
      <c r="K164" s="106"/>
      <c r="L164" s="118"/>
      <c r="M164" s="105"/>
      <c r="N164" s="106"/>
      <c r="O164" s="123"/>
      <c r="P164" s="124"/>
      <c r="Q164" s="125"/>
      <c r="R164" s="307"/>
      <c r="S164" s="47"/>
      <c r="T164" s="48"/>
      <c r="U164" s="111"/>
      <c r="V164" s="112"/>
      <c r="W164" s="113"/>
      <c r="X164" s="116"/>
      <c r="Y164" s="295"/>
      <c r="Z164" s="296"/>
      <c r="AA164" s="117"/>
      <c r="AB164" s="110"/>
      <c r="AC164" s="291"/>
    </row>
    <row r="165" spans="1:29" ht="15.75" customHeight="1">
      <c r="A165" s="302"/>
      <c r="B165" s="100"/>
      <c r="C165" s="293"/>
      <c r="D165" s="294"/>
      <c r="E165" s="101"/>
      <c r="F165" s="102"/>
      <c r="G165" s="121"/>
      <c r="H165" s="62"/>
      <c r="I165" s="104"/>
      <c r="J165" s="105"/>
      <c r="K165" s="106"/>
      <c r="L165" s="118"/>
      <c r="M165" s="105"/>
      <c r="N165" s="106"/>
      <c r="O165" s="123"/>
      <c r="P165" s="124"/>
      <c r="Q165" s="125"/>
      <c r="R165" s="307"/>
      <c r="S165" s="47"/>
      <c r="T165" s="48"/>
      <c r="U165" s="111"/>
      <c r="V165" s="112"/>
      <c r="W165" s="113"/>
      <c r="X165" s="116"/>
      <c r="Y165" s="295"/>
      <c r="Z165" s="296"/>
      <c r="AA165" s="117"/>
      <c r="AB165" s="110"/>
      <c r="AC165" s="291"/>
    </row>
    <row r="166" spans="1:29" ht="15.75" customHeight="1">
      <c r="A166" s="302"/>
      <c r="B166" s="100"/>
      <c r="C166" s="293"/>
      <c r="D166" s="294"/>
      <c r="E166" s="101"/>
      <c r="F166" s="102"/>
      <c r="G166" s="121"/>
      <c r="H166" s="62"/>
      <c r="I166" s="104"/>
      <c r="J166" s="105"/>
      <c r="K166" s="106"/>
      <c r="L166" s="118"/>
      <c r="M166" s="105"/>
      <c r="N166" s="106"/>
      <c r="O166" s="123"/>
      <c r="P166" s="124"/>
      <c r="Q166" s="125"/>
      <c r="R166" s="307"/>
      <c r="S166" s="47"/>
      <c r="T166" s="48"/>
      <c r="U166" s="111"/>
      <c r="V166" s="112"/>
      <c r="W166" s="113"/>
      <c r="X166" s="116"/>
      <c r="Y166" s="295"/>
      <c r="Z166" s="296"/>
      <c r="AA166" s="117"/>
      <c r="AB166" s="110"/>
      <c r="AC166" s="291"/>
    </row>
    <row r="167" spans="1:29" ht="15.75" customHeight="1">
      <c r="A167" s="302"/>
      <c r="B167" s="100"/>
      <c r="C167" s="293"/>
      <c r="D167" s="294"/>
      <c r="E167" s="101"/>
      <c r="F167" s="102"/>
      <c r="G167" s="121"/>
      <c r="H167" s="62"/>
      <c r="I167" s="104"/>
      <c r="J167" s="105"/>
      <c r="K167" s="106"/>
      <c r="L167" s="118"/>
      <c r="M167" s="105"/>
      <c r="N167" s="106"/>
      <c r="O167" s="123"/>
      <c r="P167" s="124"/>
      <c r="Q167" s="125"/>
      <c r="R167" s="307"/>
      <c r="S167" s="47"/>
      <c r="T167" s="48"/>
      <c r="U167" s="111"/>
      <c r="V167" s="112"/>
      <c r="W167" s="113"/>
      <c r="X167" s="116"/>
      <c r="Y167" s="295"/>
      <c r="Z167" s="296"/>
      <c r="AA167" s="117"/>
      <c r="AB167" s="110"/>
      <c r="AC167" s="291"/>
    </row>
    <row r="168" spans="1:29" ht="15.75" customHeight="1">
      <c r="A168" s="302"/>
      <c r="B168" s="100"/>
      <c r="C168" s="293"/>
      <c r="D168" s="294"/>
      <c r="E168" s="101"/>
      <c r="F168" s="102"/>
      <c r="G168" s="121"/>
      <c r="H168" s="62"/>
      <c r="I168" s="104"/>
      <c r="J168" s="105"/>
      <c r="K168" s="106"/>
      <c r="L168" s="118"/>
      <c r="M168" s="105"/>
      <c r="N168" s="106"/>
      <c r="O168" s="123"/>
      <c r="P168" s="124"/>
      <c r="Q168" s="125"/>
      <c r="R168" s="307"/>
      <c r="S168" s="47"/>
      <c r="T168" s="48"/>
      <c r="U168" s="111"/>
      <c r="V168" s="112"/>
      <c r="W168" s="126"/>
      <c r="X168" s="127"/>
      <c r="Y168" s="295"/>
      <c r="Z168" s="296"/>
      <c r="AA168" s="117"/>
      <c r="AB168" s="110"/>
      <c r="AC168" s="291"/>
    </row>
    <row r="169" spans="1:29" ht="15.75" customHeight="1">
      <c r="A169" s="302"/>
      <c r="B169" s="100"/>
      <c r="C169" s="293"/>
      <c r="D169" s="294"/>
      <c r="E169" s="101"/>
      <c r="F169" s="102"/>
      <c r="G169" s="121"/>
      <c r="H169" s="62"/>
      <c r="I169" s="104"/>
      <c r="J169" s="105"/>
      <c r="K169" s="106"/>
      <c r="L169" s="118"/>
      <c r="M169" s="105"/>
      <c r="N169" s="106"/>
      <c r="O169" s="123"/>
      <c r="P169" s="124"/>
      <c r="Q169" s="125"/>
      <c r="R169" s="307"/>
      <c r="S169" s="47"/>
      <c r="T169" s="48"/>
      <c r="U169" s="111"/>
      <c r="V169" s="112"/>
      <c r="W169" s="126"/>
      <c r="X169" s="127"/>
      <c r="Y169" s="295"/>
      <c r="Z169" s="296"/>
      <c r="AA169" s="117"/>
      <c r="AB169" s="110"/>
      <c r="AC169" s="291"/>
    </row>
    <row r="170" spans="1:29" ht="15.75" customHeight="1">
      <c r="A170" s="302"/>
      <c r="B170" s="100"/>
      <c r="C170" s="293"/>
      <c r="D170" s="294"/>
      <c r="E170" s="101"/>
      <c r="F170" s="102"/>
      <c r="G170" s="121"/>
      <c r="H170" s="62"/>
      <c r="I170" s="104"/>
      <c r="J170" s="105"/>
      <c r="K170" s="106"/>
      <c r="L170" s="118"/>
      <c r="M170" s="105"/>
      <c r="N170" s="106"/>
      <c r="O170" s="123"/>
      <c r="P170" s="124"/>
      <c r="Q170" s="125"/>
      <c r="R170" s="307"/>
      <c r="S170" s="47"/>
      <c r="T170" s="48"/>
      <c r="U170" s="111"/>
      <c r="V170" s="112"/>
      <c r="W170" s="126"/>
      <c r="X170" s="127"/>
      <c r="Y170" s="295"/>
      <c r="Z170" s="296"/>
      <c r="AA170" s="117"/>
      <c r="AB170" s="110"/>
      <c r="AC170" s="291"/>
    </row>
    <row r="171" spans="1:29" ht="15.75" customHeight="1">
      <c r="A171" s="302"/>
      <c r="B171" s="100"/>
      <c r="C171" s="293"/>
      <c r="D171" s="294"/>
      <c r="E171" s="101"/>
      <c r="F171" s="102"/>
      <c r="G171" s="121"/>
      <c r="H171" s="62"/>
      <c r="I171" s="104"/>
      <c r="J171" s="105"/>
      <c r="K171" s="106"/>
      <c r="L171" s="118"/>
      <c r="M171" s="105"/>
      <c r="N171" s="106"/>
      <c r="O171" s="123"/>
      <c r="P171" s="124"/>
      <c r="Q171" s="125"/>
      <c r="R171" s="307"/>
      <c r="S171" s="47"/>
      <c r="T171" s="48"/>
      <c r="U171" s="111"/>
      <c r="V171" s="112"/>
      <c r="W171" s="126"/>
      <c r="X171" s="127"/>
      <c r="Y171" s="295"/>
      <c r="Z171" s="296"/>
      <c r="AA171" s="117"/>
      <c r="AB171" s="110"/>
      <c r="AC171" s="291"/>
    </row>
    <row r="172" spans="1:29" ht="15.75" customHeight="1">
      <c r="A172" s="302"/>
      <c r="B172" s="100"/>
      <c r="C172" s="293"/>
      <c r="D172" s="294"/>
      <c r="E172" s="101"/>
      <c r="F172" s="102"/>
      <c r="G172" s="121"/>
      <c r="H172" s="62"/>
      <c r="I172" s="104"/>
      <c r="J172" s="105"/>
      <c r="K172" s="106"/>
      <c r="L172" s="118"/>
      <c r="M172" s="105"/>
      <c r="N172" s="106"/>
      <c r="O172" s="123"/>
      <c r="P172" s="124"/>
      <c r="Q172" s="125"/>
      <c r="R172" s="307"/>
      <c r="S172" s="47"/>
      <c r="T172" s="48"/>
      <c r="U172" s="111"/>
      <c r="V172" s="112"/>
      <c r="W172" s="126"/>
      <c r="X172" s="127"/>
      <c r="Y172" s="295"/>
      <c r="Z172" s="296"/>
      <c r="AA172" s="117"/>
      <c r="AB172" s="110"/>
      <c r="AC172" s="291"/>
    </row>
    <row r="173" spans="1:29" ht="15.75" customHeight="1">
      <c r="A173" s="302"/>
      <c r="B173" s="100"/>
      <c r="C173" s="293"/>
      <c r="D173" s="294"/>
      <c r="E173" s="170"/>
      <c r="F173" s="102"/>
      <c r="G173" s="129"/>
      <c r="H173" s="62"/>
      <c r="I173" s="104"/>
      <c r="J173" s="105"/>
      <c r="K173" s="106"/>
      <c r="L173" s="118"/>
      <c r="M173" s="105"/>
      <c r="N173" s="106"/>
      <c r="O173" s="123"/>
      <c r="P173" s="124"/>
      <c r="Q173" s="125"/>
      <c r="R173" s="307"/>
      <c r="S173" s="119"/>
      <c r="T173" s="120"/>
      <c r="U173" s="130"/>
      <c r="V173" s="131"/>
      <c r="W173" s="126"/>
      <c r="X173" s="127"/>
      <c r="Y173" s="295"/>
      <c r="Z173" s="296"/>
      <c r="AA173" s="165"/>
      <c r="AB173" s="125"/>
      <c r="AC173" s="291"/>
    </row>
    <row r="174" spans="1:29" ht="15.75" customHeight="1" thickBot="1">
      <c r="A174" s="303"/>
      <c r="B174" s="133" t="s">
        <v>117</v>
      </c>
      <c r="C174" s="297"/>
      <c r="D174" s="297"/>
      <c r="E174" s="134"/>
      <c r="F174" s="99"/>
      <c r="G174" s="135"/>
      <c r="H174" s="69"/>
      <c r="I174" s="136">
        <f t="shared" ref="I174:J174" si="49">AVERAGE(I158:I173)</f>
        <v>3.25</v>
      </c>
      <c r="J174" s="137">
        <f t="shared" si="49"/>
        <v>3150</v>
      </c>
      <c r="K174" s="138">
        <f t="shared" ref="K174" si="50">J174/I174</f>
        <v>969.23076923076928</v>
      </c>
      <c r="L174" s="136">
        <f t="shared" ref="L174:M174" si="51">AVERAGE(L158:L173)</f>
        <v>3.25</v>
      </c>
      <c r="M174" s="137">
        <f t="shared" si="51"/>
        <v>2795.0613633158282</v>
      </c>
      <c r="N174" s="138">
        <f t="shared" ref="N174:N180" si="52">M174/L174</f>
        <v>860.01888102025487</v>
      </c>
      <c r="O174" s="139">
        <f t="shared" ref="O174:O180" si="53">L174-I174</f>
        <v>0</v>
      </c>
      <c r="P174" s="140">
        <f t="shared" ref="P174:P180" si="54">N174-K174</f>
        <v>-109.21188821051442</v>
      </c>
      <c r="Q174" s="141">
        <f t="shared" ref="Q174:Q180" si="55">N174/K174</f>
        <v>0.88732106771931052</v>
      </c>
      <c r="R174" s="308"/>
      <c r="S174" s="142">
        <f>S158</f>
        <v>0.70839120370370368</v>
      </c>
      <c r="T174" s="143">
        <f>INDEX(T158:T173,COUNTA(T158:T173))</f>
        <v>0.99799768518518517</v>
      </c>
      <c r="U174" s="144"/>
      <c r="V174" s="166"/>
      <c r="W174" s="99"/>
      <c r="X174" s="69"/>
      <c r="Y174" s="298"/>
      <c r="Z174" s="299"/>
      <c r="AA174" s="168">
        <f t="shared" ref="AA174:AA180" si="56">M174-J174</f>
        <v>-354.9386366841718</v>
      </c>
      <c r="AB174" s="141">
        <f t="shared" ref="AB174:AB180" si="57">M174/J174</f>
        <v>0.88732106771931052</v>
      </c>
      <c r="AC174" s="292"/>
    </row>
    <row r="175" spans="1:29" ht="15.75" customHeight="1">
      <c r="A175" s="311" t="s">
        <v>156</v>
      </c>
      <c r="B175" s="114" t="s">
        <v>120</v>
      </c>
      <c r="C175" s="304" t="s">
        <v>157</v>
      </c>
      <c r="D175" s="305"/>
      <c r="E175" s="147">
        <v>18.18</v>
      </c>
      <c r="F175" s="97">
        <v>2057</v>
      </c>
      <c r="G175" s="148">
        <f t="shared" ref="G175:G180" si="58">E175*F175</f>
        <v>37396.26</v>
      </c>
      <c r="H175" s="149">
        <v>2</v>
      </c>
      <c r="I175" s="150">
        <v>3</v>
      </c>
      <c r="J175" s="151">
        <v>3600</v>
      </c>
      <c r="K175" s="152">
        <f>J175/I175</f>
        <v>1200</v>
      </c>
      <c r="L175" s="153">
        <v>3</v>
      </c>
      <c r="M175" s="151">
        <f t="shared" ref="M175:M180" si="59">F175/V175*60</f>
        <v>3120.6068268015083</v>
      </c>
      <c r="N175" s="152">
        <f t="shared" si="52"/>
        <v>1040.2022756005028</v>
      </c>
      <c r="O175" s="154">
        <f t="shared" si="53"/>
        <v>0</v>
      </c>
      <c r="P175" s="155">
        <f t="shared" si="54"/>
        <v>-159.79772439949716</v>
      </c>
      <c r="Q175" s="156">
        <f t="shared" si="55"/>
        <v>0.8668352296670857</v>
      </c>
      <c r="R175" s="306">
        <f>Q191</f>
        <v>0.87309205134340029</v>
      </c>
      <c r="S175" s="157">
        <v>0.70864583333333331</v>
      </c>
      <c r="T175" s="158">
        <v>0.73611111111111116</v>
      </c>
      <c r="U175" s="159"/>
      <c r="V175" s="160">
        <v>39.550000000000111</v>
      </c>
      <c r="W175" s="158"/>
      <c r="X175" s="169"/>
      <c r="Y175" s="309"/>
      <c r="Z175" s="310"/>
      <c r="AA175" s="171">
        <f t="shared" si="56"/>
        <v>-479.3931731984917</v>
      </c>
      <c r="AB175" s="156">
        <f t="shared" si="57"/>
        <v>0.86683522966708559</v>
      </c>
      <c r="AC175" s="290">
        <f>AB191</f>
        <v>0.8730920513434004</v>
      </c>
    </row>
    <row r="176" spans="1:29" ht="15.75" customHeight="1">
      <c r="A176" s="312"/>
      <c r="B176" s="100" t="s">
        <v>120</v>
      </c>
      <c r="C176" s="293" t="s">
        <v>158</v>
      </c>
      <c r="D176" s="294"/>
      <c r="E176" s="101">
        <v>18.18</v>
      </c>
      <c r="F176" s="102">
        <v>1247</v>
      </c>
      <c r="G176" s="103">
        <f t="shared" si="58"/>
        <v>22670.46</v>
      </c>
      <c r="H176" s="26"/>
      <c r="I176" s="104">
        <v>3</v>
      </c>
      <c r="J176" s="105">
        <v>3600</v>
      </c>
      <c r="K176" s="106">
        <f t="shared" si="44"/>
        <v>1200</v>
      </c>
      <c r="L176" s="107">
        <v>3</v>
      </c>
      <c r="M176" s="105">
        <f t="shared" si="59"/>
        <v>3126.1838440111478</v>
      </c>
      <c r="N176" s="106">
        <f t="shared" si="52"/>
        <v>1042.0612813370492</v>
      </c>
      <c r="O176" s="108">
        <f t="shared" si="53"/>
        <v>0</v>
      </c>
      <c r="P176" s="109">
        <f t="shared" si="54"/>
        <v>-157.93871866295081</v>
      </c>
      <c r="Q176" s="110">
        <f t="shared" si="55"/>
        <v>0.86838440111420767</v>
      </c>
      <c r="R176" s="307"/>
      <c r="S176" s="47">
        <v>0.74657407407407406</v>
      </c>
      <c r="T176" s="48">
        <v>0.7631944444444444</v>
      </c>
      <c r="U176" s="111">
        <v>15.066666666666571</v>
      </c>
      <c r="V176" s="112">
        <v>23.933333333333291</v>
      </c>
      <c r="W176" s="113"/>
      <c r="X176" s="13"/>
      <c r="Y176" s="295"/>
      <c r="Z176" s="296"/>
      <c r="AA176" s="172">
        <f t="shared" si="56"/>
        <v>-473.81615598885219</v>
      </c>
      <c r="AB176" s="110">
        <f t="shared" si="57"/>
        <v>0.86838440111420767</v>
      </c>
      <c r="AC176" s="291"/>
    </row>
    <row r="177" spans="1:29" ht="15.75" customHeight="1">
      <c r="A177" s="312"/>
      <c r="B177" s="100" t="s">
        <v>120</v>
      </c>
      <c r="C177" s="293" t="s">
        <v>159</v>
      </c>
      <c r="D177" s="294"/>
      <c r="E177" s="101">
        <v>24.82</v>
      </c>
      <c r="F177" s="102">
        <v>2692</v>
      </c>
      <c r="G177" s="103">
        <f t="shared" si="58"/>
        <v>66815.44</v>
      </c>
      <c r="H177" s="26"/>
      <c r="I177" s="104">
        <v>4</v>
      </c>
      <c r="J177" s="105">
        <v>3300</v>
      </c>
      <c r="K177" s="106">
        <f t="shared" si="44"/>
        <v>825</v>
      </c>
      <c r="L177" s="107">
        <v>4</v>
      </c>
      <c r="M177" s="105">
        <f t="shared" si="59"/>
        <v>2925.2037428312733</v>
      </c>
      <c r="N177" s="106">
        <f t="shared" si="52"/>
        <v>731.30093570781833</v>
      </c>
      <c r="O177" s="108">
        <f t="shared" si="53"/>
        <v>0</v>
      </c>
      <c r="P177" s="109">
        <f t="shared" si="54"/>
        <v>-93.699064292181674</v>
      </c>
      <c r="Q177" s="110">
        <f t="shared" si="55"/>
        <v>0.88642537661553733</v>
      </c>
      <c r="R177" s="307"/>
      <c r="S177" s="47">
        <v>0.77430555555555558</v>
      </c>
      <c r="T177" s="48">
        <v>0.81265046296296295</v>
      </c>
      <c r="U177" s="111">
        <v>16.000000000000103</v>
      </c>
      <c r="V177" s="112">
        <v>55.216666666666612</v>
      </c>
      <c r="W177" s="113"/>
      <c r="X177" s="13"/>
      <c r="Y177" s="295"/>
      <c r="Z177" s="296"/>
      <c r="AA177" s="172">
        <f t="shared" si="56"/>
        <v>-374.7962571687267</v>
      </c>
      <c r="AB177" s="110">
        <f t="shared" si="57"/>
        <v>0.88642537661553733</v>
      </c>
      <c r="AC177" s="291"/>
    </row>
    <row r="178" spans="1:29" ht="15.75" customHeight="1">
      <c r="A178" s="312"/>
      <c r="B178" s="100" t="s">
        <v>120</v>
      </c>
      <c r="C178" s="293" t="s">
        <v>160</v>
      </c>
      <c r="D178" s="294"/>
      <c r="E178" s="101">
        <v>25.03</v>
      </c>
      <c r="F178" s="102">
        <v>2163</v>
      </c>
      <c r="G178" s="103">
        <f t="shared" si="58"/>
        <v>54139.89</v>
      </c>
      <c r="H178" s="26"/>
      <c r="I178" s="104">
        <v>4</v>
      </c>
      <c r="J178" s="105">
        <v>3300</v>
      </c>
      <c r="K178" s="106">
        <f t="shared" si="44"/>
        <v>825</v>
      </c>
      <c r="L178" s="107">
        <v>4</v>
      </c>
      <c r="M178" s="105">
        <f t="shared" si="59"/>
        <v>2924.0705970709646</v>
      </c>
      <c r="N178" s="106">
        <f t="shared" si="52"/>
        <v>731.01764926774115</v>
      </c>
      <c r="O178" s="108">
        <f t="shared" si="53"/>
        <v>0</v>
      </c>
      <c r="P178" s="109">
        <f t="shared" si="54"/>
        <v>-93.982350732258851</v>
      </c>
      <c r="Q178" s="110">
        <f t="shared" si="55"/>
        <v>0.88608199911241348</v>
      </c>
      <c r="R178" s="307"/>
      <c r="S178" s="47">
        <v>0.82291666666666663</v>
      </c>
      <c r="T178" s="48">
        <v>0.85373842592592597</v>
      </c>
      <c r="U178" s="111">
        <v>14.783333333333299</v>
      </c>
      <c r="V178" s="112">
        <v>44.383333333333454</v>
      </c>
      <c r="W178" s="113">
        <v>0.85373842592592597</v>
      </c>
      <c r="X178" s="116">
        <v>0.90694444444444433</v>
      </c>
      <c r="Y178" s="295"/>
      <c r="Z178" s="296"/>
      <c r="AA178" s="172">
        <f t="shared" si="56"/>
        <v>-375.9294029290354</v>
      </c>
      <c r="AB178" s="110">
        <f t="shared" si="57"/>
        <v>0.88608199911241348</v>
      </c>
      <c r="AC178" s="291"/>
    </row>
    <row r="179" spans="1:29" ht="15.75" customHeight="1">
      <c r="A179" s="312"/>
      <c r="B179" s="100" t="s">
        <v>120</v>
      </c>
      <c r="C179" s="293" t="s">
        <v>157</v>
      </c>
      <c r="D179" s="294"/>
      <c r="E179" s="101">
        <v>18.18</v>
      </c>
      <c r="F179" s="102">
        <v>1476</v>
      </c>
      <c r="G179" s="103">
        <f t="shared" si="58"/>
        <v>26833.68</v>
      </c>
      <c r="H179" s="13"/>
      <c r="I179" s="104">
        <v>3</v>
      </c>
      <c r="J179" s="105">
        <v>3600</v>
      </c>
      <c r="K179" s="106">
        <f t="shared" si="44"/>
        <v>1200</v>
      </c>
      <c r="L179" s="118">
        <v>3</v>
      </c>
      <c r="M179" s="105">
        <f t="shared" si="59"/>
        <v>3120.1409277744965</v>
      </c>
      <c r="N179" s="106">
        <f t="shared" si="52"/>
        <v>1040.0469759248322</v>
      </c>
      <c r="O179" s="108">
        <f t="shared" si="53"/>
        <v>0</v>
      </c>
      <c r="P179" s="109">
        <f t="shared" si="54"/>
        <v>-159.95302407516783</v>
      </c>
      <c r="Q179" s="110">
        <f t="shared" si="55"/>
        <v>0.86670581327069351</v>
      </c>
      <c r="R179" s="307"/>
      <c r="S179" s="47">
        <v>0.90694444444444433</v>
      </c>
      <c r="T179" s="48">
        <v>0.9266550925925926</v>
      </c>
      <c r="U179" s="111">
        <v>76.616666666666447</v>
      </c>
      <c r="V179" s="112">
        <v>28.383333333333507</v>
      </c>
      <c r="W179" s="113"/>
      <c r="X179" s="116"/>
      <c r="Y179" s="295"/>
      <c r="Z179" s="296"/>
      <c r="AA179" s="172">
        <f t="shared" si="56"/>
        <v>-479.8590722255035</v>
      </c>
      <c r="AB179" s="110">
        <f t="shared" si="57"/>
        <v>0.86670581327069351</v>
      </c>
      <c r="AC179" s="291"/>
    </row>
    <row r="180" spans="1:29" ht="15.75" customHeight="1">
      <c r="A180" s="312"/>
      <c r="B180" s="100" t="s">
        <v>120</v>
      </c>
      <c r="C180" s="293" t="s">
        <v>155</v>
      </c>
      <c r="D180" s="294"/>
      <c r="E180" s="101">
        <v>14.28</v>
      </c>
      <c r="F180" s="102">
        <v>4737</v>
      </c>
      <c r="G180" s="121">
        <f t="shared" si="58"/>
        <v>67644.36</v>
      </c>
      <c r="H180" s="122"/>
      <c r="I180" s="104">
        <v>3</v>
      </c>
      <c r="J180" s="105">
        <v>3600</v>
      </c>
      <c r="K180" s="106">
        <f t="shared" si="44"/>
        <v>1200</v>
      </c>
      <c r="L180" s="107">
        <v>3</v>
      </c>
      <c r="M180" s="105">
        <f t="shared" si="59"/>
        <v>3118.7271397220165</v>
      </c>
      <c r="N180" s="106">
        <f t="shared" si="52"/>
        <v>1039.5757132406723</v>
      </c>
      <c r="O180" s="108">
        <f t="shared" si="53"/>
        <v>0</v>
      </c>
      <c r="P180" s="109">
        <f t="shared" si="54"/>
        <v>-160.42428675932774</v>
      </c>
      <c r="Q180" s="110">
        <f t="shared" si="55"/>
        <v>0.86631309436722692</v>
      </c>
      <c r="R180" s="307"/>
      <c r="S180" s="47">
        <v>0.93682870370370375</v>
      </c>
      <c r="T180" s="48">
        <v>1.0001157407407408</v>
      </c>
      <c r="U180" s="111">
        <v>14.650000000000052</v>
      </c>
      <c r="V180" s="112">
        <v>91.133333333333411</v>
      </c>
      <c r="W180" s="113"/>
      <c r="X180" s="50"/>
      <c r="Y180" s="295"/>
      <c r="Z180" s="296"/>
      <c r="AA180" s="172">
        <f t="shared" si="56"/>
        <v>-481.27286027798345</v>
      </c>
      <c r="AB180" s="110">
        <f t="shared" si="57"/>
        <v>0.86631309436722681</v>
      </c>
      <c r="AC180" s="291"/>
    </row>
    <row r="181" spans="1:29" ht="15.75" customHeight="1">
      <c r="A181" s="312"/>
      <c r="B181" s="100"/>
      <c r="C181" s="293"/>
      <c r="D181" s="294"/>
      <c r="E181" s="101"/>
      <c r="F181" s="102"/>
      <c r="G181" s="121"/>
      <c r="H181" s="62"/>
      <c r="I181" s="104"/>
      <c r="J181" s="105"/>
      <c r="K181" s="106"/>
      <c r="L181" s="118"/>
      <c r="M181" s="105"/>
      <c r="N181" s="106"/>
      <c r="O181" s="123"/>
      <c r="P181" s="124"/>
      <c r="Q181" s="125"/>
      <c r="R181" s="307"/>
      <c r="S181" s="47"/>
      <c r="T181" s="48"/>
      <c r="U181" s="111"/>
      <c r="V181" s="112"/>
      <c r="W181" s="113"/>
      <c r="X181" s="116"/>
      <c r="Y181" s="295"/>
      <c r="Z181" s="296"/>
      <c r="AA181" s="172"/>
      <c r="AB181" s="110"/>
      <c r="AC181" s="291"/>
    </row>
    <row r="182" spans="1:29" ht="15.75" customHeight="1">
      <c r="A182" s="312"/>
      <c r="B182" s="100"/>
      <c r="C182" s="293"/>
      <c r="D182" s="294"/>
      <c r="E182" s="101"/>
      <c r="F182" s="102"/>
      <c r="G182" s="121"/>
      <c r="H182" s="62"/>
      <c r="I182" s="104"/>
      <c r="J182" s="105"/>
      <c r="K182" s="106"/>
      <c r="L182" s="118"/>
      <c r="M182" s="105"/>
      <c r="N182" s="106"/>
      <c r="O182" s="123"/>
      <c r="P182" s="124"/>
      <c r="Q182" s="125"/>
      <c r="R182" s="307"/>
      <c r="S182" s="47"/>
      <c r="T182" s="48"/>
      <c r="U182" s="111"/>
      <c r="V182" s="112"/>
      <c r="W182" s="113"/>
      <c r="X182" s="116"/>
      <c r="Y182" s="295"/>
      <c r="Z182" s="296"/>
      <c r="AA182" s="172"/>
      <c r="AB182" s="110"/>
      <c r="AC182" s="291"/>
    </row>
    <row r="183" spans="1:29" ht="15.75" customHeight="1">
      <c r="A183" s="312"/>
      <c r="B183" s="100"/>
      <c r="C183" s="293"/>
      <c r="D183" s="294"/>
      <c r="E183" s="101"/>
      <c r="F183" s="102"/>
      <c r="G183" s="121"/>
      <c r="H183" s="62"/>
      <c r="I183" s="104"/>
      <c r="J183" s="105"/>
      <c r="K183" s="106"/>
      <c r="L183" s="118"/>
      <c r="M183" s="105"/>
      <c r="N183" s="106"/>
      <c r="O183" s="123"/>
      <c r="P183" s="124"/>
      <c r="Q183" s="125"/>
      <c r="R183" s="307"/>
      <c r="S183" s="47"/>
      <c r="T183" s="48"/>
      <c r="U183" s="111"/>
      <c r="V183" s="112"/>
      <c r="W183" s="126"/>
      <c r="X183" s="127"/>
      <c r="Y183" s="295"/>
      <c r="Z183" s="296"/>
      <c r="AA183" s="172"/>
      <c r="AB183" s="110"/>
      <c r="AC183" s="291"/>
    </row>
    <row r="184" spans="1:29" ht="15.75" customHeight="1">
      <c r="A184" s="312"/>
      <c r="B184" s="100"/>
      <c r="C184" s="293"/>
      <c r="D184" s="294"/>
      <c r="E184" s="101"/>
      <c r="F184" s="102"/>
      <c r="G184" s="121"/>
      <c r="H184" s="62"/>
      <c r="I184" s="104"/>
      <c r="J184" s="105"/>
      <c r="K184" s="106"/>
      <c r="L184" s="118"/>
      <c r="M184" s="105"/>
      <c r="N184" s="106"/>
      <c r="O184" s="123"/>
      <c r="P184" s="124"/>
      <c r="Q184" s="125"/>
      <c r="R184" s="307"/>
      <c r="S184" s="47"/>
      <c r="T184" s="48"/>
      <c r="U184" s="111"/>
      <c r="V184" s="112"/>
      <c r="W184" s="126"/>
      <c r="X184" s="127"/>
      <c r="Y184" s="295"/>
      <c r="Z184" s="296"/>
      <c r="AA184" s="172"/>
      <c r="AB184" s="110"/>
      <c r="AC184" s="291"/>
    </row>
    <row r="185" spans="1:29" ht="15.75" customHeight="1">
      <c r="A185" s="312"/>
      <c r="B185" s="100"/>
      <c r="C185" s="293"/>
      <c r="D185" s="294"/>
      <c r="E185" s="101"/>
      <c r="F185" s="102"/>
      <c r="G185" s="121"/>
      <c r="H185" s="62"/>
      <c r="I185" s="104"/>
      <c r="J185" s="105"/>
      <c r="K185" s="106"/>
      <c r="L185" s="118"/>
      <c r="M185" s="105"/>
      <c r="N185" s="106"/>
      <c r="O185" s="123"/>
      <c r="P185" s="124"/>
      <c r="Q185" s="125"/>
      <c r="R185" s="307"/>
      <c r="S185" s="47"/>
      <c r="T185" s="48"/>
      <c r="U185" s="111"/>
      <c r="V185" s="112"/>
      <c r="W185" s="126"/>
      <c r="X185" s="127"/>
      <c r="Y185" s="295"/>
      <c r="Z185" s="296"/>
      <c r="AA185" s="172"/>
      <c r="AB185" s="110"/>
      <c r="AC185" s="291"/>
    </row>
    <row r="186" spans="1:29" ht="15.75" customHeight="1">
      <c r="A186" s="312"/>
      <c r="B186" s="100"/>
      <c r="C186" s="293"/>
      <c r="D186" s="294"/>
      <c r="E186" s="101"/>
      <c r="F186" s="102"/>
      <c r="G186" s="121"/>
      <c r="H186" s="62"/>
      <c r="I186" s="104"/>
      <c r="J186" s="105"/>
      <c r="K186" s="106"/>
      <c r="L186" s="118"/>
      <c r="M186" s="105"/>
      <c r="N186" s="106"/>
      <c r="O186" s="123"/>
      <c r="P186" s="124"/>
      <c r="Q186" s="125"/>
      <c r="R186" s="307"/>
      <c r="S186" s="47"/>
      <c r="T186" s="48"/>
      <c r="U186" s="111"/>
      <c r="V186" s="112"/>
      <c r="W186" s="126"/>
      <c r="X186" s="127"/>
      <c r="Y186" s="295"/>
      <c r="Z186" s="296"/>
      <c r="AA186" s="172"/>
      <c r="AB186" s="110"/>
      <c r="AC186" s="291"/>
    </row>
    <row r="187" spans="1:29" ht="15.75" customHeight="1">
      <c r="A187" s="312"/>
      <c r="B187" s="100"/>
      <c r="C187" s="293"/>
      <c r="D187" s="294"/>
      <c r="E187" s="101"/>
      <c r="F187" s="102"/>
      <c r="G187" s="121"/>
      <c r="H187" s="62"/>
      <c r="I187" s="104"/>
      <c r="J187" s="105"/>
      <c r="K187" s="106"/>
      <c r="L187" s="118"/>
      <c r="M187" s="105"/>
      <c r="N187" s="106"/>
      <c r="O187" s="123"/>
      <c r="P187" s="124"/>
      <c r="Q187" s="125"/>
      <c r="R187" s="307"/>
      <c r="S187" s="47"/>
      <c r="T187" s="48"/>
      <c r="U187" s="111"/>
      <c r="V187" s="112"/>
      <c r="W187" s="126"/>
      <c r="X187" s="127"/>
      <c r="Y187" s="295"/>
      <c r="Z187" s="296"/>
      <c r="AA187" s="172"/>
      <c r="AB187" s="110"/>
      <c r="AC187" s="291"/>
    </row>
    <row r="188" spans="1:29" ht="15.75" customHeight="1">
      <c r="A188" s="312"/>
      <c r="B188" s="100"/>
      <c r="C188" s="293"/>
      <c r="D188" s="294"/>
      <c r="E188" s="101"/>
      <c r="F188" s="102"/>
      <c r="G188" s="121"/>
      <c r="H188" s="62"/>
      <c r="I188" s="104"/>
      <c r="J188" s="105"/>
      <c r="K188" s="106"/>
      <c r="L188" s="118"/>
      <c r="M188" s="105"/>
      <c r="N188" s="106"/>
      <c r="O188" s="123"/>
      <c r="P188" s="124"/>
      <c r="Q188" s="125"/>
      <c r="R188" s="307"/>
      <c r="S188" s="47"/>
      <c r="T188" s="48"/>
      <c r="U188" s="111"/>
      <c r="V188" s="112"/>
      <c r="W188" s="113"/>
      <c r="X188" s="116"/>
      <c r="Y188" s="295"/>
      <c r="Z188" s="296"/>
      <c r="AA188" s="172"/>
      <c r="AB188" s="110"/>
      <c r="AC188" s="291"/>
    </row>
    <row r="189" spans="1:29" ht="15.75" customHeight="1">
      <c r="A189" s="312"/>
      <c r="B189" s="100"/>
      <c r="C189" s="293"/>
      <c r="D189" s="294"/>
      <c r="E189" s="101"/>
      <c r="F189" s="102"/>
      <c r="G189" s="121"/>
      <c r="H189" s="62"/>
      <c r="I189" s="104"/>
      <c r="J189" s="105"/>
      <c r="K189" s="106"/>
      <c r="L189" s="118"/>
      <c r="M189" s="105"/>
      <c r="N189" s="106"/>
      <c r="O189" s="123"/>
      <c r="P189" s="124"/>
      <c r="Q189" s="125"/>
      <c r="R189" s="307"/>
      <c r="S189" s="47"/>
      <c r="T189" s="48"/>
      <c r="U189" s="111"/>
      <c r="V189" s="112"/>
      <c r="W189" s="126"/>
      <c r="X189" s="127"/>
      <c r="Y189" s="295"/>
      <c r="Z189" s="296"/>
      <c r="AA189" s="172"/>
      <c r="AB189" s="110"/>
      <c r="AC189" s="291"/>
    </row>
    <row r="190" spans="1:29" ht="15.75" customHeight="1">
      <c r="A190" s="312"/>
      <c r="B190" s="100"/>
      <c r="C190" s="293"/>
      <c r="D190" s="294"/>
      <c r="E190" s="170"/>
      <c r="F190" s="102"/>
      <c r="G190" s="129"/>
      <c r="H190" s="62"/>
      <c r="I190" s="104"/>
      <c r="J190" s="105"/>
      <c r="K190" s="106"/>
      <c r="L190" s="118"/>
      <c r="M190" s="105"/>
      <c r="N190" s="106"/>
      <c r="O190" s="123"/>
      <c r="P190" s="124"/>
      <c r="Q190" s="125"/>
      <c r="R190" s="307"/>
      <c r="S190" s="119"/>
      <c r="T190" s="120"/>
      <c r="U190" s="130"/>
      <c r="V190" s="131"/>
      <c r="W190" s="126"/>
      <c r="X190" s="127"/>
      <c r="Y190" s="295"/>
      <c r="Z190" s="296"/>
      <c r="AA190" s="173"/>
      <c r="AB190" s="125"/>
      <c r="AC190" s="291"/>
    </row>
    <row r="191" spans="1:29" ht="15.75" customHeight="1" thickBot="1">
      <c r="A191" s="313"/>
      <c r="B191" s="133" t="s">
        <v>117</v>
      </c>
      <c r="C191" s="297"/>
      <c r="D191" s="297"/>
      <c r="E191" s="134"/>
      <c r="F191" s="167"/>
      <c r="G191" s="135"/>
      <c r="H191" s="69"/>
      <c r="I191" s="136">
        <f t="shared" ref="I191:J191" si="60">AVERAGE(I175:I190)</f>
        <v>3.3333333333333335</v>
      </c>
      <c r="J191" s="137">
        <f t="shared" si="60"/>
        <v>3500</v>
      </c>
      <c r="K191" s="138">
        <f t="shared" ref="K191" si="61">J191/I191</f>
        <v>1050</v>
      </c>
      <c r="L191" s="136">
        <f t="shared" ref="L191:M191" si="62">AVERAGE(L175:L190)</f>
        <v>3.3333333333333335</v>
      </c>
      <c r="M191" s="137">
        <f t="shared" si="62"/>
        <v>3055.8221797019014</v>
      </c>
      <c r="N191" s="138">
        <f>M191/L191</f>
        <v>916.74665391057033</v>
      </c>
      <c r="O191" s="139">
        <f>L191-I191</f>
        <v>0</v>
      </c>
      <c r="P191" s="140">
        <f>N191-K191</f>
        <v>-133.25334608942967</v>
      </c>
      <c r="Q191" s="141">
        <f>N191/K191</f>
        <v>0.87309205134340029</v>
      </c>
      <c r="R191" s="308"/>
      <c r="S191" s="142">
        <f>S175</f>
        <v>0.70864583333333331</v>
      </c>
      <c r="T191" s="143">
        <f>INDEX(T175:T190,COUNTA(T175:T190))</f>
        <v>1.0001157407407408</v>
      </c>
      <c r="U191" s="144"/>
      <c r="V191" s="166"/>
      <c r="W191" s="167"/>
      <c r="X191" s="138"/>
      <c r="Y191" s="298"/>
      <c r="Z191" s="299"/>
      <c r="AA191" s="174">
        <f>M191-J191</f>
        <v>-444.1778202980986</v>
      </c>
      <c r="AB191" s="141">
        <f>M191/J191</f>
        <v>0.8730920513434004</v>
      </c>
      <c r="AC191" s="292"/>
    </row>
    <row r="193" spans="25:26">
      <c r="Y193" s="289" t="s">
        <v>161</v>
      </c>
      <c r="Z193" s="289"/>
    </row>
    <row r="194" spans="25:26">
      <c r="Y194" s="289" t="s">
        <v>162</v>
      </c>
      <c r="Z194" s="289"/>
    </row>
    <row r="195" spans="25:26">
      <c r="Y195" s="289" t="s">
        <v>163</v>
      </c>
      <c r="Z195" s="289"/>
    </row>
    <row r="196" spans="25:26">
      <c r="Y196" s="289" t="s">
        <v>164</v>
      </c>
      <c r="Z196" s="289"/>
    </row>
    <row r="197" spans="25:26">
      <c r="Y197" s="289" t="s">
        <v>165</v>
      </c>
      <c r="Z197" s="289"/>
    </row>
    <row r="198" spans="25:26">
      <c r="Y198" s="289" t="s">
        <v>166</v>
      </c>
      <c r="Z198" s="289"/>
    </row>
    <row r="199" spans="25:26">
      <c r="Y199" s="289" t="s">
        <v>167</v>
      </c>
      <c r="Z199" s="289"/>
    </row>
    <row r="200" spans="25:26">
      <c r="Y200" s="289" t="s">
        <v>168</v>
      </c>
      <c r="Z200" s="289"/>
    </row>
    <row r="201" spans="25:26">
      <c r="Y201" s="289" t="s">
        <v>169</v>
      </c>
      <c r="Z201" s="289"/>
    </row>
    <row r="202" spans="25:26">
      <c r="Y202" s="289" t="s">
        <v>170</v>
      </c>
      <c r="Z202" s="289"/>
    </row>
    <row r="203" spans="25:26">
      <c r="Y203" s="289" t="s">
        <v>171</v>
      </c>
      <c r="Z203" s="289"/>
    </row>
    <row r="204" spans="25:26">
      <c r="Y204" s="289" t="s">
        <v>172</v>
      </c>
      <c r="Z204" s="289"/>
    </row>
    <row r="205" spans="25:26">
      <c r="Y205" s="289" t="s">
        <v>173</v>
      </c>
      <c r="Z205" s="289"/>
    </row>
  </sheetData>
  <mergeCells count="452">
    <mergeCell ref="Y205:Z205"/>
    <mergeCell ref="Y199:Z199"/>
    <mergeCell ref="Y200:Z200"/>
    <mergeCell ref="Y201:Z201"/>
    <mergeCell ref="Y202:Z202"/>
    <mergeCell ref="Y203:Z203"/>
    <mergeCell ref="Y204:Z204"/>
    <mergeCell ref="Y193:Z193"/>
    <mergeCell ref="Y194:Z194"/>
    <mergeCell ref="Y195:Z195"/>
    <mergeCell ref="Y196:Z196"/>
    <mergeCell ref="Y197:Z197"/>
    <mergeCell ref="Y198:Z198"/>
    <mergeCell ref="C170:D170"/>
    <mergeCell ref="Y170:Z170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89:D189"/>
    <mergeCell ref="Y189:Z189"/>
    <mergeCell ref="C190:D190"/>
    <mergeCell ref="Y190:Z190"/>
    <mergeCell ref="C191:D191"/>
    <mergeCell ref="Y191:Z191"/>
    <mergeCell ref="C186:D186"/>
    <mergeCell ref="Y186:Z186"/>
    <mergeCell ref="C187:D187"/>
    <mergeCell ref="Y187:Z187"/>
    <mergeCell ref="C188:D188"/>
    <mergeCell ref="Y188:Z188"/>
    <mergeCell ref="Y171:Z171"/>
    <mergeCell ref="C172:D172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C168:D168"/>
    <mergeCell ref="Y168:Z168"/>
    <mergeCell ref="C169:D169"/>
    <mergeCell ref="Y169:Z169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C140:D140"/>
    <mergeCell ref="Y140:Z140"/>
    <mergeCell ref="Y172:Z172"/>
    <mergeCell ref="C173:D173"/>
    <mergeCell ref="C149:D149"/>
    <mergeCell ref="Y149:Z149"/>
    <mergeCell ref="C150:D150"/>
    <mergeCell ref="Y150:Z150"/>
    <mergeCell ref="C151:D151"/>
    <mergeCell ref="Y151:Z151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Y164:Z164"/>
    <mergeCell ref="R158:R174"/>
    <mergeCell ref="Y158:Z158"/>
    <mergeCell ref="C171:D171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Y134:Z134"/>
    <mergeCell ref="C135:D135"/>
    <mergeCell ref="Y135:Z135"/>
    <mergeCell ref="C136:D136"/>
    <mergeCell ref="Y136:Z136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91">
    <cfRule type="cellIs" dxfId="434" priority="1" operator="greaterThan">
      <formula>0</formula>
    </cfRule>
  </conditionalFormatting>
  <conditionalFormatting sqref="P5:P191 AA5:AA191">
    <cfRule type="cellIs" dxfId="433" priority="4" operator="lessThan">
      <formula>0</formula>
    </cfRule>
  </conditionalFormatting>
  <conditionalFormatting sqref="Q5:Q191 AB5:AB191">
    <cfRule type="cellIs" dxfId="432" priority="2" operator="greaterThan">
      <formula>1</formula>
    </cfRule>
    <cfRule type="cellIs" dxfId="431" priority="3" operator="lessThan">
      <formula>0.8</formula>
    </cfRule>
  </conditionalFormatting>
  <conditionalFormatting sqref="AC5:AC6 R5:R191 AC107:AC112">
    <cfRule type="cellIs" dxfId="430" priority="5" operator="lessThan">
      <formula>0.8</formula>
    </cfRule>
  </conditionalFormatting>
  <conditionalFormatting sqref="AC12:AC20">
    <cfRule type="cellIs" dxfId="429" priority="15" operator="lessThan">
      <formula>0.8</formula>
    </cfRule>
  </conditionalFormatting>
  <conditionalFormatting sqref="AC22:AC27">
    <cfRule type="cellIs" dxfId="428" priority="14" operator="lessThan">
      <formula>0.8</formula>
    </cfRule>
  </conditionalFormatting>
  <conditionalFormatting sqref="AC39:AC44">
    <cfRule type="cellIs" dxfId="427" priority="12" operator="lessThan">
      <formula>0.8</formula>
    </cfRule>
  </conditionalFormatting>
  <conditionalFormatting sqref="AC56">
    <cfRule type="cellIs" dxfId="426" priority="13" operator="lessThan">
      <formula>0.8</formula>
    </cfRule>
  </conditionalFormatting>
  <conditionalFormatting sqref="AC73">
    <cfRule type="cellIs" dxfId="425" priority="7" operator="lessThan">
      <formula>0.8</formula>
    </cfRule>
  </conditionalFormatting>
  <conditionalFormatting sqref="AC90:AC95">
    <cfRule type="cellIs" dxfId="424" priority="6" operator="lessThan">
      <formula>0.8</formula>
    </cfRule>
  </conditionalFormatting>
  <conditionalFormatting sqref="AC124">
    <cfRule type="cellIs" dxfId="423" priority="11" operator="lessThan">
      <formula>0.8</formula>
    </cfRule>
  </conditionalFormatting>
  <conditionalFormatting sqref="AC141">
    <cfRule type="cellIs" dxfId="422" priority="10" operator="lessThan">
      <formula>0.8</formula>
    </cfRule>
  </conditionalFormatting>
  <conditionalFormatting sqref="AC158">
    <cfRule type="cellIs" dxfId="421" priority="9" operator="lessThan">
      <formula>0.8</formula>
    </cfRule>
  </conditionalFormatting>
  <conditionalFormatting sqref="AC175:AC180">
    <cfRule type="cellIs" dxfId="420" priority="8" operator="lessThan">
      <formula>0.8</formula>
    </cfRule>
  </conditionalFormatting>
  <dataValidations count="1">
    <dataValidation type="list" allowBlank="1" showInputMessage="1" showErrorMessage="1" sqref="Y5:Z191" xr:uid="{95275EB0-9453-4592-BFF4-B057AE4374CF}">
      <formula1>$Y$193:$Y$205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17B06-7C48-45D3-9E1C-0204961F521F}">
  <sheetPr>
    <tabColor theme="9" tint="0.59999389629810485"/>
    <pageSetUpPr fitToPage="1"/>
  </sheetPr>
  <dimension ref="A1:AG137"/>
  <sheetViews>
    <sheetView zoomScale="85" zoomScaleNormal="85" workbookViewId="0">
      <pane ySplit="4" topLeftCell="A5" activePane="bottomLeft" state="frozen"/>
      <selection activeCell="N43" sqref="N43"/>
      <selection pane="bottomLeft" activeCell="C13" sqref="C13:D14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SUM(F5:F123)</f>
        <v>59084</v>
      </c>
      <c r="E1" s="88" t="s">
        <v>3</v>
      </c>
      <c r="F1" s="89">
        <f>SUM(G5:G123)</f>
        <v>3119503.3400000003</v>
      </c>
      <c r="G1" s="90" t="s">
        <v>84</v>
      </c>
      <c r="H1" s="91">
        <f>L21+L38+L55+L72+L89+L106+L123</f>
        <v>134.41666666666666</v>
      </c>
      <c r="I1" s="345" t="s">
        <v>85</v>
      </c>
      <c r="J1" s="341"/>
      <c r="K1" s="361"/>
      <c r="L1" s="365" t="s">
        <v>86</v>
      </c>
      <c r="M1" s="366"/>
      <c r="N1" s="367"/>
      <c r="O1" s="341" t="s">
        <v>87</v>
      </c>
      <c r="P1" s="341"/>
      <c r="Q1" s="341"/>
      <c r="R1" s="342"/>
      <c r="S1" s="345" t="s">
        <v>88</v>
      </c>
      <c r="T1" s="341"/>
      <c r="U1" s="341"/>
      <c r="V1" s="341"/>
      <c r="W1" s="341"/>
      <c r="X1" s="342"/>
      <c r="Y1" s="200" t="s">
        <v>222</v>
      </c>
      <c r="Z1" s="200" t="s">
        <v>223</v>
      </c>
      <c r="AA1" s="385" t="s">
        <v>175</v>
      </c>
      <c r="AB1" s="386"/>
      <c r="AC1" s="176" t="s">
        <v>19</v>
      </c>
      <c r="AD1" s="177" t="s">
        <v>174</v>
      </c>
      <c r="AE1" s="345" t="s">
        <v>90</v>
      </c>
      <c r="AF1" s="347"/>
      <c r="AG1" s="348"/>
    </row>
    <row r="2" spans="1:33" ht="26.25" customHeight="1" thickBot="1">
      <c r="A2" s="354">
        <v>46040</v>
      </c>
      <c r="B2" s="355"/>
      <c r="C2" s="92" t="s">
        <v>40</v>
      </c>
      <c r="D2" s="93">
        <f>AVERAGE(N21,N38,N55,N72,N89,N106,N123)</f>
        <v>145.05756578284993</v>
      </c>
      <c r="E2" s="93" t="s">
        <v>91</v>
      </c>
      <c r="F2" s="94">
        <f>F1/D1</f>
        <v>52.797768262135271</v>
      </c>
      <c r="G2" s="95" t="s">
        <v>92</v>
      </c>
      <c r="H2" s="96">
        <f>COUNT(H5:H123)</f>
        <v>0</v>
      </c>
      <c r="I2" s="362"/>
      <c r="J2" s="363"/>
      <c r="K2" s="364"/>
      <c r="L2" s="368"/>
      <c r="M2" s="343"/>
      <c r="N2" s="369"/>
      <c r="O2" s="343"/>
      <c r="P2" s="343"/>
      <c r="Q2" s="343"/>
      <c r="R2" s="344"/>
      <c r="S2" s="346"/>
      <c r="T2" s="343"/>
      <c r="U2" s="343"/>
      <c r="V2" s="343"/>
      <c r="W2" s="343"/>
      <c r="X2" s="344"/>
      <c r="Y2" s="201">
        <f>SUM(Y21,Y38,Y55,Y72,Y89,Y106,Y123)</f>
        <v>0</v>
      </c>
      <c r="Z2" s="201">
        <f>SUM(Z21,Z38,Z55,Z72,Z89,Z106,Z123)</f>
        <v>0</v>
      </c>
      <c r="AA2" s="387"/>
      <c r="AB2" s="388"/>
      <c r="AC2" s="178">
        <f>SUM(AC21,AC38,AC55,AC72,AC89,AC106,AC123)</f>
        <v>46</v>
      </c>
      <c r="AD2" s="179">
        <f>SUM(AD21,AD38,AD55,AD72,AD89,AD106,AD123)</f>
        <v>0</v>
      </c>
      <c r="AE2" s="349"/>
      <c r="AF2" s="350"/>
      <c r="AG2" s="351"/>
    </row>
    <row r="3" spans="1:33" ht="23.25" customHeight="1">
      <c r="A3" s="356" t="s">
        <v>93</v>
      </c>
      <c r="B3" s="358" t="s">
        <v>94</v>
      </c>
      <c r="C3" s="315" t="s">
        <v>95</v>
      </c>
      <c r="D3" s="315"/>
      <c r="E3" s="337" t="s">
        <v>96</v>
      </c>
      <c r="F3" s="315" t="s">
        <v>97</v>
      </c>
      <c r="G3" s="337" t="s">
        <v>98</v>
      </c>
      <c r="H3" s="339" t="s">
        <v>99</v>
      </c>
      <c r="I3" s="329" t="s">
        <v>100</v>
      </c>
      <c r="J3" s="325" t="s">
        <v>101</v>
      </c>
      <c r="K3" s="327" t="s">
        <v>40</v>
      </c>
      <c r="L3" s="352" t="s">
        <v>100</v>
      </c>
      <c r="M3" s="325" t="s">
        <v>101</v>
      </c>
      <c r="N3" s="327" t="s">
        <v>40</v>
      </c>
      <c r="O3" s="329" t="s">
        <v>100</v>
      </c>
      <c r="P3" s="331" t="s">
        <v>40</v>
      </c>
      <c r="Q3" s="333" t="s">
        <v>102</v>
      </c>
      <c r="R3" s="335" t="s">
        <v>103</v>
      </c>
      <c r="S3" s="314" t="s">
        <v>104</v>
      </c>
      <c r="T3" s="315"/>
      <c r="U3" s="316" t="s">
        <v>105</v>
      </c>
      <c r="V3" s="316" t="s">
        <v>106</v>
      </c>
      <c r="W3" s="315" t="s">
        <v>107</v>
      </c>
      <c r="X3" s="318"/>
      <c r="Y3" s="379" t="s">
        <v>224</v>
      </c>
      <c r="Z3" s="380"/>
      <c r="AA3" s="381" t="s">
        <v>108</v>
      </c>
      <c r="AB3" s="382"/>
      <c r="AC3" s="379" t="s">
        <v>225</v>
      </c>
      <c r="AD3" s="380"/>
      <c r="AE3" s="323" t="s">
        <v>101</v>
      </c>
      <c r="AF3" s="370" t="s">
        <v>102</v>
      </c>
      <c r="AG3" s="372" t="s">
        <v>109</v>
      </c>
    </row>
    <row r="4" spans="1:33" ht="17.25" customHeight="1" thickBot="1">
      <c r="A4" s="357"/>
      <c r="B4" s="359"/>
      <c r="C4" s="360"/>
      <c r="D4" s="360"/>
      <c r="E4" s="338"/>
      <c r="F4" s="360"/>
      <c r="G4" s="338"/>
      <c r="H4" s="340"/>
      <c r="I4" s="330"/>
      <c r="J4" s="326"/>
      <c r="K4" s="328"/>
      <c r="L4" s="353"/>
      <c r="M4" s="326"/>
      <c r="N4" s="328"/>
      <c r="O4" s="330"/>
      <c r="P4" s="332"/>
      <c r="Q4" s="334"/>
      <c r="R4" s="336"/>
      <c r="S4" s="68" t="s">
        <v>110</v>
      </c>
      <c r="T4" s="99" t="s">
        <v>111</v>
      </c>
      <c r="U4" s="317"/>
      <c r="V4" s="317"/>
      <c r="W4" s="99" t="s">
        <v>112</v>
      </c>
      <c r="X4" s="69" t="s">
        <v>113</v>
      </c>
      <c r="Y4" s="202" t="s">
        <v>49</v>
      </c>
      <c r="Z4" s="203" t="s">
        <v>50</v>
      </c>
      <c r="AA4" s="383"/>
      <c r="AB4" s="384"/>
      <c r="AC4" s="202" t="s">
        <v>176</v>
      </c>
      <c r="AD4" s="203" t="s">
        <v>177</v>
      </c>
      <c r="AE4" s="324"/>
      <c r="AF4" s="371"/>
      <c r="AG4" s="373"/>
    </row>
    <row r="5" spans="1:33" ht="15.75" customHeight="1">
      <c r="A5" s="311" t="s">
        <v>183</v>
      </c>
      <c r="B5" s="114" t="s">
        <v>178</v>
      </c>
      <c r="C5" s="375" t="s">
        <v>179</v>
      </c>
      <c r="D5" s="375"/>
      <c r="E5" s="147">
        <v>19.7</v>
      </c>
      <c r="F5" s="151">
        <v>3186</v>
      </c>
      <c r="G5" s="148">
        <f t="shared" ref="G5:G8" si="0">E5*F5</f>
        <v>62764.2</v>
      </c>
      <c r="H5" s="149"/>
      <c r="I5" s="150">
        <v>13</v>
      </c>
      <c r="J5" s="151">
        <v>1200</v>
      </c>
      <c r="K5" s="152">
        <f>J5/I5</f>
        <v>92.307692307692307</v>
      </c>
      <c r="L5" s="153">
        <v>13</v>
      </c>
      <c r="M5" s="151">
        <f>F5/V5*60</f>
        <v>1078.0712472976788</v>
      </c>
      <c r="N5" s="152">
        <f>M5/L5</f>
        <v>82.928557484436837</v>
      </c>
      <c r="O5" s="154">
        <f>L5-I5</f>
        <v>0</v>
      </c>
      <c r="P5" s="155">
        <f>N5-K5</f>
        <v>-9.3791348232554697</v>
      </c>
      <c r="Q5" s="156">
        <f>N5/K5</f>
        <v>0.8983927060813991</v>
      </c>
      <c r="R5" s="306">
        <f>Q21</f>
        <v>0.89097178177382386</v>
      </c>
      <c r="S5" s="157">
        <v>0.20833333333333334</v>
      </c>
      <c r="T5" s="158">
        <v>0.33146990740740739</v>
      </c>
      <c r="U5" s="159"/>
      <c r="V5" s="160">
        <v>177.31666666666661</v>
      </c>
      <c r="W5" s="183"/>
      <c r="X5" s="152"/>
      <c r="Y5" s="12"/>
      <c r="Z5" s="208"/>
      <c r="AA5" s="309"/>
      <c r="AB5" s="310"/>
      <c r="AC5" s="12">
        <v>4</v>
      </c>
      <c r="AD5" s="208"/>
      <c r="AE5" s="180">
        <f>M5-J5</f>
        <v>-121.92875270232116</v>
      </c>
      <c r="AF5" s="132">
        <f>M5/J5</f>
        <v>0.89839270608139898</v>
      </c>
      <c r="AG5" s="376">
        <f>AF21</f>
        <v>0.89097178177382375</v>
      </c>
    </row>
    <row r="6" spans="1:33" ht="15.75" customHeight="1">
      <c r="A6" s="312"/>
      <c r="B6" s="100" t="s">
        <v>184</v>
      </c>
      <c r="C6" s="374" t="s">
        <v>185</v>
      </c>
      <c r="D6" s="374"/>
      <c r="E6" s="101">
        <v>56.77</v>
      </c>
      <c r="F6" s="102">
        <v>3988</v>
      </c>
      <c r="G6" s="103">
        <f t="shared" si="0"/>
        <v>226398.76</v>
      </c>
      <c r="H6" s="26"/>
      <c r="I6" s="104">
        <v>25</v>
      </c>
      <c r="J6" s="105">
        <v>2000</v>
      </c>
      <c r="K6" s="106">
        <f t="shared" ref="K6:K41" si="1">J6/I6</f>
        <v>80</v>
      </c>
      <c r="L6" s="107">
        <v>25</v>
      </c>
      <c r="M6" s="105">
        <f>F6/V6*60</f>
        <v>1776.6118054696201</v>
      </c>
      <c r="N6" s="106">
        <f>M6/L6</f>
        <v>71.0644722187848</v>
      </c>
      <c r="O6" s="108">
        <f>L6-I6</f>
        <v>0</v>
      </c>
      <c r="P6" s="109">
        <f>N6-K6</f>
        <v>-8.9355277812151996</v>
      </c>
      <c r="Q6" s="110">
        <f>N6/K6</f>
        <v>0.88830590273481003</v>
      </c>
      <c r="R6" s="307"/>
      <c r="S6" s="47">
        <v>0.3349421296296296</v>
      </c>
      <c r="T6" s="48">
        <v>0.4284722222222222</v>
      </c>
      <c r="U6" s="111">
        <v>4.9999999999999822</v>
      </c>
      <c r="V6" s="112">
        <v>134.68333333333334</v>
      </c>
      <c r="W6" s="113"/>
      <c r="X6" s="116"/>
      <c r="Y6" s="12"/>
      <c r="Z6" s="208"/>
      <c r="AA6" s="295"/>
      <c r="AB6" s="296"/>
      <c r="AC6" s="12">
        <v>2</v>
      </c>
      <c r="AD6" s="208"/>
      <c r="AE6" s="117">
        <f>M6-J6</f>
        <v>-223.38819453037991</v>
      </c>
      <c r="AF6" s="110">
        <f>M6/J6</f>
        <v>0.88830590273481003</v>
      </c>
      <c r="AG6" s="377"/>
    </row>
    <row r="7" spans="1:33" ht="15.75" customHeight="1">
      <c r="A7" s="312"/>
      <c r="B7" s="100" t="s">
        <v>186</v>
      </c>
      <c r="C7" s="374" t="s">
        <v>187</v>
      </c>
      <c r="D7" s="374"/>
      <c r="E7" s="101">
        <v>77.34</v>
      </c>
      <c r="F7" s="102">
        <v>2737</v>
      </c>
      <c r="G7" s="103">
        <f t="shared" si="0"/>
        <v>211679.58000000002</v>
      </c>
      <c r="H7" s="26"/>
      <c r="I7" s="104">
        <v>25</v>
      </c>
      <c r="J7" s="105">
        <v>2000</v>
      </c>
      <c r="K7" s="106">
        <f t="shared" si="1"/>
        <v>80</v>
      </c>
      <c r="L7" s="107">
        <v>25</v>
      </c>
      <c r="M7" s="105">
        <f>F7/V7*60</f>
        <v>1778.5559566787015</v>
      </c>
      <c r="N7" s="106">
        <f>M7/L7</f>
        <v>71.142238267148059</v>
      </c>
      <c r="O7" s="108">
        <f>L7-I7</f>
        <v>0</v>
      </c>
      <c r="P7" s="109">
        <f>N7-K7</f>
        <v>-8.8577617328519409</v>
      </c>
      <c r="Q7" s="110">
        <f>N7/K7</f>
        <v>0.88927797833935074</v>
      </c>
      <c r="R7" s="307"/>
      <c r="S7" s="47">
        <v>0.43194444444444446</v>
      </c>
      <c r="T7" s="48">
        <v>0.49606481481481479</v>
      </c>
      <c r="U7" s="111">
        <v>5.0000000000000622</v>
      </c>
      <c r="V7" s="112">
        <v>92.333333333333272</v>
      </c>
      <c r="W7" s="113">
        <v>0.49606481481481479</v>
      </c>
      <c r="X7" s="116">
        <v>0.53488425925925931</v>
      </c>
      <c r="Y7" s="12"/>
      <c r="Z7" s="208"/>
      <c r="AA7" s="295"/>
      <c r="AB7" s="296"/>
      <c r="AC7" s="12">
        <v>1</v>
      </c>
      <c r="AD7" s="208"/>
      <c r="AE7" s="117">
        <f>M7-J7</f>
        <v>-221.44404332129852</v>
      </c>
      <c r="AF7" s="110">
        <f>M7/J7</f>
        <v>0.88927797833935074</v>
      </c>
      <c r="AG7" s="377"/>
    </row>
    <row r="8" spans="1:33" ht="15.75" customHeight="1">
      <c r="A8" s="312"/>
      <c r="B8" s="100" t="s">
        <v>186</v>
      </c>
      <c r="C8" s="374" t="s">
        <v>189</v>
      </c>
      <c r="D8" s="374"/>
      <c r="E8" s="101">
        <v>59.52</v>
      </c>
      <c r="F8" s="102">
        <v>5665</v>
      </c>
      <c r="G8" s="103">
        <f t="shared" si="0"/>
        <v>337180.80000000005</v>
      </c>
      <c r="H8" s="26"/>
      <c r="I8" s="104">
        <v>25</v>
      </c>
      <c r="J8" s="105">
        <v>2000</v>
      </c>
      <c r="K8" s="106">
        <f t="shared" si="1"/>
        <v>80</v>
      </c>
      <c r="L8" s="107">
        <v>25</v>
      </c>
      <c r="M8" s="105">
        <f>F8/V8*60</f>
        <v>1781.7578193255299</v>
      </c>
      <c r="N8" s="106">
        <f>M8/L8</f>
        <v>71.270312773021203</v>
      </c>
      <c r="O8" s="108">
        <f>L8-I8</f>
        <v>0</v>
      </c>
      <c r="P8" s="109">
        <f>N8-K8</f>
        <v>-8.7296872269787968</v>
      </c>
      <c r="Q8" s="110">
        <f>N8/K8</f>
        <v>0.89087890966276506</v>
      </c>
      <c r="R8" s="307"/>
      <c r="S8" s="47">
        <v>0.53488425925925931</v>
      </c>
      <c r="T8" s="48">
        <v>0.66736111111111107</v>
      </c>
      <c r="U8" s="111">
        <v>55.900000000000105</v>
      </c>
      <c r="V8" s="112">
        <v>190.76666666666654</v>
      </c>
      <c r="W8" s="113"/>
      <c r="X8" s="116"/>
      <c r="Y8" s="12"/>
      <c r="Z8" s="208"/>
      <c r="AA8" s="295"/>
      <c r="AB8" s="296"/>
      <c r="AC8" s="12">
        <v>4</v>
      </c>
      <c r="AD8" s="208"/>
      <c r="AE8" s="117">
        <f>M8-J8</f>
        <v>-218.24218067447009</v>
      </c>
      <c r="AF8" s="110">
        <f>M8/J8</f>
        <v>0.89087890966276495</v>
      </c>
      <c r="AG8" s="377"/>
    </row>
    <row r="9" spans="1:33" ht="15.75" customHeight="1">
      <c r="A9" s="312"/>
      <c r="B9" s="100"/>
      <c r="C9" s="374"/>
      <c r="D9" s="374"/>
      <c r="E9" s="101"/>
      <c r="F9" s="102"/>
      <c r="G9" s="103"/>
      <c r="H9" s="13"/>
      <c r="I9" s="104"/>
      <c r="J9" s="105"/>
      <c r="K9" s="106"/>
      <c r="L9" s="118"/>
      <c r="M9" s="105"/>
      <c r="N9" s="106"/>
      <c r="O9" s="108"/>
      <c r="P9" s="109"/>
      <c r="Q9" s="110"/>
      <c r="R9" s="307"/>
      <c r="S9" s="47"/>
      <c r="T9" s="48"/>
      <c r="U9" s="111"/>
      <c r="V9" s="112"/>
      <c r="W9" s="113"/>
      <c r="X9" s="116"/>
      <c r="Y9" s="12"/>
      <c r="Z9" s="208"/>
      <c r="AA9" s="295"/>
      <c r="AB9" s="296"/>
      <c r="AC9" s="12"/>
      <c r="AD9" s="208"/>
      <c r="AE9" s="117"/>
      <c r="AF9" s="110"/>
      <c r="AG9" s="377"/>
    </row>
    <row r="10" spans="1:33" ht="15.75" customHeight="1">
      <c r="A10" s="312"/>
      <c r="B10" s="100"/>
      <c r="C10" s="374"/>
      <c r="D10" s="374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07"/>
      <c r="S10" s="47"/>
      <c r="T10" s="48"/>
      <c r="U10" s="111"/>
      <c r="V10" s="112"/>
      <c r="W10" s="113"/>
      <c r="X10" s="116"/>
      <c r="Y10" s="12"/>
      <c r="Z10" s="208"/>
      <c r="AA10" s="295"/>
      <c r="AB10" s="296"/>
      <c r="AC10" s="12"/>
      <c r="AD10" s="208"/>
      <c r="AE10" s="117"/>
      <c r="AF10" s="110"/>
      <c r="AG10" s="377"/>
    </row>
    <row r="11" spans="1:33" ht="15.75" customHeight="1">
      <c r="A11" s="312"/>
      <c r="B11" s="100"/>
      <c r="C11" s="374"/>
      <c r="D11" s="374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307"/>
      <c r="S11" s="47"/>
      <c r="T11" s="48"/>
      <c r="U11" s="111"/>
      <c r="V11" s="112"/>
      <c r="W11" s="113"/>
      <c r="X11" s="116"/>
      <c r="Y11" s="12"/>
      <c r="Z11" s="208"/>
      <c r="AA11" s="295"/>
      <c r="AB11" s="296"/>
      <c r="AC11" s="12"/>
      <c r="AD11" s="208"/>
      <c r="AE11" s="117"/>
      <c r="AF11" s="110"/>
      <c r="AG11" s="377"/>
    </row>
    <row r="12" spans="1:33" ht="15.75" customHeight="1">
      <c r="A12" s="312"/>
      <c r="B12" s="100"/>
      <c r="C12" s="374"/>
      <c r="D12" s="374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07"/>
      <c r="S12" s="47"/>
      <c r="T12" s="48"/>
      <c r="U12" s="111"/>
      <c r="V12" s="112"/>
      <c r="W12" s="113"/>
      <c r="X12" s="116"/>
      <c r="Y12" s="12"/>
      <c r="Z12" s="208"/>
      <c r="AA12" s="295"/>
      <c r="AB12" s="296"/>
      <c r="AC12" s="12"/>
      <c r="AD12" s="208"/>
      <c r="AE12" s="117"/>
      <c r="AF12" s="110"/>
      <c r="AG12" s="377"/>
    </row>
    <row r="13" spans="1:33" ht="15.75" customHeight="1">
      <c r="A13" s="312"/>
      <c r="B13" s="100"/>
      <c r="C13" s="374"/>
      <c r="D13" s="374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07"/>
      <c r="S13" s="47"/>
      <c r="T13" s="48"/>
      <c r="U13" s="111"/>
      <c r="V13" s="112"/>
      <c r="W13" s="113"/>
      <c r="X13" s="116"/>
      <c r="Y13" s="12"/>
      <c r="Z13" s="208"/>
      <c r="AA13" s="295"/>
      <c r="AB13" s="296"/>
      <c r="AC13" s="12"/>
      <c r="AD13" s="208"/>
      <c r="AE13" s="117"/>
      <c r="AF13" s="110"/>
      <c r="AG13" s="377"/>
    </row>
    <row r="14" spans="1:33" ht="15.75" customHeight="1">
      <c r="A14" s="312"/>
      <c r="B14" s="100"/>
      <c r="C14" s="374"/>
      <c r="D14" s="374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07"/>
      <c r="S14" s="47"/>
      <c r="T14" s="48"/>
      <c r="U14" s="111"/>
      <c r="V14" s="112"/>
      <c r="W14" s="113"/>
      <c r="X14" s="116"/>
      <c r="Y14" s="12"/>
      <c r="Z14" s="208"/>
      <c r="AA14" s="295"/>
      <c r="AB14" s="296"/>
      <c r="AC14" s="12"/>
      <c r="AD14" s="208"/>
      <c r="AE14" s="117"/>
      <c r="AF14" s="110"/>
      <c r="AG14" s="377"/>
    </row>
    <row r="15" spans="1:33" ht="15.75" customHeight="1">
      <c r="A15" s="312"/>
      <c r="B15" s="100"/>
      <c r="C15" s="374"/>
      <c r="D15" s="37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07"/>
      <c r="S15" s="47"/>
      <c r="T15" s="48"/>
      <c r="U15" s="111"/>
      <c r="V15" s="112"/>
      <c r="W15" s="113"/>
      <c r="X15" s="116"/>
      <c r="Y15" s="12"/>
      <c r="Z15" s="208"/>
      <c r="AA15" s="295"/>
      <c r="AB15" s="296"/>
      <c r="AC15" s="12"/>
      <c r="AD15" s="208"/>
      <c r="AE15" s="117"/>
      <c r="AF15" s="110"/>
      <c r="AG15" s="377"/>
    </row>
    <row r="16" spans="1:33" ht="15.75" customHeight="1">
      <c r="A16" s="312"/>
      <c r="B16" s="100"/>
      <c r="C16" s="374"/>
      <c r="D16" s="37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07"/>
      <c r="S16" s="47"/>
      <c r="T16" s="48"/>
      <c r="U16" s="111"/>
      <c r="V16" s="112"/>
      <c r="W16" s="113"/>
      <c r="X16" s="116"/>
      <c r="Y16" s="12"/>
      <c r="Z16" s="208"/>
      <c r="AA16" s="295"/>
      <c r="AB16" s="296"/>
      <c r="AC16" s="12"/>
      <c r="AD16" s="208"/>
      <c r="AE16" s="117"/>
      <c r="AF16" s="110"/>
      <c r="AG16" s="377"/>
    </row>
    <row r="17" spans="1:33" ht="15.75" customHeight="1">
      <c r="A17" s="312"/>
      <c r="B17" s="100"/>
      <c r="C17" s="374"/>
      <c r="D17" s="37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07"/>
      <c r="S17" s="47"/>
      <c r="T17" s="48"/>
      <c r="U17" s="111"/>
      <c r="V17" s="112"/>
      <c r="W17" s="113"/>
      <c r="X17" s="116"/>
      <c r="Y17" s="12"/>
      <c r="Z17" s="208"/>
      <c r="AA17" s="295"/>
      <c r="AB17" s="296"/>
      <c r="AC17" s="12"/>
      <c r="AD17" s="208"/>
      <c r="AE17" s="117"/>
      <c r="AF17" s="110"/>
      <c r="AG17" s="377"/>
    </row>
    <row r="18" spans="1:33" ht="15.75" customHeight="1">
      <c r="A18" s="312"/>
      <c r="B18" s="100"/>
      <c r="C18" s="374"/>
      <c r="D18" s="37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07"/>
      <c r="S18" s="47"/>
      <c r="T18" s="48"/>
      <c r="U18" s="111"/>
      <c r="V18" s="112"/>
      <c r="W18" s="113"/>
      <c r="X18" s="116"/>
      <c r="Y18" s="12"/>
      <c r="Z18" s="208"/>
      <c r="AA18" s="295"/>
      <c r="AB18" s="296"/>
      <c r="AC18" s="12"/>
      <c r="AD18" s="208"/>
      <c r="AE18" s="117"/>
      <c r="AF18" s="110"/>
      <c r="AG18" s="377"/>
    </row>
    <row r="19" spans="1:33" ht="15.75" customHeight="1">
      <c r="A19" s="312"/>
      <c r="B19" s="100"/>
      <c r="C19" s="374"/>
      <c r="D19" s="37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07"/>
      <c r="S19" s="47"/>
      <c r="T19" s="48"/>
      <c r="U19" s="111"/>
      <c r="V19" s="112"/>
      <c r="W19" s="113"/>
      <c r="X19" s="116"/>
      <c r="Y19" s="12"/>
      <c r="Z19" s="208"/>
      <c r="AA19" s="295"/>
      <c r="AB19" s="296"/>
      <c r="AC19" s="12"/>
      <c r="AD19" s="208"/>
      <c r="AE19" s="117"/>
      <c r="AF19" s="110"/>
      <c r="AG19" s="377"/>
    </row>
    <row r="20" spans="1:33" ht="15.75" customHeight="1">
      <c r="A20" s="312"/>
      <c r="B20" s="100"/>
      <c r="C20" s="374"/>
      <c r="D20" s="374"/>
      <c r="E20" s="184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07"/>
      <c r="S20" s="47"/>
      <c r="T20" s="48"/>
      <c r="U20" s="130"/>
      <c r="V20" s="112"/>
      <c r="W20" s="113"/>
      <c r="X20" s="116"/>
      <c r="Y20" s="12"/>
      <c r="Z20" s="208"/>
      <c r="AA20" s="295"/>
      <c r="AB20" s="296"/>
      <c r="AC20" s="12"/>
      <c r="AD20" s="208"/>
      <c r="AE20" s="117"/>
      <c r="AF20" s="110"/>
      <c r="AG20" s="377"/>
    </row>
    <row r="21" spans="1:33" ht="15.75" customHeight="1" thickBot="1">
      <c r="A21" s="313"/>
      <c r="B21" s="133" t="s">
        <v>117</v>
      </c>
      <c r="C21" s="297"/>
      <c r="D21" s="297"/>
      <c r="E21" s="134"/>
      <c r="F21" s="167"/>
      <c r="G21" s="135"/>
      <c r="H21" s="69"/>
      <c r="I21" s="136">
        <f t="shared" ref="I21:J21" si="2">AVERAGE(I5:I20)</f>
        <v>22</v>
      </c>
      <c r="J21" s="137">
        <f t="shared" si="2"/>
        <v>1800</v>
      </c>
      <c r="K21" s="138">
        <f t="shared" ref="K21" si="3">J21/I21</f>
        <v>81.818181818181813</v>
      </c>
      <c r="L21" s="136">
        <f t="shared" ref="L21:M21" si="4">AVERAGE(L5:L20)</f>
        <v>22</v>
      </c>
      <c r="M21" s="137">
        <f t="shared" si="4"/>
        <v>1603.7492071928827</v>
      </c>
      <c r="N21" s="138">
        <f>M21/L21</f>
        <v>72.897691236040131</v>
      </c>
      <c r="O21" s="139">
        <f>L21-I21</f>
        <v>0</v>
      </c>
      <c r="P21" s="140">
        <f>N21-K21</f>
        <v>-8.9204905821416816</v>
      </c>
      <c r="Q21" s="141">
        <f>N21/K21</f>
        <v>0.89097178177382386</v>
      </c>
      <c r="R21" s="308"/>
      <c r="S21" s="142">
        <f>S5</f>
        <v>0.20833333333333334</v>
      </c>
      <c r="T21" s="143">
        <f>INDEX(T5:T20,COUNTA(T5:T20))</f>
        <v>0.66736111111111107</v>
      </c>
      <c r="U21" s="144"/>
      <c r="V21" s="166"/>
      <c r="W21" s="167"/>
      <c r="X21" s="138"/>
      <c r="Y21" s="181">
        <f>SUM(Y5:Y20)</f>
        <v>0</v>
      </c>
      <c r="Z21" s="182">
        <f>SUM(Z5:Z20)</f>
        <v>0</v>
      </c>
      <c r="AA21" s="298"/>
      <c r="AB21" s="299"/>
      <c r="AC21" s="181">
        <f>SUM(AC5:AC20)</f>
        <v>11</v>
      </c>
      <c r="AD21" s="182">
        <f>SUM(AD5:AD20)</f>
        <v>0</v>
      </c>
      <c r="AE21" s="168">
        <f>M21-J21</f>
        <v>-196.25079280711725</v>
      </c>
      <c r="AF21" s="141">
        <f>M21/J21</f>
        <v>0.89097178177382375</v>
      </c>
      <c r="AG21" s="378"/>
    </row>
    <row r="22" spans="1:33" ht="15.75" customHeight="1">
      <c r="A22" s="300" t="s">
        <v>190</v>
      </c>
      <c r="B22" s="146" t="s">
        <v>186</v>
      </c>
      <c r="C22" s="304" t="s">
        <v>197</v>
      </c>
      <c r="D22" s="305"/>
      <c r="E22" s="147">
        <v>47.37</v>
      </c>
      <c r="F22" s="159">
        <v>2250</v>
      </c>
      <c r="G22" s="148">
        <f t="shared" ref="G22:G25" si="5">E22*F22</f>
        <v>106582.5</v>
      </c>
      <c r="H22" s="149"/>
      <c r="I22" s="153">
        <v>21</v>
      </c>
      <c r="J22" s="151">
        <v>2000</v>
      </c>
      <c r="K22" s="152">
        <f>J22/I22</f>
        <v>95.238095238095241</v>
      </c>
      <c r="L22" s="153">
        <v>21</v>
      </c>
      <c r="M22" s="151">
        <f>F22/V22*60</f>
        <v>1774.370208105149</v>
      </c>
      <c r="N22" s="152">
        <f>M22/L22</f>
        <v>84.493819433578523</v>
      </c>
      <c r="O22" s="154">
        <f>L22-I22</f>
        <v>0</v>
      </c>
      <c r="P22" s="155">
        <f>N22-K22</f>
        <v>-10.744275804516718</v>
      </c>
      <c r="Q22" s="156">
        <f>N22/K22</f>
        <v>0.88718510405257445</v>
      </c>
      <c r="R22" s="306">
        <f>Q38</f>
        <v>0.88734980264406271</v>
      </c>
      <c r="S22" s="157">
        <v>0.29166666666666669</v>
      </c>
      <c r="T22" s="158">
        <v>0.3445023148148148</v>
      </c>
      <c r="U22" s="159"/>
      <c r="V22" s="160">
        <v>76.083333333333286</v>
      </c>
      <c r="W22" s="97"/>
      <c r="X22" s="98"/>
      <c r="Y22" s="12"/>
      <c r="Z22" s="208"/>
      <c r="AA22" s="309"/>
      <c r="AB22" s="310"/>
      <c r="AC22" s="12">
        <v>1</v>
      </c>
      <c r="AD22" s="208"/>
      <c r="AE22" s="115">
        <f>M22-J22</f>
        <v>-225.629791894851</v>
      </c>
      <c r="AF22" s="156">
        <f>M22/J22</f>
        <v>0.88718510405257445</v>
      </c>
      <c r="AG22" s="389">
        <f>AF38</f>
        <v>0.88734980264406271</v>
      </c>
    </row>
    <row r="23" spans="1:33" ht="15.75" customHeight="1">
      <c r="A23" s="301"/>
      <c r="B23" s="163" t="s">
        <v>186</v>
      </c>
      <c r="C23" s="293" t="s">
        <v>199</v>
      </c>
      <c r="D23" s="294"/>
      <c r="E23" s="101">
        <v>53.76</v>
      </c>
      <c r="F23" s="111">
        <v>3610</v>
      </c>
      <c r="G23" s="103">
        <f t="shared" si="5"/>
        <v>194073.60000000001</v>
      </c>
      <c r="H23" s="26"/>
      <c r="I23" s="107">
        <v>20</v>
      </c>
      <c r="J23" s="105">
        <v>2000</v>
      </c>
      <c r="K23" s="106">
        <f t="shared" si="1"/>
        <v>100</v>
      </c>
      <c r="L23" s="107">
        <v>20</v>
      </c>
      <c r="M23" s="105">
        <f>F23/V23*60</f>
        <v>1772.9877216916777</v>
      </c>
      <c r="N23" s="106">
        <f>M23/L23</f>
        <v>88.649386084583881</v>
      </c>
      <c r="O23" s="108">
        <f>L23-I23</f>
        <v>0</v>
      </c>
      <c r="P23" s="109">
        <f>N23-K23</f>
        <v>-11.350613915416119</v>
      </c>
      <c r="Q23" s="110">
        <f>N23/K23</f>
        <v>0.88649386084583881</v>
      </c>
      <c r="R23" s="307"/>
      <c r="S23" s="47">
        <v>0.34791666666666665</v>
      </c>
      <c r="T23" s="48">
        <v>0.43275462962962963</v>
      </c>
      <c r="U23" s="111">
        <v>4.9166666666666625</v>
      </c>
      <c r="V23" s="112">
        <v>122.16666666666669</v>
      </c>
      <c r="W23" s="113"/>
      <c r="X23" s="116"/>
      <c r="Y23" s="12"/>
      <c r="Z23" s="208"/>
      <c r="AA23" s="295"/>
      <c r="AB23" s="296"/>
      <c r="AC23" s="12">
        <v>4</v>
      </c>
      <c r="AD23" s="208"/>
      <c r="AE23" s="117">
        <f>M23-J23</f>
        <v>-227.01227830832227</v>
      </c>
      <c r="AF23" s="110">
        <f>M23/J23</f>
        <v>0.88649386084583892</v>
      </c>
      <c r="AG23" s="377"/>
    </row>
    <row r="24" spans="1:33" ht="15.75" customHeight="1">
      <c r="A24" s="301"/>
      <c r="B24" s="163" t="s">
        <v>186</v>
      </c>
      <c r="C24" s="293" t="s">
        <v>200</v>
      </c>
      <c r="D24" s="294"/>
      <c r="E24" s="101">
        <v>71.55</v>
      </c>
      <c r="F24" s="111">
        <v>2570</v>
      </c>
      <c r="G24" s="103">
        <f t="shared" si="5"/>
        <v>183883.5</v>
      </c>
      <c r="H24" s="26"/>
      <c r="I24" s="107">
        <v>22</v>
      </c>
      <c r="J24" s="105">
        <v>2000</v>
      </c>
      <c r="K24" s="106">
        <f t="shared" si="1"/>
        <v>90.909090909090907</v>
      </c>
      <c r="L24" s="107">
        <v>22</v>
      </c>
      <c r="M24" s="105">
        <f>F24/V24*60</f>
        <v>1774.7937847688461</v>
      </c>
      <c r="N24" s="106">
        <f>M24/L24</f>
        <v>80.67244476222028</v>
      </c>
      <c r="O24" s="108">
        <f>L24-I24</f>
        <v>0</v>
      </c>
      <c r="P24" s="109">
        <f>N24-K24</f>
        <v>-10.236646146870626</v>
      </c>
      <c r="Q24" s="110">
        <f>N24/K24</f>
        <v>0.8873968923844231</v>
      </c>
      <c r="R24" s="307"/>
      <c r="S24" s="47">
        <v>0.43619212962962961</v>
      </c>
      <c r="T24" s="48">
        <v>0.49652777777777779</v>
      </c>
      <c r="U24" s="111">
        <v>4.9499999999999744</v>
      </c>
      <c r="V24" s="112">
        <v>86.883333333333383</v>
      </c>
      <c r="W24" s="113">
        <v>0.49652777777777779</v>
      </c>
      <c r="X24" s="116">
        <v>0.53541666666666665</v>
      </c>
      <c r="Y24" s="12"/>
      <c r="Z24" s="208"/>
      <c r="AA24" s="295"/>
      <c r="AB24" s="296"/>
      <c r="AC24" s="12">
        <v>1</v>
      </c>
      <c r="AD24" s="208"/>
      <c r="AE24" s="117">
        <f>M24-J24</f>
        <v>-225.20621523115392</v>
      </c>
      <c r="AF24" s="110">
        <f>M24/J24</f>
        <v>0.88739689238442299</v>
      </c>
      <c r="AG24" s="377"/>
    </row>
    <row r="25" spans="1:33" ht="15.75" customHeight="1">
      <c r="A25" s="301"/>
      <c r="B25" s="163" t="s">
        <v>191</v>
      </c>
      <c r="C25" s="293" t="s">
        <v>195</v>
      </c>
      <c r="D25" s="294"/>
      <c r="E25" s="101">
        <v>57.3</v>
      </c>
      <c r="F25" s="111">
        <v>989</v>
      </c>
      <c r="G25" s="103">
        <f t="shared" si="5"/>
        <v>56669.7</v>
      </c>
      <c r="H25" s="26"/>
      <c r="I25" s="107">
        <v>21</v>
      </c>
      <c r="J25" s="105">
        <v>2000</v>
      </c>
      <c r="K25" s="106">
        <f t="shared" si="1"/>
        <v>95.238095238095241</v>
      </c>
      <c r="L25" s="107">
        <v>21</v>
      </c>
      <c r="M25" s="105">
        <f>F25/V25*60</f>
        <v>1776.6467065868292</v>
      </c>
      <c r="N25" s="106">
        <f>M25/L25</f>
        <v>84.602224123182339</v>
      </c>
      <c r="O25" s="108">
        <f>L25-I25</f>
        <v>0</v>
      </c>
      <c r="P25" s="109">
        <f>N25-K25</f>
        <v>-10.635871114912902</v>
      </c>
      <c r="Q25" s="110">
        <f>N25/K25</f>
        <v>0.8883233532934145</v>
      </c>
      <c r="R25" s="307"/>
      <c r="S25" s="47">
        <v>0.53541666666666665</v>
      </c>
      <c r="T25" s="48">
        <v>0.55861111111111106</v>
      </c>
      <c r="U25" s="111">
        <v>55.999999999999957</v>
      </c>
      <c r="V25" s="112">
        <v>33.399999999999949</v>
      </c>
      <c r="W25" s="113"/>
      <c r="X25" s="116"/>
      <c r="Y25" s="12"/>
      <c r="Z25" s="208"/>
      <c r="AA25" s="295"/>
      <c r="AB25" s="296"/>
      <c r="AC25" s="12">
        <v>1</v>
      </c>
      <c r="AD25" s="208"/>
      <c r="AE25" s="117">
        <f>M25-J25</f>
        <v>-223.35329341317083</v>
      </c>
      <c r="AF25" s="110">
        <f>M25/J25</f>
        <v>0.88832335329341461</v>
      </c>
      <c r="AG25" s="377"/>
    </row>
    <row r="26" spans="1:33" ht="15.75" customHeight="1">
      <c r="A26" s="302"/>
      <c r="B26" s="163"/>
      <c r="C26" s="293"/>
      <c r="D26" s="294"/>
      <c r="E26" s="101"/>
      <c r="F26" s="111"/>
      <c r="G26" s="103"/>
      <c r="H26" s="13"/>
      <c r="I26" s="118"/>
      <c r="J26" s="105"/>
      <c r="K26" s="106"/>
      <c r="L26" s="118"/>
      <c r="M26" s="105"/>
      <c r="N26" s="106"/>
      <c r="O26" s="108"/>
      <c r="P26" s="109"/>
      <c r="Q26" s="110"/>
      <c r="R26" s="307"/>
      <c r="S26" s="47"/>
      <c r="T26" s="48"/>
      <c r="U26" s="111"/>
      <c r="V26" s="112"/>
      <c r="W26" s="113"/>
      <c r="X26" s="116"/>
      <c r="Y26" s="12"/>
      <c r="Z26" s="208"/>
      <c r="AA26" s="295"/>
      <c r="AB26" s="296"/>
      <c r="AC26" s="12"/>
      <c r="AD26" s="208"/>
      <c r="AE26" s="117"/>
      <c r="AF26" s="110"/>
      <c r="AG26" s="377"/>
    </row>
    <row r="27" spans="1:33" ht="15.75" customHeight="1">
      <c r="A27" s="302"/>
      <c r="B27" s="163"/>
      <c r="C27" s="293"/>
      <c r="D27" s="294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307"/>
      <c r="S27" s="47"/>
      <c r="T27" s="48"/>
      <c r="U27" s="111"/>
      <c r="V27" s="112"/>
      <c r="W27" s="113"/>
      <c r="X27" s="116"/>
      <c r="Y27" s="12"/>
      <c r="Z27" s="208"/>
      <c r="AA27" s="295"/>
      <c r="AB27" s="296"/>
      <c r="AC27" s="12"/>
      <c r="AD27" s="208"/>
      <c r="AE27" s="117"/>
      <c r="AF27" s="110"/>
      <c r="AG27" s="377"/>
    </row>
    <row r="28" spans="1:33" ht="15.75" customHeight="1">
      <c r="A28" s="302"/>
      <c r="B28" s="163"/>
      <c r="C28" s="293"/>
      <c r="D28" s="294"/>
      <c r="E28" s="101"/>
      <c r="F28" s="111"/>
      <c r="G28" s="121"/>
      <c r="H28" s="62"/>
      <c r="I28" s="118"/>
      <c r="J28" s="105"/>
      <c r="K28" s="106"/>
      <c r="L28" s="118"/>
      <c r="M28" s="105"/>
      <c r="N28" s="106"/>
      <c r="O28" s="123"/>
      <c r="P28" s="124"/>
      <c r="Q28" s="125"/>
      <c r="R28" s="307"/>
      <c r="S28" s="47"/>
      <c r="T28" s="48"/>
      <c r="U28" s="111"/>
      <c r="V28" s="112"/>
      <c r="W28" s="113"/>
      <c r="X28" s="116"/>
      <c r="Y28" s="12"/>
      <c r="Z28" s="208"/>
      <c r="AA28" s="295"/>
      <c r="AB28" s="296"/>
      <c r="AC28" s="12"/>
      <c r="AD28" s="208"/>
      <c r="AE28" s="117"/>
      <c r="AF28" s="110"/>
      <c r="AG28" s="377"/>
    </row>
    <row r="29" spans="1:33" ht="15.75" customHeight="1">
      <c r="A29" s="302"/>
      <c r="B29" s="163"/>
      <c r="C29" s="293"/>
      <c r="D29" s="294"/>
      <c r="E29" s="101"/>
      <c r="F29" s="111"/>
      <c r="G29" s="121"/>
      <c r="H29" s="62"/>
      <c r="I29" s="118"/>
      <c r="J29" s="105"/>
      <c r="K29" s="106"/>
      <c r="L29" s="118"/>
      <c r="M29" s="105"/>
      <c r="N29" s="106"/>
      <c r="O29" s="123"/>
      <c r="P29" s="124"/>
      <c r="Q29" s="125"/>
      <c r="R29" s="307"/>
      <c r="S29" s="47"/>
      <c r="T29" s="48"/>
      <c r="U29" s="111"/>
      <c r="V29" s="112"/>
      <c r="W29" s="113"/>
      <c r="X29" s="116"/>
      <c r="Y29" s="12"/>
      <c r="Z29" s="208"/>
      <c r="AA29" s="295"/>
      <c r="AB29" s="296"/>
      <c r="AC29" s="12"/>
      <c r="AD29" s="208"/>
      <c r="AE29" s="117"/>
      <c r="AF29" s="110"/>
      <c r="AG29" s="377"/>
    </row>
    <row r="30" spans="1:33" ht="15.75" customHeight="1">
      <c r="A30" s="302"/>
      <c r="B30" s="163"/>
      <c r="C30" s="293"/>
      <c r="D30" s="294"/>
      <c r="E30" s="101"/>
      <c r="F30" s="111"/>
      <c r="G30" s="121"/>
      <c r="H30" s="62"/>
      <c r="I30" s="118"/>
      <c r="J30" s="105"/>
      <c r="K30" s="106"/>
      <c r="L30" s="118"/>
      <c r="M30" s="105"/>
      <c r="N30" s="106"/>
      <c r="O30" s="123"/>
      <c r="P30" s="124"/>
      <c r="Q30" s="125"/>
      <c r="R30" s="307"/>
      <c r="S30" s="47"/>
      <c r="T30" s="48"/>
      <c r="U30" s="111"/>
      <c r="V30" s="112"/>
      <c r="W30" s="113"/>
      <c r="X30" s="116"/>
      <c r="Y30" s="12"/>
      <c r="Z30" s="208"/>
      <c r="AA30" s="295"/>
      <c r="AB30" s="296"/>
      <c r="AC30" s="12"/>
      <c r="AD30" s="208"/>
      <c r="AE30" s="117"/>
      <c r="AF30" s="110"/>
      <c r="AG30" s="377"/>
    </row>
    <row r="31" spans="1:33" ht="15.75" customHeight="1">
      <c r="A31" s="302"/>
      <c r="B31" s="163"/>
      <c r="C31" s="293"/>
      <c r="D31" s="294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307"/>
      <c r="S31" s="47"/>
      <c r="T31" s="48"/>
      <c r="U31" s="111"/>
      <c r="V31" s="112"/>
      <c r="W31" s="113"/>
      <c r="X31" s="116"/>
      <c r="Y31" s="12"/>
      <c r="Z31" s="208"/>
      <c r="AA31" s="295"/>
      <c r="AB31" s="296"/>
      <c r="AC31" s="12"/>
      <c r="AD31" s="208"/>
      <c r="AE31" s="117"/>
      <c r="AF31" s="110"/>
      <c r="AG31" s="377"/>
    </row>
    <row r="32" spans="1:33" ht="15.75" customHeight="1">
      <c r="A32" s="302"/>
      <c r="B32" s="163"/>
      <c r="C32" s="293"/>
      <c r="D32" s="294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307"/>
      <c r="S32" s="47"/>
      <c r="T32" s="48"/>
      <c r="U32" s="111"/>
      <c r="V32" s="112"/>
      <c r="W32" s="113"/>
      <c r="X32" s="116"/>
      <c r="Y32" s="12"/>
      <c r="Z32" s="208"/>
      <c r="AA32" s="295"/>
      <c r="AB32" s="296"/>
      <c r="AC32" s="12"/>
      <c r="AD32" s="208"/>
      <c r="AE32" s="117"/>
      <c r="AF32" s="110"/>
      <c r="AG32" s="377"/>
    </row>
    <row r="33" spans="1:33" ht="15.75" customHeight="1">
      <c r="A33" s="302"/>
      <c r="B33" s="163"/>
      <c r="C33" s="293"/>
      <c r="D33" s="294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307"/>
      <c r="S33" s="47"/>
      <c r="T33" s="48"/>
      <c r="U33" s="111"/>
      <c r="V33" s="112"/>
      <c r="W33" s="113"/>
      <c r="X33" s="116"/>
      <c r="Y33" s="12"/>
      <c r="Z33" s="208"/>
      <c r="AA33" s="295"/>
      <c r="AB33" s="296"/>
      <c r="AC33" s="12"/>
      <c r="AD33" s="208"/>
      <c r="AE33" s="117"/>
      <c r="AF33" s="110"/>
      <c r="AG33" s="377"/>
    </row>
    <row r="34" spans="1:33" ht="15.75" customHeight="1">
      <c r="A34" s="302"/>
      <c r="B34" s="163"/>
      <c r="C34" s="293"/>
      <c r="D34" s="294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307"/>
      <c r="S34" s="47"/>
      <c r="T34" s="48"/>
      <c r="U34" s="111"/>
      <c r="V34" s="112"/>
      <c r="W34" s="113"/>
      <c r="X34" s="116"/>
      <c r="Y34" s="12"/>
      <c r="Z34" s="208"/>
      <c r="AA34" s="295"/>
      <c r="AB34" s="296"/>
      <c r="AC34" s="12"/>
      <c r="AD34" s="208"/>
      <c r="AE34" s="117"/>
      <c r="AF34" s="110"/>
      <c r="AG34" s="377"/>
    </row>
    <row r="35" spans="1:33" ht="15.75" customHeight="1">
      <c r="A35" s="302"/>
      <c r="B35" s="163"/>
      <c r="C35" s="293"/>
      <c r="D35" s="294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307"/>
      <c r="S35" s="47"/>
      <c r="T35" s="48"/>
      <c r="U35" s="111"/>
      <c r="V35" s="112"/>
      <c r="W35" s="185"/>
      <c r="X35" s="186"/>
      <c r="Y35" s="12"/>
      <c r="Z35" s="208"/>
      <c r="AA35" s="295"/>
      <c r="AB35" s="296"/>
      <c r="AC35" s="12"/>
      <c r="AD35" s="208"/>
      <c r="AE35" s="117"/>
      <c r="AF35" s="110"/>
      <c r="AG35" s="377"/>
    </row>
    <row r="36" spans="1:33" ht="15.75" customHeight="1">
      <c r="A36" s="302"/>
      <c r="B36" s="163"/>
      <c r="C36" s="293"/>
      <c r="D36" s="294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307"/>
      <c r="S36" s="47"/>
      <c r="T36" s="48"/>
      <c r="U36" s="111"/>
      <c r="V36" s="112"/>
      <c r="W36" s="187"/>
      <c r="X36" s="188"/>
      <c r="Y36" s="12"/>
      <c r="Z36" s="208"/>
      <c r="AA36" s="295"/>
      <c r="AB36" s="296"/>
      <c r="AC36" s="12"/>
      <c r="AD36" s="208"/>
      <c r="AE36" s="117"/>
      <c r="AF36" s="110"/>
      <c r="AG36" s="377"/>
    </row>
    <row r="37" spans="1:33" ht="15.75" customHeight="1">
      <c r="A37" s="302"/>
      <c r="B37" s="100"/>
      <c r="C37" s="293"/>
      <c r="D37" s="294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307"/>
      <c r="S37" s="47"/>
      <c r="T37" s="48"/>
      <c r="U37" s="130"/>
      <c r="V37" s="112"/>
      <c r="W37" s="187"/>
      <c r="X37" s="188"/>
      <c r="Y37" s="12"/>
      <c r="Z37" s="208"/>
      <c r="AA37" s="295"/>
      <c r="AB37" s="296"/>
      <c r="AC37" s="12"/>
      <c r="AD37" s="208"/>
      <c r="AE37" s="117"/>
      <c r="AF37" s="110"/>
      <c r="AG37" s="377"/>
    </row>
    <row r="38" spans="1:33" ht="15.75" customHeight="1" thickBot="1">
      <c r="A38" s="303"/>
      <c r="B38" s="133" t="s">
        <v>117</v>
      </c>
      <c r="C38" s="297"/>
      <c r="D38" s="297"/>
      <c r="E38" s="134"/>
      <c r="F38" s="167"/>
      <c r="G38" s="135"/>
      <c r="H38" s="69"/>
      <c r="I38" s="136">
        <f t="shared" ref="I38:J38" si="6">AVERAGE(I22:I37)</f>
        <v>21</v>
      </c>
      <c r="J38" s="137">
        <f t="shared" si="6"/>
        <v>2000</v>
      </c>
      <c r="K38" s="138">
        <f t="shared" ref="K38" si="7">J38/I38</f>
        <v>95.238095238095241</v>
      </c>
      <c r="L38" s="136">
        <f t="shared" ref="L38:M38" si="8">AVERAGE(L22:L37)</f>
        <v>21</v>
      </c>
      <c r="M38" s="137">
        <f t="shared" si="8"/>
        <v>1774.6996052881254</v>
      </c>
      <c r="N38" s="138">
        <f>M38/L38</f>
        <v>84.509505013720258</v>
      </c>
      <c r="O38" s="139">
        <f>L38-I38</f>
        <v>0</v>
      </c>
      <c r="P38" s="140">
        <f>N38-K38</f>
        <v>-10.728590224374983</v>
      </c>
      <c r="Q38" s="141">
        <f>N38/K38</f>
        <v>0.88734980264406271</v>
      </c>
      <c r="R38" s="308"/>
      <c r="S38" s="142">
        <f>S22</f>
        <v>0.29166666666666669</v>
      </c>
      <c r="T38" s="143">
        <f>INDEX(T22:T37,COUNTA(T22:T37))</f>
        <v>0.55861111111111106</v>
      </c>
      <c r="U38" s="144"/>
      <c r="V38" s="166"/>
      <c r="W38" s="189"/>
      <c r="X38" s="190"/>
      <c r="Y38" s="181">
        <f>SUM(Y22:Y37)</f>
        <v>0</v>
      </c>
      <c r="Z38" s="182">
        <f>SUM(Z22:Z37)</f>
        <v>0</v>
      </c>
      <c r="AA38" s="298"/>
      <c r="AB38" s="299"/>
      <c r="AC38" s="181">
        <f>SUM(AC22:AC37)</f>
        <v>7</v>
      </c>
      <c r="AD38" s="182">
        <f>SUM(AD22:AD37)</f>
        <v>0</v>
      </c>
      <c r="AE38" s="168">
        <f>M38-J38</f>
        <v>-225.30039471187456</v>
      </c>
      <c r="AF38" s="141">
        <f>M38/J38</f>
        <v>0.88734980264406271</v>
      </c>
      <c r="AG38" s="378"/>
    </row>
    <row r="39" spans="1:33" ht="15.75" customHeight="1">
      <c r="A39" s="311" t="s">
        <v>196</v>
      </c>
      <c r="B39" s="146" t="s">
        <v>186</v>
      </c>
      <c r="C39" s="304" t="s">
        <v>194</v>
      </c>
      <c r="D39" s="305"/>
      <c r="E39" s="147">
        <v>59.34</v>
      </c>
      <c r="F39" s="97">
        <v>1756</v>
      </c>
      <c r="G39" s="148">
        <f t="shared" ref="G39:G41" si="9">E39*F39</f>
        <v>104201.04000000001</v>
      </c>
      <c r="H39" s="149"/>
      <c r="I39" s="150">
        <v>24</v>
      </c>
      <c r="J39" s="151">
        <v>2000</v>
      </c>
      <c r="K39" s="152">
        <f>J39/I39</f>
        <v>83.333333333333329</v>
      </c>
      <c r="L39" s="153">
        <v>24</v>
      </c>
      <c r="M39" s="151">
        <f>F39/V39*60</f>
        <v>1774.7332959011806</v>
      </c>
      <c r="N39" s="152">
        <f>M39/L39</f>
        <v>73.947220662549185</v>
      </c>
      <c r="O39" s="154">
        <f>L39-I39</f>
        <v>0</v>
      </c>
      <c r="P39" s="155">
        <f>N39-K39</f>
        <v>-9.3861126707841436</v>
      </c>
      <c r="Q39" s="156">
        <f>N39/K39</f>
        <v>0.88736664795059028</v>
      </c>
      <c r="R39" s="306">
        <f>Q55</f>
        <v>0.88778029398278802</v>
      </c>
      <c r="S39" s="157">
        <v>0.29166666666666669</v>
      </c>
      <c r="T39" s="158">
        <v>0.33289351851851851</v>
      </c>
      <c r="U39" s="159"/>
      <c r="V39" s="160">
        <v>59.366666666666617</v>
      </c>
      <c r="W39" s="158"/>
      <c r="X39" s="169"/>
      <c r="Y39" s="12"/>
      <c r="Z39" s="208"/>
      <c r="AA39" s="309"/>
      <c r="AB39" s="310"/>
      <c r="AC39" s="12">
        <v>1</v>
      </c>
      <c r="AD39" s="208"/>
      <c r="AE39" s="115">
        <f>M39-J39</f>
        <v>-225.26670409881945</v>
      </c>
      <c r="AF39" s="156">
        <f>M39/J39</f>
        <v>0.88736664795059028</v>
      </c>
      <c r="AG39" s="290">
        <f>AF55</f>
        <v>0.88778029398278802</v>
      </c>
    </row>
    <row r="40" spans="1:33" ht="15.75" customHeight="1">
      <c r="A40" s="312"/>
      <c r="B40" s="163" t="s">
        <v>186</v>
      </c>
      <c r="C40" s="293" t="s">
        <v>188</v>
      </c>
      <c r="D40" s="294"/>
      <c r="E40" s="101">
        <v>58.67</v>
      </c>
      <c r="F40" s="102">
        <v>4303</v>
      </c>
      <c r="G40" s="103">
        <f t="shared" si="9"/>
        <v>252457.01</v>
      </c>
      <c r="H40" s="26"/>
      <c r="I40" s="104">
        <v>23</v>
      </c>
      <c r="J40" s="105">
        <v>2000</v>
      </c>
      <c r="K40" s="106">
        <f t="shared" si="1"/>
        <v>86.956521739130437</v>
      </c>
      <c r="L40" s="107">
        <v>23</v>
      </c>
      <c r="M40" s="105">
        <f>F40/V40*60</f>
        <v>1777.4870912220319</v>
      </c>
      <c r="N40" s="106">
        <f>M40/L40</f>
        <v>77.282047444436174</v>
      </c>
      <c r="O40" s="108">
        <f>L40-I40</f>
        <v>0</v>
      </c>
      <c r="P40" s="109">
        <f>N40-K40</f>
        <v>-9.6744742946942637</v>
      </c>
      <c r="Q40" s="110">
        <f>N40/K40</f>
        <v>0.88874354561101598</v>
      </c>
      <c r="R40" s="307"/>
      <c r="S40" s="47">
        <v>0.33611111111111114</v>
      </c>
      <c r="T40" s="48">
        <v>0.43697916666666664</v>
      </c>
      <c r="U40" s="111">
        <v>4.6333333333333915</v>
      </c>
      <c r="V40" s="112">
        <v>145.24999999999991</v>
      </c>
      <c r="W40" s="113">
        <v>0.43697916666666664</v>
      </c>
      <c r="X40" s="116">
        <v>0.47648148148148151</v>
      </c>
      <c r="Y40" s="12"/>
      <c r="Z40" s="208"/>
      <c r="AA40" s="295"/>
      <c r="AB40" s="296"/>
      <c r="AC40" s="12">
        <v>3</v>
      </c>
      <c r="AD40" s="208"/>
      <c r="AE40" s="117">
        <f>M40-J40</f>
        <v>-222.51290877796805</v>
      </c>
      <c r="AF40" s="110">
        <f>M40/J40</f>
        <v>0.88874354561101598</v>
      </c>
      <c r="AG40" s="291"/>
    </row>
    <row r="41" spans="1:33" ht="15.75" customHeight="1">
      <c r="A41" s="312"/>
      <c r="B41" s="163" t="s">
        <v>186</v>
      </c>
      <c r="C41" s="293" t="s">
        <v>198</v>
      </c>
      <c r="D41" s="294"/>
      <c r="E41" s="101">
        <v>59.54</v>
      </c>
      <c r="F41" s="102">
        <v>3752</v>
      </c>
      <c r="G41" s="103">
        <f t="shared" si="9"/>
        <v>223394.08</v>
      </c>
      <c r="H41" s="26"/>
      <c r="I41" s="104">
        <v>23</v>
      </c>
      <c r="J41" s="105">
        <v>2000</v>
      </c>
      <c r="K41" s="106">
        <f t="shared" si="1"/>
        <v>86.956521739130437</v>
      </c>
      <c r="L41" s="107">
        <v>23</v>
      </c>
      <c r="M41" s="105">
        <f>F41/V41*60</f>
        <v>1774.4613767735161</v>
      </c>
      <c r="N41" s="106">
        <f>M41/L41</f>
        <v>77.150494642326791</v>
      </c>
      <c r="O41" s="108">
        <f>L41-I41</f>
        <v>0</v>
      </c>
      <c r="P41" s="109">
        <f>N41-K41</f>
        <v>-9.8060270968036463</v>
      </c>
      <c r="Q41" s="110">
        <f>N41/K41</f>
        <v>0.88723068838675812</v>
      </c>
      <c r="R41" s="307"/>
      <c r="S41" s="47">
        <v>0.47648148148148151</v>
      </c>
      <c r="T41" s="48">
        <v>0.56458333333333333</v>
      </c>
      <c r="U41" s="111">
        <v>56.883333333333404</v>
      </c>
      <c r="V41" s="112">
        <v>126.86666666666662</v>
      </c>
      <c r="W41" s="113"/>
      <c r="X41" s="116"/>
      <c r="Y41" s="12"/>
      <c r="Z41" s="208"/>
      <c r="AA41" s="295"/>
      <c r="AB41" s="296"/>
      <c r="AC41" s="12">
        <v>4</v>
      </c>
      <c r="AD41" s="208"/>
      <c r="AE41" s="117">
        <f>M41-J41</f>
        <v>-225.53862322648388</v>
      </c>
      <c r="AF41" s="110">
        <f>M41/J41</f>
        <v>0.88723068838675812</v>
      </c>
      <c r="AG41" s="291"/>
    </row>
    <row r="42" spans="1:33" ht="15.75" customHeight="1">
      <c r="A42" s="312"/>
      <c r="B42" s="163"/>
      <c r="C42" s="293"/>
      <c r="D42" s="294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307"/>
      <c r="S42" s="47"/>
      <c r="T42" s="48"/>
      <c r="U42" s="111"/>
      <c r="V42" s="112"/>
      <c r="W42" s="113"/>
      <c r="X42" s="116"/>
      <c r="Y42" s="12"/>
      <c r="Z42" s="208"/>
      <c r="AA42" s="295"/>
      <c r="AB42" s="296"/>
      <c r="AC42" s="12"/>
      <c r="AD42" s="208"/>
      <c r="AE42" s="117"/>
      <c r="AF42" s="110"/>
      <c r="AG42" s="291"/>
    </row>
    <row r="43" spans="1:33" ht="15.75" customHeight="1">
      <c r="A43" s="312"/>
      <c r="B43" s="163"/>
      <c r="C43" s="293"/>
      <c r="D43" s="294"/>
      <c r="E43" s="101"/>
      <c r="F43" s="102"/>
      <c r="G43" s="103"/>
      <c r="H43" s="13"/>
      <c r="I43" s="104"/>
      <c r="J43" s="105"/>
      <c r="K43" s="106"/>
      <c r="L43" s="118"/>
      <c r="M43" s="105"/>
      <c r="N43" s="106"/>
      <c r="O43" s="108"/>
      <c r="P43" s="109"/>
      <c r="Q43" s="110"/>
      <c r="R43" s="307"/>
      <c r="S43" s="47"/>
      <c r="T43" s="48"/>
      <c r="U43" s="111"/>
      <c r="V43" s="112"/>
      <c r="W43" s="113"/>
      <c r="X43" s="116"/>
      <c r="Y43" s="12"/>
      <c r="Z43" s="208"/>
      <c r="AA43" s="295"/>
      <c r="AB43" s="296"/>
      <c r="AC43" s="12"/>
      <c r="AD43" s="208"/>
      <c r="AE43" s="117"/>
      <c r="AF43" s="110"/>
      <c r="AG43" s="291"/>
    </row>
    <row r="44" spans="1:33" ht="15.75" customHeight="1">
      <c r="A44" s="312"/>
      <c r="B44" s="163"/>
      <c r="C44" s="293"/>
      <c r="D44" s="294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307"/>
      <c r="S44" s="47"/>
      <c r="T44" s="48"/>
      <c r="U44" s="111"/>
      <c r="V44" s="112"/>
      <c r="W44" s="113"/>
      <c r="X44" s="116"/>
      <c r="Y44" s="12"/>
      <c r="Z44" s="208"/>
      <c r="AA44" s="295"/>
      <c r="AB44" s="296"/>
      <c r="AC44" s="12"/>
      <c r="AD44" s="208"/>
      <c r="AE44" s="117"/>
      <c r="AF44" s="110"/>
      <c r="AG44" s="291"/>
    </row>
    <row r="45" spans="1:33" ht="15.75" customHeight="1">
      <c r="A45" s="312"/>
      <c r="B45" s="163"/>
      <c r="C45" s="293"/>
      <c r="D45" s="294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307"/>
      <c r="S45" s="119"/>
      <c r="T45" s="120"/>
      <c r="U45" s="111"/>
      <c r="V45" s="112"/>
      <c r="W45" s="120"/>
      <c r="X45" s="191"/>
      <c r="Y45" s="12"/>
      <c r="Z45" s="208"/>
      <c r="AA45" s="295"/>
      <c r="AB45" s="296"/>
      <c r="AC45" s="12"/>
      <c r="AD45" s="208"/>
      <c r="AE45" s="117"/>
      <c r="AF45" s="110"/>
      <c r="AG45" s="291"/>
    </row>
    <row r="46" spans="1:33" ht="15.75" customHeight="1">
      <c r="A46" s="312"/>
      <c r="B46" s="163"/>
      <c r="C46" s="293"/>
      <c r="D46" s="294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07"/>
      <c r="S46" s="119"/>
      <c r="T46" s="120"/>
      <c r="U46" s="111"/>
      <c r="V46" s="112"/>
      <c r="W46" s="120"/>
      <c r="X46" s="191"/>
      <c r="Y46" s="12"/>
      <c r="Z46" s="208"/>
      <c r="AA46" s="295"/>
      <c r="AB46" s="296"/>
      <c r="AC46" s="12"/>
      <c r="AD46" s="208"/>
      <c r="AE46" s="117"/>
      <c r="AF46" s="110"/>
      <c r="AG46" s="291"/>
    </row>
    <row r="47" spans="1:33" ht="15.75" customHeight="1">
      <c r="A47" s="312"/>
      <c r="B47" s="163"/>
      <c r="C47" s="293"/>
      <c r="D47" s="294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07"/>
      <c r="S47" s="119"/>
      <c r="T47" s="120"/>
      <c r="U47" s="111"/>
      <c r="V47" s="112"/>
      <c r="W47" s="120"/>
      <c r="X47" s="191"/>
      <c r="Y47" s="12"/>
      <c r="Z47" s="208"/>
      <c r="AA47" s="295"/>
      <c r="AB47" s="296"/>
      <c r="AC47" s="12"/>
      <c r="AD47" s="208"/>
      <c r="AE47" s="117"/>
      <c r="AF47" s="110"/>
      <c r="AG47" s="291"/>
    </row>
    <row r="48" spans="1:33" ht="15.75" customHeight="1">
      <c r="A48" s="312"/>
      <c r="B48" s="163"/>
      <c r="C48" s="293"/>
      <c r="D48" s="294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07"/>
      <c r="S48" s="119"/>
      <c r="T48" s="120"/>
      <c r="U48" s="111"/>
      <c r="V48" s="112"/>
      <c r="W48" s="120"/>
      <c r="X48" s="191"/>
      <c r="Y48" s="12"/>
      <c r="Z48" s="208"/>
      <c r="AA48" s="295"/>
      <c r="AB48" s="296"/>
      <c r="AC48" s="12"/>
      <c r="AD48" s="208"/>
      <c r="AE48" s="117"/>
      <c r="AF48" s="110"/>
      <c r="AG48" s="291"/>
    </row>
    <row r="49" spans="1:33" ht="15.75" customHeight="1">
      <c r="A49" s="312"/>
      <c r="B49" s="163"/>
      <c r="C49" s="293"/>
      <c r="D49" s="294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07"/>
      <c r="S49" s="119"/>
      <c r="T49" s="120"/>
      <c r="U49" s="111"/>
      <c r="V49" s="112"/>
      <c r="W49" s="120"/>
      <c r="X49" s="191"/>
      <c r="Y49" s="12"/>
      <c r="Z49" s="208"/>
      <c r="AA49" s="295"/>
      <c r="AB49" s="296"/>
      <c r="AC49" s="12"/>
      <c r="AD49" s="208"/>
      <c r="AE49" s="117"/>
      <c r="AF49" s="110"/>
      <c r="AG49" s="291"/>
    </row>
    <row r="50" spans="1:33" ht="15.75" customHeight="1">
      <c r="A50" s="312"/>
      <c r="B50" s="163"/>
      <c r="C50" s="293"/>
      <c r="D50" s="294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07"/>
      <c r="S50" s="119"/>
      <c r="T50" s="120"/>
      <c r="U50" s="111"/>
      <c r="V50" s="112"/>
      <c r="W50" s="120"/>
      <c r="X50" s="191"/>
      <c r="Y50" s="12"/>
      <c r="Z50" s="208"/>
      <c r="AA50" s="295"/>
      <c r="AB50" s="296"/>
      <c r="AC50" s="12"/>
      <c r="AD50" s="208"/>
      <c r="AE50" s="117"/>
      <c r="AF50" s="110"/>
      <c r="AG50" s="291"/>
    </row>
    <row r="51" spans="1:33" ht="15.75" customHeight="1">
      <c r="A51" s="312"/>
      <c r="B51" s="163"/>
      <c r="C51" s="293"/>
      <c r="D51" s="294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07"/>
      <c r="S51" s="119"/>
      <c r="T51" s="120"/>
      <c r="U51" s="111"/>
      <c r="V51" s="112"/>
      <c r="W51" s="120"/>
      <c r="X51" s="191"/>
      <c r="Y51" s="12"/>
      <c r="Z51" s="208"/>
      <c r="AA51" s="295"/>
      <c r="AB51" s="296"/>
      <c r="AC51" s="12"/>
      <c r="AD51" s="208"/>
      <c r="AE51" s="117"/>
      <c r="AF51" s="110"/>
      <c r="AG51" s="291"/>
    </row>
    <row r="52" spans="1:33" ht="15.75" customHeight="1">
      <c r="A52" s="312"/>
      <c r="B52" s="163"/>
      <c r="C52" s="293"/>
      <c r="D52" s="294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07"/>
      <c r="S52" s="119"/>
      <c r="T52" s="120"/>
      <c r="U52" s="111"/>
      <c r="V52" s="112"/>
      <c r="W52" s="120"/>
      <c r="X52" s="191"/>
      <c r="Y52" s="12"/>
      <c r="Z52" s="208"/>
      <c r="AA52" s="295"/>
      <c r="AB52" s="296"/>
      <c r="AC52" s="12"/>
      <c r="AD52" s="208"/>
      <c r="AE52" s="117"/>
      <c r="AF52" s="110"/>
      <c r="AG52" s="291"/>
    </row>
    <row r="53" spans="1:33" ht="15.75" customHeight="1">
      <c r="A53" s="312"/>
      <c r="B53" s="163"/>
      <c r="C53" s="293"/>
      <c r="D53" s="294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07"/>
      <c r="S53" s="119"/>
      <c r="T53" s="120"/>
      <c r="U53" s="111"/>
      <c r="V53" s="112"/>
      <c r="W53" s="120"/>
      <c r="X53" s="191"/>
      <c r="Y53" s="12"/>
      <c r="Z53" s="208"/>
      <c r="AA53" s="295"/>
      <c r="AB53" s="296"/>
      <c r="AC53" s="12"/>
      <c r="AD53" s="208"/>
      <c r="AE53" s="117"/>
      <c r="AF53" s="110"/>
      <c r="AG53" s="291"/>
    </row>
    <row r="54" spans="1:33" ht="15.75" customHeight="1">
      <c r="A54" s="312"/>
      <c r="B54" s="163"/>
      <c r="C54" s="293"/>
      <c r="D54" s="294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07"/>
      <c r="S54" s="119"/>
      <c r="T54" s="120"/>
      <c r="U54" s="130"/>
      <c r="V54" s="131"/>
      <c r="W54" s="126"/>
      <c r="X54" s="127"/>
      <c r="Y54" s="12"/>
      <c r="Z54" s="208"/>
      <c r="AA54" s="295"/>
      <c r="AB54" s="296"/>
      <c r="AC54" s="12"/>
      <c r="AD54" s="208"/>
      <c r="AE54" s="165"/>
      <c r="AF54" s="125"/>
      <c r="AG54" s="291"/>
    </row>
    <row r="55" spans="1:33" ht="15.75" customHeight="1" thickBot="1">
      <c r="A55" s="313"/>
      <c r="B55" s="133" t="s">
        <v>117</v>
      </c>
      <c r="C55" s="297"/>
      <c r="D55" s="297"/>
      <c r="E55" s="134"/>
      <c r="F55" s="167"/>
      <c r="G55" s="135"/>
      <c r="H55" s="69"/>
      <c r="I55" s="136">
        <f t="shared" ref="I55:J55" si="10">AVERAGE(I39:I54)</f>
        <v>23.333333333333332</v>
      </c>
      <c r="J55" s="137">
        <f t="shared" si="10"/>
        <v>2000</v>
      </c>
      <c r="K55" s="138">
        <f t="shared" ref="K55" si="11">J55/I55</f>
        <v>85.714285714285722</v>
      </c>
      <c r="L55" s="136">
        <f t="shared" ref="L55:M55" si="12">AVERAGE(L39:L54)</f>
        <v>23.333333333333332</v>
      </c>
      <c r="M55" s="137">
        <f t="shared" si="12"/>
        <v>1775.5605879655761</v>
      </c>
      <c r="N55" s="138">
        <f t="shared" ref="N55:N63" si="13">M55/L55</f>
        <v>76.095453769953266</v>
      </c>
      <c r="O55" s="139">
        <f t="shared" ref="O55:O63" si="14">L55-I55</f>
        <v>0</v>
      </c>
      <c r="P55" s="140">
        <f t="shared" ref="P55:P63" si="15">N55-K55</f>
        <v>-9.6188319443324559</v>
      </c>
      <c r="Q55" s="141">
        <f t="shared" ref="Q55:Q63" si="16">N55/K55</f>
        <v>0.88778029398278802</v>
      </c>
      <c r="R55" s="308"/>
      <c r="S55" s="142">
        <f>S39</f>
        <v>0.29166666666666669</v>
      </c>
      <c r="T55" s="143">
        <f>INDEX(T39:T54,COUNTA(T39:T54))</f>
        <v>0.56458333333333333</v>
      </c>
      <c r="U55" s="144"/>
      <c r="V55" s="166"/>
      <c r="W55" s="167"/>
      <c r="X55" s="138"/>
      <c r="Y55" s="181">
        <f>SUM(Y39:Y54)</f>
        <v>0</v>
      </c>
      <c r="Z55" s="182">
        <f>SUM(Z39:Z54)</f>
        <v>0</v>
      </c>
      <c r="AA55" s="298"/>
      <c r="AB55" s="299"/>
      <c r="AC55" s="181">
        <f>SUM(AC39:AC54)</f>
        <v>8</v>
      </c>
      <c r="AD55" s="194">
        <f>SUM(AD39:AD54)</f>
        <v>0</v>
      </c>
      <c r="AE55" s="168">
        <f t="shared" ref="AE55:AE63" si="17">M55-J55</f>
        <v>-224.43941203442387</v>
      </c>
      <c r="AF55" s="141">
        <f t="shared" ref="AF55:AF63" si="18">M55/J55</f>
        <v>0.88778029398278802</v>
      </c>
      <c r="AG55" s="292"/>
    </row>
    <row r="56" spans="1:33" ht="15.75" customHeight="1">
      <c r="A56" s="300" t="s">
        <v>231</v>
      </c>
      <c r="B56" s="114" t="s">
        <v>201</v>
      </c>
      <c r="C56" s="375" t="s">
        <v>202</v>
      </c>
      <c r="D56" s="375"/>
      <c r="E56" s="147">
        <v>32.06</v>
      </c>
      <c r="F56" s="97">
        <v>1224</v>
      </c>
      <c r="G56" s="148">
        <f t="shared" ref="G56:G63" si="19">E56*F56</f>
        <v>39241.440000000002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3" si="20">F56/V56*60</f>
        <v>3200.0000000000014</v>
      </c>
      <c r="N56" s="152">
        <f t="shared" si="13"/>
        <v>168.42105263157902</v>
      </c>
      <c r="O56" s="154">
        <f t="shared" si="14"/>
        <v>0</v>
      </c>
      <c r="P56" s="155">
        <f t="shared" si="15"/>
        <v>-21.052631578947313</v>
      </c>
      <c r="Q56" s="156">
        <f t="shared" si="16"/>
        <v>0.88888888888888917</v>
      </c>
      <c r="R56" s="306">
        <f>Q72</f>
        <v>0.88934624869505885</v>
      </c>
      <c r="S56" s="157">
        <v>0.29170138888888891</v>
      </c>
      <c r="T56" s="158">
        <v>0.30763888888888891</v>
      </c>
      <c r="U56" s="159"/>
      <c r="V56" s="160">
        <v>22.949999999999989</v>
      </c>
      <c r="W56" s="158"/>
      <c r="X56" s="169"/>
      <c r="Y56" s="12"/>
      <c r="Z56" s="208"/>
      <c r="AA56" s="309"/>
      <c r="AB56" s="310"/>
      <c r="AC56" s="12">
        <v>1</v>
      </c>
      <c r="AD56" s="208"/>
      <c r="AE56" s="115">
        <f t="shared" si="17"/>
        <v>-399.99999999999864</v>
      </c>
      <c r="AF56" s="156">
        <f t="shared" si="18"/>
        <v>0.88888888888888928</v>
      </c>
      <c r="AG56" s="290">
        <f>AF72</f>
        <v>0.88934624869505896</v>
      </c>
    </row>
    <row r="57" spans="1:33" ht="15.75" customHeight="1">
      <c r="A57" s="301"/>
      <c r="B57" s="100" t="s">
        <v>201</v>
      </c>
      <c r="C57" s="374" t="s">
        <v>205</v>
      </c>
      <c r="D57" s="374"/>
      <c r="E57" s="101">
        <v>71.84</v>
      </c>
      <c r="F57" s="102">
        <v>968</v>
      </c>
      <c r="G57" s="103">
        <f t="shared" si="19"/>
        <v>69541.12000000001</v>
      </c>
      <c r="H57" s="26"/>
      <c r="I57" s="104">
        <v>19</v>
      </c>
      <c r="J57" s="105">
        <v>1800</v>
      </c>
      <c r="K57" s="106">
        <f t="shared" ref="K57:K63" si="21">J57/I57</f>
        <v>94.736842105263165</v>
      </c>
      <c r="L57" s="107">
        <v>19</v>
      </c>
      <c r="M57" s="105">
        <f t="shared" si="20"/>
        <v>1604.4198895027632</v>
      </c>
      <c r="N57" s="106">
        <f t="shared" si="13"/>
        <v>84.443152079092798</v>
      </c>
      <c r="O57" s="108">
        <f t="shared" si="14"/>
        <v>0</v>
      </c>
      <c r="P57" s="109">
        <f t="shared" si="15"/>
        <v>-10.293690026170367</v>
      </c>
      <c r="Q57" s="110">
        <f t="shared" si="16"/>
        <v>0.89134438305709063</v>
      </c>
      <c r="R57" s="307"/>
      <c r="S57" s="47">
        <v>0.31111111111111112</v>
      </c>
      <c r="T57" s="48">
        <v>0.33624999999999999</v>
      </c>
      <c r="U57" s="111">
        <v>4.9999999999999822</v>
      </c>
      <c r="V57" s="112">
        <v>36.199999999999982</v>
      </c>
      <c r="W57" s="113"/>
      <c r="X57" s="116"/>
      <c r="Y57" s="12"/>
      <c r="Z57" s="208"/>
      <c r="AA57" s="295"/>
      <c r="AB57" s="296"/>
      <c r="AC57" s="12">
        <v>1</v>
      </c>
      <c r="AD57" s="208"/>
      <c r="AE57" s="117">
        <f t="shared" si="17"/>
        <v>-195.58011049723677</v>
      </c>
      <c r="AF57" s="110">
        <f t="shared" si="18"/>
        <v>0.89134438305709063</v>
      </c>
      <c r="AG57" s="291"/>
    </row>
    <row r="58" spans="1:33" ht="15.75" customHeight="1">
      <c r="A58" s="301"/>
      <c r="B58" s="100" t="s">
        <v>201</v>
      </c>
      <c r="C58" s="374" t="s">
        <v>206</v>
      </c>
      <c r="D58" s="374"/>
      <c r="E58" s="101">
        <v>72.400000000000006</v>
      </c>
      <c r="F58" s="102">
        <v>518</v>
      </c>
      <c r="G58" s="103">
        <f t="shared" si="19"/>
        <v>37503.200000000004</v>
      </c>
      <c r="H58" s="26"/>
      <c r="I58" s="104">
        <v>18</v>
      </c>
      <c r="J58" s="105">
        <v>1800</v>
      </c>
      <c r="K58" s="106">
        <f t="shared" si="21"/>
        <v>100</v>
      </c>
      <c r="L58" s="107">
        <v>18</v>
      </c>
      <c r="M58" s="105">
        <f t="shared" si="20"/>
        <v>1606.201550387598</v>
      </c>
      <c r="N58" s="106">
        <f t="shared" si="13"/>
        <v>89.233419465977661</v>
      </c>
      <c r="O58" s="108">
        <f t="shared" si="14"/>
        <v>0</v>
      </c>
      <c r="P58" s="109">
        <f t="shared" si="15"/>
        <v>-10.766580534022339</v>
      </c>
      <c r="Q58" s="110">
        <f t="shared" si="16"/>
        <v>0.89233419465977659</v>
      </c>
      <c r="R58" s="307"/>
      <c r="S58" s="47">
        <v>0.33958333333333335</v>
      </c>
      <c r="T58" s="48">
        <v>0.35302083333333334</v>
      </c>
      <c r="U58" s="111">
        <v>4.8000000000000309</v>
      </c>
      <c r="V58" s="112">
        <v>19.349999999999987</v>
      </c>
      <c r="W58" s="113"/>
      <c r="X58" s="116"/>
      <c r="Y58" s="12"/>
      <c r="Z58" s="208"/>
      <c r="AA58" s="295"/>
      <c r="AB58" s="296"/>
      <c r="AC58" s="12">
        <v>1</v>
      </c>
      <c r="AD58" s="208"/>
      <c r="AE58" s="117">
        <f t="shared" si="17"/>
        <v>-193.79844961240201</v>
      </c>
      <c r="AF58" s="110">
        <f t="shared" si="18"/>
        <v>0.8923341946597767</v>
      </c>
      <c r="AG58" s="291"/>
    </row>
    <row r="59" spans="1:33" ht="15.75" customHeight="1">
      <c r="A59" s="301"/>
      <c r="B59" s="100" t="s">
        <v>191</v>
      </c>
      <c r="C59" s="374" t="s">
        <v>192</v>
      </c>
      <c r="D59" s="374"/>
      <c r="E59" s="101">
        <v>57.3</v>
      </c>
      <c r="F59" s="102">
        <v>1791</v>
      </c>
      <c r="G59" s="103">
        <f t="shared" si="19"/>
        <v>102624.29999999999</v>
      </c>
      <c r="H59" s="26"/>
      <c r="I59" s="104">
        <v>22</v>
      </c>
      <c r="J59" s="105">
        <v>1800</v>
      </c>
      <c r="K59" s="106">
        <f t="shared" si="21"/>
        <v>81.818181818181813</v>
      </c>
      <c r="L59" s="107">
        <v>22</v>
      </c>
      <c r="M59" s="105">
        <f t="shared" si="20"/>
        <v>1599.1071428571438</v>
      </c>
      <c r="N59" s="106">
        <f t="shared" si="13"/>
        <v>72.686688311688357</v>
      </c>
      <c r="O59" s="108">
        <f t="shared" si="14"/>
        <v>0</v>
      </c>
      <c r="P59" s="109">
        <f t="shared" si="15"/>
        <v>-9.1314935064934559</v>
      </c>
      <c r="Q59" s="110">
        <f t="shared" si="16"/>
        <v>0.88839285714285776</v>
      </c>
      <c r="R59" s="307"/>
      <c r="S59" s="47">
        <v>0.35625000000000001</v>
      </c>
      <c r="T59" s="48">
        <v>0.40291666666666665</v>
      </c>
      <c r="U59" s="111">
        <v>4.6500000000000075</v>
      </c>
      <c r="V59" s="112">
        <v>67.19999999999996</v>
      </c>
      <c r="W59" s="113"/>
      <c r="X59" s="116"/>
      <c r="Y59" s="12"/>
      <c r="Z59" s="208"/>
      <c r="AA59" s="295"/>
      <c r="AB59" s="296"/>
      <c r="AC59" s="12">
        <v>1</v>
      </c>
      <c r="AD59" s="208"/>
      <c r="AE59" s="215">
        <f t="shared" si="17"/>
        <v>-200.8928571428562</v>
      </c>
      <c r="AF59" s="216">
        <f t="shared" si="18"/>
        <v>0.88839285714285765</v>
      </c>
      <c r="AG59" s="291"/>
    </row>
    <row r="60" spans="1:33" ht="15.75" customHeight="1">
      <c r="A60" s="302"/>
      <c r="B60" s="100" t="s">
        <v>180</v>
      </c>
      <c r="C60" s="374" t="s">
        <v>181</v>
      </c>
      <c r="D60" s="374"/>
      <c r="E60" s="101">
        <v>24.07</v>
      </c>
      <c r="F60" s="105">
        <v>494</v>
      </c>
      <c r="G60" s="103">
        <f t="shared" si="19"/>
        <v>11890.58</v>
      </c>
      <c r="H60" s="13"/>
      <c r="I60" s="104">
        <v>20</v>
      </c>
      <c r="J60" s="105">
        <v>2600</v>
      </c>
      <c r="K60" s="106">
        <f t="shared" si="21"/>
        <v>130</v>
      </c>
      <c r="L60" s="118">
        <v>20</v>
      </c>
      <c r="M60" s="105">
        <f t="shared" si="20"/>
        <v>2309.6103896103787</v>
      </c>
      <c r="N60" s="106">
        <f t="shared" si="13"/>
        <v>115.48051948051894</v>
      </c>
      <c r="O60" s="108">
        <f t="shared" si="14"/>
        <v>0</v>
      </c>
      <c r="P60" s="109">
        <f t="shared" si="15"/>
        <v>-14.519480519481064</v>
      </c>
      <c r="Q60" s="110">
        <f t="shared" si="16"/>
        <v>0.88831168831168417</v>
      </c>
      <c r="R60" s="307"/>
      <c r="S60" s="47">
        <v>0.40706018518518516</v>
      </c>
      <c r="T60" s="48">
        <v>0.41597222222222224</v>
      </c>
      <c r="U60" s="111">
        <v>5.9666666666666668</v>
      </c>
      <c r="V60" s="112">
        <v>12.833333333333394</v>
      </c>
      <c r="W60" s="113"/>
      <c r="X60" s="116"/>
      <c r="Y60" s="12"/>
      <c r="Z60" s="208"/>
      <c r="AA60" s="295"/>
      <c r="AB60" s="296"/>
      <c r="AC60" s="12">
        <v>1</v>
      </c>
      <c r="AD60" s="208"/>
      <c r="AE60" s="215">
        <f t="shared" si="17"/>
        <v>-290.38961038962134</v>
      </c>
      <c r="AF60" s="216">
        <f t="shared" si="18"/>
        <v>0.88831168831168406</v>
      </c>
      <c r="AG60" s="291"/>
    </row>
    <row r="61" spans="1:33" ht="15.75" customHeight="1">
      <c r="A61" s="302"/>
      <c r="B61" s="100" t="s">
        <v>180</v>
      </c>
      <c r="C61" s="374" t="s">
        <v>182</v>
      </c>
      <c r="D61" s="374"/>
      <c r="E61" s="101">
        <v>29.97</v>
      </c>
      <c r="F61" s="105">
        <v>3130</v>
      </c>
      <c r="G61" s="121">
        <f t="shared" si="19"/>
        <v>93806.099999999991</v>
      </c>
      <c r="H61" s="122"/>
      <c r="I61" s="104">
        <v>20</v>
      </c>
      <c r="J61" s="105">
        <v>2600</v>
      </c>
      <c r="K61" s="106">
        <f t="shared" si="21"/>
        <v>130</v>
      </c>
      <c r="L61" s="107">
        <v>20</v>
      </c>
      <c r="M61" s="105">
        <f t="shared" si="20"/>
        <v>2310.4367438999393</v>
      </c>
      <c r="N61" s="106">
        <f t="shared" si="13"/>
        <v>115.52183719499696</v>
      </c>
      <c r="O61" s="108">
        <f t="shared" si="14"/>
        <v>0</v>
      </c>
      <c r="P61" s="109">
        <f t="shared" si="15"/>
        <v>-14.478162805003038</v>
      </c>
      <c r="Q61" s="110">
        <f t="shared" si="16"/>
        <v>0.88862951688459202</v>
      </c>
      <c r="R61" s="307"/>
      <c r="S61" s="47">
        <v>0.41944444444444445</v>
      </c>
      <c r="T61" s="48">
        <v>0.47589120370370369</v>
      </c>
      <c r="U61" s="111">
        <v>4.9999999999999822</v>
      </c>
      <c r="V61" s="112">
        <v>81.283333333333303</v>
      </c>
      <c r="W61" s="113">
        <v>0.47589120370370369</v>
      </c>
      <c r="X61" s="116">
        <v>0.51388888888888884</v>
      </c>
      <c r="Y61" s="12"/>
      <c r="Z61" s="208"/>
      <c r="AA61" s="295"/>
      <c r="AB61" s="296"/>
      <c r="AC61" s="12">
        <v>1</v>
      </c>
      <c r="AD61" s="208"/>
      <c r="AE61" s="215">
        <f t="shared" si="17"/>
        <v>-289.5632561000607</v>
      </c>
      <c r="AF61" s="216">
        <f t="shared" si="18"/>
        <v>0.88862951688459202</v>
      </c>
      <c r="AG61" s="291"/>
    </row>
    <row r="62" spans="1:33" ht="15.75" customHeight="1">
      <c r="A62" s="302"/>
      <c r="B62" s="100" t="s">
        <v>178</v>
      </c>
      <c r="C62" s="374" t="s">
        <v>203</v>
      </c>
      <c r="D62" s="374"/>
      <c r="E62" s="101">
        <v>57.73</v>
      </c>
      <c r="F62" s="105">
        <v>805</v>
      </c>
      <c r="G62" s="121">
        <f t="shared" si="19"/>
        <v>46472.649999999994</v>
      </c>
      <c r="H62" s="62"/>
      <c r="I62" s="104">
        <v>22</v>
      </c>
      <c r="J62" s="105">
        <v>1800</v>
      </c>
      <c r="K62" s="106">
        <f t="shared" si="21"/>
        <v>81.818181818181813</v>
      </c>
      <c r="L62" s="118">
        <v>22</v>
      </c>
      <c r="M62" s="105">
        <f t="shared" si="20"/>
        <v>1598.4555984555966</v>
      </c>
      <c r="N62" s="106">
        <f t="shared" si="13"/>
        <v>72.657072657072575</v>
      </c>
      <c r="O62" s="123">
        <f t="shared" si="14"/>
        <v>0</v>
      </c>
      <c r="P62" s="124">
        <f t="shared" si="15"/>
        <v>-9.1611091611092377</v>
      </c>
      <c r="Q62" s="125">
        <f t="shared" si="16"/>
        <v>0.88803088803088703</v>
      </c>
      <c r="R62" s="307"/>
      <c r="S62" s="47">
        <v>0.51388888888888884</v>
      </c>
      <c r="T62" s="48">
        <v>0.53487268518518516</v>
      </c>
      <c r="U62" s="111">
        <v>54.716666666666612</v>
      </c>
      <c r="V62" s="112">
        <v>30.216666666666701</v>
      </c>
      <c r="W62" s="113"/>
      <c r="X62" s="116"/>
      <c r="Y62" s="12"/>
      <c r="Z62" s="208"/>
      <c r="AA62" s="295"/>
      <c r="AB62" s="296"/>
      <c r="AC62" s="12">
        <v>1</v>
      </c>
      <c r="AD62" s="208"/>
      <c r="AE62" s="215">
        <f t="shared" si="17"/>
        <v>-201.5444015444034</v>
      </c>
      <c r="AF62" s="216">
        <f t="shared" si="18"/>
        <v>0.88803088803088703</v>
      </c>
      <c r="AG62" s="291"/>
    </row>
    <row r="63" spans="1:33" ht="15.75" customHeight="1">
      <c r="A63" s="302"/>
      <c r="B63" s="100" t="s">
        <v>178</v>
      </c>
      <c r="C63" s="374" t="s">
        <v>204</v>
      </c>
      <c r="D63" s="374"/>
      <c r="E63" s="101">
        <v>57.73</v>
      </c>
      <c r="F63" s="105">
        <v>668</v>
      </c>
      <c r="G63" s="121">
        <f t="shared" si="19"/>
        <v>38563.64</v>
      </c>
      <c r="H63" s="62"/>
      <c r="I63" s="104">
        <v>22</v>
      </c>
      <c r="J63" s="105">
        <v>1800</v>
      </c>
      <c r="K63" s="106">
        <f t="shared" si="21"/>
        <v>81.818181818181813</v>
      </c>
      <c r="L63" s="118">
        <v>22</v>
      </c>
      <c r="M63" s="105">
        <f t="shared" si="20"/>
        <v>1602.1319120586263</v>
      </c>
      <c r="N63" s="106">
        <f t="shared" si="13"/>
        <v>72.824177820846657</v>
      </c>
      <c r="O63" s="123">
        <f t="shared" si="14"/>
        <v>0</v>
      </c>
      <c r="P63" s="124">
        <f t="shared" si="15"/>
        <v>-8.994003997335156</v>
      </c>
      <c r="Q63" s="125">
        <f t="shared" si="16"/>
        <v>0.89007328447701473</v>
      </c>
      <c r="R63" s="307"/>
      <c r="S63" s="47">
        <v>0.53819444444444442</v>
      </c>
      <c r="T63" s="48">
        <v>0.55556712962962962</v>
      </c>
      <c r="U63" s="111">
        <v>4.783333333333335</v>
      </c>
      <c r="V63" s="112">
        <v>25.016666666666687</v>
      </c>
      <c r="W63" s="113"/>
      <c r="X63" s="116"/>
      <c r="Y63" s="12"/>
      <c r="Z63" s="208"/>
      <c r="AA63" s="295"/>
      <c r="AB63" s="296"/>
      <c r="AC63" s="12">
        <v>1</v>
      </c>
      <c r="AD63" s="208"/>
      <c r="AE63" s="215">
        <f t="shared" si="17"/>
        <v>-197.86808794137369</v>
      </c>
      <c r="AF63" s="216">
        <f t="shared" si="18"/>
        <v>0.89007328447701461</v>
      </c>
      <c r="AG63" s="291"/>
    </row>
    <row r="64" spans="1:33" ht="15.75" customHeight="1">
      <c r="A64" s="302"/>
      <c r="B64" s="100"/>
      <c r="C64" s="374"/>
      <c r="D64" s="374"/>
      <c r="E64" s="101"/>
      <c r="F64" s="105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07"/>
      <c r="S64" s="47"/>
      <c r="T64" s="48"/>
      <c r="U64" s="111"/>
      <c r="V64" s="112"/>
      <c r="W64" s="113"/>
      <c r="X64" s="116"/>
      <c r="Y64" s="12"/>
      <c r="Z64" s="208"/>
      <c r="AA64" s="295"/>
      <c r="AB64" s="296"/>
      <c r="AC64" s="12"/>
      <c r="AD64" s="208"/>
      <c r="AE64" s="215"/>
      <c r="AF64" s="216"/>
      <c r="AG64" s="291"/>
    </row>
    <row r="65" spans="1:33" ht="15.75" customHeight="1">
      <c r="A65" s="302"/>
      <c r="B65" s="100"/>
      <c r="C65" s="374"/>
      <c r="D65" s="374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07"/>
      <c r="S65" s="47"/>
      <c r="T65" s="48"/>
      <c r="U65" s="111"/>
      <c r="V65" s="112"/>
      <c r="W65" s="113"/>
      <c r="X65" s="116"/>
      <c r="Y65" s="12"/>
      <c r="Z65" s="208"/>
      <c r="AA65" s="295"/>
      <c r="AB65" s="296"/>
      <c r="AC65" s="12"/>
      <c r="AD65" s="208"/>
      <c r="AE65" s="215"/>
      <c r="AF65" s="216"/>
      <c r="AG65" s="291"/>
    </row>
    <row r="66" spans="1:33" ht="15.75" customHeight="1">
      <c r="A66" s="302"/>
      <c r="B66" s="100"/>
      <c r="C66" s="374"/>
      <c r="D66" s="374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07"/>
      <c r="S66" s="47"/>
      <c r="T66" s="48"/>
      <c r="U66" s="111"/>
      <c r="V66" s="112"/>
      <c r="W66" s="113"/>
      <c r="X66" s="116"/>
      <c r="Y66" s="12"/>
      <c r="Z66" s="208"/>
      <c r="AA66" s="295"/>
      <c r="AB66" s="296"/>
      <c r="AC66" s="12"/>
      <c r="AD66" s="208"/>
      <c r="AE66" s="215"/>
      <c r="AF66" s="216"/>
      <c r="AG66" s="291"/>
    </row>
    <row r="67" spans="1:33" ht="15.75" customHeight="1">
      <c r="A67" s="302"/>
      <c r="B67" s="100"/>
      <c r="C67" s="374"/>
      <c r="D67" s="374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07"/>
      <c r="S67" s="47"/>
      <c r="T67" s="48"/>
      <c r="U67" s="111"/>
      <c r="V67" s="112"/>
      <c r="W67" s="113"/>
      <c r="X67" s="116"/>
      <c r="Y67" s="12"/>
      <c r="Z67" s="208"/>
      <c r="AA67" s="295"/>
      <c r="AB67" s="296"/>
      <c r="AC67" s="12"/>
      <c r="AD67" s="208"/>
      <c r="AE67" s="215"/>
      <c r="AF67" s="216"/>
      <c r="AG67" s="291"/>
    </row>
    <row r="68" spans="1:33" ht="15.75" customHeight="1">
      <c r="A68" s="302"/>
      <c r="B68" s="100"/>
      <c r="C68" s="374"/>
      <c r="D68" s="374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07"/>
      <c r="S68" s="47"/>
      <c r="T68" s="48"/>
      <c r="U68" s="111"/>
      <c r="V68" s="112"/>
      <c r="W68" s="113"/>
      <c r="X68" s="116"/>
      <c r="Y68" s="12"/>
      <c r="Z68" s="208"/>
      <c r="AA68" s="295"/>
      <c r="AB68" s="296"/>
      <c r="AC68" s="12"/>
      <c r="AD68" s="208"/>
      <c r="AE68" s="215"/>
      <c r="AF68" s="216"/>
      <c r="AG68" s="291"/>
    </row>
    <row r="69" spans="1:33" ht="15.75" customHeight="1">
      <c r="A69" s="302"/>
      <c r="B69" s="100"/>
      <c r="C69" s="374"/>
      <c r="D69" s="374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07"/>
      <c r="S69" s="47"/>
      <c r="T69" s="48"/>
      <c r="U69" s="111"/>
      <c r="V69" s="112"/>
      <c r="W69" s="113"/>
      <c r="X69" s="116"/>
      <c r="Y69" s="12"/>
      <c r="Z69" s="208"/>
      <c r="AA69" s="295"/>
      <c r="AB69" s="296"/>
      <c r="AC69" s="12"/>
      <c r="AD69" s="208"/>
      <c r="AE69" s="215"/>
      <c r="AF69" s="216"/>
      <c r="AG69" s="291"/>
    </row>
    <row r="70" spans="1:33" ht="15.75" customHeight="1">
      <c r="A70" s="302"/>
      <c r="B70" s="100"/>
      <c r="C70" s="374"/>
      <c r="D70" s="374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07"/>
      <c r="S70" s="47"/>
      <c r="T70" s="48"/>
      <c r="U70" s="111"/>
      <c r="V70" s="112"/>
      <c r="W70" s="113"/>
      <c r="X70" s="116"/>
      <c r="Y70" s="12"/>
      <c r="Z70" s="208"/>
      <c r="AA70" s="295"/>
      <c r="AB70" s="296"/>
      <c r="AC70" s="12"/>
      <c r="AD70" s="208"/>
      <c r="AE70" s="215"/>
      <c r="AF70" s="216"/>
      <c r="AG70" s="291"/>
    </row>
    <row r="71" spans="1:33" ht="15.75" customHeight="1">
      <c r="A71" s="302"/>
      <c r="B71" s="100"/>
      <c r="C71" s="374"/>
      <c r="D71" s="374"/>
      <c r="E71" s="184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07"/>
      <c r="S71" s="119"/>
      <c r="T71" s="120"/>
      <c r="U71" s="130"/>
      <c r="V71" s="131"/>
      <c r="W71" s="126"/>
      <c r="X71" s="127"/>
      <c r="Y71" s="12"/>
      <c r="Z71" s="208"/>
      <c r="AA71" s="295"/>
      <c r="AB71" s="296"/>
      <c r="AC71" s="12"/>
      <c r="AD71" s="208"/>
      <c r="AE71" s="165"/>
      <c r="AF71" s="125"/>
      <c r="AG71" s="291"/>
    </row>
    <row r="72" spans="1:33" ht="15.75" customHeight="1" thickBot="1">
      <c r="A72" s="303"/>
      <c r="B72" s="133" t="s">
        <v>117</v>
      </c>
      <c r="C72" s="297"/>
      <c r="D72" s="297"/>
      <c r="E72" s="134"/>
      <c r="F72" s="167"/>
      <c r="G72" s="135"/>
      <c r="H72" s="69"/>
      <c r="I72" s="136">
        <f t="shared" ref="I72:J72" si="22">AVERAGE(I56:I71)</f>
        <v>20.25</v>
      </c>
      <c r="J72" s="137">
        <f t="shared" si="22"/>
        <v>2225</v>
      </c>
      <c r="K72" s="138">
        <f t="shared" ref="K72:K74" si="23">J72/I72</f>
        <v>109.87654320987654</v>
      </c>
      <c r="L72" s="136">
        <f t="shared" ref="L72:M72" si="24">AVERAGE(L56:L71)</f>
        <v>20.25</v>
      </c>
      <c r="M72" s="137">
        <f t="shared" si="24"/>
        <v>1978.7954033465062</v>
      </c>
      <c r="N72" s="138">
        <f>M72/L72</f>
        <v>97.71829152328425</v>
      </c>
      <c r="O72" s="139">
        <f>L72-I72</f>
        <v>0</v>
      </c>
      <c r="P72" s="140">
        <f>N72-K72</f>
        <v>-12.158251686592294</v>
      </c>
      <c r="Q72" s="141">
        <f>N72/K72</f>
        <v>0.88934624869505885</v>
      </c>
      <c r="R72" s="308"/>
      <c r="S72" s="142">
        <f>S56</f>
        <v>0.29170138888888891</v>
      </c>
      <c r="T72" s="143">
        <f>INDEX(T56:T71,COUNTA(T56:T71))</f>
        <v>0.55556712962962962</v>
      </c>
      <c r="U72" s="144"/>
      <c r="V72" s="166"/>
      <c r="W72" s="167"/>
      <c r="X72" s="138"/>
      <c r="Y72" s="181">
        <f>SUM(Y56:Y71)</f>
        <v>0</v>
      </c>
      <c r="Z72" s="182">
        <f>SUM(Z56:Z71)</f>
        <v>0</v>
      </c>
      <c r="AA72" s="298"/>
      <c r="AB72" s="299"/>
      <c r="AC72" s="181">
        <f>SUM(AC56:AC71)</f>
        <v>8</v>
      </c>
      <c r="AD72" s="194">
        <f>SUM(AD56:AD71)</f>
        <v>0</v>
      </c>
      <c r="AE72" s="168">
        <f>M72-J72</f>
        <v>-246.20459665349381</v>
      </c>
      <c r="AF72" s="141">
        <f>M72/J72</f>
        <v>0.88934624869505896</v>
      </c>
      <c r="AG72" s="292"/>
    </row>
    <row r="73" spans="1:33" ht="15.75" customHeight="1">
      <c r="A73" s="311" t="s">
        <v>118</v>
      </c>
      <c r="B73" s="100" t="s">
        <v>180</v>
      </c>
      <c r="C73" s="293" t="s">
        <v>207</v>
      </c>
      <c r="D73" s="294"/>
      <c r="E73" s="101">
        <v>21.74</v>
      </c>
      <c r="F73" s="102">
        <v>692</v>
      </c>
      <c r="G73" s="121">
        <f t="shared" ref="G73:G74" si="25">E73*F73</f>
        <v>15044.079999999998</v>
      </c>
      <c r="H73" s="62"/>
      <c r="I73" s="104">
        <v>6</v>
      </c>
      <c r="J73" s="105">
        <v>3600</v>
      </c>
      <c r="K73" s="106">
        <f t="shared" si="23"/>
        <v>600</v>
      </c>
      <c r="L73" s="118">
        <v>6</v>
      </c>
      <c r="M73" s="105">
        <f>F73/V73*60</f>
        <v>3252.2193211488393</v>
      </c>
      <c r="N73" s="106">
        <f>M73/L73</f>
        <v>542.03655352480655</v>
      </c>
      <c r="O73" s="123">
        <f>L73-I73</f>
        <v>0</v>
      </c>
      <c r="P73" s="124">
        <f>N73-K73</f>
        <v>-57.96344647519345</v>
      </c>
      <c r="Q73" s="125">
        <f>N73/K73</f>
        <v>0.90339425587467759</v>
      </c>
      <c r="R73" s="306">
        <f>Q89</f>
        <v>0.90194703854832892</v>
      </c>
      <c r="S73" s="47">
        <v>0.49738425925925928</v>
      </c>
      <c r="T73" s="48">
        <v>0.50624999999999998</v>
      </c>
      <c r="U73" s="111">
        <v>55.050000000000054</v>
      </c>
      <c r="V73" s="112">
        <v>12.766666666666611</v>
      </c>
      <c r="W73" s="113"/>
      <c r="X73" s="162"/>
      <c r="Y73" s="12"/>
      <c r="Z73" s="208"/>
      <c r="AA73" s="309"/>
      <c r="AB73" s="310"/>
      <c r="AC73" s="12">
        <v>1</v>
      </c>
      <c r="AD73" s="208"/>
      <c r="AE73" s="115">
        <f>M73-J73</f>
        <v>-347.7806788511607</v>
      </c>
      <c r="AF73" s="156">
        <f>M73/J73</f>
        <v>0.90339425587467759</v>
      </c>
      <c r="AG73" s="290">
        <f>AF89</f>
        <v>0.90194703854832892</v>
      </c>
    </row>
    <row r="74" spans="1:33" ht="15.75" customHeight="1">
      <c r="A74" s="312"/>
      <c r="B74" s="100" t="s">
        <v>236</v>
      </c>
      <c r="C74" s="293" t="s">
        <v>237</v>
      </c>
      <c r="D74" s="294"/>
      <c r="E74" s="101">
        <v>27.05</v>
      </c>
      <c r="F74" s="102">
        <v>2283</v>
      </c>
      <c r="G74" s="121">
        <f t="shared" si="25"/>
        <v>61755.15</v>
      </c>
      <c r="H74" s="62"/>
      <c r="I74" s="104">
        <v>6</v>
      </c>
      <c r="J74" s="105">
        <v>3273</v>
      </c>
      <c r="K74" s="106">
        <f t="shared" si="23"/>
        <v>545.5</v>
      </c>
      <c r="L74" s="118">
        <v>6</v>
      </c>
      <c r="M74" s="105">
        <f>F74/V74*60</f>
        <v>2946.8626747938247</v>
      </c>
      <c r="N74" s="106">
        <f>M74/L74</f>
        <v>491.14377913230413</v>
      </c>
      <c r="O74" s="123">
        <f>L74-I74</f>
        <v>0</v>
      </c>
      <c r="P74" s="124">
        <f>N74-K74</f>
        <v>-54.356220867695868</v>
      </c>
      <c r="Q74" s="125">
        <f>N74/K74</f>
        <v>0.90035523213987922</v>
      </c>
      <c r="R74" s="307"/>
      <c r="S74" s="47">
        <v>0.50972222222222219</v>
      </c>
      <c r="T74" s="48">
        <v>0.54200231481481487</v>
      </c>
      <c r="U74" s="111">
        <v>4.9999999999999822</v>
      </c>
      <c r="V74" s="112">
        <v>46.483333333333462</v>
      </c>
      <c r="W74" s="113"/>
      <c r="X74" s="116"/>
      <c r="Y74" s="12"/>
      <c r="Z74" s="208"/>
      <c r="AA74" s="295"/>
      <c r="AB74" s="296"/>
      <c r="AC74" s="12">
        <v>1</v>
      </c>
      <c r="AD74" s="208"/>
      <c r="AE74" s="117">
        <f>M74-J74</f>
        <v>-326.13732520617532</v>
      </c>
      <c r="AF74" s="110">
        <f>M74/J74</f>
        <v>0.90035523213987922</v>
      </c>
      <c r="AG74" s="291"/>
    </row>
    <row r="75" spans="1:33" ht="15.75" customHeight="1">
      <c r="A75" s="312"/>
      <c r="B75" s="100"/>
      <c r="C75" s="293"/>
      <c r="D75" s="294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07"/>
      <c r="S75" s="47"/>
      <c r="T75" s="48"/>
      <c r="U75" s="111"/>
      <c r="V75" s="112"/>
      <c r="W75" s="113"/>
      <c r="X75" s="116"/>
      <c r="Y75" s="12"/>
      <c r="Z75" s="208"/>
      <c r="AA75" s="295"/>
      <c r="AB75" s="296"/>
      <c r="AC75" s="12"/>
      <c r="AD75" s="208"/>
      <c r="AE75" s="117"/>
      <c r="AF75" s="110"/>
      <c r="AG75" s="291"/>
    </row>
    <row r="76" spans="1:33" ht="15.75" customHeight="1">
      <c r="A76" s="312"/>
      <c r="B76" s="100"/>
      <c r="C76" s="293"/>
      <c r="D76" s="294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07"/>
      <c r="S76" s="47"/>
      <c r="T76" s="48"/>
      <c r="U76" s="111"/>
      <c r="V76" s="112"/>
      <c r="W76" s="113"/>
      <c r="X76" s="116"/>
      <c r="Y76" s="12"/>
      <c r="Z76" s="208"/>
      <c r="AA76" s="295"/>
      <c r="AB76" s="296"/>
      <c r="AC76" s="12"/>
      <c r="AD76" s="208"/>
      <c r="AE76" s="117"/>
      <c r="AF76" s="110"/>
      <c r="AG76" s="291"/>
    </row>
    <row r="77" spans="1:33" ht="15.75" customHeight="1">
      <c r="A77" s="312"/>
      <c r="B77" s="100"/>
      <c r="C77" s="293"/>
      <c r="D77" s="294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307"/>
      <c r="S77" s="47"/>
      <c r="T77" s="48"/>
      <c r="U77" s="111"/>
      <c r="V77" s="112"/>
      <c r="W77" s="113"/>
      <c r="X77" s="116"/>
      <c r="Y77" s="12"/>
      <c r="Z77" s="208"/>
      <c r="AA77" s="295"/>
      <c r="AB77" s="296"/>
      <c r="AC77" s="12"/>
      <c r="AD77" s="208"/>
      <c r="AE77" s="117"/>
      <c r="AF77" s="110"/>
      <c r="AG77" s="291"/>
    </row>
    <row r="78" spans="1:33" ht="15.75" customHeight="1">
      <c r="A78" s="312"/>
      <c r="B78" s="100"/>
      <c r="C78" s="293"/>
      <c r="D78" s="294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07"/>
      <c r="S78" s="47"/>
      <c r="T78" s="48"/>
      <c r="U78" s="111"/>
      <c r="V78" s="112"/>
      <c r="W78" s="113"/>
      <c r="X78" s="116"/>
      <c r="Y78" s="12"/>
      <c r="Z78" s="208"/>
      <c r="AA78" s="295"/>
      <c r="AB78" s="296"/>
      <c r="AC78" s="12"/>
      <c r="AD78" s="208"/>
      <c r="AE78" s="117"/>
      <c r="AF78" s="110"/>
      <c r="AG78" s="291"/>
    </row>
    <row r="79" spans="1:33" ht="15.75" customHeight="1">
      <c r="A79" s="312"/>
      <c r="B79" s="100"/>
      <c r="C79" s="293"/>
      <c r="D79" s="294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307"/>
      <c r="S79" s="47"/>
      <c r="T79" s="48"/>
      <c r="U79" s="111"/>
      <c r="V79" s="112"/>
      <c r="W79" s="113"/>
      <c r="X79" s="116"/>
      <c r="Y79" s="12"/>
      <c r="Z79" s="208"/>
      <c r="AA79" s="295"/>
      <c r="AB79" s="296"/>
      <c r="AC79" s="12"/>
      <c r="AD79" s="208"/>
      <c r="AE79" s="117"/>
      <c r="AF79" s="110"/>
      <c r="AG79" s="291"/>
    </row>
    <row r="80" spans="1:33" ht="15.75" customHeight="1">
      <c r="A80" s="312"/>
      <c r="B80" s="100"/>
      <c r="C80" s="293"/>
      <c r="D80" s="294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07"/>
      <c r="S80" s="47"/>
      <c r="T80" s="48"/>
      <c r="U80" s="111"/>
      <c r="V80" s="112"/>
      <c r="W80" s="113"/>
      <c r="X80" s="116"/>
      <c r="Y80" s="12"/>
      <c r="Z80" s="208"/>
      <c r="AA80" s="295"/>
      <c r="AB80" s="296"/>
      <c r="AC80" s="12"/>
      <c r="AD80" s="208"/>
      <c r="AE80" s="117"/>
      <c r="AF80" s="110"/>
      <c r="AG80" s="291"/>
    </row>
    <row r="81" spans="1:33" ht="15.75" customHeight="1">
      <c r="A81" s="312"/>
      <c r="B81" s="100"/>
      <c r="C81" s="293"/>
      <c r="D81" s="294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07"/>
      <c r="S81" s="47"/>
      <c r="T81" s="48"/>
      <c r="U81" s="111"/>
      <c r="V81" s="112"/>
      <c r="W81" s="113"/>
      <c r="X81" s="127"/>
      <c r="Y81" s="12"/>
      <c r="Z81" s="208"/>
      <c r="AA81" s="295"/>
      <c r="AB81" s="296"/>
      <c r="AC81" s="12"/>
      <c r="AD81" s="208"/>
      <c r="AE81" s="117"/>
      <c r="AF81" s="110"/>
      <c r="AG81" s="291"/>
    </row>
    <row r="82" spans="1:33" ht="15.75" customHeight="1">
      <c r="A82" s="312"/>
      <c r="B82" s="100"/>
      <c r="C82" s="293"/>
      <c r="D82" s="294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07"/>
      <c r="S82" s="47"/>
      <c r="T82" s="48"/>
      <c r="U82" s="111"/>
      <c r="V82" s="112"/>
      <c r="W82" s="113"/>
      <c r="X82" s="127"/>
      <c r="Y82" s="12"/>
      <c r="Z82" s="208"/>
      <c r="AA82" s="295"/>
      <c r="AB82" s="296"/>
      <c r="AC82" s="12"/>
      <c r="AD82" s="208"/>
      <c r="AE82" s="117"/>
      <c r="AF82" s="110"/>
      <c r="AG82" s="291"/>
    </row>
    <row r="83" spans="1:33" ht="15.75" customHeight="1">
      <c r="A83" s="312"/>
      <c r="B83" s="100"/>
      <c r="C83" s="293"/>
      <c r="D83" s="294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07"/>
      <c r="S83" s="47"/>
      <c r="T83" s="48"/>
      <c r="U83" s="111"/>
      <c r="V83" s="112"/>
      <c r="W83" s="113"/>
      <c r="X83" s="127"/>
      <c r="Y83" s="12"/>
      <c r="Z83" s="208"/>
      <c r="AA83" s="295"/>
      <c r="AB83" s="296"/>
      <c r="AC83" s="12"/>
      <c r="AD83" s="208"/>
      <c r="AE83" s="117"/>
      <c r="AF83" s="110"/>
      <c r="AG83" s="291"/>
    </row>
    <row r="84" spans="1:33" ht="15.75" customHeight="1">
      <c r="A84" s="312"/>
      <c r="B84" s="100"/>
      <c r="C84" s="293"/>
      <c r="D84" s="294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07"/>
      <c r="S84" s="47"/>
      <c r="T84" s="48"/>
      <c r="U84" s="111"/>
      <c r="V84" s="112"/>
      <c r="W84" s="113"/>
      <c r="X84" s="127"/>
      <c r="Y84" s="12"/>
      <c r="Z84" s="208"/>
      <c r="AA84" s="295"/>
      <c r="AB84" s="296"/>
      <c r="AC84" s="12"/>
      <c r="AD84" s="208"/>
      <c r="AE84" s="117"/>
      <c r="AF84" s="110"/>
      <c r="AG84" s="291"/>
    </row>
    <row r="85" spans="1:33" ht="15.75" customHeight="1">
      <c r="A85" s="312"/>
      <c r="B85" s="100"/>
      <c r="C85" s="293"/>
      <c r="D85" s="294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07"/>
      <c r="S85" s="47"/>
      <c r="T85" s="48"/>
      <c r="U85" s="111"/>
      <c r="V85" s="112"/>
      <c r="W85" s="113"/>
      <c r="X85" s="127"/>
      <c r="Y85" s="12"/>
      <c r="Z85" s="208"/>
      <c r="AA85" s="295"/>
      <c r="AB85" s="296"/>
      <c r="AC85" s="12"/>
      <c r="AD85" s="208"/>
      <c r="AE85" s="117"/>
      <c r="AF85" s="110"/>
      <c r="AG85" s="291"/>
    </row>
    <row r="86" spans="1:33" ht="15.75" customHeight="1">
      <c r="A86" s="312"/>
      <c r="B86" s="100"/>
      <c r="C86" s="293"/>
      <c r="D86" s="294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07"/>
      <c r="S86" s="47"/>
      <c r="T86" s="48"/>
      <c r="U86" s="111"/>
      <c r="V86" s="112"/>
      <c r="W86" s="113"/>
      <c r="X86" s="127"/>
      <c r="Y86" s="12"/>
      <c r="Z86" s="208"/>
      <c r="AA86" s="295"/>
      <c r="AB86" s="296"/>
      <c r="AC86" s="12"/>
      <c r="AD86" s="208"/>
      <c r="AE86" s="117"/>
      <c r="AF86" s="110"/>
      <c r="AG86" s="291"/>
    </row>
    <row r="87" spans="1:33" ht="15.75" customHeight="1">
      <c r="A87" s="312"/>
      <c r="B87" s="100"/>
      <c r="C87" s="293"/>
      <c r="D87" s="294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07"/>
      <c r="S87" s="47"/>
      <c r="T87" s="48"/>
      <c r="U87" s="111"/>
      <c r="V87" s="112"/>
      <c r="W87" s="113"/>
      <c r="X87" s="127"/>
      <c r="Y87" s="12"/>
      <c r="Z87" s="208"/>
      <c r="AA87" s="295"/>
      <c r="AB87" s="296"/>
      <c r="AC87" s="12"/>
      <c r="AD87" s="208"/>
      <c r="AE87" s="117"/>
      <c r="AF87" s="110"/>
      <c r="AG87" s="291"/>
    </row>
    <row r="88" spans="1:33" ht="15.75" customHeight="1">
      <c r="A88" s="312"/>
      <c r="B88" s="163"/>
      <c r="C88" s="293"/>
      <c r="D88" s="294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07"/>
      <c r="S88" s="119"/>
      <c r="T88" s="120"/>
      <c r="U88" s="130"/>
      <c r="V88" s="131"/>
      <c r="W88" s="126"/>
      <c r="X88" s="127"/>
      <c r="Y88" s="12"/>
      <c r="Z88" s="208"/>
      <c r="AA88" s="295"/>
      <c r="AB88" s="296"/>
      <c r="AC88" s="12"/>
      <c r="AD88" s="208"/>
      <c r="AE88" s="165"/>
      <c r="AF88" s="125"/>
      <c r="AG88" s="291"/>
    </row>
    <row r="89" spans="1:33" ht="15.75" customHeight="1" thickBot="1">
      <c r="A89" s="313"/>
      <c r="B89" s="133" t="s">
        <v>117</v>
      </c>
      <c r="C89" s="297"/>
      <c r="D89" s="297"/>
      <c r="E89" s="134"/>
      <c r="F89" s="167"/>
      <c r="G89" s="135"/>
      <c r="H89" s="69"/>
      <c r="I89" s="136">
        <f t="shared" ref="I89:J89" si="26">AVERAGE(I73:I88)</f>
        <v>6</v>
      </c>
      <c r="J89" s="137">
        <f t="shared" si="26"/>
        <v>3436.5</v>
      </c>
      <c r="K89" s="138">
        <f t="shared" ref="K89" si="27">J89/I89</f>
        <v>572.75</v>
      </c>
      <c r="L89" s="136">
        <f t="shared" ref="L89:M89" si="28">AVERAGE(L73:L88)</f>
        <v>6</v>
      </c>
      <c r="M89" s="137">
        <f t="shared" si="28"/>
        <v>3099.5409979713322</v>
      </c>
      <c r="N89" s="138">
        <f>M89/L89</f>
        <v>516.59016632855537</v>
      </c>
      <c r="O89" s="139">
        <f>L89-I89</f>
        <v>0</v>
      </c>
      <c r="P89" s="140">
        <f>N89-K89</f>
        <v>-56.15983367144463</v>
      </c>
      <c r="Q89" s="141">
        <f>N89/K89</f>
        <v>0.90194703854832892</v>
      </c>
      <c r="R89" s="308"/>
      <c r="S89" s="142">
        <f>S73</f>
        <v>0.49738425925925928</v>
      </c>
      <c r="T89" s="143">
        <f>INDEX(T73:T88,COUNTA(T73:T88))</f>
        <v>0.54200231481481487</v>
      </c>
      <c r="U89" s="144"/>
      <c r="V89" s="166"/>
      <c r="W89" s="167"/>
      <c r="X89" s="138"/>
      <c r="Y89" s="181">
        <f>SUM(Y73:Y88)</f>
        <v>0</v>
      </c>
      <c r="Z89" s="182">
        <f>SUM(Z73:Z88)</f>
        <v>0</v>
      </c>
      <c r="AA89" s="298"/>
      <c r="AB89" s="299"/>
      <c r="AC89" s="181">
        <f>SUM(AC73:AC88)</f>
        <v>2</v>
      </c>
      <c r="AD89" s="194">
        <f>SUM(AD73:AD88)</f>
        <v>0</v>
      </c>
      <c r="AE89" s="168">
        <f>M89-J89</f>
        <v>-336.95900202866778</v>
      </c>
      <c r="AF89" s="141">
        <f>M89/J89</f>
        <v>0.90194703854832892</v>
      </c>
      <c r="AG89" s="292"/>
    </row>
    <row r="90" spans="1:33" ht="15.75" customHeight="1">
      <c r="A90" s="300" t="s">
        <v>215</v>
      </c>
      <c r="B90" s="146" t="s">
        <v>184</v>
      </c>
      <c r="C90" s="304" t="s">
        <v>210</v>
      </c>
      <c r="D90" s="305"/>
      <c r="E90" s="147">
        <v>50.67</v>
      </c>
      <c r="F90" s="97">
        <v>615</v>
      </c>
      <c r="G90" s="148">
        <f t="shared" ref="G90:G92" si="29">E90*F90</f>
        <v>31162.05</v>
      </c>
      <c r="H90" s="149"/>
      <c r="I90" s="150">
        <v>20</v>
      </c>
      <c r="J90" s="151">
        <v>2000</v>
      </c>
      <c r="K90" s="152">
        <f>J90/I90</f>
        <v>100</v>
      </c>
      <c r="L90" s="153">
        <v>20</v>
      </c>
      <c r="M90" s="151">
        <f>F90/V90*60</f>
        <v>1775.4611066559792</v>
      </c>
      <c r="N90" s="152">
        <f>M90/L90</f>
        <v>88.773055332798961</v>
      </c>
      <c r="O90" s="154">
        <f>L90-I90</f>
        <v>0</v>
      </c>
      <c r="P90" s="155">
        <f>N90-K90</f>
        <v>-11.226944667201039</v>
      </c>
      <c r="Q90" s="156">
        <f>N90/K90</f>
        <v>0.88773055332798956</v>
      </c>
      <c r="R90" s="306">
        <f>Q106</f>
        <v>0.88761749416522318</v>
      </c>
      <c r="S90" s="157">
        <v>0.70848379629629632</v>
      </c>
      <c r="T90" s="158">
        <v>0.72291666666666665</v>
      </c>
      <c r="U90" s="159"/>
      <c r="V90" s="160">
        <v>20.783333333333278</v>
      </c>
      <c r="W90" s="158"/>
      <c r="X90" s="169"/>
      <c r="Y90" s="206"/>
      <c r="Z90" s="207"/>
      <c r="AA90" s="309"/>
      <c r="AB90" s="310"/>
      <c r="AC90" s="206">
        <v>1</v>
      </c>
      <c r="AD90" s="207"/>
      <c r="AE90" s="115">
        <f>M90-J90</f>
        <v>-224.53889334402083</v>
      </c>
      <c r="AF90" s="156">
        <f>M90/J90</f>
        <v>0.88773055332798956</v>
      </c>
      <c r="AG90" s="290">
        <f>AF106</f>
        <v>0.88761749416522318</v>
      </c>
    </row>
    <row r="91" spans="1:33" ht="15.75" customHeight="1">
      <c r="A91" s="301"/>
      <c r="B91" s="163" t="s">
        <v>184</v>
      </c>
      <c r="C91" s="293" t="s">
        <v>216</v>
      </c>
      <c r="D91" s="294"/>
      <c r="E91" s="101">
        <v>54.09</v>
      </c>
      <c r="F91" s="102">
        <v>2118</v>
      </c>
      <c r="G91" s="103">
        <f t="shared" si="29"/>
        <v>114562.62000000001</v>
      </c>
      <c r="H91" s="26"/>
      <c r="I91" s="104">
        <v>19</v>
      </c>
      <c r="J91" s="105">
        <v>2000</v>
      </c>
      <c r="K91" s="106">
        <f t="shared" ref="K91:K92" si="30">J91/I91</f>
        <v>105.26315789473684</v>
      </c>
      <c r="L91" s="107">
        <v>19</v>
      </c>
      <c r="M91" s="105">
        <f>F91/V91*60</f>
        <v>1774.447288806145</v>
      </c>
      <c r="N91" s="106">
        <f>M91/L91</f>
        <v>93.391962568744475</v>
      </c>
      <c r="O91" s="108">
        <f>L91-I91</f>
        <v>0</v>
      </c>
      <c r="P91" s="109">
        <f>N91-K91</f>
        <v>-11.87119532599236</v>
      </c>
      <c r="Q91" s="110">
        <f>N91/K91</f>
        <v>0.88722364440307255</v>
      </c>
      <c r="R91" s="307"/>
      <c r="S91" s="47">
        <v>0.72734953703703709</v>
      </c>
      <c r="T91" s="48">
        <v>0.77708333333333335</v>
      </c>
      <c r="U91" s="111">
        <v>6.3833333333334252</v>
      </c>
      <c r="V91" s="112">
        <v>71.616666666666617</v>
      </c>
      <c r="W91" s="113"/>
      <c r="X91" s="116"/>
      <c r="Y91" s="12"/>
      <c r="Z91" s="208"/>
      <c r="AA91" s="295"/>
      <c r="AB91" s="296"/>
      <c r="AC91" s="12">
        <v>1</v>
      </c>
      <c r="AD91" s="208"/>
      <c r="AE91" s="117">
        <f>M91-J91</f>
        <v>-225.55271119385498</v>
      </c>
      <c r="AF91" s="110">
        <f>M91/J91</f>
        <v>0.88722364440307255</v>
      </c>
      <c r="AG91" s="291"/>
    </row>
    <row r="92" spans="1:33" ht="15.75" customHeight="1">
      <c r="A92" s="301"/>
      <c r="B92" s="163" t="s">
        <v>184</v>
      </c>
      <c r="C92" s="293" t="s">
        <v>218</v>
      </c>
      <c r="D92" s="294"/>
      <c r="E92" s="101">
        <v>58.17</v>
      </c>
      <c r="F92" s="102">
        <v>2468</v>
      </c>
      <c r="G92" s="103">
        <f t="shared" si="29"/>
        <v>143563.56</v>
      </c>
      <c r="H92" s="26"/>
      <c r="I92" s="104">
        <v>19</v>
      </c>
      <c r="J92" s="105">
        <v>1800</v>
      </c>
      <c r="K92" s="106">
        <f t="shared" si="30"/>
        <v>94.736842105263165</v>
      </c>
      <c r="L92" s="107">
        <v>19</v>
      </c>
      <c r="M92" s="105">
        <f>F92/V92*60</f>
        <v>1598.2730706961695</v>
      </c>
      <c r="N92" s="106">
        <f>M92/L92</f>
        <v>84.119635299798389</v>
      </c>
      <c r="O92" s="108">
        <f>L92-I92</f>
        <v>0</v>
      </c>
      <c r="P92" s="109">
        <f>N92-K92</f>
        <v>-10.617206805464775</v>
      </c>
      <c r="Q92" s="110">
        <f>N92/K92</f>
        <v>0.88792948372009406</v>
      </c>
      <c r="R92" s="307"/>
      <c r="S92" s="47">
        <v>0.78079861111111115</v>
      </c>
      <c r="T92" s="48">
        <v>0.84513888888888888</v>
      </c>
      <c r="U92" s="111">
        <v>5.3500000000000369</v>
      </c>
      <c r="V92" s="112">
        <v>92.649999999999935</v>
      </c>
      <c r="W92" s="113"/>
      <c r="X92" s="116"/>
      <c r="Y92" s="12"/>
      <c r="Z92" s="208"/>
      <c r="AA92" s="295"/>
      <c r="AB92" s="296"/>
      <c r="AC92" s="12">
        <v>3</v>
      </c>
      <c r="AD92" s="208"/>
      <c r="AE92" s="117">
        <f>M92-J92</f>
        <v>-201.7269293038305</v>
      </c>
      <c r="AF92" s="110">
        <f>M92/J92</f>
        <v>0.88792948372009417</v>
      </c>
      <c r="AG92" s="291"/>
    </row>
    <row r="93" spans="1:33" ht="15.75" customHeight="1">
      <c r="A93" s="301"/>
      <c r="B93" s="163"/>
      <c r="C93" s="293"/>
      <c r="D93" s="294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07"/>
      <c r="S93" s="47"/>
      <c r="T93" s="48"/>
      <c r="U93" s="111"/>
      <c r="V93" s="112"/>
      <c r="W93" s="113"/>
      <c r="X93" s="116"/>
      <c r="Y93" s="12"/>
      <c r="Z93" s="208"/>
      <c r="AA93" s="295"/>
      <c r="AB93" s="296"/>
      <c r="AC93" s="12"/>
      <c r="AD93" s="208"/>
      <c r="AE93" s="117"/>
      <c r="AF93" s="110"/>
      <c r="AG93" s="291"/>
    </row>
    <row r="94" spans="1:33" ht="15.75" customHeight="1">
      <c r="A94" s="302"/>
      <c r="B94" s="163"/>
      <c r="C94" s="293"/>
      <c r="D94" s="294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307"/>
      <c r="S94" s="47"/>
      <c r="T94" s="48"/>
      <c r="U94" s="111"/>
      <c r="V94" s="112"/>
      <c r="W94" s="113"/>
      <c r="X94" s="116"/>
      <c r="Y94" s="12"/>
      <c r="Z94" s="208"/>
      <c r="AA94" s="295"/>
      <c r="AB94" s="296"/>
      <c r="AC94" s="12"/>
      <c r="AD94" s="208"/>
      <c r="AE94" s="117"/>
      <c r="AF94" s="110"/>
      <c r="AG94" s="291"/>
    </row>
    <row r="95" spans="1:33" ht="15.75" customHeight="1">
      <c r="A95" s="302"/>
      <c r="B95" s="163"/>
      <c r="C95" s="293"/>
      <c r="D95" s="294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07"/>
      <c r="S95" s="47"/>
      <c r="T95" s="48"/>
      <c r="U95" s="111"/>
      <c r="V95" s="112"/>
      <c r="W95" s="113"/>
      <c r="X95" s="116"/>
      <c r="Y95" s="12"/>
      <c r="Z95" s="208"/>
      <c r="AA95" s="295"/>
      <c r="AB95" s="296"/>
      <c r="AC95" s="12" cm="1">
        <f t="array" ref="AC95">+AC90:FG106</f>
        <v>1</v>
      </c>
      <c r="AD95" s="208"/>
      <c r="AE95" s="117"/>
      <c r="AF95" s="110"/>
      <c r="AG95" s="291"/>
    </row>
    <row r="96" spans="1:33" ht="15.75" customHeight="1">
      <c r="A96" s="302"/>
      <c r="B96" s="163"/>
      <c r="C96" s="293"/>
      <c r="D96" s="294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307"/>
      <c r="S96" s="119"/>
      <c r="T96" s="120"/>
      <c r="U96" s="111"/>
      <c r="V96" s="112"/>
      <c r="W96" s="120"/>
      <c r="X96" s="191"/>
      <c r="Y96" s="12"/>
      <c r="Z96" s="208"/>
      <c r="AA96" s="295"/>
      <c r="AB96" s="296"/>
      <c r="AC96" s="12"/>
      <c r="AD96" s="208"/>
      <c r="AE96" s="117"/>
      <c r="AF96" s="110"/>
      <c r="AG96" s="291"/>
    </row>
    <row r="97" spans="1:33" ht="15.75" customHeight="1">
      <c r="A97" s="302"/>
      <c r="B97" s="163"/>
      <c r="C97" s="293"/>
      <c r="D97" s="294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07"/>
      <c r="S97" s="119"/>
      <c r="T97" s="120"/>
      <c r="U97" s="111"/>
      <c r="V97" s="112"/>
      <c r="W97" s="120"/>
      <c r="X97" s="191"/>
      <c r="Y97" s="12"/>
      <c r="Z97" s="208"/>
      <c r="AA97" s="295"/>
      <c r="AB97" s="296"/>
      <c r="AC97" s="12"/>
      <c r="AD97" s="208"/>
      <c r="AE97" s="117"/>
      <c r="AF97" s="110"/>
      <c r="AG97" s="291"/>
    </row>
    <row r="98" spans="1:33" ht="15.75" customHeight="1">
      <c r="A98" s="302"/>
      <c r="B98" s="163"/>
      <c r="C98" s="293"/>
      <c r="D98" s="294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07"/>
      <c r="S98" s="119"/>
      <c r="T98" s="120"/>
      <c r="U98" s="111"/>
      <c r="V98" s="112"/>
      <c r="W98" s="120"/>
      <c r="X98" s="191"/>
      <c r="Y98" s="12"/>
      <c r="Z98" s="208"/>
      <c r="AA98" s="295"/>
      <c r="AB98" s="296"/>
      <c r="AC98" s="12"/>
      <c r="AD98" s="208"/>
      <c r="AE98" s="117"/>
      <c r="AF98" s="110"/>
      <c r="AG98" s="291"/>
    </row>
    <row r="99" spans="1:33" ht="15.75" customHeight="1">
      <c r="A99" s="302"/>
      <c r="B99" s="163"/>
      <c r="C99" s="293"/>
      <c r="D99" s="294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07"/>
      <c r="S99" s="119"/>
      <c r="T99" s="120"/>
      <c r="U99" s="111"/>
      <c r="V99" s="112"/>
      <c r="W99" s="120"/>
      <c r="X99" s="191"/>
      <c r="Y99" s="12"/>
      <c r="Z99" s="208"/>
      <c r="AA99" s="295"/>
      <c r="AB99" s="296"/>
      <c r="AC99" s="12"/>
      <c r="AD99" s="208"/>
      <c r="AE99" s="117"/>
      <c r="AF99" s="110"/>
      <c r="AG99" s="291"/>
    </row>
    <row r="100" spans="1:33" ht="15.75" customHeight="1">
      <c r="A100" s="302"/>
      <c r="B100" s="163"/>
      <c r="C100" s="293"/>
      <c r="D100" s="294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07"/>
      <c r="S100" s="119"/>
      <c r="T100" s="120"/>
      <c r="U100" s="111"/>
      <c r="V100" s="112"/>
      <c r="W100" s="120"/>
      <c r="X100" s="191"/>
      <c r="Y100" s="12"/>
      <c r="Z100" s="208"/>
      <c r="AA100" s="295"/>
      <c r="AB100" s="296"/>
      <c r="AC100" s="12"/>
      <c r="AD100" s="208"/>
      <c r="AE100" s="117"/>
      <c r="AF100" s="110"/>
      <c r="AG100" s="291"/>
    </row>
    <row r="101" spans="1:33" ht="15.75" customHeight="1">
      <c r="A101" s="302"/>
      <c r="B101" s="163"/>
      <c r="C101" s="293"/>
      <c r="D101" s="294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07"/>
      <c r="S101" s="119"/>
      <c r="T101" s="120"/>
      <c r="U101" s="111"/>
      <c r="V101" s="112"/>
      <c r="W101" s="120"/>
      <c r="X101" s="191"/>
      <c r="Y101" s="12"/>
      <c r="Z101" s="208"/>
      <c r="AA101" s="295"/>
      <c r="AB101" s="296"/>
      <c r="AC101" s="12"/>
      <c r="AD101" s="208"/>
      <c r="AE101" s="117"/>
      <c r="AF101" s="110"/>
      <c r="AG101" s="291"/>
    </row>
    <row r="102" spans="1:33" ht="15.75" customHeight="1">
      <c r="A102" s="302"/>
      <c r="B102" s="163"/>
      <c r="C102" s="293"/>
      <c r="D102" s="294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07"/>
      <c r="S102" s="119"/>
      <c r="T102" s="120"/>
      <c r="U102" s="111"/>
      <c r="V102" s="112"/>
      <c r="W102" s="120"/>
      <c r="X102" s="191"/>
      <c r="Y102" s="12"/>
      <c r="Z102" s="208"/>
      <c r="AA102" s="295"/>
      <c r="AB102" s="296"/>
      <c r="AC102" s="12"/>
      <c r="AD102" s="208"/>
      <c r="AE102" s="117"/>
      <c r="AF102" s="110"/>
      <c r="AG102" s="291"/>
    </row>
    <row r="103" spans="1:33" ht="15.75" customHeight="1">
      <c r="A103" s="302"/>
      <c r="B103" s="163"/>
      <c r="C103" s="293"/>
      <c r="D103" s="294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07"/>
      <c r="S103" s="119"/>
      <c r="T103" s="120"/>
      <c r="U103" s="111"/>
      <c r="V103" s="112"/>
      <c r="W103" s="120"/>
      <c r="X103" s="191"/>
      <c r="Y103" s="12"/>
      <c r="Z103" s="208"/>
      <c r="AA103" s="295"/>
      <c r="AB103" s="296"/>
      <c r="AC103" s="12"/>
      <c r="AD103" s="208"/>
      <c r="AE103" s="117"/>
      <c r="AF103" s="110"/>
      <c r="AG103" s="291"/>
    </row>
    <row r="104" spans="1:33" ht="15.75" customHeight="1">
      <c r="A104" s="302"/>
      <c r="B104" s="163"/>
      <c r="C104" s="293"/>
      <c r="D104" s="294"/>
      <c r="E104" s="101"/>
      <c r="F104" s="128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07"/>
      <c r="S104" s="119"/>
      <c r="T104" s="120"/>
      <c r="U104" s="111"/>
      <c r="V104" s="112"/>
      <c r="W104" s="120"/>
      <c r="X104" s="191"/>
      <c r="Y104" s="12"/>
      <c r="Z104" s="208"/>
      <c r="AA104" s="295"/>
      <c r="AB104" s="296"/>
      <c r="AC104" s="12"/>
      <c r="AD104" s="208"/>
      <c r="AE104" s="117"/>
      <c r="AF104" s="110"/>
      <c r="AG104" s="291"/>
    </row>
    <row r="105" spans="1:33" ht="15.75" customHeight="1">
      <c r="A105" s="302"/>
      <c r="B105" s="163"/>
      <c r="C105" s="293"/>
      <c r="D105" s="294"/>
      <c r="E105" s="164"/>
      <c r="F105" s="128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07"/>
      <c r="S105" s="119"/>
      <c r="T105" s="120"/>
      <c r="U105" s="130"/>
      <c r="V105" s="131"/>
      <c r="W105" s="126"/>
      <c r="X105" s="127"/>
      <c r="Y105" s="12"/>
      <c r="Z105" s="208"/>
      <c r="AA105" s="295"/>
      <c r="AB105" s="296"/>
      <c r="AC105" s="12"/>
      <c r="AD105" s="208"/>
      <c r="AE105" s="165"/>
      <c r="AF105" s="125"/>
      <c r="AG105" s="291"/>
    </row>
    <row r="106" spans="1:33" ht="15.75" customHeight="1" thickBot="1">
      <c r="A106" s="303"/>
      <c r="B106" s="133" t="s">
        <v>117</v>
      </c>
      <c r="C106" s="297"/>
      <c r="D106" s="297"/>
      <c r="E106" s="134"/>
      <c r="F106" s="167"/>
      <c r="G106" s="135"/>
      <c r="H106" s="69"/>
      <c r="I106" s="136">
        <f t="shared" ref="I106:J106" si="31">AVERAGE(I90:I105)</f>
        <v>19.333333333333332</v>
      </c>
      <c r="J106" s="137">
        <f t="shared" si="31"/>
        <v>1933.3333333333333</v>
      </c>
      <c r="K106" s="138">
        <f t="shared" ref="K106" si="32">J106/I106</f>
        <v>100</v>
      </c>
      <c r="L106" s="136">
        <f t="shared" ref="L106:M106" si="33">AVERAGE(L90:L105)</f>
        <v>19.333333333333332</v>
      </c>
      <c r="M106" s="137">
        <f t="shared" si="33"/>
        <v>1716.0604887194313</v>
      </c>
      <c r="N106" s="138">
        <f>M106/L106</f>
        <v>88.761749416522321</v>
      </c>
      <c r="O106" s="139">
        <f>L106-I106</f>
        <v>0</v>
      </c>
      <c r="P106" s="140">
        <f>N106-K106</f>
        <v>-11.238250583477679</v>
      </c>
      <c r="Q106" s="141">
        <f>N106/K106</f>
        <v>0.88761749416522318</v>
      </c>
      <c r="R106" s="308"/>
      <c r="S106" s="142">
        <f>S90</f>
        <v>0.70848379629629632</v>
      </c>
      <c r="T106" s="143">
        <f>INDEX(T90:T105,COUNTA(T90:T105))</f>
        <v>0.84513888888888888</v>
      </c>
      <c r="U106" s="144"/>
      <c r="V106" s="166"/>
      <c r="W106" s="167"/>
      <c r="X106" s="138"/>
      <c r="Y106" s="181">
        <f t="shared" ref="Y106:Z106" si="34">SUM(Y90:Y105)</f>
        <v>0</v>
      </c>
      <c r="Z106" s="182">
        <f t="shared" si="34"/>
        <v>0</v>
      </c>
      <c r="AA106" s="298"/>
      <c r="AB106" s="299"/>
      <c r="AC106" s="181">
        <f t="shared" ref="AC106:AD106" si="35">SUM(AC90:AC105)</f>
        <v>6</v>
      </c>
      <c r="AD106" s="182">
        <f t="shared" si="35"/>
        <v>0</v>
      </c>
      <c r="AE106" s="168">
        <f>M106-J106</f>
        <v>-217.27284461390195</v>
      </c>
      <c r="AF106" s="141">
        <f>M106/J106</f>
        <v>0.88761749416522318</v>
      </c>
      <c r="AG106" s="292"/>
    </row>
    <row r="107" spans="1:33" ht="15.75" customHeight="1">
      <c r="A107" s="311" t="s">
        <v>208</v>
      </c>
      <c r="B107" s="146" t="s">
        <v>184</v>
      </c>
      <c r="C107" s="304" t="s">
        <v>211</v>
      </c>
      <c r="D107" s="305"/>
      <c r="E107" s="147">
        <v>57.3</v>
      </c>
      <c r="F107" s="159">
        <v>1553</v>
      </c>
      <c r="G107" s="148">
        <f t="shared" ref="G107:G110" si="36">E107*F107</f>
        <v>88986.9</v>
      </c>
      <c r="H107" s="149"/>
      <c r="I107" s="150">
        <v>21</v>
      </c>
      <c r="J107" s="151">
        <v>2000</v>
      </c>
      <c r="K107" s="152">
        <f>J107/I107</f>
        <v>95.238095238095241</v>
      </c>
      <c r="L107" s="153">
        <v>21</v>
      </c>
      <c r="M107" s="151">
        <f>F107/V107*60</f>
        <v>1774.29387496033</v>
      </c>
      <c r="N107" s="152">
        <f>M107/L107</f>
        <v>84.490184521920469</v>
      </c>
      <c r="O107" s="154">
        <f>L107-I107</f>
        <v>0</v>
      </c>
      <c r="P107" s="155">
        <f>N107-K107</f>
        <v>-10.747910716174772</v>
      </c>
      <c r="Q107" s="156">
        <f>N107/K107</f>
        <v>0.88714693748016493</v>
      </c>
      <c r="R107" s="306">
        <f>Q123</f>
        <v>0.88683866090858021</v>
      </c>
      <c r="S107" s="157">
        <v>0.7086689814814815</v>
      </c>
      <c r="T107" s="158">
        <v>0.74513888888888891</v>
      </c>
      <c r="U107" s="159"/>
      <c r="V107" s="160">
        <v>52.516666666666666</v>
      </c>
      <c r="W107" s="97"/>
      <c r="X107" s="98"/>
      <c r="Y107" s="206"/>
      <c r="Z107" s="207"/>
      <c r="AA107" s="309"/>
      <c r="AB107" s="310"/>
      <c r="AC107" s="206">
        <v>1</v>
      </c>
      <c r="AD107" s="207"/>
      <c r="AE107" s="115">
        <f>M107-J107</f>
        <v>-225.70612503967004</v>
      </c>
      <c r="AF107" s="156">
        <f>M107/J107</f>
        <v>0.88714693748016493</v>
      </c>
      <c r="AG107" s="389">
        <f>AF123</f>
        <v>0.8868386609085801</v>
      </c>
    </row>
    <row r="108" spans="1:33" ht="15.75" customHeight="1">
      <c r="A108" s="312"/>
      <c r="B108" s="163" t="s">
        <v>184</v>
      </c>
      <c r="C108" s="293" t="s">
        <v>212</v>
      </c>
      <c r="D108" s="294"/>
      <c r="E108" s="101">
        <v>56.79</v>
      </c>
      <c r="F108" s="111">
        <v>1820</v>
      </c>
      <c r="G108" s="103">
        <f t="shared" si="36"/>
        <v>103357.8</v>
      </c>
      <c r="H108" s="26"/>
      <c r="I108" s="104">
        <v>23</v>
      </c>
      <c r="J108" s="105">
        <v>2000</v>
      </c>
      <c r="K108" s="106">
        <f t="shared" ref="K108:K110" si="37">J108/I108</f>
        <v>86.956521739130437</v>
      </c>
      <c r="L108" s="107">
        <v>23</v>
      </c>
      <c r="M108" s="105">
        <f>F108/V108*60</f>
        <v>1773.2070365358613</v>
      </c>
      <c r="N108" s="106">
        <f>M108/L108</f>
        <v>77.095958110254841</v>
      </c>
      <c r="O108" s="108">
        <f>L108-I108</f>
        <v>0</v>
      </c>
      <c r="P108" s="109">
        <f>N108-K108</f>
        <v>-9.860563628875596</v>
      </c>
      <c r="Q108" s="110">
        <f>N108/K108</f>
        <v>0.8866035182679306</v>
      </c>
      <c r="R108" s="307"/>
      <c r="S108" s="47">
        <v>0.74890046296296298</v>
      </c>
      <c r="T108" s="48">
        <v>0.79166666666666663</v>
      </c>
      <c r="U108" s="111">
        <v>5.4166666666666607</v>
      </c>
      <c r="V108" s="112">
        <v>61.583333333333258</v>
      </c>
      <c r="W108" s="113"/>
      <c r="X108" s="116"/>
      <c r="Y108" s="12"/>
      <c r="Z108" s="208"/>
      <c r="AA108" s="295"/>
      <c r="AB108" s="296"/>
      <c r="AC108" s="12">
        <v>1</v>
      </c>
      <c r="AD108" s="208"/>
      <c r="AE108" s="117">
        <f>M108-J108</f>
        <v>-226.79296346413867</v>
      </c>
      <c r="AF108" s="110">
        <f>M108/J108</f>
        <v>0.88660351826793071</v>
      </c>
      <c r="AG108" s="377"/>
    </row>
    <row r="109" spans="1:33" ht="15.75" customHeight="1">
      <c r="A109" s="312"/>
      <c r="B109" s="163" t="s">
        <v>184</v>
      </c>
      <c r="C109" s="293" t="s">
        <v>213</v>
      </c>
      <c r="D109" s="294"/>
      <c r="E109" s="101">
        <v>56.87</v>
      </c>
      <c r="F109" s="111">
        <v>1414</v>
      </c>
      <c r="G109" s="103">
        <f t="shared" si="36"/>
        <v>80414.179999999993</v>
      </c>
      <c r="H109" s="26"/>
      <c r="I109" s="104">
        <v>23</v>
      </c>
      <c r="J109" s="105">
        <v>2000</v>
      </c>
      <c r="K109" s="106">
        <f t="shared" si="37"/>
        <v>86.956521739130437</v>
      </c>
      <c r="L109" s="107">
        <v>23</v>
      </c>
      <c r="M109" s="105">
        <f>F109/V109*60</f>
        <v>1773.0407523510926</v>
      </c>
      <c r="N109" s="106">
        <f>M109/L109</f>
        <v>77.088728363090979</v>
      </c>
      <c r="O109" s="108">
        <f>L109-I109</f>
        <v>0</v>
      </c>
      <c r="P109" s="109">
        <f>N109-K109</f>
        <v>-9.8677933760394581</v>
      </c>
      <c r="Q109" s="110">
        <f>N109/K109</f>
        <v>0.88652037617554624</v>
      </c>
      <c r="R109" s="307"/>
      <c r="S109" s="47">
        <v>0.79593749999999996</v>
      </c>
      <c r="T109" s="48">
        <v>0.82916666666666672</v>
      </c>
      <c r="U109" s="111">
        <v>6.1500000000000021</v>
      </c>
      <c r="V109" s="112">
        <v>47.850000000000122</v>
      </c>
      <c r="W109" s="113"/>
      <c r="X109" s="116"/>
      <c r="Y109" s="12"/>
      <c r="Z109" s="208"/>
      <c r="AA109" s="295"/>
      <c r="AB109" s="296"/>
      <c r="AC109" s="12">
        <v>1</v>
      </c>
      <c r="AD109" s="208"/>
      <c r="AE109" s="117">
        <f>M109-J109</f>
        <v>-226.95924764890742</v>
      </c>
      <c r="AF109" s="110">
        <f>M109/J109</f>
        <v>0.88652037617554624</v>
      </c>
      <c r="AG109" s="377"/>
    </row>
    <row r="110" spans="1:33" ht="15.75" customHeight="1">
      <c r="A110" s="312"/>
      <c r="B110" s="163" t="s">
        <v>184</v>
      </c>
      <c r="C110" s="293" t="s">
        <v>214</v>
      </c>
      <c r="D110" s="294"/>
      <c r="E110" s="101">
        <v>47.6</v>
      </c>
      <c r="F110" s="111">
        <v>1717</v>
      </c>
      <c r="G110" s="103">
        <f t="shared" si="36"/>
        <v>81729.2</v>
      </c>
      <c r="H110" s="26"/>
      <c r="I110" s="104">
        <v>23</v>
      </c>
      <c r="J110" s="105">
        <v>2000</v>
      </c>
      <c r="K110" s="106">
        <f t="shared" si="37"/>
        <v>86.956521739130437</v>
      </c>
      <c r="L110" s="107">
        <v>23</v>
      </c>
      <c r="M110" s="105">
        <f>F110/V110*60</f>
        <v>1774.1676234213573</v>
      </c>
      <c r="N110" s="106">
        <f>M110/L110</f>
        <v>77.137722757450319</v>
      </c>
      <c r="O110" s="108">
        <f>L110-I110</f>
        <v>0</v>
      </c>
      <c r="P110" s="109">
        <f>N110-K110</f>
        <v>-9.8187989816801178</v>
      </c>
      <c r="Q110" s="110">
        <f>N110/K110</f>
        <v>0.88708381171067863</v>
      </c>
      <c r="R110" s="307"/>
      <c r="S110" s="47">
        <v>0.83263888888888893</v>
      </c>
      <c r="T110" s="48">
        <v>0.87296296296296294</v>
      </c>
      <c r="U110" s="111">
        <v>4.9999999999999822</v>
      </c>
      <c r="V110" s="112">
        <v>58.066666666666578</v>
      </c>
      <c r="W110" s="113"/>
      <c r="X110" s="116"/>
      <c r="Y110" s="12"/>
      <c r="Z110" s="208"/>
      <c r="AA110" s="295"/>
      <c r="AB110" s="296"/>
      <c r="AC110" s="12">
        <v>1</v>
      </c>
      <c r="AD110" s="208"/>
      <c r="AE110" s="117">
        <f>M110-J110</f>
        <v>-225.83237657864265</v>
      </c>
      <c r="AF110" s="110">
        <f>M110/J110</f>
        <v>0.88708381171067863</v>
      </c>
      <c r="AG110" s="377"/>
    </row>
    <row r="111" spans="1:33" ht="15.75" customHeight="1">
      <c r="A111" s="312"/>
      <c r="B111" s="163"/>
      <c r="C111" s="293"/>
      <c r="D111" s="294"/>
      <c r="E111" s="101"/>
      <c r="F111" s="111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307"/>
      <c r="S111" s="47"/>
      <c r="T111" s="48"/>
      <c r="U111" s="111"/>
      <c r="V111" s="112"/>
      <c r="W111" s="113"/>
      <c r="X111" s="116"/>
      <c r="Y111" s="12"/>
      <c r="Z111" s="208"/>
      <c r="AA111" s="295"/>
      <c r="AB111" s="296"/>
      <c r="AC111" s="12"/>
      <c r="AD111" s="208"/>
      <c r="AE111" s="117"/>
      <c r="AF111" s="110"/>
      <c r="AG111" s="377"/>
    </row>
    <row r="112" spans="1:33" ht="15.75" customHeight="1">
      <c r="A112" s="312"/>
      <c r="B112" s="163"/>
      <c r="C112" s="293"/>
      <c r="D112" s="294"/>
      <c r="E112" s="101"/>
      <c r="F112" s="111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07"/>
      <c r="S112" s="47"/>
      <c r="T112" s="48"/>
      <c r="U112" s="111"/>
      <c r="V112" s="112"/>
      <c r="W112" s="113"/>
      <c r="X112" s="116"/>
      <c r="Y112" s="12"/>
      <c r="Z112" s="208"/>
      <c r="AA112" s="295"/>
      <c r="AB112" s="296"/>
      <c r="AC112" s="12"/>
      <c r="AD112" s="208"/>
      <c r="AE112" s="117"/>
      <c r="AF112" s="110"/>
      <c r="AG112" s="377"/>
    </row>
    <row r="113" spans="1:33" ht="15.75" customHeight="1">
      <c r="A113" s="312"/>
      <c r="B113" s="163"/>
      <c r="C113" s="293"/>
      <c r="D113" s="294"/>
      <c r="E113" s="101"/>
      <c r="F113" s="111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307"/>
      <c r="S113" s="47"/>
      <c r="T113" s="48"/>
      <c r="U113" s="111"/>
      <c r="V113" s="112"/>
      <c r="W113" s="113"/>
      <c r="X113" s="116"/>
      <c r="Y113" s="12"/>
      <c r="Z113" s="208"/>
      <c r="AA113" s="295"/>
      <c r="AB113" s="296"/>
      <c r="AC113" s="12"/>
      <c r="AD113" s="208"/>
      <c r="AE113" s="117"/>
      <c r="AF113" s="110"/>
      <c r="AG113" s="377"/>
    </row>
    <row r="114" spans="1:33" ht="15.75" customHeight="1">
      <c r="A114" s="312"/>
      <c r="B114" s="163"/>
      <c r="C114" s="293"/>
      <c r="D114" s="294"/>
      <c r="E114" s="101"/>
      <c r="F114" s="111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07"/>
      <c r="S114" s="47"/>
      <c r="T114" s="48"/>
      <c r="U114" s="111"/>
      <c r="V114" s="112"/>
      <c r="W114" s="113"/>
      <c r="X114" s="116"/>
      <c r="Y114" s="12"/>
      <c r="Z114" s="208"/>
      <c r="AA114" s="295"/>
      <c r="AB114" s="296"/>
      <c r="AC114" s="12"/>
      <c r="AD114" s="208"/>
      <c r="AE114" s="117"/>
      <c r="AF114" s="110"/>
      <c r="AG114" s="377"/>
    </row>
    <row r="115" spans="1:33" ht="15.75" customHeight="1">
      <c r="A115" s="312"/>
      <c r="B115" s="163"/>
      <c r="C115" s="293"/>
      <c r="D115" s="294"/>
      <c r="E115" s="101"/>
      <c r="F115" s="111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07"/>
      <c r="S115" s="47"/>
      <c r="T115" s="48"/>
      <c r="U115" s="111"/>
      <c r="V115" s="112"/>
      <c r="W115" s="113"/>
      <c r="X115" s="116"/>
      <c r="Y115" s="12"/>
      <c r="Z115" s="208"/>
      <c r="AA115" s="295"/>
      <c r="AB115" s="296"/>
      <c r="AC115" s="12"/>
      <c r="AD115" s="208"/>
      <c r="AE115" s="117"/>
      <c r="AF115" s="110"/>
      <c r="AG115" s="377"/>
    </row>
    <row r="116" spans="1:33" ht="15.75" customHeight="1">
      <c r="A116" s="312"/>
      <c r="B116" s="163"/>
      <c r="C116" s="293"/>
      <c r="D116" s="294"/>
      <c r="E116" s="101"/>
      <c r="F116" s="111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07"/>
      <c r="S116" s="47"/>
      <c r="T116" s="48"/>
      <c r="U116" s="111"/>
      <c r="V116" s="112"/>
      <c r="W116" s="113"/>
      <c r="X116" s="116"/>
      <c r="Y116" s="12"/>
      <c r="Z116" s="208"/>
      <c r="AA116" s="295"/>
      <c r="AB116" s="296"/>
      <c r="AC116" s="12"/>
      <c r="AD116" s="208"/>
      <c r="AE116" s="117"/>
      <c r="AF116" s="110"/>
      <c r="AG116" s="377"/>
    </row>
    <row r="117" spans="1:33" ht="15.75" customHeight="1">
      <c r="A117" s="312"/>
      <c r="B117" s="163"/>
      <c r="C117" s="293"/>
      <c r="D117" s="294"/>
      <c r="E117" s="101"/>
      <c r="F117" s="111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07"/>
      <c r="S117" s="47"/>
      <c r="T117" s="48"/>
      <c r="U117" s="111"/>
      <c r="V117" s="112"/>
      <c r="W117" s="113"/>
      <c r="X117" s="116"/>
      <c r="Y117" s="12"/>
      <c r="Z117" s="208"/>
      <c r="AA117" s="295"/>
      <c r="AB117" s="296"/>
      <c r="AC117" s="12"/>
      <c r="AD117" s="208"/>
      <c r="AE117" s="117"/>
      <c r="AF117" s="110"/>
      <c r="AG117" s="377"/>
    </row>
    <row r="118" spans="1:33" ht="15.75" customHeight="1">
      <c r="A118" s="312"/>
      <c r="B118" s="163"/>
      <c r="C118" s="293"/>
      <c r="D118" s="294"/>
      <c r="E118" s="101"/>
      <c r="F118" s="111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07"/>
      <c r="S118" s="47"/>
      <c r="T118" s="48"/>
      <c r="U118" s="111"/>
      <c r="V118" s="112"/>
      <c r="W118" s="113"/>
      <c r="X118" s="116"/>
      <c r="Y118" s="12"/>
      <c r="Z118" s="208"/>
      <c r="AA118" s="295"/>
      <c r="AB118" s="296"/>
      <c r="AC118" s="12"/>
      <c r="AD118" s="208"/>
      <c r="AE118" s="117"/>
      <c r="AF118" s="110"/>
      <c r="AG118" s="377"/>
    </row>
    <row r="119" spans="1:33" ht="15.75" customHeight="1">
      <c r="A119" s="312"/>
      <c r="B119" s="163"/>
      <c r="C119" s="293"/>
      <c r="D119" s="294"/>
      <c r="E119" s="101"/>
      <c r="F119" s="111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07"/>
      <c r="S119" s="47"/>
      <c r="T119" s="48"/>
      <c r="U119" s="111"/>
      <c r="V119" s="112"/>
      <c r="W119" s="113"/>
      <c r="X119" s="116"/>
      <c r="Y119" s="12"/>
      <c r="Z119" s="208"/>
      <c r="AA119" s="295"/>
      <c r="AB119" s="296"/>
      <c r="AC119" s="12"/>
      <c r="AD119" s="208"/>
      <c r="AE119" s="117"/>
      <c r="AF119" s="110"/>
      <c r="AG119" s="377"/>
    </row>
    <row r="120" spans="1:33" ht="15.75" customHeight="1">
      <c r="A120" s="312"/>
      <c r="B120" s="163"/>
      <c r="C120" s="293"/>
      <c r="D120" s="294"/>
      <c r="E120" s="101"/>
      <c r="F120" s="111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07"/>
      <c r="S120" s="47"/>
      <c r="T120" s="48"/>
      <c r="U120" s="111"/>
      <c r="V120" s="112"/>
      <c r="W120" s="185"/>
      <c r="X120" s="186"/>
      <c r="Y120" s="12"/>
      <c r="Z120" s="208"/>
      <c r="AA120" s="295"/>
      <c r="AB120" s="296"/>
      <c r="AC120" s="12"/>
      <c r="AD120" s="208"/>
      <c r="AE120" s="117"/>
      <c r="AF120" s="110"/>
      <c r="AG120" s="377"/>
    </row>
    <row r="121" spans="1:33" ht="15.75" customHeight="1">
      <c r="A121" s="312"/>
      <c r="B121" s="163"/>
      <c r="C121" s="293"/>
      <c r="D121" s="294"/>
      <c r="E121" s="101"/>
      <c r="F121" s="111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07"/>
      <c r="S121" s="47"/>
      <c r="T121" s="48"/>
      <c r="U121" s="111"/>
      <c r="V121" s="112"/>
      <c r="W121" s="187"/>
      <c r="X121" s="188"/>
      <c r="Y121" s="12"/>
      <c r="Z121" s="208"/>
      <c r="AA121" s="295"/>
      <c r="AB121" s="296"/>
      <c r="AC121" s="12"/>
      <c r="AD121" s="208"/>
      <c r="AE121" s="117"/>
      <c r="AF121" s="110"/>
      <c r="AG121" s="377"/>
    </row>
    <row r="122" spans="1:33" ht="15.75" customHeight="1">
      <c r="A122" s="312"/>
      <c r="B122" s="100"/>
      <c r="C122" s="293"/>
      <c r="D122" s="294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07"/>
      <c r="S122" s="47"/>
      <c r="T122" s="48"/>
      <c r="U122" s="130"/>
      <c r="V122" s="112"/>
      <c r="W122" s="187"/>
      <c r="X122" s="188"/>
      <c r="Y122" s="12"/>
      <c r="Z122" s="208"/>
      <c r="AA122" s="295"/>
      <c r="AB122" s="296"/>
      <c r="AC122" s="12"/>
      <c r="AD122" s="208"/>
      <c r="AE122" s="117"/>
      <c r="AF122" s="110"/>
      <c r="AG122" s="377"/>
    </row>
    <row r="123" spans="1:33" ht="15.75" customHeight="1" thickBot="1">
      <c r="A123" s="313"/>
      <c r="B123" s="133" t="s">
        <v>117</v>
      </c>
      <c r="C123" s="297"/>
      <c r="D123" s="297"/>
      <c r="E123" s="134"/>
      <c r="F123" s="167"/>
      <c r="G123" s="135"/>
      <c r="H123" s="69"/>
      <c r="I123" s="136">
        <f t="shared" ref="I123:J123" si="38">AVERAGE(I107:I122)</f>
        <v>22.5</v>
      </c>
      <c r="J123" s="137">
        <f t="shared" si="38"/>
        <v>2000</v>
      </c>
      <c r="K123" s="138">
        <f t="shared" ref="K123" si="39">J123/I123</f>
        <v>88.888888888888886</v>
      </c>
      <c r="L123" s="136">
        <f t="shared" ref="L123:M123" si="40">AVERAGE(L107:L122)</f>
        <v>22.5</v>
      </c>
      <c r="M123" s="137">
        <f t="shared" si="40"/>
        <v>1773.6773218171602</v>
      </c>
      <c r="N123" s="138">
        <f>M123/L123</f>
        <v>78.830103191873789</v>
      </c>
      <c r="O123" s="139">
        <f>L123-I123</f>
        <v>0</v>
      </c>
      <c r="P123" s="140">
        <f>N123-K123</f>
        <v>-10.058785697015097</v>
      </c>
      <c r="Q123" s="141">
        <f>N123/K123</f>
        <v>0.88683866090858021</v>
      </c>
      <c r="R123" s="308"/>
      <c r="S123" s="142">
        <f>S107</f>
        <v>0.7086689814814815</v>
      </c>
      <c r="T123" s="143">
        <f>INDEX(T107:T122,COUNTA(T107:T122))</f>
        <v>0.87296296296296294</v>
      </c>
      <c r="U123" s="144"/>
      <c r="V123" s="166"/>
      <c r="W123" s="189"/>
      <c r="X123" s="190"/>
      <c r="Y123" s="181">
        <f t="shared" ref="Y123:Z123" si="41">SUM(Y107:Y122)</f>
        <v>0</v>
      </c>
      <c r="Z123" s="182">
        <f t="shared" si="41"/>
        <v>0</v>
      </c>
      <c r="AA123" s="298"/>
      <c r="AB123" s="299"/>
      <c r="AC123" s="181">
        <f t="shared" ref="AC123:AD123" si="42">SUM(AC107:AC122)</f>
        <v>4</v>
      </c>
      <c r="AD123" s="182">
        <f t="shared" si="42"/>
        <v>0</v>
      </c>
      <c r="AE123" s="168">
        <f>M123-J123</f>
        <v>-226.32267818283981</v>
      </c>
      <c r="AF123" s="141">
        <f>M123/J123</f>
        <v>0.8868386609085801</v>
      </c>
      <c r="AG123" s="378"/>
    </row>
    <row r="125" spans="1:33">
      <c r="AA125" s="289" t="s">
        <v>161</v>
      </c>
      <c r="AB125" s="289"/>
    </row>
    <row r="126" spans="1:33">
      <c r="AA126" s="289" t="s">
        <v>162</v>
      </c>
      <c r="AB126" s="289"/>
    </row>
    <row r="127" spans="1:33">
      <c r="AA127" s="289" t="s">
        <v>163</v>
      </c>
      <c r="AB127" s="289"/>
    </row>
    <row r="128" spans="1:33">
      <c r="AA128" s="289" t="s">
        <v>164</v>
      </c>
      <c r="AB128" s="289"/>
    </row>
    <row r="129" spans="27:28">
      <c r="AA129" s="289" t="s">
        <v>165</v>
      </c>
      <c r="AB129" s="289"/>
    </row>
    <row r="130" spans="27:28">
      <c r="AA130" s="289" t="s">
        <v>166</v>
      </c>
      <c r="AB130" s="289"/>
    </row>
    <row r="131" spans="27:28">
      <c r="AA131" s="289" t="s">
        <v>167</v>
      </c>
      <c r="AB131" s="289"/>
    </row>
    <row r="132" spans="27:28">
      <c r="AA132" s="289" t="s">
        <v>168</v>
      </c>
      <c r="AB132" s="289"/>
    </row>
    <row r="133" spans="27:28">
      <c r="AA133" s="289" t="s">
        <v>169</v>
      </c>
      <c r="AB133" s="289"/>
    </row>
    <row r="134" spans="27:28">
      <c r="AA134" s="289" t="s">
        <v>170</v>
      </c>
      <c r="AB134" s="289"/>
    </row>
    <row r="135" spans="27:28">
      <c r="AA135" s="289" t="s">
        <v>171</v>
      </c>
      <c r="AB135" s="289"/>
    </row>
    <row r="136" spans="27:28">
      <c r="AA136" s="289" t="s">
        <v>172</v>
      </c>
      <c r="AB136" s="289"/>
    </row>
    <row r="137" spans="27:28">
      <c r="AA137" s="289" t="s">
        <v>173</v>
      </c>
      <c r="AB137" s="289"/>
    </row>
  </sheetData>
  <mergeCells count="306">
    <mergeCell ref="AA137:AB137"/>
    <mergeCell ref="AA131:AB131"/>
    <mergeCell ref="AA132:AB132"/>
    <mergeCell ref="AA133:AB133"/>
    <mergeCell ref="AA134:AB134"/>
    <mergeCell ref="AA135:AB135"/>
    <mergeCell ref="AA136:AB136"/>
    <mergeCell ref="AA125:AB125"/>
    <mergeCell ref="AA126:AB126"/>
    <mergeCell ref="AA127:AB127"/>
    <mergeCell ref="AA128:AB128"/>
    <mergeCell ref="AA129:AB129"/>
    <mergeCell ref="AA130:AB130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21:D121"/>
    <mergeCell ref="AA121:AB121"/>
    <mergeCell ref="C122:D122"/>
    <mergeCell ref="AA122:AB122"/>
    <mergeCell ref="C123:D123"/>
    <mergeCell ref="AA123:AB123"/>
    <mergeCell ref="C118:D118"/>
    <mergeCell ref="AA118:AB118"/>
    <mergeCell ref="C119:D119"/>
    <mergeCell ref="AA119:AB119"/>
    <mergeCell ref="C120:D120"/>
    <mergeCell ref="AA120:AB120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AA114:AB114"/>
    <mergeCell ref="C115:D115"/>
    <mergeCell ref="AA115:AB115"/>
    <mergeCell ref="C116:D116"/>
    <mergeCell ref="AA116:AB116"/>
    <mergeCell ref="C117:D117"/>
    <mergeCell ref="AA117:AB117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23">
    <cfRule type="cellIs" dxfId="419" priority="2" operator="greaterThan">
      <formula>0</formula>
    </cfRule>
  </conditionalFormatting>
  <conditionalFormatting sqref="P5:P123 AE5:AE123">
    <cfRule type="cellIs" dxfId="418" priority="5" operator="lessThan">
      <formula>0</formula>
    </cfRule>
  </conditionalFormatting>
  <conditionalFormatting sqref="Q5:Q123 AF5:AF123">
    <cfRule type="cellIs" dxfId="417" priority="3" operator="greaterThan">
      <formula>1</formula>
    </cfRule>
    <cfRule type="cellIs" dxfId="416" priority="4" operator="lessThan">
      <formula>0.8</formula>
    </cfRule>
  </conditionalFormatting>
  <conditionalFormatting sqref="AG5 R5:R123 AG90:AG107">
    <cfRule type="cellIs" dxfId="415" priority="6" operator="lessThan">
      <formula>0.8</formula>
    </cfRule>
  </conditionalFormatting>
  <conditionalFormatting sqref="AG22">
    <cfRule type="cellIs" dxfId="414" priority="10" operator="lessThan">
      <formula>0.8</formula>
    </cfRule>
  </conditionalFormatting>
  <conditionalFormatting sqref="AG37">
    <cfRule type="cellIs" dxfId="413" priority="9" operator="lessThan">
      <formula>0.8</formula>
    </cfRule>
  </conditionalFormatting>
  <conditionalFormatting sqref="AG39:AG74">
    <cfRule type="cellIs" dxfId="412" priority="7" operator="lessThan">
      <formula>0.8</formula>
    </cfRule>
  </conditionalFormatting>
  <conditionalFormatting sqref="AG80:AG88">
    <cfRule type="cellIs" dxfId="411" priority="8" operator="lessThan">
      <formula>0.8</formula>
    </cfRule>
  </conditionalFormatting>
  <conditionalFormatting sqref="AG122">
    <cfRule type="cellIs" dxfId="410" priority="1" operator="lessThan">
      <formula>0.8</formula>
    </cfRule>
  </conditionalFormatting>
  <dataValidations count="1">
    <dataValidation type="list" allowBlank="1" showInputMessage="1" showErrorMessage="1" sqref="AA5:AB123" xr:uid="{29FEBC45-DEE8-48E5-8006-38E3D40198FC}">
      <formula1>$AA$125:$AA$137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2F3D8-D3FC-478F-8F6E-A264488BD890}">
  <sheetPr>
    <tabColor theme="8" tint="0.59999389629810485"/>
  </sheetPr>
  <dimension ref="B1:AR42"/>
  <sheetViews>
    <sheetView zoomScale="70" zoomScaleNormal="70" workbookViewId="0">
      <selection activeCell="T21" sqref="T21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6" t="s">
        <v>0</v>
      </c>
      <c r="C1" s="276"/>
      <c r="D1" s="276"/>
      <c r="E1" s="276"/>
      <c r="F1" s="276"/>
      <c r="G1" s="276"/>
      <c r="H1" s="276"/>
      <c r="I1" s="276"/>
      <c r="J1" s="276"/>
      <c r="K1" s="1"/>
      <c r="L1" s="1"/>
      <c r="M1" s="1"/>
      <c r="N1" s="1"/>
      <c r="O1" s="1"/>
      <c r="P1" s="1"/>
    </row>
    <row r="2" spans="2:34" ht="27.75" customHeight="1">
      <c r="B2" s="277"/>
      <c r="C2" s="277"/>
      <c r="D2" s="277"/>
      <c r="E2" s="277"/>
      <c r="F2" s="277"/>
      <c r="G2" s="277"/>
      <c r="H2" s="277"/>
      <c r="I2" s="277"/>
      <c r="J2" s="277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8" t="s">
        <v>250</v>
      </c>
      <c r="D3" s="279"/>
      <c r="E3" s="3" t="s">
        <v>2</v>
      </c>
      <c r="F3" s="280">
        <f>'0117(18度C)'!D1+'0117(4度C)'!D1</f>
        <v>138888</v>
      </c>
      <c r="G3" s="281"/>
      <c r="H3" s="3" t="s">
        <v>3</v>
      </c>
      <c r="I3" s="282">
        <f>'0117(18度C)'!F1+'0117(4度C)'!F1</f>
        <v>4192072.2299999986</v>
      </c>
      <c r="J3" s="283"/>
      <c r="K3" s="4"/>
      <c r="L3" s="5"/>
      <c r="M3" s="1"/>
      <c r="N3" s="1"/>
      <c r="O3" s="1"/>
      <c r="P3" s="1"/>
    </row>
    <row r="4" spans="2:34" ht="28.5" customHeight="1">
      <c r="B4" s="284" t="s">
        <v>4</v>
      </c>
      <c r="C4" s="264" t="s">
        <v>5</v>
      </c>
      <c r="D4" s="265"/>
      <c r="E4" s="287" t="s">
        <v>6</v>
      </c>
      <c r="F4" s="288"/>
      <c r="G4" s="287" t="s">
        <v>7</v>
      </c>
      <c r="H4" s="288"/>
      <c r="I4" s="287" t="s">
        <v>8</v>
      </c>
      <c r="J4" s="288"/>
      <c r="K4" s="260" t="s">
        <v>9</v>
      </c>
      <c r="L4" s="261"/>
      <c r="M4" s="260" t="s">
        <v>10</v>
      </c>
      <c r="N4" s="261"/>
      <c r="O4" s="262" t="s">
        <v>11</v>
      </c>
      <c r="P4" s="263"/>
      <c r="Q4" s="263" t="s">
        <v>12</v>
      </c>
      <c r="R4" s="263"/>
    </row>
    <row r="5" spans="2:34" ht="28.5" customHeight="1">
      <c r="B5" s="285"/>
      <c r="C5" s="264" t="s">
        <v>13</v>
      </c>
      <c r="D5" s="265"/>
      <c r="E5" s="266" t="s">
        <v>14</v>
      </c>
      <c r="F5" s="267"/>
      <c r="G5" s="268" t="s">
        <v>15</v>
      </c>
      <c r="H5" s="269"/>
      <c r="I5" s="270" t="s">
        <v>16</v>
      </c>
      <c r="J5" s="271"/>
      <c r="K5" s="272" t="s">
        <v>17</v>
      </c>
      <c r="L5" s="273"/>
      <c r="M5" s="274" t="s">
        <v>18</v>
      </c>
      <c r="N5" s="275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5"/>
      <c r="C6" s="264" t="s">
        <v>22</v>
      </c>
      <c r="D6" s="265"/>
      <c r="E6" s="256">
        <f>AVERAGE(D14:O14,D32:X32)</f>
        <v>541.47563602009609</v>
      </c>
      <c r="F6" s="257" t="e">
        <f>AVERAGE(#REF!,D14:K14)</f>
        <v>#REF!</v>
      </c>
      <c r="G6" s="258">
        <f>AVERAGE(D14:K14)</f>
        <v>214.27811988196848</v>
      </c>
      <c r="H6" s="259"/>
      <c r="I6" s="258">
        <f>AVERAGE(L14:O14)</f>
        <v>94.444444444444443</v>
      </c>
      <c r="J6" s="259"/>
      <c r="K6" s="258">
        <f>AVERAGE(D32:O32)</f>
        <v>715.99511599511607</v>
      </c>
      <c r="L6" s="259"/>
      <c r="M6" s="258">
        <f>AVERAGE(P32:X32)</f>
        <v>772.6227495908347</v>
      </c>
      <c r="N6" s="259"/>
      <c r="O6" s="390">
        <f>'0117(4度C)'!Y2</f>
        <v>0</v>
      </c>
      <c r="P6" s="390">
        <f>'0117(4度C)'!Z2</f>
        <v>0</v>
      </c>
      <c r="Q6" s="245">
        <f>'0117(4度C)'!AC2</f>
        <v>35</v>
      </c>
      <c r="R6" s="245">
        <f>'0117(4度C)'!AD2</f>
        <v>0</v>
      </c>
    </row>
    <row r="7" spans="2:34" ht="28.5" customHeight="1">
      <c r="B7" s="285"/>
      <c r="C7" s="250" t="s">
        <v>23</v>
      </c>
      <c r="D7" s="251"/>
      <c r="E7" s="252">
        <f>AVERAGE(D15:O15,D33:X33)</f>
        <v>479.63066814607731</v>
      </c>
      <c r="F7" s="253" t="e">
        <f>AVERAGE(#REF!,D15:K15)</f>
        <v>#REF!</v>
      </c>
      <c r="G7" s="254">
        <f>AVERAGE(D15:K15)</f>
        <v>192.35234573172079</v>
      </c>
      <c r="H7" s="255"/>
      <c r="I7" s="254">
        <f>AVERAGE(L15:O15)</f>
        <v>83.788214203503642</v>
      </c>
      <c r="J7" s="255"/>
      <c r="K7" s="254">
        <f>AVERAGE(D33:O33)</f>
        <v>633.22289228586158</v>
      </c>
      <c r="L7" s="255"/>
      <c r="M7" s="254">
        <f>AVERAGE(P33:X33)</f>
        <v>683.47963868685076</v>
      </c>
      <c r="N7" s="255"/>
      <c r="O7" s="390"/>
      <c r="P7" s="390"/>
      <c r="Q7" s="246"/>
      <c r="R7" s="246"/>
    </row>
    <row r="8" spans="2:34" ht="28.5" customHeight="1">
      <c r="B8" s="286"/>
      <c r="C8" s="250" t="s">
        <v>24</v>
      </c>
      <c r="D8" s="251"/>
      <c r="E8" s="248">
        <f>AVERAGE(D16:O16,D34:X34)</f>
        <v>0.88624339409847175</v>
      </c>
      <c r="F8" s="249" t="e">
        <f>AVERAGE(D16:K16,#REF!)</f>
        <v>#REF!</v>
      </c>
      <c r="G8" s="238">
        <f>AVERAGE(D16:K16)</f>
        <v>0.89225445763243816</v>
      </c>
      <c r="H8" s="239"/>
      <c r="I8" s="238">
        <f>AVERAGE(L16:O16)</f>
        <v>0.8871487671321665</v>
      </c>
      <c r="J8" s="239"/>
      <c r="K8" s="238">
        <f>AVERAGE(D34:O34)</f>
        <v>0.88445126934198337</v>
      </c>
      <c r="L8" s="239"/>
      <c r="M8" s="238">
        <f>AVERAGE(P34:X34)</f>
        <v>0.88322294376560639</v>
      </c>
      <c r="N8" s="239"/>
      <c r="O8" s="390"/>
      <c r="P8" s="390"/>
      <c r="Q8" s="247"/>
      <c r="R8" s="247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36" t="s">
        <v>26</v>
      </c>
      <c r="C11" s="237"/>
      <c r="D11" s="240" t="s">
        <v>27</v>
      </c>
      <c r="E11" s="241"/>
      <c r="F11" s="241"/>
      <c r="G11" s="241"/>
      <c r="H11" s="241"/>
      <c r="I11" s="241"/>
      <c r="J11" s="241"/>
      <c r="K11" s="241"/>
      <c r="L11" s="242" t="s">
        <v>28</v>
      </c>
      <c r="M11" s="243"/>
      <c r="N11" s="243"/>
      <c r="O11" s="244"/>
    </row>
    <row r="12" spans="2:34" ht="17.25" customHeight="1">
      <c r="B12" s="230" t="s">
        <v>29</v>
      </c>
      <c r="C12" s="231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1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3" t="s">
        <v>40</v>
      </c>
      <c r="C14" s="26" t="s">
        <v>41</v>
      </c>
      <c r="D14" s="27" t="s">
        <v>42</v>
      </c>
      <c r="E14" s="28">
        <v>82.882882882882882</v>
      </c>
      <c r="F14" s="28">
        <v>91.603053435114504</v>
      </c>
      <c r="G14" s="28" t="s">
        <v>42</v>
      </c>
      <c r="H14" s="28">
        <v>109.87654320987654</v>
      </c>
      <c r="I14" s="28">
        <v>572.75</v>
      </c>
      <c r="J14" s="28" t="s">
        <v>42</v>
      </c>
      <c r="K14" s="29" t="s">
        <v>42</v>
      </c>
      <c r="L14" s="27" t="s">
        <v>42</v>
      </c>
      <c r="M14" s="30">
        <v>100</v>
      </c>
      <c r="N14" s="28">
        <v>88.888888888888886</v>
      </c>
      <c r="O14" s="31" t="s">
        <v>42</v>
      </c>
      <c r="Q14" s="25"/>
      <c r="R14" s="25"/>
      <c r="S14" s="32"/>
      <c r="T14" s="32"/>
      <c r="U14" s="32"/>
      <c r="V14" s="32"/>
      <c r="W14" s="32"/>
      <c r="X14" s="32"/>
      <c r="AB14" s="32"/>
      <c r="AC14" s="32"/>
      <c r="AD14" s="25"/>
      <c r="AE14" s="25"/>
    </row>
    <row r="15" spans="2:34" ht="39.6" customHeight="1">
      <c r="B15" s="233"/>
      <c r="C15" s="33" t="s">
        <v>43</v>
      </c>
      <c r="D15" s="34" t="s">
        <v>42</v>
      </c>
      <c r="E15" s="35">
        <v>73.803913509380706</v>
      </c>
      <c r="F15" s="35">
        <v>81.285472302900942</v>
      </c>
      <c r="G15" s="35" t="s">
        <v>42</v>
      </c>
      <c r="H15" s="35">
        <v>97.701667737065407</v>
      </c>
      <c r="I15" s="35">
        <v>516.61832937753616</v>
      </c>
      <c r="J15" s="35" t="s">
        <v>42</v>
      </c>
      <c r="K15" s="36" t="s">
        <v>42</v>
      </c>
      <c r="L15" s="34" t="s">
        <v>42</v>
      </c>
      <c r="M15" s="37">
        <v>88.749828251599212</v>
      </c>
      <c r="N15" s="35">
        <v>78.826600155408073</v>
      </c>
      <c r="O15" s="38" t="s">
        <v>42</v>
      </c>
      <c r="Q15" s="39"/>
      <c r="R15" s="39"/>
      <c r="S15" s="39"/>
      <c r="T15" s="39"/>
      <c r="U15" s="39"/>
      <c r="V15" s="39"/>
      <c r="W15" s="39"/>
      <c r="X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33"/>
      <c r="C16" s="41" t="s">
        <v>44</v>
      </c>
      <c r="D16" s="42" t="s">
        <v>42</v>
      </c>
      <c r="E16" s="43">
        <f t="shared" ref="E16:I16" si="0">E15/E14</f>
        <v>0.89046026081970198</v>
      </c>
      <c r="F16" s="43">
        <f t="shared" si="0"/>
        <v>0.88736640597333527</v>
      </c>
      <c r="G16" s="43" t="s">
        <v>42</v>
      </c>
      <c r="H16" s="43">
        <f t="shared" si="0"/>
        <v>0.88919495356205591</v>
      </c>
      <c r="I16" s="43">
        <f t="shared" si="0"/>
        <v>0.90199621017465936</v>
      </c>
      <c r="J16" s="43" t="s">
        <v>42</v>
      </c>
      <c r="K16" s="44" t="s">
        <v>42</v>
      </c>
      <c r="L16" s="42" t="s">
        <v>42</v>
      </c>
      <c r="M16" s="45">
        <f t="shared" ref="M16:N16" si="1">M15/M14</f>
        <v>0.88749828251599217</v>
      </c>
      <c r="N16" s="43">
        <f t="shared" si="1"/>
        <v>0.88679925174834084</v>
      </c>
      <c r="O16" s="46" t="s">
        <v>42</v>
      </c>
      <c r="Q16" s="32"/>
      <c r="R16" s="32"/>
      <c r="S16" s="32"/>
      <c r="T16" s="32"/>
      <c r="U16" s="32"/>
      <c r="V16" s="32"/>
      <c r="W16" s="32"/>
      <c r="X16" s="32"/>
      <c r="AB16" s="32"/>
      <c r="AC16" s="32"/>
      <c r="AD16" s="32"/>
      <c r="AE16" s="32"/>
    </row>
    <row r="17" spans="2:44" ht="17.25" customHeight="1">
      <c r="B17" s="232" t="s">
        <v>45</v>
      </c>
      <c r="C17" s="13" t="s">
        <v>46</v>
      </c>
      <c r="D17" s="47" t="s">
        <v>42</v>
      </c>
      <c r="E17" s="48">
        <v>0.20833333333333334</v>
      </c>
      <c r="F17" s="48">
        <v>0.25</v>
      </c>
      <c r="G17" s="48" t="s">
        <v>42</v>
      </c>
      <c r="H17" s="48">
        <v>0.25</v>
      </c>
      <c r="I17" s="48">
        <v>0.47655092592592591</v>
      </c>
      <c r="J17" s="48" t="s">
        <v>42</v>
      </c>
      <c r="K17" s="48" t="s">
        <v>42</v>
      </c>
      <c r="L17" s="47" t="s">
        <v>42</v>
      </c>
      <c r="M17" s="49">
        <v>0.70833333333333337</v>
      </c>
      <c r="N17" s="48">
        <v>0.70844907407407409</v>
      </c>
      <c r="O17" s="50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7" t="s">
        <v>42</v>
      </c>
      <c r="E18" s="48">
        <v>0.64027777777777772</v>
      </c>
      <c r="F18" s="48">
        <v>0.54408564814814819</v>
      </c>
      <c r="G18" s="48" t="s">
        <v>42</v>
      </c>
      <c r="H18" s="48">
        <v>0.47516203703703702</v>
      </c>
      <c r="I18" s="48">
        <v>0.50972222222222219</v>
      </c>
      <c r="J18" s="48" t="s">
        <v>42</v>
      </c>
      <c r="K18" s="48" t="s">
        <v>42</v>
      </c>
      <c r="L18" s="47" t="s">
        <v>42</v>
      </c>
      <c r="M18" s="49">
        <v>0.8238078703703704</v>
      </c>
      <c r="N18" s="48">
        <v>0.84375</v>
      </c>
      <c r="O18" s="50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4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2"/>
      <c r="AC19" s="192"/>
      <c r="AD19" s="192"/>
      <c r="AE19" s="192"/>
      <c r="AF19" s="192"/>
      <c r="AG19" s="192"/>
      <c r="AH19" s="192"/>
      <c r="AI19" s="192"/>
      <c r="AJ19" s="192"/>
      <c r="AK19" s="192"/>
      <c r="AL19" s="192"/>
      <c r="AM19" s="192"/>
      <c r="AN19" s="192"/>
      <c r="AO19" s="25"/>
      <c r="AP19" s="25"/>
      <c r="AQ19" s="25"/>
      <c r="AR19" s="25"/>
    </row>
    <row r="20" spans="2:44" ht="17.25" customHeight="1">
      <c r="B20" s="235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2"/>
      <c r="AC20" s="192"/>
      <c r="AD20" s="192"/>
      <c r="AE20" s="192"/>
      <c r="AF20" s="192"/>
      <c r="AG20" s="192"/>
      <c r="AH20" s="192"/>
      <c r="AI20" s="192"/>
      <c r="AJ20" s="192"/>
      <c r="AK20" s="192"/>
      <c r="AL20" s="192"/>
      <c r="AM20" s="192"/>
      <c r="AN20" s="192"/>
      <c r="AO20" s="25"/>
      <c r="AP20" s="25"/>
      <c r="AQ20" s="25"/>
      <c r="AR20" s="25"/>
    </row>
    <row r="21" spans="2:44" ht="17.25" customHeight="1">
      <c r="B21" s="234" t="s">
        <v>51</v>
      </c>
      <c r="C21" s="51" t="s">
        <v>49</v>
      </c>
      <c r="D21" s="54"/>
      <c r="E21" s="52">
        <v>11</v>
      </c>
      <c r="F21" s="52">
        <v>7</v>
      </c>
      <c r="G21" s="52"/>
      <c r="H21" s="52">
        <v>8</v>
      </c>
      <c r="I21" s="52">
        <v>2</v>
      </c>
      <c r="J21" s="52"/>
      <c r="K21" s="53"/>
      <c r="L21" s="54"/>
      <c r="M21" s="55">
        <v>3</v>
      </c>
      <c r="N21" s="52">
        <v>4</v>
      </c>
      <c r="O21" s="56"/>
      <c r="Q21" s="9"/>
      <c r="R21" s="9"/>
      <c r="S21" s="9"/>
      <c r="T21" s="9"/>
      <c r="AB21" s="192"/>
      <c r="AC21" s="192"/>
      <c r="AD21" s="192"/>
      <c r="AE21" s="192"/>
      <c r="AF21" s="192"/>
      <c r="AG21" s="192"/>
      <c r="AH21" s="192"/>
      <c r="AI21" s="192"/>
      <c r="AJ21" s="192"/>
      <c r="AK21" s="192"/>
      <c r="AL21" s="192"/>
      <c r="AM21" s="192"/>
      <c r="AN21" s="192"/>
      <c r="AO21" s="25"/>
      <c r="AP21" s="25"/>
      <c r="AQ21" s="25"/>
      <c r="AR21" s="25"/>
    </row>
    <row r="22" spans="2:44" ht="17.25" customHeight="1">
      <c r="B22" s="235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2"/>
      <c r="AA22" s="192"/>
      <c r="AB22" s="192"/>
      <c r="AC22" s="192"/>
      <c r="AD22" s="192"/>
      <c r="AE22" s="192"/>
      <c r="AF22" s="192"/>
      <c r="AG22" s="192"/>
      <c r="AH22" s="192"/>
      <c r="AI22" s="192"/>
      <c r="AJ22" s="192"/>
      <c r="AK22" s="192"/>
      <c r="AL22" s="192"/>
      <c r="AM22" s="192"/>
      <c r="AN22" s="192"/>
      <c r="AO22" s="25"/>
      <c r="AP22" s="25"/>
      <c r="AQ22" s="25"/>
      <c r="AR22" s="25"/>
    </row>
    <row r="23" spans="2:44" ht="17.25" customHeight="1">
      <c r="B23" s="230" t="s">
        <v>53</v>
      </c>
      <c r="C23" s="231"/>
      <c r="D23" s="57" t="s">
        <v>42</v>
      </c>
      <c r="E23" s="58">
        <v>22.2</v>
      </c>
      <c r="F23" s="58">
        <v>21.833333333333332</v>
      </c>
      <c r="G23" s="58" t="s">
        <v>42</v>
      </c>
      <c r="H23" s="58">
        <v>20.25</v>
      </c>
      <c r="I23" s="58">
        <v>6</v>
      </c>
      <c r="J23" s="58" t="s">
        <v>42</v>
      </c>
      <c r="K23" s="59" t="s">
        <v>42</v>
      </c>
      <c r="L23" s="57" t="s">
        <v>42</v>
      </c>
      <c r="M23" s="60">
        <v>19.333333333333332</v>
      </c>
      <c r="N23" s="58">
        <v>22.5</v>
      </c>
      <c r="O23" s="61" t="s">
        <v>42</v>
      </c>
    </row>
    <row r="24" spans="2:44" ht="17.25" customHeight="1">
      <c r="B24" s="220" t="s">
        <v>54</v>
      </c>
      <c r="C24" s="221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20" t="s">
        <v>59</v>
      </c>
      <c r="C25" s="221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22" t="s">
        <v>60</v>
      </c>
      <c r="C26" s="223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36" t="s">
        <v>26</v>
      </c>
      <c r="C29" s="237"/>
      <c r="D29" s="224" t="s">
        <v>64</v>
      </c>
      <c r="E29" s="225"/>
      <c r="F29" s="225"/>
      <c r="G29" s="225"/>
      <c r="H29" s="225"/>
      <c r="I29" s="225"/>
      <c r="J29" s="225"/>
      <c r="K29" s="225"/>
      <c r="L29" s="225"/>
      <c r="M29" s="225"/>
      <c r="N29" s="225"/>
      <c r="O29" s="226"/>
      <c r="P29" s="227" t="s">
        <v>65</v>
      </c>
      <c r="Q29" s="228"/>
      <c r="R29" s="228"/>
      <c r="S29" s="228"/>
      <c r="T29" s="228"/>
      <c r="U29" s="228"/>
      <c r="V29" s="228"/>
      <c r="W29" s="228"/>
      <c r="X29" s="229"/>
    </row>
    <row r="30" spans="2:44" ht="17.25" customHeight="1">
      <c r="B30" s="230" t="s">
        <v>29</v>
      </c>
      <c r="C30" s="231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30"/>
      <c r="C31" s="231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33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286.92307692307691</v>
      </c>
      <c r="H32" s="28">
        <v>433.33333333333331</v>
      </c>
      <c r="I32" s="28" t="s">
        <v>42</v>
      </c>
      <c r="J32" s="28" t="s">
        <v>42</v>
      </c>
      <c r="K32" s="28">
        <v>685.71428571428567</v>
      </c>
      <c r="L32" s="28" t="s">
        <v>42</v>
      </c>
      <c r="M32" s="28">
        <v>880</v>
      </c>
      <c r="N32" s="28">
        <v>1150</v>
      </c>
      <c r="O32" s="28">
        <v>860</v>
      </c>
      <c r="P32" s="27">
        <v>306.38297872340428</v>
      </c>
      <c r="Q32" s="28" t="s">
        <v>42</v>
      </c>
      <c r="R32" s="28" t="s">
        <v>42</v>
      </c>
      <c r="S32" s="28" t="s">
        <v>42</v>
      </c>
      <c r="T32" s="28">
        <v>787.5</v>
      </c>
      <c r="U32" s="28" t="s">
        <v>42</v>
      </c>
      <c r="V32" s="28">
        <v>776.47058823529414</v>
      </c>
      <c r="W32" s="28">
        <v>969.23076923076928</v>
      </c>
      <c r="X32" s="31">
        <v>1023.5294117647059</v>
      </c>
    </row>
    <row r="33" spans="2:24" ht="39.6" customHeight="1">
      <c r="B33" s="233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250.71433474109594</v>
      </c>
      <c r="H33" s="35">
        <v>386.16352754564451</v>
      </c>
      <c r="I33" s="35" t="s">
        <v>42</v>
      </c>
      <c r="J33" s="35" t="s">
        <v>42</v>
      </c>
      <c r="K33" s="35">
        <v>607.66939348724952</v>
      </c>
      <c r="L33" s="35" t="s">
        <v>42</v>
      </c>
      <c r="M33" s="35">
        <v>786.86945042701313</v>
      </c>
      <c r="N33" s="35">
        <v>1003.7270379028572</v>
      </c>
      <c r="O33" s="35">
        <v>764.1936096113094</v>
      </c>
      <c r="P33" s="34">
        <v>266.22045917186097</v>
      </c>
      <c r="Q33" s="35" t="s">
        <v>42</v>
      </c>
      <c r="R33" s="35" t="s">
        <v>42</v>
      </c>
      <c r="S33" s="35" t="s">
        <v>42</v>
      </c>
      <c r="T33" s="35">
        <v>702.03959493126649</v>
      </c>
      <c r="U33" s="35" t="s">
        <v>42</v>
      </c>
      <c r="V33" s="35">
        <v>694.23533856974495</v>
      </c>
      <c r="W33" s="35">
        <v>859.98160597150843</v>
      </c>
      <c r="X33" s="38">
        <v>894.9211947898732</v>
      </c>
    </row>
    <row r="34" spans="2:24" ht="40.15" customHeight="1">
      <c r="B34" s="233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0.87380331143009315</v>
      </c>
      <c r="H34" s="43">
        <f>H33/H32</f>
        <v>0.89114660202841045</v>
      </c>
      <c r="I34" s="43" t="s">
        <v>42</v>
      </c>
      <c r="J34" s="43" t="s">
        <v>42</v>
      </c>
      <c r="K34" s="43">
        <f>K33/K32</f>
        <v>0.88618453216890558</v>
      </c>
      <c r="L34" s="43" t="s">
        <v>42</v>
      </c>
      <c r="M34" s="43">
        <f>M33/M32</f>
        <v>0.89416983003069672</v>
      </c>
      <c r="N34" s="43">
        <f>N33/N32</f>
        <v>0.87280611991552803</v>
      </c>
      <c r="O34" s="43">
        <f>O33/O32</f>
        <v>0.88859722047826672</v>
      </c>
      <c r="P34" s="42">
        <f>P33/P32</f>
        <v>0.868913998685935</v>
      </c>
      <c r="Q34" s="43" t="s">
        <v>42</v>
      </c>
      <c r="R34" s="43" t="s">
        <v>42</v>
      </c>
      <c r="S34" s="43" t="s">
        <v>42</v>
      </c>
      <c r="T34" s="43">
        <f>T33/T32</f>
        <v>0.89147885070637012</v>
      </c>
      <c r="U34" s="43" t="s">
        <v>42</v>
      </c>
      <c r="V34" s="43">
        <f>V33/V32</f>
        <v>0.89409096633982299</v>
      </c>
      <c r="W34" s="43">
        <f>W33/W32</f>
        <v>0.88728260933568326</v>
      </c>
      <c r="X34" s="46">
        <f>X33/X32</f>
        <v>0.87434829376022094</v>
      </c>
    </row>
    <row r="35" spans="2:24" ht="17.25" customHeight="1">
      <c r="B35" s="232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0.33771990740740743</v>
      </c>
      <c r="H35" s="48">
        <v>0.29200231481481481</v>
      </c>
      <c r="I35" s="48" t="s">
        <v>42</v>
      </c>
      <c r="J35" s="48" t="s">
        <v>42</v>
      </c>
      <c r="K35" s="48">
        <v>0.29178240740740741</v>
      </c>
      <c r="L35" s="48" t="s">
        <v>42</v>
      </c>
      <c r="M35" s="48">
        <v>0.29200231481481481</v>
      </c>
      <c r="N35" s="48">
        <v>0.25</v>
      </c>
      <c r="O35" s="48">
        <v>0.29166666666666669</v>
      </c>
      <c r="P35" s="47">
        <v>0.70841435185185186</v>
      </c>
      <c r="Q35" s="48" t="s">
        <v>42</v>
      </c>
      <c r="R35" s="48" t="s">
        <v>42</v>
      </c>
      <c r="S35" s="48" t="s">
        <v>42</v>
      </c>
      <c r="T35" s="48">
        <v>0.70833333333333337</v>
      </c>
      <c r="U35" s="48" t="s">
        <v>42</v>
      </c>
      <c r="V35" s="48">
        <v>0.70857638888888885</v>
      </c>
      <c r="W35" s="48">
        <v>0.70851851851851855</v>
      </c>
      <c r="X35" s="50">
        <v>0.70833333333333337</v>
      </c>
    </row>
    <row r="36" spans="2:24" ht="17.25" customHeight="1">
      <c r="B36" s="230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0.4375</v>
      </c>
      <c r="H36" s="48">
        <v>0.32021990740740741</v>
      </c>
      <c r="I36" s="48" t="s">
        <v>42</v>
      </c>
      <c r="J36" s="48" t="s">
        <v>42</v>
      </c>
      <c r="K36" s="48">
        <v>0.42152777777777778</v>
      </c>
      <c r="L36" s="48" t="s">
        <v>42</v>
      </c>
      <c r="M36" s="48">
        <v>0.43402777777777779</v>
      </c>
      <c r="N36" s="48">
        <v>0.42033564814814817</v>
      </c>
      <c r="O36" s="48">
        <v>0.3981365740740741</v>
      </c>
      <c r="P36" s="47">
        <v>0.79305555555555551</v>
      </c>
      <c r="Q36" s="48" t="s">
        <v>42</v>
      </c>
      <c r="R36" s="48" t="s">
        <v>42</v>
      </c>
      <c r="S36" s="48" t="s">
        <v>42</v>
      </c>
      <c r="T36" s="48">
        <v>0.87569444444444444</v>
      </c>
      <c r="U36" s="48" t="s">
        <v>42</v>
      </c>
      <c r="V36" s="48">
        <v>0.88366898148148143</v>
      </c>
      <c r="W36" s="48">
        <v>0.97370370370370374</v>
      </c>
      <c r="X36" s="50">
        <v>0.97443287037037041</v>
      </c>
    </row>
    <row r="37" spans="2:24" ht="17.25" customHeight="1">
      <c r="B37" s="230" t="s">
        <v>53</v>
      </c>
      <c r="C37" s="231"/>
      <c r="D37" s="58" t="s">
        <v>42</v>
      </c>
      <c r="E37" s="58" t="s">
        <v>42</v>
      </c>
      <c r="F37" s="58" t="s">
        <v>42</v>
      </c>
      <c r="G37" s="58">
        <v>10.833333333333334</v>
      </c>
      <c r="H37" s="58">
        <v>6</v>
      </c>
      <c r="I37" s="58" t="s">
        <v>42</v>
      </c>
      <c r="J37" s="58" t="s">
        <v>42</v>
      </c>
      <c r="K37" s="58">
        <v>4.666666666666667</v>
      </c>
      <c r="L37" s="58" t="s">
        <v>42</v>
      </c>
      <c r="M37" s="58">
        <v>3.75</v>
      </c>
      <c r="N37" s="58">
        <v>3</v>
      </c>
      <c r="O37" s="58">
        <v>3.75</v>
      </c>
      <c r="P37" s="57">
        <v>11.75</v>
      </c>
      <c r="Q37" s="58" t="s">
        <v>42</v>
      </c>
      <c r="R37" s="58" t="s">
        <v>42</v>
      </c>
      <c r="S37" s="58" t="s">
        <v>42</v>
      </c>
      <c r="T37" s="39">
        <v>4</v>
      </c>
      <c r="U37" s="48" t="s">
        <v>42</v>
      </c>
      <c r="V37" s="58">
        <v>4.25</v>
      </c>
      <c r="W37" s="58">
        <v>3.25</v>
      </c>
      <c r="X37" s="61">
        <v>3.4</v>
      </c>
    </row>
    <row r="38" spans="2:24" ht="17.25" customHeight="1">
      <c r="B38" s="220" t="s">
        <v>54</v>
      </c>
      <c r="C38" s="221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20" t="s">
        <v>59</v>
      </c>
      <c r="C39" s="221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22" t="s">
        <v>60</v>
      </c>
      <c r="C40" s="223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F6191-C6A1-4680-9430-E3F1DC2D64C7}">
  <sheetPr codeName="工作表1">
    <tabColor theme="8" tint="0.59999389629810485"/>
    <pageSetUpPr fitToPage="1"/>
  </sheetPr>
  <dimension ref="A1:AC205"/>
  <sheetViews>
    <sheetView zoomScale="85" zoomScaleNormal="85" workbookViewId="0">
      <pane ySplit="4" topLeftCell="A5" activePane="bottomLeft" state="frozen"/>
      <selection activeCell="P40" sqref="P40"/>
      <selection pane="bottomLeft" activeCell="P40" sqref="P40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SUM(F5:F191)</f>
        <v>93340</v>
      </c>
      <c r="E1" s="88" t="s">
        <v>3</v>
      </c>
      <c r="F1" s="89">
        <f>SUM(G5:G191)</f>
        <v>1829772.2999999993</v>
      </c>
      <c r="G1" s="90" t="s">
        <v>84</v>
      </c>
      <c r="H1" s="91">
        <f>L21+L38+L55+L72+L89+L106+L123+L140+L157+L174+L191</f>
        <v>58.65</v>
      </c>
      <c r="I1" s="345" t="s">
        <v>85</v>
      </c>
      <c r="J1" s="341"/>
      <c r="K1" s="361"/>
      <c r="L1" s="365" t="s">
        <v>86</v>
      </c>
      <c r="M1" s="366"/>
      <c r="N1" s="367"/>
      <c r="O1" s="341" t="s">
        <v>87</v>
      </c>
      <c r="P1" s="341"/>
      <c r="Q1" s="341"/>
      <c r="R1" s="342"/>
      <c r="S1" s="345" t="s">
        <v>88</v>
      </c>
      <c r="T1" s="341"/>
      <c r="U1" s="341"/>
      <c r="V1" s="341"/>
      <c r="W1" s="341"/>
      <c r="X1" s="342"/>
      <c r="Y1" s="341" t="s">
        <v>89</v>
      </c>
      <c r="Z1" s="341"/>
      <c r="AA1" s="345" t="s">
        <v>90</v>
      </c>
      <c r="AB1" s="347"/>
      <c r="AC1" s="348"/>
    </row>
    <row r="2" spans="1:29" ht="26.25" customHeight="1" thickBot="1">
      <c r="A2" s="354">
        <v>46039</v>
      </c>
      <c r="B2" s="355"/>
      <c r="C2" s="92" t="s">
        <v>40</v>
      </c>
      <c r="D2" s="93">
        <f>AVERAGE(N21,N38,N55,N72,N89,N106,N123,N140,N157,N174,N191)</f>
        <v>656.06686792267487</v>
      </c>
      <c r="E2" s="93" t="s">
        <v>91</v>
      </c>
      <c r="F2" s="94">
        <f>F1/D1</f>
        <v>19.603302978358681</v>
      </c>
      <c r="G2" s="95" t="s">
        <v>92</v>
      </c>
      <c r="H2" s="96">
        <f>COUNT(H5:H191)</f>
        <v>2</v>
      </c>
      <c r="I2" s="362"/>
      <c r="J2" s="363"/>
      <c r="K2" s="364"/>
      <c r="L2" s="368"/>
      <c r="M2" s="343"/>
      <c r="N2" s="369"/>
      <c r="O2" s="343"/>
      <c r="P2" s="343"/>
      <c r="Q2" s="343"/>
      <c r="R2" s="344"/>
      <c r="S2" s="346"/>
      <c r="T2" s="343"/>
      <c r="U2" s="343"/>
      <c r="V2" s="343"/>
      <c r="W2" s="343"/>
      <c r="X2" s="344"/>
      <c r="Y2" s="343"/>
      <c r="Z2" s="343"/>
      <c r="AA2" s="349"/>
      <c r="AB2" s="350"/>
      <c r="AC2" s="351"/>
    </row>
    <row r="3" spans="1:29" ht="23.25" customHeight="1">
      <c r="A3" s="356" t="s">
        <v>93</v>
      </c>
      <c r="B3" s="358" t="s">
        <v>94</v>
      </c>
      <c r="C3" s="315" t="s">
        <v>95</v>
      </c>
      <c r="D3" s="315"/>
      <c r="E3" s="337" t="s">
        <v>96</v>
      </c>
      <c r="F3" s="315" t="s">
        <v>97</v>
      </c>
      <c r="G3" s="337" t="s">
        <v>98</v>
      </c>
      <c r="H3" s="339" t="s">
        <v>99</v>
      </c>
      <c r="I3" s="329" t="s">
        <v>100</v>
      </c>
      <c r="J3" s="325" t="s">
        <v>101</v>
      </c>
      <c r="K3" s="327" t="s">
        <v>40</v>
      </c>
      <c r="L3" s="352" t="s">
        <v>100</v>
      </c>
      <c r="M3" s="325" t="s">
        <v>101</v>
      </c>
      <c r="N3" s="327" t="s">
        <v>40</v>
      </c>
      <c r="O3" s="329" t="s">
        <v>100</v>
      </c>
      <c r="P3" s="331" t="s">
        <v>40</v>
      </c>
      <c r="Q3" s="333" t="s">
        <v>102</v>
      </c>
      <c r="R3" s="335" t="s">
        <v>103</v>
      </c>
      <c r="S3" s="314" t="s">
        <v>104</v>
      </c>
      <c r="T3" s="315"/>
      <c r="U3" s="316" t="s">
        <v>105</v>
      </c>
      <c r="V3" s="316" t="s">
        <v>106</v>
      </c>
      <c r="W3" s="315" t="s">
        <v>107</v>
      </c>
      <c r="X3" s="318"/>
      <c r="Y3" s="319" t="s">
        <v>108</v>
      </c>
      <c r="Z3" s="320"/>
      <c r="AA3" s="323" t="s">
        <v>101</v>
      </c>
      <c r="AB3" s="370" t="s">
        <v>102</v>
      </c>
      <c r="AC3" s="372" t="s">
        <v>109</v>
      </c>
    </row>
    <row r="4" spans="1:29" ht="17.25" customHeight="1" thickBot="1">
      <c r="A4" s="357"/>
      <c r="B4" s="359"/>
      <c r="C4" s="360"/>
      <c r="D4" s="360"/>
      <c r="E4" s="338"/>
      <c r="F4" s="360"/>
      <c r="G4" s="338"/>
      <c r="H4" s="340"/>
      <c r="I4" s="330"/>
      <c r="J4" s="326"/>
      <c r="K4" s="328"/>
      <c r="L4" s="353"/>
      <c r="M4" s="326"/>
      <c r="N4" s="328"/>
      <c r="O4" s="330"/>
      <c r="P4" s="332"/>
      <c r="Q4" s="334"/>
      <c r="R4" s="336"/>
      <c r="S4" s="68" t="s">
        <v>110</v>
      </c>
      <c r="T4" s="99" t="s">
        <v>111</v>
      </c>
      <c r="U4" s="317"/>
      <c r="V4" s="317"/>
      <c r="W4" s="99" t="s">
        <v>112</v>
      </c>
      <c r="X4" s="69" t="s">
        <v>113</v>
      </c>
      <c r="Y4" s="321"/>
      <c r="Z4" s="322"/>
      <c r="AA4" s="324"/>
      <c r="AB4" s="371"/>
      <c r="AC4" s="373"/>
    </row>
    <row r="5" spans="1:29" ht="15.75" customHeight="1">
      <c r="A5" s="300" t="s">
        <v>118</v>
      </c>
      <c r="B5" s="146" t="s">
        <v>114</v>
      </c>
      <c r="C5" s="304" t="s">
        <v>125</v>
      </c>
      <c r="D5" s="305"/>
      <c r="E5" s="147">
        <v>19.7</v>
      </c>
      <c r="F5" s="97">
        <v>251</v>
      </c>
      <c r="G5" s="148">
        <f t="shared" ref="G5:G10" si="0">E5*F5</f>
        <v>4944.7</v>
      </c>
      <c r="H5" s="149"/>
      <c r="I5" s="150">
        <v>6</v>
      </c>
      <c r="J5" s="151">
        <v>2500</v>
      </c>
      <c r="K5" s="152">
        <f>J5/I5</f>
        <v>416.66666666666669</v>
      </c>
      <c r="L5" s="153">
        <v>6</v>
      </c>
      <c r="M5" s="151">
        <f t="shared" ref="M5:M10" si="1">F5/V5*60</f>
        <v>2253.3665835411543</v>
      </c>
      <c r="N5" s="152">
        <f t="shared" ref="N5:N10" si="2">M5/L5</f>
        <v>375.56109725685906</v>
      </c>
      <c r="O5" s="154">
        <f t="shared" ref="O5:O10" si="3">L5-I5</f>
        <v>0</v>
      </c>
      <c r="P5" s="155">
        <f t="shared" ref="P5:P10" si="4">N5-K5</f>
        <v>-41.105569409807629</v>
      </c>
      <c r="Q5" s="156">
        <f t="shared" ref="Q5:Q10" si="5">N5/K5</f>
        <v>0.90134663341646171</v>
      </c>
      <c r="R5" s="306">
        <f>Q21</f>
        <v>0.87380331143009315</v>
      </c>
      <c r="S5" s="157">
        <v>0.33771990740740743</v>
      </c>
      <c r="T5" s="158">
        <v>0.34236111111111112</v>
      </c>
      <c r="U5" s="159"/>
      <c r="V5" s="160">
        <v>6.6833333333333123</v>
      </c>
      <c r="W5" s="161"/>
      <c r="X5" s="162"/>
      <c r="Y5" s="309"/>
      <c r="Z5" s="310"/>
      <c r="AA5" s="115">
        <f t="shared" ref="AA5:AA10" si="6">M5-J5</f>
        <v>-246.63341645884566</v>
      </c>
      <c r="AB5" s="156">
        <f t="shared" ref="AB5:AB10" si="7">M5/J5</f>
        <v>0.90134663341646171</v>
      </c>
      <c r="AC5" s="290">
        <f>AB21</f>
        <v>0.87380331143009315</v>
      </c>
    </row>
    <row r="6" spans="1:29" ht="15.75" customHeight="1">
      <c r="A6" s="301"/>
      <c r="B6" s="100" t="s">
        <v>120</v>
      </c>
      <c r="C6" s="293" t="s">
        <v>121</v>
      </c>
      <c r="D6" s="294"/>
      <c r="E6" s="101">
        <v>28.57</v>
      </c>
      <c r="F6" s="102">
        <v>1752</v>
      </c>
      <c r="G6" s="103">
        <f t="shared" si="0"/>
        <v>50054.64</v>
      </c>
      <c r="H6" s="26"/>
      <c r="I6" s="104">
        <v>12</v>
      </c>
      <c r="J6" s="105">
        <v>3600</v>
      </c>
      <c r="K6" s="106">
        <f t="shared" ref="K6:K23" si="8">J6/I6</f>
        <v>300</v>
      </c>
      <c r="L6" s="107">
        <v>12</v>
      </c>
      <c r="M6" s="105">
        <f t="shared" si="1"/>
        <v>3114.6666666666665</v>
      </c>
      <c r="N6" s="106">
        <f t="shared" si="2"/>
        <v>259.55555555555554</v>
      </c>
      <c r="O6" s="108">
        <f t="shared" si="3"/>
        <v>0</v>
      </c>
      <c r="P6" s="109">
        <f t="shared" si="4"/>
        <v>-40.444444444444457</v>
      </c>
      <c r="Q6" s="110">
        <f t="shared" si="5"/>
        <v>0.86518518518518517</v>
      </c>
      <c r="R6" s="307"/>
      <c r="S6" s="47">
        <v>0.34600694444444446</v>
      </c>
      <c r="T6" s="48">
        <v>0.36944444444444446</v>
      </c>
      <c r="U6" s="111">
        <v>5.2500000000000213</v>
      </c>
      <c r="V6" s="112">
        <v>33.75</v>
      </c>
      <c r="W6" s="113"/>
      <c r="X6" s="116"/>
      <c r="Y6" s="295"/>
      <c r="Z6" s="296"/>
      <c r="AA6" s="117">
        <f t="shared" si="6"/>
        <v>-485.33333333333348</v>
      </c>
      <c r="AB6" s="110">
        <f t="shared" si="7"/>
        <v>0.86518518518518517</v>
      </c>
      <c r="AC6" s="291"/>
    </row>
    <row r="7" spans="1:29" ht="15.75" customHeight="1">
      <c r="A7" s="301"/>
      <c r="B7" s="100" t="s">
        <v>114</v>
      </c>
      <c r="C7" s="293" t="s">
        <v>115</v>
      </c>
      <c r="D7" s="294"/>
      <c r="E7" s="101">
        <v>29.85</v>
      </c>
      <c r="F7" s="102">
        <v>1331</v>
      </c>
      <c r="G7" s="103">
        <f t="shared" si="0"/>
        <v>39730.35</v>
      </c>
      <c r="H7" s="26"/>
      <c r="I7" s="104">
        <v>12</v>
      </c>
      <c r="J7" s="105">
        <v>3600</v>
      </c>
      <c r="K7" s="106">
        <f t="shared" si="8"/>
        <v>300</v>
      </c>
      <c r="L7" s="107">
        <v>12</v>
      </c>
      <c r="M7" s="105">
        <f t="shared" si="1"/>
        <v>3121.5635179153128</v>
      </c>
      <c r="N7" s="106">
        <f t="shared" si="2"/>
        <v>260.13029315960938</v>
      </c>
      <c r="O7" s="108">
        <f t="shared" si="3"/>
        <v>0</v>
      </c>
      <c r="P7" s="109">
        <f t="shared" si="4"/>
        <v>-39.86970684039062</v>
      </c>
      <c r="Q7" s="110">
        <f t="shared" si="5"/>
        <v>0.86710097719869794</v>
      </c>
      <c r="R7" s="307"/>
      <c r="S7" s="47">
        <v>0.37320601851851853</v>
      </c>
      <c r="T7" s="48">
        <v>0.39097222222222222</v>
      </c>
      <c r="U7" s="111">
        <v>5.4166666666666607</v>
      </c>
      <c r="V7" s="112">
        <v>25.583333333333307</v>
      </c>
      <c r="W7" s="113"/>
      <c r="X7" s="116"/>
      <c r="Y7" s="295"/>
      <c r="Z7" s="296"/>
      <c r="AA7" s="117">
        <f t="shared" si="6"/>
        <v>-478.43648208468721</v>
      </c>
      <c r="AB7" s="110">
        <f t="shared" si="7"/>
        <v>0.86710097719869794</v>
      </c>
      <c r="AC7" s="291"/>
    </row>
    <row r="8" spans="1:29" ht="15.75" customHeight="1">
      <c r="A8" s="301"/>
      <c r="B8" s="100" t="s">
        <v>114</v>
      </c>
      <c r="C8" s="293" t="s">
        <v>116</v>
      </c>
      <c r="D8" s="294"/>
      <c r="E8" s="101">
        <v>29.52</v>
      </c>
      <c r="F8" s="102">
        <v>1251</v>
      </c>
      <c r="G8" s="103">
        <f t="shared" si="0"/>
        <v>36929.519999999997</v>
      </c>
      <c r="H8" s="26"/>
      <c r="I8" s="104">
        <v>12</v>
      </c>
      <c r="J8" s="105">
        <v>3600</v>
      </c>
      <c r="K8" s="106">
        <f t="shared" si="8"/>
        <v>300</v>
      </c>
      <c r="L8" s="107">
        <v>12</v>
      </c>
      <c r="M8" s="105">
        <f t="shared" si="1"/>
        <v>3118.8365650969486</v>
      </c>
      <c r="N8" s="106">
        <f t="shared" si="2"/>
        <v>259.90304709141236</v>
      </c>
      <c r="O8" s="108">
        <f t="shared" si="3"/>
        <v>0</v>
      </c>
      <c r="P8" s="109">
        <f t="shared" si="4"/>
        <v>-40.096952908587639</v>
      </c>
      <c r="Q8" s="110">
        <f t="shared" si="5"/>
        <v>0.86634349030470792</v>
      </c>
      <c r="R8" s="307"/>
      <c r="S8" s="47">
        <v>0.39444444444444443</v>
      </c>
      <c r="T8" s="48">
        <v>0.41115740740740742</v>
      </c>
      <c r="U8" s="111">
        <v>4.9999999999999822</v>
      </c>
      <c r="V8" s="112">
        <v>24.066666666666698</v>
      </c>
      <c r="W8" s="113"/>
      <c r="X8" s="116"/>
      <c r="Y8" s="295"/>
      <c r="Z8" s="296"/>
      <c r="AA8" s="117">
        <f t="shared" si="6"/>
        <v>-481.16343490305144</v>
      </c>
      <c r="AB8" s="110">
        <f t="shared" si="7"/>
        <v>0.86634349030470792</v>
      </c>
      <c r="AC8" s="291"/>
    </row>
    <row r="9" spans="1:29" ht="15.75" customHeight="1">
      <c r="A9" s="302"/>
      <c r="B9" s="100" t="s">
        <v>114</v>
      </c>
      <c r="C9" s="293" t="s">
        <v>119</v>
      </c>
      <c r="D9" s="294"/>
      <c r="E9" s="101">
        <v>25.64</v>
      </c>
      <c r="F9" s="102">
        <v>985</v>
      </c>
      <c r="G9" s="103">
        <f t="shared" si="0"/>
        <v>25255.4</v>
      </c>
      <c r="H9" s="13"/>
      <c r="I9" s="104">
        <v>11</v>
      </c>
      <c r="J9" s="105">
        <v>3600</v>
      </c>
      <c r="K9" s="106">
        <f t="shared" si="8"/>
        <v>327.27272727272725</v>
      </c>
      <c r="L9" s="118">
        <v>11</v>
      </c>
      <c r="M9" s="105">
        <f t="shared" si="1"/>
        <v>3154.8042704626428</v>
      </c>
      <c r="N9" s="106">
        <f t="shared" si="2"/>
        <v>286.80038822387661</v>
      </c>
      <c r="O9" s="108">
        <f t="shared" si="3"/>
        <v>0</v>
      </c>
      <c r="P9" s="109">
        <f t="shared" si="4"/>
        <v>-40.472339048850642</v>
      </c>
      <c r="Q9" s="110">
        <f t="shared" si="5"/>
        <v>0.87633451957295638</v>
      </c>
      <c r="R9" s="307"/>
      <c r="S9" s="47">
        <v>0.41546296296296298</v>
      </c>
      <c r="T9" s="48">
        <v>0.4284722222222222</v>
      </c>
      <c r="U9" s="111">
        <v>6.2000000000000099</v>
      </c>
      <c r="V9" s="112">
        <v>18.733333333333277</v>
      </c>
      <c r="W9" s="113"/>
      <c r="X9" s="116"/>
      <c r="Y9" s="295"/>
      <c r="Z9" s="296"/>
      <c r="AA9" s="117">
        <f t="shared" si="6"/>
        <v>-445.19572953735724</v>
      </c>
      <c r="AB9" s="110">
        <f t="shared" si="7"/>
        <v>0.87633451957295627</v>
      </c>
      <c r="AC9" s="291"/>
    </row>
    <row r="10" spans="1:29" ht="15.75" customHeight="1">
      <c r="A10" s="302"/>
      <c r="B10" s="100" t="s">
        <v>114</v>
      </c>
      <c r="C10" s="293" t="s">
        <v>219</v>
      </c>
      <c r="D10" s="294"/>
      <c r="E10" s="101">
        <v>30.95</v>
      </c>
      <c r="F10" s="102">
        <v>204</v>
      </c>
      <c r="G10" s="121">
        <f t="shared" si="0"/>
        <v>6313.8</v>
      </c>
      <c r="H10" s="122"/>
      <c r="I10" s="104">
        <v>12</v>
      </c>
      <c r="J10" s="105">
        <v>1750</v>
      </c>
      <c r="K10" s="106">
        <f t="shared" si="8"/>
        <v>145.83333333333334</v>
      </c>
      <c r="L10" s="107">
        <v>12</v>
      </c>
      <c r="M10" s="105">
        <f t="shared" si="1"/>
        <v>1533.1941544885133</v>
      </c>
      <c r="N10" s="106">
        <f t="shared" si="2"/>
        <v>127.76617954070944</v>
      </c>
      <c r="O10" s="108">
        <f t="shared" si="3"/>
        <v>0</v>
      </c>
      <c r="P10" s="109">
        <f t="shared" si="4"/>
        <v>-18.067153792623898</v>
      </c>
      <c r="Q10" s="110">
        <f t="shared" si="5"/>
        <v>0.87611094542200751</v>
      </c>
      <c r="R10" s="307"/>
      <c r="S10" s="47">
        <v>0.4319560185185185</v>
      </c>
      <c r="T10" s="48">
        <v>0.4375</v>
      </c>
      <c r="U10" s="111">
        <v>5.0166666666666782</v>
      </c>
      <c r="V10" s="112">
        <v>7.9833333333333556</v>
      </c>
      <c r="W10" s="113">
        <v>0.4375</v>
      </c>
      <c r="X10" s="116">
        <v>0.47655092592592591</v>
      </c>
      <c r="Y10" s="295"/>
      <c r="Z10" s="296"/>
      <c r="AA10" s="117">
        <f t="shared" si="6"/>
        <v>-216.80584551148672</v>
      </c>
      <c r="AB10" s="110">
        <f t="shared" si="7"/>
        <v>0.87611094542200763</v>
      </c>
      <c r="AC10" s="291"/>
    </row>
    <row r="11" spans="1:29" ht="15.75" customHeight="1">
      <c r="A11" s="302"/>
      <c r="B11" s="100"/>
      <c r="C11" s="293"/>
      <c r="D11" s="294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307"/>
      <c r="S11" s="47"/>
      <c r="T11" s="48"/>
      <c r="U11" s="111"/>
      <c r="V11" s="112"/>
      <c r="W11" s="113"/>
      <c r="X11" s="116"/>
      <c r="Y11" s="295"/>
      <c r="Z11" s="296"/>
      <c r="AA11" s="117"/>
      <c r="AB11" s="110"/>
      <c r="AC11" s="291"/>
    </row>
    <row r="12" spans="1:29" ht="15.75" customHeight="1">
      <c r="A12" s="302"/>
      <c r="B12" s="100"/>
      <c r="C12" s="293"/>
      <c r="D12" s="294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07"/>
      <c r="S12" s="47"/>
      <c r="T12" s="48"/>
      <c r="U12" s="111"/>
      <c r="V12" s="112"/>
      <c r="W12" s="113"/>
      <c r="X12" s="116"/>
      <c r="Y12" s="295"/>
      <c r="Z12" s="296"/>
      <c r="AA12" s="117"/>
      <c r="AB12" s="110"/>
      <c r="AC12" s="291"/>
    </row>
    <row r="13" spans="1:29" ht="15.75" customHeight="1">
      <c r="A13" s="302"/>
      <c r="B13" s="100"/>
      <c r="C13" s="293"/>
      <c r="D13" s="294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07"/>
      <c r="S13" s="47"/>
      <c r="T13" s="48"/>
      <c r="U13" s="111"/>
      <c r="V13" s="112"/>
      <c r="W13" s="113"/>
      <c r="X13" s="127"/>
      <c r="Y13" s="295"/>
      <c r="Z13" s="296"/>
      <c r="AA13" s="117"/>
      <c r="AB13" s="110"/>
      <c r="AC13" s="291"/>
    </row>
    <row r="14" spans="1:29" ht="15.75" customHeight="1">
      <c r="A14" s="302"/>
      <c r="B14" s="100"/>
      <c r="C14" s="293"/>
      <c r="D14" s="294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07"/>
      <c r="S14" s="47"/>
      <c r="T14" s="48"/>
      <c r="U14" s="111"/>
      <c r="V14" s="112"/>
      <c r="W14" s="113"/>
      <c r="X14" s="127"/>
      <c r="Y14" s="295"/>
      <c r="Z14" s="296"/>
      <c r="AA14" s="117"/>
      <c r="AB14" s="110"/>
      <c r="AC14" s="291"/>
    </row>
    <row r="15" spans="1:29" ht="15.75" customHeight="1">
      <c r="A15" s="302"/>
      <c r="B15" s="100"/>
      <c r="C15" s="293"/>
      <c r="D15" s="29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07"/>
      <c r="S15" s="47"/>
      <c r="T15" s="48"/>
      <c r="U15" s="111"/>
      <c r="V15" s="112"/>
      <c r="W15" s="113"/>
      <c r="X15" s="127"/>
      <c r="Y15" s="295"/>
      <c r="Z15" s="296"/>
      <c r="AA15" s="117"/>
      <c r="AB15" s="110"/>
      <c r="AC15" s="291"/>
    </row>
    <row r="16" spans="1:29" ht="15.75" customHeight="1">
      <c r="A16" s="302"/>
      <c r="B16" s="100"/>
      <c r="C16" s="293"/>
      <c r="D16" s="29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07"/>
      <c r="S16" s="47"/>
      <c r="T16" s="48"/>
      <c r="U16" s="111"/>
      <c r="V16" s="112"/>
      <c r="W16" s="113"/>
      <c r="X16" s="127"/>
      <c r="Y16" s="295"/>
      <c r="Z16" s="296"/>
      <c r="AA16" s="117"/>
      <c r="AB16" s="110"/>
      <c r="AC16" s="291"/>
    </row>
    <row r="17" spans="1:29" ht="15.75" customHeight="1">
      <c r="A17" s="302"/>
      <c r="B17" s="100"/>
      <c r="C17" s="293"/>
      <c r="D17" s="29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07"/>
      <c r="S17" s="47"/>
      <c r="T17" s="48"/>
      <c r="U17" s="111"/>
      <c r="V17" s="112"/>
      <c r="W17" s="113"/>
      <c r="X17" s="127"/>
      <c r="Y17" s="295"/>
      <c r="Z17" s="296"/>
      <c r="AA17" s="117"/>
      <c r="AB17" s="110"/>
      <c r="AC17" s="291"/>
    </row>
    <row r="18" spans="1:29" ht="15.75" customHeight="1">
      <c r="A18" s="302"/>
      <c r="B18" s="100"/>
      <c r="C18" s="293"/>
      <c r="D18" s="29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07"/>
      <c r="S18" s="47"/>
      <c r="T18" s="48"/>
      <c r="U18" s="111"/>
      <c r="V18" s="112"/>
      <c r="W18" s="113"/>
      <c r="X18" s="127"/>
      <c r="Y18" s="295"/>
      <c r="Z18" s="296"/>
      <c r="AA18" s="117"/>
      <c r="AB18" s="110"/>
      <c r="AC18" s="291"/>
    </row>
    <row r="19" spans="1:29" ht="15.75" customHeight="1">
      <c r="A19" s="302"/>
      <c r="B19" s="100"/>
      <c r="C19" s="293"/>
      <c r="D19" s="29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07"/>
      <c r="S19" s="47"/>
      <c r="T19" s="48"/>
      <c r="U19" s="111"/>
      <c r="V19" s="112"/>
      <c r="W19" s="113"/>
      <c r="X19" s="127"/>
      <c r="Y19" s="295"/>
      <c r="Z19" s="296"/>
      <c r="AA19" s="117"/>
      <c r="AB19" s="110"/>
      <c r="AC19" s="291"/>
    </row>
    <row r="20" spans="1:29" ht="15.75" customHeight="1">
      <c r="A20" s="302"/>
      <c r="B20" s="163"/>
      <c r="C20" s="293"/>
      <c r="D20" s="294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07"/>
      <c r="S20" s="119"/>
      <c r="T20" s="120"/>
      <c r="U20" s="130"/>
      <c r="V20" s="131"/>
      <c r="W20" s="126"/>
      <c r="X20" s="127"/>
      <c r="Y20" s="295"/>
      <c r="Z20" s="296"/>
      <c r="AA20" s="165"/>
      <c r="AB20" s="125"/>
      <c r="AC20" s="291"/>
    </row>
    <row r="21" spans="1:29" ht="15.75" customHeight="1" thickBot="1">
      <c r="A21" s="303"/>
      <c r="B21" s="133" t="s">
        <v>117</v>
      </c>
      <c r="C21" s="297"/>
      <c r="D21" s="297"/>
      <c r="E21" s="134"/>
      <c r="F21" s="167"/>
      <c r="G21" s="135"/>
      <c r="H21" s="69"/>
      <c r="I21" s="136">
        <f t="shared" ref="I21:J21" si="9">AVERAGE(I5:I20)</f>
        <v>10.833333333333334</v>
      </c>
      <c r="J21" s="137">
        <f t="shared" si="9"/>
        <v>3108.3333333333335</v>
      </c>
      <c r="K21" s="138">
        <f t="shared" ref="K21" si="10">J21/I21</f>
        <v>286.92307692307691</v>
      </c>
      <c r="L21" s="136">
        <f t="shared" ref="L21:M21" si="11">AVERAGE(L5:L20)</f>
        <v>10.833333333333334</v>
      </c>
      <c r="M21" s="137">
        <f t="shared" si="11"/>
        <v>2716.0719596952063</v>
      </c>
      <c r="N21" s="138">
        <f>M21/L21</f>
        <v>250.71433474109594</v>
      </c>
      <c r="O21" s="139">
        <f>L21-I21</f>
        <v>0</v>
      </c>
      <c r="P21" s="140">
        <f>N21-K21</f>
        <v>-36.208742181980966</v>
      </c>
      <c r="Q21" s="141">
        <f>N21/K21</f>
        <v>0.87380331143009315</v>
      </c>
      <c r="R21" s="308"/>
      <c r="S21" s="142">
        <f>S5</f>
        <v>0.33771990740740743</v>
      </c>
      <c r="T21" s="143">
        <f>INDEX(T5:T20,COUNTA(T5:T20))</f>
        <v>0.4375</v>
      </c>
      <c r="U21" s="144"/>
      <c r="V21" s="166"/>
      <c r="W21" s="167"/>
      <c r="X21" s="138"/>
      <c r="Y21" s="298"/>
      <c r="Z21" s="299"/>
      <c r="AA21" s="168">
        <f>M21-J21</f>
        <v>-392.26137363812722</v>
      </c>
      <c r="AB21" s="141">
        <f>M21/J21</f>
        <v>0.87380331143009315</v>
      </c>
      <c r="AC21" s="292"/>
    </row>
    <row r="22" spans="1:29" ht="15.75" customHeight="1">
      <c r="A22" s="311" t="s">
        <v>122</v>
      </c>
      <c r="B22" s="114" t="s">
        <v>114</v>
      </c>
      <c r="C22" s="304" t="s">
        <v>123</v>
      </c>
      <c r="D22" s="305"/>
      <c r="E22" s="147">
        <v>14.03</v>
      </c>
      <c r="F22" s="97">
        <v>638</v>
      </c>
      <c r="G22" s="148">
        <f t="shared" ref="G22:G23" si="12">E22*F22</f>
        <v>8951.14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2317.6589303733645</v>
      </c>
      <c r="N22" s="152">
        <f>M22/L22</f>
        <v>386.27648839556076</v>
      </c>
      <c r="O22" s="154">
        <f>L22-I22</f>
        <v>0</v>
      </c>
      <c r="P22" s="155">
        <f>N22-K22</f>
        <v>-47.056844937772553</v>
      </c>
      <c r="Q22" s="156">
        <f>N22/K22</f>
        <v>0.89140728091283261</v>
      </c>
      <c r="R22" s="306">
        <f>Q38</f>
        <v>0.89114660202841045</v>
      </c>
      <c r="S22" s="157">
        <v>0.29200231481481481</v>
      </c>
      <c r="T22" s="158">
        <v>0.3034722222222222</v>
      </c>
      <c r="U22" s="159"/>
      <c r="V22" s="160">
        <v>16.516666666666637</v>
      </c>
      <c r="W22" s="158"/>
      <c r="X22" s="169"/>
      <c r="Y22" s="309"/>
      <c r="Z22" s="310"/>
      <c r="AA22" s="115">
        <f>M22-J22</f>
        <v>-282.34106962663554</v>
      </c>
      <c r="AB22" s="156">
        <f>M22/J22</f>
        <v>0.8914072809128325</v>
      </c>
      <c r="AC22" s="290">
        <f>AB38</f>
        <v>0.89114660202841045</v>
      </c>
    </row>
    <row r="23" spans="1:29" ht="15.75" customHeight="1">
      <c r="A23" s="312"/>
      <c r="B23" s="100" t="s">
        <v>114</v>
      </c>
      <c r="C23" s="293" t="s">
        <v>124</v>
      </c>
      <c r="D23" s="294"/>
      <c r="E23" s="101">
        <v>14.49</v>
      </c>
      <c r="F23" s="102">
        <v>738</v>
      </c>
      <c r="G23" s="103">
        <f t="shared" si="12"/>
        <v>10693.62</v>
      </c>
      <c r="H23" s="26"/>
      <c r="I23" s="104">
        <v>6</v>
      </c>
      <c r="J23" s="105">
        <v>2600</v>
      </c>
      <c r="K23" s="106">
        <f t="shared" si="8"/>
        <v>433.33333333333331</v>
      </c>
      <c r="L23" s="107">
        <v>6</v>
      </c>
      <c r="M23" s="105">
        <f>F23/V23*60</f>
        <v>2316.3034001743704</v>
      </c>
      <c r="N23" s="106">
        <f>M23/L23</f>
        <v>386.05056669572838</v>
      </c>
      <c r="O23" s="108">
        <f>L23-I23</f>
        <v>0</v>
      </c>
      <c r="P23" s="109">
        <f>N23-K23</f>
        <v>-47.282766637604936</v>
      </c>
      <c r="Q23" s="110">
        <f>N23/K23</f>
        <v>0.89088592314398862</v>
      </c>
      <c r="R23" s="307"/>
      <c r="S23" s="47">
        <v>0.30694444444444446</v>
      </c>
      <c r="T23" s="48">
        <v>0.32021990740740741</v>
      </c>
      <c r="U23" s="111">
        <v>5.0000000000000622</v>
      </c>
      <c r="V23" s="112">
        <v>19.116666666666646</v>
      </c>
      <c r="W23" s="113"/>
      <c r="X23" s="13"/>
      <c r="Y23" s="295"/>
      <c r="Z23" s="296"/>
      <c r="AA23" s="117">
        <f>M23-J23</f>
        <v>-283.69659982562962</v>
      </c>
      <c r="AB23" s="110">
        <f>M23/J23</f>
        <v>0.89088592314398862</v>
      </c>
      <c r="AC23" s="291"/>
    </row>
    <row r="24" spans="1:29" ht="15.75" customHeight="1">
      <c r="A24" s="312"/>
      <c r="B24" s="100"/>
      <c r="C24" s="293"/>
      <c r="D24" s="294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307"/>
      <c r="S24" s="47"/>
      <c r="T24" s="48"/>
      <c r="U24" s="111"/>
      <c r="V24" s="112"/>
      <c r="W24" s="113"/>
      <c r="X24" s="13"/>
      <c r="Y24" s="295"/>
      <c r="Z24" s="296"/>
      <c r="AA24" s="117"/>
      <c r="AB24" s="110"/>
      <c r="AC24" s="291"/>
    </row>
    <row r="25" spans="1:29" ht="15.75" customHeight="1">
      <c r="A25" s="312"/>
      <c r="B25" s="100"/>
      <c r="C25" s="293"/>
      <c r="D25" s="294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07"/>
      <c r="S25" s="47"/>
      <c r="T25" s="48"/>
      <c r="U25" s="111"/>
      <c r="V25" s="112"/>
      <c r="W25" s="113"/>
      <c r="X25" s="116"/>
      <c r="Y25" s="295"/>
      <c r="Z25" s="296"/>
      <c r="AA25" s="117"/>
      <c r="AB25" s="110"/>
      <c r="AC25" s="291"/>
    </row>
    <row r="26" spans="1:29" ht="15.75" customHeight="1">
      <c r="A26" s="312"/>
      <c r="B26" s="100"/>
      <c r="C26" s="293"/>
      <c r="D26" s="294"/>
      <c r="E26" s="101"/>
      <c r="F26" s="102"/>
      <c r="G26" s="103"/>
      <c r="H26" s="13"/>
      <c r="I26" s="104"/>
      <c r="J26" s="105"/>
      <c r="K26" s="106"/>
      <c r="L26" s="118"/>
      <c r="M26" s="105"/>
      <c r="N26" s="106"/>
      <c r="O26" s="108"/>
      <c r="P26" s="109"/>
      <c r="Q26" s="110"/>
      <c r="R26" s="307"/>
      <c r="S26" s="47"/>
      <c r="T26" s="48"/>
      <c r="U26" s="111"/>
      <c r="V26" s="112"/>
      <c r="W26" s="113"/>
      <c r="X26" s="13"/>
      <c r="Y26" s="295"/>
      <c r="Z26" s="296"/>
      <c r="AA26" s="117"/>
      <c r="AB26" s="110"/>
      <c r="AC26" s="291"/>
    </row>
    <row r="27" spans="1:29" ht="15.75" customHeight="1">
      <c r="A27" s="312"/>
      <c r="B27" s="100"/>
      <c r="C27" s="293"/>
      <c r="D27" s="294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07"/>
      <c r="S27" s="47"/>
      <c r="T27" s="48"/>
      <c r="U27" s="111"/>
      <c r="V27" s="112"/>
      <c r="W27" s="113"/>
      <c r="X27" s="50"/>
      <c r="Y27" s="295"/>
      <c r="Z27" s="296"/>
      <c r="AA27" s="117"/>
      <c r="AB27" s="110"/>
      <c r="AC27" s="291"/>
    </row>
    <row r="28" spans="1:29" ht="15.75" customHeight="1">
      <c r="A28" s="312"/>
      <c r="B28" s="100"/>
      <c r="C28" s="293"/>
      <c r="D28" s="294"/>
      <c r="E28" s="101"/>
      <c r="F28" s="102"/>
      <c r="G28" s="121"/>
      <c r="H28" s="62"/>
      <c r="I28" s="104"/>
      <c r="J28" s="105"/>
      <c r="K28" s="106"/>
      <c r="L28" s="118"/>
      <c r="M28" s="105"/>
      <c r="N28" s="106"/>
      <c r="O28" s="123"/>
      <c r="P28" s="124"/>
      <c r="Q28" s="125"/>
      <c r="R28" s="307"/>
      <c r="S28" s="47"/>
      <c r="T28" s="48"/>
      <c r="U28" s="111"/>
      <c r="V28" s="112"/>
      <c r="W28" s="113"/>
      <c r="X28" s="116"/>
      <c r="Y28" s="295"/>
      <c r="Z28" s="296"/>
      <c r="AA28" s="117"/>
      <c r="AB28" s="110"/>
      <c r="AC28" s="291"/>
    </row>
    <row r="29" spans="1:29" ht="15.75" customHeight="1">
      <c r="A29" s="312"/>
      <c r="B29" s="100"/>
      <c r="C29" s="293"/>
      <c r="D29" s="294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07"/>
      <c r="S29" s="47"/>
      <c r="T29" s="48"/>
      <c r="U29" s="111"/>
      <c r="V29" s="112"/>
      <c r="W29" s="113"/>
      <c r="X29" s="116"/>
      <c r="Y29" s="295"/>
      <c r="Z29" s="296"/>
      <c r="AA29" s="117"/>
      <c r="AB29" s="110"/>
      <c r="AC29" s="291"/>
    </row>
    <row r="30" spans="1:29" ht="15.75" customHeight="1">
      <c r="A30" s="312"/>
      <c r="B30" s="100"/>
      <c r="C30" s="293"/>
      <c r="D30" s="294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07"/>
      <c r="S30" s="119"/>
      <c r="T30" s="120"/>
      <c r="U30" s="111"/>
      <c r="V30" s="131"/>
      <c r="W30" s="113"/>
      <c r="X30" s="116"/>
      <c r="Y30" s="295"/>
      <c r="Z30" s="296"/>
      <c r="AA30" s="117"/>
      <c r="AB30" s="110"/>
      <c r="AC30" s="291"/>
    </row>
    <row r="31" spans="1:29" ht="15.75" customHeight="1">
      <c r="A31" s="312"/>
      <c r="B31" s="100"/>
      <c r="C31" s="293"/>
      <c r="D31" s="294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07"/>
      <c r="S31" s="119"/>
      <c r="T31" s="120"/>
      <c r="U31" s="111"/>
      <c r="V31" s="131"/>
      <c r="W31" s="126"/>
      <c r="X31" s="127"/>
      <c r="Y31" s="295"/>
      <c r="Z31" s="296"/>
      <c r="AA31" s="117"/>
      <c r="AB31" s="110"/>
      <c r="AC31" s="291"/>
    </row>
    <row r="32" spans="1:29" ht="15.75" customHeight="1">
      <c r="A32" s="312"/>
      <c r="B32" s="100"/>
      <c r="C32" s="293"/>
      <c r="D32" s="294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07"/>
      <c r="S32" s="119"/>
      <c r="T32" s="120"/>
      <c r="U32" s="111"/>
      <c r="V32" s="131"/>
      <c r="W32" s="126"/>
      <c r="X32" s="127"/>
      <c r="Y32" s="295"/>
      <c r="Z32" s="296"/>
      <c r="AA32" s="117"/>
      <c r="AB32" s="110"/>
      <c r="AC32" s="291"/>
    </row>
    <row r="33" spans="1:29" ht="15.75" customHeight="1">
      <c r="A33" s="312"/>
      <c r="B33" s="100"/>
      <c r="C33" s="293"/>
      <c r="D33" s="294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07"/>
      <c r="S33" s="119"/>
      <c r="T33" s="120"/>
      <c r="U33" s="111"/>
      <c r="V33" s="131"/>
      <c r="W33" s="126"/>
      <c r="X33" s="127"/>
      <c r="Y33" s="295"/>
      <c r="Z33" s="296"/>
      <c r="AA33" s="117"/>
      <c r="AB33" s="110"/>
      <c r="AC33" s="291"/>
    </row>
    <row r="34" spans="1:29" ht="15.75" customHeight="1">
      <c r="A34" s="312"/>
      <c r="B34" s="100"/>
      <c r="C34" s="293"/>
      <c r="D34" s="294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07"/>
      <c r="S34" s="119"/>
      <c r="T34" s="120"/>
      <c r="U34" s="111"/>
      <c r="V34" s="131"/>
      <c r="W34" s="126"/>
      <c r="X34" s="127"/>
      <c r="Y34" s="295"/>
      <c r="Z34" s="296"/>
      <c r="AA34" s="117"/>
      <c r="AB34" s="110"/>
      <c r="AC34" s="291"/>
    </row>
    <row r="35" spans="1:29" ht="15.75" customHeight="1">
      <c r="A35" s="312"/>
      <c r="B35" s="100"/>
      <c r="C35" s="293"/>
      <c r="D35" s="294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07"/>
      <c r="S35" s="119"/>
      <c r="T35" s="120"/>
      <c r="U35" s="111"/>
      <c r="V35" s="131"/>
      <c r="W35" s="126"/>
      <c r="X35" s="127"/>
      <c r="Y35" s="295"/>
      <c r="Z35" s="296"/>
      <c r="AA35" s="117"/>
      <c r="AB35" s="110"/>
      <c r="AC35" s="291"/>
    </row>
    <row r="36" spans="1:29" ht="15.75" customHeight="1">
      <c r="A36" s="312"/>
      <c r="B36" s="100"/>
      <c r="C36" s="293"/>
      <c r="D36" s="294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07"/>
      <c r="S36" s="119"/>
      <c r="T36" s="120"/>
      <c r="U36" s="111"/>
      <c r="V36" s="131"/>
      <c r="W36" s="126"/>
      <c r="X36" s="127"/>
      <c r="Y36" s="295"/>
      <c r="Z36" s="296"/>
      <c r="AA36" s="117"/>
      <c r="AB36" s="110"/>
      <c r="AC36" s="291"/>
    </row>
    <row r="37" spans="1:29" ht="15.75" customHeight="1">
      <c r="A37" s="312"/>
      <c r="B37" s="100"/>
      <c r="C37" s="293"/>
      <c r="D37" s="294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07"/>
      <c r="S37" s="119"/>
      <c r="T37" s="120"/>
      <c r="U37" s="130"/>
      <c r="V37" s="131"/>
      <c r="W37" s="126"/>
      <c r="X37" s="127"/>
      <c r="Y37" s="295"/>
      <c r="Z37" s="296"/>
      <c r="AA37" s="165"/>
      <c r="AB37" s="125"/>
      <c r="AC37" s="291"/>
    </row>
    <row r="38" spans="1:29" ht="15.75" customHeight="1" thickBot="1">
      <c r="A38" s="313"/>
      <c r="B38" s="133" t="s">
        <v>117</v>
      </c>
      <c r="C38" s="297"/>
      <c r="D38" s="297"/>
      <c r="E38" s="134"/>
      <c r="F38" s="167"/>
      <c r="G38" s="135"/>
      <c r="H38" s="69"/>
      <c r="I38" s="136">
        <f t="shared" ref="I38:J38" si="13">AVERAGE(I22:I37)</f>
        <v>6</v>
      </c>
      <c r="J38" s="137">
        <f t="shared" si="13"/>
        <v>2600</v>
      </c>
      <c r="K38" s="138">
        <f t="shared" ref="K38" si="14">J38/I38</f>
        <v>433.33333333333331</v>
      </c>
      <c r="L38" s="136">
        <f t="shared" ref="L38:M38" si="15">AVERAGE(L22:L37)</f>
        <v>6</v>
      </c>
      <c r="M38" s="137">
        <f t="shared" si="15"/>
        <v>2316.9811652738672</v>
      </c>
      <c r="N38" s="138">
        <f>M38/L38</f>
        <v>386.16352754564451</v>
      </c>
      <c r="O38" s="139">
        <f>L38-I38</f>
        <v>0</v>
      </c>
      <c r="P38" s="140">
        <f>N38-K38</f>
        <v>-47.169805787688802</v>
      </c>
      <c r="Q38" s="141">
        <f>N38/K38</f>
        <v>0.89114660202841045</v>
      </c>
      <c r="R38" s="308"/>
      <c r="S38" s="142">
        <f>S22</f>
        <v>0.29200231481481481</v>
      </c>
      <c r="T38" s="143">
        <f>INDEX(T22:T37,COUNTA(T22:T37))</f>
        <v>0.32021990740740741</v>
      </c>
      <c r="U38" s="144"/>
      <c r="V38" s="166"/>
      <c r="W38" s="167"/>
      <c r="X38" s="138"/>
      <c r="Y38" s="298"/>
      <c r="Z38" s="299"/>
      <c r="AA38" s="168">
        <f>M38-J38</f>
        <v>-283.01883472613281</v>
      </c>
      <c r="AB38" s="141">
        <f>M38/J38</f>
        <v>0.89114660202841045</v>
      </c>
      <c r="AC38" s="292"/>
    </row>
    <row r="39" spans="1:29" ht="15.75" customHeight="1">
      <c r="A39" s="300" t="s">
        <v>245</v>
      </c>
      <c r="B39" s="114" t="s">
        <v>120</v>
      </c>
      <c r="C39" s="304" t="s">
        <v>246</v>
      </c>
      <c r="D39" s="305"/>
      <c r="E39" s="147">
        <v>23.38</v>
      </c>
      <c r="F39" s="97">
        <v>3986</v>
      </c>
      <c r="G39" s="148">
        <f t="shared" ref="G39:G41" si="16">E39*F39</f>
        <v>93192.68</v>
      </c>
      <c r="H39" s="149"/>
      <c r="I39" s="150">
        <v>5</v>
      </c>
      <c r="J39" s="151">
        <v>3000</v>
      </c>
      <c r="K39" s="152">
        <f>J39/I39</f>
        <v>600</v>
      </c>
      <c r="L39" s="153">
        <v>5</v>
      </c>
      <c r="M39" s="151">
        <f>F39/V39*60</f>
        <v>2604.2831215970955</v>
      </c>
      <c r="N39" s="152">
        <f>M39/L39</f>
        <v>520.8566243194191</v>
      </c>
      <c r="O39" s="154">
        <f>L39-I39</f>
        <v>0</v>
      </c>
      <c r="P39" s="155">
        <f>N39-K39</f>
        <v>-79.143375680580903</v>
      </c>
      <c r="Q39" s="156">
        <f>N39/K39</f>
        <v>0.86809437386569854</v>
      </c>
      <c r="R39" s="306">
        <f>Q55</f>
        <v>0.88618453216890558</v>
      </c>
      <c r="S39" s="157">
        <v>0.29178240740740741</v>
      </c>
      <c r="T39" s="158">
        <v>0.35555555555555557</v>
      </c>
      <c r="U39" s="159"/>
      <c r="V39" s="160">
        <v>91.833333333333357</v>
      </c>
      <c r="W39" s="158"/>
      <c r="X39" s="169"/>
      <c r="Y39" s="309"/>
      <c r="Z39" s="310"/>
      <c r="AA39" s="115">
        <f>M39-J39</f>
        <v>-395.71687840290451</v>
      </c>
      <c r="AB39" s="156">
        <f>M39/J39</f>
        <v>0.86809437386569854</v>
      </c>
      <c r="AC39" s="290">
        <f>AB55</f>
        <v>0.88618453216890558</v>
      </c>
    </row>
    <row r="40" spans="1:29" ht="15.75" customHeight="1">
      <c r="A40" s="301"/>
      <c r="B40" s="100" t="s">
        <v>120</v>
      </c>
      <c r="C40" s="293" t="s">
        <v>128</v>
      </c>
      <c r="D40" s="294"/>
      <c r="E40" s="101">
        <v>22.28</v>
      </c>
      <c r="F40" s="102">
        <v>825</v>
      </c>
      <c r="G40" s="103">
        <f t="shared" si="16"/>
        <v>18381</v>
      </c>
      <c r="H40" s="26"/>
      <c r="I40" s="104">
        <v>5</v>
      </c>
      <c r="J40" s="105">
        <v>3300</v>
      </c>
      <c r="K40" s="106">
        <f t="shared" ref="K40:K59" si="17">J40/I40</f>
        <v>660</v>
      </c>
      <c r="L40" s="107">
        <v>5</v>
      </c>
      <c r="M40" s="105">
        <f>F40/V40*60</f>
        <v>2955.2238805970042</v>
      </c>
      <c r="N40" s="106">
        <f>M40/L40</f>
        <v>591.04477611940081</v>
      </c>
      <c r="O40" s="108">
        <f>L40-I40</f>
        <v>0</v>
      </c>
      <c r="P40" s="109">
        <f>N40-K40</f>
        <v>-68.955223880599192</v>
      </c>
      <c r="Q40" s="110">
        <f>N40/K40</f>
        <v>0.89552238805969819</v>
      </c>
      <c r="R40" s="307"/>
      <c r="S40" s="47">
        <v>0.35920138888888886</v>
      </c>
      <c r="T40" s="48">
        <v>0.37083333333333335</v>
      </c>
      <c r="U40" s="111">
        <v>5.2499999999999414</v>
      </c>
      <c r="V40" s="112">
        <v>16.75000000000006</v>
      </c>
      <c r="W40" s="113"/>
      <c r="X40" s="116"/>
      <c r="Y40" s="295"/>
      <c r="Z40" s="296"/>
      <c r="AA40" s="117">
        <f>M40-J40</f>
        <v>-344.77611940299585</v>
      </c>
      <c r="AB40" s="110">
        <f>M40/J40</f>
        <v>0.89552238805969819</v>
      </c>
      <c r="AC40" s="291"/>
    </row>
    <row r="41" spans="1:29" ht="15.75" customHeight="1">
      <c r="A41" s="301"/>
      <c r="B41" s="100" t="s">
        <v>120</v>
      </c>
      <c r="C41" s="293" t="s">
        <v>130</v>
      </c>
      <c r="D41" s="294"/>
      <c r="E41" s="101">
        <v>16.66</v>
      </c>
      <c r="F41" s="102">
        <v>3336</v>
      </c>
      <c r="G41" s="103">
        <f t="shared" si="16"/>
        <v>55577.760000000002</v>
      </c>
      <c r="H41" s="26"/>
      <c r="I41" s="104">
        <v>4</v>
      </c>
      <c r="J41" s="105">
        <v>3300</v>
      </c>
      <c r="K41" s="106">
        <f t="shared" si="17"/>
        <v>825</v>
      </c>
      <c r="L41" s="107">
        <v>4</v>
      </c>
      <c r="M41" s="105">
        <f>F41/V41*60</f>
        <v>2947.8645066273943</v>
      </c>
      <c r="N41" s="106">
        <f>M41/L41</f>
        <v>736.96612665684859</v>
      </c>
      <c r="O41" s="108">
        <f>L41-I41</f>
        <v>0</v>
      </c>
      <c r="P41" s="109">
        <f>N41-K41</f>
        <v>-88.033873343151413</v>
      </c>
      <c r="Q41" s="110">
        <f>N41/K41</f>
        <v>0.89329227473557404</v>
      </c>
      <c r="R41" s="307"/>
      <c r="S41" s="47">
        <v>0.37437500000000001</v>
      </c>
      <c r="T41" s="48">
        <v>0.42152777777777778</v>
      </c>
      <c r="U41" s="111">
        <v>5.0999999999999979</v>
      </c>
      <c r="V41" s="112">
        <v>67.899999999999977</v>
      </c>
      <c r="W41" s="113"/>
      <c r="X41" s="13"/>
      <c r="Y41" s="295"/>
      <c r="Z41" s="296"/>
      <c r="AA41" s="117">
        <f>M41-J41</f>
        <v>-352.13549337260565</v>
      </c>
      <c r="AB41" s="110">
        <f>M41/J41</f>
        <v>0.89329227473557404</v>
      </c>
      <c r="AC41" s="291"/>
    </row>
    <row r="42" spans="1:29" ht="15.75" customHeight="1">
      <c r="A42" s="301"/>
      <c r="B42" s="100"/>
      <c r="C42" s="293"/>
      <c r="D42" s="294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307"/>
      <c r="S42" s="47"/>
      <c r="T42" s="48"/>
      <c r="U42" s="111"/>
      <c r="V42" s="112"/>
      <c r="W42" s="113"/>
      <c r="X42" s="13"/>
      <c r="Y42" s="295"/>
      <c r="Z42" s="296"/>
      <c r="AA42" s="117"/>
      <c r="AB42" s="110"/>
      <c r="AC42" s="291"/>
    </row>
    <row r="43" spans="1:29" ht="15.75" customHeight="1">
      <c r="A43" s="302"/>
      <c r="B43" s="100"/>
      <c r="C43" s="293"/>
      <c r="D43" s="294"/>
      <c r="E43" s="101"/>
      <c r="F43" s="102"/>
      <c r="G43" s="103"/>
      <c r="H43" s="13"/>
      <c r="I43" s="104"/>
      <c r="J43" s="105"/>
      <c r="K43" s="106"/>
      <c r="L43" s="118"/>
      <c r="M43" s="105"/>
      <c r="N43" s="106"/>
      <c r="O43" s="108"/>
      <c r="P43" s="109"/>
      <c r="Q43" s="110"/>
      <c r="R43" s="307"/>
      <c r="S43" s="47"/>
      <c r="T43" s="48"/>
      <c r="U43" s="111"/>
      <c r="V43" s="112"/>
      <c r="W43" s="113"/>
      <c r="X43" s="13"/>
      <c r="Y43" s="295"/>
      <c r="Z43" s="296"/>
      <c r="AA43" s="117"/>
      <c r="AB43" s="110"/>
      <c r="AC43" s="291"/>
    </row>
    <row r="44" spans="1:29" ht="15.75" customHeight="1">
      <c r="A44" s="302"/>
      <c r="B44" s="100"/>
      <c r="C44" s="293"/>
      <c r="D44" s="294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307"/>
      <c r="S44" s="47"/>
      <c r="T44" s="48"/>
      <c r="U44" s="111"/>
      <c r="V44" s="112"/>
      <c r="W44" s="113"/>
      <c r="X44" s="116"/>
      <c r="Y44" s="295"/>
      <c r="Z44" s="296"/>
      <c r="AA44" s="117"/>
      <c r="AB44" s="110"/>
      <c r="AC44" s="291"/>
    </row>
    <row r="45" spans="1:29" ht="15.75" customHeight="1">
      <c r="A45" s="302"/>
      <c r="B45" s="100"/>
      <c r="C45" s="293"/>
      <c r="D45" s="294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307"/>
      <c r="S45" s="47"/>
      <c r="T45" s="48"/>
      <c r="U45" s="111"/>
      <c r="V45" s="112"/>
      <c r="W45" s="113"/>
      <c r="X45" s="116"/>
      <c r="Y45" s="295"/>
      <c r="Z45" s="296"/>
      <c r="AA45" s="117"/>
      <c r="AB45" s="110"/>
      <c r="AC45" s="291"/>
    </row>
    <row r="46" spans="1:29" ht="15.75" customHeight="1">
      <c r="A46" s="302"/>
      <c r="B46" s="100"/>
      <c r="C46" s="293"/>
      <c r="D46" s="294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07"/>
      <c r="S46" s="47"/>
      <c r="T46" s="48"/>
      <c r="U46" s="111"/>
      <c r="V46" s="112"/>
      <c r="W46" s="113"/>
      <c r="X46" s="116"/>
      <c r="Y46" s="295"/>
      <c r="Z46" s="296"/>
      <c r="AA46" s="117"/>
      <c r="AB46" s="110"/>
      <c r="AC46" s="291"/>
    </row>
    <row r="47" spans="1:29" ht="15.75" customHeight="1">
      <c r="A47" s="302"/>
      <c r="B47" s="100"/>
      <c r="C47" s="293"/>
      <c r="D47" s="294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07"/>
      <c r="S47" s="47"/>
      <c r="T47" s="48"/>
      <c r="U47" s="111"/>
      <c r="V47" s="112"/>
      <c r="W47" s="113"/>
      <c r="X47" s="116"/>
      <c r="Y47" s="295"/>
      <c r="Z47" s="296"/>
      <c r="AA47" s="117"/>
      <c r="AB47" s="110"/>
      <c r="AC47" s="291"/>
    </row>
    <row r="48" spans="1:29" ht="15.75" customHeight="1">
      <c r="A48" s="302"/>
      <c r="B48" s="100"/>
      <c r="C48" s="293"/>
      <c r="D48" s="294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07"/>
      <c r="S48" s="47"/>
      <c r="T48" s="48"/>
      <c r="U48" s="111"/>
      <c r="V48" s="112"/>
      <c r="W48" s="113"/>
      <c r="X48" s="116"/>
      <c r="Y48" s="295"/>
      <c r="Z48" s="296"/>
      <c r="AA48" s="117"/>
      <c r="AB48" s="110"/>
      <c r="AC48" s="291"/>
    </row>
    <row r="49" spans="1:29" ht="15.75" customHeight="1">
      <c r="A49" s="302"/>
      <c r="B49" s="100"/>
      <c r="C49" s="293"/>
      <c r="D49" s="294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07"/>
      <c r="S49" s="47"/>
      <c r="T49" s="48"/>
      <c r="U49" s="111"/>
      <c r="V49" s="112"/>
      <c r="W49" s="113"/>
      <c r="X49" s="116"/>
      <c r="Y49" s="295"/>
      <c r="Z49" s="296"/>
      <c r="AA49" s="117"/>
      <c r="AB49" s="110"/>
      <c r="AC49" s="291"/>
    </row>
    <row r="50" spans="1:29" ht="15.75" customHeight="1">
      <c r="A50" s="302"/>
      <c r="B50" s="100"/>
      <c r="C50" s="293"/>
      <c r="D50" s="294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07"/>
      <c r="S50" s="47"/>
      <c r="T50" s="48"/>
      <c r="U50" s="111"/>
      <c r="V50" s="112"/>
      <c r="W50" s="113"/>
      <c r="X50" s="116"/>
      <c r="Y50" s="295"/>
      <c r="Z50" s="296"/>
      <c r="AA50" s="117"/>
      <c r="AB50" s="110"/>
      <c r="AC50" s="291"/>
    </row>
    <row r="51" spans="1:29" ht="15.75" customHeight="1">
      <c r="A51" s="302"/>
      <c r="B51" s="100"/>
      <c r="C51" s="293"/>
      <c r="D51" s="294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07"/>
      <c r="S51" s="47"/>
      <c r="T51" s="48"/>
      <c r="U51" s="111"/>
      <c r="V51" s="112"/>
      <c r="W51" s="113"/>
      <c r="X51" s="116"/>
      <c r="Y51" s="295"/>
      <c r="Z51" s="296"/>
      <c r="AA51" s="117"/>
      <c r="AB51" s="110"/>
      <c r="AC51" s="291"/>
    </row>
    <row r="52" spans="1:29" ht="15.75" customHeight="1">
      <c r="A52" s="302"/>
      <c r="B52" s="100"/>
      <c r="C52" s="293"/>
      <c r="D52" s="294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07"/>
      <c r="S52" s="47"/>
      <c r="T52" s="48"/>
      <c r="U52" s="111"/>
      <c r="V52" s="112"/>
      <c r="W52" s="113"/>
      <c r="X52" s="116"/>
      <c r="Y52" s="295"/>
      <c r="Z52" s="296"/>
      <c r="AA52" s="117"/>
      <c r="AB52" s="110"/>
      <c r="AC52" s="291"/>
    </row>
    <row r="53" spans="1:29" ht="15.75" customHeight="1">
      <c r="A53" s="302"/>
      <c r="B53" s="100"/>
      <c r="C53" s="293"/>
      <c r="D53" s="294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07"/>
      <c r="S53" s="47"/>
      <c r="T53" s="48"/>
      <c r="U53" s="111"/>
      <c r="V53" s="112"/>
      <c r="W53" s="113"/>
      <c r="X53" s="116"/>
      <c r="Y53" s="295"/>
      <c r="Z53" s="296"/>
      <c r="AA53" s="117"/>
      <c r="AB53" s="110"/>
      <c r="AC53" s="291"/>
    </row>
    <row r="54" spans="1:29" ht="15.75" customHeight="1">
      <c r="A54" s="302"/>
      <c r="B54" s="100"/>
      <c r="C54" s="293"/>
      <c r="D54" s="294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07"/>
      <c r="S54" s="119"/>
      <c r="T54" s="120"/>
      <c r="U54" s="130"/>
      <c r="V54" s="131"/>
      <c r="W54" s="126"/>
      <c r="X54" s="127"/>
      <c r="Y54" s="295"/>
      <c r="Z54" s="296"/>
      <c r="AA54" s="165"/>
      <c r="AB54" s="125"/>
      <c r="AC54" s="291"/>
    </row>
    <row r="55" spans="1:29" ht="15.75" customHeight="1" thickBot="1">
      <c r="A55" s="303"/>
      <c r="B55" s="133" t="s">
        <v>117</v>
      </c>
      <c r="C55" s="297"/>
      <c r="D55" s="297"/>
      <c r="E55" s="134"/>
      <c r="F55" s="167"/>
      <c r="G55" s="135"/>
      <c r="H55" s="69"/>
      <c r="I55" s="136">
        <f t="shared" ref="I55:J55" si="18">AVERAGE(I39:I54)</f>
        <v>4.666666666666667</v>
      </c>
      <c r="J55" s="137">
        <f t="shared" si="18"/>
        <v>3200</v>
      </c>
      <c r="K55" s="138">
        <f t="shared" ref="K55" si="19">J55/I55</f>
        <v>685.71428571428567</v>
      </c>
      <c r="L55" s="136">
        <f t="shared" ref="L55:M55" si="20">AVERAGE(L39:L54)</f>
        <v>4.666666666666667</v>
      </c>
      <c r="M55" s="137">
        <f t="shared" si="20"/>
        <v>2835.7905029404978</v>
      </c>
      <c r="N55" s="138">
        <f>M55/L55</f>
        <v>607.66939348724952</v>
      </c>
      <c r="O55" s="139">
        <f>L55-I55</f>
        <v>0</v>
      </c>
      <c r="P55" s="140">
        <f>N55-K55</f>
        <v>-78.044892227036144</v>
      </c>
      <c r="Q55" s="141">
        <f>N55/K55</f>
        <v>0.88618453216890558</v>
      </c>
      <c r="R55" s="308"/>
      <c r="S55" s="142">
        <f>S39</f>
        <v>0.29178240740740741</v>
      </c>
      <c r="T55" s="143">
        <f>INDEX(T39:T54,COUNTA(T39:T54))</f>
        <v>0.42152777777777778</v>
      </c>
      <c r="U55" s="144"/>
      <c r="V55" s="166"/>
      <c r="W55" s="167"/>
      <c r="X55" s="138"/>
      <c r="Y55" s="298"/>
      <c r="Z55" s="299"/>
      <c r="AA55" s="168">
        <f>M55-J55</f>
        <v>-364.20949705950216</v>
      </c>
      <c r="AB55" s="141">
        <f>M55/J55</f>
        <v>0.88618453216890558</v>
      </c>
      <c r="AC55" s="292"/>
    </row>
    <row r="56" spans="1:29" ht="15.75" customHeight="1">
      <c r="A56" s="311" t="s">
        <v>126</v>
      </c>
      <c r="B56" s="114" t="s">
        <v>120</v>
      </c>
      <c r="C56" s="304" t="s">
        <v>127</v>
      </c>
      <c r="D56" s="305"/>
      <c r="E56" s="147">
        <v>21.45</v>
      </c>
      <c r="F56" s="97">
        <v>1158</v>
      </c>
      <c r="G56" s="148">
        <f t="shared" ref="G56:G59" si="21">E56*F56</f>
        <v>24839.1</v>
      </c>
      <c r="H56" s="149"/>
      <c r="I56" s="150">
        <v>4</v>
      </c>
      <c r="J56" s="151">
        <v>3300</v>
      </c>
      <c r="K56" s="152">
        <f>J56/I56</f>
        <v>825</v>
      </c>
      <c r="L56" s="153">
        <v>4</v>
      </c>
      <c r="M56" s="151">
        <f>F56/V56*60</f>
        <v>2954.5003543586076</v>
      </c>
      <c r="N56" s="152">
        <f>M56/L56</f>
        <v>738.62508858965191</v>
      </c>
      <c r="O56" s="154">
        <f>L56-I56</f>
        <v>0</v>
      </c>
      <c r="P56" s="155">
        <f>N56-K56</f>
        <v>-86.374911410348091</v>
      </c>
      <c r="Q56" s="156">
        <f>N56/K56</f>
        <v>0.8953031376844266</v>
      </c>
      <c r="R56" s="306">
        <f>Q72</f>
        <v>0.89416983003069672</v>
      </c>
      <c r="S56" s="157">
        <v>0.29200231481481481</v>
      </c>
      <c r="T56" s="158">
        <v>0.30833333333333335</v>
      </c>
      <c r="U56" s="159"/>
      <c r="V56" s="160">
        <v>23.516666666666694</v>
      </c>
      <c r="W56" s="161"/>
      <c r="X56" s="162"/>
      <c r="Y56" s="309"/>
      <c r="Z56" s="310"/>
      <c r="AA56" s="115">
        <f>M56-J56</f>
        <v>-345.49964564139236</v>
      </c>
      <c r="AB56" s="156">
        <f>M56/J56</f>
        <v>0.8953031376844266</v>
      </c>
      <c r="AC56" s="290">
        <f>AB72</f>
        <v>0.89416983003069672</v>
      </c>
    </row>
    <row r="57" spans="1:29" ht="15.75" customHeight="1">
      <c r="A57" s="312"/>
      <c r="B57" s="100" t="s">
        <v>120</v>
      </c>
      <c r="C57" s="293" t="s">
        <v>220</v>
      </c>
      <c r="D57" s="294"/>
      <c r="E57" s="101">
        <v>18.53</v>
      </c>
      <c r="F57" s="102">
        <v>3231</v>
      </c>
      <c r="G57" s="103">
        <f t="shared" si="21"/>
        <v>59870.43</v>
      </c>
      <c r="H57" s="26"/>
      <c r="I57" s="104">
        <v>3</v>
      </c>
      <c r="J57" s="105">
        <v>3300</v>
      </c>
      <c r="K57" s="106">
        <f t="shared" si="17"/>
        <v>1100</v>
      </c>
      <c r="L57" s="107">
        <v>3</v>
      </c>
      <c r="M57" s="105">
        <f>F57/V57*60</f>
        <v>2949.1886409736298</v>
      </c>
      <c r="N57" s="106">
        <f>M57/L57</f>
        <v>983.06288032454324</v>
      </c>
      <c r="O57" s="108">
        <f>L57-I57</f>
        <v>0</v>
      </c>
      <c r="P57" s="109">
        <f>N57-K57</f>
        <v>-116.93711967545676</v>
      </c>
      <c r="Q57" s="110">
        <f>N57/K57</f>
        <v>0.89369352756776654</v>
      </c>
      <c r="R57" s="307"/>
      <c r="S57" s="47">
        <v>0.31199074074074074</v>
      </c>
      <c r="T57" s="48">
        <v>0.3576388888888889</v>
      </c>
      <c r="U57" s="111">
        <v>5.2666666666666373</v>
      </c>
      <c r="V57" s="112">
        <v>65.733333333333348</v>
      </c>
      <c r="W57" s="113"/>
      <c r="X57" s="116"/>
      <c r="Y57" s="295"/>
      <c r="Z57" s="296"/>
      <c r="AA57" s="117">
        <f>M57-J57</f>
        <v>-350.81135902637016</v>
      </c>
      <c r="AB57" s="110">
        <f>M57/J57</f>
        <v>0.89369352756776665</v>
      </c>
      <c r="AC57" s="291"/>
    </row>
    <row r="58" spans="1:29" ht="15.75" customHeight="1">
      <c r="A58" s="312"/>
      <c r="B58" s="100" t="s">
        <v>120</v>
      </c>
      <c r="C58" s="293" t="s">
        <v>235</v>
      </c>
      <c r="D58" s="294"/>
      <c r="E58" s="101">
        <v>18.170000000000002</v>
      </c>
      <c r="F58" s="102">
        <v>2761</v>
      </c>
      <c r="G58" s="103">
        <f t="shared" si="21"/>
        <v>50167.37</v>
      </c>
      <c r="H58" s="26"/>
      <c r="I58" s="104">
        <v>4</v>
      </c>
      <c r="J58" s="105">
        <v>3300</v>
      </c>
      <c r="K58" s="106">
        <f t="shared" si="17"/>
        <v>825</v>
      </c>
      <c r="L58" s="107">
        <v>4</v>
      </c>
      <c r="M58" s="105">
        <f>F58/V58*60</f>
        <v>2950.3116651825476</v>
      </c>
      <c r="N58" s="106">
        <f>M58/L58</f>
        <v>737.5779162956369</v>
      </c>
      <c r="O58" s="108">
        <f>L58-I58</f>
        <v>0</v>
      </c>
      <c r="P58" s="109">
        <f>N58-K58</f>
        <v>-87.422083704363104</v>
      </c>
      <c r="Q58" s="110">
        <f>N58/K58</f>
        <v>0.89403383793410529</v>
      </c>
      <c r="R58" s="307"/>
      <c r="S58" s="47">
        <v>0.36180555555555555</v>
      </c>
      <c r="T58" s="48">
        <v>0.40079861111111109</v>
      </c>
      <c r="U58" s="111">
        <v>5.9999999999999787</v>
      </c>
      <c r="V58" s="112">
        <v>56.149999999999984</v>
      </c>
      <c r="W58" s="113"/>
      <c r="X58" s="116"/>
      <c r="Y58" s="295"/>
      <c r="Z58" s="296"/>
      <c r="AA58" s="117">
        <f>M58-J58</f>
        <v>-349.68833481745241</v>
      </c>
      <c r="AB58" s="110">
        <f>M58/J58</f>
        <v>0.89403383793410529</v>
      </c>
      <c r="AC58" s="291"/>
    </row>
    <row r="59" spans="1:29" ht="15.75" customHeight="1">
      <c r="A59" s="312"/>
      <c r="B59" s="100" t="s">
        <v>120</v>
      </c>
      <c r="C59" s="293" t="s">
        <v>129</v>
      </c>
      <c r="D59" s="294"/>
      <c r="E59" s="101">
        <v>17.89</v>
      </c>
      <c r="F59" s="102">
        <v>2093</v>
      </c>
      <c r="G59" s="103">
        <f t="shared" si="21"/>
        <v>37443.770000000004</v>
      </c>
      <c r="H59" s="26"/>
      <c r="I59" s="104">
        <v>4</v>
      </c>
      <c r="J59" s="105">
        <v>3300</v>
      </c>
      <c r="K59" s="106">
        <f t="shared" si="17"/>
        <v>825</v>
      </c>
      <c r="L59" s="107">
        <v>4</v>
      </c>
      <c r="M59" s="105">
        <f>F59/V59*60</f>
        <v>2949.0410958904113</v>
      </c>
      <c r="N59" s="106">
        <f>M59/L59</f>
        <v>737.26027397260282</v>
      </c>
      <c r="O59" s="108">
        <f>L59-I59</f>
        <v>0</v>
      </c>
      <c r="P59" s="109">
        <f>N59-K59</f>
        <v>-87.739726027397182</v>
      </c>
      <c r="Q59" s="110">
        <f>N59/K59</f>
        <v>0.89364881693648823</v>
      </c>
      <c r="R59" s="307"/>
      <c r="S59" s="47">
        <v>0.40445601851851853</v>
      </c>
      <c r="T59" s="48">
        <v>0.43402777777777779</v>
      </c>
      <c r="U59" s="111">
        <v>5.2666666666667172</v>
      </c>
      <c r="V59" s="112">
        <v>42.583333333333329</v>
      </c>
      <c r="W59" s="113"/>
      <c r="X59" s="116"/>
      <c r="Y59" s="295"/>
      <c r="Z59" s="296"/>
      <c r="AA59" s="117">
        <f>M59-J59</f>
        <v>-350.95890410958873</v>
      </c>
      <c r="AB59" s="110">
        <f>M59/J59</f>
        <v>0.89364881693648823</v>
      </c>
      <c r="AC59" s="291"/>
    </row>
    <row r="60" spans="1:29" ht="15.75" customHeight="1">
      <c r="A60" s="312"/>
      <c r="B60" s="100"/>
      <c r="C60" s="293"/>
      <c r="D60" s="294"/>
      <c r="E60" s="101"/>
      <c r="F60" s="102"/>
      <c r="G60" s="103"/>
      <c r="H60" s="13"/>
      <c r="I60" s="104"/>
      <c r="J60" s="105"/>
      <c r="K60" s="106"/>
      <c r="L60" s="118"/>
      <c r="M60" s="105"/>
      <c r="N60" s="106"/>
      <c r="O60" s="108"/>
      <c r="P60" s="109"/>
      <c r="Q60" s="110"/>
      <c r="R60" s="307"/>
      <c r="S60" s="47"/>
      <c r="T60" s="48"/>
      <c r="U60" s="111"/>
      <c r="V60" s="112"/>
      <c r="W60" s="113"/>
      <c r="X60" s="116"/>
      <c r="Y60" s="295"/>
      <c r="Z60" s="296"/>
      <c r="AA60" s="117"/>
      <c r="AB60" s="110"/>
      <c r="AC60" s="291"/>
    </row>
    <row r="61" spans="1:29" ht="15.75" customHeight="1">
      <c r="A61" s="312"/>
      <c r="B61" s="100"/>
      <c r="C61" s="293"/>
      <c r="D61" s="294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307"/>
      <c r="S61" s="47"/>
      <c r="T61" s="48"/>
      <c r="U61" s="111"/>
      <c r="V61" s="112"/>
      <c r="W61" s="113"/>
      <c r="X61" s="116"/>
      <c r="Y61" s="295"/>
      <c r="Z61" s="296"/>
      <c r="AA61" s="117"/>
      <c r="AB61" s="110"/>
      <c r="AC61" s="291"/>
    </row>
    <row r="62" spans="1:29" ht="15.75" customHeight="1">
      <c r="A62" s="312"/>
      <c r="B62" s="100"/>
      <c r="C62" s="293"/>
      <c r="D62" s="294"/>
      <c r="E62" s="101"/>
      <c r="F62" s="102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307"/>
      <c r="S62" s="47"/>
      <c r="T62" s="48"/>
      <c r="U62" s="111"/>
      <c r="V62" s="112"/>
      <c r="W62" s="113"/>
      <c r="X62" s="116"/>
      <c r="Y62" s="295"/>
      <c r="Z62" s="296"/>
      <c r="AA62" s="117"/>
      <c r="AB62" s="110"/>
      <c r="AC62" s="291"/>
    </row>
    <row r="63" spans="1:29" ht="15.75" customHeight="1">
      <c r="A63" s="312"/>
      <c r="B63" s="100"/>
      <c r="C63" s="293"/>
      <c r="D63" s="294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07"/>
      <c r="S63" s="47"/>
      <c r="T63" s="48"/>
      <c r="U63" s="111"/>
      <c r="V63" s="112"/>
      <c r="W63" s="113"/>
      <c r="X63" s="116"/>
      <c r="Y63" s="295"/>
      <c r="Z63" s="296"/>
      <c r="AA63" s="117"/>
      <c r="AB63" s="110"/>
      <c r="AC63" s="291"/>
    </row>
    <row r="64" spans="1:29" ht="15.75" customHeight="1">
      <c r="A64" s="312"/>
      <c r="B64" s="100"/>
      <c r="C64" s="293"/>
      <c r="D64" s="294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07"/>
      <c r="S64" s="47"/>
      <c r="T64" s="48"/>
      <c r="U64" s="111"/>
      <c r="V64" s="112"/>
      <c r="W64" s="113"/>
      <c r="X64" s="116"/>
      <c r="Y64" s="295"/>
      <c r="Z64" s="296"/>
      <c r="AA64" s="117"/>
      <c r="AB64" s="110"/>
      <c r="AC64" s="291"/>
    </row>
    <row r="65" spans="1:29" ht="15.75" customHeight="1">
      <c r="A65" s="312"/>
      <c r="B65" s="100"/>
      <c r="C65" s="293"/>
      <c r="D65" s="294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07"/>
      <c r="S65" s="47"/>
      <c r="T65" s="48"/>
      <c r="U65" s="111"/>
      <c r="V65" s="112"/>
      <c r="W65" s="113"/>
      <c r="X65" s="116"/>
      <c r="Y65" s="295"/>
      <c r="Z65" s="296"/>
      <c r="AA65" s="117"/>
      <c r="AB65" s="110"/>
      <c r="AC65" s="291"/>
    </row>
    <row r="66" spans="1:29" ht="15.75" customHeight="1">
      <c r="A66" s="312"/>
      <c r="B66" s="100"/>
      <c r="C66" s="293"/>
      <c r="D66" s="294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07"/>
      <c r="S66" s="47"/>
      <c r="T66" s="48"/>
      <c r="U66" s="111"/>
      <c r="V66" s="112"/>
      <c r="W66" s="113"/>
      <c r="X66" s="116"/>
      <c r="Y66" s="295"/>
      <c r="Z66" s="296"/>
      <c r="AA66" s="117"/>
      <c r="AB66" s="110"/>
      <c r="AC66" s="291"/>
    </row>
    <row r="67" spans="1:29" ht="15.75" customHeight="1">
      <c r="A67" s="312"/>
      <c r="B67" s="100"/>
      <c r="C67" s="293"/>
      <c r="D67" s="294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07"/>
      <c r="S67" s="47"/>
      <c r="T67" s="48"/>
      <c r="U67" s="111"/>
      <c r="V67" s="112"/>
      <c r="W67" s="113"/>
      <c r="X67" s="116"/>
      <c r="Y67" s="295"/>
      <c r="Z67" s="296"/>
      <c r="AA67" s="117"/>
      <c r="AB67" s="110"/>
      <c r="AC67" s="291"/>
    </row>
    <row r="68" spans="1:29" ht="15.75" customHeight="1">
      <c r="A68" s="312"/>
      <c r="B68" s="100"/>
      <c r="C68" s="293"/>
      <c r="D68" s="294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07"/>
      <c r="S68" s="47"/>
      <c r="T68" s="48"/>
      <c r="U68" s="111"/>
      <c r="V68" s="112"/>
      <c r="W68" s="113"/>
      <c r="X68" s="116"/>
      <c r="Y68" s="295"/>
      <c r="Z68" s="296"/>
      <c r="AA68" s="117"/>
      <c r="AB68" s="110"/>
      <c r="AC68" s="291"/>
    </row>
    <row r="69" spans="1:29" ht="15.75" customHeight="1">
      <c r="A69" s="312"/>
      <c r="B69" s="100"/>
      <c r="C69" s="293"/>
      <c r="D69" s="294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07"/>
      <c r="S69" s="47"/>
      <c r="T69" s="48"/>
      <c r="U69" s="111"/>
      <c r="V69" s="112"/>
      <c r="W69" s="113"/>
      <c r="X69" s="116"/>
      <c r="Y69" s="295"/>
      <c r="Z69" s="296"/>
      <c r="AA69" s="117"/>
      <c r="AB69" s="110"/>
      <c r="AC69" s="291"/>
    </row>
    <row r="70" spans="1:29" ht="15.75" customHeight="1">
      <c r="A70" s="312"/>
      <c r="B70" s="100"/>
      <c r="C70" s="293"/>
      <c r="D70" s="294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07"/>
      <c r="S70" s="47"/>
      <c r="T70" s="48"/>
      <c r="U70" s="111"/>
      <c r="V70" s="112"/>
      <c r="W70" s="113"/>
      <c r="X70" s="116"/>
      <c r="Y70" s="295"/>
      <c r="Z70" s="296"/>
      <c r="AA70" s="117"/>
      <c r="AB70" s="110"/>
      <c r="AC70" s="291"/>
    </row>
    <row r="71" spans="1:29" ht="15.75" customHeight="1">
      <c r="A71" s="312"/>
      <c r="B71" s="100"/>
      <c r="C71" s="293"/>
      <c r="D71" s="294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07"/>
      <c r="S71" s="119"/>
      <c r="T71" s="120"/>
      <c r="U71" s="130"/>
      <c r="V71" s="131"/>
      <c r="W71" s="126"/>
      <c r="X71" s="127"/>
      <c r="Y71" s="295"/>
      <c r="Z71" s="296"/>
      <c r="AA71" s="165"/>
      <c r="AB71" s="125"/>
      <c r="AC71" s="291"/>
    </row>
    <row r="72" spans="1:29" ht="15.75" customHeight="1" thickBot="1">
      <c r="A72" s="313"/>
      <c r="B72" s="133" t="s">
        <v>117</v>
      </c>
      <c r="C72" s="297"/>
      <c r="D72" s="297"/>
      <c r="E72" s="134"/>
      <c r="F72" s="99"/>
      <c r="G72" s="135"/>
      <c r="H72" s="69"/>
      <c r="I72" s="136">
        <f t="shared" ref="I72:J72" si="22">AVERAGE(I56:I71)</f>
        <v>3.75</v>
      </c>
      <c r="J72" s="137">
        <f t="shared" si="22"/>
        <v>3300</v>
      </c>
      <c r="K72" s="138">
        <f t="shared" ref="K72" si="23">J72/I72</f>
        <v>880</v>
      </c>
      <c r="L72" s="136">
        <f t="shared" ref="L72:M72" si="24">AVERAGE(L56:L71)</f>
        <v>3.75</v>
      </c>
      <c r="M72" s="137">
        <f t="shared" si="24"/>
        <v>2950.7604391012992</v>
      </c>
      <c r="N72" s="138">
        <f>M72/L72</f>
        <v>786.86945042701313</v>
      </c>
      <c r="O72" s="139">
        <f>L72-I72</f>
        <v>0</v>
      </c>
      <c r="P72" s="140">
        <f>N72-K72</f>
        <v>-93.130549572986865</v>
      </c>
      <c r="Q72" s="141">
        <f>N72/K72</f>
        <v>0.89416983003069672</v>
      </c>
      <c r="R72" s="308"/>
      <c r="S72" s="142">
        <f>S56</f>
        <v>0.29200231481481481</v>
      </c>
      <c r="T72" s="143">
        <f>INDEX(T56:T71,COUNTA(T56:T71))</f>
        <v>0.43402777777777779</v>
      </c>
      <c r="U72" s="144"/>
      <c r="V72" s="166"/>
      <c r="W72" s="99"/>
      <c r="X72" s="69"/>
      <c r="Y72" s="298"/>
      <c r="Z72" s="299"/>
      <c r="AA72" s="168">
        <f>M72-J72</f>
        <v>-349.2395608987008</v>
      </c>
      <c r="AB72" s="141">
        <f>M72/J72</f>
        <v>0.89416983003069672</v>
      </c>
      <c r="AC72" s="292"/>
    </row>
    <row r="73" spans="1:29" ht="15.75" customHeight="1">
      <c r="A73" s="300" t="s">
        <v>71</v>
      </c>
      <c r="B73" s="114" t="s">
        <v>120</v>
      </c>
      <c r="C73" s="304" t="s">
        <v>131</v>
      </c>
      <c r="D73" s="305"/>
      <c r="E73" s="147">
        <v>18.18</v>
      </c>
      <c r="F73" s="97">
        <v>858</v>
      </c>
      <c r="G73" s="148">
        <f t="shared" ref="G73:G76" si="25">E73*F73</f>
        <v>15598.44</v>
      </c>
      <c r="H73" s="149"/>
      <c r="I73" s="150">
        <v>3</v>
      </c>
      <c r="J73" s="151">
        <v>3600</v>
      </c>
      <c r="K73" s="152">
        <f>J73/I73</f>
        <v>1200</v>
      </c>
      <c r="L73" s="153">
        <v>3</v>
      </c>
      <c r="M73" s="151">
        <f>F73/V73*60</f>
        <v>3123.1547017189096</v>
      </c>
      <c r="N73" s="152">
        <f>M73/L73</f>
        <v>1041.0515672396366</v>
      </c>
      <c r="O73" s="154">
        <f>L73-I73</f>
        <v>0</v>
      </c>
      <c r="P73" s="155">
        <f>N73-K73</f>
        <v>-158.9484327603634</v>
      </c>
      <c r="Q73" s="156">
        <f>N73/K73</f>
        <v>0.86754297269969716</v>
      </c>
      <c r="R73" s="306">
        <f>Q89</f>
        <v>0.87280611991552803</v>
      </c>
      <c r="S73" s="157">
        <v>0.25</v>
      </c>
      <c r="T73" s="158">
        <v>0.26144675925925925</v>
      </c>
      <c r="U73" s="159"/>
      <c r="V73" s="160">
        <v>16.483333333333327</v>
      </c>
      <c r="W73" s="161"/>
      <c r="X73" s="162"/>
      <c r="Y73" s="309"/>
      <c r="Z73" s="310"/>
      <c r="AA73" s="115">
        <f>M73-J73</f>
        <v>-476.84529828109044</v>
      </c>
      <c r="AB73" s="156">
        <f>M73/J73</f>
        <v>0.86754297269969705</v>
      </c>
      <c r="AC73" s="290">
        <f>AB89</f>
        <v>0.87280611991552792</v>
      </c>
    </row>
    <row r="74" spans="1:29" ht="15.75" customHeight="1">
      <c r="A74" s="301"/>
      <c r="B74" s="100" t="s">
        <v>120</v>
      </c>
      <c r="C74" s="293" t="s">
        <v>132</v>
      </c>
      <c r="D74" s="294"/>
      <c r="E74" s="101">
        <v>14.03</v>
      </c>
      <c r="F74" s="102">
        <v>3269</v>
      </c>
      <c r="G74" s="103">
        <f t="shared" si="25"/>
        <v>45864.07</v>
      </c>
      <c r="H74" s="26"/>
      <c r="I74" s="104">
        <v>3</v>
      </c>
      <c r="J74" s="105">
        <v>3000</v>
      </c>
      <c r="K74" s="106">
        <f t="shared" ref="K74:K110" si="26">J74/I74</f>
        <v>1000</v>
      </c>
      <c r="L74" s="107">
        <v>3</v>
      </c>
      <c r="M74" s="105">
        <f>F74/V74*60</f>
        <v>2686.8493150684935</v>
      </c>
      <c r="N74" s="106">
        <f>M74/L74</f>
        <v>895.61643835616451</v>
      </c>
      <c r="O74" s="108">
        <f>L74-I74</f>
        <v>0</v>
      </c>
      <c r="P74" s="109">
        <f>N74-K74</f>
        <v>-104.38356164383549</v>
      </c>
      <c r="Q74" s="110">
        <f>N74/K74</f>
        <v>0.89561643835616456</v>
      </c>
      <c r="R74" s="307"/>
      <c r="S74" s="47">
        <v>0.27152777777777781</v>
      </c>
      <c r="T74" s="48">
        <v>0.32222222222222224</v>
      </c>
      <c r="U74" s="111">
        <v>14.516666666666724</v>
      </c>
      <c r="V74" s="112">
        <v>72.999999999999986</v>
      </c>
      <c r="W74" s="113"/>
      <c r="X74" s="116"/>
      <c r="Y74" s="295"/>
      <c r="Z74" s="296"/>
      <c r="AA74" s="117">
        <f>M74-J74</f>
        <v>-313.15068493150648</v>
      </c>
      <c r="AB74" s="110">
        <f>M74/J74</f>
        <v>0.89561643835616456</v>
      </c>
      <c r="AC74" s="291"/>
    </row>
    <row r="75" spans="1:29" ht="15.75" customHeight="1">
      <c r="A75" s="301"/>
      <c r="B75" s="100" t="s">
        <v>120</v>
      </c>
      <c r="C75" s="293" t="s">
        <v>133</v>
      </c>
      <c r="D75" s="294"/>
      <c r="E75" s="101">
        <v>18.18</v>
      </c>
      <c r="F75" s="102">
        <v>1609</v>
      </c>
      <c r="G75" s="103">
        <f t="shared" si="25"/>
        <v>29251.62</v>
      </c>
      <c r="H75" s="26"/>
      <c r="I75" s="104">
        <v>3</v>
      </c>
      <c r="J75" s="105">
        <v>3600</v>
      </c>
      <c r="K75" s="106">
        <f t="shared" si="26"/>
        <v>1200</v>
      </c>
      <c r="L75" s="107">
        <v>3</v>
      </c>
      <c r="M75" s="105">
        <f>F75/V75*60</f>
        <v>3117.5457481162548</v>
      </c>
      <c r="N75" s="106">
        <f>M75/L75</f>
        <v>1039.1819160387515</v>
      </c>
      <c r="O75" s="108">
        <f>L75-I75</f>
        <v>0</v>
      </c>
      <c r="P75" s="109">
        <f>N75-K75</f>
        <v>-160.81808396124848</v>
      </c>
      <c r="Q75" s="110">
        <f>N75/K75</f>
        <v>0.86598493003229293</v>
      </c>
      <c r="R75" s="307"/>
      <c r="S75" s="47">
        <v>0.33266203703703706</v>
      </c>
      <c r="T75" s="48">
        <v>0.35416666666666669</v>
      </c>
      <c r="U75" s="111">
        <v>15.033333333333339</v>
      </c>
      <c r="V75" s="112">
        <v>30.966666666666658</v>
      </c>
      <c r="W75" s="113"/>
      <c r="X75" s="116"/>
      <c r="Y75" s="295"/>
      <c r="Z75" s="296"/>
      <c r="AA75" s="117">
        <f>M75-J75</f>
        <v>-482.4542518837452</v>
      </c>
      <c r="AB75" s="110">
        <f>M75/J75</f>
        <v>0.86598493003229304</v>
      </c>
      <c r="AC75" s="291"/>
    </row>
    <row r="76" spans="1:29" ht="15.75" customHeight="1">
      <c r="A76" s="301"/>
      <c r="B76" s="100" t="s">
        <v>120</v>
      </c>
      <c r="C76" s="293" t="s">
        <v>134</v>
      </c>
      <c r="D76" s="294"/>
      <c r="E76" s="101">
        <v>14.28</v>
      </c>
      <c r="F76" s="102">
        <v>4119</v>
      </c>
      <c r="G76" s="103">
        <f t="shared" si="25"/>
        <v>58819.32</v>
      </c>
      <c r="H76" s="26"/>
      <c r="I76" s="104">
        <v>3</v>
      </c>
      <c r="J76" s="105">
        <v>3600</v>
      </c>
      <c r="K76" s="106">
        <f t="shared" si="26"/>
        <v>1200</v>
      </c>
      <c r="L76" s="107">
        <v>3</v>
      </c>
      <c r="M76" s="105">
        <f>F76/V76*60</f>
        <v>3117.1746899306263</v>
      </c>
      <c r="N76" s="106">
        <f>M76/L76</f>
        <v>1039.0582299768755</v>
      </c>
      <c r="O76" s="108">
        <f>L76-I76</f>
        <v>0</v>
      </c>
      <c r="P76" s="109">
        <f>N76-K76</f>
        <v>-160.94177002312449</v>
      </c>
      <c r="Q76" s="110">
        <f>N76/K76</f>
        <v>0.86588185831406295</v>
      </c>
      <c r="R76" s="307"/>
      <c r="S76" s="47">
        <v>0.36527777777777776</v>
      </c>
      <c r="T76" s="48">
        <v>0.42033564814814817</v>
      </c>
      <c r="U76" s="111">
        <v>15.999999999999943</v>
      </c>
      <c r="V76" s="112">
        <v>79.283333333333388</v>
      </c>
      <c r="W76" s="113"/>
      <c r="X76" s="116"/>
      <c r="Y76" s="295"/>
      <c r="Z76" s="296"/>
      <c r="AA76" s="117">
        <f>M76-J76</f>
        <v>-482.8253100693737</v>
      </c>
      <c r="AB76" s="110">
        <f>M76/J76</f>
        <v>0.86588185831406284</v>
      </c>
      <c r="AC76" s="291"/>
    </row>
    <row r="77" spans="1:29" ht="15.75" customHeight="1">
      <c r="A77" s="302"/>
      <c r="B77" s="100"/>
      <c r="C77" s="293"/>
      <c r="D77" s="294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307"/>
      <c r="S77" s="47"/>
      <c r="T77" s="48"/>
      <c r="U77" s="111"/>
      <c r="V77" s="112"/>
      <c r="W77" s="113"/>
      <c r="X77" s="116"/>
      <c r="Y77" s="295"/>
      <c r="Z77" s="296"/>
      <c r="AA77" s="117"/>
      <c r="AB77" s="110"/>
      <c r="AC77" s="291"/>
    </row>
    <row r="78" spans="1:29" ht="15.75" customHeight="1">
      <c r="A78" s="302"/>
      <c r="B78" s="100"/>
      <c r="C78" s="293"/>
      <c r="D78" s="294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07"/>
      <c r="S78" s="47"/>
      <c r="T78" s="48"/>
      <c r="U78" s="111"/>
      <c r="V78" s="112"/>
      <c r="W78" s="113"/>
      <c r="X78" s="116"/>
      <c r="Y78" s="295"/>
      <c r="Z78" s="296"/>
      <c r="AA78" s="117"/>
      <c r="AB78" s="110"/>
      <c r="AC78" s="291"/>
    </row>
    <row r="79" spans="1:29" ht="15.75" customHeight="1">
      <c r="A79" s="302"/>
      <c r="B79" s="100"/>
      <c r="C79" s="293"/>
      <c r="D79" s="294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307"/>
      <c r="S79" s="47"/>
      <c r="T79" s="48"/>
      <c r="U79" s="111"/>
      <c r="V79" s="112"/>
      <c r="W79" s="113"/>
      <c r="X79" s="116"/>
      <c r="Y79" s="295"/>
      <c r="Z79" s="296"/>
      <c r="AA79" s="117"/>
      <c r="AB79" s="110"/>
      <c r="AC79" s="291"/>
    </row>
    <row r="80" spans="1:29" ht="15.75" customHeight="1">
      <c r="A80" s="302"/>
      <c r="B80" s="100"/>
      <c r="C80" s="293"/>
      <c r="D80" s="294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07"/>
      <c r="S80" s="47"/>
      <c r="T80" s="48"/>
      <c r="U80" s="111"/>
      <c r="V80" s="112"/>
      <c r="W80" s="113"/>
      <c r="X80" s="116"/>
      <c r="Y80" s="295"/>
      <c r="Z80" s="296"/>
      <c r="AA80" s="117"/>
      <c r="AB80" s="110"/>
      <c r="AC80" s="291"/>
    </row>
    <row r="81" spans="1:29" ht="15.75" customHeight="1">
      <c r="A81" s="302"/>
      <c r="B81" s="100"/>
      <c r="C81" s="293"/>
      <c r="D81" s="294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07"/>
      <c r="S81" s="47"/>
      <c r="T81" s="48"/>
      <c r="U81" s="111"/>
      <c r="V81" s="112"/>
      <c r="W81" s="113"/>
      <c r="X81" s="116"/>
      <c r="Y81" s="295"/>
      <c r="Z81" s="296"/>
      <c r="AA81" s="117"/>
      <c r="AB81" s="110"/>
      <c r="AC81" s="291"/>
    </row>
    <row r="82" spans="1:29" ht="15.75" customHeight="1">
      <c r="A82" s="302"/>
      <c r="B82" s="100"/>
      <c r="C82" s="293"/>
      <c r="D82" s="294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07"/>
      <c r="S82" s="47"/>
      <c r="T82" s="48"/>
      <c r="U82" s="111"/>
      <c r="V82" s="112"/>
      <c r="W82" s="113"/>
      <c r="X82" s="116"/>
      <c r="Y82" s="295"/>
      <c r="Z82" s="296"/>
      <c r="AA82" s="117"/>
      <c r="AB82" s="110"/>
      <c r="AC82" s="291"/>
    </row>
    <row r="83" spans="1:29" ht="15.75" customHeight="1">
      <c r="A83" s="302"/>
      <c r="B83" s="100"/>
      <c r="C83" s="293"/>
      <c r="D83" s="294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07"/>
      <c r="S83" s="47"/>
      <c r="T83" s="48"/>
      <c r="U83" s="111"/>
      <c r="V83" s="112"/>
      <c r="W83" s="126"/>
      <c r="X83" s="127"/>
      <c r="Y83" s="295"/>
      <c r="Z83" s="296"/>
      <c r="AA83" s="117"/>
      <c r="AB83" s="110"/>
      <c r="AC83" s="291"/>
    </row>
    <row r="84" spans="1:29" ht="15.75" customHeight="1">
      <c r="A84" s="302"/>
      <c r="B84" s="100"/>
      <c r="C84" s="293"/>
      <c r="D84" s="294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07"/>
      <c r="S84" s="47"/>
      <c r="T84" s="48"/>
      <c r="U84" s="111"/>
      <c r="V84" s="112"/>
      <c r="W84" s="126"/>
      <c r="X84" s="127"/>
      <c r="Y84" s="295"/>
      <c r="Z84" s="296"/>
      <c r="AA84" s="117"/>
      <c r="AB84" s="110"/>
      <c r="AC84" s="291"/>
    </row>
    <row r="85" spans="1:29" ht="15.75" customHeight="1">
      <c r="A85" s="302"/>
      <c r="B85" s="100"/>
      <c r="C85" s="293"/>
      <c r="D85" s="294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07"/>
      <c r="S85" s="47"/>
      <c r="T85" s="48"/>
      <c r="U85" s="111"/>
      <c r="V85" s="112"/>
      <c r="W85" s="126"/>
      <c r="X85" s="127"/>
      <c r="Y85" s="295"/>
      <c r="Z85" s="296"/>
      <c r="AA85" s="117"/>
      <c r="AB85" s="110"/>
      <c r="AC85" s="291"/>
    </row>
    <row r="86" spans="1:29" ht="15.75" customHeight="1">
      <c r="A86" s="302"/>
      <c r="B86" s="100"/>
      <c r="C86" s="293"/>
      <c r="D86" s="294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07"/>
      <c r="S86" s="47"/>
      <c r="T86" s="48"/>
      <c r="U86" s="111"/>
      <c r="V86" s="112"/>
      <c r="W86" s="126"/>
      <c r="X86" s="127"/>
      <c r="Y86" s="295"/>
      <c r="Z86" s="296"/>
      <c r="AA86" s="117"/>
      <c r="AB86" s="110"/>
      <c r="AC86" s="291"/>
    </row>
    <row r="87" spans="1:29" ht="15.75" customHeight="1">
      <c r="A87" s="302"/>
      <c r="B87" s="100"/>
      <c r="C87" s="293"/>
      <c r="D87" s="294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07"/>
      <c r="S87" s="47"/>
      <c r="T87" s="48"/>
      <c r="U87" s="111"/>
      <c r="V87" s="112"/>
      <c r="W87" s="126"/>
      <c r="X87" s="127"/>
      <c r="Y87" s="295"/>
      <c r="Z87" s="296"/>
      <c r="AA87" s="117"/>
      <c r="AB87" s="110"/>
      <c r="AC87" s="291"/>
    </row>
    <row r="88" spans="1:29" ht="15.75" customHeight="1">
      <c r="A88" s="302"/>
      <c r="B88" s="100"/>
      <c r="C88" s="293"/>
      <c r="D88" s="294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07"/>
      <c r="S88" s="119"/>
      <c r="T88" s="120"/>
      <c r="U88" s="130"/>
      <c r="V88" s="131"/>
      <c r="W88" s="126"/>
      <c r="X88" s="127"/>
      <c r="Y88" s="295"/>
      <c r="Z88" s="296"/>
      <c r="AA88" s="165"/>
      <c r="AB88" s="125"/>
      <c r="AC88" s="291"/>
    </row>
    <row r="89" spans="1:29" ht="15.75" customHeight="1" thickBot="1">
      <c r="A89" s="303"/>
      <c r="B89" s="133" t="s">
        <v>117</v>
      </c>
      <c r="C89" s="297"/>
      <c r="D89" s="297"/>
      <c r="E89" s="134"/>
      <c r="F89" s="99"/>
      <c r="G89" s="135"/>
      <c r="H89" s="69"/>
      <c r="I89" s="136">
        <f t="shared" ref="I89:J89" si="27">AVERAGE(I73:I88)</f>
        <v>3</v>
      </c>
      <c r="J89" s="137">
        <f t="shared" si="27"/>
        <v>3450</v>
      </c>
      <c r="K89" s="138">
        <f t="shared" ref="K89" si="28">J89/I89</f>
        <v>1150</v>
      </c>
      <c r="L89" s="136">
        <f t="shared" ref="L89:M89" si="29">AVERAGE(L73:L88)</f>
        <v>3</v>
      </c>
      <c r="M89" s="137">
        <f t="shared" si="29"/>
        <v>3011.1811137085715</v>
      </c>
      <c r="N89" s="138">
        <f>M89/L89</f>
        <v>1003.7270379028572</v>
      </c>
      <c r="O89" s="139">
        <f>L89-I89</f>
        <v>0</v>
      </c>
      <c r="P89" s="140">
        <f>N89-K89</f>
        <v>-146.27296209714279</v>
      </c>
      <c r="Q89" s="141">
        <f>N89/K89</f>
        <v>0.87280611991552803</v>
      </c>
      <c r="R89" s="308"/>
      <c r="S89" s="142">
        <f>S73</f>
        <v>0.25</v>
      </c>
      <c r="T89" s="143">
        <f>INDEX(T73:T88,COUNTA(T73:T88))</f>
        <v>0.42033564814814817</v>
      </c>
      <c r="U89" s="144"/>
      <c r="V89" s="166"/>
      <c r="W89" s="99"/>
      <c r="X89" s="69"/>
      <c r="Y89" s="298"/>
      <c r="Z89" s="299"/>
      <c r="AA89" s="168">
        <f>M89-J89</f>
        <v>-438.8188862914285</v>
      </c>
      <c r="AB89" s="141">
        <f>M89/J89</f>
        <v>0.87280611991552792</v>
      </c>
      <c r="AC89" s="292"/>
    </row>
    <row r="90" spans="1:29" ht="15.75" customHeight="1">
      <c r="A90" s="311" t="s">
        <v>78</v>
      </c>
      <c r="B90" s="114" t="s">
        <v>120</v>
      </c>
      <c r="C90" s="304" t="s">
        <v>135</v>
      </c>
      <c r="D90" s="305"/>
      <c r="E90" s="147">
        <v>25.45</v>
      </c>
      <c r="F90" s="97">
        <v>553</v>
      </c>
      <c r="G90" s="148">
        <f t="shared" ref="G90:G93" si="30">E90*F90</f>
        <v>14073.85</v>
      </c>
      <c r="H90" s="149"/>
      <c r="I90" s="150">
        <v>4</v>
      </c>
      <c r="J90" s="151">
        <v>3300</v>
      </c>
      <c r="K90" s="152">
        <f>J90/I90</f>
        <v>825</v>
      </c>
      <c r="L90" s="153">
        <v>4</v>
      </c>
      <c r="M90" s="151">
        <f>F90/V90*60</f>
        <v>2927.6470588235329</v>
      </c>
      <c r="N90" s="152">
        <f>M90/L90</f>
        <v>731.91176470588323</v>
      </c>
      <c r="O90" s="154">
        <f>L90-I90</f>
        <v>0</v>
      </c>
      <c r="P90" s="155">
        <f>N90-K90</f>
        <v>-93.088235294116771</v>
      </c>
      <c r="Q90" s="156">
        <f>N90/K90</f>
        <v>0.88716577540107056</v>
      </c>
      <c r="R90" s="306">
        <f>Q106</f>
        <v>0.88859722047826672</v>
      </c>
      <c r="S90" s="157">
        <v>0.29166666666666669</v>
      </c>
      <c r="T90" s="158">
        <v>0.29953703703703705</v>
      </c>
      <c r="U90" s="159"/>
      <c r="V90" s="160">
        <v>11.33333333333332</v>
      </c>
      <c r="W90" s="158"/>
      <c r="X90" s="169"/>
      <c r="Y90" s="309"/>
      <c r="Z90" s="310"/>
      <c r="AA90" s="115">
        <f>M90-J90</f>
        <v>-372.35294117646708</v>
      </c>
      <c r="AB90" s="156">
        <f>M90/J90</f>
        <v>0.88716577540107056</v>
      </c>
      <c r="AC90" s="290">
        <f>AB106</f>
        <v>0.88859722047826672</v>
      </c>
    </row>
    <row r="91" spans="1:29" ht="15.75" customHeight="1">
      <c r="A91" s="312"/>
      <c r="B91" s="100" t="s">
        <v>120</v>
      </c>
      <c r="C91" s="293" t="s">
        <v>136</v>
      </c>
      <c r="D91" s="294"/>
      <c r="E91" s="101">
        <v>25.03</v>
      </c>
      <c r="F91" s="102">
        <v>1040</v>
      </c>
      <c r="G91" s="103">
        <f t="shared" si="30"/>
        <v>26031.200000000001</v>
      </c>
      <c r="H91" s="26"/>
      <c r="I91" s="104">
        <v>4</v>
      </c>
      <c r="J91" s="105">
        <v>3300</v>
      </c>
      <c r="K91" s="106">
        <f t="shared" si="26"/>
        <v>825</v>
      </c>
      <c r="L91" s="107">
        <v>4</v>
      </c>
      <c r="M91" s="105">
        <f>F91/V91*60</f>
        <v>2922.7166276346634</v>
      </c>
      <c r="N91" s="106">
        <f>M91/L91</f>
        <v>730.67915690866585</v>
      </c>
      <c r="O91" s="108">
        <f>L91-I91</f>
        <v>0</v>
      </c>
      <c r="P91" s="109">
        <f>N91-K91</f>
        <v>-94.320843091334154</v>
      </c>
      <c r="Q91" s="110">
        <f>N91/K91</f>
        <v>0.88567170534383743</v>
      </c>
      <c r="R91" s="307"/>
      <c r="S91" s="47">
        <v>0.30972222222222223</v>
      </c>
      <c r="T91" s="48">
        <v>0.32454861111111111</v>
      </c>
      <c r="U91" s="111">
        <v>14.666666666666668</v>
      </c>
      <c r="V91" s="112">
        <v>21.34999999999998</v>
      </c>
      <c r="W91" s="113"/>
      <c r="X91" s="13"/>
      <c r="Y91" s="295"/>
      <c r="Z91" s="296"/>
      <c r="AA91" s="117">
        <f>M91-J91</f>
        <v>-377.28337236533662</v>
      </c>
      <c r="AB91" s="110">
        <f>M91/J91</f>
        <v>0.88567170534383743</v>
      </c>
      <c r="AC91" s="291"/>
    </row>
    <row r="92" spans="1:29" ht="15.75" customHeight="1">
      <c r="A92" s="312"/>
      <c r="B92" s="100" t="s">
        <v>120</v>
      </c>
      <c r="C92" s="293" t="s">
        <v>137</v>
      </c>
      <c r="D92" s="294"/>
      <c r="E92" s="101">
        <v>24.82</v>
      </c>
      <c r="F92" s="102">
        <v>1315</v>
      </c>
      <c r="G92" s="103">
        <f t="shared" si="30"/>
        <v>32638.3</v>
      </c>
      <c r="H92" s="26"/>
      <c r="I92" s="104">
        <v>4</v>
      </c>
      <c r="J92" s="105">
        <v>3300</v>
      </c>
      <c r="K92" s="106">
        <f t="shared" si="26"/>
        <v>825</v>
      </c>
      <c r="L92" s="107">
        <v>4</v>
      </c>
      <c r="M92" s="105">
        <f>F92/V92*60</f>
        <v>2924.0271772699157</v>
      </c>
      <c r="N92" s="106">
        <f>M92/L92</f>
        <v>731.00679431747892</v>
      </c>
      <c r="O92" s="108">
        <f>L92-I92</f>
        <v>0</v>
      </c>
      <c r="P92" s="109">
        <f>N92-K92</f>
        <v>-93.993205682521079</v>
      </c>
      <c r="Q92" s="110">
        <f>N92/K92</f>
        <v>0.8860688415969441</v>
      </c>
      <c r="R92" s="307"/>
      <c r="S92" s="47">
        <v>0.33542824074074074</v>
      </c>
      <c r="T92" s="48">
        <v>0.35416666666666669</v>
      </c>
      <c r="U92" s="111">
        <v>15.666666666666664</v>
      </c>
      <c r="V92" s="112">
        <v>26.98333333333337</v>
      </c>
      <c r="W92" s="113"/>
      <c r="X92" s="13"/>
      <c r="Y92" s="295"/>
      <c r="Z92" s="296"/>
      <c r="AA92" s="117">
        <f>M92-J92</f>
        <v>-375.97282273008432</v>
      </c>
      <c r="AB92" s="110">
        <f>M92/J92</f>
        <v>0.8860688415969441</v>
      </c>
      <c r="AC92" s="291"/>
    </row>
    <row r="93" spans="1:29" ht="15.75" customHeight="1">
      <c r="A93" s="312"/>
      <c r="B93" s="100" t="s">
        <v>120</v>
      </c>
      <c r="C93" s="293" t="s">
        <v>138</v>
      </c>
      <c r="D93" s="294"/>
      <c r="E93" s="101">
        <v>30</v>
      </c>
      <c r="F93" s="102">
        <v>2165</v>
      </c>
      <c r="G93" s="103">
        <f t="shared" si="30"/>
        <v>64950</v>
      </c>
      <c r="H93" s="26"/>
      <c r="I93" s="104">
        <v>3</v>
      </c>
      <c r="J93" s="105">
        <v>3000</v>
      </c>
      <c r="K93" s="106">
        <f t="shared" si="26"/>
        <v>1000</v>
      </c>
      <c r="L93" s="107">
        <v>3</v>
      </c>
      <c r="M93" s="105">
        <f>F93/V93*60</f>
        <v>2688.513280441528</v>
      </c>
      <c r="N93" s="106">
        <f>M93/L93</f>
        <v>896.17109348050928</v>
      </c>
      <c r="O93" s="108">
        <f>L93-I93</f>
        <v>0</v>
      </c>
      <c r="P93" s="109">
        <f>N93-K93</f>
        <v>-103.82890651949072</v>
      </c>
      <c r="Q93" s="110">
        <f>N93/K93</f>
        <v>0.89617109348050927</v>
      </c>
      <c r="R93" s="307"/>
      <c r="S93" s="47">
        <v>0.36458333333333331</v>
      </c>
      <c r="T93" s="48">
        <v>0.3981365740740741</v>
      </c>
      <c r="U93" s="111">
        <v>14.999999999999947</v>
      </c>
      <c r="V93" s="112">
        <v>48.316666666666734</v>
      </c>
      <c r="W93" s="113"/>
      <c r="X93" s="116"/>
      <c r="Y93" s="295"/>
      <c r="Z93" s="296"/>
      <c r="AA93" s="117">
        <f>M93-J93</f>
        <v>-311.48671955847203</v>
      </c>
      <c r="AB93" s="110">
        <f>M93/J93</f>
        <v>0.89617109348050927</v>
      </c>
      <c r="AC93" s="291"/>
    </row>
    <row r="94" spans="1:29" ht="15.75" customHeight="1">
      <c r="A94" s="312"/>
      <c r="B94" s="100"/>
      <c r="C94" s="293"/>
      <c r="D94" s="294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307"/>
      <c r="S94" s="47"/>
      <c r="T94" s="48"/>
      <c r="U94" s="111"/>
      <c r="V94" s="112"/>
      <c r="W94" s="113"/>
      <c r="X94" s="116"/>
      <c r="Y94" s="295"/>
      <c r="Z94" s="296"/>
      <c r="AA94" s="117"/>
      <c r="AB94" s="110"/>
      <c r="AC94" s="291"/>
    </row>
    <row r="95" spans="1:29" ht="15.75" customHeight="1">
      <c r="A95" s="312"/>
      <c r="B95" s="100"/>
      <c r="C95" s="293"/>
      <c r="D95" s="294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07"/>
      <c r="S95" s="47"/>
      <c r="T95" s="48"/>
      <c r="U95" s="111"/>
      <c r="V95" s="112"/>
      <c r="W95" s="113"/>
      <c r="X95" s="50"/>
      <c r="Y95" s="295"/>
      <c r="Z95" s="296"/>
      <c r="AA95" s="117"/>
      <c r="AB95" s="110"/>
      <c r="AC95" s="291"/>
    </row>
    <row r="96" spans="1:29" ht="15.75" customHeight="1">
      <c r="A96" s="312"/>
      <c r="B96" s="100"/>
      <c r="C96" s="293"/>
      <c r="D96" s="294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307"/>
      <c r="S96" s="47"/>
      <c r="T96" s="48"/>
      <c r="U96" s="111"/>
      <c r="V96" s="112"/>
      <c r="W96" s="113"/>
      <c r="X96" s="116"/>
      <c r="Y96" s="295"/>
      <c r="Z96" s="296"/>
      <c r="AA96" s="117"/>
      <c r="AB96" s="110"/>
      <c r="AC96" s="291"/>
    </row>
    <row r="97" spans="1:29" ht="15.75" customHeight="1">
      <c r="A97" s="312"/>
      <c r="B97" s="100"/>
      <c r="C97" s="293"/>
      <c r="D97" s="294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07"/>
      <c r="S97" s="47"/>
      <c r="T97" s="48"/>
      <c r="U97" s="111"/>
      <c r="V97" s="112"/>
      <c r="W97" s="113"/>
      <c r="X97" s="116"/>
      <c r="Y97" s="295"/>
      <c r="Z97" s="296"/>
      <c r="AA97" s="117"/>
      <c r="AB97" s="110"/>
      <c r="AC97" s="291"/>
    </row>
    <row r="98" spans="1:29" ht="15.75" customHeight="1">
      <c r="A98" s="312"/>
      <c r="B98" s="100"/>
      <c r="C98" s="293"/>
      <c r="D98" s="294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07"/>
      <c r="S98" s="47"/>
      <c r="T98" s="48"/>
      <c r="U98" s="111"/>
      <c r="V98" s="112"/>
      <c r="W98" s="126"/>
      <c r="X98" s="127"/>
      <c r="Y98" s="295"/>
      <c r="Z98" s="296"/>
      <c r="AA98" s="117"/>
      <c r="AB98" s="110"/>
      <c r="AC98" s="291"/>
    </row>
    <row r="99" spans="1:29" ht="15.75" customHeight="1">
      <c r="A99" s="312"/>
      <c r="B99" s="100"/>
      <c r="C99" s="293"/>
      <c r="D99" s="294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07"/>
      <c r="S99" s="47"/>
      <c r="T99" s="48"/>
      <c r="U99" s="111"/>
      <c r="V99" s="112"/>
      <c r="W99" s="126"/>
      <c r="X99" s="127"/>
      <c r="Y99" s="295"/>
      <c r="Z99" s="296"/>
      <c r="AA99" s="117"/>
      <c r="AB99" s="110"/>
      <c r="AC99" s="291"/>
    </row>
    <row r="100" spans="1:29" ht="15.75" customHeight="1">
      <c r="A100" s="312"/>
      <c r="B100" s="100"/>
      <c r="C100" s="293"/>
      <c r="D100" s="294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07"/>
      <c r="S100" s="47"/>
      <c r="T100" s="48"/>
      <c r="U100" s="111"/>
      <c r="V100" s="112"/>
      <c r="W100" s="126"/>
      <c r="X100" s="127"/>
      <c r="Y100" s="295"/>
      <c r="Z100" s="296"/>
      <c r="AA100" s="117"/>
      <c r="AB100" s="110"/>
      <c r="AC100" s="291"/>
    </row>
    <row r="101" spans="1:29" ht="15.75" customHeight="1">
      <c r="A101" s="312"/>
      <c r="B101" s="100"/>
      <c r="C101" s="293"/>
      <c r="D101" s="294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07"/>
      <c r="S101" s="47"/>
      <c r="T101" s="48"/>
      <c r="U101" s="111"/>
      <c r="V101" s="112"/>
      <c r="W101" s="126"/>
      <c r="X101" s="127"/>
      <c r="Y101" s="295"/>
      <c r="Z101" s="296"/>
      <c r="AA101" s="117"/>
      <c r="AB101" s="110"/>
      <c r="AC101" s="291"/>
    </row>
    <row r="102" spans="1:29" ht="15.75" customHeight="1">
      <c r="A102" s="312"/>
      <c r="B102" s="100"/>
      <c r="C102" s="293"/>
      <c r="D102" s="294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07"/>
      <c r="S102" s="47"/>
      <c r="T102" s="48"/>
      <c r="U102" s="111"/>
      <c r="V102" s="112"/>
      <c r="W102" s="126"/>
      <c r="X102" s="127"/>
      <c r="Y102" s="295"/>
      <c r="Z102" s="296"/>
      <c r="AA102" s="117"/>
      <c r="AB102" s="110"/>
      <c r="AC102" s="291"/>
    </row>
    <row r="103" spans="1:29" ht="15.75" customHeight="1">
      <c r="A103" s="312"/>
      <c r="B103" s="100"/>
      <c r="C103" s="293"/>
      <c r="D103" s="294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07"/>
      <c r="S103" s="47"/>
      <c r="T103" s="48"/>
      <c r="U103" s="111"/>
      <c r="V103" s="112"/>
      <c r="W103" s="126"/>
      <c r="X103" s="127"/>
      <c r="Y103" s="295"/>
      <c r="Z103" s="296"/>
      <c r="AA103" s="117"/>
      <c r="AB103" s="110"/>
      <c r="AC103" s="291"/>
    </row>
    <row r="104" spans="1:29" ht="15.75" customHeight="1">
      <c r="A104" s="312"/>
      <c r="B104" s="100"/>
      <c r="C104" s="293"/>
      <c r="D104" s="294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07"/>
      <c r="S104" s="47"/>
      <c r="T104" s="48"/>
      <c r="U104" s="111"/>
      <c r="V104" s="112"/>
      <c r="W104" s="126"/>
      <c r="X104" s="127"/>
      <c r="Y104" s="295"/>
      <c r="Z104" s="296"/>
      <c r="AA104" s="117"/>
      <c r="AB104" s="110"/>
      <c r="AC104" s="291"/>
    </row>
    <row r="105" spans="1:29" ht="15.75" customHeight="1">
      <c r="A105" s="312"/>
      <c r="B105" s="100"/>
      <c r="C105" s="293"/>
      <c r="D105" s="294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07"/>
      <c r="S105" s="119"/>
      <c r="T105" s="120"/>
      <c r="U105" s="130"/>
      <c r="V105" s="131"/>
      <c r="W105" s="126"/>
      <c r="X105" s="127"/>
      <c r="Y105" s="295"/>
      <c r="Z105" s="296"/>
      <c r="AA105" s="165"/>
      <c r="AB105" s="125"/>
      <c r="AC105" s="291"/>
    </row>
    <row r="106" spans="1:29" ht="15.75" customHeight="1" thickBot="1">
      <c r="A106" s="313"/>
      <c r="B106" s="133" t="s">
        <v>117</v>
      </c>
      <c r="C106" s="297"/>
      <c r="D106" s="297"/>
      <c r="E106" s="134"/>
      <c r="F106" s="167"/>
      <c r="G106" s="135"/>
      <c r="H106" s="69"/>
      <c r="I106" s="136">
        <f t="shared" ref="I106:J106" si="31">AVERAGE(I90:I105)</f>
        <v>3.75</v>
      </c>
      <c r="J106" s="137">
        <f t="shared" si="31"/>
        <v>3225</v>
      </c>
      <c r="K106" s="138">
        <f t="shared" ref="K106" si="32">J106/I106</f>
        <v>860</v>
      </c>
      <c r="L106" s="136">
        <f t="shared" ref="L106:M106" si="33">AVERAGE(L90:L105)</f>
        <v>3.75</v>
      </c>
      <c r="M106" s="137">
        <f t="shared" si="33"/>
        <v>2865.7260360424102</v>
      </c>
      <c r="N106" s="138">
        <f>M106/L106</f>
        <v>764.1936096113094</v>
      </c>
      <c r="O106" s="139">
        <f>L106-I106</f>
        <v>0</v>
      </c>
      <c r="P106" s="140">
        <f>N106-K106</f>
        <v>-95.806390388690602</v>
      </c>
      <c r="Q106" s="141">
        <f>N106/K106</f>
        <v>0.88859722047826672</v>
      </c>
      <c r="R106" s="308"/>
      <c r="S106" s="142">
        <f>S90</f>
        <v>0.29166666666666669</v>
      </c>
      <c r="T106" s="143">
        <f>INDEX(T90:T105,COUNTA(T90:T105))</f>
        <v>0.3981365740740741</v>
      </c>
      <c r="U106" s="144"/>
      <c r="V106" s="166"/>
      <c r="W106" s="167"/>
      <c r="X106" s="138"/>
      <c r="Y106" s="298"/>
      <c r="Z106" s="299"/>
      <c r="AA106" s="168">
        <f>M106-J106</f>
        <v>-359.27396395758979</v>
      </c>
      <c r="AB106" s="141">
        <f>M106/J106</f>
        <v>0.88859722047826672</v>
      </c>
      <c r="AC106" s="292"/>
    </row>
    <row r="107" spans="1:29" ht="15.75" customHeight="1">
      <c r="A107" s="300" t="s">
        <v>139</v>
      </c>
      <c r="B107" s="114" t="s">
        <v>114</v>
      </c>
      <c r="C107" s="304" t="s">
        <v>140</v>
      </c>
      <c r="D107" s="305"/>
      <c r="E107" s="147">
        <v>25.64</v>
      </c>
      <c r="F107" s="97">
        <v>1151</v>
      </c>
      <c r="G107" s="148">
        <f t="shared" ref="G107:G110" si="34">E107*F107</f>
        <v>29511.64</v>
      </c>
      <c r="H107" s="149"/>
      <c r="I107" s="150">
        <v>11</v>
      </c>
      <c r="J107" s="151">
        <v>3600</v>
      </c>
      <c r="K107" s="152">
        <f>J107/I107</f>
        <v>327.27272727272725</v>
      </c>
      <c r="L107" s="153">
        <v>11</v>
      </c>
      <c r="M107" s="151">
        <f>F107/V107*60</f>
        <v>3155.8263518659619</v>
      </c>
      <c r="N107" s="152">
        <f>M107/L107</f>
        <v>286.89330471508742</v>
      </c>
      <c r="O107" s="154">
        <f>L107-I107</f>
        <v>0</v>
      </c>
      <c r="P107" s="155">
        <f>N107-K107</f>
        <v>-40.379422557639828</v>
      </c>
      <c r="Q107" s="156">
        <f>N107/K107</f>
        <v>0.87661843107387827</v>
      </c>
      <c r="R107" s="306">
        <f>Q123</f>
        <v>0.868913998685935</v>
      </c>
      <c r="S107" s="157">
        <v>0.70841435185185186</v>
      </c>
      <c r="T107" s="158">
        <v>0.72361111111111109</v>
      </c>
      <c r="U107" s="159"/>
      <c r="V107" s="160">
        <v>21.88333333333329</v>
      </c>
      <c r="W107" s="158"/>
      <c r="X107" s="169"/>
      <c r="Y107" s="309"/>
      <c r="Z107" s="310"/>
      <c r="AA107" s="115">
        <f>M107-J107</f>
        <v>-444.1736481340381</v>
      </c>
      <c r="AB107" s="156">
        <f>M107/J107</f>
        <v>0.87661843107387827</v>
      </c>
      <c r="AC107" s="290">
        <f>AB123</f>
        <v>0.868913998685935</v>
      </c>
    </row>
    <row r="108" spans="1:29" ht="15.75" customHeight="1">
      <c r="A108" s="301"/>
      <c r="B108" s="100" t="s">
        <v>114</v>
      </c>
      <c r="C108" s="293" t="s">
        <v>141</v>
      </c>
      <c r="D108" s="294"/>
      <c r="E108" s="101">
        <v>29.52</v>
      </c>
      <c r="F108" s="102">
        <v>1384</v>
      </c>
      <c r="G108" s="103">
        <f t="shared" si="34"/>
        <v>40855.68</v>
      </c>
      <c r="H108" s="26"/>
      <c r="I108" s="104">
        <v>12</v>
      </c>
      <c r="J108" s="105">
        <v>3600</v>
      </c>
      <c r="K108" s="106">
        <f t="shared" si="26"/>
        <v>300</v>
      </c>
      <c r="L108" s="107">
        <v>12</v>
      </c>
      <c r="M108" s="105">
        <f>F108/V108*60</f>
        <v>3119.8497182216711</v>
      </c>
      <c r="N108" s="106">
        <f>M108/L108</f>
        <v>259.98747651847259</v>
      </c>
      <c r="O108" s="108">
        <f>L108-I108</f>
        <v>0</v>
      </c>
      <c r="P108" s="109">
        <f>N108-K108</f>
        <v>-40.01252348152741</v>
      </c>
      <c r="Q108" s="110">
        <f>N108/K108</f>
        <v>0.86662492172824201</v>
      </c>
      <c r="R108" s="307"/>
      <c r="S108" s="47">
        <v>0.72804398148148153</v>
      </c>
      <c r="T108" s="48">
        <v>0.74652777777777779</v>
      </c>
      <c r="U108" s="111">
        <v>6.3833333333334252</v>
      </c>
      <c r="V108" s="112">
        <v>26.616666666666617</v>
      </c>
      <c r="W108" s="113"/>
      <c r="X108" s="13"/>
      <c r="Y108" s="295"/>
      <c r="Z108" s="296"/>
      <c r="AA108" s="117">
        <f>M108-J108</f>
        <v>-480.15028177832892</v>
      </c>
      <c r="AB108" s="110">
        <f>M108/J108</f>
        <v>0.86662492172824201</v>
      </c>
      <c r="AC108" s="291"/>
    </row>
    <row r="109" spans="1:29" ht="15.75" customHeight="1">
      <c r="A109" s="301"/>
      <c r="B109" s="100" t="s">
        <v>114</v>
      </c>
      <c r="C109" s="293" t="s">
        <v>142</v>
      </c>
      <c r="D109" s="294"/>
      <c r="E109" s="101">
        <v>29.85</v>
      </c>
      <c r="F109" s="102">
        <v>1477</v>
      </c>
      <c r="G109" s="103">
        <f t="shared" si="34"/>
        <v>44088.450000000004</v>
      </c>
      <c r="H109" s="26"/>
      <c r="I109" s="104">
        <v>12</v>
      </c>
      <c r="J109" s="105">
        <v>3600</v>
      </c>
      <c r="K109" s="106">
        <f t="shared" si="26"/>
        <v>300</v>
      </c>
      <c r="L109" s="107">
        <v>12</v>
      </c>
      <c r="M109" s="105">
        <f>F109/V109*60</f>
        <v>3120.4225352112717</v>
      </c>
      <c r="N109" s="106">
        <f>M109/L109</f>
        <v>260.03521126760597</v>
      </c>
      <c r="O109" s="108">
        <f>L109-I109</f>
        <v>0</v>
      </c>
      <c r="P109" s="109">
        <f>N109-K109</f>
        <v>-39.964788732394027</v>
      </c>
      <c r="Q109" s="110">
        <f>N109/K109</f>
        <v>0.8667840375586866</v>
      </c>
      <c r="R109" s="307"/>
      <c r="S109" s="47">
        <v>0.75</v>
      </c>
      <c r="T109" s="48">
        <v>0.7697222222222222</v>
      </c>
      <c r="U109" s="111">
        <v>4.9999999999999822</v>
      </c>
      <c r="V109" s="112">
        <v>28.399999999999963</v>
      </c>
      <c r="W109" s="113"/>
      <c r="X109" s="13"/>
      <c r="Y109" s="295"/>
      <c r="Z109" s="296"/>
      <c r="AA109" s="117">
        <f>M109-J109</f>
        <v>-479.57746478872832</v>
      </c>
      <c r="AB109" s="110">
        <f>M109/J109</f>
        <v>0.8667840375586866</v>
      </c>
      <c r="AC109" s="291"/>
    </row>
    <row r="110" spans="1:29" ht="15.75" customHeight="1">
      <c r="A110" s="301"/>
      <c r="B110" s="100" t="s">
        <v>120</v>
      </c>
      <c r="C110" s="293" t="s">
        <v>143</v>
      </c>
      <c r="D110" s="294"/>
      <c r="E110" s="101">
        <v>28.57</v>
      </c>
      <c r="F110" s="102">
        <v>1501</v>
      </c>
      <c r="G110" s="103">
        <f t="shared" si="34"/>
        <v>42883.57</v>
      </c>
      <c r="H110" s="26"/>
      <c r="I110" s="104">
        <v>12</v>
      </c>
      <c r="J110" s="105">
        <v>3600</v>
      </c>
      <c r="K110" s="106">
        <f t="shared" si="26"/>
        <v>300</v>
      </c>
      <c r="L110" s="107">
        <v>12</v>
      </c>
      <c r="M110" s="105">
        <f>F110/V110*60</f>
        <v>3116.2629757785594</v>
      </c>
      <c r="N110" s="106">
        <f>M110/L110</f>
        <v>259.68858131487997</v>
      </c>
      <c r="O110" s="108">
        <f>L110-I110</f>
        <v>0</v>
      </c>
      <c r="P110" s="109">
        <f>N110-K110</f>
        <v>-40.311418685120032</v>
      </c>
      <c r="Q110" s="110">
        <f>N110/K110</f>
        <v>0.86562860438293321</v>
      </c>
      <c r="R110" s="307"/>
      <c r="S110" s="47">
        <v>0.77298611111111115</v>
      </c>
      <c r="T110" s="48">
        <v>0.79305555555555551</v>
      </c>
      <c r="U110" s="111">
        <v>4.7000000000000952</v>
      </c>
      <c r="V110" s="112">
        <v>28.899999999999881</v>
      </c>
      <c r="W110" s="113"/>
      <c r="X110" s="116"/>
      <c r="Y110" s="295"/>
      <c r="Z110" s="296"/>
      <c r="AA110" s="117">
        <f>M110-J110</f>
        <v>-483.73702422144061</v>
      </c>
      <c r="AB110" s="110">
        <f>M110/J110</f>
        <v>0.86562860438293321</v>
      </c>
      <c r="AC110" s="291"/>
    </row>
    <row r="111" spans="1:29" ht="15.75" customHeight="1">
      <c r="A111" s="302"/>
      <c r="B111" s="100"/>
      <c r="C111" s="293"/>
      <c r="D111" s="294"/>
      <c r="E111" s="101"/>
      <c r="F111" s="102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307"/>
      <c r="S111" s="47"/>
      <c r="T111" s="48"/>
      <c r="U111" s="111"/>
      <c r="V111" s="112"/>
      <c r="W111" s="113"/>
      <c r="X111" s="116"/>
      <c r="Y111" s="295"/>
      <c r="Z111" s="296"/>
      <c r="AA111" s="117"/>
      <c r="AB111" s="110"/>
      <c r="AC111" s="291"/>
    </row>
    <row r="112" spans="1:29" ht="15.75" customHeight="1">
      <c r="A112" s="302"/>
      <c r="B112" s="100"/>
      <c r="C112" s="293"/>
      <c r="D112" s="294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07"/>
      <c r="S112" s="47"/>
      <c r="T112" s="48"/>
      <c r="U112" s="111"/>
      <c r="V112" s="112"/>
      <c r="W112" s="113"/>
      <c r="X112" s="50"/>
      <c r="Y112" s="295"/>
      <c r="Z112" s="296"/>
      <c r="AA112" s="117"/>
      <c r="AB112" s="110"/>
      <c r="AC112" s="291"/>
    </row>
    <row r="113" spans="1:29" ht="15.75" customHeight="1">
      <c r="A113" s="302"/>
      <c r="B113" s="100"/>
      <c r="C113" s="293"/>
      <c r="D113" s="294"/>
      <c r="E113" s="101"/>
      <c r="F113" s="102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307"/>
      <c r="S113" s="47"/>
      <c r="T113" s="48"/>
      <c r="U113" s="111"/>
      <c r="V113" s="112"/>
      <c r="W113" s="113"/>
      <c r="X113" s="116"/>
      <c r="Y113" s="295"/>
      <c r="Z113" s="296"/>
      <c r="AA113" s="117"/>
      <c r="AB113" s="110"/>
      <c r="AC113" s="291"/>
    </row>
    <row r="114" spans="1:29" ht="15.75" customHeight="1">
      <c r="A114" s="302"/>
      <c r="B114" s="100"/>
      <c r="C114" s="293"/>
      <c r="D114" s="294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07"/>
      <c r="S114" s="47"/>
      <c r="T114" s="48"/>
      <c r="U114" s="111"/>
      <c r="V114" s="112"/>
      <c r="W114" s="113"/>
      <c r="X114" s="116"/>
      <c r="Y114" s="295"/>
      <c r="Z114" s="296"/>
      <c r="AA114" s="117"/>
      <c r="AB114" s="110"/>
      <c r="AC114" s="291"/>
    </row>
    <row r="115" spans="1:29" ht="15.75" customHeight="1">
      <c r="A115" s="302"/>
      <c r="B115" s="100"/>
      <c r="C115" s="293"/>
      <c r="D115" s="294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07"/>
      <c r="S115" s="47"/>
      <c r="T115" s="48"/>
      <c r="U115" s="111"/>
      <c r="V115" s="112"/>
      <c r="W115" s="126"/>
      <c r="X115" s="127"/>
      <c r="Y115" s="295"/>
      <c r="Z115" s="296"/>
      <c r="AA115" s="117"/>
      <c r="AB115" s="110"/>
      <c r="AC115" s="291"/>
    </row>
    <row r="116" spans="1:29" ht="15.75" customHeight="1">
      <c r="A116" s="302"/>
      <c r="B116" s="100"/>
      <c r="C116" s="293"/>
      <c r="D116" s="294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07"/>
      <c r="S116" s="47"/>
      <c r="T116" s="48"/>
      <c r="U116" s="111"/>
      <c r="V116" s="112"/>
      <c r="W116" s="126"/>
      <c r="X116" s="127"/>
      <c r="Y116" s="295"/>
      <c r="Z116" s="296"/>
      <c r="AA116" s="117"/>
      <c r="AB116" s="110"/>
      <c r="AC116" s="291"/>
    </row>
    <row r="117" spans="1:29" ht="15.75" customHeight="1">
      <c r="A117" s="302"/>
      <c r="B117" s="100"/>
      <c r="C117" s="293"/>
      <c r="D117" s="294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07"/>
      <c r="S117" s="47"/>
      <c r="T117" s="48"/>
      <c r="U117" s="111"/>
      <c r="V117" s="112"/>
      <c r="W117" s="126"/>
      <c r="X117" s="127"/>
      <c r="Y117" s="295"/>
      <c r="Z117" s="296"/>
      <c r="AA117" s="117"/>
      <c r="AB117" s="110"/>
      <c r="AC117" s="291"/>
    </row>
    <row r="118" spans="1:29" ht="15.75" customHeight="1">
      <c r="A118" s="302"/>
      <c r="B118" s="100"/>
      <c r="C118" s="293"/>
      <c r="D118" s="294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07"/>
      <c r="S118" s="47"/>
      <c r="T118" s="48"/>
      <c r="U118" s="111"/>
      <c r="V118" s="112"/>
      <c r="W118" s="126"/>
      <c r="X118" s="127"/>
      <c r="Y118" s="295"/>
      <c r="Z118" s="296"/>
      <c r="AA118" s="117"/>
      <c r="AB118" s="110"/>
      <c r="AC118" s="291"/>
    </row>
    <row r="119" spans="1:29" ht="15.75" customHeight="1">
      <c r="A119" s="302"/>
      <c r="B119" s="100"/>
      <c r="C119" s="293"/>
      <c r="D119" s="294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07"/>
      <c r="S119" s="47"/>
      <c r="T119" s="48"/>
      <c r="U119" s="111"/>
      <c r="V119" s="112"/>
      <c r="W119" s="126"/>
      <c r="X119" s="127"/>
      <c r="Y119" s="295"/>
      <c r="Z119" s="296"/>
      <c r="AA119" s="117"/>
      <c r="AB119" s="110"/>
      <c r="AC119" s="291"/>
    </row>
    <row r="120" spans="1:29" ht="15.75" customHeight="1">
      <c r="A120" s="302"/>
      <c r="B120" s="100"/>
      <c r="C120" s="293"/>
      <c r="D120" s="294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07"/>
      <c r="S120" s="47"/>
      <c r="T120" s="48"/>
      <c r="U120" s="111"/>
      <c r="V120" s="112"/>
      <c r="W120" s="126"/>
      <c r="X120" s="127"/>
      <c r="Y120" s="295"/>
      <c r="Z120" s="296"/>
      <c r="AA120" s="117"/>
      <c r="AB120" s="110"/>
      <c r="AC120" s="291"/>
    </row>
    <row r="121" spans="1:29" ht="15.75" customHeight="1">
      <c r="A121" s="302"/>
      <c r="B121" s="100"/>
      <c r="C121" s="293"/>
      <c r="D121" s="294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07"/>
      <c r="S121" s="47"/>
      <c r="T121" s="48"/>
      <c r="U121" s="111"/>
      <c r="V121" s="112"/>
      <c r="W121" s="126"/>
      <c r="X121" s="127"/>
      <c r="Y121" s="295"/>
      <c r="Z121" s="296"/>
      <c r="AA121" s="117"/>
      <c r="AB121" s="110"/>
      <c r="AC121" s="291"/>
    </row>
    <row r="122" spans="1:29" ht="15.75" customHeight="1">
      <c r="A122" s="302"/>
      <c r="B122" s="100"/>
      <c r="C122" s="293"/>
      <c r="D122" s="294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07"/>
      <c r="S122" s="119"/>
      <c r="T122" s="120"/>
      <c r="U122" s="130"/>
      <c r="V122" s="131"/>
      <c r="W122" s="126"/>
      <c r="X122" s="127"/>
      <c r="Y122" s="295"/>
      <c r="Z122" s="296"/>
      <c r="AA122" s="165"/>
      <c r="AB122" s="125"/>
      <c r="AC122" s="291"/>
    </row>
    <row r="123" spans="1:29" ht="15.75" customHeight="1" thickBot="1">
      <c r="A123" s="303"/>
      <c r="B123" s="133" t="s">
        <v>117</v>
      </c>
      <c r="C123" s="297"/>
      <c r="D123" s="297"/>
      <c r="E123" s="134"/>
      <c r="F123" s="167"/>
      <c r="G123" s="135"/>
      <c r="H123" s="69"/>
      <c r="I123" s="136">
        <f t="shared" ref="I123:J123" si="35">AVERAGE(I107:I122)</f>
        <v>11.75</v>
      </c>
      <c r="J123" s="137">
        <f t="shared" si="35"/>
        <v>3600</v>
      </c>
      <c r="K123" s="138">
        <f t="shared" ref="K123" si="36">J123/I123</f>
        <v>306.38297872340428</v>
      </c>
      <c r="L123" s="136">
        <f t="shared" ref="L123:M123" si="37">AVERAGE(L107:L122)</f>
        <v>11.75</v>
      </c>
      <c r="M123" s="137">
        <f t="shared" si="37"/>
        <v>3128.0903952693661</v>
      </c>
      <c r="N123" s="138">
        <f>M123/L123</f>
        <v>266.22045917186097</v>
      </c>
      <c r="O123" s="139">
        <f>L123-I123</f>
        <v>0</v>
      </c>
      <c r="P123" s="140">
        <f>N123-K123</f>
        <v>-40.162519551543312</v>
      </c>
      <c r="Q123" s="141">
        <f>N123/K123</f>
        <v>0.868913998685935</v>
      </c>
      <c r="R123" s="308"/>
      <c r="S123" s="142">
        <f>S107</f>
        <v>0.70841435185185186</v>
      </c>
      <c r="T123" s="143">
        <f>INDEX(T107:T122,COUNTA(T107:T122))</f>
        <v>0.79305555555555551</v>
      </c>
      <c r="U123" s="144"/>
      <c r="V123" s="166"/>
      <c r="W123" s="167"/>
      <c r="X123" s="138"/>
      <c r="Y123" s="298"/>
      <c r="Z123" s="299"/>
      <c r="AA123" s="168">
        <f>M123-J123</f>
        <v>-471.90960473063387</v>
      </c>
      <c r="AB123" s="141">
        <f>M123/J123</f>
        <v>0.868913998685935</v>
      </c>
      <c r="AC123" s="292"/>
    </row>
    <row r="124" spans="1:29" ht="15.75" customHeight="1">
      <c r="A124" s="311" t="s">
        <v>144</v>
      </c>
      <c r="B124" s="114" t="s">
        <v>120</v>
      </c>
      <c r="C124" s="304" t="s">
        <v>217</v>
      </c>
      <c r="D124" s="305"/>
      <c r="E124" s="147">
        <v>22.48</v>
      </c>
      <c r="F124" s="97">
        <v>2097</v>
      </c>
      <c r="G124" s="148">
        <f t="shared" ref="G124:G127" si="38">E124*F124</f>
        <v>47140.56</v>
      </c>
      <c r="H124" s="149"/>
      <c r="I124" s="150">
        <v>5</v>
      </c>
      <c r="J124" s="151">
        <v>3000</v>
      </c>
      <c r="K124" s="152">
        <f>J124/I124</f>
        <v>600</v>
      </c>
      <c r="L124" s="153">
        <v>5</v>
      </c>
      <c r="M124" s="151">
        <f>F124/V124*60</f>
        <v>2660.9799083538992</v>
      </c>
      <c r="N124" s="152">
        <f>M124/L124</f>
        <v>532.19598167077982</v>
      </c>
      <c r="O124" s="154">
        <f>L124-I124</f>
        <v>0</v>
      </c>
      <c r="P124" s="155">
        <f>N124-K124</f>
        <v>-67.804018329220185</v>
      </c>
      <c r="Q124" s="156">
        <f>N124/K124</f>
        <v>0.88699330278463306</v>
      </c>
      <c r="R124" s="306">
        <f>Q140</f>
        <v>0.89147885070637012</v>
      </c>
      <c r="S124" s="157">
        <v>0.70833333333333337</v>
      </c>
      <c r="T124" s="158">
        <v>0.74116898148148147</v>
      </c>
      <c r="U124" s="159"/>
      <c r="V124" s="160">
        <v>47.28333333333326</v>
      </c>
      <c r="W124" s="161"/>
      <c r="X124" s="162"/>
      <c r="Y124" s="309"/>
      <c r="Z124" s="310"/>
      <c r="AA124" s="115">
        <f>M124-J124</f>
        <v>-339.02009164610081</v>
      </c>
      <c r="AB124" s="156">
        <f>M124/J124</f>
        <v>0.88699330278463306</v>
      </c>
      <c r="AC124" s="290">
        <f>AB140</f>
        <v>0.89147885070637012</v>
      </c>
    </row>
    <row r="125" spans="1:29" ht="15.75" customHeight="1">
      <c r="A125" s="312"/>
      <c r="B125" s="100" t="s">
        <v>120</v>
      </c>
      <c r="C125" s="293" t="s">
        <v>148</v>
      </c>
      <c r="D125" s="294"/>
      <c r="E125" s="101">
        <v>24.54</v>
      </c>
      <c r="F125" s="102">
        <v>2345</v>
      </c>
      <c r="G125" s="103">
        <f t="shared" si="38"/>
        <v>57546.299999999996</v>
      </c>
      <c r="H125" s="26"/>
      <c r="I125" s="104">
        <v>4</v>
      </c>
      <c r="J125" s="105">
        <v>3000</v>
      </c>
      <c r="K125" s="106">
        <f t="shared" ref="K125:K127" si="39">J125/I125</f>
        <v>750</v>
      </c>
      <c r="L125" s="107">
        <v>4</v>
      </c>
      <c r="M125" s="105">
        <f>F125/V125*60</f>
        <v>2663.0914826498424</v>
      </c>
      <c r="N125" s="106">
        <f>M125/L125</f>
        <v>665.7728706624606</v>
      </c>
      <c r="O125" s="108">
        <f>L125-I125</f>
        <v>0</v>
      </c>
      <c r="P125" s="109">
        <f>N125-K125</f>
        <v>-84.227129337539395</v>
      </c>
      <c r="Q125" s="110">
        <f>N125/K125</f>
        <v>0.88769716088328077</v>
      </c>
      <c r="R125" s="307"/>
      <c r="S125" s="47">
        <v>0.74456018518518519</v>
      </c>
      <c r="T125" s="48">
        <v>0.78125</v>
      </c>
      <c r="U125" s="111">
        <v>4.8833333333333506</v>
      </c>
      <c r="V125" s="112">
        <v>52.833333333333329</v>
      </c>
      <c r="W125" s="113"/>
      <c r="X125" s="116"/>
      <c r="Y125" s="295"/>
      <c r="Z125" s="296"/>
      <c r="AA125" s="117">
        <f>M125-J125</f>
        <v>-336.90851735015758</v>
      </c>
      <c r="AB125" s="110">
        <f>M125/J125</f>
        <v>0.88769716088328077</v>
      </c>
      <c r="AC125" s="291"/>
    </row>
    <row r="126" spans="1:29" ht="15.75" customHeight="1">
      <c r="A126" s="312"/>
      <c r="B126" s="100" t="s">
        <v>120</v>
      </c>
      <c r="C126" s="293" t="s">
        <v>145</v>
      </c>
      <c r="D126" s="294"/>
      <c r="E126" s="101">
        <v>16.7</v>
      </c>
      <c r="F126" s="102">
        <v>1456</v>
      </c>
      <c r="G126" s="103">
        <f t="shared" si="38"/>
        <v>24315.200000000001</v>
      </c>
      <c r="H126" s="26"/>
      <c r="I126" s="104">
        <v>3</v>
      </c>
      <c r="J126" s="105">
        <v>3300</v>
      </c>
      <c r="K126" s="106">
        <f t="shared" si="39"/>
        <v>1100</v>
      </c>
      <c r="L126" s="107">
        <v>3</v>
      </c>
      <c r="M126" s="105">
        <f>F126/V126*60</f>
        <v>2951.3513513513526</v>
      </c>
      <c r="N126" s="106">
        <f>M126/L126</f>
        <v>983.7837837837842</v>
      </c>
      <c r="O126" s="108">
        <f>L126-I126</f>
        <v>0</v>
      </c>
      <c r="P126" s="109">
        <f>N126-K126</f>
        <v>-116.2162162162158</v>
      </c>
      <c r="Q126" s="110">
        <f>N126/K126</f>
        <v>0.89434889434889475</v>
      </c>
      <c r="R126" s="307"/>
      <c r="S126" s="47">
        <v>0.78569444444444447</v>
      </c>
      <c r="T126" s="48">
        <v>0.80625000000000002</v>
      </c>
      <c r="U126" s="111">
        <v>6.4000000000000412</v>
      </c>
      <c r="V126" s="112">
        <v>29.599999999999991</v>
      </c>
      <c r="W126" s="113"/>
      <c r="X126" s="116"/>
      <c r="Y126" s="295"/>
      <c r="Z126" s="296"/>
      <c r="AA126" s="117">
        <f>M126-J126</f>
        <v>-348.6486486486474</v>
      </c>
      <c r="AB126" s="110">
        <f>M126/J126</f>
        <v>0.89434889434889475</v>
      </c>
      <c r="AC126" s="291"/>
    </row>
    <row r="127" spans="1:29" ht="15.75" customHeight="1">
      <c r="A127" s="312"/>
      <c r="B127" s="100" t="s">
        <v>120</v>
      </c>
      <c r="C127" s="293" t="s">
        <v>150</v>
      </c>
      <c r="D127" s="294"/>
      <c r="E127" s="101">
        <v>17.89</v>
      </c>
      <c r="F127" s="102">
        <v>4665</v>
      </c>
      <c r="G127" s="103">
        <f t="shared" si="38"/>
        <v>83456.850000000006</v>
      </c>
      <c r="H127" s="26"/>
      <c r="I127" s="104">
        <v>4</v>
      </c>
      <c r="J127" s="105">
        <v>3300</v>
      </c>
      <c r="K127" s="106">
        <f t="shared" si="39"/>
        <v>825</v>
      </c>
      <c r="L127" s="107">
        <v>4</v>
      </c>
      <c r="M127" s="105">
        <f>F127/V127*60</f>
        <v>2957.2107765451688</v>
      </c>
      <c r="N127" s="106">
        <f>M127/L127</f>
        <v>739.30269413629219</v>
      </c>
      <c r="O127" s="108">
        <f>L127-I127</f>
        <v>0</v>
      </c>
      <c r="P127" s="109">
        <f>N127-K127</f>
        <v>-85.697305863707811</v>
      </c>
      <c r="Q127" s="110">
        <f>N127/K127</f>
        <v>0.89612447774096027</v>
      </c>
      <c r="R127" s="307"/>
      <c r="S127" s="47">
        <v>0.80996527777777783</v>
      </c>
      <c r="T127" s="48">
        <v>0.87569444444444444</v>
      </c>
      <c r="U127" s="111">
        <v>5.3500000000000369</v>
      </c>
      <c r="V127" s="112">
        <v>94.64999999999992</v>
      </c>
      <c r="W127" s="113"/>
      <c r="X127" s="116"/>
      <c r="Y127" s="295"/>
      <c r="Z127" s="296"/>
      <c r="AA127" s="117">
        <f>M127-J127</f>
        <v>-342.78922345483124</v>
      </c>
      <c r="AB127" s="110">
        <f>M127/J127</f>
        <v>0.89612447774096027</v>
      </c>
      <c r="AC127" s="291"/>
    </row>
    <row r="128" spans="1:29" ht="15.75" customHeight="1">
      <c r="A128" s="312"/>
      <c r="B128" s="100"/>
      <c r="C128" s="293"/>
      <c r="D128" s="294"/>
      <c r="E128" s="101"/>
      <c r="F128" s="102"/>
      <c r="G128" s="103"/>
      <c r="H128" s="13"/>
      <c r="I128" s="104"/>
      <c r="J128" s="105"/>
      <c r="K128" s="106"/>
      <c r="L128" s="118"/>
      <c r="M128" s="105"/>
      <c r="N128" s="106"/>
      <c r="O128" s="108"/>
      <c r="P128" s="109"/>
      <c r="Q128" s="110"/>
      <c r="R128" s="307"/>
      <c r="S128" s="47"/>
      <c r="T128" s="48"/>
      <c r="U128" s="111"/>
      <c r="V128" s="112"/>
      <c r="W128" s="113"/>
      <c r="X128" s="116"/>
      <c r="Y128" s="295"/>
      <c r="Z128" s="296"/>
      <c r="AA128" s="117"/>
      <c r="AB128" s="110"/>
      <c r="AC128" s="291"/>
    </row>
    <row r="129" spans="1:29" ht="15.75" customHeight="1">
      <c r="A129" s="312"/>
      <c r="B129" s="100"/>
      <c r="C129" s="293"/>
      <c r="D129" s="294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07"/>
      <c r="S129" s="47"/>
      <c r="T129" s="48"/>
      <c r="U129" s="111"/>
      <c r="V129" s="112"/>
      <c r="W129" s="113"/>
      <c r="X129" s="116"/>
      <c r="Y129" s="295"/>
      <c r="Z129" s="296"/>
      <c r="AA129" s="117"/>
      <c r="AB129" s="110"/>
      <c r="AC129" s="291"/>
    </row>
    <row r="130" spans="1:29" ht="15.75" customHeight="1">
      <c r="A130" s="312"/>
      <c r="B130" s="100"/>
      <c r="C130" s="293"/>
      <c r="D130" s="294"/>
      <c r="E130" s="101"/>
      <c r="F130" s="102"/>
      <c r="G130" s="121"/>
      <c r="H130" s="62"/>
      <c r="I130" s="104"/>
      <c r="J130" s="105"/>
      <c r="K130" s="106"/>
      <c r="L130" s="118"/>
      <c r="M130" s="105"/>
      <c r="N130" s="106"/>
      <c r="O130" s="123"/>
      <c r="P130" s="124"/>
      <c r="Q130" s="125"/>
      <c r="R130" s="307"/>
      <c r="S130" s="47"/>
      <c r="T130" s="48"/>
      <c r="U130" s="111"/>
      <c r="V130" s="112"/>
      <c r="W130" s="113"/>
      <c r="X130" s="116"/>
      <c r="Y130" s="295"/>
      <c r="Z130" s="296"/>
      <c r="AA130" s="117"/>
      <c r="AB130" s="110"/>
      <c r="AC130" s="291"/>
    </row>
    <row r="131" spans="1:29" ht="15.75" customHeight="1">
      <c r="A131" s="312"/>
      <c r="B131" s="100"/>
      <c r="C131" s="293"/>
      <c r="D131" s="294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07"/>
      <c r="S131" s="47"/>
      <c r="T131" s="48"/>
      <c r="U131" s="111"/>
      <c r="V131" s="112"/>
      <c r="W131" s="113"/>
      <c r="X131" s="116"/>
      <c r="Y131" s="295"/>
      <c r="Z131" s="296"/>
      <c r="AA131" s="117"/>
      <c r="AB131" s="110"/>
      <c r="AC131" s="291"/>
    </row>
    <row r="132" spans="1:29" ht="15.75" customHeight="1">
      <c r="A132" s="312"/>
      <c r="B132" s="100"/>
      <c r="C132" s="293"/>
      <c r="D132" s="294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07"/>
      <c r="S132" s="47"/>
      <c r="T132" s="48"/>
      <c r="U132" s="111"/>
      <c r="V132" s="112"/>
      <c r="W132" s="113"/>
      <c r="X132" s="116"/>
      <c r="Y132" s="295"/>
      <c r="Z132" s="296"/>
      <c r="AA132" s="117"/>
      <c r="AB132" s="110"/>
      <c r="AC132" s="291"/>
    </row>
    <row r="133" spans="1:29" ht="15.75" customHeight="1">
      <c r="A133" s="312"/>
      <c r="B133" s="100"/>
      <c r="C133" s="293"/>
      <c r="D133" s="294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07"/>
      <c r="S133" s="47"/>
      <c r="T133" s="48"/>
      <c r="U133" s="111"/>
      <c r="V133" s="112"/>
      <c r="W133" s="113"/>
      <c r="X133" s="116"/>
      <c r="Y133" s="295"/>
      <c r="Z133" s="296"/>
      <c r="AA133" s="117"/>
      <c r="AB133" s="110"/>
      <c r="AC133" s="291"/>
    </row>
    <row r="134" spans="1:29" ht="15.75" customHeight="1">
      <c r="A134" s="312"/>
      <c r="B134" s="100"/>
      <c r="C134" s="293"/>
      <c r="D134" s="294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07"/>
      <c r="S134" s="47"/>
      <c r="T134" s="48"/>
      <c r="U134" s="111"/>
      <c r="V134" s="112"/>
      <c r="W134" s="113"/>
      <c r="X134" s="116"/>
      <c r="Y134" s="295"/>
      <c r="Z134" s="296"/>
      <c r="AA134" s="117"/>
      <c r="AB134" s="110"/>
      <c r="AC134" s="291"/>
    </row>
    <row r="135" spans="1:29" ht="15.75" customHeight="1">
      <c r="A135" s="312"/>
      <c r="B135" s="100"/>
      <c r="C135" s="293"/>
      <c r="D135" s="294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07"/>
      <c r="S135" s="47"/>
      <c r="T135" s="48"/>
      <c r="U135" s="111"/>
      <c r="V135" s="112"/>
      <c r="W135" s="113"/>
      <c r="X135" s="116"/>
      <c r="Y135" s="295"/>
      <c r="Z135" s="296"/>
      <c r="AA135" s="117"/>
      <c r="AB135" s="110"/>
      <c r="AC135" s="291"/>
    </row>
    <row r="136" spans="1:29" ht="15.75" customHeight="1">
      <c r="A136" s="312"/>
      <c r="B136" s="100"/>
      <c r="C136" s="293"/>
      <c r="D136" s="294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07"/>
      <c r="S136" s="47"/>
      <c r="T136" s="48"/>
      <c r="U136" s="111"/>
      <c r="V136" s="112"/>
      <c r="W136" s="113"/>
      <c r="X136" s="116"/>
      <c r="Y136" s="295"/>
      <c r="Z136" s="296"/>
      <c r="AA136" s="117"/>
      <c r="AB136" s="110"/>
      <c r="AC136" s="291"/>
    </row>
    <row r="137" spans="1:29" ht="15.75" customHeight="1">
      <c r="A137" s="312"/>
      <c r="B137" s="100"/>
      <c r="C137" s="293"/>
      <c r="D137" s="294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07"/>
      <c r="S137" s="47"/>
      <c r="T137" s="48"/>
      <c r="U137" s="111"/>
      <c r="V137" s="112"/>
      <c r="W137" s="113"/>
      <c r="X137" s="116"/>
      <c r="Y137" s="295"/>
      <c r="Z137" s="296"/>
      <c r="AA137" s="117"/>
      <c r="AB137" s="110"/>
      <c r="AC137" s="291"/>
    </row>
    <row r="138" spans="1:29" ht="15.75" customHeight="1">
      <c r="A138" s="312"/>
      <c r="B138" s="100"/>
      <c r="C138" s="293"/>
      <c r="D138" s="294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07"/>
      <c r="S138" s="47"/>
      <c r="T138" s="48"/>
      <c r="U138" s="111"/>
      <c r="V138" s="112"/>
      <c r="W138" s="113"/>
      <c r="X138" s="116"/>
      <c r="Y138" s="295"/>
      <c r="Z138" s="296"/>
      <c r="AA138" s="117"/>
      <c r="AB138" s="110"/>
      <c r="AC138" s="291"/>
    </row>
    <row r="139" spans="1:29" ht="15.75" customHeight="1">
      <c r="A139" s="312"/>
      <c r="B139" s="100"/>
      <c r="C139" s="293"/>
      <c r="D139" s="294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07"/>
      <c r="S139" s="119"/>
      <c r="T139" s="120"/>
      <c r="U139" s="130"/>
      <c r="V139" s="131"/>
      <c r="W139" s="126"/>
      <c r="X139" s="127"/>
      <c r="Y139" s="295"/>
      <c r="Z139" s="296"/>
      <c r="AA139" s="165"/>
      <c r="AB139" s="125"/>
      <c r="AC139" s="291"/>
    </row>
    <row r="140" spans="1:29" ht="15.75" customHeight="1" thickBot="1">
      <c r="A140" s="313"/>
      <c r="B140" s="133" t="s">
        <v>117</v>
      </c>
      <c r="C140" s="297"/>
      <c r="D140" s="297"/>
      <c r="E140" s="134"/>
      <c r="F140" s="99"/>
      <c r="G140" s="135"/>
      <c r="H140" s="69"/>
      <c r="I140" s="136">
        <f t="shared" ref="I140:J140" si="40">AVERAGE(I124:I139)</f>
        <v>4</v>
      </c>
      <c r="J140" s="137">
        <f t="shared" si="40"/>
        <v>3150</v>
      </c>
      <c r="K140" s="138">
        <f t="shared" ref="K140" si="41">J140/I140</f>
        <v>787.5</v>
      </c>
      <c r="L140" s="136">
        <f t="shared" ref="L140:M140" si="42">AVERAGE(L124:L139)</f>
        <v>4</v>
      </c>
      <c r="M140" s="137">
        <f t="shared" si="42"/>
        <v>2808.158379725066</v>
      </c>
      <c r="N140" s="138">
        <f>M140/L140</f>
        <v>702.03959493126649</v>
      </c>
      <c r="O140" s="139">
        <f>L140-I140</f>
        <v>0</v>
      </c>
      <c r="P140" s="140">
        <f>N140-K140</f>
        <v>-85.460405068733508</v>
      </c>
      <c r="Q140" s="141">
        <f>N140/K140</f>
        <v>0.89147885070637012</v>
      </c>
      <c r="R140" s="308"/>
      <c r="S140" s="142">
        <f>S124</f>
        <v>0.70833333333333337</v>
      </c>
      <c r="T140" s="143">
        <f>INDEX(T124:T139,COUNTA(T124:T139))</f>
        <v>0.87569444444444444</v>
      </c>
      <c r="U140" s="144"/>
      <c r="V140" s="166"/>
      <c r="W140" s="99"/>
      <c r="X140" s="69"/>
      <c r="Y140" s="298"/>
      <c r="Z140" s="299"/>
      <c r="AA140" s="168">
        <f>M140-J140</f>
        <v>-341.84162027493403</v>
      </c>
      <c r="AB140" s="141">
        <f>M140/J140</f>
        <v>0.89147885070637012</v>
      </c>
      <c r="AC140" s="292"/>
    </row>
    <row r="141" spans="1:29" ht="15.75" customHeight="1">
      <c r="A141" s="300" t="s">
        <v>149</v>
      </c>
      <c r="B141" s="114" t="s">
        <v>120</v>
      </c>
      <c r="C141" s="304" t="s">
        <v>146</v>
      </c>
      <c r="D141" s="305"/>
      <c r="E141" s="147">
        <v>18.18</v>
      </c>
      <c r="F141" s="97">
        <v>672</v>
      </c>
      <c r="G141" s="148">
        <f t="shared" ref="G141:G144" si="43">E141*F141</f>
        <v>12216.96</v>
      </c>
      <c r="H141" s="149"/>
      <c r="I141" s="150">
        <v>4</v>
      </c>
      <c r="J141" s="151">
        <v>3300</v>
      </c>
      <c r="K141" s="152">
        <f>J141/I141</f>
        <v>825</v>
      </c>
      <c r="L141" s="153">
        <v>4</v>
      </c>
      <c r="M141" s="151">
        <f>F141/V141*60</f>
        <v>2953.8461538461415</v>
      </c>
      <c r="N141" s="152">
        <f>M141/L141</f>
        <v>738.46153846153538</v>
      </c>
      <c r="O141" s="154">
        <f>L141-I141</f>
        <v>0</v>
      </c>
      <c r="P141" s="155">
        <f>N141-K141</f>
        <v>-86.538461538464617</v>
      </c>
      <c r="Q141" s="156">
        <f>N141/K141</f>
        <v>0.89510489510489133</v>
      </c>
      <c r="R141" s="306">
        <f>Q157</f>
        <v>0.89409096633982299</v>
      </c>
      <c r="S141" s="157">
        <v>0.70857638888888885</v>
      </c>
      <c r="T141" s="158">
        <v>0.71805555555555556</v>
      </c>
      <c r="U141" s="159"/>
      <c r="V141" s="160">
        <v>13.650000000000055</v>
      </c>
      <c r="W141" s="161"/>
      <c r="X141" s="162"/>
      <c r="Y141" s="309"/>
      <c r="Z141" s="310"/>
      <c r="AA141" s="115">
        <f>M141-J141</f>
        <v>-346.15384615385847</v>
      </c>
      <c r="AB141" s="156">
        <f>M141/J141</f>
        <v>0.89510489510489133</v>
      </c>
      <c r="AC141" s="290">
        <f>AB157</f>
        <v>0.89409096633982299</v>
      </c>
    </row>
    <row r="142" spans="1:29" ht="15.75" customHeight="1">
      <c r="A142" s="301"/>
      <c r="B142" s="100" t="s">
        <v>120</v>
      </c>
      <c r="C142" s="293" t="s">
        <v>147</v>
      </c>
      <c r="D142" s="294"/>
      <c r="E142" s="101">
        <v>22.28</v>
      </c>
      <c r="F142" s="102">
        <v>1531</v>
      </c>
      <c r="G142" s="103">
        <f t="shared" si="43"/>
        <v>34110.68</v>
      </c>
      <c r="H142" s="26"/>
      <c r="I142" s="104">
        <v>5</v>
      </c>
      <c r="J142" s="105">
        <v>3300</v>
      </c>
      <c r="K142" s="106">
        <f t="shared" ref="K142:K179" si="44">J142/I142</f>
        <v>660</v>
      </c>
      <c r="L142" s="107">
        <v>5</v>
      </c>
      <c r="M142" s="105">
        <f>F142/V142*60</f>
        <v>2947.3796791443829</v>
      </c>
      <c r="N142" s="106">
        <f>M142/L142</f>
        <v>589.47593582887657</v>
      </c>
      <c r="O142" s="108">
        <f>L142-I142</f>
        <v>0</v>
      </c>
      <c r="P142" s="109">
        <f>N142-K142</f>
        <v>-70.524064171123428</v>
      </c>
      <c r="Q142" s="110">
        <f>N142/K142</f>
        <v>0.8931453573164797</v>
      </c>
      <c r="R142" s="307"/>
      <c r="S142" s="47">
        <v>0.72152777777777777</v>
      </c>
      <c r="T142" s="48">
        <v>0.7431712962962963</v>
      </c>
      <c r="U142" s="111">
        <v>4.9999999999999822</v>
      </c>
      <c r="V142" s="112">
        <v>31.166666666666689</v>
      </c>
      <c r="W142" s="113"/>
      <c r="X142" s="116"/>
      <c r="Y142" s="295"/>
      <c r="Z142" s="296"/>
      <c r="AA142" s="117">
        <f>M142-J142</f>
        <v>-352.62032085561714</v>
      </c>
      <c r="AB142" s="110">
        <f>M142/J142</f>
        <v>0.8931453573164797</v>
      </c>
      <c r="AC142" s="291"/>
    </row>
    <row r="143" spans="1:29" ht="15.75" customHeight="1">
      <c r="A143" s="301"/>
      <c r="B143" s="100" t="s">
        <v>120</v>
      </c>
      <c r="C143" s="293" t="s">
        <v>233</v>
      </c>
      <c r="D143" s="294"/>
      <c r="E143" s="101">
        <v>18.170000000000002</v>
      </c>
      <c r="F143" s="102">
        <v>2360</v>
      </c>
      <c r="G143" s="103">
        <f t="shared" si="43"/>
        <v>42881.200000000004</v>
      </c>
      <c r="H143" s="26"/>
      <c r="I143" s="104">
        <v>4</v>
      </c>
      <c r="J143" s="105">
        <v>3300</v>
      </c>
      <c r="K143" s="106">
        <f t="shared" si="44"/>
        <v>825</v>
      </c>
      <c r="L143" s="107">
        <v>4</v>
      </c>
      <c r="M143" s="105">
        <f>F143/V143*60</f>
        <v>2951.0246613407407</v>
      </c>
      <c r="N143" s="106">
        <f>M143/L143</f>
        <v>737.75616533518519</v>
      </c>
      <c r="O143" s="108">
        <f>L143-I143</f>
        <v>0</v>
      </c>
      <c r="P143" s="109">
        <f>N143-K143</f>
        <v>-87.243834664814813</v>
      </c>
      <c r="Q143" s="110">
        <f>N143/K143</f>
        <v>0.89424989737598204</v>
      </c>
      <c r="R143" s="307"/>
      <c r="S143" s="47">
        <v>0.74653935185185183</v>
      </c>
      <c r="T143" s="48">
        <v>0.77986111111111112</v>
      </c>
      <c r="U143" s="111">
        <v>4.8499999999999588</v>
      </c>
      <c r="V143" s="112">
        <v>47.983333333333377</v>
      </c>
      <c r="W143" s="113"/>
      <c r="X143" s="116"/>
      <c r="Y143" s="295"/>
      <c r="Z143" s="296"/>
      <c r="AA143" s="117">
        <f>M143-J143</f>
        <v>-348.97533865925925</v>
      </c>
      <c r="AB143" s="110">
        <f>M143/J143</f>
        <v>0.89424989737598204</v>
      </c>
      <c r="AC143" s="291"/>
    </row>
    <row r="144" spans="1:29" ht="15.75" customHeight="1">
      <c r="A144" s="301"/>
      <c r="B144" s="100" t="s">
        <v>120</v>
      </c>
      <c r="C144" s="293" t="s">
        <v>151</v>
      </c>
      <c r="D144" s="294"/>
      <c r="E144" s="101">
        <v>16.66</v>
      </c>
      <c r="F144" s="102">
        <v>7054</v>
      </c>
      <c r="G144" s="103">
        <f t="shared" si="43"/>
        <v>117519.64</v>
      </c>
      <c r="H144" s="26"/>
      <c r="I144" s="104">
        <v>4</v>
      </c>
      <c r="J144" s="105">
        <v>3300</v>
      </c>
      <c r="K144" s="106">
        <f t="shared" si="44"/>
        <v>825</v>
      </c>
      <c r="L144" s="107">
        <v>4</v>
      </c>
      <c r="M144" s="105">
        <f>F144/V144*60</f>
        <v>2949.7502613543979</v>
      </c>
      <c r="N144" s="106">
        <f>M144/L144</f>
        <v>737.43756533859948</v>
      </c>
      <c r="O144" s="108">
        <f>L144-I144</f>
        <v>0</v>
      </c>
      <c r="P144" s="109">
        <f>N144-K144</f>
        <v>-87.562434661400516</v>
      </c>
      <c r="Q144" s="110">
        <f>N144/K144</f>
        <v>0.89386371556193878</v>
      </c>
      <c r="R144" s="307"/>
      <c r="S144" s="47">
        <v>0.78402777777777777</v>
      </c>
      <c r="T144" s="48">
        <v>0.88366898148148143</v>
      </c>
      <c r="U144" s="111">
        <v>5.9999999999999787</v>
      </c>
      <c r="V144" s="112">
        <v>143.48333333333326</v>
      </c>
      <c r="W144" s="113"/>
      <c r="X144" s="116"/>
      <c r="Y144" s="295"/>
      <c r="Z144" s="296"/>
      <c r="AA144" s="117">
        <f>M144-J144</f>
        <v>-350.24973864560206</v>
      </c>
      <c r="AB144" s="110">
        <f>M144/J144</f>
        <v>0.89386371556193878</v>
      </c>
      <c r="AC144" s="291"/>
    </row>
    <row r="145" spans="1:29" ht="15.75" customHeight="1">
      <c r="A145" s="302"/>
      <c r="B145" s="100"/>
      <c r="C145" s="293"/>
      <c r="D145" s="294"/>
      <c r="E145" s="101"/>
      <c r="F145" s="102"/>
      <c r="G145" s="103"/>
      <c r="H145" s="13"/>
      <c r="I145" s="104"/>
      <c r="J145" s="105"/>
      <c r="K145" s="106"/>
      <c r="L145" s="118"/>
      <c r="M145" s="105"/>
      <c r="N145" s="106"/>
      <c r="O145" s="108"/>
      <c r="P145" s="109"/>
      <c r="Q145" s="110"/>
      <c r="R145" s="307"/>
      <c r="S145" s="47"/>
      <c r="T145" s="48"/>
      <c r="U145" s="111"/>
      <c r="V145" s="112"/>
      <c r="W145" s="113"/>
      <c r="X145" s="116"/>
      <c r="Y145" s="295"/>
      <c r="Z145" s="296"/>
      <c r="AA145" s="117"/>
      <c r="AB145" s="110"/>
      <c r="AC145" s="291"/>
    </row>
    <row r="146" spans="1:29" ht="15.75" customHeight="1">
      <c r="A146" s="302"/>
      <c r="B146" s="100"/>
      <c r="C146" s="293"/>
      <c r="D146" s="294"/>
      <c r="E146" s="101"/>
      <c r="F146" s="102"/>
      <c r="G146" s="121"/>
      <c r="H146" s="122"/>
      <c r="I146" s="104"/>
      <c r="J146" s="105"/>
      <c r="K146" s="106"/>
      <c r="L146" s="107"/>
      <c r="M146" s="105"/>
      <c r="N146" s="106"/>
      <c r="O146" s="108"/>
      <c r="P146" s="109"/>
      <c r="Q146" s="110"/>
      <c r="R146" s="307"/>
      <c r="S146" s="47"/>
      <c r="T146" s="48"/>
      <c r="U146" s="111"/>
      <c r="V146" s="112"/>
      <c r="W146" s="113"/>
      <c r="X146" s="116"/>
      <c r="Y146" s="295"/>
      <c r="Z146" s="296"/>
      <c r="AA146" s="117"/>
      <c r="AB146" s="110"/>
      <c r="AC146" s="291"/>
    </row>
    <row r="147" spans="1:29" ht="15.75" customHeight="1">
      <c r="A147" s="302"/>
      <c r="B147" s="100"/>
      <c r="C147" s="293"/>
      <c r="D147" s="294"/>
      <c r="E147" s="101"/>
      <c r="F147" s="102"/>
      <c r="G147" s="121"/>
      <c r="H147" s="62"/>
      <c r="I147" s="104"/>
      <c r="J147" s="105"/>
      <c r="K147" s="106"/>
      <c r="L147" s="118"/>
      <c r="M147" s="105"/>
      <c r="N147" s="106"/>
      <c r="O147" s="123"/>
      <c r="P147" s="124"/>
      <c r="Q147" s="125"/>
      <c r="R147" s="307"/>
      <c r="S147" s="47"/>
      <c r="T147" s="48"/>
      <c r="U147" s="111"/>
      <c r="V147" s="112"/>
      <c r="W147" s="113"/>
      <c r="X147" s="116"/>
      <c r="Y147" s="295"/>
      <c r="Z147" s="296"/>
      <c r="AA147" s="117"/>
      <c r="AB147" s="110"/>
      <c r="AC147" s="291"/>
    </row>
    <row r="148" spans="1:29" ht="15.75" customHeight="1">
      <c r="A148" s="302"/>
      <c r="B148" s="100"/>
      <c r="C148" s="293"/>
      <c r="D148" s="294"/>
      <c r="E148" s="101"/>
      <c r="F148" s="102"/>
      <c r="G148" s="121"/>
      <c r="H148" s="62"/>
      <c r="I148" s="104"/>
      <c r="J148" s="105"/>
      <c r="K148" s="106"/>
      <c r="L148" s="118"/>
      <c r="M148" s="105"/>
      <c r="N148" s="106"/>
      <c r="O148" s="123"/>
      <c r="P148" s="124"/>
      <c r="Q148" s="125"/>
      <c r="R148" s="307"/>
      <c r="S148" s="47"/>
      <c r="T148" s="48"/>
      <c r="U148" s="111"/>
      <c r="V148" s="112"/>
      <c r="W148" s="113"/>
      <c r="X148" s="116"/>
      <c r="Y148" s="295"/>
      <c r="Z148" s="296"/>
      <c r="AA148" s="117"/>
      <c r="AB148" s="110"/>
      <c r="AC148" s="291"/>
    </row>
    <row r="149" spans="1:29" ht="15.75" customHeight="1">
      <c r="A149" s="302"/>
      <c r="B149" s="100"/>
      <c r="C149" s="293"/>
      <c r="D149" s="294"/>
      <c r="E149" s="101"/>
      <c r="F149" s="102"/>
      <c r="G149" s="121"/>
      <c r="H149" s="62"/>
      <c r="I149" s="104"/>
      <c r="J149" s="105"/>
      <c r="K149" s="106"/>
      <c r="L149" s="118"/>
      <c r="M149" s="105"/>
      <c r="N149" s="106"/>
      <c r="O149" s="123"/>
      <c r="P149" s="124"/>
      <c r="Q149" s="125"/>
      <c r="R149" s="307"/>
      <c r="S149" s="47"/>
      <c r="T149" s="48"/>
      <c r="U149" s="111"/>
      <c r="V149" s="112"/>
      <c r="W149" s="113"/>
      <c r="X149" s="116"/>
      <c r="Y149" s="295"/>
      <c r="Z149" s="296"/>
      <c r="AA149" s="117"/>
      <c r="AB149" s="110"/>
      <c r="AC149" s="291"/>
    </row>
    <row r="150" spans="1:29" ht="15.75" customHeight="1">
      <c r="A150" s="302"/>
      <c r="B150" s="100"/>
      <c r="C150" s="293"/>
      <c r="D150" s="294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307"/>
      <c r="S150" s="47"/>
      <c r="T150" s="48"/>
      <c r="U150" s="111"/>
      <c r="V150" s="112"/>
      <c r="W150" s="113"/>
      <c r="X150" s="116"/>
      <c r="Y150" s="295"/>
      <c r="Z150" s="296"/>
      <c r="AA150" s="117"/>
      <c r="AB150" s="110"/>
      <c r="AC150" s="291"/>
    </row>
    <row r="151" spans="1:29" ht="15.75" customHeight="1">
      <c r="A151" s="302"/>
      <c r="B151" s="100"/>
      <c r="C151" s="293"/>
      <c r="D151" s="294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307"/>
      <c r="S151" s="47"/>
      <c r="T151" s="48"/>
      <c r="U151" s="111"/>
      <c r="V151" s="112"/>
      <c r="W151" s="126"/>
      <c r="X151" s="127"/>
      <c r="Y151" s="295"/>
      <c r="Z151" s="296"/>
      <c r="AA151" s="117"/>
      <c r="AB151" s="110"/>
      <c r="AC151" s="291"/>
    </row>
    <row r="152" spans="1:29" ht="15.75" customHeight="1">
      <c r="A152" s="302"/>
      <c r="B152" s="100"/>
      <c r="C152" s="293"/>
      <c r="D152" s="294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307"/>
      <c r="S152" s="47"/>
      <c r="T152" s="48"/>
      <c r="U152" s="111"/>
      <c r="V152" s="112"/>
      <c r="W152" s="126"/>
      <c r="X152" s="127"/>
      <c r="Y152" s="295"/>
      <c r="Z152" s="296"/>
      <c r="AA152" s="117"/>
      <c r="AB152" s="110"/>
      <c r="AC152" s="291"/>
    </row>
    <row r="153" spans="1:29" ht="15.75" customHeight="1">
      <c r="A153" s="302"/>
      <c r="B153" s="100"/>
      <c r="C153" s="293"/>
      <c r="D153" s="294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307"/>
      <c r="S153" s="47"/>
      <c r="T153" s="48"/>
      <c r="U153" s="111"/>
      <c r="V153" s="112"/>
      <c r="W153" s="126"/>
      <c r="X153" s="127"/>
      <c r="Y153" s="295"/>
      <c r="Z153" s="296"/>
      <c r="AA153" s="117"/>
      <c r="AB153" s="110"/>
      <c r="AC153" s="291"/>
    </row>
    <row r="154" spans="1:29" ht="15.75" customHeight="1">
      <c r="A154" s="302"/>
      <c r="B154" s="100"/>
      <c r="C154" s="293"/>
      <c r="D154" s="294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307"/>
      <c r="S154" s="47"/>
      <c r="T154" s="48"/>
      <c r="U154" s="111"/>
      <c r="V154" s="112"/>
      <c r="W154" s="126"/>
      <c r="X154" s="127"/>
      <c r="Y154" s="295"/>
      <c r="Z154" s="296"/>
      <c r="AA154" s="117"/>
      <c r="AB154" s="110"/>
      <c r="AC154" s="291"/>
    </row>
    <row r="155" spans="1:29" ht="15.75" customHeight="1">
      <c r="A155" s="302"/>
      <c r="B155" s="100"/>
      <c r="C155" s="293"/>
      <c r="D155" s="294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307"/>
      <c r="S155" s="47"/>
      <c r="T155" s="48"/>
      <c r="U155" s="111"/>
      <c r="V155" s="112"/>
      <c r="W155" s="126"/>
      <c r="X155" s="127"/>
      <c r="Y155" s="295"/>
      <c r="Z155" s="296"/>
      <c r="AA155" s="117"/>
      <c r="AB155" s="110"/>
      <c r="AC155" s="291"/>
    </row>
    <row r="156" spans="1:29" ht="15.75" customHeight="1">
      <c r="A156" s="302"/>
      <c r="B156" s="100"/>
      <c r="C156" s="293"/>
      <c r="D156" s="294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307"/>
      <c r="S156" s="119"/>
      <c r="T156" s="120"/>
      <c r="U156" s="130"/>
      <c r="V156" s="131"/>
      <c r="W156" s="126"/>
      <c r="X156" s="127"/>
      <c r="Y156" s="295"/>
      <c r="Z156" s="296"/>
      <c r="AA156" s="165"/>
      <c r="AB156" s="125"/>
      <c r="AC156" s="291"/>
    </row>
    <row r="157" spans="1:29" ht="15.75" customHeight="1" thickBot="1">
      <c r="A157" s="303"/>
      <c r="B157" s="133" t="s">
        <v>117</v>
      </c>
      <c r="C157" s="297"/>
      <c r="D157" s="297"/>
      <c r="E157" s="134"/>
      <c r="F157" s="99"/>
      <c r="G157" s="135"/>
      <c r="H157" s="69"/>
      <c r="I157" s="136">
        <f t="shared" ref="I157:J157" si="45">AVERAGE(I141:I156)</f>
        <v>4.25</v>
      </c>
      <c r="J157" s="137">
        <f t="shared" si="45"/>
        <v>3300</v>
      </c>
      <c r="K157" s="138">
        <f t="shared" ref="K157" si="46">J157/I157</f>
        <v>776.47058823529414</v>
      </c>
      <c r="L157" s="136">
        <f t="shared" ref="L157:M157" si="47">AVERAGE(L141:L156)</f>
        <v>4.25</v>
      </c>
      <c r="M157" s="137">
        <f t="shared" si="47"/>
        <v>2950.5001889214159</v>
      </c>
      <c r="N157" s="138">
        <f>M157/L157</f>
        <v>694.23533856974495</v>
      </c>
      <c r="O157" s="139">
        <f>L157-I157</f>
        <v>0</v>
      </c>
      <c r="P157" s="140">
        <f>N157-K157</f>
        <v>-82.23524966554919</v>
      </c>
      <c r="Q157" s="141">
        <f>N157/K157</f>
        <v>0.89409096633982299</v>
      </c>
      <c r="R157" s="308"/>
      <c r="S157" s="142">
        <f>S141</f>
        <v>0.70857638888888885</v>
      </c>
      <c r="T157" s="143">
        <f>INDEX(T141:T156,COUNTA(T141:T156))</f>
        <v>0.88366898148148143</v>
      </c>
      <c r="U157" s="144"/>
      <c r="V157" s="166"/>
      <c r="W157" s="99"/>
      <c r="X157" s="69"/>
      <c r="Y157" s="298"/>
      <c r="Z157" s="299"/>
      <c r="AA157" s="168">
        <f>M157-J157</f>
        <v>-349.49981107858412</v>
      </c>
      <c r="AB157" s="141">
        <f>M157/J157</f>
        <v>0.89409096633982299</v>
      </c>
      <c r="AC157" s="292"/>
    </row>
    <row r="158" spans="1:29" ht="15.75" customHeight="1">
      <c r="A158" s="311" t="s">
        <v>152</v>
      </c>
      <c r="B158" s="114" t="s">
        <v>120</v>
      </c>
      <c r="C158" s="304" t="s">
        <v>153</v>
      </c>
      <c r="D158" s="305"/>
      <c r="E158" s="147">
        <v>14.03</v>
      </c>
      <c r="F158" s="97">
        <v>2899</v>
      </c>
      <c r="G158" s="148">
        <f t="shared" ref="G158:G161" si="48">E158*F158</f>
        <v>40672.97</v>
      </c>
      <c r="H158" s="149">
        <v>2</v>
      </c>
      <c r="I158" s="150">
        <v>3</v>
      </c>
      <c r="J158" s="151">
        <v>3000</v>
      </c>
      <c r="K158" s="152">
        <f>J158/I158</f>
        <v>1000</v>
      </c>
      <c r="L158" s="153">
        <v>3</v>
      </c>
      <c r="M158" s="151">
        <f>F158/V158*60</f>
        <v>2687.0236869207024</v>
      </c>
      <c r="N158" s="152">
        <f>M158/L158</f>
        <v>895.67456230690084</v>
      </c>
      <c r="O158" s="154">
        <f>L158-I158</f>
        <v>0</v>
      </c>
      <c r="P158" s="155">
        <f>N158-K158</f>
        <v>-104.32543769309916</v>
      </c>
      <c r="Q158" s="156">
        <f>N158/K158</f>
        <v>0.89567456230690079</v>
      </c>
      <c r="R158" s="306">
        <f>Q174</f>
        <v>0.88728260933568326</v>
      </c>
      <c r="S158" s="157">
        <v>0.70851851851851855</v>
      </c>
      <c r="T158" s="158">
        <v>0.75347222222222221</v>
      </c>
      <c r="U158" s="159"/>
      <c r="V158" s="160">
        <v>64.733333333333277</v>
      </c>
      <c r="W158" s="161"/>
      <c r="X158" s="162"/>
      <c r="Y158" s="309"/>
      <c r="Z158" s="310"/>
      <c r="AA158" s="115">
        <f>M158-J158</f>
        <v>-312.9763130792976</v>
      </c>
      <c r="AB158" s="156">
        <f>M158/J158</f>
        <v>0.89567456230690079</v>
      </c>
      <c r="AC158" s="290">
        <f>AB174</f>
        <v>0.88728260933568326</v>
      </c>
    </row>
    <row r="159" spans="1:29" ht="15.75" customHeight="1">
      <c r="A159" s="312"/>
      <c r="B159" s="100" t="s">
        <v>120</v>
      </c>
      <c r="C159" s="293" t="s">
        <v>154</v>
      </c>
      <c r="D159" s="294"/>
      <c r="E159" s="101">
        <v>18.18</v>
      </c>
      <c r="F159" s="102">
        <v>1666</v>
      </c>
      <c r="G159" s="103">
        <f t="shared" si="48"/>
        <v>30287.88</v>
      </c>
      <c r="H159" s="26"/>
      <c r="I159" s="104">
        <v>4</v>
      </c>
      <c r="J159" s="105">
        <v>3000</v>
      </c>
      <c r="K159" s="106">
        <f t="shared" si="44"/>
        <v>750</v>
      </c>
      <c r="L159" s="107">
        <v>4</v>
      </c>
      <c r="M159" s="105">
        <f>F159/V159*60</f>
        <v>2687.0967741935438</v>
      </c>
      <c r="N159" s="106">
        <f>M159/L159</f>
        <v>671.77419354838594</v>
      </c>
      <c r="O159" s="108">
        <f>L159-I159</f>
        <v>0</v>
      </c>
      <c r="P159" s="109">
        <f>N159-K159</f>
        <v>-78.225806451614062</v>
      </c>
      <c r="Q159" s="110">
        <f>N159/K159</f>
        <v>0.89569892473118129</v>
      </c>
      <c r="R159" s="307"/>
      <c r="S159" s="47">
        <v>0.76388888888888884</v>
      </c>
      <c r="T159" s="48">
        <v>0.78972222222222221</v>
      </c>
      <c r="U159" s="111">
        <v>14.999999999999947</v>
      </c>
      <c r="V159" s="112">
        <v>37.20000000000006</v>
      </c>
      <c r="W159" s="113"/>
      <c r="X159" s="116"/>
      <c r="Y159" s="295"/>
      <c r="Z159" s="296"/>
      <c r="AA159" s="117">
        <f>M159-J159</f>
        <v>-312.90322580645625</v>
      </c>
      <c r="AB159" s="110">
        <f>M159/J159</f>
        <v>0.89569892473118129</v>
      </c>
      <c r="AC159" s="291"/>
    </row>
    <row r="160" spans="1:29" ht="15.75" customHeight="1">
      <c r="A160" s="312"/>
      <c r="B160" s="100" t="s">
        <v>120</v>
      </c>
      <c r="C160" s="293" t="s">
        <v>155</v>
      </c>
      <c r="D160" s="294"/>
      <c r="E160" s="101">
        <v>14.28</v>
      </c>
      <c r="F160" s="102">
        <v>4205</v>
      </c>
      <c r="G160" s="103">
        <f t="shared" si="48"/>
        <v>60047.399999999994</v>
      </c>
      <c r="H160" s="26">
        <v>2</v>
      </c>
      <c r="I160" s="104">
        <v>3</v>
      </c>
      <c r="J160" s="105">
        <v>3600</v>
      </c>
      <c r="K160" s="106">
        <f t="shared" si="44"/>
        <v>1200</v>
      </c>
      <c r="L160" s="107">
        <v>3</v>
      </c>
      <c r="M160" s="105">
        <f>F160/V160*60</f>
        <v>3118.6650185414146</v>
      </c>
      <c r="N160" s="106">
        <f>M160/L160</f>
        <v>1039.5550061804715</v>
      </c>
      <c r="O160" s="108">
        <f>L160-I160</f>
        <v>0</v>
      </c>
      <c r="P160" s="109">
        <f>N160-K160</f>
        <v>-160.44499381952846</v>
      </c>
      <c r="Q160" s="110">
        <f>N160/K160</f>
        <v>0.86629583848372627</v>
      </c>
      <c r="R160" s="307"/>
      <c r="S160" s="47">
        <v>0.80076388888888894</v>
      </c>
      <c r="T160" s="48">
        <v>0.8569444444444444</v>
      </c>
      <c r="U160" s="111">
        <v>15.900000000000087</v>
      </c>
      <c r="V160" s="112">
        <v>80.899999999999864</v>
      </c>
      <c r="W160" s="113">
        <v>0.8569444444444444</v>
      </c>
      <c r="X160" s="116">
        <v>0.90972222222222221</v>
      </c>
      <c r="Y160" s="295"/>
      <c r="Z160" s="296"/>
      <c r="AA160" s="117">
        <f>M160-J160</f>
        <v>-481.33498145858539</v>
      </c>
      <c r="AB160" s="110">
        <f>M160/J160</f>
        <v>0.86629583848372627</v>
      </c>
      <c r="AC160" s="291"/>
    </row>
    <row r="161" spans="1:29" ht="15.75" customHeight="1">
      <c r="A161" s="312"/>
      <c r="B161" s="100" t="s">
        <v>120</v>
      </c>
      <c r="C161" s="293" t="s">
        <v>153</v>
      </c>
      <c r="D161" s="294"/>
      <c r="E161" s="101">
        <v>14.03</v>
      </c>
      <c r="F161" s="102">
        <v>4126</v>
      </c>
      <c r="G161" s="103">
        <f t="shared" si="48"/>
        <v>57887.78</v>
      </c>
      <c r="H161" s="26"/>
      <c r="I161" s="104">
        <v>3</v>
      </c>
      <c r="J161" s="105">
        <v>3000</v>
      </c>
      <c r="K161" s="106">
        <f t="shared" si="44"/>
        <v>1000</v>
      </c>
      <c r="L161" s="107">
        <v>3</v>
      </c>
      <c r="M161" s="105">
        <f>F161/V161*60</f>
        <v>2686.9753979739489</v>
      </c>
      <c r="N161" s="106">
        <f>M161/L161</f>
        <v>895.65846599131635</v>
      </c>
      <c r="O161" s="108">
        <f>L161-I161</f>
        <v>0</v>
      </c>
      <c r="P161" s="109">
        <f>N161-K161</f>
        <v>-104.34153400868365</v>
      </c>
      <c r="Q161" s="110">
        <f>N161/K161</f>
        <v>0.89565846599131638</v>
      </c>
      <c r="R161" s="307"/>
      <c r="S161" s="47">
        <v>0.90972222222222221</v>
      </c>
      <c r="T161" s="48">
        <v>0.97370370370370374</v>
      </c>
      <c r="U161" s="111">
        <v>76.000000000000057</v>
      </c>
      <c r="V161" s="112">
        <v>92.133333333333397</v>
      </c>
      <c r="W161" s="113"/>
      <c r="X161" s="116"/>
      <c r="Y161" s="295"/>
      <c r="Z161" s="296"/>
      <c r="AA161" s="117">
        <f>M161-J161</f>
        <v>-313.02460202605107</v>
      </c>
      <c r="AB161" s="110">
        <f>M161/J161</f>
        <v>0.89565846599131627</v>
      </c>
      <c r="AC161" s="291"/>
    </row>
    <row r="162" spans="1:29" ht="15.75" customHeight="1">
      <c r="A162" s="312"/>
      <c r="B162" s="100"/>
      <c r="C162" s="293"/>
      <c r="D162" s="294"/>
      <c r="E162" s="101"/>
      <c r="F162" s="102"/>
      <c r="G162" s="103"/>
      <c r="H162" s="13"/>
      <c r="I162" s="104"/>
      <c r="J162" s="105"/>
      <c r="K162" s="106"/>
      <c r="L162" s="118"/>
      <c r="M162" s="105"/>
      <c r="N162" s="106"/>
      <c r="O162" s="108"/>
      <c r="P162" s="109"/>
      <c r="Q162" s="110"/>
      <c r="R162" s="307"/>
      <c r="S162" s="47"/>
      <c r="T162" s="48"/>
      <c r="U162" s="111"/>
      <c r="V162" s="112"/>
      <c r="W162" s="113"/>
      <c r="X162" s="116"/>
      <c r="Y162" s="295"/>
      <c r="Z162" s="296"/>
      <c r="AA162" s="117"/>
      <c r="AB162" s="110"/>
      <c r="AC162" s="291"/>
    </row>
    <row r="163" spans="1:29" ht="15.75" customHeight="1">
      <c r="A163" s="312"/>
      <c r="B163" s="100"/>
      <c r="C163" s="293"/>
      <c r="D163" s="294"/>
      <c r="E163" s="101"/>
      <c r="F163" s="102"/>
      <c r="G163" s="121"/>
      <c r="H163" s="122"/>
      <c r="I163" s="104"/>
      <c r="J163" s="105"/>
      <c r="K163" s="106"/>
      <c r="L163" s="107"/>
      <c r="M163" s="105"/>
      <c r="N163" s="106"/>
      <c r="O163" s="108"/>
      <c r="P163" s="109"/>
      <c r="Q163" s="110"/>
      <c r="R163" s="307"/>
      <c r="S163" s="47"/>
      <c r="T163" s="48"/>
      <c r="U163" s="111"/>
      <c r="V163" s="112"/>
      <c r="W163" s="113"/>
      <c r="X163" s="116"/>
      <c r="Y163" s="295"/>
      <c r="Z163" s="296"/>
      <c r="AA163" s="117"/>
      <c r="AB163" s="110"/>
      <c r="AC163" s="291"/>
    </row>
    <row r="164" spans="1:29" ht="15.75" customHeight="1">
      <c r="A164" s="312"/>
      <c r="B164" s="100"/>
      <c r="C164" s="293"/>
      <c r="D164" s="294"/>
      <c r="E164" s="101"/>
      <c r="F164" s="102"/>
      <c r="G164" s="121"/>
      <c r="H164" s="62"/>
      <c r="I164" s="104"/>
      <c r="J164" s="105"/>
      <c r="K164" s="106"/>
      <c r="L164" s="118"/>
      <c r="M164" s="105"/>
      <c r="N164" s="106"/>
      <c r="O164" s="123"/>
      <c r="P164" s="124"/>
      <c r="Q164" s="125"/>
      <c r="R164" s="307"/>
      <c r="S164" s="47"/>
      <c r="T164" s="48"/>
      <c r="U164" s="111"/>
      <c r="V164" s="112"/>
      <c r="W164" s="113"/>
      <c r="X164" s="116"/>
      <c r="Y164" s="295"/>
      <c r="Z164" s="296"/>
      <c r="AA164" s="117"/>
      <c r="AB164" s="110"/>
      <c r="AC164" s="291"/>
    </row>
    <row r="165" spans="1:29" ht="15.75" customHeight="1">
      <c r="A165" s="312"/>
      <c r="B165" s="100"/>
      <c r="C165" s="293"/>
      <c r="D165" s="294"/>
      <c r="E165" s="101"/>
      <c r="F165" s="102"/>
      <c r="G165" s="121"/>
      <c r="H165" s="62"/>
      <c r="I165" s="104"/>
      <c r="J165" s="105"/>
      <c r="K165" s="106"/>
      <c r="L165" s="118"/>
      <c r="M165" s="105"/>
      <c r="N165" s="106"/>
      <c r="O165" s="123"/>
      <c r="P165" s="124"/>
      <c r="Q165" s="125"/>
      <c r="R165" s="307"/>
      <c r="S165" s="47"/>
      <c r="T165" s="48"/>
      <c r="U165" s="111"/>
      <c r="V165" s="112"/>
      <c r="W165" s="113"/>
      <c r="X165" s="116"/>
      <c r="Y165" s="295"/>
      <c r="Z165" s="296"/>
      <c r="AA165" s="117"/>
      <c r="AB165" s="110"/>
      <c r="AC165" s="291"/>
    </row>
    <row r="166" spans="1:29" ht="15.75" customHeight="1">
      <c r="A166" s="312"/>
      <c r="B166" s="100"/>
      <c r="C166" s="293"/>
      <c r="D166" s="294"/>
      <c r="E166" s="101"/>
      <c r="F166" s="102"/>
      <c r="G166" s="121"/>
      <c r="H166" s="62"/>
      <c r="I166" s="104"/>
      <c r="J166" s="105"/>
      <c r="K166" s="106"/>
      <c r="L166" s="118"/>
      <c r="M166" s="105"/>
      <c r="N166" s="106"/>
      <c r="O166" s="123"/>
      <c r="P166" s="124"/>
      <c r="Q166" s="125"/>
      <c r="R166" s="307"/>
      <c r="S166" s="47"/>
      <c r="T166" s="48"/>
      <c r="U166" s="111"/>
      <c r="V166" s="112"/>
      <c r="W166" s="113"/>
      <c r="X166" s="116"/>
      <c r="Y166" s="295"/>
      <c r="Z166" s="296"/>
      <c r="AA166" s="117"/>
      <c r="AB166" s="110"/>
      <c r="AC166" s="291"/>
    </row>
    <row r="167" spans="1:29" ht="15.75" customHeight="1">
      <c r="A167" s="312"/>
      <c r="B167" s="100"/>
      <c r="C167" s="293"/>
      <c r="D167" s="294"/>
      <c r="E167" s="101"/>
      <c r="F167" s="102"/>
      <c r="G167" s="121"/>
      <c r="H167" s="62"/>
      <c r="I167" s="104"/>
      <c r="J167" s="105"/>
      <c r="K167" s="106"/>
      <c r="L167" s="118"/>
      <c r="M167" s="105"/>
      <c r="N167" s="106"/>
      <c r="O167" s="123"/>
      <c r="P167" s="124"/>
      <c r="Q167" s="125"/>
      <c r="R167" s="307"/>
      <c r="S167" s="47"/>
      <c r="T167" s="48"/>
      <c r="U167" s="111"/>
      <c r="V167" s="112"/>
      <c r="W167" s="113"/>
      <c r="X167" s="116"/>
      <c r="Y167" s="295"/>
      <c r="Z167" s="296"/>
      <c r="AA167" s="117"/>
      <c r="AB167" s="110"/>
      <c r="AC167" s="291"/>
    </row>
    <row r="168" spans="1:29" ht="15.75" customHeight="1">
      <c r="A168" s="312"/>
      <c r="B168" s="100"/>
      <c r="C168" s="293"/>
      <c r="D168" s="294"/>
      <c r="E168" s="101"/>
      <c r="F168" s="102"/>
      <c r="G168" s="121"/>
      <c r="H168" s="62"/>
      <c r="I168" s="104"/>
      <c r="J168" s="105"/>
      <c r="K168" s="106"/>
      <c r="L168" s="118"/>
      <c r="M168" s="105"/>
      <c r="N168" s="106"/>
      <c r="O168" s="123"/>
      <c r="P168" s="124"/>
      <c r="Q168" s="125"/>
      <c r="R168" s="307"/>
      <c r="S168" s="47"/>
      <c r="T168" s="48"/>
      <c r="U168" s="111"/>
      <c r="V168" s="112"/>
      <c r="W168" s="126"/>
      <c r="X168" s="127"/>
      <c r="Y168" s="295"/>
      <c r="Z168" s="296"/>
      <c r="AA168" s="117"/>
      <c r="AB168" s="110"/>
      <c r="AC168" s="291"/>
    </row>
    <row r="169" spans="1:29" ht="15.75" customHeight="1">
      <c r="A169" s="312"/>
      <c r="B169" s="100"/>
      <c r="C169" s="293"/>
      <c r="D169" s="294"/>
      <c r="E169" s="101"/>
      <c r="F169" s="102"/>
      <c r="G169" s="121"/>
      <c r="H169" s="62"/>
      <c r="I169" s="104"/>
      <c r="J169" s="105"/>
      <c r="K169" s="106"/>
      <c r="L169" s="118"/>
      <c r="M169" s="105"/>
      <c r="N169" s="106"/>
      <c r="O169" s="123"/>
      <c r="P169" s="124"/>
      <c r="Q169" s="125"/>
      <c r="R169" s="307"/>
      <c r="S169" s="47"/>
      <c r="T169" s="48"/>
      <c r="U169" s="111"/>
      <c r="V169" s="112"/>
      <c r="W169" s="126"/>
      <c r="X169" s="127"/>
      <c r="Y169" s="295"/>
      <c r="Z169" s="296"/>
      <c r="AA169" s="117"/>
      <c r="AB169" s="110"/>
      <c r="AC169" s="291"/>
    </row>
    <row r="170" spans="1:29" ht="15.75" customHeight="1">
      <c r="A170" s="312"/>
      <c r="B170" s="100"/>
      <c r="C170" s="293"/>
      <c r="D170" s="294"/>
      <c r="E170" s="101"/>
      <c r="F170" s="102"/>
      <c r="G170" s="121"/>
      <c r="H170" s="62"/>
      <c r="I170" s="104"/>
      <c r="J170" s="105"/>
      <c r="K170" s="106"/>
      <c r="L170" s="118"/>
      <c r="M170" s="105"/>
      <c r="N170" s="106"/>
      <c r="O170" s="123"/>
      <c r="P170" s="124"/>
      <c r="Q170" s="125"/>
      <c r="R170" s="307"/>
      <c r="S170" s="47"/>
      <c r="T170" s="48"/>
      <c r="U170" s="111"/>
      <c r="V170" s="112"/>
      <c r="W170" s="126"/>
      <c r="X170" s="127"/>
      <c r="Y170" s="295"/>
      <c r="Z170" s="296"/>
      <c r="AA170" s="117"/>
      <c r="AB170" s="110"/>
      <c r="AC170" s="291"/>
    </row>
    <row r="171" spans="1:29" ht="15.75" customHeight="1">
      <c r="A171" s="312"/>
      <c r="B171" s="100"/>
      <c r="C171" s="293"/>
      <c r="D171" s="294"/>
      <c r="E171" s="101"/>
      <c r="F171" s="102"/>
      <c r="G171" s="121"/>
      <c r="H171" s="62"/>
      <c r="I171" s="104"/>
      <c r="J171" s="105"/>
      <c r="K171" s="106"/>
      <c r="L171" s="118"/>
      <c r="M171" s="105"/>
      <c r="N171" s="106"/>
      <c r="O171" s="123"/>
      <c r="P171" s="124"/>
      <c r="Q171" s="125"/>
      <c r="R171" s="307"/>
      <c r="S171" s="47"/>
      <c r="T171" s="48"/>
      <c r="U171" s="111"/>
      <c r="V171" s="112"/>
      <c r="W171" s="126"/>
      <c r="X171" s="127"/>
      <c r="Y171" s="295"/>
      <c r="Z171" s="296"/>
      <c r="AA171" s="117"/>
      <c r="AB171" s="110"/>
      <c r="AC171" s="291"/>
    </row>
    <row r="172" spans="1:29" ht="15.75" customHeight="1">
      <c r="A172" s="312"/>
      <c r="B172" s="100"/>
      <c r="C172" s="293"/>
      <c r="D172" s="294"/>
      <c r="E172" s="101"/>
      <c r="F172" s="102"/>
      <c r="G172" s="121"/>
      <c r="H172" s="62"/>
      <c r="I172" s="104"/>
      <c r="J172" s="105"/>
      <c r="K172" s="106"/>
      <c r="L172" s="118"/>
      <c r="M172" s="105"/>
      <c r="N172" s="106"/>
      <c r="O172" s="123"/>
      <c r="P172" s="124"/>
      <c r="Q172" s="125"/>
      <c r="R172" s="307"/>
      <c r="S172" s="47"/>
      <c r="T172" s="48"/>
      <c r="U172" s="111"/>
      <c r="V172" s="112"/>
      <c r="W172" s="126"/>
      <c r="X172" s="127"/>
      <c r="Y172" s="295"/>
      <c r="Z172" s="296"/>
      <c r="AA172" s="117"/>
      <c r="AB172" s="110"/>
      <c r="AC172" s="291"/>
    </row>
    <row r="173" spans="1:29" ht="15.75" customHeight="1">
      <c r="A173" s="312"/>
      <c r="B173" s="100"/>
      <c r="C173" s="293"/>
      <c r="D173" s="294"/>
      <c r="E173" s="170"/>
      <c r="F173" s="102"/>
      <c r="G173" s="129"/>
      <c r="H173" s="62"/>
      <c r="I173" s="104"/>
      <c r="J173" s="105"/>
      <c r="K173" s="106"/>
      <c r="L173" s="118"/>
      <c r="M173" s="105"/>
      <c r="N173" s="106"/>
      <c r="O173" s="123"/>
      <c r="P173" s="124"/>
      <c r="Q173" s="125"/>
      <c r="R173" s="307"/>
      <c r="S173" s="119"/>
      <c r="T173" s="120"/>
      <c r="U173" s="130"/>
      <c r="V173" s="131"/>
      <c r="W173" s="126"/>
      <c r="X173" s="127"/>
      <c r="Y173" s="295"/>
      <c r="Z173" s="296"/>
      <c r="AA173" s="165"/>
      <c r="AB173" s="125"/>
      <c r="AC173" s="291"/>
    </row>
    <row r="174" spans="1:29" ht="15.75" customHeight="1" thickBot="1">
      <c r="A174" s="313"/>
      <c r="B174" s="133" t="s">
        <v>117</v>
      </c>
      <c r="C174" s="297"/>
      <c r="D174" s="297"/>
      <c r="E174" s="134"/>
      <c r="F174" s="99"/>
      <c r="G174" s="135"/>
      <c r="H174" s="69"/>
      <c r="I174" s="136">
        <f t="shared" ref="I174:J174" si="49">AVERAGE(I158:I173)</f>
        <v>3.25</v>
      </c>
      <c r="J174" s="137">
        <f t="shared" si="49"/>
        <v>3150</v>
      </c>
      <c r="K174" s="138">
        <f t="shared" ref="K174" si="50">J174/I174</f>
        <v>969.23076923076928</v>
      </c>
      <c r="L174" s="136">
        <f t="shared" ref="L174:M174" si="51">AVERAGE(L158:L173)</f>
        <v>3.25</v>
      </c>
      <c r="M174" s="137">
        <f t="shared" si="51"/>
        <v>2794.9402194074023</v>
      </c>
      <c r="N174" s="138">
        <f t="shared" ref="N174:N179" si="52">M174/L174</f>
        <v>859.98160597150843</v>
      </c>
      <c r="O174" s="139">
        <f t="shared" ref="O174:O179" si="53">L174-I174</f>
        <v>0</v>
      </c>
      <c r="P174" s="140">
        <f t="shared" ref="P174:P179" si="54">N174-K174</f>
        <v>-109.24916325926085</v>
      </c>
      <c r="Q174" s="141">
        <f t="shared" ref="Q174:Q179" si="55">N174/K174</f>
        <v>0.88728260933568326</v>
      </c>
      <c r="R174" s="308"/>
      <c r="S174" s="142">
        <f>S158</f>
        <v>0.70851851851851855</v>
      </c>
      <c r="T174" s="143">
        <f>INDEX(T158:T173,COUNTA(T158:T173))</f>
        <v>0.97370370370370374</v>
      </c>
      <c r="U174" s="144"/>
      <c r="V174" s="166"/>
      <c r="W174" s="99"/>
      <c r="X174" s="69"/>
      <c r="Y174" s="298"/>
      <c r="Z174" s="299"/>
      <c r="AA174" s="168">
        <f t="shared" ref="AA174:AA179" si="56">M174-J174</f>
        <v>-355.05978059259769</v>
      </c>
      <c r="AB174" s="141">
        <f t="shared" ref="AB174:AB179" si="57">M174/J174</f>
        <v>0.88728260933568326</v>
      </c>
      <c r="AC174" s="292"/>
    </row>
    <row r="175" spans="1:29" ht="15.75" customHeight="1">
      <c r="A175" s="300" t="s">
        <v>156</v>
      </c>
      <c r="B175" s="114" t="s">
        <v>120</v>
      </c>
      <c r="C175" s="304" t="s">
        <v>158</v>
      </c>
      <c r="D175" s="305"/>
      <c r="E175" s="147">
        <v>18.18</v>
      </c>
      <c r="F175" s="97">
        <v>1116</v>
      </c>
      <c r="G175" s="148">
        <f t="shared" ref="G175:G179" si="58">E175*F175</f>
        <v>20288.88</v>
      </c>
      <c r="H175" s="149"/>
      <c r="I175" s="150">
        <v>3</v>
      </c>
      <c r="J175" s="151">
        <v>3600</v>
      </c>
      <c r="K175" s="152">
        <f>J175/I175</f>
        <v>1200</v>
      </c>
      <c r="L175" s="153">
        <v>3</v>
      </c>
      <c r="M175" s="151">
        <f>F175/V175*60</f>
        <v>3126.5369649805543</v>
      </c>
      <c r="N175" s="152">
        <f t="shared" si="52"/>
        <v>1042.1789883268514</v>
      </c>
      <c r="O175" s="154">
        <f t="shared" si="53"/>
        <v>0</v>
      </c>
      <c r="P175" s="155">
        <f t="shared" si="54"/>
        <v>-157.82101167314863</v>
      </c>
      <c r="Q175" s="156">
        <f t="shared" si="55"/>
        <v>0.86848249027237612</v>
      </c>
      <c r="R175" s="306">
        <f>Q191</f>
        <v>0.87434829376022094</v>
      </c>
      <c r="S175" s="157">
        <v>0.70833333333333337</v>
      </c>
      <c r="T175" s="158">
        <v>0.72320601851851851</v>
      </c>
      <c r="U175" s="159"/>
      <c r="V175" s="160">
        <v>21.416666666666604</v>
      </c>
      <c r="W175" s="158"/>
      <c r="X175" s="169"/>
      <c r="Y175" s="309"/>
      <c r="Z175" s="310"/>
      <c r="AA175" s="171">
        <f t="shared" si="56"/>
        <v>-473.46303501944567</v>
      </c>
      <c r="AB175" s="156">
        <f t="shared" si="57"/>
        <v>0.86848249027237623</v>
      </c>
      <c r="AC175" s="290">
        <f>AB191</f>
        <v>0.87434829376022083</v>
      </c>
    </row>
    <row r="176" spans="1:29" ht="15.75" customHeight="1">
      <c r="A176" s="301"/>
      <c r="B176" s="100" t="s">
        <v>120</v>
      </c>
      <c r="C176" s="293" t="s">
        <v>159</v>
      </c>
      <c r="D176" s="294"/>
      <c r="E176" s="101">
        <v>24.82</v>
      </c>
      <c r="F176" s="102">
        <v>2513</v>
      </c>
      <c r="G176" s="103">
        <f t="shared" si="58"/>
        <v>62372.66</v>
      </c>
      <c r="H176" s="26"/>
      <c r="I176" s="104">
        <v>4</v>
      </c>
      <c r="J176" s="105">
        <v>3300</v>
      </c>
      <c r="K176" s="106">
        <f t="shared" si="44"/>
        <v>825</v>
      </c>
      <c r="L176" s="107">
        <v>4</v>
      </c>
      <c r="M176" s="105">
        <f>F176/V176*60</f>
        <v>2924.9272550921396</v>
      </c>
      <c r="N176" s="106">
        <f t="shared" si="52"/>
        <v>731.2318137730349</v>
      </c>
      <c r="O176" s="108">
        <f t="shared" si="53"/>
        <v>0</v>
      </c>
      <c r="P176" s="109">
        <f t="shared" si="54"/>
        <v>-93.768186226965099</v>
      </c>
      <c r="Q176" s="110">
        <f t="shared" si="55"/>
        <v>0.88634159245216348</v>
      </c>
      <c r="R176" s="307"/>
      <c r="S176" s="47">
        <v>0.73364583333333333</v>
      </c>
      <c r="T176" s="48">
        <v>0.76944444444444449</v>
      </c>
      <c r="U176" s="111">
        <v>15.033333333333339</v>
      </c>
      <c r="V176" s="112">
        <v>51.550000000000068</v>
      </c>
      <c r="W176" s="113"/>
      <c r="X176" s="13"/>
      <c r="Y176" s="295"/>
      <c r="Z176" s="296"/>
      <c r="AA176" s="172">
        <f t="shared" si="56"/>
        <v>-375.0727449078604</v>
      </c>
      <c r="AB176" s="110">
        <f t="shared" si="57"/>
        <v>0.88634159245216348</v>
      </c>
      <c r="AC176" s="291"/>
    </row>
    <row r="177" spans="1:29" ht="15.75" customHeight="1">
      <c r="A177" s="301"/>
      <c r="B177" s="100" t="s">
        <v>120</v>
      </c>
      <c r="C177" s="293" t="s">
        <v>160</v>
      </c>
      <c r="D177" s="294"/>
      <c r="E177" s="101">
        <v>25.03</v>
      </c>
      <c r="F177" s="102">
        <v>1996</v>
      </c>
      <c r="G177" s="103">
        <f t="shared" si="58"/>
        <v>49959.880000000005</v>
      </c>
      <c r="H177" s="26"/>
      <c r="I177" s="104">
        <v>4</v>
      </c>
      <c r="J177" s="105">
        <v>3300</v>
      </c>
      <c r="K177" s="106">
        <f t="shared" si="44"/>
        <v>825</v>
      </c>
      <c r="L177" s="107">
        <v>4</v>
      </c>
      <c r="M177" s="105">
        <f>F177/V177*60</f>
        <v>2923.3523189585057</v>
      </c>
      <c r="N177" s="106">
        <f t="shared" si="52"/>
        <v>730.83807973962644</v>
      </c>
      <c r="O177" s="108">
        <f t="shared" si="53"/>
        <v>0</v>
      </c>
      <c r="P177" s="109">
        <f t="shared" si="54"/>
        <v>-94.161920260373563</v>
      </c>
      <c r="Q177" s="110">
        <f t="shared" si="55"/>
        <v>0.88586433907833506</v>
      </c>
      <c r="R177" s="307"/>
      <c r="S177" s="47">
        <v>0.78057870370370375</v>
      </c>
      <c r="T177" s="48">
        <v>0.80902777777777779</v>
      </c>
      <c r="U177" s="111">
        <v>16.033333333333335</v>
      </c>
      <c r="V177" s="112">
        <v>40.966666666666626</v>
      </c>
      <c r="W177" s="113"/>
      <c r="X177" s="13"/>
      <c r="Y177" s="295"/>
      <c r="Z177" s="296"/>
      <c r="AA177" s="172">
        <f t="shared" si="56"/>
        <v>-376.64768104149425</v>
      </c>
      <c r="AB177" s="110">
        <f t="shared" si="57"/>
        <v>0.88586433907833506</v>
      </c>
      <c r="AC177" s="291"/>
    </row>
    <row r="178" spans="1:29" ht="15.75" customHeight="1">
      <c r="A178" s="301"/>
      <c r="B178" s="100" t="s">
        <v>120</v>
      </c>
      <c r="C178" s="293" t="s">
        <v>157</v>
      </c>
      <c r="D178" s="294"/>
      <c r="E178" s="101">
        <v>18.18</v>
      </c>
      <c r="F178" s="102">
        <v>3282</v>
      </c>
      <c r="G178" s="103">
        <f t="shared" si="58"/>
        <v>59666.76</v>
      </c>
      <c r="H178" s="26"/>
      <c r="I178" s="104">
        <v>3</v>
      </c>
      <c r="J178" s="105">
        <v>3600</v>
      </c>
      <c r="K178" s="106">
        <f t="shared" si="44"/>
        <v>1200</v>
      </c>
      <c r="L178" s="107">
        <v>3</v>
      </c>
      <c r="M178" s="105">
        <f>F178/V178*60</f>
        <v>3119.9366252970653</v>
      </c>
      <c r="N178" s="106">
        <f t="shared" si="52"/>
        <v>1039.9788750990217</v>
      </c>
      <c r="O178" s="108">
        <f t="shared" si="53"/>
        <v>0</v>
      </c>
      <c r="P178" s="109">
        <f t="shared" si="54"/>
        <v>-160.02112490097829</v>
      </c>
      <c r="Q178" s="110">
        <f t="shared" si="55"/>
        <v>0.86664906258251806</v>
      </c>
      <c r="R178" s="307"/>
      <c r="S178" s="47">
        <v>0.81944444444444442</v>
      </c>
      <c r="T178" s="48">
        <v>0.86327546296296298</v>
      </c>
      <c r="U178" s="111">
        <v>14.999999999999947</v>
      </c>
      <c r="V178" s="112">
        <v>63.116666666666731</v>
      </c>
      <c r="W178" s="113">
        <v>0.86327546296296298</v>
      </c>
      <c r="X178" s="116">
        <v>0.91597222222222219</v>
      </c>
      <c r="Y178" s="295"/>
      <c r="Z178" s="296"/>
      <c r="AA178" s="172">
        <f t="shared" si="56"/>
        <v>-480.06337470293465</v>
      </c>
      <c r="AB178" s="110">
        <f t="shared" si="57"/>
        <v>0.86664906258251817</v>
      </c>
      <c r="AC178" s="291"/>
    </row>
    <row r="179" spans="1:29" ht="15.75" customHeight="1">
      <c r="A179" s="302"/>
      <c r="B179" s="100" t="s">
        <v>120</v>
      </c>
      <c r="C179" s="293" t="s">
        <v>155</v>
      </c>
      <c r="D179" s="294"/>
      <c r="E179" s="101">
        <v>14.28</v>
      </c>
      <c r="F179" s="102">
        <v>4376</v>
      </c>
      <c r="G179" s="103">
        <f t="shared" si="58"/>
        <v>62489.279999999999</v>
      </c>
      <c r="H179" s="13"/>
      <c r="I179" s="104">
        <v>3</v>
      </c>
      <c r="J179" s="105">
        <v>3600</v>
      </c>
      <c r="K179" s="106">
        <f t="shared" si="44"/>
        <v>1200</v>
      </c>
      <c r="L179" s="118">
        <v>3</v>
      </c>
      <c r="M179" s="105">
        <f>F179/V179*60</f>
        <v>3118.9071470995805</v>
      </c>
      <c r="N179" s="106">
        <f t="shared" si="52"/>
        <v>1039.6357156998602</v>
      </c>
      <c r="O179" s="108">
        <f t="shared" si="53"/>
        <v>0</v>
      </c>
      <c r="P179" s="109">
        <f t="shared" si="54"/>
        <v>-160.36428430013984</v>
      </c>
      <c r="Q179" s="110">
        <f t="shared" si="55"/>
        <v>0.86636309641655018</v>
      </c>
      <c r="R179" s="307"/>
      <c r="S179" s="47">
        <v>0.91597222222222219</v>
      </c>
      <c r="T179" s="48">
        <v>0.97443287037037041</v>
      </c>
      <c r="U179" s="111">
        <v>75.883333333333255</v>
      </c>
      <c r="V179" s="112">
        <v>84.183333333333437</v>
      </c>
      <c r="W179" s="113"/>
      <c r="X179" s="116"/>
      <c r="Y179" s="295"/>
      <c r="Z179" s="296"/>
      <c r="AA179" s="172">
        <f t="shared" si="56"/>
        <v>-481.09285290041953</v>
      </c>
      <c r="AB179" s="110">
        <f t="shared" si="57"/>
        <v>0.86636309641655018</v>
      </c>
      <c r="AC179" s="291"/>
    </row>
    <row r="180" spans="1:29" ht="15.75" customHeight="1">
      <c r="A180" s="302"/>
      <c r="B180" s="100"/>
      <c r="C180" s="293"/>
      <c r="D180" s="294"/>
      <c r="E180" s="101"/>
      <c r="F180" s="102"/>
      <c r="G180" s="121"/>
      <c r="H180" s="122"/>
      <c r="I180" s="104"/>
      <c r="J180" s="105"/>
      <c r="K180" s="106"/>
      <c r="L180" s="107"/>
      <c r="M180" s="105"/>
      <c r="N180" s="106"/>
      <c r="O180" s="108"/>
      <c r="P180" s="109"/>
      <c r="Q180" s="110"/>
      <c r="R180" s="307"/>
      <c r="S180" s="47"/>
      <c r="T180" s="48"/>
      <c r="U180" s="111"/>
      <c r="V180" s="112"/>
      <c r="W180" s="113"/>
      <c r="X180" s="50"/>
      <c r="Y180" s="295"/>
      <c r="Z180" s="296"/>
      <c r="AA180" s="172"/>
      <c r="AB180" s="110"/>
      <c r="AC180" s="291"/>
    </row>
    <row r="181" spans="1:29" ht="15.75" customHeight="1">
      <c r="A181" s="302"/>
      <c r="B181" s="100"/>
      <c r="C181" s="293"/>
      <c r="D181" s="294"/>
      <c r="E181" s="101"/>
      <c r="F181" s="102"/>
      <c r="G181" s="121"/>
      <c r="H181" s="62"/>
      <c r="I181" s="104"/>
      <c r="J181" s="105"/>
      <c r="K181" s="106"/>
      <c r="L181" s="118"/>
      <c r="M181" s="105"/>
      <c r="N181" s="106"/>
      <c r="O181" s="123"/>
      <c r="P181" s="124"/>
      <c r="Q181" s="125"/>
      <c r="R181" s="307"/>
      <c r="S181" s="47"/>
      <c r="T181" s="48"/>
      <c r="U181" s="111"/>
      <c r="V181" s="112"/>
      <c r="W181" s="113"/>
      <c r="X181" s="116"/>
      <c r="Y181" s="295"/>
      <c r="Z181" s="296"/>
      <c r="AA181" s="172"/>
      <c r="AB181" s="110"/>
      <c r="AC181" s="291"/>
    </row>
    <row r="182" spans="1:29" ht="15.75" customHeight="1">
      <c r="A182" s="302"/>
      <c r="B182" s="100"/>
      <c r="C182" s="293"/>
      <c r="D182" s="294"/>
      <c r="E182" s="101"/>
      <c r="F182" s="102"/>
      <c r="G182" s="121"/>
      <c r="H182" s="62"/>
      <c r="I182" s="104"/>
      <c r="J182" s="105"/>
      <c r="K182" s="106"/>
      <c r="L182" s="118"/>
      <c r="M182" s="105"/>
      <c r="N182" s="106"/>
      <c r="O182" s="123"/>
      <c r="P182" s="124"/>
      <c r="Q182" s="125"/>
      <c r="R182" s="307"/>
      <c r="S182" s="47"/>
      <c r="T182" s="48"/>
      <c r="U182" s="111"/>
      <c r="V182" s="112"/>
      <c r="W182" s="113"/>
      <c r="X182" s="116"/>
      <c r="Y182" s="295"/>
      <c r="Z182" s="296"/>
      <c r="AA182" s="172"/>
      <c r="AB182" s="110"/>
      <c r="AC182" s="291"/>
    </row>
    <row r="183" spans="1:29" ht="15.75" customHeight="1">
      <c r="A183" s="302"/>
      <c r="B183" s="100"/>
      <c r="C183" s="293"/>
      <c r="D183" s="294"/>
      <c r="E183" s="101"/>
      <c r="F183" s="102"/>
      <c r="G183" s="121"/>
      <c r="H183" s="62"/>
      <c r="I183" s="104"/>
      <c r="J183" s="105"/>
      <c r="K183" s="106"/>
      <c r="L183" s="118"/>
      <c r="M183" s="105"/>
      <c r="N183" s="106"/>
      <c r="O183" s="123"/>
      <c r="P183" s="124"/>
      <c r="Q183" s="125"/>
      <c r="R183" s="307"/>
      <c r="S183" s="47"/>
      <c r="T183" s="48"/>
      <c r="U183" s="111"/>
      <c r="V183" s="112"/>
      <c r="W183" s="126"/>
      <c r="X183" s="127"/>
      <c r="Y183" s="295"/>
      <c r="Z183" s="296"/>
      <c r="AA183" s="172"/>
      <c r="AB183" s="110"/>
      <c r="AC183" s="291"/>
    </row>
    <row r="184" spans="1:29" ht="15.75" customHeight="1">
      <c r="A184" s="302"/>
      <c r="B184" s="100"/>
      <c r="C184" s="293"/>
      <c r="D184" s="294"/>
      <c r="E184" s="101"/>
      <c r="F184" s="102"/>
      <c r="G184" s="121"/>
      <c r="H184" s="62"/>
      <c r="I184" s="104"/>
      <c r="J184" s="105"/>
      <c r="K184" s="106"/>
      <c r="L184" s="118"/>
      <c r="M184" s="105"/>
      <c r="N184" s="106"/>
      <c r="O184" s="123"/>
      <c r="P184" s="124"/>
      <c r="Q184" s="125"/>
      <c r="R184" s="307"/>
      <c r="S184" s="47"/>
      <c r="T184" s="48"/>
      <c r="U184" s="111"/>
      <c r="V184" s="112"/>
      <c r="W184" s="126"/>
      <c r="X184" s="127"/>
      <c r="Y184" s="295"/>
      <c r="Z184" s="296"/>
      <c r="AA184" s="172"/>
      <c r="AB184" s="110"/>
      <c r="AC184" s="291"/>
    </row>
    <row r="185" spans="1:29" ht="15.75" customHeight="1">
      <c r="A185" s="302"/>
      <c r="B185" s="100"/>
      <c r="C185" s="293"/>
      <c r="D185" s="294"/>
      <c r="E185" s="101"/>
      <c r="F185" s="102"/>
      <c r="G185" s="121"/>
      <c r="H185" s="62"/>
      <c r="I185" s="104"/>
      <c r="J185" s="105"/>
      <c r="K185" s="106"/>
      <c r="L185" s="118"/>
      <c r="M185" s="105"/>
      <c r="N185" s="106"/>
      <c r="O185" s="123"/>
      <c r="P185" s="124"/>
      <c r="Q185" s="125"/>
      <c r="R185" s="307"/>
      <c r="S185" s="47"/>
      <c r="T185" s="48"/>
      <c r="U185" s="111"/>
      <c r="V185" s="112"/>
      <c r="W185" s="126"/>
      <c r="X185" s="127"/>
      <c r="Y185" s="295"/>
      <c r="Z185" s="296"/>
      <c r="AA185" s="172"/>
      <c r="AB185" s="110"/>
      <c r="AC185" s="291"/>
    </row>
    <row r="186" spans="1:29" ht="15.75" customHeight="1">
      <c r="A186" s="302"/>
      <c r="B186" s="100"/>
      <c r="C186" s="293"/>
      <c r="D186" s="294"/>
      <c r="E186" s="101"/>
      <c r="F186" s="102"/>
      <c r="G186" s="121"/>
      <c r="H186" s="62"/>
      <c r="I186" s="104"/>
      <c r="J186" s="105"/>
      <c r="K186" s="106"/>
      <c r="L186" s="118"/>
      <c r="M186" s="105"/>
      <c r="N186" s="106"/>
      <c r="O186" s="123"/>
      <c r="P186" s="124"/>
      <c r="Q186" s="125"/>
      <c r="R186" s="307"/>
      <c r="S186" s="47"/>
      <c r="T186" s="48"/>
      <c r="U186" s="111"/>
      <c r="V186" s="112"/>
      <c r="W186" s="126"/>
      <c r="X186" s="127"/>
      <c r="Y186" s="295"/>
      <c r="Z186" s="296"/>
      <c r="AA186" s="172"/>
      <c r="AB186" s="110"/>
      <c r="AC186" s="291"/>
    </row>
    <row r="187" spans="1:29" ht="15.75" customHeight="1">
      <c r="A187" s="302"/>
      <c r="B187" s="100"/>
      <c r="C187" s="293"/>
      <c r="D187" s="294"/>
      <c r="E187" s="101"/>
      <c r="F187" s="102"/>
      <c r="G187" s="121"/>
      <c r="H187" s="62"/>
      <c r="I187" s="104"/>
      <c r="J187" s="105"/>
      <c r="K187" s="106"/>
      <c r="L187" s="118"/>
      <c r="M187" s="105"/>
      <c r="N187" s="106"/>
      <c r="O187" s="123"/>
      <c r="P187" s="124"/>
      <c r="Q187" s="125"/>
      <c r="R187" s="307"/>
      <c r="S187" s="47"/>
      <c r="T187" s="48"/>
      <c r="U187" s="111"/>
      <c r="V187" s="112"/>
      <c r="W187" s="126"/>
      <c r="X187" s="127"/>
      <c r="Y187" s="295"/>
      <c r="Z187" s="296"/>
      <c r="AA187" s="172"/>
      <c r="AB187" s="110"/>
      <c r="AC187" s="291"/>
    </row>
    <row r="188" spans="1:29" ht="15.75" customHeight="1">
      <c r="A188" s="302"/>
      <c r="B188" s="100"/>
      <c r="C188" s="293"/>
      <c r="D188" s="294"/>
      <c r="E188" s="101"/>
      <c r="F188" s="102"/>
      <c r="G188" s="121"/>
      <c r="H188" s="62"/>
      <c r="I188" s="104"/>
      <c r="J188" s="105"/>
      <c r="K188" s="106"/>
      <c r="L188" s="118"/>
      <c r="M188" s="105"/>
      <c r="N188" s="106"/>
      <c r="O188" s="123"/>
      <c r="P188" s="124"/>
      <c r="Q188" s="125"/>
      <c r="R188" s="307"/>
      <c r="S188" s="47"/>
      <c r="T188" s="48"/>
      <c r="U188" s="111"/>
      <c r="V188" s="112"/>
      <c r="W188" s="113"/>
      <c r="X188" s="116"/>
      <c r="Y188" s="295"/>
      <c r="Z188" s="296"/>
      <c r="AA188" s="172"/>
      <c r="AB188" s="110"/>
      <c r="AC188" s="291"/>
    </row>
    <row r="189" spans="1:29" ht="15.75" customHeight="1">
      <c r="A189" s="302"/>
      <c r="B189" s="100"/>
      <c r="C189" s="293"/>
      <c r="D189" s="294"/>
      <c r="E189" s="101"/>
      <c r="F189" s="102"/>
      <c r="G189" s="121"/>
      <c r="H189" s="62"/>
      <c r="I189" s="104"/>
      <c r="J189" s="105"/>
      <c r="K189" s="106"/>
      <c r="L189" s="118"/>
      <c r="M189" s="105"/>
      <c r="N189" s="106"/>
      <c r="O189" s="123"/>
      <c r="P189" s="124"/>
      <c r="Q189" s="125"/>
      <c r="R189" s="307"/>
      <c r="S189" s="47"/>
      <c r="T189" s="48"/>
      <c r="U189" s="111"/>
      <c r="V189" s="112"/>
      <c r="W189" s="126"/>
      <c r="X189" s="127"/>
      <c r="Y189" s="295"/>
      <c r="Z189" s="296"/>
      <c r="AA189" s="172"/>
      <c r="AB189" s="110"/>
      <c r="AC189" s="291"/>
    </row>
    <row r="190" spans="1:29" ht="15.75" customHeight="1">
      <c r="A190" s="302"/>
      <c r="B190" s="100"/>
      <c r="C190" s="293"/>
      <c r="D190" s="294"/>
      <c r="E190" s="170"/>
      <c r="F190" s="102"/>
      <c r="G190" s="129"/>
      <c r="H190" s="62"/>
      <c r="I190" s="104"/>
      <c r="J190" s="105"/>
      <c r="K190" s="106"/>
      <c r="L190" s="118"/>
      <c r="M190" s="105"/>
      <c r="N190" s="106"/>
      <c r="O190" s="123"/>
      <c r="P190" s="124"/>
      <c r="Q190" s="125"/>
      <c r="R190" s="307"/>
      <c r="S190" s="119"/>
      <c r="T190" s="120"/>
      <c r="U190" s="130"/>
      <c r="V190" s="131"/>
      <c r="W190" s="126"/>
      <c r="X190" s="127"/>
      <c r="Y190" s="295"/>
      <c r="Z190" s="296"/>
      <c r="AA190" s="173"/>
      <c r="AB190" s="125"/>
      <c r="AC190" s="291"/>
    </row>
    <row r="191" spans="1:29" ht="15.75" customHeight="1" thickBot="1">
      <c r="A191" s="303"/>
      <c r="B191" s="133" t="s">
        <v>117</v>
      </c>
      <c r="C191" s="297"/>
      <c r="D191" s="297"/>
      <c r="E191" s="134"/>
      <c r="F191" s="167"/>
      <c r="G191" s="135"/>
      <c r="H191" s="69"/>
      <c r="I191" s="136">
        <f t="shared" ref="I191:J191" si="59">AVERAGE(I175:I190)</f>
        <v>3.4</v>
      </c>
      <c r="J191" s="137">
        <f t="shared" si="59"/>
        <v>3480</v>
      </c>
      <c r="K191" s="138">
        <f t="shared" ref="K191" si="60">J191/I191</f>
        <v>1023.5294117647059</v>
      </c>
      <c r="L191" s="136">
        <f t="shared" ref="L191:M191" si="61">AVERAGE(L175:L190)</f>
        <v>3.4</v>
      </c>
      <c r="M191" s="137">
        <f t="shared" si="61"/>
        <v>3042.7320622855686</v>
      </c>
      <c r="N191" s="138">
        <f>M191/L191</f>
        <v>894.9211947898732</v>
      </c>
      <c r="O191" s="139">
        <f>L191-I191</f>
        <v>0</v>
      </c>
      <c r="P191" s="140">
        <f>N191-K191</f>
        <v>-128.60821697483266</v>
      </c>
      <c r="Q191" s="141">
        <f>N191/K191</f>
        <v>0.87434829376022094</v>
      </c>
      <c r="R191" s="308"/>
      <c r="S191" s="142">
        <f>S175</f>
        <v>0.70833333333333337</v>
      </c>
      <c r="T191" s="143">
        <f>INDEX(T175:T190,COUNTA(T175:T190))</f>
        <v>0.97443287037037041</v>
      </c>
      <c r="U191" s="144"/>
      <c r="V191" s="166"/>
      <c r="W191" s="167"/>
      <c r="X191" s="138"/>
      <c r="Y191" s="298"/>
      <c r="Z191" s="299"/>
      <c r="AA191" s="174">
        <f>M191-J191</f>
        <v>-437.26793771443135</v>
      </c>
      <c r="AB191" s="141">
        <f>M191/J191</f>
        <v>0.87434829376022083</v>
      </c>
      <c r="AC191" s="292"/>
    </row>
    <row r="193" spans="25:26">
      <c r="Y193" s="289" t="s">
        <v>161</v>
      </c>
      <c r="Z193" s="289"/>
    </row>
    <row r="194" spans="25:26">
      <c r="Y194" s="289" t="s">
        <v>162</v>
      </c>
      <c r="Z194" s="289"/>
    </row>
    <row r="195" spans="25:26">
      <c r="Y195" s="289" t="s">
        <v>163</v>
      </c>
      <c r="Z195" s="289"/>
    </row>
    <row r="196" spans="25:26">
      <c r="Y196" s="289" t="s">
        <v>164</v>
      </c>
      <c r="Z196" s="289"/>
    </row>
    <row r="197" spans="25:26">
      <c r="Y197" s="289" t="s">
        <v>165</v>
      </c>
      <c r="Z197" s="289"/>
    </row>
    <row r="198" spans="25:26">
      <c r="Y198" s="289" t="s">
        <v>166</v>
      </c>
      <c r="Z198" s="289"/>
    </row>
    <row r="199" spans="25:26">
      <c r="Y199" s="289" t="s">
        <v>167</v>
      </c>
      <c r="Z199" s="289"/>
    </row>
    <row r="200" spans="25:26">
      <c r="Y200" s="289" t="s">
        <v>168</v>
      </c>
      <c r="Z200" s="289"/>
    </row>
    <row r="201" spans="25:26">
      <c r="Y201" s="289" t="s">
        <v>169</v>
      </c>
      <c r="Z201" s="289"/>
    </row>
    <row r="202" spans="25:26">
      <c r="Y202" s="289" t="s">
        <v>170</v>
      </c>
      <c r="Z202" s="289"/>
    </row>
    <row r="203" spans="25:26">
      <c r="Y203" s="289" t="s">
        <v>171</v>
      </c>
      <c r="Z203" s="289"/>
    </row>
    <row r="204" spans="25:26">
      <c r="Y204" s="289" t="s">
        <v>172</v>
      </c>
      <c r="Z204" s="289"/>
    </row>
    <row r="205" spans="25:26">
      <c r="Y205" s="289" t="s">
        <v>173</v>
      </c>
      <c r="Z205" s="289"/>
    </row>
  </sheetData>
  <mergeCells count="452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Y134:Z134"/>
    <mergeCell ref="C135:D135"/>
    <mergeCell ref="Y135:Z135"/>
    <mergeCell ref="C136:D136"/>
    <mergeCell ref="Y136:Z136"/>
    <mergeCell ref="C140:D140"/>
    <mergeCell ref="Y140:Z140"/>
    <mergeCell ref="Y172:Z172"/>
    <mergeCell ref="C173:D173"/>
    <mergeCell ref="C149:D149"/>
    <mergeCell ref="Y149:Z149"/>
    <mergeCell ref="C150:D150"/>
    <mergeCell ref="Y150:Z150"/>
    <mergeCell ref="C151:D151"/>
    <mergeCell ref="Y151:Z151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Y164:Z164"/>
    <mergeCell ref="R158:R174"/>
    <mergeCell ref="Y158:Z158"/>
    <mergeCell ref="C171:D171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Y171:Z171"/>
    <mergeCell ref="C172:D172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C168:D168"/>
    <mergeCell ref="Y168:Z168"/>
    <mergeCell ref="C169:D169"/>
    <mergeCell ref="Y169:Z169"/>
    <mergeCell ref="C170:D170"/>
    <mergeCell ref="Y170:Z170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89:D189"/>
    <mergeCell ref="Y189:Z189"/>
    <mergeCell ref="C190:D190"/>
    <mergeCell ref="Y190:Z190"/>
    <mergeCell ref="C191:D191"/>
    <mergeCell ref="Y191:Z191"/>
    <mergeCell ref="C186:D186"/>
    <mergeCell ref="Y186:Z186"/>
    <mergeCell ref="C187:D187"/>
    <mergeCell ref="Y187:Z187"/>
    <mergeCell ref="C188:D188"/>
    <mergeCell ref="Y188:Z188"/>
    <mergeCell ref="Y205:Z205"/>
    <mergeCell ref="Y199:Z199"/>
    <mergeCell ref="Y200:Z200"/>
    <mergeCell ref="Y201:Z201"/>
    <mergeCell ref="Y202:Z202"/>
    <mergeCell ref="Y203:Z203"/>
    <mergeCell ref="Y204:Z204"/>
    <mergeCell ref="Y193:Z193"/>
    <mergeCell ref="Y194:Z194"/>
    <mergeCell ref="Y195:Z195"/>
    <mergeCell ref="Y196:Z196"/>
    <mergeCell ref="Y197:Z197"/>
    <mergeCell ref="Y198:Z198"/>
  </mergeCells>
  <phoneticPr fontId="5" type="noConversion"/>
  <conditionalFormatting sqref="O5:O191">
    <cfRule type="cellIs" dxfId="409" priority="1" operator="greaterThan">
      <formula>0</formula>
    </cfRule>
  </conditionalFormatting>
  <conditionalFormatting sqref="P5:P191 AA5:AA191">
    <cfRule type="cellIs" dxfId="408" priority="4" operator="lessThan">
      <formula>0</formula>
    </cfRule>
  </conditionalFormatting>
  <conditionalFormatting sqref="Q5:Q191 AB5:AB191">
    <cfRule type="cellIs" dxfId="407" priority="2" operator="greaterThan">
      <formula>1</formula>
    </cfRule>
    <cfRule type="cellIs" dxfId="406" priority="3" operator="lessThan">
      <formula>0.8</formula>
    </cfRule>
  </conditionalFormatting>
  <conditionalFormatting sqref="AC5:AC6 R5:R191 AC107:AC112">
    <cfRule type="cellIs" dxfId="405" priority="5" operator="lessThan">
      <formula>0.8</formula>
    </cfRule>
  </conditionalFormatting>
  <conditionalFormatting sqref="AC12:AC20">
    <cfRule type="cellIs" dxfId="404" priority="15" operator="lessThan">
      <formula>0.8</formula>
    </cfRule>
  </conditionalFormatting>
  <conditionalFormatting sqref="AC22:AC27">
    <cfRule type="cellIs" dxfId="403" priority="14" operator="lessThan">
      <formula>0.8</formula>
    </cfRule>
  </conditionalFormatting>
  <conditionalFormatting sqref="AC39:AC44">
    <cfRule type="cellIs" dxfId="402" priority="12" operator="lessThan">
      <formula>0.8</formula>
    </cfRule>
  </conditionalFormatting>
  <conditionalFormatting sqref="AC56">
    <cfRule type="cellIs" dxfId="401" priority="13" operator="lessThan">
      <formula>0.8</formula>
    </cfRule>
  </conditionalFormatting>
  <conditionalFormatting sqref="AC73">
    <cfRule type="cellIs" dxfId="400" priority="7" operator="lessThan">
      <formula>0.8</formula>
    </cfRule>
  </conditionalFormatting>
  <conditionalFormatting sqref="AC90:AC95">
    <cfRule type="cellIs" dxfId="399" priority="6" operator="lessThan">
      <formula>0.8</formula>
    </cfRule>
  </conditionalFormatting>
  <conditionalFormatting sqref="AC124">
    <cfRule type="cellIs" dxfId="398" priority="11" operator="lessThan">
      <formula>0.8</formula>
    </cfRule>
  </conditionalFormatting>
  <conditionalFormatting sqref="AC141">
    <cfRule type="cellIs" dxfId="397" priority="10" operator="lessThan">
      <formula>0.8</formula>
    </cfRule>
  </conditionalFormatting>
  <conditionalFormatting sqref="AC158">
    <cfRule type="cellIs" dxfId="396" priority="9" operator="lessThan">
      <formula>0.8</formula>
    </cfRule>
  </conditionalFormatting>
  <conditionalFormatting sqref="AC175:AC180">
    <cfRule type="cellIs" dxfId="395" priority="8" operator="lessThan">
      <formula>0.8</formula>
    </cfRule>
  </conditionalFormatting>
  <dataValidations count="1">
    <dataValidation type="list" allowBlank="1" showInputMessage="1" showErrorMessage="1" sqref="Y5:Z191" xr:uid="{BBB05BBC-3260-46CE-B17E-098D3E528157}">
      <formula1>$Y$193:$Y$205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D3943-5D89-48B4-ADF5-272FC6AF320E}">
  <sheetPr codeName="工作表4">
    <tabColor theme="8" tint="0.59999389629810485"/>
    <pageSetUpPr fitToPage="1"/>
  </sheetPr>
  <dimension ref="A1:AG120"/>
  <sheetViews>
    <sheetView zoomScale="85" zoomScaleNormal="85" workbookViewId="0">
      <pane ySplit="4" topLeftCell="A5" activePane="bottomLeft" state="frozen"/>
      <selection activeCell="P40" sqref="P40"/>
      <selection pane="bottomLeft" activeCell="AC1" sqref="R1:AC1048576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SUM(F5:F106)</f>
        <v>45548</v>
      </c>
      <c r="E1" s="88" t="s">
        <v>3</v>
      </c>
      <c r="F1" s="89">
        <f>SUM(G5:G106)</f>
        <v>2362299.9299999992</v>
      </c>
      <c r="G1" s="90" t="s">
        <v>84</v>
      </c>
      <c r="H1" s="91">
        <f>L21+L38+L55+L72+L89+L106</f>
        <v>112.11666666666666</v>
      </c>
      <c r="I1" s="345" t="s">
        <v>85</v>
      </c>
      <c r="J1" s="341"/>
      <c r="K1" s="361"/>
      <c r="L1" s="365" t="s">
        <v>86</v>
      </c>
      <c r="M1" s="366"/>
      <c r="N1" s="367"/>
      <c r="O1" s="341" t="s">
        <v>87</v>
      </c>
      <c r="P1" s="341"/>
      <c r="Q1" s="341"/>
      <c r="R1" s="342"/>
      <c r="S1" s="345" t="s">
        <v>88</v>
      </c>
      <c r="T1" s="341"/>
      <c r="U1" s="341"/>
      <c r="V1" s="341"/>
      <c r="W1" s="341"/>
      <c r="X1" s="342"/>
      <c r="Y1" s="200" t="s">
        <v>222</v>
      </c>
      <c r="Z1" s="200" t="s">
        <v>223</v>
      </c>
      <c r="AA1" s="385" t="s">
        <v>175</v>
      </c>
      <c r="AB1" s="386"/>
      <c r="AC1" s="176" t="s">
        <v>19</v>
      </c>
      <c r="AD1" s="177" t="s">
        <v>174</v>
      </c>
      <c r="AE1" s="345" t="s">
        <v>90</v>
      </c>
      <c r="AF1" s="347"/>
      <c r="AG1" s="348"/>
    </row>
    <row r="2" spans="1:33" ht="26.25" customHeight="1" thickBot="1">
      <c r="A2" s="354">
        <v>46039</v>
      </c>
      <c r="B2" s="355"/>
      <c r="C2" s="92" t="s">
        <v>40</v>
      </c>
      <c r="D2" s="93">
        <f>AVERAGE(N21,N38,N55,N72,N89,N106)</f>
        <v>156.16430188898173</v>
      </c>
      <c r="E2" s="93" t="s">
        <v>91</v>
      </c>
      <c r="F2" s="94">
        <f>F1/D1</f>
        <v>51.863966145604621</v>
      </c>
      <c r="G2" s="95" t="s">
        <v>92</v>
      </c>
      <c r="H2" s="96">
        <f>COUNT(H5:H106)</f>
        <v>0</v>
      </c>
      <c r="I2" s="362"/>
      <c r="J2" s="363"/>
      <c r="K2" s="364"/>
      <c r="L2" s="368"/>
      <c r="M2" s="343"/>
      <c r="N2" s="369"/>
      <c r="O2" s="343"/>
      <c r="P2" s="343"/>
      <c r="Q2" s="343"/>
      <c r="R2" s="344"/>
      <c r="S2" s="346"/>
      <c r="T2" s="343"/>
      <c r="U2" s="343"/>
      <c r="V2" s="343"/>
      <c r="W2" s="343"/>
      <c r="X2" s="344"/>
      <c r="Y2" s="201">
        <f>SUM(Y21,Y38,Y55,Y72,Y89,Y106)</f>
        <v>0</v>
      </c>
      <c r="Z2" s="201">
        <f>SUM(Z21,Z38,Z55,Z72,Z89,Z106)</f>
        <v>0</v>
      </c>
      <c r="AA2" s="387"/>
      <c r="AB2" s="388"/>
      <c r="AC2" s="178">
        <f>SUM(AC21,AC38,AC55,AC72,AC89,AC106)</f>
        <v>35</v>
      </c>
      <c r="AD2" s="179">
        <f>SUM(AD21,AD38,AD55,AD72,AD89,AD106)</f>
        <v>0</v>
      </c>
      <c r="AE2" s="349"/>
      <c r="AF2" s="350"/>
      <c r="AG2" s="351"/>
    </row>
    <row r="3" spans="1:33" ht="23.25" customHeight="1">
      <c r="A3" s="356" t="s">
        <v>93</v>
      </c>
      <c r="B3" s="358" t="s">
        <v>94</v>
      </c>
      <c r="C3" s="315" t="s">
        <v>95</v>
      </c>
      <c r="D3" s="315"/>
      <c r="E3" s="337" t="s">
        <v>96</v>
      </c>
      <c r="F3" s="315" t="s">
        <v>97</v>
      </c>
      <c r="G3" s="337" t="s">
        <v>98</v>
      </c>
      <c r="H3" s="339" t="s">
        <v>99</v>
      </c>
      <c r="I3" s="329" t="s">
        <v>100</v>
      </c>
      <c r="J3" s="325" t="s">
        <v>101</v>
      </c>
      <c r="K3" s="327" t="s">
        <v>40</v>
      </c>
      <c r="L3" s="352" t="s">
        <v>100</v>
      </c>
      <c r="M3" s="325" t="s">
        <v>101</v>
      </c>
      <c r="N3" s="327" t="s">
        <v>40</v>
      </c>
      <c r="O3" s="329" t="s">
        <v>100</v>
      </c>
      <c r="P3" s="331" t="s">
        <v>40</v>
      </c>
      <c r="Q3" s="333" t="s">
        <v>102</v>
      </c>
      <c r="R3" s="335" t="s">
        <v>103</v>
      </c>
      <c r="S3" s="314" t="s">
        <v>104</v>
      </c>
      <c r="T3" s="315"/>
      <c r="U3" s="316" t="s">
        <v>105</v>
      </c>
      <c r="V3" s="316" t="s">
        <v>106</v>
      </c>
      <c r="W3" s="315" t="s">
        <v>107</v>
      </c>
      <c r="X3" s="318"/>
      <c r="Y3" s="379" t="s">
        <v>224</v>
      </c>
      <c r="Z3" s="380"/>
      <c r="AA3" s="381" t="s">
        <v>108</v>
      </c>
      <c r="AB3" s="382"/>
      <c r="AC3" s="379" t="s">
        <v>225</v>
      </c>
      <c r="AD3" s="380"/>
      <c r="AE3" s="323" t="s">
        <v>101</v>
      </c>
      <c r="AF3" s="370" t="s">
        <v>102</v>
      </c>
      <c r="AG3" s="372" t="s">
        <v>109</v>
      </c>
    </row>
    <row r="4" spans="1:33" ht="17.25" customHeight="1" thickBot="1">
      <c r="A4" s="357"/>
      <c r="B4" s="359"/>
      <c r="C4" s="360"/>
      <c r="D4" s="360"/>
      <c r="E4" s="338"/>
      <c r="F4" s="360"/>
      <c r="G4" s="338"/>
      <c r="H4" s="340"/>
      <c r="I4" s="330"/>
      <c r="J4" s="326"/>
      <c r="K4" s="328"/>
      <c r="L4" s="353"/>
      <c r="M4" s="326"/>
      <c r="N4" s="328"/>
      <c r="O4" s="330"/>
      <c r="P4" s="332"/>
      <c r="Q4" s="334"/>
      <c r="R4" s="336"/>
      <c r="S4" s="68" t="s">
        <v>110</v>
      </c>
      <c r="T4" s="99" t="s">
        <v>111</v>
      </c>
      <c r="U4" s="317"/>
      <c r="V4" s="317"/>
      <c r="W4" s="99" t="s">
        <v>112</v>
      </c>
      <c r="X4" s="69" t="s">
        <v>113</v>
      </c>
      <c r="Y4" s="202" t="s">
        <v>49</v>
      </c>
      <c r="Z4" s="203" t="s">
        <v>50</v>
      </c>
      <c r="AA4" s="383"/>
      <c r="AB4" s="384"/>
      <c r="AC4" s="202" t="s">
        <v>176</v>
      </c>
      <c r="AD4" s="203" t="s">
        <v>177</v>
      </c>
      <c r="AE4" s="324"/>
      <c r="AF4" s="371"/>
      <c r="AG4" s="373"/>
    </row>
    <row r="5" spans="1:33" ht="15.75" customHeight="1">
      <c r="A5" s="311" t="s">
        <v>183</v>
      </c>
      <c r="B5" s="114" t="s">
        <v>178</v>
      </c>
      <c r="C5" s="375" t="s">
        <v>179</v>
      </c>
      <c r="D5" s="375"/>
      <c r="E5" s="147">
        <v>19.7</v>
      </c>
      <c r="F5" s="151">
        <v>3153</v>
      </c>
      <c r="G5" s="148">
        <f t="shared" ref="G5:G9" si="0">E5*F5</f>
        <v>62114.1</v>
      </c>
      <c r="H5" s="149"/>
      <c r="I5" s="150">
        <v>13</v>
      </c>
      <c r="J5" s="151">
        <v>1200</v>
      </c>
      <c r="K5" s="152">
        <f>J5/I5</f>
        <v>92.307692307692307</v>
      </c>
      <c r="L5" s="153">
        <v>13</v>
      </c>
      <c r="M5" s="151">
        <f>F5/V5*60</f>
        <v>1078.051096970273</v>
      </c>
      <c r="N5" s="152">
        <f>M5/L5</f>
        <v>82.927007459251769</v>
      </c>
      <c r="O5" s="154">
        <f>L5-I5</f>
        <v>0</v>
      </c>
      <c r="P5" s="155">
        <f>N5-K5</f>
        <v>-9.3806848484405378</v>
      </c>
      <c r="Q5" s="156">
        <f>N5/K5</f>
        <v>0.89837591414189422</v>
      </c>
      <c r="R5" s="306">
        <f>Q21</f>
        <v>0.89046026081970198</v>
      </c>
      <c r="S5" s="157">
        <v>0.20833333333333334</v>
      </c>
      <c r="T5" s="158">
        <v>0.33019675925925923</v>
      </c>
      <c r="U5" s="159"/>
      <c r="V5" s="160">
        <v>175.48333333333326</v>
      </c>
      <c r="W5" s="183"/>
      <c r="X5" s="152"/>
      <c r="Y5" s="12"/>
      <c r="Z5" s="208"/>
      <c r="AA5" s="309"/>
      <c r="AB5" s="310"/>
      <c r="AC5" s="12">
        <v>4</v>
      </c>
      <c r="AD5" s="208"/>
      <c r="AE5" s="180">
        <f>M5-J5</f>
        <v>-121.94890302972703</v>
      </c>
      <c r="AF5" s="132">
        <f>M5/J5</f>
        <v>0.89837591414189411</v>
      </c>
      <c r="AG5" s="376">
        <f>AF21</f>
        <v>0.89046026081970187</v>
      </c>
    </row>
    <row r="6" spans="1:33" ht="15.75" customHeight="1">
      <c r="A6" s="312"/>
      <c r="B6" s="100" t="s">
        <v>186</v>
      </c>
      <c r="C6" s="374" t="s">
        <v>188</v>
      </c>
      <c r="D6" s="374"/>
      <c r="E6" s="101">
        <v>58.67</v>
      </c>
      <c r="F6" s="102">
        <v>2484</v>
      </c>
      <c r="G6" s="103">
        <f t="shared" si="0"/>
        <v>145736.28</v>
      </c>
      <c r="H6" s="26"/>
      <c r="I6" s="104">
        <v>23</v>
      </c>
      <c r="J6" s="105">
        <v>2000</v>
      </c>
      <c r="K6" s="106">
        <f t="shared" ref="K6:K27" si="1">J6/I6</f>
        <v>86.956521739130437</v>
      </c>
      <c r="L6" s="107">
        <v>23</v>
      </c>
      <c r="M6" s="105">
        <f>F6/V6*60</f>
        <v>1777.4597495527728</v>
      </c>
      <c r="N6" s="106">
        <f>M6/L6</f>
        <v>77.280858676207515</v>
      </c>
      <c r="O6" s="108">
        <f>L6-I6</f>
        <v>0</v>
      </c>
      <c r="P6" s="109">
        <f>N6-K6</f>
        <v>-9.6756630629229221</v>
      </c>
      <c r="Q6" s="110">
        <f>N6/K6</f>
        <v>0.88872987477638643</v>
      </c>
      <c r="R6" s="307"/>
      <c r="S6" s="47">
        <v>0.3334375</v>
      </c>
      <c r="T6" s="48">
        <v>0.39166666666666666</v>
      </c>
      <c r="U6" s="111">
        <v>4.6666666666667034</v>
      </c>
      <c r="V6" s="112">
        <v>83.85</v>
      </c>
      <c r="W6" s="113"/>
      <c r="X6" s="116"/>
      <c r="Y6" s="12"/>
      <c r="Z6" s="208"/>
      <c r="AA6" s="295"/>
      <c r="AB6" s="296"/>
      <c r="AC6" s="12">
        <v>2</v>
      </c>
      <c r="AD6" s="208"/>
      <c r="AE6" s="117">
        <f>M6-J6</f>
        <v>-222.54025044722721</v>
      </c>
      <c r="AF6" s="110">
        <f>M6/J6</f>
        <v>0.88872987477638643</v>
      </c>
      <c r="AG6" s="377"/>
    </row>
    <row r="7" spans="1:33" ht="15.75" customHeight="1">
      <c r="A7" s="312"/>
      <c r="B7" s="100" t="s">
        <v>184</v>
      </c>
      <c r="C7" s="374" t="s">
        <v>185</v>
      </c>
      <c r="D7" s="374"/>
      <c r="E7" s="101">
        <v>56.77</v>
      </c>
      <c r="F7" s="102">
        <v>3519</v>
      </c>
      <c r="G7" s="103">
        <f t="shared" si="0"/>
        <v>199773.63</v>
      </c>
      <c r="H7" s="26"/>
      <c r="I7" s="104">
        <v>25</v>
      </c>
      <c r="J7" s="105">
        <v>2000</v>
      </c>
      <c r="K7" s="106">
        <f t="shared" si="1"/>
        <v>80</v>
      </c>
      <c r="L7" s="107">
        <v>25</v>
      </c>
      <c r="M7" s="105">
        <f>F7/V7*60</f>
        <v>1776.5250315523763</v>
      </c>
      <c r="N7" s="106">
        <f>M7/L7</f>
        <v>71.061001262095047</v>
      </c>
      <c r="O7" s="108">
        <f>L7-I7</f>
        <v>0</v>
      </c>
      <c r="P7" s="109">
        <f>N7-K7</f>
        <v>-8.9389987379049529</v>
      </c>
      <c r="Q7" s="110">
        <f>N7/K7</f>
        <v>0.88826251577618809</v>
      </c>
      <c r="R7" s="307"/>
      <c r="S7" s="47">
        <v>0.39524305555555556</v>
      </c>
      <c r="T7" s="48">
        <v>0.4777777777777778</v>
      </c>
      <c r="U7" s="111">
        <v>5.1500000000000057</v>
      </c>
      <c r="V7" s="112">
        <v>118.85000000000004</v>
      </c>
      <c r="W7" s="113">
        <v>0.4777777777777778</v>
      </c>
      <c r="X7" s="116">
        <v>0.51666666666666672</v>
      </c>
      <c r="Y7" s="12"/>
      <c r="Z7" s="208"/>
      <c r="AA7" s="295"/>
      <c r="AB7" s="296"/>
      <c r="AC7" s="12">
        <v>2</v>
      </c>
      <c r="AD7" s="208"/>
      <c r="AE7" s="117">
        <f>M7-J7</f>
        <v>-223.47496844762372</v>
      </c>
      <c r="AF7" s="110">
        <f>M7/J7</f>
        <v>0.88826251577618809</v>
      </c>
      <c r="AG7" s="377"/>
    </row>
    <row r="8" spans="1:33" ht="15.75" customHeight="1">
      <c r="A8" s="312"/>
      <c r="B8" s="100" t="s">
        <v>186</v>
      </c>
      <c r="C8" s="374" t="s">
        <v>187</v>
      </c>
      <c r="D8" s="374"/>
      <c r="E8" s="101">
        <v>77.34</v>
      </c>
      <c r="F8" s="102">
        <v>1730</v>
      </c>
      <c r="G8" s="103">
        <f t="shared" si="0"/>
        <v>133798.20000000001</v>
      </c>
      <c r="H8" s="26"/>
      <c r="I8" s="104">
        <v>25</v>
      </c>
      <c r="J8" s="105">
        <v>2000</v>
      </c>
      <c r="K8" s="106">
        <f t="shared" si="1"/>
        <v>80</v>
      </c>
      <c r="L8" s="107">
        <v>25</v>
      </c>
      <c r="M8" s="105">
        <f>F8/V8*60</f>
        <v>1778.412335808111</v>
      </c>
      <c r="N8" s="106">
        <f>M8/L8</f>
        <v>71.136493432324443</v>
      </c>
      <c r="O8" s="108">
        <f>L8-I8</f>
        <v>0</v>
      </c>
      <c r="P8" s="109">
        <f>N8-K8</f>
        <v>-8.8635065676755573</v>
      </c>
      <c r="Q8" s="110">
        <f>N8/K8</f>
        <v>0.88920616790405549</v>
      </c>
      <c r="R8" s="307"/>
      <c r="S8" s="47">
        <v>0.51666666666666672</v>
      </c>
      <c r="T8" s="48">
        <v>0.5571990740740741</v>
      </c>
      <c r="U8" s="111">
        <v>56.000000000000043</v>
      </c>
      <c r="V8" s="112">
        <v>58.366666666666625</v>
      </c>
      <c r="W8" s="113"/>
      <c r="X8" s="116"/>
      <c r="Y8" s="12"/>
      <c r="Z8" s="208"/>
      <c r="AA8" s="295"/>
      <c r="AB8" s="296"/>
      <c r="AC8" s="12">
        <v>1</v>
      </c>
      <c r="AD8" s="208"/>
      <c r="AE8" s="117">
        <f>M8-J8</f>
        <v>-221.58766419188896</v>
      </c>
      <c r="AF8" s="110">
        <f>M8/J8</f>
        <v>0.88920616790405549</v>
      </c>
      <c r="AG8" s="377"/>
    </row>
    <row r="9" spans="1:33" ht="15.75" customHeight="1">
      <c r="A9" s="312"/>
      <c r="B9" s="100" t="s">
        <v>186</v>
      </c>
      <c r="C9" s="374" t="s">
        <v>189</v>
      </c>
      <c r="D9" s="374"/>
      <c r="E9" s="101">
        <v>59.52</v>
      </c>
      <c r="F9" s="102">
        <v>3375</v>
      </c>
      <c r="G9" s="103">
        <f t="shared" si="0"/>
        <v>200880</v>
      </c>
      <c r="H9" s="13"/>
      <c r="I9" s="104">
        <v>25</v>
      </c>
      <c r="J9" s="105">
        <v>2000</v>
      </c>
      <c r="K9" s="106">
        <f t="shared" si="1"/>
        <v>80</v>
      </c>
      <c r="L9" s="118">
        <v>25</v>
      </c>
      <c r="M9" s="105">
        <f>F9/V9*60</f>
        <v>1781.7861856577231</v>
      </c>
      <c r="N9" s="106">
        <f>M9/L9</f>
        <v>71.271447426308924</v>
      </c>
      <c r="O9" s="108">
        <f>L9-I9</f>
        <v>0</v>
      </c>
      <c r="P9" s="109">
        <f>N9-K9</f>
        <v>-8.7285525736910756</v>
      </c>
      <c r="Q9" s="110">
        <f>N9/K9</f>
        <v>0.89089309282886153</v>
      </c>
      <c r="R9" s="307"/>
      <c r="S9" s="47">
        <v>0.56135416666666671</v>
      </c>
      <c r="T9" s="48">
        <v>0.64027777777777772</v>
      </c>
      <c r="U9" s="111">
        <v>5.9833333333333627</v>
      </c>
      <c r="V9" s="112">
        <v>113.64999999999986</v>
      </c>
      <c r="W9" s="113"/>
      <c r="X9" s="116"/>
      <c r="Y9" s="12"/>
      <c r="Z9" s="208"/>
      <c r="AA9" s="295"/>
      <c r="AB9" s="296"/>
      <c r="AC9" s="12">
        <v>2</v>
      </c>
      <c r="AD9" s="208"/>
      <c r="AE9" s="117">
        <f>M9-J9</f>
        <v>-218.21381434227692</v>
      </c>
      <c r="AF9" s="110">
        <f>M9/J9</f>
        <v>0.89089309282886153</v>
      </c>
      <c r="AG9" s="377"/>
    </row>
    <row r="10" spans="1:33" ht="15.75" customHeight="1">
      <c r="A10" s="312"/>
      <c r="B10" s="100"/>
      <c r="C10" s="374"/>
      <c r="D10" s="374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07"/>
      <c r="S10" s="47"/>
      <c r="T10" s="48"/>
      <c r="U10" s="111"/>
      <c r="V10" s="112"/>
      <c r="W10" s="113"/>
      <c r="X10" s="116"/>
      <c r="Y10" s="12"/>
      <c r="Z10" s="208"/>
      <c r="AA10" s="295"/>
      <c r="AB10" s="296"/>
      <c r="AC10" s="12"/>
      <c r="AD10" s="208"/>
      <c r="AE10" s="117"/>
      <c r="AF10" s="110"/>
      <c r="AG10" s="377"/>
    </row>
    <row r="11" spans="1:33" ht="15.75" customHeight="1">
      <c r="A11" s="312"/>
      <c r="B11" s="100"/>
      <c r="C11" s="374"/>
      <c r="D11" s="374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307"/>
      <c r="S11" s="47"/>
      <c r="T11" s="48"/>
      <c r="U11" s="111"/>
      <c r="V11" s="112"/>
      <c r="W11" s="113"/>
      <c r="X11" s="116"/>
      <c r="Y11" s="12"/>
      <c r="Z11" s="208"/>
      <c r="AA11" s="295"/>
      <c r="AB11" s="296"/>
      <c r="AC11" s="12"/>
      <c r="AD11" s="208"/>
      <c r="AE11" s="117"/>
      <c r="AF11" s="110"/>
      <c r="AG11" s="377"/>
    </row>
    <row r="12" spans="1:33" ht="15.75" customHeight="1">
      <c r="A12" s="312"/>
      <c r="B12" s="100"/>
      <c r="C12" s="374"/>
      <c r="D12" s="374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07"/>
      <c r="S12" s="47"/>
      <c r="T12" s="48"/>
      <c r="U12" s="111"/>
      <c r="V12" s="112"/>
      <c r="W12" s="113"/>
      <c r="X12" s="116"/>
      <c r="Y12" s="12"/>
      <c r="Z12" s="208"/>
      <c r="AA12" s="295"/>
      <c r="AB12" s="296"/>
      <c r="AC12" s="12"/>
      <c r="AD12" s="208"/>
      <c r="AE12" s="117"/>
      <c r="AF12" s="110"/>
      <c r="AG12" s="377"/>
    </row>
    <row r="13" spans="1:33" ht="15.75" customHeight="1">
      <c r="A13" s="312"/>
      <c r="B13" s="100"/>
      <c r="C13" s="374"/>
      <c r="D13" s="374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07"/>
      <c r="S13" s="47"/>
      <c r="T13" s="48"/>
      <c r="U13" s="111"/>
      <c r="V13" s="112"/>
      <c r="W13" s="113"/>
      <c r="X13" s="116"/>
      <c r="Y13" s="12"/>
      <c r="Z13" s="208"/>
      <c r="AA13" s="295"/>
      <c r="AB13" s="296"/>
      <c r="AC13" s="12"/>
      <c r="AD13" s="208"/>
      <c r="AE13" s="117"/>
      <c r="AF13" s="110"/>
      <c r="AG13" s="377"/>
    </row>
    <row r="14" spans="1:33" ht="15.75" customHeight="1">
      <c r="A14" s="312"/>
      <c r="B14" s="100"/>
      <c r="C14" s="374"/>
      <c r="D14" s="374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07"/>
      <c r="S14" s="47"/>
      <c r="T14" s="48"/>
      <c r="U14" s="111"/>
      <c r="V14" s="112"/>
      <c r="W14" s="113"/>
      <c r="X14" s="116"/>
      <c r="Y14" s="12"/>
      <c r="Z14" s="208"/>
      <c r="AA14" s="295"/>
      <c r="AB14" s="296"/>
      <c r="AC14" s="12"/>
      <c r="AD14" s="208"/>
      <c r="AE14" s="117"/>
      <c r="AF14" s="110"/>
      <c r="AG14" s="377"/>
    </row>
    <row r="15" spans="1:33" ht="15.75" customHeight="1">
      <c r="A15" s="312"/>
      <c r="B15" s="100"/>
      <c r="C15" s="374"/>
      <c r="D15" s="37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07"/>
      <c r="S15" s="47"/>
      <c r="T15" s="48"/>
      <c r="U15" s="111"/>
      <c r="V15" s="112"/>
      <c r="W15" s="113"/>
      <c r="X15" s="116"/>
      <c r="Y15" s="12"/>
      <c r="Z15" s="208"/>
      <c r="AA15" s="295"/>
      <c r="AB15" s="296"/>
      <c r="AC15" s="12"/>
      <c r="AD15" s="208"/>
      <c r="AE15" s="117"/>
      <c r="AF15" s="110"/>
      <c r="AG15" s="377"/>
    </row>
    <row r="16" spans="1:33" ht="15.75" customHeight="1">
      <c r="A16" s="312"/>
      <c r="B16" s="100"/>
      <c r="C16" s="374"/>
      <c r="D16" s="37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07"/>
      <c r="S16" s="47"/>
      <c r="T16" s="48"/>
      <c r="U16" s="111"/>
      <c r="V16" s="112"/>
      <c r="W16" s="113"/>
      <c r="X16" s="116"/>
      <c r="Y16" s="12"/>
      <c r="Z16" s="208"/>
      <c r="AA16" s="295"/>
      <c r="AB16" s="296"/>
      <c r="AC16" s="12"/>
      <c r="AD16" s="208"/>
      <c r="AE16" s="117"/>
      <c r="AF16" s="110"/>
      <c r="AG16" s="377"/>
    </row>
    <row r="17" spans="1:33" ht="15.75" customHeight="1">
      <c r="A17" s="312"/>
      <c r="B17" s="100"/>
      <c r="C17" s="374"/>
      <c r="D17" s="37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07"/>
      <c r="S17" s="47"/>
      <c r="T17" s="48"/>
      <c r="U17" s="111"/>
      <c r="V17" s="112"/>
      <c r="W17" s="113"/>
      <c r="X17" s="116"/>
      <c r="Y17" s="12"/>
      <c r="Z17" s="208"/>
      <c r="AA17" s="295"/>
      <c r="AB17" s="296"/>
      <c r="AC17" s="12"/>
      <c r="AD17" s="208"/>
      <c r="AE17" s="117"/>
      <c r="AF17" s="110"/>
      <c r="AG17" s="377"/>
    </row>
    <row r="18" spans="1:33" ht="15.75" customHeight="1">
      <c r="A18" s="312"/>
      <c r="B18" s="100"/>
      <c r="C18" s="374"/>
      <c r="D18" s="37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07"/>
      <c r="S18" s="47"/>
      <c r="T18" s="48"/>
      <c r="U18" s="111"/>
      <c r="V18" s="112"/>
      <c r="W18" s="113"/>
      <c r="X18" s="116"/>
      <c r="Y18" s="12"/>
      <c r="Z18" s="208"/>
      <c r="AA18" s="295"/>
      <c r="AB18" s="296"/>
      <c r="AC18" s="12"/>
      <c r="AD18" s="208"/>
      <c r="AE18" s="117"/>
      <c r="AF18" s="110"/>
      <c r="AG18" s="377"/>
    </row>
    <row r="19" spans="1:33" ht="15.75" customHeight="1">
      <c r="A19" s="312"/>
      <c r="B19" s="100"/>
      <c r="C19" s="374"/>
      <c r="D19" s="37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07"/>
      <c r="S19" s="47"/>
      <c r="T19" s="48"/>
      <c r="U19" s="111"/>
      <c r="V19" s="112"/>
      <c r="W19" s="113"/>
      <c r="X19" s="116"/>
      <c r="Y19" s="12"/>
      <c r="Z19" s="208"/>
      <c r="AA19" s="295"/>
      <c r="AB19" s="296"/>
      <c r="AC19" s="12"/>
      <c r="AD19" s="208"/>
      <c r="AE19" s="117"/>
      <c r="AF19" s="110"/>
      <c r="AG19" s="377"/>
    </row>
    <row r="20" spans="1:33" ht="15.75" customHeight="1">
      <c r="A20" s="312"/>
      <c r="B20" s="100"/>
      <c r="C20" s="374"/>
      <c r="D20" s="374"/>
      <c r="E20" s="184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07"/>
      <c r="S20" s="47"/>
      <c r="T20" s="48"/>
      <c r="U20" s="130"/>
      <c r="V20" s="112"/>
      <c r="W20" s="113"/>
      <c r="X20" s="116"/>
      <c r="Y20" s="12"/>
      <c r="Z20" s="208"/>
      <c r="AA20" s="295"/>
      <c r="AB20" s="296"/>
      <c r="AC20" s="12"/>
      <c r="AD20" s="208"/>
      <c r="AE20" s="117"/>
      <c r="AF20" s="110"/>
      <c r="AG20" s="377"/>
    </row>
    <row r="21" spans="1:33" ht="15.75" customHeight="1" thickBot="1">
      <c r="A21" s="313"/>
      <c r="B21" s="133" t="s">
        <v>117</v>
      </c>
      <c r="C21" s="297"/>
      <c r="D21" s="297"/>
      <c r="E21" s="134"/>
      <c r="F21" s="167"/>
      <c r="G21" s="135"/>
      <c r="H21" s="69"/>
      <c r="I21" s="136">
        <f t="shared" ref="I21:J21" si="2">AVERAGE(I5:I20)</f>
        <v>22.2</v>
      </c>
      <c r="J21" s="137">
        <f t="shared" si="2"/>
        <v>1840</v>
      </c>
      <c r="K21" s="138">
        <f t="shared" ref="K21" si="3">J21/I21</f>
        <v>82.882882882882882</v>
      </c>
      <c r="L21" s="136">
        <f t="shared" ref="L21:M21" si="4">AVERAGE(L5:L20)</f>
        <v>22.2</v>
      </c>
      <c r="M21" s="137">
        <f t="shared" si="4"/>
        <v>1638.4468799082515</v>
      </c>
      <c r="N21" s="138">
        <f t="shared" ref="N21:N27" si="5">M21/L21</f>
        <v>73.803913509380706</v>
      </c>
      <c r="O21" s="139">
        <f t="shared" ref="O21:O27" si="6">L21-I21</f>
        <v>0</v>
      </c>
      <c r="P21" s="140">
        <f t="shared" ref="P21:P27" si="7">N21-K21</f>
        <v>-9.0789693735021757</v>
      </c>
      <c r="Q21" s="141">
        <f t="shared" ref="Q21:Q27" si="8">N21/K21</f>
        <v>0.89046026081970198</v>
      </c>
      <c r="R21" s="308"/>
      <c r="S21" s="142">
        <f>S5</f>
        <v>0.20833333333333334</v>
      </c>
      <c r="T21" s="143">
        <f>INDEX(T5:T20,COUNTA(T5:T20))</f>
        <v>0.64027777777777772</v>
      </c>
      <c r="U21" s="144"/>
      <c r="V21" s="166"/>
      <c r="W21" s="167"/>
      <c r="X21" s="138"/>
      <c r="Y21" s="181">
        <f>SUM(Y5:Y20)</f>
        <v>0</v>
      </c>
      <c r="Z21" s="182">
        <f>SUM(Z5:Z20)</f>
        <v>0</v>
      </c>
      <c r="AA21" s="298"/>
      <c r="AB21" s="299"/>
      <c r="AC21" s="181">
        <f>SUM(AC5:AC20)</f>
        <v>11</v>
      </c>
      <c r="AD21" s="182">
        <f>SUM(AD5:AD20)</f>
        <v>0</v>
      </c>
      <c r="AE21" s="168">
        <f t="shared" ref="AE21:AE27" si="9">M21-J21</f>
        <v>-201.5531200917485</v>
      </c>
      <c r="AF21" s="141">
        <f t="shared" ref="AF21:AF27" si="10">M21/J21</f>
        <v>0.89046026081970187</v>
      </c>
      <c r="AG21" s="378"/>
    </row>
    <row r="22" spans="1:33" ht="15.75" customHeight="1">
      <c r="A22" s="300" t="s">
        <v>190</v>
      </c>
      <c r="B22" s="146" t="s">
        <v>186</v>
      </c>
      <c r="C22" s="304" t="s">
        <v>194</v>
      </c>
      <c r="D22" s="305"/>
      <c r="E22" s="147">
        <v>59.34</v>
      </c>
      <c r="F22" s="159">
        <v>1162</v>
      </c>
      <c r="G22" s="148">
        <f t="shared" ref="G22:G27" si="11">E22*F22</f>
        <v>68953.08</v>
      </c>
      <c r="H22" s="149"/>
      <c r="I22" s="153">
        <v>24</v>
      </c>
      <c r="J22" s="151">
        <v>2000</v>
      </c>
      <c r="K22" s="152">
        <f>J22/I22</f>
        <v>83.333333333333329</v>
      </c>
      <c r="L22" s="153">
        <v>24</v>
      </c>
      <c r="M22" s="151">
        <f t="shared" ref="M22:M27" si="12">F22/V22*60</f>
        <v>1774.7984726347033</v>
      </c>
      <c r="N22" s="152">
        <f t="shared" si="5"/>
        <v>73.949936359779301</v>
      </c>
      <c r="O22" s="154">
        <f t="shared" si="6"/>
        <v>0</v>
      </c>
      <c r="P22" s="155">
        <f t="shared" si="7"/>
        <v>-9.3833969735540279</v>
      </c>
      <c r="Q22" s="156">
        <f t="shared" si="8"/>
        <v>0.88739923631735163</v>
      </c>
      <c r="R22" s="306">
        <f>Q38</f>
        <v>0.88736640597333527</v>
      </c>
      <c r="S22" s="157">
        <v>0.25</v>
      </c>
      <c r="T22" s="158">
        <v>0.27728009259259262</v>
      </c>
      <c r="U22" s="159"/>
      <c r="V22" s="160">
        <v>39.283333333333374</v>
      </c>
      <c r="W22" s="97"/>
      <c r="X22" s="98"/>
      <c r="Y22" s="12"/>
      <c r="Z22" s="208"/>
      <c r="AA22" s="309"/>
      <c r="AB22" s="310"/>
      <c r="AC22" s="12">
        <v>1</v>
      </c>
      <c r="AD22" s="208"/>
      <c r="AE22" s="115">
        <f t="shared" si="9"/>
        <v>-225.20152736529667</v>
      </c>
      <c r="AF22" s="156">
        <f t="shared" si="10"/>
        <v>0.88739923631735163</v>
      </c>
      <c r="AG22" s="389">
        <f>AF38</f>
        <v>0.88736640597333516</v>
      </c>
    </row>
    <row r="23" spans="1:33" ht="15.75" customHeight="1">
      <c r="A23" s="301"/>
      <c r="B23" s="163" t="s">
        <v>186</v>
      </c>
      <c r="C23" s="293" t="s">
        <v>200</v>
      </c>
      <c r="D23" s="294"/>
      <c r="E23" s="101">
        <v>71.55</v>
      </c>
      <c r="F23" s="111">
        <v>1656</v>
      </c>
      <c r="G23" s="103">
        <f t="shared" si="11"/>
        <v>118486.79999999999</v>
      </c>
      <c r="H23" s="26"/>
      <c r="I23" s="107">
        <v>22</v>
      </c>
      <c r="J23" s="105">
        <v>2000</v>
      </c>
      <c r="K23" s="106">
        <f t="shared" si="1"/>
        <v>90.909090909090907</v>
      </c>
      <c r="L23" s="107">
        <v>22</v>
      </c>
      <c r="M23" s="105">
        <f t="shared" si="12"/>
        <v>1774.8139327180731</v>
      </c>
      <c r="N23" s="106">
        <f t="shared" si="5"/>
        <v>80.673360578094233</v>
      </c>
      <c r="O23" s="108">
        <f t="shared" si="6"/>
        <v>0</v>
      </c>
      <c r="P23" s="109">
        <f t="shared" si="7"/>
        <v>-10.235730330996674</v>
      </c>
      <c r="Q23" s="110">
        <f t="shared" si="8"/>
        <v>0.8874069663590366</v>
      </c>
      <c r="R23" s="307"/>
      <c r="S23" s="47">
        <v>0.28056712962962965</v>
      </c>
      <c r="T23" s="48">
        <v>0.31944444444444442</v>
      </c>
      <c r="U23" s="111">
        <v>4.7333333333333272</v>
      </c>
      <c r="V23" s="112">
        <v>55.983333333333263</v>
      </c>
      <c r="W23" s="113"/>
      <c r="X23" s="116"/>
      <c r="Y23" s="12"/>
      <c r="Z23" s="208"/>
      <c r="AA23" s="295"/>
      <c r="AB23" s="296"/>
      <c r="AC23" s="12">
        <v>1</v>
      </c>
      <c r="AD23" s="208"/>
      <c r="AE23" s="117">
        <f t="shared" si="9"/>
        <v>-225.18606728192685</v>
      </c>
      <c r="AF23" s="110">
        <f t="shared" si="10"/>
        <v>0.8874069663590366</v>
      </c>
      <c r="AG23" s="377"/>
    </row>
    <row r="24" spans="1:33" ht="15.75" customHeight="1">
      <c r="A24" s="301"/>
      <c r="B24" s="163" t="s">
        <v>186</v>
      </c>
      <c r="C24" s="293" t="s">
        <v>197</v>
      </c>
      <c r="D24" s="294"/>
      <c r="E24" s="101">
        <v>47.37</v>
      </c>
      <c r="F24" s="111">
        <v>1852</v>
      </c>
      <c r="G24" s="103">
        <f t="shared" si="11"/>
        <v>87729.239999999991</v>
      </c>
      <c r="H24" s="26"/>
      <c r="I24" s="107">
        <v>21</v>
      </c>
      <c r="J24" s="105">
        <v>2000</v>
      </c>
      <c r="K24" s="106">
        <f t="shared" si="1"/>
        <v>95.238095238095241</v>
      </c>
      <c r="L24" s="107">
        <v>21</v>
      </c>
      <c r="M24" s="105">
        <f t="shared" si="12"/>
        <v>1774.1351782863221</v>
      </c>
      <c r="N24" s="106">
        <f t="shared" si="5"/>
        <v>84.482627537443904</v>
      </c>
      <c r="O24" s="108">
        <f t="shared" si="6"/>
        <v>0</v>
      </c>
      <c r="P24" s="109">
        <f t="shared" si="7"/>
        <v>-10.755467700651337</v>
      </c>
      <c r="Q24" s="110">
        <f t="shared" si="8"/>
        <v>0.88706758914316097</v>
      </c>
      <c r="R24" s="307"/>
      <c r="S24" s="47">
        <v>0.32386574074074076</v>
      </c>
      <c r="T24" s="48">
        <v>0.36736111111111114</v>
      </c>
      <c r="U24" s="111">
        <v>6.3666666666667293</v>
      </c>
      <c r="V24" s="112">
        <v>62.633333333333347</v>
      </c>
      <c r="W24" s="113"/>
      <c r="X24" s="116"/>
      <c r="Y24" s="12"/>
      <c r="Z24" s="208"/>
      <c r="AA24" s="295"/>
      <c r="AB24" s="296"/>
      <c r="AC24" s="12">
        <v>1</v>
      </c>
      <c r="AD24" s="208"/>
      <c r="AE24" s="117">
        <f t="shared" si="9"/>
        <v>-225.86482171367788</v>
      </c>
      <c r="AF24" s="110">
        <f t="shared" si="10"/>
        <v>0.88706758914316108</v>
      </c>
      <c r="AG24" s="377"/>
    </row>
    <row r="25" spans="1:33" ht="15.75" customHeight="1">
      <c r="A25" s="301"/>
      <c r="B25" s="163" t="s">
        <v>186</v>
      </c>
      <c r="C25" s="293" t="s">
        <v>199</v>
      </c>
      <c r="D25" s="294"/>
      <c r="E25" s="101">
        <v>53.76</v>
      </c>
      <c r="F25" s="111">
        <v>2592</v>
      </c>
      <c r="G25" s="103">
        <f t="shared" si="11"/>
        <v>139345.91999999998</v>
      </c>
      <c r="H25" s="26"/>
      <c r="I25" s="107">
        <v>20</v>
      </c>
      <c r="J25" s="105">
        <v>2000</v>
      </c>
      <c r="K25" s="106">
        <f t="shared" si="1"/>
        <v>100</v>
      </c>
      <c r="L25" s="107">
        <v>20</v>
      </c>
      <c r="M25" s="105">
        <f t="shared" si="12"/>
        <v>1772.9811894356835</v>
      </c>
      <c r="N25" s="106">
        <f t="shared" si="5"/>
        <v>88.64905947178417</v>
      </c>
      <c r="O25" s="108">
        <f t="shared" si="6"/>
        <v>0</v>
      </c>
      <c r="P25" s="109">
        <f t="shared" si="7"/>
        <v>-11.35094052821583</v>
      </c>
      <c r="Q25" s="110">
        <f t="shared" si="8"/>
        <v>0.88649059471784175</v>
      </c>
      <c r="R25" s="307"/>
      <c r="S25" s="47">
        <v>0.37103009259259262</v>
      </c>
      <c r="T25" s="48">
        <v>0.43194444444444446</v>
      </c>
      <c r="U25" s="111">
        <v>5.2833333333333332</v>
      </c>
      <c r="V25" s="112">
        <v>87.716666666666654</v>
      </c>
      <c r="W25" s="113"/>
      <c r="X25" s="116"/>
      <c r="Y25" s="12"/>
      <c r="Z25" s="208"/>
      <c r="AA25" s="295"/>
      <c r="AB25" s="296"/>
      <c r="AC25" s="12">
        <v>2</v>
      </c>
      <c r="AD25" s="208"/>
      <c r="AE25" s="117">
        <f t="shared" si="9"/>
        <v>-227.01881056431648</v>
      </c>
      <c r="AF25" s="110">
        <f t="shared" si="10"/>
        <v>0.88649059471784175</v>
      </c>
      <c r="AG25" s="377"/>
    </row>
    <row r="26" spans="1:33" ht="15.75" customHeight="1">
      <c r="A26" s="302"/>
      <c r="B26" s="163" t="s">
        <v>186</v>
      </c>
      <c r="C26" s="293" t="s">
        <v>198</v>
      </c>
      <c r="D26" s="294"/>
      <c r="E26" s="101">
        <v>59.54</v>
      </c>
      <c r="F26" s="111">
        <v>2200</v>
      </c>
      <c r="G26" s="103">
        <f t="shared" si="11"/>
        <v>130988</v>
      </c>
      <c r="H26" s="13"/>
      <c r="I26" s="118">
        <v>23</v>
      </c>
      <c r="J26" s="105">
        <v>2000</v>
      </c>
      <c r="K26" s="106">
        <f t="shared" si="1"/>
        <v>86.956521739130437</v>
      </c>
      <c r="L26" s="118">
        <v>23</v>
      </c>
      <c r="M26" s="105">
        <f t="shared" si="12"/>
        <v>1774.5910822316825</v>
      </c>
      <c r="N26" s="106">
        <f t="shared" si="5"/>
        <v>77.15613401007316</v>
      </c>
      <c r="O26" s="108">
        <f t="shared" si="6"/>
        <v>0</v>
      </c>
      <c r="P26" s="109">
        <f t="shared" si="7"/>
        <v>-9.8003877290572774</v>
      </c>
      <c r="Q26" s="110">
        <f t="shared" si="8"/>
        <v>0.8872955411158413</v>
      </c>
      <c r="R26" s="307"/>
      <c r="S26" s="47">
        <v>0.43541666666666667</v>
      </c>
      <c r="T26" s="48">
        <v>0.48707175925925927</v>
      </c>
      <c r="U26" s="111">
        <v>4.9999999999999822</v>
      </c>
      <c r="V26" s="112">
        <v>74.38333333333334</v>
      </c>
      <c r="W26" s="113">
        <v>0.48707175925925927</v>
      </c>
      <c r="X26" s="116">
        <v>0.52500000000000002</v>
      </c>
      <c r="Y26" s="12"/>
      <c r="Z26" s="208"/>
      <c r="AA26" s="295"/>
      <c r="AB26" s="296"/>
      <c r="AC26" s="12">
        <v>1</v>
      </c>
      <c r="AD26" s="208"/>
      <c r="AE26" s="117">
        <f t="shared" si="9"/>
        <v>-225.40891776831745</v>
      </c>
      <c r="AF26" s="110">
        <f t="shared" si="10"/>
        <v>0.8872955411158413</v>
      </c>
      <c r="AG26" s="377"/>
    </row>
    <row r="27" spans="1:33" ht="15.75" customHeight="1">
      <c r="A27" s="302"/>
      <c r="B27" s="163" t="s">
        <v>191</v>
      </c>
      <c r="C27" s="293" t="s">
        <v>195</v>
      </c>
      <c r="D27" s="294"/>
      <c r="E27" s="101">
        <v>57.3</v>
      </c>
      <c r="F27" s="111">
        <v>814</v>
      </c>
      <c r="G27" s="121">
        <f t="shared" si="11"/>
        <v>46642.2</v>
      </c>
      <c r="H27" s="122"/>
      <c r="I27" s="107">
        <v>21</v>
      </c>
      <c r="J27" s="105">
        <v>2000</v>
      </c>
      <c r="K27" s="106">
        <f t="shared" si="1"/>
        <v>95.238095238095241</v>
      </c>
      <c r="L27" s="107">
        <v>21</v>
      </c>
      <c r="M27" s="105">
        <f t="shared" si="12"/>
        <v>1777.0770163735576</v>
      </c>
      <c r="N27" s="106">
        <f t="shared" si="5"/>
        <v>84.622715065407505</v>
      </c>
      <c r="O27" s="108">
        <f t="shared" si="6"/>
        <v>0</v>
      </c>
      <c r="P27" s="109">
        <f t="shared" si="7"/>
        <v>-10.615380172687736</v>
      </c>
      <c r="Q27" s="110">
        <f t="shared" si="8"/>
        <v>0.88853850818677882</v>
      </c>
      <c r="R27" s="307"/>
      <c r="S27" s="47">
        <v>0.52500000000000002</v>
      </c>
      <c r="T27" s="48">
        <v>0.54408564814814819</v>
      </c>
      <c r="U27" s="111">
        <v>54.616666666666674</v>
      </c>
      <c r="V27" s="112">
        <v>27.483333333333366</v>
      </c>
      <c r="W27" s="113"/>
      <c r="X27" s="116"/>
      <c r="Y27" s="12"/>
      <c r="Z27" s="208"/>
      <c r="AA27" s="295"/>
      <c r="AB27" s="296"/>
      <c r="AC27" s="12">
        <v>1</v>
      </c>
      <c r="AD27" s="208"/>
      <c r="AE27" s="117">
        <f t="shared" si="9"/>
        <v>-222.92298362644237</v>
      </c>
      <c r="AF27" s="110">
        <f t="shared" si="10"/>
        <v>0.88853850818677882</v>
      </c>
      <c r="AG27" s="377"/>
    </row>
    <row r="28" spans="1:33" ht="15.75" customHeight="1">
      <c r="A28" s="302"/>
      <c r="B28" s="163"/>
      <c r="C28" s="293"/>
      <c r="D28" s="294"/>
      <c r="E28" s="101"/>
      <c r="F28" s="111"/>
      <c r="G28" s="121"/>
      <c r="H28" s="62"/>
      <c r="I28" s="118"/>
      <c r="J28" s="105"/>
      <c r="K28" s="106"/>
      <c r="L28" s="118"/>
      <c r="M28" s="105"/>
      <c r="N28" s="106"/>
      <c r="O28" s="123"/>
      <c r="P28" s="124"/>
      <c r="Q28" s="125"/>
      <c r="R28" s="307"/>
      <c r="S28" s="47"/>
      <c r="T28" s="48"/>
      <c r="U28" s="111"/>
      <c r="V28" s="112"/>
      <c r="W28" s="113"/>
      <c r="X28" s="116"/>
      <c r="Y28" s="12"/>
      <c r="Z28" s="208"/>
      <c r="AA28" s="295"/>
      <c r="AB28" s="296"/>
      <c r="AC28" s="12"/>
      <c r="AD28" s="208"/>
      <c r="AE28" s="117"/>
      <c r="AF28" s="110"/>
      <c r="AG28" s="377"/>
    </row>
    <row r="29" spans="1:33" ht="15.75" customHeight="1">
      <c r="A29" s="302"/>
      <c r="B29" s="163"/>
      <c r="C29" s="293"/>
      <c r="D29" s="294"/>
      <c r="E29" s="101"/>
      <c r="F29" s="111"/>
      <c r="G29" s="121"/>
      <c r="H29" s="62"/>
      <c r="I29" s="118"/>
      <c r="J29" s="105"/>
      <c r="K29" s="106"/>
      <c r="L29" s="118"/>
      <c r="M29" s="105"/>
      <c r="N29" s="106"/>
      <c r="O29" s="123"/>
      <c r="P29" s="124"/>
      <c r="Q29" s="125"/>
      <c r="R29" s="307"/>
      <c r="S29" s="47"/>
      <c r="T29" s="48"/>
      <c r="U29" s="111"/>
      <c r="V29" s="112"/>
      <c r="W29" s="113"/>
      <c r="X29" s="116"/>
      <c r="Y29" s="12"/>
      <c r="Z29" s="208"/>
      <c r="AA29" s="295"/>
      <c r="AB29" s="296"/>
      <c r="AC29" s="12"/>
      <c r="AD29" s="208"/>
      <c r="AE29" s="117"/>
      <c r="AF29" s="110"/>
      <c r="AG29" s="377"/>
    </row>
    <row r="30" spans="1:33" ht="15.75" customHeight="1">
      <c r="A30" s="302"/>
      <c r="B30" s="163"/>
      <c r="C30" s="293"/>
      <c r="D30" s="294"/>
      <c r="E30" s="101"/>
      <c r="F30" s="111"/>
      <c r="G30" s="121"/>
      <c r="H30" s="62"/>
      <c r="I30" s="118"/>
      <c r="J30" s="105"/>
      <c r="K30" s="106"/>
      <c r="L30" s="118"/>
      <c r="M30" s="105"/>
      <c r="N30" s="106"/>
      <c r="O30" s="123"/>
      <c r="P30" s="124"/>
      <c r="Q30" s="125"/>
      <c r="R30" s="307"/>
      <c r="S30" s="47"/>
      <c r="T30" s="48"/>
      <c r="U30" s="111"/>
      <c r="V30" s="112"/>
      <c r="W30" s="113"/>
      <c r="X30" s="116"/>
      <c r="Y30" s="12"/>
      <c r="Z30" s="208"/>
      <c r="AA30" s="295"/>
      <c r="AB30" s="296"/>
      <c r="AC30" s="12"/>
      <c r="AD30" s="208"/>
      <c r="AE30" s="117"/>
      <c r="AF30" s="110"/>
      <c r="AG30" s="377"/>
    </row>
    <row r="31" spans="1:33" ht="15.75" customHeight="1">
      <c r="A31" s="302"/>
      <c r="B31" s="163"/>
      <c r="C31" s="293"/>
      <c r="D31" s="294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307"/>
      <c r="S31" s="47"/>
      <c r="T31" s="48"/>
      <c r="U31" s="111"/>
      <c r="V31" s="112"/>
      <c r="W31" s="113"/>
      <c r="X31" s="116"/>
      <c r="Y31" s="12"/>
      <c r="Z31" s="208"/>
      <c r="AA31" s="295"/>
      <c r="AB31" s="296"/>
      <c r="AC31" s="12"/>
      <c r="AD31" s="208"/>
      <c r="AE31" s="117"/>
      <c r="AF31" s="110"/>
      <c r="AG31" s="377"/>
    </row>
    <row r="32" spans="1:33" ht="15.75" customHeight="1">
      <c r="A32" s="302"/>
      <c r="B32" s="163"/>
      <c r="C32" s="293"/>
      <c r="D32" s="294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307"/>
      <c r="S32" s="47"/>
      <c r="T32" s="48"/>
      <c r="U32" s="111"/>
      <c r="V32" s="112"/>
      <c r="W32" s="113"/>
      <c r="X32" s="116"/>
      <c r="Y32" s="12"/>
      <c r="Z32" s="208"/>
      <c r="AA32" s="295"/>
      <c r="AB32" s="296"/>
      <c r="AC32" s="12"/>
      <c r="AD32" s="208"/>
      <c r="AE32" s="117"/>
      <c r="AF32" s="110"/>
      <c r="AG32" s="377"/>
    </row>
    <row r="33" spans="1:33" ht="15.75" customHeight="1">
      <c r="A33" s="302"/>
      <c r="B33" s="163"/>
      <c r="C33" s="293"/>
      <c r="D33" s="294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307"/>
      <c r="S33" s="47"/>
      <c r="T33" s="48"/>
      <c r="U33" s="111"/>
      <c r="V33" s="112"/>
      <c r="W33" s="113"/>
      <c r="X33" s="116"/>
      <c r="Y33" s="12"/>
      <c r="Z33" s="208"/>
      <c r="AA33" s="295"/>
      <c r="AB33" s="296"/>
      <c r="AC33" s="12"/>
      <c r="AD33" s="208"/>
      <c r="AE33" s="117"/>
      <c r="AF33" s="110"/>
      <c r="AG33" s="377"/>
    </row>
    <row r="34" spans="1:33" ht="15.75" customHeight="1">
      <c r="A34" s="302"/>
      <c r="B34" s="163"/>
      <c r="C34" s="293"/>
      <c r="D34" s="294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307"/>
      <c r="S34" s="47"/>
      <c r="T34" s="48"/>
      <c r="U34" s="111"/>
      <c r="V34" s="112"/>
      <c r="W34" s="113"/>
      <c r="X34" s="116"/>
      <c r="Y34" s="12"/>
      <c r="Z34" s="208"/>
      <c r="AA34" s="295"/>
      <c r="AB34" s="296"/>
      <c r="AC34" s="12"/>
      <c r="AD34" s="208"/>
      <c r="AE34" s="117"/>
      <c r="AF34" s="110"/>
      <c r="AG34" s="377"/>
    </row>
    <row r="35" spans="1:33" ht="15.75" customHeight="1">
      <c r="A35" s="302"/>
      <c r="B35" s="163"/>
      <c r="C35" s="293"/>
      <c r="D35" s="294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307"/>
      <c r="S35" s="47"/>
      <c r="T35" s="48"/>
      <c r="U35" s="111"/>
      <c r="V35" s="112"/>
      <c r="W35" s="185"/>
      <c r="X35" s="186"/>
      <c r="Y35" s="12"/>
      <c r="Z35" s="208"/>
      <c r="AA35" s="295"/>
      <c r="AB35" s="296"/>
      <c r="AC35" s="12"/>
      <c r="AD35" s="208"/>
      <c r="AE35" s="117"/>
      <c r="AF35" s="110"/>
      <c r="AG35" s="377"/>
    </row>
    <row r="36" spans="1:33" ht="15.75" customHeight="1">
      <c r="A36" s="302"/>
      <c r="B36" s="163"/>
      <c r="C36" s="293"/>
      <c r="D36" s="294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307"/>
      <c r="S36" s="47"/>
      <c r="T36" s="48"/>
      <c r="U36" s="111"/>
      <c r="V36" s="112"/>
      <c r="W36" s="187"/>
      <c r="X36" s="188"/>
      <c r="Y36" s="12"/>
      <c r="Z36" s="208"/>
      <c r="AA36" s="295"/>
      <c r="AB36" s="296"/>
      <c r="AC36" s="12"/>
      <c r="AD36" s="208"/>
      <c r="AE36" s="117"/>
      <c r="AF36" s="110"/>
      <c r="AG36" s="377"/>
    </row>
    <row r="37" spans="1:33" ht="15.75" customHeight="1">
      <c r="A37" s="302"/>
      <c r="B37" s="100"/>
      <c r="C37" s="293"/>
      <c r="D37" s="294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307"/>
      <c r="S37" s="47"/>
      <c r="T37" s="48"/>
      <c r="U37" s="130"/>
      <c r="V37" s="112"/>
      <c r="W37" s="187"/>
      <c r="X37" s="188"/>
      <c r="Y37" s="12"/>
      <c r="Z37" s="208"/>
      <c r="AA37" s="295"/>
      <c r="AB37" s="296"/>
      <c r="AC37" s="12"/>
      <c r="AD37" s="208"/>
      <c r="AE37" s="117"/>
      <c r="AF37" s="110"/>
      <c r="AG37" s="377"/>
    </row>
    <row r="38" spans="1:33" ht="15.75" customHeight="1" thickBot="1">
      <c r="A38" s="303"/>
      <c r="B38" s="133" t="s">
        <v>117</v>
      </c>
      <c r="C38" s="297"/>
      <c r="D38" s="297"/>
      <c r="E38" s="134"/>
      <c r="F38" s="167"/>
      <c r="G38" s="135"/>
      <c r="H38" s="69"/>
      <c r="I38" s="136">
        <f t="shared" ref="I38:J38" si="13">AVERAGE(I22:I37)</f>
        <v>21.833333333333332</v>
      </c>
      <c r="J38" s="137">
        <f t="shared" si="13"/>
        <v>2000</v>
      </c>
      <c r="K38" s="138">
        <f t="shared" ref="K38" si="14">J38/I38</f>
        <v>91.603053435114504</v>
      </c>
      <c r="L38" s="136">
        <f t="shared" ref="L38:M38" si="15">AVERAGE(L22:L37)</f>
        <v>21.833333333333332</v>
      </c>
      <c r="M38" s="137">
        <f t="shared" si="15"/>
        <v>1774.7328119466704</v>
      </c>
      <c r="N38" s="138">
        <f t="shared" ref="N38:N46" si="16">M38/L38</f>
        <v>81.285472302900942</v>
      </c>
      <c r="O38" s="139">
        <f t="shared" ref="O38:O46" si="17">L38-I38</f>
        <v>0</v>
      </c>
      <c r="P38" s="140">
        <f t="shared" ref="P38:P46" si="18">N38-K38</f>
        <v>-10.317581132213562</v>
      </c>
      <c r="Q38" s="141">
        <f t="shared" ref="Q38:Q46" si="19">N38/K38</f>
        <v>0.88736640597333527</v>
      </c>
      <c r="R38" s="308"/>
      <c r="S38" s="142">
        <f>S22</f>
        <v>0.25</v>
      </c>
      <c r="T38" s="143">
        <f>INDEX(T22:T37,COUNTA(T22:T37))</f>
        <v>0.54408564814814819</v>
      </c>
      <c r="U38" s="144"/>
      <c r="V38" s="166"/>
      <c r="W38" s="189"/>
      <c r="X38" s="190"/>
      <c r="Y38" s="181">
        <f>SUM(Y22:Y37)</f>
        <v>0</v>
      </c>
      <c r="Z38" s="182">
        <f>SUM(Z22:Z37)</f>
        <v>0</v>
      </c>
      <c r="AA38" s="298"/>
      <c r="AB38" s="299"/>
      <c r="AC38" s="181">
        <f>SUM(AC22:AC37)</f>
        <v>7</v>
      </c>
      <c r="AD38" s="182">
        <f>SUM(AD22:AD37)</f>
        <v>0</v>
      </c>
      <c r="AE38" s="168">
        <f t="shared" ref="AE38:AE46" si="20">M38-J38</f>
        <v>-225.26718805332962</v>
      </c>
      <c r="AF38" s="141">
        <f t="shared" ref="AF38:AF46" si="21">M38/J38</f>
        <v>0.88736640597333516</v>
      </c>
      <c r="AG38" s="378"/>
    </row>
    <row r="39" spans="1:33" ht="15.75" customHeight="1">
      <c r="A39" s="311" t="s">
        <v>231</v>
      </c>
      <c r="B39" s="114" t="s">
        <v>201</v>
      </c>
      <c r="C39" s="375" t="s">
        <v>205</v>
      </c>
      <c r="D39" s="375"/>
      <c r="E39" s="147">
        <v>71.84</v>
      </c>
      <c r="F39" s="97">
        <v>1128</v>
      </c>
      <c r="G39" s="148">
        <f t="shared" ref="G39:G46" si="22">E39*F39</f>
        <v>81035.520000000004</v>
      </c>
      <c r="H39" s="149"/>
      <c r="I39" s="150">
        <v>19</v>
      </c>
      <c r="J39" s="151">
        <v>1800</v>
      </c>
      <c r="K39" s="152">
        <f>J39/I39</f>
        <v>94.736842105263165</v>
      </c>
      <c r="L39" s="153">
        <v>19</v>
      </c>
      <c r="M39" s="151">
        <f t="shared" ref="M39:M46" si="23">F39/V39*60</f>
        <v>1604.4251284077436</v>
      </c>
      <c r="N39" s="152">
        <f t="shared" si="16"/>
        <v>84.443427810933869</v>
      </c>
      <c r="O39" s="154">
        <f t="shared" si="17"/>
        <v>0</v>
      </c>
      <c r="P39" s="155">
        <f t="shared" si="18"/>
        <v>-10.293414294329295</v>
      </c>
      <c r="Q39" s="156">
        <f t="shared" si="19"/>
        <v>0.89134729355985742</v>
      </c>
      <c r="R39" s="306">
        <f>Q55</f>
        <v>0.88919495356205591</v>
      </c>
      <c r="S39" s="157">
        <v>0.25</v>
      </c>
      <c r="T39" s="158">
        <v>0.27929398148148149</v>
      </c>
      <c r="U39" s="159"/>
      <c r="V39" s="160">
        <v>42.183333333333344</v>
      </c>
      <c r="W39" s="158"/>
      <c r="X39" s="169"/>
      <c r="Y39" s="12"/>
      <c r="Z39" s="208"/>
      <c r="AA39" s="309"/>
      <c r="AB39" s="310"/>
      <c r="AC39" s="12">
        <v>1</v>
      </c>
      <c r="AD39" s="208"/>
      <c r="AE39" s="115">
        <f t="shared" si="20"/>
        <v>-195.57487159225639</v>
      </c>
      <c r="AF39" s="156">
        <f t="shared" si="21"/>
        <v>0.89134729355985753</v>
      </c>
      <c r="AG39" s="290">
        <f>AF55</f>
        <v>0.88919495356205602</v>
      </c>
    </row>
    <row r="40" spans="1:33" ht="15.75" customHeight="1">
      <c r="A40" s="312"/>
      <c r="B40" s="100" t="s">
        <v>201</v>
      </c>
      <c r="C40" s="374" t="s">
        <v>206</v>
      </c>
      <c r="D40" s="374"/>
      <c r="E40" s="101">
        <v>72.400000000000006</v>
      </c>
      <c r="F40" s="102">
        <v>690</v>
      </c>
      <c r="G40" s="103">
        <f t="shared" si="22"/>
        <v>49956.000000000007</v>
      </c>
      <c r="H40" s="26"/>
      <c r="I40" s="104">
        <v>18</v>
      </c>
      <c r="J40" s="105">
        <v>1800</v>
      </c>
      <c r="K40" s="106">
        <f t="shared" ref="K40:K46" si="24">J40/I40</f>
        <v>100</v>
      </c>
      <c r="L40" s="107">
        <v>18</v>
      </c>
      <c r="M40" s="105">
        <f t="shared" si="23"/>
        <v>1605.6884292178406</v>
      </c>
      <c r="N40" s="106">
        <f t="shared" si="16"/>
        <v>89.204912734324481</v>
      </c>
      <c r="O40" s="108">
        <f t="shared" si="17"/>
        <v>0</v>
      </c>
      <c r="P40" s="109">
        <f t="shared" si="18"/>
        <v>-10.795087265675519</v>
      </c>
      <c r="Q40" s="110">
        <f t="shared" si="19"/>
        <v>0.89204912734324482</v>
      </c>
      <c r="R40" s="307"/>
      <c r="S40" s="47">
        <v>0.28278935185185183</v>
      </c>
      <c r="T40" s="48">
        <v>0.30069444444444443</v>
      </c>
      <c r="U40" s="111">
        <v>5.0333333333332941</v>
      </c>
      <c r="V40" s="112">
        <v>25.783333333333339</v>
      </c>
      <c r="W40" s="113"/>
      <c r="X40" s="116"/>
      <c r="Y40" s="12"/>
      <c r="Z40" s="208"/>
      <c r="AA40" s="295"/>
      <c r="AB40" s="296"/>
      <c r="AC40" s="12">
        <v>1</v>
      </c>
      <c r="AD40" s="208"/>
      <c r="AE40" s="117">
        <f t="shared" si="20"/>
        <v>-194.31157078215938</v>
      </c>
      <c r="AF40" s="110">
        <f t="shared" si="21"/>
        <v>0.89204912734324482</v>
      </c>
      <c r="AG40" s="291"/>
    </row>
    <row r="41" spans="1:33" ht="15.75" customHeight="1">
      <c r="A41" s="312"/>
      <c r="B41" s="100" t="s">
        <v>180</v>
      </c>
      <c r="C41" s="374" t="s">
        <v>181</v>
      </c>
      <c r="D41" s="374"/>
      <c r="E41" s="101">
        <v>24.07</v>
      </c>
      <c r="F41" s="102">
        <v>577</v>
      </c>
      <c r="G41" s="103">
        <f t="shared" si="22"/>
        <v>13888.39</v>
      </c>
      <c r="H41" s="26"/>
      <c r="I41" s="104">
        <v>20</v>
      </c>
      <c r="J41" s="105">
        <v>2600</v>
      </c>
      <c r="K41" s="106">
        <f t="shared" si="24"/>
        <v>130</v>
      </c>
      <c r="L41" s="107">
        <v>20</v>
      </c>
      <c r="M41" s="105">
        <f t="shared" si="23"/>
        <v>2308.0000000000082</v>
      </c>
      <c r="N41" s="106">
        <f t="shared" si="16"/>
        <v>115.4000000000004</v>
      </c>
      <c r="O41" s="108">
        <f t="shared" si="17"/>
        <v>0</v>
      </c>
      <c r="P41" s="109">
        <f t="shared" si="18"/>
        <v>-14.599999999999596</v>
      </c>
      <c r="Q41" s="110">
        <f t="shared" si="19"/>
        <v>0.88769230769231078</v>
      </c>
      <c r="R41" s="307"/>
      <c r="S41" s="47">
        <v>0.30486111111111114</v>
      </c>
      <c r="T41" s="48">
        <v>0.31527777777777777</v>
      </c>
      <c r="U41" s="111">
        <v>6.0000000000000586</v>
      </c>
      <c r="V41" s="112">
        <v>14.999999999999947</v>
      </c>
      <c r="W41" s="113"/>
      <c r="X41" s="116"/>
      <c r="Y41" s="12"/>
      <c r="Z41" s="208"/>
      <c r="AA41" s="295"/>
      <c r="AB41" s="296"/>
      <c r="AC41" s="12">
        <v>1</v>
      </c>
      <c r="AD41" s="208"/>
      <c r="AE41" s="117">
        <f t="shared" si="20"/>
        <v>-291.99999999999181</v>
      </c>
      <c r="AF41" s="110">
        <f t="shared" si="21"/>
        <v>0.88769230769231089</v>
      </c>
      <c r="AG41" s="291"/>
    </row>
    <row r="42" spans="1:33" ht="15.75" customHeight="1">
      <c r="A42" s="312"/>
      <c r="B42" s="100" t="s">
        <v>180</v>
      </c>
      <c r="C42" s="374" t="s">
        <v>182</v>
      </c>
      <c r="D42" s="374"/>
      <c r="E42" s="101">
        <v>29.97</v>
      </c>
      <c r="F42" s="102">
        <v>2264</v>
      </c>
      <c r="G42" s="103">
        <f t="shared" si="22"/>
        <v>67852.08</v>
      </c>
      <c r="H42" s="26"/>
      <c r="I42" s="104">
        <v>20</v>
      </c>
      <c r="J42" s="105">
        <v>2600</v>
      </c>
      <c r="K42" s="106">
        <f t="shared" si="24"/>
        <v>130</v>
      </c>
      <c r="L42" s="107">
        <v>20</v>
      </c>
      <c r="M42" s="105">
        <f t="shared" si="23"/>
        <v>2310.204081632653</v>
      </c>
      <c r="N42" s="106">
        <f t="shared" si="16"/>
        <v>115.51020408163265</v>
      </c>
      <c r="O42" s="108">
        <f t="shared" si="17"/>
        <v>0</v>
      </c>
      <c r="P42" s="109">
        <f t="shared" si="18"/>
        <v>-14.489795918367349</v>
      </c>
      <c r="Q42" s="110">
        <f t="shared" si="19"/>
        <v>0.88854003139717419</v>
      </c>
      <c r="R42" s="307"/>
      <c r="S42" s="47">
        <v>0.31888888888888889</v>
      </c>
      <c r="T42" s="48">
        <v>0.35972222222222222</v>
      </c>
      <c r="U42" s="111">
        <v>5.2000000000000135</v>
      </c>
      <c r="V42" s="112">
        <v>58.8</v>
      </c>
      <c r="W42" s="113"/>
      <c r="X42" s="116"/>
      <c r="Y42" s="12"/>
      <c r="Z42" s="208"/>
      <c r="AA42" s="295"/>
      <c r="AB42" s="296"/>
      <c r="AC42" s="12">
        <v>1</v>
      </c>
      <c r="AD42" s="208"/>
      <c r="AE42" s="215">
        <f t="shared" si="20"/>
        <v>-289.79591836734699</v>
      </c>
      <c r="AF42" s="216">
        <f t="shared" si="21"/>
        <v>0.88854003139717419</v>
      </c>
      <c r="AG42" s="291"/>
    </row>
    <row r="43" spans="1:33" ht="15.75" customHeight="1">
      <c r="A43" s="312"/>
      <c r="B43" s="100" t="s">
        <v>201</v>
      </c>
      <c r="C43" s="374" t="s">
        <v>202</v>
      </c>
      <c r="D43" s="374"/>
      <c r="E43" s="101">
        <v>32.06</v>
      </c>
      <c r="F43" s="105">
        <v>1306</v>
      </c>
      <c r="G43" s="103">
        <f t="shared" si="22"/>
        <v>41870.36</v>
      </c>
      <c r="H43" s="13"/>
      <c r="I43" s="104">
        <v>19</v>
      </c>
      <c r="J43" s="105">
        <v>3600</v>
      </c>
      <c r="K43" s="106">
        <f t="shared" si="24"/>
        <v>189.47368421052633</v>
      </c>
      <c r="L43" s="118">
        <v>19</v>
      </c>
      <c r="M43" s="105">
        <f t="shared" si="23"/>
        <v>3200.5445881552023</v>
      </c>
      <c r="N43" s="106">
        <f t="shared" si="16"/>
        <v>168.44971516606327</v>
      </c>
      <c r="O43" s="108">
        <f t="shared" si="17"/>
        <v>0</v>
      </c>
      <c r="P43" s="109">
        <f t="shared" si="18"/>
        <v>-21.023969044463058</v>
      </c>
      <c r="Q43" s="110">
        <f t="shared" si="19"/>
        <v>0.88904016337644498</v>
      </c>
      <c r="R43" s="307"/>
      <c r="S43" s="47">
        <v>0.36319444444444443</v>
      </c>
      <c r="T43" s="48">
        <v>0.38019675925925928</v>
      </c>
      <c r="U43" s="111">
        <v>4.9999999999999822</v>
      </c>
      <c r="V43" s="112">
        <v>24.483333333333377</v>
      </c>
      <c r="W43" s="113"/>
      <c r="X43" s="116"/>
      <c r="Y43" s="12"/>
      <c r="Z43" s="208"/>
      <c r="AA43" s="295"/>
      <c r="AB43" s="296"/>
      <c r="AC43" s="12">
        <v>1</v>
      </c>
      <c r="AD43" s="208"/>
      <c r="AE43" s="215">
        <f t="shared" si="20"/>
        <v>-399.45541184479771</v>
      </c>
      <c r="AF43" s="216">
        <f t="shared" si="21"/>
        <v>0.88904016337644509</v>
      </c>
      <c r="AG43" s="291"/>
    </row>
    <row r="44" spans="1:33" ht="15.75" customHeight="1">
      <c r="A44" s="312"/>
      <c r="B44" s="100" t="s">
        <v>191</v>
      </c>
      <c r="C44" s="374" t="s">
        <v>192</v>
      </c>
      <c r="D44" s="374"/>
      <c r="E44" s="101">
        <v>57.3</v>
      </c>
      <c r="F44" s="105">
        <v>1675</v>
      </c>
      <c r="G44" s="121">
        <f t="shared" si="22"/>
        <v>95977.5</v>
      </c>
      <c r="H44" s="122"/>
      <c r="I44" s="104">
        <v>22</v>
      </c>
      <c r="J44" s="105">
        <v>1800</v>
      </c>
      <c r="K44" s="106">
        <f t="shared" si="24"/>
        <v>81.818181818181813</v>
      </c>
      <c r="L44" s="107">
        <v>22</v>
      </c>
      <c r="M44" s="105">
        <f t="shared" si="23"/>
        <v>1599.0453460620527</v>
      </c>
      <c r="N44" s="106">
        <f t="shared" si="16"/>
        <v>72.683879366456935</v>
      </c>
      <c r="O44" s="108">
        <f t="shared" si="17"/>
        <v>0</v>
      </c>
      <c r="P44" s="109">
        <f t="shared" si="18"/>
        <v>-9.1343024517248779</v>
      </c>
      <c r="Q44" s="110">
        <f t="shared" si="19"/>
        <v>0.88835852559002926</v>
      </c>
      <c r="R44" s="307"/>
      <c r="S44" s="47">
        <v>0.38343749999999999</v>
      </c>
      <c r="T44" s="48">
        <v>0.42708333333333331</v>
      </c>
      <c r="U44" s="111">
        <v>4.6666666666666234</v>
      </c>
      <c r="V44" s="112">
        <v>62.849999999999994</v>
      </c>
      <c r="W44" s="113"/>
      <c r="X44" s="116"/>
      <c r="Y44" s="12"/>
      <c r="Z44" s="208"/>
      <c r="AA44" s="295"/>
      <c r="AB44" s="296"/>
      <c r="AC44" s="12">
        <v>1</v>
      </c>
      <c r="AD44" s="208"/>
      <c r="AE44" s="215">
        <f t="shared" si="20"/>
        <v>-200.95465393794734</v>
      </c>
      <c r="AF44" s="216">
        <f t="shared" si="21"/>
        <v>0.88835852559002926</v>
      </c>
      <c r="AG44" s="291"/>
    </row>
    <row r="45" spans="1:33" ht="15.75" customHeight="1">
      <c r="A45" s="312"/>
      <c r="B45" s="100" t="s">
        <v>178</v>
      </c>
      <c r="C45" s="374" t="s">
        <v>203</v>
      </c>
      <c r="D45" s="374"/>
      <c r="E45" s="101">
        <v>57.73</v>
      </c>
      <c r="F45" s="105">
        <v>850</v>
      </c>
      <c r="G45" s="121">
        <f t="shared" si="22"/>
        <v>49070.5</v>
      </c>
      <c r="H45" s="62"/>
      <c r="I45" s="104">
        <v>22</v>
      </c>
      <c r="J45" s="105">
        <v>1800</v>
      </c>
      <c r="K45" s="106">
        <f t="shared" si="24"/>
        <v>81.818181818181813</v>
      </c>
      <c r="L45" s="118">
        <v>22</v>
      </c>
      <c r="M45" s="105">
        <f t="shared" si="23"/>
        <v>1598.7460815047007</v>
      </c>
      <c r="N45" s="106">
        <f t="shared" si="16"/>
        <v>72.670276432031855</v>
      </c>
      <c r="O45" s="123">
        <f t="shared" si="17"/>
        <v>0</v>
      </c>
      <c r="P45" s="124">
        <f t="shared" si="18"/>
        <v>-9.147905386149958</v>
      </c>
      <c r="Q45" s="125">
        <f t="shared" si="19"/>
        <v>0.8881922675026116</v>
      </c>
      <c r="R45" s="307"/>
      <c r="S45" s="47">
        <v>0.43131944444444442</v>
      </c>
      <c r="T45" s="48">
        <v>0.45347222222222222</v>
      </c>
      <c r="U45" s="111">
        <v>6.0999999999999943</v>
      </c>
      <c r="V45" s="112">
        <v>31.900000000000031</v>
      </c>
      <c r="W45" s="113"/>
      <c r="X45" s="116"/>
      <c r="Y45" s="12"/>
      <c r="Z45" s="208"/>
      <c r="AA45" s="295"/>
      <c r="AB45" s="296"/>
      <c r="AC45" s="12">
        <v>1</v>
      </c>
      <c r="AD45" s="208"/>
      <c r="AE45" s="215">
        <f t="shared" si="20"/>
        <v>-201.25391849529933</v>
      </c>
      <c r="AF45" s="216">
        <f t="shared" si="21"/>
        <v>0.88819226750261149</v>
      </c>
      <c r="AG45" s="291"/>
    </row>
    <row r="46" spans="1:33" ht="15.75" customHeight="1">
      <c r="A46" s="312"/>
      <c r="B46" s="100" t="s">
        <v>178</v>
      </c>
      <c r="C46" s="374" t="s">
        <v>204</v>
      </c>
      <c r="D46" s="374"/>
      <c r="E46" s="101">
        <v>57.73</v>
      </c>
      <c r="F46" s="105">
        <v>700</v>
      </c>
      <c r="G46" s="121">
        <f t="shared" si="22"/>
        <v>40411</v>
      </c>
      <c r="H46" s="62"/>
      <c r="I46" s="104">
        <v>22</v>
      </c>
      <c r="J46" s="105">
        <v>1800</v>
      </c>
      <c r="K46" s="106">
        <f t="shared" si="24"/>
        <v>81.818181818181813</v>
      </c>
      <c r="L46" s="118">
        <v>22</v>
      </c>
      <c r="M46" s="105">
        <f t="shared" si="23"/>
        <v>1601.0165184243967</v>
      </c>
      <c r="N46" s="106">
        <f t="shared" si="16"/>
        <v>72.773478110199846</v>
      </c>
      <c r="O46" s="123">
        <f t="shared" si="17"/>
        <v>0</v>
      </c>
      <c r="P46" s="124">
        <f t="shared" si="18"/>
        <v>-9.0447037079819665</v>
      </c>
      <c r="Q46" s="125">
        <f t="shared" si="19"/>
        <v>0.8894536213468871</v>
      </c>
      <c r="R46" s="307"/>
      <c r="S46" s="47">
        <v>0.45694444444444443</v>
      </c>
      <c r="T46" s="48">
        <v>0.47516203703703702</v>
      </c>
      <c r="U46" s="111">
        <v>4.9999999999999822</v>
      </c>
      <c r="V46" s="112">
        <v>26.233333333333331</v>
      </c>
      <c r="W46" s="113"/>
      <c r="X46" s="116"/>
      <c r="Y46" s="12"/>
      <c r="Z46" s="208"/>
      <c r="AA46" s="295"/>
      <c r="AB46" s="296"/>
      <c r="AC46" s="12">
        <v>1</v>
      </c>
      <c r="AD46" s="208"/>
      <c r="AE46" s="215">
        <f t="shared" si="20"/>
        <v>-198.98348157560326</v>
      </c>
      <c r="AF46" s="216">
        <f t="shared" si="21"/>
        <v>0.8894536213468871</v>
      </c>
      <c r="AG46" s="291"/>
    </row>
    <row r="47" spans="1:33" ht="15.75" customHeight="1">
      <c r="A47" s="312"/>
      <c r="B47" s="100"/>
      <c r="C47" s="374"/>
      <c r="D47" s="374"/>
      <c r="E47" s="101"/>
      <c r="F47" s="105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07"/>
      <c r="S47" s="47"/>
      <c r="T47" s="48"/>
      <c r="U47" s="111"/>
      <c r="V47" s="112"/>
      <c r="W47" s="113"/>
      <c r="X47" s="116"/>
      <c r="Y47" s="12"/>
      <c r="Z47" s="208"/>
      <c r="AA47" s="295"/>
      <c r="AB47" s="296"/>
      <c r="AC47" s="12"/>
      <c r="AD47" s="208"/>
      <c r="AE47" s="215"/>
      <c r="AF47" s="216"/>
      <c r="AG47" s="291"/>
    </row>
    <row r="48" spans="1:33" ht="15.75" customHeight="1">
      <c r="A48" s="312"/>
      <c r="B48" s="100"/>
      <c r="C48" s="374"/>
      <c r="D48" s="374"/>
      <c r="E48" s="101"/>
      <c r="F48" s="105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07"/>
      <c r="S48" s="47"/>
      <c r="T48" s="48"/>
      <c r="U48" s="111"/>
      <c r="V48" s="112"/>
      <c r="W48" s="113"/>
      <c r="X48" s="116"/>
      <c r="Y48" s="12"/>
      <c r="Z48" s="208"/>
      <c r="AA48" s="295"/>
      <c r="AB48" s="296"/>
      <c r="AC48" s="12"/>
      <c r="AD48" s="208"/>
      <c r="AE48" s="215"/>
      <c r="AF48" s="216"/>
      <c r="AG48" s="291"/>
    </row>
    <row r="49" spans="1:33" ht="15.75" customHeight="1">
      <c r="A49" s="312"/>
      <c r="B49" s="100"/>
      <c r="C49" s="374"/>
      <c r="D49" s="374"/>
      <c r="E49" s="101"/>
      <c r="F49" s="105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07"/>
      <c r="S49" s="47"/>
      <c r="T49" s="48"/>
      <c r="U49" s="111"/>
      <c r="V49" s="112"/>
      <c r="W49" s="113"/>
      <c r="X49" s="116"/>
      <c r="Y49" s="12"/>
      <c r="Z49" s="208"/>
      <c r="AA49" s="295"/>
      <c r="AB49" s="296"/>
      <c r="AC49" s="12"/>
      <c r="AD49" s="208"/>
      <c r="AE49" s="215"/>
      <c r="AF49" s="216"/>
      <c r="AG49" s="291"/>
    </row>
    <row r="50" spans="1:33" ht="15.75" customHeight="1">
      <c r="A50" s="312"/>
      <c r="B50" s="100"/>
      <c r="C50" s="374"/>
      <c r="D50" s="374"/>
      <c r="E50" s="101"/>
      <c r="F50" s="105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07"/>
      <c r="S50" s="47"/>
      <c r="T50" s="48"/>
      <c r="U50" s="111"/>
      <c r="V50" s="112"/>
      <c r="W50" s="113"/>
      <c r="X50" s="116"/>
      <c r="Y50" s="12"/>
      <c r="Z50" s="208"/>
      <c r="AA50" s="295"/>
      <c r="AB50" s="296"/>
      <c r="AC50" s="12"/>
      <c r="AD50" s="208"/>
      <c r="AE50" s="215"/>
      <c r="AF50" s="216"/>
      <c r="AG50" s="291"/>
    </row>
    <row r="51" spans="1:33" ht="15.75" customHeight="1">
      <c r="A51" s="312"/>
      <c r="B51" s="100"/>
      <c r="C51" s="374"/>
      <c r="D51" s="374"/>
      <c r="E51" s="101"/>
      <c r="F51" s="105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07"/>
      <c r="S51" s="47"/>
      <c r="T51" s="48"/>
      <c r="U51" s="111"/>
      <c r="V51" s="112"/>
      <c r="W51" s="113"/>
      <c r="X51" s="116"/>
      <c r="Y51" s="12"/>
      <c r="Z51" s="208"/>
      <c r="AA51" s="295"/>
      <c r="AB51" s="296"/>
      <c r="AC51" s="12"/>
      <c r="AD51" s="208"/>
      <c r="AE51" s="215"/>
      <c r="AF51" s="216"/>
      <c r="AG51" s="291"/>
    </row>
    <row r="52" spans="1:33" ht="15.75" customHeight="1">
      <c r="A52" s="312"/>
      <c r="B52" s="100"/>
      <c r="C52" s="374"/>
      <c r="D52" s="374"/>
      <c r="E52" s="101"/>
      <c r="F52" s="105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07"/>
      <c r="S52" s="47"/>
      <c r="T52" s="48"/>
      <c r="U52" s="111"/>
      <c r="V52" s="112"/>
      <c r="W52" s="113"/>
      <c r="X52" s="116"/>
      <c r="Y52" s="12"/>
      <c r="Z52" s="208"/>
      <c r="AA52" s="295"/>
      <c r="AB52" s="296"/>
      <c r="AC52" s="12"/>
      <c r="AD52" s="208"/>
      <c r="AE52" s="215"/>
      <c r="AF52" s="216"/>
      <c r="AG52" s="291"/>
    </row>
    <row r="53" spans="1:33" ht="15.75" customHeight="1">
      <c r="A53" s="312"/>
      <c r="B53" s="100"/>
      <c r="C53" s="374"/>
      <c r="D53" s="374"/>
      <c r="E53" s="101"/>
      <c r="F53" s="105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07"/>
      <c r="S53" s="47"/>
      <c r="T53" s="48"/>
      <c r="U53" s="111"/>
      <c r="V53" s="112"/>
      <c r="W53" s="113"/>
      <c r="X53" s="116"/>
      <c r="Y53" s="12"/>
      <c r="Z53" s="208"/>
      <c r="AA53" s="295"/>
      <c r="AB53" s="296"/>
      <c r="AC53" s="12"/>
      <c r="AD53" s="208"/>
      <c r="AE53" s="215"/>
      <c r="AF53" s="216"/>
      <c r="AG53" s="291"/>
    </row>
    <row r="54" spans="1:33" ht="15.75" customHeight="1">
      <c r="A54" s="312"/>
      <c r="B54" s="100"/>
      <c r="C54" s="374"/>
      <c r="D54" s="374"/>
      <c r="E54" s="184"/>
      <c r="F54" s="105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07"/>
      <c r="S54" s="119"/>
      <c r="T54" s="120"/>
      <c r="U54" s="130"/>
      <c r="V54" s="131"/>
      <c r="W54" s="126"/>
      <c r="X54" s="127"/>
      <c r="Y54" s="12"/>
      <c r="Z54" s="208"/>
      <c r="AA54" s="295"/>
      <c r="AB54" s="296"/>
      <c r="AC54" s="12"/>
      <c r="AD54" s="208"/>
      <c r="AE54" s="165"/>
      <c r="AF54" s="125"/>
      <c r="AG54" s="291"/>
    </row>
    <row r="55" spans="1:33" ht="15.75" customHeight="1" thickBot="1">
      <c r="A55" s="313"/>
      <c r="B55" s="133" t="s">
        <v>117</v>
      </c>
      <c r="C55" s="297"/>
      <c r="D55" s="297"/>
      <c r="E55" s="134"/>
      <c r="F55" s="167"/>
      <c r="G55" s="135"/>
      <c r="H55" s="69"/>
      <c r="I55" s="136">
        <f t="shared" ref="I55:J55" si="25">AVERAGE(I39:I54)</f>
        <v>20.25</v>
      </c>
      <c r="J55" s="137">
        <f t="shared" si="25"/>
        <v>2225</v>
      </c>
      <c r="K55" s="138">
        <f t="shared" ref="K55:K57" si="26">J55/I55</f>
        <v>109.87654320987654</v>
      </c>
      <c r="L55" s="136">
        <f t="shared" ref="L55:M55" si="27">AVERAGE(L39:L54)</f>
        <v>20.25</v>
      </c>
      <c r="M55" s="137">
        <f t="shared" si="27"/>
        <v>1978.4587716755746</v>
      </c>
      <c r="N55" s="138">
        <f>M55/L55</f>
        <v>97.701667737065407</v>
      </c>
      <c r="O55" s="139">
        <f>L55-I55</f>
        <v>0</v>
      </c>
      <c r="P55" s="140">
        <f>N55-K55</f>
        <v>-12.174875472811138</v>
      </c>
      <c r="Q55" s="141">
        <f>N55/K55</f>
        <v>0.88919495356205591</v>
      </c>
      <c r="R55" s="308"/>
      <c r="S55" s="142">
        <f>S39</f>
        <v>0.25</v>
      </c>
      <c r="T55" s="143">
        <f>INDEX(T39:T54,COUNTA(T39:T54))</f>
        <v>0.47516203703703702</v>
      </c>
      <c r="U55" s="144"/>
      <c r="V55" s="166"/>
      <c r="W55" s="167"/>
      <c r="X55" s="138"/>
      <c r="Y55" s="181">
        <f>SUM(Y39:Y54)</f>
        <v>0</v>
      </c>
      <c r="Z55" s="182">
        <f>SUM(Z39:Z54)</f>
        <v>0</v>
      </c>
      <c r="AA55" s="298"/>
      <c r="AB55" s="299"/>
      <c r="AC55" s="181">
        <f>SUM(AC39:AC54)</f>
        <v>8</v>
      </c>
      <c r="AD55" s="194">
        <f>SUM(AD39:AD54)</f>
        <v>0</v>
      </c>
      <c r="AE55" s="168">
        <f>M55-J55</f>
        <v>-246.54122832442545</v>
      </c>
      <c r="AF55" s="141">
        <f>M55/J55</f>
        <v>0.88919495356205602</v>
      </c>
      <c r="AG55" s="292"/>
    </row>
    <row r="56" spans="1:33" ht="15.75" customHeight="1">
      <c r="A56" s="300" t="s">
        <v>118</v>
      </c>
      <c r="B56" s="100" t="s">
        <v>180</v>
      </c>
      <c r="C56" s="293" t="s">
        <v>207</v>
      </c>
      <c r="D56" s="294"/>
      <c r="E56" s="101">
        <v>21.74</v>
      </c>
      <c r="F56" s="102">
        <v>638</v>
      </c>
      <c r="G56" s="121">
        <f t="shared" ref="G56:G57" si="28">E56*F56</f>
        <v>13870.119999999999</v>
      </c>
      <c r="H56" s="62"/>
      <c r="I56" s="104">
        <v>6</v>
      </c>
      <c r="J56" s="105">
        <v>3600</v>
      </c>
      <c r="K56" s="106">
        <f t="shared" si="26"/>
        <v>600</v>
      </c>
      <c r="L56" s="118">
        <v>6</v>
      </c>
      <c r="M56" s="105">
        <f>F56/V56*60</f>
        <v>3253.2577903682641</v>
      </c>
      <c r="N56" s="106">
        <f>M56/L56</f>
        <v>542.20963172804397</v>
      </c>
      <c r="O56" s="123">
        <f>L56-I56</f>
        <v>0</v>
      </c>
      <c r="P56" s="124">
        <f>N56-K56</f>
        <v>-57.790368271956027</v>
      </c>
      <c r="Q56" s="125">
        <f>N56/K56</f>
        <v>0.90368271954673995</v>
      </c>
      <c r="R56" s="306">
        <f>Q72</f>
        <v>0.90199621017465936</v>
      </c>
      <c r="S56" s="47">
        <v>0.47655092592592591</v>
      </c>
      <c r="T56" s="48">
        <v>0.48472222222222222</v>
      </c>
      <c r="U56" s="111">
        <v>56.233333333333306</v>
      </c>
      <c r="V56" s="112">
        <v>11.766666666666694</v>
      </c>
      <c r="W56" s="113"/>
      <c r="X56" s="162"/>
      <c r="Y56" s="12"/>
      <c r="Z56" s="208"/>
      <c r="AA56" s="309"/>
      <c r="AB56" s="310"/>
      <c r="AC56" s="12">
        <v>1</v>
      </c>
      <c r="AD56" s="208"/>
      <c r="AE56" s="115">
        <f>M56-J56</f>
        <v>-346.74220963173593</v>
      </c>
      <c r="AF56" s="156">
        <f>M56/J56</f>
        <v>0.90368271954674007</v>
      </c>
      <c r="AG56" s="290">
        <f>AF72</f>
        <v>0.90199621017465936</v>
      </c>
    </row>
    <row r="57" spans="1:33" ht="15.75" customHeight="1">
      <c r="A57" s="301"/>
      <c r="B57" s="100" t="s">
        <v>236</v>
      </c>
      <c r="C57" s="293" t="s">
        <v>237</v>
      </c>
      <c r="D57" s="294"/>
      <c r="E57" s="101">
        <v>27.05</v>
      </c>
      <c r="F57" s="102">
        <v>1514</v>
      </c>
      <c r="G57" s="121">
        <f t="shared" si="28"/>
        <v>40953.700000000004</v>
      </c>
      <c r="H57" s="62"/>
      <c r="I57" s="104">
        <v>6</v>
      </c>
      <c r="J57" s="105">
        <v>3273</v>
      </c>
      <c r="K57" s="106">
        <f t="shared" si="26"/>
        <v>545.5</v>
      </c>
      <c r="L57" s="118">
        <v>6</v>
      </c>
      <c r="M57" s="105">
        <f>F57/V57*60</f>
        <v>2946.1621621621703</v>
      </c>
      <c r="N57" s="106">
        <f>M57/L57</f>
        <v>491.0270270270284</v>
      </c>
      <c r="O57" s="123">
        <f>L57-I57</f>
        <v>0</v>
      </c>
      <c r="P57" s="124">
        <f>N57-K57</f>
        <v>-54.472972972971604</v>
      </c>
      <c r="Q57" s="125">
        <f>N57/K57</f>
        <v>0.90014120444918133</v>
      </c>
      <c r="R57" s="307"/>
      <c r="S57" s="47">
        <v>0.48831018518518521</v>
      </c>
      <c r="T57" s="48">
        <v>0.50972222222222219</v>
      </c>
      <c r="U57" s="111">
        <v>5.1666666666667016</v>
      </c>
      <c r="V57" s="112">
        <v>30.83333333333325</v>
      </c>
      <c r="W57" s="113"/>
      <c r="X57" s="116"/>
      <c r="Y57" s="12"/>
      <c r="Z57" s="208"/>
      <c r="AA57" s="295"/>
      <c r="AB57" s="296"/>
      <c r="AC57" s="12">
        <v>1</v>
      </c>
      <c r="AD57" s="208"/>
      <c r="AE57" s="117">
        <f>M57-J57</f>
        <v>-326.83783783782974</v>
      </c>
      <c r="AF57" s="110">
        <f>M57/J57</f>
        <v>0.90014120444918122</v>
      </c>
      <c r="AG57" s="291"/>
    </row>
    <row r="58" spans="1:33" ht="15.75" customHeight="1">
      <c r="A58" s="301"/>
      <c r="B58" s="100"/>
      <c r="C58" s="293"/>
      <c r="D58" s="294"/>
      <c r="E58" s="101"/>
      <c r="F58" s="102"/>
      <c r="G58" s="103"/>
      <c r="H58" s="26"/>
      <c r="I58" s="104"/>
      <c r="J58" s="105"/>
      <c r="K58" s="106"/>
      <c r="L58" s="107"/>
      <c r="M58" s="105"/>
      <c r="N58" s="106"/>
      <c r="O58" s="108"/>
      <c r="P58" s="109"/>
      <c r="Q58" s="110"/>
      <c r="R58" s="307"/>
      <c r="S58" s="47"/>
      <c r="T58" s="48"/>
      <c r="U58" s="111"/>
      <c r="V58" s="112"/>
      <c r="W58" s="113"/>
      <c r="X58" s="116"/>
      <c r="Y58" s="12"/>
      <c r="Z58" s="208"/>
      <c r="AA58" s="295"/>
      <c r="AB58" s="296"/>
      <c r="AC58" s="12"/>
      <c r="AD58" s="208"/>
      <c r="AE58" s="117"/>
      <c r="AF58" s="110"/>
      <c r="AG58" s="291"/>
    </row>
    <row r="59" spans="1:33" ht="15.75" customHeight="1">
      <c r="A59" s="301"/>
      <c r="B59" s="100"/>
      <c r="C59" s="293"/>
      <c r="D59" s="294"/>
      <c r="E59" s="101"/>
      <c r="F59" s="102"/>
      <c r="G59" s="103"/>
      <c r="H59" s="26"/>
      <c r="I59" s="104"/>
      <c r="J59" s="105"/>
      <c r="K59" s="106"/>
      <c r="L59" s="107"/>
      <c r="M59" s="105"/>
      <c r="N59" s="106"/>
      <c r="O59" s="108"/>
      <c r="P59" s="109"/>
      <c r="Q59" s="110"/>
      <c r="R59" s="307"/>
      <c r="S59" s="47"/>
      <c r="T59" s="48"/>
      <c r="U59" s="111"/>
      <c r="V59" s="112"/>
      <c r="W59" s="113"/>
      <c r="X59" s="116"/>
      <c r="Y59" s="12"/>
      <c r="Z59" s="208"/>
      <c r="AA59" s="295"/>
      <c r="AB59" s="296"/>
      <c r="AC59" s="12"/>
      <c r="AD59" s="208"/>
      <c r="AE59" s="117"/>
      <c r="AF59" s="110"/>
      <c r="AG59" s="291"/>
    </row>
    <row r="60" spans="1:33" ht="15.75" customHeight="1">
      <c r="A60" s="302"/>
      <c r="B60" s="100"/>
      <c r="C60" s="293"/>
      <c r="D60" s="294"/>
      <c r="E60" s="101"/>
      <c r="F60" s="102"/>
      <c r="G60" s="103"/>
      <c r="H60" s="13"/>
      <c r="I60" s="104"/>
      <c r="J60" s="105"/>
      <c r="K60" s="106"/>
      <c r="L60" s="118"/>
      <c r="M60" s="105"/>
      <c r="N60" s="106"/>
      <c r="O60" s="108"/>
      <c r="P60" s="109"/>
      <c r="Q60" s="110"/>
      <c r="R60" s="307"/>
      <c r="S60" s="47"/>
      <c r="T60" s="48"/>
      <c r="U60" s="111"/>
      <c r="V60" s="112"/>
      <c r="W60" s="113"/>
      <c r="X60" s="116"/>
      <c r="Y60" s="12"/>
      <c r="Z60" s="208"/>
      <c r="AA60" s="295"/>
      <c r="AB60" s="296"/>
      <c r="AC60" s="12"/>
      <c r="AD60" s="208"/>
      <c r="AE60" s="117"/>
      <c r="AF60" s="110"/>
      <c r="AG60" s="291"/>
    </row>
    <row r="61" spans="1:33" ht="15.75" customHeight="1">
      <c r="A61" s="302"/>
      <c r="B61" s="100"/>
      <c r="C61" s="293"/>
      <c r="D61" s="294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307"/>
      <c r="S61" s="47"/>
      <c r="T61" s="48"/>
      <c r="U61" s="111"/>
      <c r="V61" s="112"/>
      <c r="W61" s="113"/>
      <c r="X61" s="116"/>
      <c r="Y61" s="12"/>
      <c r="Z61" s="208"/>
      <c r="AA61" s="295"/>
      <c r="AB61" s="296"/>
      <c r="AC61" s="12"/>
      <c r="AD61" s="208"/>
      <c r="AE61" s="117"/>
      <c r="AF61" s="110"/>
      <c r="AG61" s="291"/>
    </row>
    <row r="62" spans="1:33" ht="15.75" customHeight="1">
      <c r="A62" s="302"/>
      <c r="B62" s="100"/>
      <c r="C62" s="293"/>
      <c r="D62" s="294"/>
      <c r="E62" s="101"/>
      <c r="F62" s="102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307"/>
      <c r="S62" s="47"/>
      <c r="T62" s="48"/>
      <c r="U62" s="111"/>
      <c r="V62" s="112"/>
      <c r="W62" s="113"/>
      <c r="X62" s="116"/>
      <c r="Y62" s="12"/>
      <c r="Z62" s="208"/>
      <c r="AA62" s="295"/>
      <c r="AB62" s="296"/>
      <c r="AC62" s="12"/>
      <c r="AD62" s="208"/>
      <c r="AE62" s="117"/>
      <c r="AF62" s="110"/>
      <c r="AG62" s="291"/>
    </row>
    <row r="63" spans="1:33" ht="15.75" customHeight="1">
      <c r="A63" s="302"/>
      <c r="B63" s="100"/>
      <c r="C63" s="293"/>
      <c r="D63" s="294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07"/>
      <c r="S63" s="47"/>
      <c r="T63" s="48"/>
      <c r="U63" s="111"/>
      <c r="V63" s="112"/>
      <c r="W63" s="113"/>
      <c r="X63" s="116"/>
      <c r="Y63" s="12"/>
      <c r="Z63" s="208"/>
      <c r="AA63" s="295"/>
      <c r="AB63" s="296"/>
      <c r="AC63" s="12"/>
      <c r="AD63" s="208"/>
      <c r="AE63" s="117"/>
      <c r="AF63" s="110"/>
      <c r="AG63" s="291"/>
    </row>
    <row r="64" spans="1:33" ht="15.75" customHeight="1">
      <c r="A64" s="302"/>
      <c r="B64" s="100"/>
      <c r="C64" s="293"/>
      <c r="D64" s="294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07"/>
      <c r="S64" s="47"/>
      <c r="T64" s="48"/>
      <c r="U64" s="111"/>
      <c r="V64" s="112"/>
      <c r="W64" s="113"/>
      <c r="X64" s="127"/>
      <c r="Y64" s="12"/>
      <c r="Z64" s="208"/>
      <c r="AA64" s="295"/>
      <c r="AB64" s="296"/>
      <c r="AC64" s="12"/>
      <c r="AD64" s="208"/>
      <c r="AE64" s="117"/>
      <c r="AF64" s="110"/>
      <c r="AG64" s="291"/>
    </row>
    <row r="65" spans="1:33" ht="15.75" customHeight="1">
      <c r="A65" s="302"/>
      <c r="B65" s="100"/>
      <c r="C65" s="293"/>
      <c r="D65" s="294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07"/>
      <c r="S65" s="47"/>
      <c r="T65" s="48"/>
      <c r="U65" s="111"/>
      <c r="V65" s="112"/>
      <c r="W65" s="113"/>
      <c r="X65" s="127"/>
      <c r="Y65" s="12"/>
      <c r="Z65" s="208"/>
      <c r="AA65" s="295"/>
      <c r="AB65" s="296"/>
      <c r="AC65" s="12"/>
      <c r="AD65" s="208"/>
      <c r="AE65" s="117"/>
      <c r="AF65" s="110"/>
      <c r="AG65" s="291"/>
    </row>
    <row r="66" spans="1:33" ht="15.75" customHeight="1">
      <c r="A66" s="302"/>
      <c r="B66" s="100"/>
      <c r="C66" s="293"/>
      <c r="D66" s="294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07"/>
      <c r="S66" s="47"/>
      <c r="T66" s="48"/>
      <c r="U66" s="111"/>
      <c r="V66" s="112"/>
      <c r="W66" s="113"/>
      <c r="X66" s="127"/>
      <c r="Y66" s="12"/>
      <c r="Z66" s="208"/>
      <c r="AA66" s="295"/>
      <c r="AB66" s="296"/>
      <c r="AC66" s="12"/>
      <c r="AD66" s="208"/>
      <c r="AE66" s="117"/>
      <c r="AF66" s="110"/>
      <c r="AG66" s="291"/>
    </row>
    <row r="67" spans="1:33" ht="15.75" customHeight="1">
      <c r="A67" s="302"/>
      <c r="B67" s="100"/>
      <c r="C67" s="293"/>
      <c r="D67" s="294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07"/>
      <c r="S67" s="47"/>
      <c r="T67" s="48"/>
      <c r="U67" s="111"/>
      <c r="V67" s="112"/>
      <c r="W67" s="113"/>
      <c r="X67" s="127"/>
      <c r="Y67" s="12"/>
      <c r="Z67" s="208"/>
      <c r="AA67" s="295"/>
      <c r="AB67" s="296"/>
      <c r="AC67" s="12"/>
      <c r="AD67" s="208"/>
      <c r="AE67" s="117"/>
      <c r="AF67" s="110"/>
      <c r="AG67" s="291"/>
    </row>
    <row r="68" spans="1:33" ht="15.75" customHeight="1">
      <c r="A68" s="302"/>
      <c r="B68" s="100"/>
      <c r="C68" s="293"/>
      <c r="D68" s="294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07"/>
      <c r="S68" s="47"/>
      <c r="T68" s="48"/>
      <c r="U68" s="111"/>
      <c r="V68" s="112"/>
      <c r="W68" s="113"/>
      <c r="X68" s="127"/>
      <c r="Y68" s="12"/>
      <c r="Z68" s="208"/>
      <c r="AA68" s="295"/>
      <c r="AB68" s="296"/>
      <c r="AC68" s="12"/>
      <c r="AD68" s="208"/>
      <c r="AE68" s="117"/>
      <c r="AF68" s="110"/>
      <c r="AG68" s="291"/>
    </row>
    <row r="69" spans="1:33" ht="15.75" customHeight="1">
      <c r="A69" s="302"/>
      <c r="B69" s="100"/>
      <c r="C69" s="293"/>
      <c r="D69" s="294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07"/>
      <c r="S69" s="47"/>
      <c r="T69" s="48"/>
      <c r="U69" s="111"/>
      <c r="V69" s="112"/>
      <c r="W69" s="113"/>
      <c r="X69" s="127"/>
      <c r="Y69" s="12"/>
      <c r="Z69" s="208"/>
      <c r="AA69" s="295"/>
      <c r="AB69" s="296"/>
      <c r="AC69" s="12"/>
      <c r="AD69" s="208"/>
      <c r="AE69" s="117"/>
      <c r="AF69" s="110"/>
      <c r="AG69" s="291"/>
    </row>
    <row r="70" spans="1:33" ht="15.75" customHeight="1">
      <c r="A70" s="302"/>
      <c r="B70" s="100"/>
      <c r="C70" s="293"/>
      <c r="D70" s="294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07"/>
      <c r="S70" s="47"/>
      <c r="T70" s="48"/>
      <c r="U70" s="111"/>
      <c r="V70" s="112"/>
      <c r="W70" s="113"/>
      <c r="X70" s="127"/>
      <c r="Y70" s="12"/>
      <c r="Z70" s="208"/>
      <c r="AA70" s="295"/>
      <c r="AB70" s="296"/>
      <c r="AC70" s="12"/>
      <c r="AD70" s="208"/>
      <c r="AE70" s="117"/>
      <c r="AF70" s="110"/>
      <c r="AG70" s="291"/>
    </row>
    <row r="71" spans="1:33" ht="15.75" customHeight="1">
      <c r="A71" s="302"/>
      <c r="B71" s="163"/>
      <c r="C71" s="293"/>
      <c r="D71" s="294"/>
      <c r="E71" s="164"/>
      <c r="F71" s="128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07"/>
      <c r="S71" s="119"/>
      <c r="T71" s="120"/>
      <c r="U71" s="130"/>
      <c r="V71" s="131"/>
      <c r="W71" s="126"/>
      <c r="X71" s="127"/>
      <c r="Y71" s="12"/>
      <c r="Z71" s="208"/>
      <c r="AA71" s="295"/>
      <c r="AB71" s="296"/>
      <c r="AC71" s="12"/>
      <c r="AD71" s="208"/>
      <c r="AE71" s="165"/>
      <c r="AF71" s="125"/>
      <c r="AG71" s="291"/>
    </row>
    <row r="72" spans="1:33" ht="15.75" customHeight="1" thickBot="1">
      <c r="A72" s="303"/>
      <c r="B72" s="133" t="s">
        <v>117</v>
      </c>
      <c r="C72" s="297"/>
      <c r="D72" s="297"/>
      <c r="E72" s="134"/>
      <c r="F72" s="167"/>
      <c r="G72" s="135"/>
      <c r="H72" s="69"/>
      <c r="I72" s="136">
        <f t="shared" ref="I72:J72" si="29">AVERAGE(I56:I71)</f>
        <v>6</v>
      </c>
      <c r="J72" s="137">
        <f t="shared" si="29"/>
        <v>3436.5</v>
      </c>
      <c r="K72" s="138">
        <f t="shared" ref="K72" si="30">J72/I72</f>
        <v>572.75</v>
      </c>
      <c r="L72" s="136">
        <f t="shared" ref="L72:M72" si="31">AVERAGE(L56:L71)</f>
        <v>6</v>
      </c>
      <c r="M72" s="137">
        <f t="shared" si="31"/>
        <v>3099.7099762652169</v>
      </c>
      <c r="N72" s="138">
        <f>M72/L72</f>
        <v>516.61832937753616</v>
      </c>
      <c r="O72" s="139">
        <f>L72-I72</f>
        <v>0</v>
      </c>
      <c r="P72" s="140">
        <f>N72-K72</f>
        <v>-56.131670622463844</v>
      </c>
      <c r="Q72" s="141">
        <f>N72/K72</f>
        <v>0.90199621017465936</v>
      </c>
      <c r="R72" s="308"/>
      <c r="S72" s="142">
        <f>S56</f>
        <v>0.47655092592592591</v>
      </c>
      <c r="T72" s="143">
        <f>INDEX(T56:T71,COUNTA(T56:T71))</f>
        <v>0.50972222222222219</v>
      </c>
      <c r="U72" s="144"/>
      <c r="V72" s="166"/>
      <c r="W72" s="167"/>
      <c r="X72" s="138"/>
      <c r="Y72" s="181">
        <f>SUM(Y56:Y71)</f>
        <v>0</v>
      </c>
      <c r="Z72" s="182">
        <f>SUM(Z56:Z71)</f>
        <v>0</v>
      </c>
      <c r="AA72" s="298"/>
      <c r="AB72" s="299"/>
      <c r="AC72" s="181">
        <f>SUM(AC56:AC71)</f>
        <v>2</v>
      </c>
      <c r="AD72" s="194">
        <f>SUM(AD56:AD71)</f>
        <v>0</v>
      </c>
      <c r="AE72" s="168">
        <f>M72-J72</f>
        <v>-336.79002373478306</v>
      </c>
      <c r="AF72" s="141">
        <f>M72/J72</f>
        <v>0.90199621017465936</v>
      </c>
      <c r="AG72" s="292"/>
    </row>
    <row r="73" spans="1:33" ht="15.75" customHeight="1">
      <c r="A73" s="311" t="s">
        <v>215</v>
      </c>
      <c r="B73" s="146" t="s">
        <v>184</v>
      </c>
      <c r="C73" s="304" t="s">
        <v>210</v>
      </c>
      <c r="D73" s="305"/>
      <c r="E73" s="147">
        <v>50.67</v>
      </c>
      <c r="F73" s="97">
        <v>389</v>
      </c>
      <c r="G73" s="148">
        <f t="shared" ref="G73:G75" si="32">E73*F73</f>
        <v>19710.63</v>
      </c>
      <c r="H73" s="149"/>
      <c r="I73" s="150">
        <v>20</v>
      </c>
      <c r="J73" s="151">
        <v>2000</v>
      </c>
      <c r="K73" s="152">
        <f>J73/I73</f>
        <v>100</v>
      </c>
      <c r="L73" s="153">
        <v>20</v>
      </c>
      <c r="M73" s="151">
        <f>F73/V73*60</f>
        <v>1774.9049429657825</v>
      </c>
      <c r="N73" s="152">
        <f>M73/L73</f>
        <v>88.745247148289124</v>
      </c>
      <c r="O73" s="154">
        <f>L73-I73</f>
        <v>0</v>
      </c>
      <c r="P73" s="155">
        <f>N73-K73</f>
        <v>-11.254752851710876</v>
      </c>
      <c r="Q73" s="156">
        <f>N73/K73</f>
        <v>0.88745247148289119</v>
      </c>
      <c r="R73" s="306">
        <f>Q89</f>
        <v>0.88749828251599217</v>
      </c>
      <c r="S73" s="157">
        <v>0.70833333333333337</v>
      </c>
      <c r="T73" s="158">
        <v>0.7174652777777778</v>
      </c>
      <c r="U73" s="159"/>
      <c r="V73" s="160">
        <v>13.149999999999977</v>
      </c>
      <c r="W73" s="158"/>
      <c r="X73" s="169"/>
      <c r="Y73" s="206"/>
      <c r="Z73" s="207"/>
      <c r="AA73" s="309"/>
      <c r="AB73" s="310"/>
      <c r="AC73" s="206">
        <v>1</v>
      </c>
      <c r="AD73" s="207"/>
      <c r="AE73" s="115">
        <f>M73-J73</f>
        <v>-225.09505703421746</v>
      </c>
      <c r="AF73" s="156">
        <f>M73/J73</f>
        <v>0.8874524714828913</v>
      </c>
      <c r="AG73" s="290">
        <f>AF89</f>
        <v>0.88749828251599205</v>
      </c>
    </row>
    <row r="74" spans="1:33" ht="15.75" customHeight="1">
      <c r="A74" s="312"/>
      <c r="B74" s="163" t="s">
        <v>184</v>
      </c>
      <c r="C74" s="293" t="s">
        <v>216</v>
      </c>
      <c r="D74" s="294"/>
      <c r="E74" s="101">
        <v>54.09</v>
      </c>
      <c r="F74" s="102">
        <v>1842</v>
      </c>
      <c r="G74" s="103">
        <f t="shared" si="32"/>
        <v>99633.780000000013</v>
      </c>
      <c r="H74" s="26"/>
      <c r="I74" s="104">
        <v>19</v>
      </c>
      <c r="J74" s="105">
        <v>2000</v>
      </c>
      <c r="K74" s="106">
        <f t="shared" ref="K74:K75" si="33">J74/I74</f>
        <v>105.26315789473684</v>
      </c>
      <c r="L74" s="107">
        <v>19</v>
      </c>
      <c r="M74" s="105">
        <f>F74/V74*60</f>
        <v>1774.4715012041734</v>
      </c>
      <c r="N74" s="106">
        <f>M74/L74</f>
        <v>93.393236905482809</v>
      </c>
      <c r="O74" s="108">
        <f>L74-I74</f>
        <v>0</v>
      </c>
      <c r="P74" s="109">
        <f>N74-K74</f>
        <v>-11.869920989254027</v>
      </c>
      <c r="Q74" s="110">
        <f>N74/K74</f>
        <v>0.8872357506020867</v>
      </c>
      <c r="R74" s="307"/>
      <c r="S74" s="47">
        <v>0.72083333333333333</v>
      </c>
      <c r="T74" s="48">
        <v>0.76408564814814817</v>
      </c>
      <c r="U74" s="111">
        <v>4.8499999999999588</v>
      </c>
      <c r="V74" s="112">
        <v>62.283333333333374</v>
      </c>
      <c r="W74" s="113"/>
      <c r="X74" s="116"/>
      <c r="Y74" s="12"/>
      <c r="Z74" s="208"/>
      <c r="AA74" s="295"/>
      <c r="AB74" s="296"/>
      <c r="AC74" s="12">
        <v>1</v>
      </c>
      <c r="AD74" s="208"/>
      <c r="AE74" s="117">
        <f>M74-J74</f>
        <v>-225.52849879582664</v>
      </c>
      <c r="AF74" s="110">
        <f>M74/J74</f>
        <v>0.8872357506020867</v>
      </c>
      <c r="AG74" s="291"/>
    </row>
    <row r="75" spans="1:33" ht="15.75" customHeight="1">
      <c r="A75" s="312"/>
      <c r="B75" s="163" t="s">
        <v>184</v>
      </c>
      <c r="C75" s="293" t="s">
        <v>218</v>
      </c>
      <c r="D75" s="294"/>
      <c r="E75" s="101">
        <v>58.17</v>
      </c>
      <c r="F75" s="102">
        <v>2165</v>
      </c>
      <c r="G75" s="103">
        <f t="shared" si="32"/>
        <v>125938.05</v>
      </c>
      <c r="H75" s="26"/>
      <c r="I75" s="104">
        <v>19</v>
      </c>
      <c r="J75" s="105">
        <v>1800</v>
      </c>
      <c r="K75" s="106">
        <f t="shared" si="33"/>
        <v>94.736842105263165</v>
      </c>
      <c r="L75" s="107">
        <v>19</v>
      </c>
      <c r="M75" s="105">
        <f>F75/V75*60</f>
        <v>1598.1135944227985</v>
      </c>
      <c r="N75" s="106">
        <f>M75/L75</f>
        <v>84.111241811726245</v>
      </c>
      <c r="O75" s="108">
        <f>L75-I75</f>
        <v>0</v>
      </c>
      <c r="P75" s="109">
        <f>N75-K75</f>
        <v>-10.62560029353692</v>
      </c>
      <c r="Q75" s="110">
        <f>N75/K75</f>
        <v>0.88784088579044362</v>
      </c>
      <c r="R75" s="307"/>
      <c r="S75" s="47">
        <v>0.76736111111111105</v>
      </c>
      <c r="T75" s="48">
        <v>0.8238078703703704</v>
      </c>
      <c r="U75" s="111">
        <v>4.7166666666665513</v>
      </c>
      <c r="V75" s="112">
        <v>81.283333333333459</v>
      </c>
      <c r="W75" s="113"/>
      <c r="X75" s="116"/>
      <c r="Y75" s="12"/>
      <c r="Z75" s="208"/>
      <c r="AA75" s="295"/>
      <c r="AB75" s="296"/>
      <c r="AC75" s="12">
        <v>1</v>
      </c>
      <c r="AD75" s="208"/>
      <c r="AE75" s="117">
        <f>M75-J75</f>
        <v>-201.88640557720146</v>
      </c>
      <c r="AF75" s="110">
        <f>M75/J75</f>
        <v>0.88784088579044362</v>
      </c>
      <c r="AG75" s="291"/>
    </row>
    <row r="76" spans="1:33" ht="15.75" customHeight="1">
      <c r="A76" s="312"/>
      <c r="B76" s="163"/>
      <c r="C76" s="293"/>
      <c r="D76" s="294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07"/>
      <c r="S76" s="47"/>
      <c r="T76" s="48"/>
      <c r="U76" s="111"/>
      <c r="V76" s="112"/>
      <c r="W76" s="113"/>
      <c r="X76" s="116"/>
      <c r="Y76" s="12"/>
      <c r="Z76" s="208"/>
      <c r="AA76" s="295"/>
      <c r="AB76" s="296"/>
      <c r="AC76" s="12"/>
      <c r="AD76" s="208"/>
      <c r="AE76" s="117"/>
      <c r="AF76" s="110"/>
      <c r="AG76" s="291"/>
    </row>
    <row r="77" spans="1:33" ht="15.75" customHeight="1">
      <c r="A77" s="312"/>
      <c r="B77" s="163"/>
      <c r="C77" s="293"/>
      <c r="D77" s="294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307"/>
      <c r="S77" s="47"/>
      <c r="T77" s="48"/>
      <c r="U77" s="111"/>
      <c r="V77" s="112"/>
      <c r="W77" s="113"/>
      <c r="X77" s="116"/>
      <c r="Y77" s="12"/>
      <c r="Z77" s="208"/>
      <c r="AA77" s="295"/>
      <c r="AB77" s="296"/>
      <c r="AC77" s="12"/>
      <c r="AD77" s="208"/>
      <c r="AE77" s="117"/>
      <c r="AF77" s="110"/>
      <c r="AG77" s="291"/>
    </row>
    <row r="78" spans="1:33" ht="15.75" customHeight="1">
      <c r="A78" s="312"/>
      <c r="B78" s="163"/>
      <c r="C78" s="293"/>
      <c r="D78" s="294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07"/>
      <c r="S78" s="47"/>
      <c r="T78" s="48"/>
      <c r="U78" s="111"/>
      <c r="V78" s="112"/>
      <c r="W78" s="113"/>
      <c r="X78" s="116"/>
      <c r="Y78" s="12"/>
      <c r="Z78" s="208"/>
      <c r="AA78" s="295"/>
      <c r="AB78" s="296"/>
      <c r="AC78" s="12"/>
      <c r="AD78" s="208"/>
      <c r="AE78" s="117"/>
      <c r="AF78" s="110"/>
      <c r="AG78" s="291"/>
    </row>
    <row r="79" spans="1:33" ht="15.75" customHeight="1">
      <c r="A79" s="312"/>
      <c r="B79" s="163"/>
      <c r="C79" s="293"/>
      <c r="D79" s="294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307"/>
      <c r="S79" s="119"/>
      <c r="T79" s="120"/>
      <c r="U79" s="111"/>
      <c r="V79" s="112"/>
      <c r="W79" s="120"/>
      <c r="X79" s="191"/>
      <c r="Y79" s="12"/>
      <c r="Z79" s="208"/>
      <c r="AA79" s="295"/>
      <c r="AB79" s="296"/>
      <c r="AC79" s="12"/>
      <c r="AD79" s="208"/>
      <c r="AE79" s="117"/>
      <c r="AF79" s="110"/>
      <c r="AG79" s="291"/>
    </row>
    <row r="80" spans="1:33" ht="15.75" customHeight="1">
      <c r="A80" s="312"/>
      <c r="B80" s="163"/>
      <c r="C80" s="293"/>
      <c r="D80" s="294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07"/>
      <c r="S80" s="119"/>
      <c r="T80" s="120"/>
      <c r="U80" s="111"/>
      <c r="V80" s="112"/>
      <c r="W80" s="120"/>
      <c r="X80" s="191"/>
      <c r="Y80" s="12"/>
      <c r="Z80" s="208"/>
      <c r="AA80" s="295"/>
      <c r="AB80" s="296"/>
      <c r="AC80" s="12"/>
      <c r="AD80" s="208"/>
      <c r="AE80" s="117"/>
      <c r="AF80" s="110"/>
      <c r="AG80" s="291"/>
    </row>
    <row r="81" spans="1:33" ht="15.75" customHeight="1">
      <c r="A81" s="312"/>
      <c r="B81" s="163"/>
      <c r="C81" s="293"/>
      <c r="D81" s="294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07"/>
      <c r="S81" s="119"/>
      <c r="T81" s="120"/>
      <c r="U81" s="111"/>
      <c r="V81" s="112"/>
      <c r="W81" s="120"/>
      <c r="X81" s="191"/>
      <c r="Y81" s="12"/>
      <c r="Z81" s="208"/>
      <c r="AA81" s="295"/>
      <c r="AB81" s="296"/>
      <c r="AC81" s="12"/>
      <c r="AD81" s="208"/>
      <c r="AE81" s="117"/>
      <c r="AF81" s="110"/>
      <c r="AG81" s="291"/>
    </row>
    <row r="82" spans="1:33" ht="15.75" customHeight="1">
      <c r="A82" s="312"/>
      <c r="B82" s="163"/>
      <c r="C82" s="293"/>
      <c r="D82" s="294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07"/>
      <c r="S82" s="119"/>
      <c r="T82" s="120"/>
      <c r="U82" s="111"/>
      <c r="V82" s="112"/>
      <c r="W82" s="120"/>
      <c r="X82" s="191"/>
      <c r="Y82" s="12"/>
      <c r="Z82" s="208"/>
      <c r="AA82" s="295"/>
      <c r="AB82" s="296"/>
      <c r="AC82" s="12"/>
      <c r="AD82" s="208"/>
      <c r="AE82" s="117"/>
      <c r="AF82" s="110"/>
      <c r="AG82" s="291"/>
    </row>
    <row r="83" spans="1:33" ht="15.75" customHeight="1">
      <c r="A83" s="312"/>
      <c r="B83" s="163"/>
      <c r="C83" s="293"/>
      <c r="D83" s="294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07"/>
      <c r="S83" s="119"/>
      <c r="T83" s="120"/>
      <c r="U83" s="111"/>
      <c r="V83" s="112"/>
      <c r="W83" s="120"/>
      <c r="X83" s="191"/>
      <c r="Y83" s="12"/>
      <c r="Z83" s="208"/>
      <c r="AA83" s="295"/>
      <c r="AB83" s="296"/>
      <c r="AC83" s="12"/>
      <c r="AD83" s="208"/>
      <c r="AE83" s="117"/>
      <c r="AF83" s="110"/>
      <c r="AG83" s="291"/>
    </row>
    <row r="84" spans="1:33" ht="15.75" customHeight="1">
      <c r="A84" s="312"/>
      <c r="B84" s="163"/>
      <c r="C84" s="293"/>
      <c r="D84" s="294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07"/>
      <c r="S84" s="119"/>
      <c r="T84" s="120"/>
      <c r="U84" s="111"/>
      <c r="V84" s="112"/>
      <c r="W84" s="120"/>
      <c r="X84" s="191"/>
      <c r="Y84" s="12"/>
      <c r="Z84" s="208"/>
      <c r="AA84" s="295"/>
      <c r="AB84" s="296"/>
      <c r="AC84" s="12"/>
      <c r="AD84" s="208"/>
      <c r="AE84" s="117"/>
      <c r="AF84" s="110"/>
      <c r="AG84" s="291"/>
    </row>
    <row r="85" spans="1:33" ht="15.75" customHeight="1">
      <c r="A85" s="312"/>
      <c r="B85" s="163"/>
      <c r="C85" s="293"/>
      <c r="D85" s="294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07"/>
      <c r="S85" s="119"/>
      <c r="T85" s="120"/>
      <c r="U85" s="111"/>
      <c r="V85" s="112"/>
      <c r="W85" s="120"/>
      <c r="X85" s="191"/>
      <c r="Y85" s="12"/>
      <c r="Z85" s="208"/>
      <c r="AA85" s="295"/>
      <c r="AB85" s="296"/>
      <c r="AC85" s="12"/>
      <c r="AD85" s="208"/>
      <c r="AE85" s="117"/>
      <c r="AF85" s="110"/>
      <c r="AG85" s="291"/>
    </row>
    <row r="86" spans="1:33" ht="15.75" customHeight="1">
      <c r="A86" s="312"/>
      <c r="B86" s="163"/>
      <c r="C86" s="293"/>
      <c r="D86" s="294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07"/>
      <c r="S86" s="119"/>
      <c r="T86" s="120"/>
      <c r="U86" s="111"/>
      <c r="V86" s="112"/>
      <c r="W86" s="120"/>
      <c r="X86" s="191"/>
      <c r="Y86" s="12"/>
      <c r="Z86" s="208"/>
      <c r="AA86" s="295"/>
      <c r="AB86" s="296"/>
      <c r="AC86" s="12"/>
      <c r="AD86" s="208"/>
      <c r="AE86" s="117"/>
      <c r="AF86" s="110"/>
      <c r="AG86" s="291"/>
    </row>
    <row r="87" spans="1:33" ht="15.75" customHeight="1">
      <c r="A87" s="312"/>
      <c r="B87" s="163"/>
      <c r="C87" s="293"/>
      <c r="D87" s="294"/>
      <c r="E87" s="101"/>
      <c r="F87" s="128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07"/>
      <c r="S87" s="119"/>
      <c r="T87" s="120"/>
      <c r="U87" s="111"/>
      <c r="V87" s="112"/>
      <c r="W87" s="120"/>
      <c r="X87" s="191"/>
      <c r="Y87" s="12"/>
      <c r="Z87" s="208"/>
      <c r="AA87" s="295"/>
      <c r="AB87" s="296"/>
      <c r="AC87" s="12"/>
      <c r="AD87" s="208"/>
      <c r="AE87" s="117"/>
      <c r="AF87" s="110"/>
      <c r="AG87" s="291"/>
    </row>
    <row r="88" spans="1:33" ht="15.75" customHeight="1">
      <c r="A88" s="312"/>
      <c r="B88" s="163"/>
      <c r="C88" s="293"/>
      <c r="D88" s="294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07"/>
      <c r="S88" s="119"/>
      <c r="T88" s="120"/>
      <c r="U88" s="130"/>
      <c r="V88" s="131"/>
      <c r="W88" s="126"/>
      <c r="X88" s="127"/>
      <c r="Y88" s="12"/>
      <c r="Z88" s="208"/>
      <c r="AA88" s="295"/>
      <c r="AB88" s="296"/>
      <c r="AC88" s="12"/>
      <c r="AD88" s="208"/>
      <c r="AE88" s="165"/>
      <c r="AF88" s="125"/>
      <c r="AG88" s="291"/>
    </row>
    <row r="89" spans="1:33" ht="15.75" customHeight="1" thickBot="1">
      <c r="A89" s="313"/>
      <c r="B89" s="133" t="s">
        <v>117</v>
      </c>
      <c r="C89" s="297"/>
      <c r="D89" s="297"/>
      <c r="E89" s="134"/>
      <c r="F89" s="167"/>
      <c r="G89" s="135"/>
      <c r="H89" s="69"/>
      <c r="I89" s="136">
        <f t="shared" ref="I89:J89" si="34">AVERAGE(I73:I88)</f>
        <v>19.333333333333332</v>
      </c>
      <c r="J89" s="137">
        <f t="shared" si="34"/>
        <v>1933.3333333333333</v>
      </c>
      <c r="K89" s="138">
        <f t="shared" ref="K89" si="35">J89/I89</f>
        <v>100</v>
      </c>
      <c r="L89" s="136">
        <f t="shared" ref="L89:M89" si="36">AVERAGE(L73:L88)</f>
        <v>19.333333333333332</v>
      </c>
      <c r="M89" s="137">
        <f t="shared" si="36"/>
        <v>1715.8300128642513</v>
      </c>
      <c r="N89" s="138">
        <f>M89/L89</f>
        <v>88.749828251599212</v>
      </c>
      <c r="O89" s="139">
        <f>L89-I89</f>
        <v>0</v>
      </c>
      <c r="P89" s="140">
        <f>N89-K89</f>
        <v>-11.250171748400788</v>
      </c>
      <c r="Q89" s="141">
        <f>N89/K89</f>
        <v>0.88749828251599217</v>
      </c>
      <c r="R89" s="308"/>
      <c r="S89" s="142">
        <f>S73</f>
        <v>0.70833333333333337</v>
      </c>
      <c r="T89" s="143">
        <f>INDEX(T73:T88,COUNTA(T73:T88))</f>
        <v>0.8238078703703704</v>
      </c>
      <c r="U89" s="144"/>
      <c r="V89" s="166"/>
      <c r="W89" s="167"/>
      <c r="X89" s="138"/>
      <c r="Y89" s="181">
        <f t="shared" ref="Y89:Z89" si="37">SUM(Y73:Y88)</f>
        <v>0</v>
      </c>
      <c r="Z89" s="182">
        <f t="shared" si="37"/>
        <v>0</v>
      </c>
      <c r="AA89" s="298"/>
      <c r="AB89" s="299"/>
      <c r="AC89" s="181">
        <f t="shared" ref="AC89:AD89" si="38">SUM(AC73:AC88)</f>
        <v>3</v>
      </c>
      <c r="AD89" s="182">
        <f t="shared" si="38"/>
        <v>0</v>
      </c>
      <c r="AE89" s="168">
        <f>M89-J89</f>
        <v>-217.50332046908193</v>
      </c>
      <c r="AF89" s="141">
        <f>M89/J89</f>
        <v>0.88749828251599205</v>
      </c>
      <c r="AG89" s="292"/>
    </row>
    <row r="90" spans="1:33" ht="15.75" customHeight="1">
      <c r="A90" s="300" t="s">
        <v>208</v>
      </c>
      <c r="B90" s="146" t="s">
        <v>184</v>
      </c>
      <c r="C90" s="304" t="s">
        <v>211</v>
      </c>
      <c r="D90" s="305"/>
      <c r="E90" s="147">
        <v>57.3</v>
      </c>
      <c r="F90" s="159">
        <v>1237</v>
      </c>
      <c r="G90" s="148">
        <f t="shared" ref="G90:G93" si="39">E90*F90</f>
        <v>70880.099999999991</v>
      </c>
      <c r="H90" s="149"/>
      <c r="I90" s="150">
        <v>21</v>
      </c>
      <c r="J90" s="151">
        <v>2000</v>
      </c>
      <c r="K90" s="152">
        <f>J90/I90</f>
        <v>95.238095238095241</v>
      </c>
      <c r="L90" s="153">
        <v>21</v>
      </c>
      <c r="M90" s="151">
        <f>F90/V90*60</f>
        <v>1774.1832669322691</v>
      </c>
      <c r="N90" s="152">
        <f>M90/L90</f>
        <v>84.484917472965193</v>
      </c>
      <c r="O90" s="154">
        <f>L90-I90</f>
        <v>0</v>
      </c>
      <c r="P90" s="155">
        <f>N90-K90</f>
        <v>-10.753177765130047</v>
      </c>
      <c r="Q90" s="156">
        <f>N90/K90</f>
        <v>0.88709163346613451</v>
      </c>
      <c r="R90" s="306">
        <f>Q106</f>
        <v>0.88679925174834084</v>
      </c>
      <c r="S90" s="157">
        <v>0.70844907407407409</v>
      </c>
      <c r="T90" s="158">
        <v>0.73750000000000004</v>
      </c>
      <c r="U90" s="159"/>
      <c r="V90" s="160">
        <v>41.833333333333371</v>
      </c>
      <c r="W90" s="97"/>
      <c r="X90" s="98"/>
      <c r="Y90" s="206"/>
      <c r="Z90" s="207"/>
      <c r="AA90" s="309"/>
      <c r="AB90" s="310"/>
      <c r="AC90" s="206">
        <v>1</v>
      </c>
      <c r="AD90" s="207"/>
      <c r="AE90" s="115">
        <f>M90-J90</f>
        <v>-225.81673306773087</v>
      </c>
      <c r="AF90" s="156">
        <f>M90/J90</f>
        <v>0.88709163346613462</v>
      </c>
      <c r="AG90" s="389">
        <f>AF106</f>
        <v>0.88679925174834084</v>
      </c>
    </row>
    <row r="91" spans="1:33" ht="15.75" customHeight="1">
      <c r="A91" s="301"/>
      <c r="B91" s="163" t="s">
        <v>184</v>
      </c>
      <c r="C91" s="293" t="s">
        <v>212</v>
      </c>
      <c r="D91" s="294"/>
      <c r="E91" s="101">
        <v>56.79</v>
      </c>
      <c r="F91" s="111">
        <v>1558</v>
      </c>
      <c r="G91" s="103">
        <f t="shared" si="39"/>
        <v>88478.819999999992</v>
      </c>
      <c r="H91" s="26"/>
      <c r="I91" s="104">
        <v>23</v>
      </c>
      <c r="J91" s="105">
        <v>2000</v>
      </c>
      <c r="K91" s="106">
        <f t="shared" ref="K91:K93" si="40">J91/I91</f>
        <v>86.956521739130437</v>
      </c>
      <c r="L91" s="107">
        <v>23</v>
      </c>
      <c r="M91" s="105">
        <f>F91/V91*60</f>
        <v>1773.2532405943714</v>
      </c>
      <c r="N91" s="106">
        <f>M91/L91</f>
        <v>77.097966982363971</v>
      </c>
      <c r="O91" s="108">
        <f>L91-I91</f>
        <v>0</v>
      </c>
      <c r="P91" s="109">
        <f>N91-K91</f>
        <v>-9.8585547567664662</v>
      </c>
      <c r="Q91" s="110">
        <f>N91/K91</f>
        <v>0.88662662029718564</v>
      </c>
      <c r="R91" s="307"/>
      <c r="S91" s="47">
        <v>0.74116898148148147</v>
      </c>
      <c r="T91" s="48">
        <v>0.77777777777777779</v>
      </c>
      <c r="U91" s="111">
        <v>5.2833333333332533</v>
      </c>
      <c r="V91" s="112">
        <v>52.716666666666697</v>
      </c>
      <c r="W91" s="113"/>
      <c r="X91" s="116"/>
      <c r="Y91" s="12"/>
      <c r="Z91" s="208"/>
      <c r="AA91" s="295"/>
      <c r="AB91" s="296"/>
      <c r="AC91" s="12">
        <v>1</v>
      </c>
      <c r="AD91" s="208"/>
      <c r="AE91" s="117">
        <f>M91-J91</f>
        <v>-226.74675940562861</v>
      </c>
      <c r="AF91" s="110">
        <f>M91/J91</f>
        <v>0.88662662029718564</v>
      </c>
      <c r="AG91" s="377"/>
    </row>
    <row r="92" spans="1:33" ht="15.75" customHeight="1">
      <c r="A92" s="301"/>
      <c r="B92" s="163" t="s">
        <v>184</v>
      </c>
      <c r="C92" s="293" t="s">
        <v>213</v>
      </c>
      <c r="D92" s="294"/>
      <c r="E92" s="101">
        <v>56.87</v>
      </c>
      <c r="F92" s="111">
        <v>1119</v>
      </c>
      <c r="G92" s="103">
        <f t="shared" si="39"/>
        <v>63637.53</v>
      </c>
      <c r="H92" s="26"/>
      <c r="I92" s="104">
        <v>23</v>
      </c>
      <c r="J92" s="105">
        <v>2000</v>
      </c>
      <c r="K92" s="106">
        <f t="shared" si="40"/>
        <v>86.956521739130437</v>
      </c>
      <c r="L92" s="107">
        <v>23</v>
      </c>
      <c r="M92" s="105">
        <f>F92/V92*60</f>
        <v>1773.0633802816924</v>
      </c>
      <c r="N92" s="106">
        <f>M92/L92</f>
        <v>77.08971218616054</v>
      </c>
      <c r="O92" s="108">
        <f>L92-I92</f>
        <v>0</v>
      </c>
      <c r="P92" s="109">
        <f>N92-K92</f>
        <v>-9.8668095529698974</v>
      </c>
      <c r="Q92" s="110">
        <f>N92/K92</f>
        <v>0.88653169014084621</v>
      </c>
      <c r="R92" s="307"/>
      <c r="S92" s="47">
        <v>0.78134259259259264</v>
      </c>
      <c r="T92" s="48">
        <v>0.80763888888888891</v>
      </c>
      <c r="U92" s="111">
        <v>5.1333333333333897</v>
      </c>
      <c r="V92" s="112">
        <v>37.866666666666617</v>
      </c>
      <c r="W92" s="113"/>
      <c r="X92" s="116"/>
      <c r="Y92" s="12"/>
      <c r="Z92" s="208"/>
      <c r="AA92" s="295"/>
      <c r="AB92" s="296"/>
      <c r="AC92" s="12">
        <v>1</v>
      </c>
      <c r="AD92" s="208"/>
      <c r="AE92" s="117">
        <f>M92-J92</f>
        <v>-226.93661971830761</v>
      </c>
      <c r="AF92" s="110">
        <f>M92/J92</f>
        <v>0.88653169014084621</v>
      </c>
      <c r="AG92" s="377"/>
    </row>
    <row r="93" spans="1:33" ht="15.75" customHeight="1">
      <c r="A93" s="301"/>
      <c r="B93" s="163" t="s">
        <v>184</v>
      </c>
      <c r="C93" s="293" t="s">
        <v>214</v>
      </c>
      <c r="D93" s="294"/>
      <c r="E93" s="101">
        <v>47.6</v>
      </c>
      <c r="F93" s="111">
        <v>1359</v>
      </c>
      <c r="G93" s="103">
        <f t="shared" si="39"/>
        <v>64688.4</v>
      </c>
      <c r="H93" s="26"/>
      <c r="I93" s="104">
        <v>23</v>
      </c>
      <c r="J93" s="105">
        <v>2000</v>
      </c>
      <c r="K93" s="106">
        <f t="shared" si="40"/>
        <v>86.956521739130437</v>
      </c>
      <c r="L93" s="107">
        <v>23</v>
      </c>
      <c r="M93" s="105">
        <f>F93/V93*60</f>
        <v>1773.8941261783925</v>
      </c>
      <c r="N93" s="106">
        <f>M93/L93</f>
        <v>77.125831572973581</v>
      </c>
      <c r="O93" s="108">
        <f>L93-I93</f>
        <v>0</v>
      </c>
      <c r="P93" s="109">
        <f>N93-K93</f>
        <v>-9.830690166156856</v>
      </c>
      <c r="Q93" s="110">
        <f>N93/K93</f>
        <v>0.88694706308919613</v>
      </c>
      <c r="R93" s="307"/>
      <c r="S93" s="47">
        <v>0.81182870370370375</v>
      </c>
      <c r="T93" s="48">
        <v>0.84375</v>
      </c>
      <c r="U93" s="111">
        <v>6.0333333333333705</v>
      </c>
      <c r="V93" s="112">
        <v>45.966666666666605</v>
      </c>
      <c r="W93" s="113"/>
      <c r="X93" s="116"/>
      <c r="Y93" s="12"/>
      <c r="Z93" s="208"/>
      <c r="AA93" s="295"/>
      <c r="AB93" s="296"/>
      <c r="AC93" s="12">
        <v>1</v>
      </c>
      <c r="AD93" s="208"/>
      <c r="AE93" s="117">
        <f>M93-J93</f>
        <v>-226.10587382160747</v>
      </c>
      <c r="AF93" s="110">
        <f>M93/J93</f>
        <v>0.88694706308919624</v>
      </c>
      <c r="AG93" s="377"/>
    </row>
    <row r="94" spans="1:33" ht="15.75" customHeight="1">
      <c r="A94" s="302"/>
      <c r="B94" s="163"/>
      <c r="C94" s="293"/>
      <c r="D94" s="294"/>
      <c r="E94" s="101"/>
      <c r="F94" s="111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307"/>
      <c r="S94" s="47"/>
      <c r="T94" s="48"/>
      <c r="U94" s="111"/>
      <c r="V94" s="112"/>
      <c r="W94" s="113"/>
      <c r="X94" s="116"/>
      <c r="Y94" s="12"/>
      <c r="Z94" s="208"/>
      <c r="AA94" s="295"/>
      <c r="AB94" s="296"/>
      <c r="AC94" s="12"/>
      <c r="AD94" s="208"/>
      <c r="AE94" s="117"/>
      <c r="AF94" s="110"/>
      <c r="AG94" s="377"/>
    </row>
    <row r="95" spans="1:33" ht="15.75" customHeight="1">
      <c r="A95" s="302"/>
      <c r="B95" s="163"/>
      <c r="C95" s="293"/>
      <c r="D95" s="294"/>
      <c r="E95" s="101"/>
      <c r="F95" s="111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07"/>
      <c r="S95" s="47"/>
      <c r="T95" s="48"/>
      <c r="U95" s="111"/>
      <c r="V95" s="112"/>
      <c r="W95" s="113"/>
      <c r="X95" s="116"/>
      <c r="Y95" s="12"/>
      <c r="Z95" s="208"/>
      <c r="AA95" s="295"/>
      <c r="AB95" s="296"/>
      <c r="AC95" s="12"/>
      <c r="AD95" s="208"/>
      <c r="AE95" s="117"/>
      <c r="AF95" s="110"/>
      <c r="AG95" s="377"/>
    </row>
    <row r="96" spans="1:33" ht="15.75" customHeight="1">
      <c r="A96" s="302"/>
      <c r="B96" s="163"/>
      <c r="C96" s="293"/>
      <c r="D96" s="294"/>
      <c r="E96" s="101"/>
      <c r="F96" s="111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307"/>
      <c r="S96" s="47"/>
      <c r="T96" s="48"/>
      <c r="U96" s="111"/>
      <c r="V96" s="112"/>
      <c r="W96" s="113"/>
      <c r="X96" s="116"/>
      <c r="Y96" s="12"/>
      <c r="Z96" s="208"/>
      <c r="AA96" s="295"/>
      <c r="AB96" s="296"/>
      <c r="AC96" s="12"/>
      <c r="AD96" s="208"/>
      <c r="AE96" s="117"/>
      <c r="AF96" s="110"/>
      <c r="AG96" s="377"/>
    </row>
    <row r="97" spans="1:33" ht="15.75" customHeight="1">
      <c r="A97" s="302"/>
      <c r="B97" s="163"/>
      <c r="C97" s="293"/>
      <c r="D97" s="294"/>
      <c r="E97" s="101"/>
      <c r="F97" s="111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07"/>
      <c r="S97" s="47"/>
      <c r="T97" s="48"/>
      <c r="U97" s="111"/>
      <c r="V97" s="112"/>
      <c r="W97" s="113"/>
      <c r="X97" s="116"/>
      <c r="Y97" s="12"/>
      <c r="Z97" s="208"/>
      <c r="AA97" s="295"/>
      <c r="AB97" s="296"/>
      <c r="AC97" s="12"/>
      <c r="AD97" s="208"/>
      <c r="AE97" s="117"/>
      <c r="AF97" s="110"/>
      <c r="AG97" s="377"/>
    </row>
    <row r="98" spans="1:33" ht="15.75" customHeight="1">
      <c r="A98" s="302"/>
      <c r="B98" s="163"/>
      <c r="C98" s="293"/>
      <c r="D98" s="294"/>
      <c r="E98" s="101"/>
      <c r="F98" s="111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07"/>
      <c r="S98" s="47"/>
      <c r="T98" s="48"/>
      <c r="U98" s="111"/>
      <c r="V98" s="112"/>
      <c r="W98" s="113"/>
      <c r="X98" s="116"/>
      <c r="Y98" s="12"/>
      <c r="Z98" s="208"/>
      <c r="AA98" s="295"/>
      <c r="AB98" s="296"/>
      <c r="AC98" s="12"/>
      <c r="AD98" s="208"/>
      <c r="AE98" s="117"/>
      <c r="AF98" s="110"/>
      <c r="AG98" s="377"/>
    </row>
    <row r="99" spans="1:33" ht="15.75" customHeight="1">
      <c r="A99" s="302"/>
      <c r="B99" s="163"/>
      <c r="C99" s="293"/>
      <c r="D99" s="294"/>
      <c r="E99" s="101"/>
      <c r="F99" s="111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07"/>
      <c r="S99" s="47"/>
      <c r="T99" s="48"/>
      <c r="U99" s="111"/>
      <c r="V99" s="112"/>
      <c r="W99" s="113"/>
      <c r="X99" s="116"/>
      <c r="Y99" s="12"/>
      <c r="Z99" s="208"/>
      <c r="AA99" s="295"/>
      <c r="AB99" s="296"/>
      <c r="AC99" s="12"/>
      <c r="AD99" s="208"/>
      <c r="AE99" s="117"/>
      <c r="AF99" s="110"/>
      <c r="AG99" s="377"/>
    </row>
    <row r="100" spans="1:33" ht="15.75" customHeight="1">
      <c r="A100" s="302"/>
      <c r="B100" s="163"/>
      <c r="C100" s="293"/>
      <c r="D100" s="294"/>
      <c r="E100" s="101"/>
      <c r="F100" s="111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07"/>
      <c r="S100" s="47"/>
      <c r="T100" s="48"/>
      <c r="U100" s="111"/>
      <c r="V100" s="112"/>
      <c r="W100" s="113"/>
      <c r="X100" s="116"/>
      <c r="Y100" s="12"/>
      <c r="Z100" s="208"/>
      <c r="AA100" s="295"/>
      <c r="AB100" s="296"/>
      <c r="AC100" s="12"/>
      <c r="AD100" s="208"/>
      <c r="AE100" s="117"/>
      <c r="AF100" s="110"/>
      <c r="AG100" s="377"/>
    </row>
    <row r="101" spans="1:33" ht="15.75" customHeight="1">
      <c r="A101" s="302"/>
      <c r="B101" s="163"/>
      <c r="C101" s="293"/>
      <c r="D101" s="294"/>
      <c r="E101" s="101"/>
      <c r="F101" s="111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07"/>
      <c r="S101" s="47"/>
      <c r="T101" s="48"/>
      <c r="U101" s="111"/>
      <c r="V101" s="112"/>
      <c r="W101" s="113"/>
      <c r="X101" s="116"/>
      <c r="Y101" s="12"/>
      <c r="Z101" s="208"/>
      <c r="AA101" s="295"/>
      <c r="AB101" s="296"/>
      <c r="AC101" s="12"/>
      <c r="AD101" s="208"/>
      <c r="AE101" s="117"/>
      <c r="AF101" s="110"/>
      <c r="AG101" s="377"/>
    </row>
    <row r="102" spans="1:33" ht="15.75" customHeight="1">
      <c r="A102" s="302"/>
      <c r="B102" s="163"/>
      <c r="C102" s="293"/>
      <c r="D102" s="294"/>
      <c r="E102" s="101"/>
      <c r="F102" s="111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07"/>
      <c r="S102" s="47"/>
      <c r="T102" s="48"/>
      <c r="U102" s="111"/>
      <c r="V102" s="112"/>
      <c r="W102" s="113"/>
      <c r="X102" s="116"/>
      <c r="Y102" s="12"/>
      <c r="Z102" s="208"/>
      <c r="AA102" s="295"/>
      <c r="AB102" s="296"/>
      <c r="AC102" s="12"/>
      <c r="AD102" s="208"/>
      <c r="AE102" s="117"/>
      <c r="AF102" s="110"/>
      <c r="AG102" s="377"/>
    </row>
    <row r="103" spans="1:33" ht="15.75" customHeight="1">
      <c r="A103" s="302"/>
      <c r="B103" s="163"/>
      <c r="C103" s="293"/>
      <c r="D103" s="294"/>
      <c r="E103" s="101"/>
      <c r="F103" s="111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07"/>
      <c r="S103" s="47"/>
      <c r="T103" s="48"/>
      <c r="U103" s="111"/>
      <c r="V103" s="112"/>
      <c r="W103" s="185"/>
      <c r="X103" s="186"/>
      <c r="Y103" s="12"/>
      <c r="Z103" s="208"/>
      <c r="AA103" s="295"/>
      <c r="AB103" s="296"/>
      <c r="AC103" s="12"/>
      <c r="AD103" s="208"/>
      <c r="AE103" s="117"/>
      <c r="AF103" s="110"/>
      <c r="AG103" s="377"/>
    </row>
    <row r="104" spans="1:33" ht="15.75" customHeight="1">
      <c r="A104" s="302"/>
      <c r="B104" s="163"/>
      <c r="C104" s="293"/>
      <c r="D104" s="294"/>
      <c r="E104" s="101"/>
      <c r="F104" s="111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07"/>
      <c r="S104" s="47"/>
      <c r="T104" s="48"/>
      <c r="U104" s="111"/>
      <c r="V104" s="112"/>
      <c r="W104" s="187"/>
      <c r="X104" s="188"/>
      <c r="Y104" s="12"/>
      <c r="Z104" s="208"/>
      <c r="AA104" s="295"/>
      <c r="AB104" s="296"/>
      <c r="AC104" s="12"/>
      <c r="AD104" s="208"/>
      <c r="AE104" s="117"/>
      <c r="AF104" s="110"/>
      <c r="AG104" s="377"/>
    </row>
    <row r="105" spans="1:33" ht="15.75" customHeight="1">
      <c r="A105" s="302"/>
      <c r="B105" s="100"/>
      <c r="C105" s="293"/>
      <c r="D105" s="294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07"/>
      <c r="S105" s="47"/>
      <c r="T105" s="48"/>
      <c r="U105" s="130"/>
      <c r="V105" s="112"/>
      <c r="W105" s="187"/>
      <c r="X105" s="188"/>
      <c r="Y105" s="12"/>
      <c r="Z105" s="208"/>
      <c r="AA105" s="295"/>
      <c r="AB105" s="296"/>
      <c r="AC105" s="12"/>
      <c r="AD105" s="208"/>
      <c r="AE105" s="117"/>
      <c r="AF105" s="110"/>
      <c r="AG105" s="377"/>
    </row>
    <row r="106" spans="1:33" ht="15.75" customHeight="1" thickBot="1">
      <c r="A106" s="303"/>
      <c r="B106" s="133" t="s">
        <v>117</v>
      </c>
      <c r="C106" s="297"/>
      <c r="D106" s="297"/>
      <c r="E106" s="134"/>
      <c r="F106" s="167"/>
      <c r="G106" s="135"/>
      <c r="H106" s="69"/>
      <c r="I106" s="136">
        <f t="shared" ref="I106:J106" si="41">AVERAGE(I90:I105)</f>
        <v>22.5</v>
      </c>
      <c r="J106" s="137">
        <f t="shared" si="41"/>
        <v>2000</v>
      </c>
      <c r="K106" s="138">
        <f t="shared" ref="K106" si="42">J106/I106</f>
        <v>88.888888888888886</v>
      </c>
      <c r="L106" s="136">
        <f t="shared" ref="L106:M106" si="43">AVERAGE(L90:L105)</f>
        <v>22.5</v>
      </c>
      <c r="M106" s="137">
        <f t="shared" si="43"/>
        <v>1773.5985034966816</v>
      </c>
      <c r="N106" s="138">
        <f>M106/L106</f>
        <v>78.826600155408073</v>
      </c>
      <c r="O106" s="139">
        <f>L106-I106</f>
        <v>0</v>
      </c>
      <c r="P106" s="140">
        <f>N106-K106</f>
        <v>-10.062288733480813</v>
      </c>
      <c r="Q106" s="141">
        <f>N106/K106</f>
        <v>0.88679925174834084</v>
      </c>
      <c r="R106" s="308"/>
      <c r="S106" s="142">
        <f>S90</f>
        <v>0.70844907407407409</v>
      </c>
      <c r="T106" s="143">
        <f>INDEX(T90:T105,COUNTA(T90:T105))</f>
        <v>0.84375</v>
      </c>
      <c r="U106" s="144"/>
      <c r="V106" s="166"/>
      <c r="W106" s="189"/>
      <c r="X106" s="190"/>
      <c r="Y106" s="181">
        <f t="shared" ref="Y106:Z106" si="44">SUM(Y90:Y105)</f>
        <v>0</v>
      </c>
      <c r="Z106" s="182">
        <f t="shared" si="44"/>
        <v>0</v>
      </c>
      <c r="AA106" s="298"/>
      <c r="AB106" s="299"/>
      <c r="AC106" s="181">
        <f t="shared" ref="AC106:AD106" si="45">SUM(AC90:AC105)</f>
        <v>4</v>
      </c>
      <c r="AD106" s="182">
        <f t="shared" si="45"/>
        <v>0</v>
      </c>
      <c r="AE106" s="168">
        <f>M106-J106</f>
        <v>-226.40149650331841</v>
      </c>
      <c r="AF106" s="141">
        <f>M106/J106</f>
        <v>0.88679925174834084</v>
      </c>
      <c r="AG106" s="378"/>
    </row>
    <row r="108" spans="1:33">
      <c r="AA108" s="289" t="s">
        <v>161</v>
      </c>
      <c r="AB108" s="289"/>
    </row>
    <row r="109" spans="1:33">
      <c r="AA109" s="289" t="s">
        <v>162</v>
      </c>
      <c r="AB109" s="289"/>
    </row>
    <row r="110" spans="1:33">
      <c r="AA110" s="289" t="s">
        <v>163</v>
      </c>
      <c r="AB110" s="289"/>
    </row>
    <row r="111" spans="1:33">
      <c r="AA111" s="289" t="s">
        <v>164</v>
      </c>
      <c r="AB111" s="289"/>
    </row>
    <row r="112" spans="1:33">
      <c r="AA112" s="289" t="s">
        <v>165</v>
      </c>
      <c r="AB112" s="289"/>
    </row>
    <row r="113" spans="27:28">
      <c r="AA113" s="289" t="s">
        <v>166</v>
      </c>
      <c r="AB113" s="289"/>
    </row>
    <row r="114" spans="27:28">
      <c r="AA114" s="289" t="s">
        <v>167</v>
      </c>
      <c r="AB114" s="289"/>
    </row>
    <row r="115" spans="27:28">
      <c r="AA115" s="289" t="s">
        <v>168</v>
      </c>
      <c r="AB115" s="289"/>
    </row>
    <row r="116" spans="27:28">
      <c r="AA116" s="289" t="s">
        <v>169</v>
      </c>
      <c r="AB116" s="289"/>
    </row>
    <row r="117" spans="27:28">
      <c r="AA117" s="289" t="s">
        <v>170</v>
      </c>
      <c r="AB117" s="289"/>
    </row>
    <row r="118" spans="27:28">
      <c r="AA118" s="289" t="s">
        <v>171</v>
      </c>
      <c r="AB118" s="289"/>
    </row>
    <row r="119" spans="27:28">
      <c r="AA119" s="289" t="s">
        <v>172</v>
      </c>
      <c r="AB119" s="289"/>
    </row>
    <row r="120" spans="27:28">
      <c r="AA120" s="289" t="s">
        <v>173</v>
      </c>
      <c r="AB120" s="289"/>
    </row>
  </sheetData>
  <mergeCells count="269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3:AB93"/>
    <mergeCell ref="C94:D94"/>
    <mergeCell ref="AA94:AB94"/>
    <mergeCell ref="C95:D95"/>
    <mergeCell ref="AA95:AB95"/>
    <mergeCell ref="C96:D96"/>
    <mergeCell ref="AA96:AB96"/>
    <mergeCell ref="A90:A106"/>
    <mergeCell ref="C90:D90"/>
    <mergeCell ref="R90:R106"/>
    <mergeCell ref="AA90:AB90"/>
    <mergeCell ref="C100:D100"/>
    <mergeCell ref="AA100:AB100"/>
    <mergeCell ref="C101:D101"/>
    <mergeCell ref="AA101:AB101"/>
    <mergeCell ref="C102:D102"/>
    <mergeCell ref="AA102:AB102"/>
    <mergeCell ref="C97:D97"/>
    <mergeCell ref="AA97:AB97"/>
    <mergeCell ref="C98:D98"/>
    <mergeCell ref="AA98:AB98"/>
    <mergeCell ref="C99:D99"/>
    <mergeCell ref="AA99:AB99"/>
    <mergeCell ref="C106:D106"/>
    <mergeCell ref="AA106:AB106"/>
    <mergeCell ref="AA108:AB108"/>
    <mergeCell ref="AA109:AB109"/>
    <mergeCell ref="AA110:AB110"/>
    <mergeCell ref="AA111:AB111"/>
    <mergeCell ref="C103:D103"/>
    <mergeCell ref="AA103:AB103"/>
    <mergeCell ref="C104:D104"/>
    <mergeCell ref="AA104:AB104"/>
    <mergeCell ref="C105:D105"/>
    <mergeCell ref="AA105:AB105"/>
    <mergeCell ref="AA118:AB118"/>
    <mergeCell ref="AA119:AB119"/>
    <mergeCell ref="AA120:AB120"/>
    <mergeCell ref="AA112:AB112"/>
    <mergeCell ref="AA113:AB113"/>
    <mergeCell ref="AA114:AB114"/>
    <mergeCell ref="AA115:AB115"/>
    <mergeCell ref="AA116:AB116"/>
    <mergeCell ref="AA117:AB117"/>
  </mergeCells>
  <phoneticPr fontId="5" type="noConversion"/>
  <conditionalFormatting sqref="O5:O106">
    <cfRule type="cellIs" dxfId="394" priority="2" operator="greaterThan">
      <formula>0</formula>
    </cfRule>
  </conditionalFormatting>
  <conditionalFormatting sqref="P5:P106 AE5:AE106">
    <cfRule type="cellIs" dxfId="393" priority="5" operator="lessThan">
      <formula>0</formula>
    </cfRule>
  </conditionalFormatting>
  <conditionalFormatting sqref="Q5:Q106 AF5:AF106">
    <cfRule type="cellIs" dxfId="392" priority="3" operator="greaterThan">
      <formula>1</formula>
    </cfRule>
    <cfRule type="cellIs" dxfId="391" priority="4" operator="lessThan">
      <formula>0.8</formula>
    </cfRule>
  </conditionalFormatting>
  <conditionalFormatting sqref="AG5 R5:R106 AG39:AG57 AG73:AG90">
    <cfRule type="cellIs" dxfId="390" priority="6" operator="lessThan">
      <formula>0.8</formula>
    </cfRule>
  </conditionalFormatting>
  <conditionalFormatting sqref="AG22">
    <cfRule type="cellIs" dxfId="389" priority="9" operator="lessThan">
      <formula>0.8</formula>
    </cfRule>
  </conditionalFormatting>
  <conditionalFormatting sqref="AG37">
    <cfRule type="cellIs" dxfId="388" priority="8" operator="lessThan">
      <formula>0.8</formula>
    </cfRule>
  </conditionalFormatting>
  <conditionalFormatting sqref="AG63:AG71">
    <cfRule type="cellIs" dxfId="387" priority="7" operator="lessThan">
      <formula>0.8</formula>
    </cfRule>
  </conditionalFormatting>
  <conditionalFormatting sqref="AG105">
    <cfRule type="cellIs" dxfId="386" priority="1" operator="lessThan">
      <formula>0.8</formula>
    </cfRule>
  </conditionalFormatting>
  <dataValidations count="1">
    <dataValidation type="list" allowBlank="1" showInputMessage="1" showErrorMessage="1" sqref="AA5:AB106" xr:uid="{0FD5B6AD-14E5-4FC3-9428-50DEEDF8121C}">
      <formula1>$AA$108:$AA$120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20183-7AE0-40EF-B04A-DBD97E00DC92}">
  <sheetPr>
    <tabColor theme="9" tint="0.59999389629810485"/>
  </sheetPr>
  <dimension ref="B1:AR42"/>
  <sheetViews>
    <sheetView zoomScale="70" zoomScaleNormal="70" workbookViewId="0">
      <selection activeCell="P22" sqref="P22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6" t="s">
        <v>0</v>
      </c>
      <c r="C1" s="276"/>
      <c r="D1" s="276"/>
      <c r="E1" s="276"/>
      <c r="F1" s="276"/>
      <c r="G1" s="276"/>
      <c r="H1" s="276"/>
      <c r="I1" s="276"/>
      <c r="J1" s="276"/>
      <c r="K1" s="1"/>
      <c r="L1" s="1"/>
      <c r="M1" s="1"/>
      <c r="N1" s="1"/>
      <c r="O1" s="1"/>
      <c r="P1" s="1"/>
    </row>
    <row r="2" spans="2:34" ht="27.75" customHeight="1">
      <c r="B2" s="277"/>
      <c r="C2" s="277"/>
      <c r="D2" s="277"/>
      <c r="E2" s="277"/>
      <c r="F2" s="277"/>
      <c r="G2" s="277"/>
      <c r="H2" s="277"/>
      <c r="I2" s="277"/>
      <c r="J2" s="277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8" t="s">
        <v>249</v>
      </c>
      <c r="D3" s="279"/>
      <c r="E3" s="3" t="s">
        <v>2</v>
      </c>
      <c r="F3" s="280">
        <f>'0116(18度C)'!D1+'0116(4度C)'!D1</f>
        <v>131262</v>
      </c>
      <c r="G3" s="281"/>
      <c r="H3" s="3" t="s">
        <v>3</v>
      </c>
      <c r="I3" s="282">
        <f>'0116(18度C)'!F1+'0116(4度C)'!F1</f>
        <v>3898014.08</v>
      </c>
      <c r="J3" s="283"/>
      <c r="K3" s="4"/>
      <c r="L3" s="5"/>
      <c r="M3" s="1"/>
      <c r="N3" s="1"/>
      <c r="O3" s="1"/>
      <c r="P3" s="1"/>
    </row>
    <row r="4" spans="2:34" ht="28.5" customHeight="1">
      <c r="B4" s="284" t="s">
        <v>4</v>
      </c>
      <c r="C4" s="264" t="s">
        <v>5</v>
      </c>
      <c r="D4" s="265"/>
      <c r="E4" s="287" t="s">
        <v>6</v>
      </c>
      <c r="F4" s="288"/>
      <c r="G4" s="287" t="s">
        <v>7</v>
      </c>
      <c r="H4" s="288"/>
      <c r="I4" s="287" t="s">
        <v>8</v>
      </c>
      <c r="J4" s="288"/>
      <c r="K4" s="260" t="s">
        <v>9</v>
      </c>
      <c r="L4" s="261"/>
      <c r="M4" s="260" t="s">
        <v>10</v>
      </c>
      <c r="N4" s="261"/>
      <c r="O4" s="262" t="s">
        <v>11</v>
      </c>
      <c r="P4" s="263"/>
      <c r="Q4" s="263" t="s">
        <v>12</v>
      </c>
      <c r="R4" s="263"/>
    </row>
    <row r="5" spans="2:34" ht="28.5" customHeight="1">
      <c r="B5" s="285"/>
      <c r="C5" s="264" t="s">
        <v>13</v>
      </c>
      <c r="D5" s="265"/>
      <c r="E5" s="266" t="s">
        <v>14</v>
      </c>
      <c r="F5" s="267"/>
      <c r="G5" s="268" t="s">
        <v>15</v>
      </c>
      <c r="H5" s="269"/>
      <c r="I5" s="270" t="s">
        <v>16</v>
      </c>
      <c r="J5" s="271"/>
      <c r="K5" s="272" t="s">
        <v>17</v>
      </c>
      <c r="L5" s="273"/>
      <c r="M5" s="274" t="s">
        <v>18</v>
      </c>
      <c r="N5" s="275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5"/>
      <c r="C6" s="264" t="s">
        <v>22</v>
      </c>
      <c r="D6" s="265"/>
      <c r="E6" s="256">
        <f>AVERAGE(D14:O14,D32:X32)</f>
        <v>544.80896935342946</v>
      </c>
      <c r="F6" s="257" t="e">
        <f>AVERAGE(#REF!,D14:K14)</f>
        <v>#REF!</v>
      </c>
      <c r="G6" s="258">
        <f>AVERAGE(D14:K14)</f>
        <v>214.27811988196848</v>
      </c>
      <c r="H6" s="259"/>
      <c r="I6" s="258">
        <f>AVERAGE(L14:O14)</f>
        <v>94.444444444444443</v>
      </c>
      <c r="J6" s="259"/>
      <c r="K6" s="258">
        <f>AVERAGE(D32:O32)</f>
        <v>725.43956043956041</v>
      </c>
      <c r="L6" s="259"/>
      <c r="M6" s="258">
        <f>AVERAGE(P32:X32)</f>
        <v>772.6227495908347</v>
      </c>
      <c r="N6" s="259"/>
      <c r="O6" s="390">
        <f>'0116(4度C)'!Y2</f>
        <v>0</v>
      </c>
      <c r="P6" s="390">
        <f>'0116(4度C)'!Z2</f>
        <v>0</v>
      </c>
      <c r="Q6" s="391">
        <f>'0116(4度C)'!AC2</f>
        <v>39</v>
      </c>
      <c r="R6" s="391">
        <f>'0116(4度C)'!AD2</f>
        <v>0</v>
      </c>
    </row>
    <row r="7" spans="2:34" ht="28.5" customHeight="1">
      <c r="B7" s="285"/>
      <c r="C7" s="250" t="s">
        <v>23</v>
      </c>
      <c r="D7" s="251"/>
      <c r="E7" s="252">
        <f>AVERAGE(D15:O15,D33:X33)</f>
        <v>482.14238278587823</v>
      </c>
      <c r="F7" s="253" t="e">
        <f>AVERAGE(#REF!,D15:K15)</f>
        <v>#REF!</v>
      </c>
      <c r="G7" s="254">
        <f>AVERAGE(D15:K15)</f>
        <v>192.39800160281987</v>
      </c>
      <c r="H7" s="255"/>
      <c r="I7" s="254">
        <f>AVERAGE(L15:O15)</f>
        <v>83.786312216416931</v>
      </c>
      <c r="J7" s="255"/>
      <c r="K7" s="254">
        <f>AVERAGE(D33:O33)</f>
        <v>640.3494635081156</v>
      </c>
      <c r="L7" s="255"/>
      <c r="M7" s="254">
        <f>AVERAGE(P33:X33)</f>
        <v>683.43181909342479</v>
      </c>
      <c r="N7" s="255"/>
      <c r="O7" s="390"/>
      <c r="P7" s="390"/>
      <c r="Q7" s="391"/>
      <c r="R7" s="391"/>
    </row>
    <row r="8" spans="2:34" ht="28.5" customHeight="1">
      <c r="B8" s="286"/>
      <c r="C8" s="250" t="s">
        <v>24</v>
      </c>
      <c r="D8" s="251"/>
      <c r="E8" s="248">
        <f>AVERAGE(D16:O16,D34:X34)</f>
        <v>0.88567938016937386</v>
      </c>
      <c r="F8" s="249" t="e">
        <f>AVERAGE(D16:K16,#REF!)</f>
        <v>#REF!</v>
      </c>
      <c r="G8" s="238">
        <f>AVERAGE(D16:K16)</f>
        <v>0.89227600862751022</v>
      </c>
      <c r="H8" s="239"/>
      <c r="I8" s="238">
        <f>AVERAGE(L16:O16)</f>
        <v>0.88712985496578478</v>
      </c>
      <c r="J8" s="239"/>
      <c r="K8" s="238">
        <f>AVERAGE(D34:O34)</f>
        <v>0.88290251928582897</v>
      </c>
      <c r="L8" s="239"/>
      <c r="M8" s="238">
        <f>AVERAGE(P34:X34)</f>
        <v>0.88315412054455444</v>
      </c>
      <c r="N8" s="239"/>
      <c r="O8" s="390"/>
      <c r="P8" s="390"/>
      <c r="Q8" s="391"/>
      <c r="R8" s="391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36" t="s">
        <v>26</v>
      </c>
      <c r="C11" s="237"/>
      <c r="D11" s="240" t="s">
        <v>27</v>
      </c>
      <c r="E11" s="241"/>
      <c r="F11" s="241"/>
      <c r="G11" s="241"/>
      <c r="H11" s="241"/>
      <c r="I11" s="241"/>
      <c r="J11" s="241"/>
      <c r="K11" s="241"/>
      <c r="L11" s="242" t="s">
        <v>28</v>
      </c>
      <c r="M11" s="243"/>
      <c r="N11" s="243"/>
      <c r="O11" s="244"/>
    </row>
    <row r="12" spans="2:34" ht="17.25" customHeight="1">
      <c r="B12" s="230" t="s">
        <v>29</v>
      </c>
      <c r="C12" s="231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1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AB13" s="25"/>
      <c r="AC13" s="25"/>
      <c r="AD13" s="25"/>
      <c r="AE13" s="25"/>
    </row>
    <row r="14" spans="2:34" ht="40.15" customHeight="1">
      <c r="B14" s="233" t="s">
        <v>40</v>
      </c>
      <c r="C14" s="26" t="s">
        <v>41</v>
      </c>
      <c r="D14" s="27" t="s">
        <v>42</v>
      </c>
      <c r="E14" s="28">
        <v>82.882882882882882</v>
      </c>
      <c r="F14" s="28">
        <v>91.603053435114504</v>
      </c>
      <c r="G14" s="28" t="s">
        <v>42</v>
      </c>
      <c r="H14" s="28">
        <v>109.87654320987654</v>
      </c>
      <c r="I14" s="28">
        <v>572.75</v>
      </c>
      <c r="J14" s="28" t="s">
        <v>42</v>
      </c>
      <c r="K14" s="29" t="s">
        <v>42</v>
      </c>
      <c r="L14" s="27" t="s">
        <v>42</v>
      </c>
      <c r="M14" s="30">
        <v>100</v>
      </c>
      <c r="N14" s="28">
        <v>88.888888888888886</v>
      </c>
      <c r="O14" s="31" t="s">
        <v>42</v>
      </c>
      <c r="X14" s="32"/>
      <c r="AB14" s="32"/>
      <c r="AC14" s="32"/>
      <c r="AD14" s="25"/>
      <c r="AE14" s="25"/>
    </row>
    <row r="15" spans="2:34" ht="39.6" customHeight="1">
      <c r="B15" s="233"/>
      <c r="C15" s="33" t="s">
        <v>43</v>
      </c>
      <c r="D15" s="34" t="s">
        <v>42</v>
      </c>
      <c r="E15" s="35">
        <v>73.802217091318852</v>
      </c>
      <c r="F15" s="35">
        <v>81.268556563982386</v>
      </c>
      <c r="G15" s="35" t="s">
        <v>42</v>
      </c>
      <c r="H15" s="35">
        <v>97.693508193236894</v>
      </c>
      <c r="I15" s="35">
        <v>516.82772456274131</v>
      </c>
      <c r="J15" s="35" t="s">
        <v>42</v>
      </c>
      <c r="K15" s="36" t="s">
        <v>42</v>
      </c>
      <c r="L15" s="34" t="s">
        <v>42</v>
      </c>
      <c r="M15" s="37">
        <v>88.74585195024909</v>
      </c>
      <c r="N15" s="35">
        <v>78.826772482584772</v>
      </c>
      <c r="O15" s="38" t="s">
        <v>42</v>
      </c>
      <c r="X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33"/>
      <c r="C16" s="41" t="s">
        <v>44</v>
      </c>
      <c r="D16" s="42" t="s">
        <v>42</v>
      </c>
      <c r="E16" s="43">
        <f t="shared" ref="E16:I16" si="0">E15/E14</f>
        <v>0.89043979316699917</v>
      </c>
      <c r="F16" s="43">
        <f t="shared" si="0"/>
        <v>0.88718174249014103</v>
      </c>
      <c r="G16" s="43" t="s">
        <v>42</v>
      </c>
      <c r="H16" s="43">
        <f t="shared" si="0"/>
        <v>0.88912069254518966</v>
      </c>
      <c r="I16" s="43">
        <f t="shared" si="0"/>
        <v>0.90236180630771068</v>
      </c>
      <c r="J16" s="43" t="s">
        <v>42</v>
      </c>
      <c r="K16" s="44" t="s">
        <v>42</v>
      </c>
      <c r="L16" s="42" t="s">
        <v>42</v>
      </c>
      <c r="M16" s="45">
        <f t="shared" ref="M16:N16" si="1">M15/M14</f>
        <v>0.88745851950249088</v>
      </c>
      <c r="N16" s="43">
        <f t="shared" si="1"/>
        <v>0.88680119042907868</v>
      </c>
      <c r="O16" s="46" t="s">
        <v>42</v>
      </c>
      <c r="Q16" s="32"/>
      <c r="R16" s="32"/>
      <c r="S16" s="32"/>
      <c r="T16" s="32"/>
      <c r="U16" s="32"/>
      <c r="V16" s="32"/>
      <c r="W16" s="32"/>
      <c r="X16" s="32"/>
      <c r="AB16" s="32"/>
      <c r="AC16" s="32"/>
      <c r="AD16" s="32"/>
      <c r="AE16" s="32"/>
    </row>
    <row r="17" spans="2:44" ht="17.25" customHeight="1">
      <c r="B17" s="232" t="s">
        <v>45</v>
      </c>
      <c r="C17" s="13" t="s">
        <v>46</v>
      </c>
      <c r="D17" s="47" t="s">
        <v>42</v>
      </c>
      <c r="E17" s="48">
        <v>0.16666666666666666</v>
      </c>
      <c r="F17" s="48">
        <v>0.2503009259259259</v>
      </c>
      <c r="G17" s="48" t="s">
        <v>42</v>
      </c>
      <c r="H17" s="48">
        <v>0.25</v>
      </c>
      <c r="I17" s="48">
        <v>0.50138888888888888</v>
      </c>
      <c r="J17" s="48" t="s">
        <v>42</v>
      </c>
      <c r="K17" s="48" t="s">
        <v>42</v>
      </c>
      <c r="L17" s="47" t="s">
        <v>42</v>
      </c>
      <c r="M17" s="49">
        <v>0.708587962962963</v>
      </c>
      <c r="N17" s="48">
        <v>0.70833333333333337</v>
      </c>
      <c r="O17" s="50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7" t="s">
        <v>42</v>
      </c>
      <c r="E18" s="48">
        <v>0.58125000000000004</v>
      </c>
      <c r="F18" s="48">
        <v>0.52506944444444448</v>
      </c>
      <c r="G18" s="48" t="s">
        <v>42</v>
      </c>
      <c r="H18" s="48">
        <v>0.47456018518518517</v>
      </c>
      <c r="I18" s="48">
        <v>0.53749999999999998</v>
      </c>
      <c r="J18" s="48" t="s">
        <v>42</v>
      </c>
      <c r="K18" s="48" t="s">
        <v>42</v>
      </c>
      <c r="L18" s="47" t="s">
        <v>42</v>
      </c>
      <c r="M18" s="49">
        <v>0.81874999999999998</v>
      </c>
      <c r="N18" s="48">
        <v>0.83194444444444449</v>
      </c>
      <c r="O18" s="50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4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2"/>
      <c r="AC19" s="192"/>
      <c r="AD19" s="192"/>
      <c r="AE19" s="192"/>
      <c r="AF19" s="192"/>
      <c r="AG19" s="192"/>
      <c r="AH19" s="192"/>
      <c r="AI19" s="192"/>
      <c r="AJ19" s="192"/>
      <c r="AK19" s="192"/>
      <c r="AL19" s="192"/>
      <c r="AM19" s="192"/>
      <c r="AN19" s="192"/>
      <c r="AO19" s="25"/>
      <c r="AP19" s="25"/>
      <c r="AQ19" s="25"/>
      <c r="AR19" s="25"/>
    </row>
    <row r="20" spans="2:44" ht="17.25" customHeight="1">
      <c r="B20" s="235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2"/>
      <c r="AC20" s="192"/>
      <c r="AD20" s="192"/>
      <c r="AE20" s="192"/>
      <c r="AF20" s="192"/>
      <c r="AG20" s="192"/>
      <c r="AH20" s="192"/>
      <c r="AI20" s="192"/>
      <c r="AJ20" s="192"/>
      <c r="AK20" s="192"/>
      <c r="AL20" s="192"/>
      <c r="AM20" s="192"/>
      <c r="AN20" s="192"/>
      <c r="AO20" s="25"/>
      <c r="AP20" s="25"/>
      <c r="AQ20" s="25"/>
      <c r="AR20" s="25"/>
    </row>
    <row r="21" spans="2:44" ht="17.25" customHeight="1">
      <c r="B21" s="234" t="s">
        <v>51</v>
      </c>
      <c r="C21" s="51" t="s">
        <v>49</v>
      </c>
      <c r="D21" s="54"/>
      <c r="E21" s="52">
        <v>11</v>
      </c>
      <c r="F21" s="52">
        <v>8</v>
      </c>
      <c r="G21" s="52"/>
      <c r="H21" s="52">
        <v>10</v>
      </c>
      <c r="I21" s="52">
        <v>2</v>
      </c>
      <c r="J21" s="52"/>
      <c r="K21" s="53"/>
      <c r="L21" s="54"/>
      <c r="M21" s="55">
        <v>4</v>
      </c>
      <c r="N21" s="52">
        <v>4</v>
      </c>
      <c r="O21" s="56"/>
      <c r="Q21" s="9"/>
      <c r="R21" s="9"/>
      <c r="S21" s="9"/>
      <c r="T21" s="9"/>
      <c r="AB21" s="192"/>
      <c r="AC21" s="192"/>
      <c r="AD21" s="192"/>
      <c r="AE21" s="192"/>
      <c r="AF21" s="192"/>
      <c r="AG21" s="192"/>
      <c r="AH21" s="192"/>
      <c r="AI21" s="192"/>
      <c r="AJ21" s="192"/>
      <c r="AK21" s="192"/>
      <c r="AL21" s="192"/>
      <c r="AM21" s="192"/>
      <c r="AN21" s="192"/>
      <c r="AO21" s="25"/>
      <c r="AP21" s="25"/>
      <c r="AQ21" s="25"/>
      <c r="AR21" s="25"/>
    </row>
    <row r="22" spans="2:44" ht="17.25" customHeight="1">
      <c r="B22" s="235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2"/>
      <c r="AA22" s="192"/>
      <c r="AB22" s="192"/>
      <c r="AC22" s="192"/>
      <c r="AD22" s="192"/>
      <c r="AE22" s="192"/>
      <c r="AF22" s="192"/>
      <c r="AG22" s="192"/>
      <c r="AH22" s="192"/>
      <c r="AI22" s="192"/>
      <c r="AJ22" s="192"/>
      <c r="AK22" s="192"/>
      <c r="AL22" s="192"/>
      <c r="AM22" s="192"/>
      <c r="AN22" s="192"/>
      <c r="AO22" s="25"/>
      <c r="AP22" s="25"/>
      <c r="AQ22" s="25"/>
      <c r="AR22" s="25"/>
    </row>
    <row r="23" spans="2:44" ht="17.25" customHeight="1">
      <c r="B23" s="230" t="s">
        <v>53</v>
      </c>
      <c r="C23" s="231"/>
      <c r="D23" s="57" t="s">
        <v>42</v>
      </c>
      <c r="E23" s="58">
        <v>22.2</v>
      </c>
      <c r="F23" s="58">
        <v>21.833333333333332</v>
      </c>
      <c r="G23" s="58" t="s">
        <v>42</v>
      </c>
      <c r="H23" s="58">
        <v>20.25</v>
      </c>
      <c r="I23" s="58">
        <v>6</v>
      </c>
      <c r="J23" s="58" t="s">
        <v>42</v>
      </c>
      <c r="K23" s="59" t="s">
        <v>42</v>
      </c>
      <c r="L23" s="57" t="s">
        <v>42</v>
      </c>
      <c r="M23" s="60">
        <v>19.333333333333332</v>
      </c>
      <c r="N23" s="58">
        <v>22.5</v>
      </c>
      <c r="O23" s="61" t="s">
        <v>42</v>
      </c>
    </row>
    <row r="24" spans="2:44" ht="17.25" customHeight="1">
      <c r="B24" s="220" t="s">
        <v>54</v>
      </c>
      <c r="C24" s="221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20" t="s">
        <v>59</v>
      </c>
      <c r="C25" s="221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22" t="s">
        <v>60</v>
      </c>
      <c r="C26" s="223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36" t="s">
        <v>26</v>
      </c>
      <c r="C29" s="237"/>
      <c r="D29" s="224" t="s">
        <v>64</v>
      </c>
      <c r="E29" s="225"/>
      <c r="F29" s="225"/>
      <c r="G29" s="225"/>
      <c r="H29" s="225"/>
      <c r="I29" s="225"/>
      <c r="J29" s="225"/>
      <c r="K29" s="225"/>
      <c r="L29" s="225"/>
      <c r="M29" s="225"/>
      <c r="N29" s="225"/>
      <c r="O29" s="226"/>
      <c r="P29" s="227" t="s">
        <v>65</v>
      </c>
      <c r="Q29" s="228"/>
      <c r="R29" s="228"/>
      <c r="S29" s="228"/>
      <c r="T29" s="228"/>
      <c r="U29" s="228"/>
      <c r="V29" s="228"/>
      <c r="W29" s="228"/>
      <c r="X29" s="229"/>
    </row>
    <row r="30" spans="2:44" ht="17.25" customHeight="1">
      <c r="B30" s="230" t="s">
        <v>29</v>
      </c>
      <c r="C30" s="231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30"/>
      <c r="C31" s="231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33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286.92307692307691</v>
      </c>
      <c r="H32" s="28">
        <v>433.33333333333331</v>
      </c>
      <c r="I32" s="28" t="s">
        <v>42</v>
      </c>
      <c r="J32" s="28" t="s">
        <v>42</v>
      </c>
      <c r="K32" s="28">
        <v>685.71428571428567</v>
      </c>
      <c r="L32" s="28" t="s">
        <v>42</v>
      </c>
      <c r="M32" s="28">
        <v>880</v>
      </c>
      <c r="N32" s="28">
        <v>1150</v>
      </c>
      <c r="O32" s="28">
        <v>916.66666666666663</v>
      </c>
      <c r="P32" s="27">
        <v>306.38297872340428</v>
      </c>
      <c r="Q32" s="28" t="s">
        <v>42</v>
      </c>
      <c r="R32" s="28" t="s">
        <v>42</v>
      </c>
      <c r="S32" s="28" t="s">
        <v>42</v>
      </c>
      <c r="T32" s="28">
        <v>787.5</v>
      </c>
      <c r="U32" s="28" t="s">
        <v>42</v>
      </c>
      <c r="V32" s="28">
        <v>776.47058823529414</v>
      </c>
      <c r="W32" s="28">
        <v>969.23076923076928</v>
      </c>
      <c r="X32" s="31">
        <v>1023.5294117647059</v>
      </c>
    </row>
    <row r="33" spans="2:24" ht="39.6" customHeight="1">
      <c r="B33" s="233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250.69790182665409</v>
      </c>
      <c r="H33" s="35">
        <v>386.16117748199167</v>
      </c>
      <c r="I33" s="35" t="s">
        <v>42</v>
      </c>
      <c r="J33" s="35" t="s">
        <v>42</v>
      </c>
      <c r="K33" s="35">
        <v>604.90832771062628</v>
      </c>
      <c r="L33" s="35" t="s">
        <v>42</v>
      </c>
      <c r="M33" s="35">
        <v>786.80788865805471</v>
      </c>
      <c r="N33" s="35">
        <v>1003.4930013397665</v>
      </c>
      <c r="O33" s="35">
        <v>810.0284840316001</v>
      </c>
      <c r="P33" s="34">
        <v>266.20239700265233</v>
      </c>
      <c r="Q33" s="35" t="s">
        <v>42</v>
      </c>
      <c r="R33" s="35" t="s">
        <v>42</v>
      </c>
      <c r="S33" s="35" t="s">
        <v>42</v>
      </c>
      <c r="T33" s="35">
        <v>701.95036411597539</v>
      </c>
      <c r="U33" s="35" t="s">
        <v>42</v>
      </c>
      <c r="V33" s="35">
        <v>694.08766990090442</v>
      </c>
      <c r="W33" s="35">
        <v>860.03323922762729</v>
      </c>
      <c r="X33" s="38">
        <v>894.88542521996442</v>
      </c>
    </row>
    <row r="34" spans="2:24" ht="40.15" customHeight="1">
      <c r="B34" s="233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0.87374603853793653</v>
      </c>
      <c r="H34" s="43">
        <f>H33/H32</f>
        <v>0.8911411788045962</v>
      </c>
      <c r="I34" s="43" t="s">
        <v>42</v>
      </c>
      <c r="J34" s="43" t="s">
        <v>42</v>
      </c>
      <c r="K34" s="43">
        <f>K33/K32</f>
        <v>0.8821579779113301</v>
      </c>
      <c r="L34" s="43" t="s">
        <v>42</v>
      </c>
      <c r="M34" s="43">
        <f>M33/M32</f>
        <v>0.89409987347506215</v>
      </c>
      <c r="N34" s="43">
        <f>N33/N32</f>
        <v>0.87260260986066651</v>
      </c>
      <c r="O34" s="43">
        <f>O33/O32</f>
        <v>0.88366743712538198</v>
      </c>
      <c r="P34" s="42">
        <f>P33/P32</f>
        <v>0.8688550457725458</v>
      </c>
      <c r="Q34" s="43" t="s">
        <v>42</v>
      </c>
      <c r="R34" s="43" t="s">
        <v>42</v>
      </c>
      <c r="S34" s="43" t="s">
        <v>42</v>
      </c>
      <c r="T34" s="43">
        <f>T33/T32</f>
        <v>0.89136554173457194</v>
      </c>
      <c r="U34" s="43" t="s">
        <v>42</v>
      </c>
      <c r="V34" s="43">
        <f>V33/V32</f>
        <v>0.89390078699358899</v>
      </c>
      <c r="W34" s="43">
        <f>W33/W32</f>
        <v>0.88733588174278999</v>
      </c>
      <c r="X34" s="46">
        <f>X33/X32</f>
        <v>0.87431334647927561</v>
      </c>
    </row>
    <row r="35" spans="2:24" ht="17.25" customHeight="1">
      <c r="B35" s="232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0.32806712962962964</v>
      </c>
      <c r="H35" s="48">
        <v>0.29166666666666669</v>
      </c>
      <c r="I35" s="48" t="s">
        <v>42</v>
      </c>
      <c r="J35" s="48" t="s">
        <v>42</v>
      </c>
      <c r="K35" s="48">
        <v>0.29200231481481481</v>
      </c>
      <c r="L35" s="48" t="s">
        <v>42</v>
      </c>
      <c r="M35" s="48">
        <v>0.29178240740740741</v>
      </c>
      <c r="N35" s="48">
        <v>0.25</v>
      </c>
      <c r="O35" s="48">
        <v>0.29189814814814813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>
        <v>0.70833333333333337</v>
      </c>
      <c r="U35" s="48" t="s">
        <v>42</v>
      </c>
      <c r="V35" s="48">
        <v>0.70833333333333337</v>
      </c>
      <c r="W35" s="48">
        <v>0.708587962962963</v>
      </c>
      <c r="X35" s="50">
        <v>0.70843750000000005</v>
      </c>
    </row>
    <row r="36" spans="2:24" ht="17.25" customHeight="1">
      <c r="B36" s="230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0.46319444444444446</v>
      </c>
      <c r="H36" s="48">
        <v>0.32314814814814813</v>
      </c>
      <c r="I36" s="48" t="s">
        <v>42</v>
      </c>
      <c r="J36" s="48" t="s">
        <v>42</v>
      </c>
      <c r="K36" s="48">
        <v>0.43888888888888888</v>
      </c>
      <c r="L36" s="48" t="s">
        <v>42</v>
      </c>
      <c r="M36" s="48">
        <v>0.45153935185185184</v>
      </c>
      <c r="N36" s="48">
        <v>0.43062499999999998</v>
      </c>
      <c r="O36" s="48">
        <v>0.44027777777777777</v>
      </c>
      <c r="P36" s="47">
        <v>0.79374999999999996</v>
      </c>
      <c r="Q36" s="48" t="s">
        <v>42</v>
      </c>
      <c r="R36" s="48" t="s">
        <v>42</v>
      </c>
      <c r="S36" s="48" t="s">
        <v>42</v>
      </c>
      <c r="T36" s="48">
        <v>0.85643518518518513</v>
      </c>
      <c r="U36" s="48" t="s">
        <v>42</v>
      </c>
      <c r="V36" s="48">
        <v>0.86418981481481483</v>
      </c>
      <c r="W36" s="48">
        <v>0.95238425925925929</v>
      </c>
      <c r="X36" s="50">
        <v>0.94861111111111107</v>
      </c>
    </row>
    <row r="37" spans="2:24" ht="17.25" customHeight="1">
      <c r="B37" s="230" t="s">
        <v>53</v>
      </c>
      <c r="C37" s="231"/>
      <c r="D37" s="58" t="s">
        <v>42</v>
      </c>
      <c r="E37" s="58" t="s">
        <v>42</v>
      </c>
      <c r="F37" s="58" t="s">
        <v>42</v>
      </c>
      <c r="G37" s="58">
        <v>10.833333333333334</v>
      </c>
      <c r="H37" s="58">
        <v>6</v>
      </c>
      <c r="I37" s="58" t="s">
        <v>42</v>
      </c>
      <c r="J37" s="58" t="s">
        <v>42</v>
      </c>
      <c r="K37" s="58">
        <v>4.666666666666667</v>
      </c>
      <c r="L37" s="58" t="s">
        <v>42</v>
      </c>
      <c r="M37" s="58">
        <v>3.75</v>
      </c>
      <c r="N37" s="58">
        <v>3</v>
      </c>
      <c r="O37" s="58">
        <v>3.6</v>
      </c>
      <c r="P37" s="57">
        <v>11.75</v>
      </c>
      <c r="Q37" s="58" t="s">
        <v>42</v>
      </c>
      <c r="R37" s="58" t="s">
        <v>42</v>
      </c>
      <c r="S37" s="58" t="s">
        <v>42</v>
      </c>
      <c r="T37" s="39">
        <v>4</v>
      </c>
      <c r="U37" s="48" t="s">
        <v>42</v>
      </c>
      <c r="V37" s="58">
        <v>4.25</v>
      </c>
      <c r="W37" s="58">
        <v>3.25</v>
      </c>
      <c r="X37" s="61">
        <v>3.4</v>
      </c>
    </row>
    <row r="38" spans="2:24" ht="17.25" customHeight="1">
      <c r="B38" s="220" t="s">
        <v>54</v>
      </c>
      <c r="C38" s="221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20" t="s">
        <v>59</v>
      </c>
      <c r="C39" s="221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22" t="s">
        <v>60</v>
      </c>
      <c r="C40" s="223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DD275-C0AE-48B5-86EA-D4F94C913295}">
  <sheetPr>
    <tabColor theme="9" tint="0.59999389629810485"/>
    <pageSetUpPr fitToPage="1"/>
  </sheetPr>
  <dimension ref="A1:AC205"/>
  <sheetViews>
    <sheetView zoomScale="85" zoomScaleNormal="85" workbookViewId="0">
      <pane ySplit="4" topLeftCell="A5" activePane="bottomLeft" state="frozen"/>
      <selection activeCell="N43" sqref="N43"/>
      <selection pane="bottomLeft" activeCell="N43" sqref="N43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SUM(F5:F191)</f>
        <v>89930</v>
      </c>
      <c r="E1" s="88" t="s">
        <v>3</v>
      </c>
      <c r="F1" s="89">
        <f>SUM(G5:G191)</f>
        <v>1777750.3399999999</v>
      </c>
      <c r="G1" s="90" t="s">
        <v>84</v>
      </c>
      <c r="H1" s="91">
        <f>L21+L38+L55+L72+L89+L106+L123+L140+L157+L174+L191</f>
        <v>58.500000000000007</v>
      </c>
      <c r="I1" s="345" t="s">
        <v>85</v>
      </c>
      <c r="J1" s="341"/>
      <c r="K1" s="361"/>
      <c r="L1" s="365" t="s">
        <v>86</v>
      </c>
      <c r="M1" s="366"/>
      <c r="N1" s="367"/>
      <c r="O1" s="341" t="s">
        <v>87</v>
      </c>
      <c r="P1" s="341"/>
      <c r="Q1" s="341"/>
      <c r="R1" s="342"/>
      <c r="S1" s="345" t="s">
        <v>88</v>
      </c>
      <c r="T1" s="341"/>
      <c r="U1" s="341"/>
      <c r="V1" s="341"/>
      <c r="W1" s="341"/>
      <c r="X1" s="342"/>
      <c r="Y1" s="341" t="s">
        <v>89</v>
      </c>
      <c r="Z1" s="341"/>
      <c r="AA1" s="345" t="s">
        <v>90</v>
      </c>
      <c r="AB1" s="347"/>
      <c r="AC1" s="348"/>
    </row>
    <row r="2" spans="1:29" ht="26.25" customHeight="1" thickBot="1">
      <c r="A2" s="354">
        <v>46038</v>
      </c>
      <c r="B2" s="355"/>
      <c r="C2" s="92" t="s">
        <v>40</v>
      </c>
      <c r="D2" s="93">
        <f>AVERAGE(N21,N38,N55,N72,N89,N106,N123,N140,N157,N174,N191)</f>
        <v>659.93235241052878</v>
      </c>
      <c r="E2" s="93" t="s">
        <v>91</v>
      </c>
      <c r="F2" s="94">
        <f>F1/D1</f>
        <v>19.768156788613364</v>
      </c>
      <c r="G2" s="95" t="s">
        <v>92</v>
      </c>
      <c r="H2" s="96">
        <f>COUNT(H5:H191)</f>
        <v>3</v>
      </c>
      <c r="I2" s="362"/>
      <c r="J2" s="363"/>
      <c r="K2" s="364"/>
      <c r="L2" s="368"/>
      <c r="M2" s="343"/>
      <c r="N2" s="369"/>
      <c r="O2" s="343"/>
      <c r="P2" s="343"/>
      <c r="Q2" s="343"/>
      <c r="R2" s="344"/>
      <c r="S2" s="346"/>
      <c r="T2" s="343"/>
      <c r="U2" s="343"/>
      <c r="V2" s="343"/>
      <c r="W2" s="343"/>
      <c r="X2" s="344"/>
      <c r="Y2" s="343"/>
      <c r="Z2" s="343"/>
      <c r="AA2" s="349"/>
      <c r="AB2" s="350"/>
      <c r="AC2" s="351"/>
    </row>
    <row r="3" spans="1:29" ht="23.25" customHeight="1">
      <c r="A3" s="356" t="s">
        <v>93</v>
      </c>
      <c r="B3" s="358" t="s">
        <v>94</v>
      </c>
      <c r="C3" s="315" t="s">
        <v>95</v>
      </c>
      <c r="D3" s="315"/>
      <c r="E3" s="337" t="s">
        <v>96</v>
      </c>
      <c r="F3" s="315" t="s">
        <v>97</v>
      </c>
      <c r="G3" s="337" t="s">
        <v>98</v>
      </c>
      <c r="H3" s="339" t="s">
        <v>99</v>
      </c>
      <c r="I3" s="329" t="s">
        <v>100</v>
      </c>
      <c r="J3" s="325" t="s">
        <v>101</v>
      </c>
      <c r="K3" s="327" t="s">
        <v>40</v>
      </c>
      <c r="L3" s="352" t="s">
        <v>100</v>
      </c>
      <c r="M3" s="325" t="s">
        <v>101</v>
      </c>
      <c r="N3" s="327" t="s">
        <v>40</v>
      </c>
      <c r="O3" s="329" t="s">
        <v>100</v>
      </c>
      <c r="P3" s="331" t="s">
        <v>40</v>
      </c>
      <c r="Q3" s="333" t="s">
        <v>102</v>
      </c>
      <c r="R3" s="335" t="s">
        <v>103</v>
      </c>
      <c r="S3" s="314" t="s">
        <v>104</v>
      </c>
      <c r="T3" s="315"/>
      <c r="U3" s="316" t="s">
        <v>105</v>
      </c>
      <c r="V3" s="316" t="s">
        <v>106</v>
      </c>
      <c r="W3" s="315" t="s">
        <v>107</v>
      </c>
      <c r="X3" s="318"/>
      <c r="Y3" s="319" t="s">
        <v>108</v>
      </c>
      <c r="Z3" s="320"/>
      <c r="AA3" s="323" t="s">
        <v>101</v>
      </c>
      <c r="AB3" s="370" t="s">
        <v>102</v>
      </c>
      <c r="AC3" s="372" t="s">
        <v>109</v>
      </c>
    </row>
    <row r="4" spans="1:29" ht="17.25" customHeight="1" thickBot="1">
      <c r="A4" s="357"/>
      <c r="B4" s="359"/>
      <c r="C4" s="360"/>
      <c r="D4" s="360"/>
      <c r="E4" s="338"/>
      <c r="F4" s="360"/>
      <c r="G4" s="338"/>
      <c r="H4" s="340"/>
      <c r="I4" s="330"/>
      <c r="J4" s="326"/>
      <c r="K4" s="328"/>
      <c r="L4" s="353"/>
      <c r="M4" s="326"/>
      <c r="N4" s="328"/>
      <c r="O4" s="330"/>
      <c r="P4" s="332"/>
      <c r="Q4" s="334"/>
      <c r="R4" s="336"/>
      <c r="S4" s="68" t="s">
        <v>110</v>
      </c>
      <c r="T4" s="99" t="s">
        <v>111</v>
      </c>
      <c r="U4" s="317"/>
      <c r="V4" s="317"/>
      <c r="W4" s="99" t="s">
        <v>112</v>
      </c>
      <c r="X4" s="69" t="s">
        <v>113</v>
      </c>
      <c r="Y4" s="321"/>
      <c r="Z4" s="322"/>
      <c r="AA4" s="324"/>
      <c r="AB4" s="371"/>
      <c r="AC4" s="373"/>
    </row>
    <row r="5" spans="1:29" ht="15.75" customHeight="1">
      <c r="A5" s="300" t="s">
        <v>118</v>
      </c>
      <c r="B5" s="146" t="s">
        <v>114</v>
      </c>
      <c r="C5" s="304" t="s">
        <v>125</v>
      </c>
      <c r="D5" s="305"/>
      <c r="E5" s="147">
        <v>19.7</v>
      </c>
      <c r="F5" s="97">
        <v>285</v>
      </c>
      <c r="G5" s="148">
        <f t="shared" ref="G5:G10" si="0">E5*F5</f>
        <v>5614.5</v>
      </c>
      <c r="H5" s="149"/>
      <c r="I5" s="150">
        <v>6</v>
      </c>
      <c r="J5" s="151">
        <v>2500</v>
      </c>
      <c r="K5" s="152">
        <f>J5/I5</f>
        <v>416.66666666666669</v>
      </c>
      <c r="L5" s="153">
        <v>6</v>
      </c>
      <c r="M5" s="151">
        <f t="shared" ref="M5:M10" si="1">F5/V5*60</f>
        <v>2254.9450549450671</v>
      </c>
      <c r="N5" s="152">
        <f t="shared" ref="N5:N10" si="2">M5/L5</f>
        <v>375.82417582417787</v>
      </c>
      <c r="O5" s="154">
        <f t="shared" ref="O5:O10" si="3">L5-I5</f>
        <v>0</v>
      </c>
      <c r="P5" s="155">
        <f t="shared" ref="P5:P10" si="4">N5-K5</f>
        <v>-40.842490842488814</v>
      </c>
      <c r="Q5" s="156">
        <f t="shared" ref="Q5:Q10" si="5">N5/K5</f>
        <v>0.9019780219780269</v>
      </c>
      <c r="R5" s="306">
        <f>Q21</f>
        <v>0.87374603853793653</v>
      </c>
      <c r="S5" s="157">
        <v>0.32806712962962964</v>
      </c>
      <c r="T5" s="158">
        <v>0.33333333333333331</v>
      </c>
      <c r="U5" s="159"/>
      <c r="V5" s="160">
        <v>7.5833333333332931</v>
      </c>
      <c r="W5" s="161"/>
      <c r="X5" s="162"/>
      <c r="Y5" s="309"/>
      <c r="Z5" s="310"/>
      <c r="AA5" s="115">
        <f t="shared" ref="AA5:AA10" si="6">M5-J5</f>
        <v>-245.05494505493289</v>
      </c>
      <c r="AB5" s="156">
        <f t="shared" ref="AB5:AB10" si="7">M5/J5</f>
        <v>0.9019780219780269</v>
      </c>
      <c r="AC5" s="290">
        <f>AB21</f>
        <v>0.87374603853793653</v>
      </c>
    </row>
    <row r="6" spans="1:29" ht="15.75" customHeight="1">
      <c r="A6" s="301"/>
      <c r="B6" s="100" t="s">
        <v>120</v>
      </c>
      <c r="C6" s="293" t="s">
        <v>121</v>
      </c>
      <c r="D6" s="294"/>
      <c r="E6" s="101">
        <v>28.57</v>
      </c>
      <c r="F6" s="102">
        <v>1813</v>
      </c>
      <c r="G6" s="103">
        <f t="shared" si="0"/>
        <v>51797.41</v>
      </c>
      <c r="H6" s="26"/>
      <c r="I6" s="104">
        <v>12</v>
      </c>
      <c r="J6" s="105">
        <v>3600</v>
      </c>
      <c r="K6" s="106">
        <f t="shared" ref="K6:K23" si="8">J6/I6</f>
        <v>300</v>
      </c>
      <c r="L6" s="107">
        <v>12</v>
      </c>
      <c r="M6" s="105">
        <f t="shared" si="1"/>
        <v>3113.9312977099239</v>
      </c>
      <c r="N6" s="106">
        <f t="shared" si="2"/>
        <v>259.49427480916034</v>
      </c>
      <c r="O6" s="108">
        <f t="shared" si="3"/>
        <v>0</v>
      </c>
      <c r="P6" s="109">
        <f t="shared" si="4"/>
        <v>-40.505725190839655</v>
      </c>
      <c r="Q6" s="110">
        <f t="shared" si="5"/>
        <v>0.86498091603053451</v>
      </c>
      <c r="R6" s="307"/>
      <c r="S6" s="47">
        <v>0.33685185185185185</v>
      </c>
      <c r="T6" s="48">
        <v>0.3611111111111111</v>
      </c>
      <c r="U6" s="111">
        <v>5.066666666666686</v>
      </c>
      <c r="V6" s="112">
        <v>34.93333333333333</v>
      </c>
      <c r="W6" s="113"/>
      <c r="X6" s="116"/>
      <c r="Y6" s="295"/>
      <c r="Z6" s="296"/>
      <c r="AA6" s="117">
        <f t="shared" si="6"/>
        <v>-486.06870229007609</v>
      </c>
      <c r="AB6" s="110">
        <f t="shared" si="7"/>
        <v>0.8649809160305344</v>
      </c>
      <c r="AC6" s="291"/>
    </row>
    <row r="7" spans="1:29" ht="15.75" customHeight="1">
      <c r="A7" s="301"/>
      <c r="B7" s="100" t="s">
        <v>114</v>
      </c>
      <c r="C7" s="293" t="s">
        <v>115</v>
      </c>
      <c r="D7" s="294"/>
      <c r="E7" s="101">
        <v>29.85</v>
      </c>
      <c r="F7" s="102">
        <v>1412</v>
      </c>
      <c r="G7" s="103">
        <f t="shared" si="0"/>
        <v>42148.200000000004</v>
      </c>
      <c r="H7" s="26"/>
      <c r="I7" s="104">
        <v>12</v>
      </c>
      <c r="J7" s="105">
        <v>3600</v>
      </c>
      <c r="K7" s="106">
        <f t="shared" si="8"/>
        <v>300</v>
      </c>
      <c r="L7" s="107">
        <v>12</v>
      </c>
      <c r="M7" s="105">
        <f t="shared" si="1"/>
        <v>3120.4419889502756</v>
      </c>
      <c r="N7" s="106">
        <f t="shared" si="2"/>
        <v>260.03683241252298</v>
      </c>
      <c r="O7" s="108">
        <f t="shared" si="3"/>
        <v>0</v>
      </c>
      <c r="P7" s="109">
        <f t="shared" si="4"/>
        <v>-39.963167587477017</v>
      </c>
      <c r="Q7" s="110">
        <f t="shared" si="5"/>
        <v>0.86678944137507663</v>
      </c>
      <c r="R7" s="307"/>
      <c r="S7" s="47">
        <v>0.36944444444444446</v>
      </c>
      <c r="T7" s="48">
        <v>0.38829861111111114</v>
      </c>
      <c r="U7" s="111"/>
      <c r="V7" s="112">
        <v>27.150000000000006</v>
      </c>
      <c r="W7" s="113"/>
      <c r="X7" s="116"/>
      <c r="Y7" s="295"/>
      <c r="Z7" s="296"/>
      <c r="AA7" s="117">
        <f t="shared" si="6"/>
        <v>-479.55801104972443</v>
      </c>
      <c r="AB7" s="110">
        <f t="shared" si="7"/>
        <v>0.86678944137507652</v>
      </c>
      <c r="AC7" s="291"/>
    </row>
    <row r="8" spans="1:29" ht="15.75" customHeight="1">
      <c r="A8" s="301"/>
      <c r="B8" s="100" t="s">
        <v>114</v>
      </c>
      <c r="C8" s="293" t="s">
        <v>116</v>
      </c>
      <c r="D8" s="294"/>
      <c r="E8" s="101">
        <v>29.52</v>
      </c>
      <c r="F8" s="102">
        <v>1321</v>
      </c>
      <c r="G8" s="103">
        <f t="shared" si="0"/>
        <v>38995.919999999998</v>
      </c>
      <c r="H8" s="26"/>
      <c r="I8" s="104">
        <v>12</v>
      </c>
      <c r="J8" s="105">
        <v>3600</v>
      </c>
      <c r="K8" s="106">
        <f t="shared" si="8"/>
        <v>300</v>
      </c>
      <c r="L8" s="107">
        <v>12</v>
      </c>
      <c r="M8" s="105">
        <f t="shared" si="1"/>
        <v>3118.4262295081962</v>
      </c>
      <c r="N8" s="106">
        <f t="shared" si="2"/>
        <v>259.86885245901635</v>
      </c>
      <c r="O8" s="108">
        <f t="shared" si="3"/>
        <v>0</v>
      </c>
      <c r="P8" s="109">
        <f t="shared" si="4"/>
        <v>-40.131147540983648</v>
      </c>
      <c r="Q8" s="110">
        <f t="shared" si="5"/>
        <v>0.86622950819672118</v>
      </c>
      <c r="R8" s="307"/>
      <c r="S8" s="47">
        <v>0.39166666666666666</v>
      </c>
      <c r="T8" s="48">
        <v>0.40931712962962963</v>
      </c>
      <c r="U8" s="111">
        <v>4.8499999999999588</v>
      </c>
      <c r="V8" s="112">
        <v>25.416666666666671</v>
      </c>
      <c r="W8" s="113"/>
      <c r="X8" s="116"/>
      <c r="Y8" s="295"/>
      <c r="Z8" s="296"/>
      <c r="AA8" s="117">
        <f t="shared" si="6"/>
        <v>-481.57377049180377</v>
      </c>
      <c r="AB8" s="110">
        <f t="shared" si="7"/>
        <v>0.86622950819672118</v>
      </c>
      <c r="AC8" s="291"/>
    </row>
    <row r="9" spans="1:29" ht="15.75" customHeight="1">
      <c r="A9" s="302"/>
      <c r="B9" s="100" t="s">
        <v>114</v>
      </c>
      <c r="C9" s="293" t="s">
        <v>119</v>
      </c>
      <c r="D9" s="294"/>
      <c r="E9" s="101">
        <v>25.64</v>
      </c>
      <c r="F9" s="102">
        <v>1012</v>
      </c>
      <c r="G9" s="103">
        <f t="shared" si="0"/>
        <v>25947.68</v>
      </c>
      <c r="H9" s="13"/>
      <c r="I9" s="104">
        <v>11</v>
      </c>
      <c r="J9" s="105">
        <v>3600</v>
      </c>
      <c r="K9" s="106">
        <f t="shared" si="8"/>
        <v>327.27272727272725</v>
      </c>
      <c r="L9" s="118">
        <v>11</v>
      </c>
      <c r="M9" s="105">
        <f t="shared" si="1"/>
        <v>3154.2857142857188</v>
      </c>
      <c r="N9" s="106">
        <f t="shared" si="2"/>
        <v>286.75324675324714</v>
      </c>
      <c r="O9" s="108">
        <f t="shared" si="3"/>
        <v>0</v>
      </c>
      <c r="P9" s="109">
        <f t="shared" si="4"/>
        <v>-40.519480519480112</v>
      </c>
      <c r="Q9" s="110">
        <f t="shared" si="5"/>
        <v>0.87619047619047741</v>
      </c>
      <c r="R9" s="307"/>
      <c r="S9" s="47">
        <v>0.4375</v>
      </c>
      <c r="T9" s="48">
        <v>0.45086805555555554</v>
      </c>
      <c r="U9" s="111"/>
      <c r="V9" s="112">
        <v>19.249999999999972</v>
      </c>
      <c r="W9" s="113"/>
      <c r="X9" s="116"/>
      <c r="Y9" s="295"/>
      <c r="Z9" s="296"/>
      <c r="AA9" s="117">
        <f t="shared" si="6"/>
        <v>-445.71428571428123</v>
      </c>
      <c r="AB9" s="110">
        <f t="shared" si="7"/>
        <v>0.87619047619047741</v>
      </c>
      <c r="AC9" s="291"/>
    </row>
    <row r="10" spans="1:29" ht="15.75" customHeight="1">
      <c r="A10" s="302"/>
      <c r="B10" s="100" t="s">
        <v>114</v>
      </c>
      <c r="C10" s="293" t="s">
        <v>219</v>
      </c>
      <c r="D10" s="294"/>
      <c r="E10" s="101">
        <v>30.95</v>
      </c>
      <c r="F10" s="102">
        <v>299</v>
      </c>
      <c r="G10" s="121">
        <f t="shared" si="0"/>
        <v>9254.0499999999993</v>
      </c>
      <c r="H10" s="122"/>
      <c r="I10" s="104">
        <v>12</v>
      </c>
      <c r="J10" s="105">
        <v>1750</v>
      </c>
      <c r="K10" s="106">
        <f t="shared" si="8"/>
        <v>145.83333333333334</v>
      </c>
      <c r="L10" s="107">
        <v>12</v>
      </c>
      <c r="M10" s="105">
        <f t="shared" si="1"/>
        <v>1533.3333333333344</v>
      </c>
      <c r="N10" s="106">
        <f t="shared" si="2"/>
        <v>127.77777777777787</v>
      </c>
      <c r="O10" s="108">
        <f t="shared" si="3"/>
        <v>0</v>
      </c>
      <c r="P10" s="109">
        <f t="shared" si="4"/>
        <v>-18.055555555555472</v>
      </c>
      <c r="Q10" s="110">
        <f t="shared" si="5"/>
        <v>0.87619047619047674</v>
      </c>
      <c r="R10" s="307"/>
      <c r="S10" s="47">
        <v>0.45506944444444447</v>
      </c>
      <c r="T10" s="48">
        <v>0.46319444444444446</v>
      </c>
      <c r="U10" s="111">
        <v>6.0500000000000664</v>
      </c>
      <c r="V10" s="112">
        <v>11.69999999999999</v>
      </c>
      <c r="W10" s="113">
        <v>0.46319444444444446</v>
      </c>
      <c r="X10" s="116">
        <v>0.50138888888888888</v>
      </c>
      <c r="Y10" s="295"/>
      <c r="Z10" s="296"/>
      <c r="AA10" s="117">
        <f t="shared" si="6"/>
        <v>-216.66666666666561</v>
      </c>
      <c r="AB10" s="110">
        <f t="shared" si="7"/>
        <v>0.87619047619047674</v>
      </c>
      <c r="AC10" s="291"/>
    </row>
    <row r="11" spans="1:29" ht="15.75" customHeight="1">
      <c r="A11" s="302"/>
      <c r="B11" s="100"/>
      <c r="C11" s="293"/>
      <c r="D11" s="294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307"/>
      <c r="S11" s="47"/>
      <c r="T11" s="48"/>
      <c r="U11" s="111"/>
      <c r="V11" s="112"/>
      <c r="W11" s="113"/>
      <c r="X11" s="116"/>
      <c r="Y11" s="295"/>
      <c r="Z11" s="296"/>
      <c r="AA11" s="117"/>
      <c r="AB11" s="110"/>
      <c r="AC11" s="291"/>
    </row>
    <row r="12" spans="1:29" ht="15.75" customHeight="1">
      <c r="A12" s="302"/>
      <c r="B12" s="100"/>
      <c r="C12" s="293"/>
      <c r="D12" s="294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07"/>
      <c r="S12" s="47"/>
      <c r="T12" s="48"/>
      <c r="U12" s="111"/>
      <c r="V12" s="112"/>
      <c r="W12" s="113"/>
      <c r="X12" s="116"/>
      <c r="Y12" s="295"/>
      <c r="Z12" s="296"/>
      <c r="AA12" s="117"/>
      <c r="AB12" s="110"/>
      <c r="AC12" s="291"/>
    </row>
    <row r="13" spans="1:29" ht="15.75" customHeight="1">
      <c r="A13" s="302"/>
      <c r="B13" s="100"/>
      <c r="C13" s="293"/>
      <c r="D13" s="294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07"/>
      <c r="S13" s="47"/>
      <c r="T13" s="48"/>
      <c r="U13" s="111"/>
      <c r="V13" s="112"/>
      <c r="W13" s="113"/>
      <c r="X13" s="127"/>
      <c r="Y13" s="295"/>
      <c r="Z13" s="296"/>
      <c r="AA13" s="117"/>
      <c r="AB13" s="110"/>
      <c r="AC13" s="291"/>
    </row>
    <row r="14" spans="1:29" ht="15.75" customHeight="1">
      <c r="A14" s="302"/>
      <c r="B14" s="100"/>
      <c r="C14" s="293"/>
      <c r="D14" s="294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07"/>
      <c r="S14" s="47"/>
      <c r="T14" s="48"/>
      <c r="U14" s="111"/>
      <c r="V14" s="112"/>
      <c r="W14" s="113"/>
      <c r="X14" s="127"/>
      <c r="Y14" s="295"/>
      <c r="Z14" s="296"/>
      <c r="AA14" s="117"/>
      <c r="AB14" s="110"/>
      <c r="AC14" s="291"/>
    </row>
    <row r="15" spans="1:29" ht="15.75" customHeight="1">
      <c r="A15" s="302"/>
      <c r="B15" s="100"/>
      <c r="C15" s="293"/>
      <c r="D15" s="29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07"/>
      <c r="S15" s="47"/>
      <c r="T15" s="48"/>
      <c r="U15" s="111"/>
      <c r="V15" s="112"/>
      <c r="W15" s="113"/>
      <c r="X15" s="127"/>
      <c r="Y15" s="295"/>
      <c r="Z15" s="296"/>
      <c r="AA15" s="117"/>
      <c r="AB15" s="110"/>
      <c r="AC15" s="291"/>
    </row>
    <row r="16" spans="1:29" ht="15.75" customHeight="1">
      <c r="A16" s="302"/>
      <c r="B16" s="100"/>
      <c r="C16" s="293"/>
      <c r="D16" s="29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07"/>
      <c r="S16" s="47"/>
      <c r="T16" s="48"/>
      <c r="U16" s="111"/>
      <c r="V16" s="112"/>
      <c r="W16" s="113"/>
      <c r="X16" s="127"/>
      <c r="Y16" s="295"/>
      <c r="Z16" s="296"/>
      <c r="AA16" s="117"/>
      <c r="AB16" s="110"/>
      <c r="AC16" s="291"/>
    </row>
    <row r="17" spans="1:29" ht="15.75" customHeight="1">
      <c r="A17" s="302"/>
      <c r="B17" s="100"/>
      <c r="C17" s="293"/>
      <c r="D17" s="29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07"/>
      <c r="S17" s="47"/>
      <c r="T17" s="48"/>
      <c r="U17" s="111"/>
      <c r="V17" s="112"/>
      <c r="W17" s="113"/>
      <c r="X17" s="127"/>
      <c r="Y17" s="295"/>
      <c r="Z17" s="296"/>
      <c r="AA17" s="117"/>
      <c r="AB17" s="110"/>
      <c r="AC17" s="291"/>
    </row>
    <row r="18" spans="1:29" ht="15.75" customHeight="1">
      <c r="A18" s="302"/>
      <c r="B18" s="100"/>
      <c r="C18" s="293"/>
      <c r="D18" s="29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07"/>
      <c r="S18" s="47"/>
      <c r="T18" s="48"/>
      <c r="U18" s="111"/>
      <c r="V18" s="112"/>
      <c r="W18" s="113"/>
      <c r="X18" s="127"/>
      <c r="Y18" s="295"/>
      <c r="Z18" s="296"/>
      <c r="AA18" s="117"/>
      <c r="AB18" s="110"/>
      <c r="AC18" s="291"/>
    </row>
    <row r="19" spans="1:29" ht="15.75" customHeight="1">
      <c r="A19" s="302"/>
      <c r="B19" s="100"/>
      <c r="C19" s="293"/>
      <c r="D19" s="29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07"/>
      <c r="S19" s="47"/>
      <c r="T19" s="48"/>
      <c r="U19" s="111"/>
      <c r="V19" s="112"/>
      <c r="W19" s="113"/>
      <c r="X19" s="127"/>
      <c r="Y19" s="295"/>
      <c r="Z19" s="296"/>
      <c r="AA19" s="117"/>
      <c r="AB19" s="110"/>
      <c r="AC19" s="291"/>
    </row>
    <row r="20" spans="1:29" ht="15.75" customHeight="1">
      <c r="A20" s="302"/>
      <c r="B20" s="163"/>
      <c r="C20" s="293"/>
      <c r="D20" s="294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07"/>
      <c r="S20" s="119"/>
      <c r="T20" s="120"/>
      <c r="U20" s="130"/>
      <c r="V20" s="131"/>
      <c r="W20" s="126"/>
      <c r="X20" s="127"/>
      <c r="Y20" s="295"/>
      <c r="Z20" s="296"/>
      <c r="AA20" s="165"/>
      <c r="AB20" s="125"/>
      <c r="AC20" s="291"/>
    </row>
    <row r="21" spans="1:29" ht="15.75" customHeight="1" thickBot="1">
      <c r="A21" s="303"/>
      <c r="B21" s="133" t="s">
        <v>117</v>
      </c>
      <c r="C21" s="297"/>
      <c r="D21" s="297"/>
      <c r="E21" s="134"/>
      <c r="F21" s="167"/>
      <c r="G21" s="135"/>
      <c r="H21" s="69"/>
      <c r="I21" s="136">
        <f t="shared" ref="I21:J21" si="9">AVERAGE(I5:I20)</f>
        <v>10.833333333333334</v>
      </c>
      <c r="J21" s="137">
        <f t="shared" si="9"/>
        <v>3108.3333333333335</v>
      </c>
      <c r="K21" s="138">
        <f t="shared" ref="K21" si="10">J21/I21</f>
        <v>286.92307692307691</v>
      </c>
      <c r="L21" s="136">
        <f t="shared" ref="L21:M21" si="11">AVERAGE(L5:L20)</f>
        <v>10.833333333333334</v>
      </c>
      <c r="M21" s="137">
        <f t="shared" si="11"/>
        <v>2715.8939364554194</v>
      </c>
      <c r="N21" s="138">
        <f>M21/L21</f>
        <v>250.69790182665409</v>
      </c>
      <c r="O21" s="139">
        <f>L21-I21</f>
        <v>0</v>
      </c>
      <c r="P21" s="140">
        <f>N21-K21</f>
        <v>-36.225175096422817</v>
      </c>
      <c r="Q21" s="141">
        <f>N21/K21</f>
        <v>0.87374603853793653</v>
      </c>
      <c r="R21" s="308"/>
      <c r="S21" s="142">
        <f>S5</f>
        <v>0.32806712962962964</v>
      </c>
      <c r="T21" s="143">
        <f>INDEX(T5:T20,COUNTA(T5:T20))</f>
        <v>0.46319444444444446</v>
      </c>
      <c r="U21" s="144"/>
      <c r="V21" s="166"/>
      <c r="W21" s="167"/>
      <c r="X21" s="138"/>
      <c r="Y21" s="298"/>
      <c r="Z21" s="299"/>
      <c r="AA21" s="168">
        <f>M21-J21</f>
        <v>-392.43939687791408</v>
      </c>
      <c r="AB21" s="141">
        <f>M21/J21</f>
        <v>0.87374603853793653</v>
      </c>
      <c r="AC21" s="292"/>
    </row>
    <row r="22" spans="1:29" ht="15.75" customHeight="1">
      <c r="A22" s="311" t="s">
        <v>122</v>
      </c>
      <c r="B22" s="114" t="s">
        <v>114</v>
      </c>
      <c r="C22" s="304" t="s">
        <v>123</v>
      </c>
      <c r="D22" s="305"/>
      <c r="E22" s="147">
        <v>14.03</v>
      </c>
      <c r="F22" s="97">
        <v>712</v>
      </c>
      <c r="G22" s="148">
        <f t="shared" ref="G22:G23" si="12">E22*F22</f>
        <v>9989.3599999999988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2317.5406871609434</v>
      </c>
      <c r="N22" s="152">
        <f>M22/L22</f>
        <v>386.25678119349055</v>
      </c>
      <c r="O22" s="154">
        <f>L22-I22</f>
        <v>0</v>
      </c>
      <c r="P22" s="155">
        <f>N22-K22</f>
        <v>-47.076552139842761</v>
      </c>
      <c r="Q22" s="156">
        <f>N22/K22</f>
        <v>0.89136180275420895</v>
      </c>
      <c r="R22" s="306">
        <f>Q38</f>
        <v>0.8911411788045962</v>
      </c>
      <c r="S22" s="157">
        <v>0.29166666666666669</v>
      </c>
      <c r="T22" s="158">
        <v>0.3044675925925926</v>
      </c>
      <c r="U22" s="159"/>
      <c r="V22" s="160">
        <v>18.433333333333309</v>
      </c>
      <c r="W22" s="158"/>
      <c r="X22" s="169"/>
      <c r="Y22" s="309"/>
      <c r="Z22" s="310"/>
      <c r="AA22" s="115">
        <f>M22-J22</f>
        <v>-282.45931283905657</v>
      </c>
      <c r="AB22" s="156">
        <f>M22/J22</f>
        <v>0.89136180275420906</v>
      </c>
      <c r="AC22" s="290">
        <f>AB38</f>
        <v>0.8911411788045962</v>
      </c>
    </row>
    <row r="23" spans="1:29" ht="15.75" customHeight="1">
      <c r="A23" s="312"/>
      <c r="B23" s="100" t="s">
        <v>114</v>
      </c>
      <c r="C23" s="293" t="s">
        <v>124</v>
      </c>
      <c r="D23" s="294"/>
      <c r="E23" s="101">
        <v>14.49</v>
      </c>
      <c r="F23" s="102">
        <v>785</v>
      </c>
      <c r="G23" s="103">
        <f t="shared" si="12"/>
        <v>11374.65</v>
      </c>
      <c r="H23" s="26"/>
      <c r="I23" s="104">
        <v>6</v>
      </c>
      <c r="J23" s="105">
        <v>2600</v>
      </c>
      <c r="K23" s="106">
        <f t="shared" si="8"/>
        <v>433.33333333333331</v>
      </c>
      <c r="L23" s="107">
        <v>6</v>
      </c>
      <c r="M23" s="105">
        <f>F23/V23*60</f>
        <v>2316.3934426229562</v>
      </c>
      <c r="N23" s="106">
        <f>M23/L23</f>
        <v>386.06557377049268</v>
      </c>
      <c r="O23" s="108">
        <f>L23-I23</f>
        <v>0</v>
      </c>
      <c r="P23" s="109">
        <f>N23-K23</f>
        <v>-47.267759562840638</v>
      </c>
      <c r="Q23" s="110">
        <f>N23/K23</f>
        <v>0.89092055485498312</v>
      </c>
      <c r="R23" s="307"/>
      <c r="S23" s="47">
        <v>0.30902777777777779</v>
      </c>
      <c r="T23" s="48">
        <v>0.32314814814814813</v>
      </c>
      <c r="U23" s="111">
        <v>6.5666666666666806</v>
      </c>
      <c r="V23" s="112">
        <v>20.333333333333286</v>
      </c>
      <c r="W23" s="113"/>
      <c r="X23" s="13"/>
      <c r="Y23" s="295"/>
      <c r="Z23" s="296"/>
      <c r="AA23" s="117">
        <f>M23-J23</f>
        <v>-283.60655737704383</v>
      </c>
      <c r="AB23" s="110">
        <f>M23/J23</f>
        <v>0.89092055485498312</v>
      </c>
      <c r="AC23" s="291"/>
    </row>
    <row r="24" spans="1:29" ht="15.75" customHeight="1">
      <c r="A24" s="312"/>
      <c r="B24" s="100"/>
      <c r="C24" s="293"/>
      <c r="D24" s="294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307"/>
      <c r="S24" s="47"/>
      <c r="T24" s="48"/>
      <c r="U24" s="111"/>
      <c r="V24" s="112"/>
      <c r="W24" s="113"/>
      <c r="X24" s="13"/>
      <c r="Y24" s="295"/>
      <c r="Z24" s="296"/>
      <c r="AA24" s="117"/>
      <c r="AB24" s="110"/>
      <c r="AC24" s="291"/>
    </row>
    <row r="25" spans="1:29" ht="15.75" customHeight="1">
      <c r="A25" s="312"/>
      <c r="B25" s="100"/>
      <c r="C25" s="293"/>
      <c r="D25" s="294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07"/>
      <c r="S25" s="47"/>
      <c r="T25" s="48"/>
      <c r="U25" s="111"/>
      <c r="V25" s="112"/>
      <c r="W25" s="113"/>
      <c r="X25" s="116"/>
      <c r="Y25" s="295"/>
      <c r="Z25" s="296"/>
      <c r="AA25" s="117"/>
      <c r="AB25" s="110"/>
      <c r="AC25" s="291"/>
    </row>
    <row r="26" spans="1:29" ht="15.75" customHeight="1">
      <c r="A26" s="312"/>
      <c r="B26" s="100"/>
      <c r="C26" s="293"/>
      <c r="D26" s="294"/>
      <c r="E26" s="101"/>
      <c r="F26" s="102"/>
      <c r="G26" s="103"/>
      <c r="H26" s="13"/>
      <c r="I26" s="104"/>
      <c r="J26" s="105"/>
      <c r="K26" s="106"/>
      <c r="L26" s="118"/>
      <c r="M26" s="105"/>
      <c r="N26" s="106"/>
      <c r="O26" s="108"/>
      <c r="P26" s="109"/>
      <c r="Q26" s="110"/>
      <c r="R26" s="307"/>
      <c r="S26" s="47"/>
      <c r="T26" s="48"/>
      <c r="U26" s="111"/>
      <c r="V26" s="112"/>
      <c r="W26" s="113"/>
      <c r="X26" s="13"/>
      <c r="Y26" s="295"/>
      <c r="Z26" s="296"/>
      <c r="AA26" s="117"/>
      <c r="AB26" s="110"/>
      <c r="AC26" s="291"/>
    </row>
    <row r="27" spans="1:29" ht="15.75" customHeight="1">
      <c r="A27" s="312"/>
      <c r="B27" s="100"/>
      <c r="C27" s="293"/>
      <c r="D27" s="294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07"/>
      <c r="S27" s="47"/>
      <c r="T27" s="48"/>
      <c r="U27" s="111"/>
      <c r="V27" s="112"/>
      <c r="W27" s="113"/>
      <c r="X27" s="50"/>
      <c r="Y27" s="295"/>
      <c r="Z27" s="296"/>
      <c r="AA27" s="117"/>
      <c r="AB27" s="110"/>
      <c r="AC27" s="291"/>
    </row>
    <row r="28" spans="1:29" ht="15.75" customHeight="1">
      <c r="A28" s="312"/>
      <c r="B28" s="100"/>
      <c r="C28" s="293"/>
      <c r="D28" s="294"/>
      <c r="E28" s="101"/>
      <c r="F28" s="102"/>
      <c r="G28" s="121"/>
      <c r="H28" s="62"/>
      <c r="I28" s="104"/>
      <c r="J28" s="105"/>
      <c r="K28" s="106"/>
      <c r="L28" s="118"/>
      <c r="M28" s="105"/>
      <c r="N28" s="106"/>
      <c r="O28" s="123"/>
      <c r="P28" s="124"/>
      <c r="Q28" s="125"/>
      <c r="R28" s="307"/>
      <c r="S28" s="47"/>
      <c r="T28" s="48"/>
      <c r="U28" s="111"/>
      <c r="V28" s="112"/>
      <c r="W28" s="113"/>
      <c r="X28" s="116"/>
      <c r="Y28" s="295"/>
      <c r="Z28" s="296"/>
      <c r="AA28" s="117"/>
      <c r="AB28" s="110"/>
      <c r="AC28" s="291"/>
    </row>
    <row r="29" spans="1:29" ht="15.75" customHeight="1">
      <c r="A29" s="312"/>
      <c r="B29" s="100"/>
      <c r="C29" s="293"/>
      <c r="D29" s="294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07"/>
      <c r="S29" s="47"/>
      <c r="T29" s="48"/>
      <c r="U29" s="111"/>
      <c r="V29" s="112"/>
      <c r="W29" s="113"/>
      <c r="X29" s="116"/>
      <c r="Y29" s="295"/>
      <c r="Z29" s="296"/>
      <c r="AA29" s="117"/>
      <c r="AB29" s="110"/>
      <c r="AC29" s="291"/>
    </row>
    <row r="30" spans="1:29" ht="15.75" customHeight="1">
      <c r="A30" s="312"/>
      <c r="B30" s="100"/>
      <c r="C30" s="293"/>
      <c r="D30" s="294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07"/>
      <c r="S30" s="119"/>
      <c r="T30" s="120"/>
      <c r="U30" s="111"/>
      <c r="V30" s="131"/>
      <c r="W30" s="113"/>
      <c r="X30" s="116"/>
      <c r="Y30" s="295"/>
      <c r="Z30" s="296"/>
      <c r="AA30" s="117"/>
      <c r="AB30" s="110"/>
      <c r="AC30" s="291"/>
    </row>
    <row r="31" spans="1:29" ht="15.75" customHeight="1">
      <c r="A31" s="312"/>
      <c r="B31" s="100"/>
      <c r="C31" s="293"/>
      <c r="D31" s="294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07"/>
      <c r="S31" s="119"/>
      <c r="T31" s="120"/>
      <c r="U31" s="111"/>
      <c r="V31" s="131"/>
      <c r="W31" s="126"/>
      <c r="X31" s="127"/>
      <c r="Y31" s="295"/>
      <c r="Z31" s="296"/>
      <c r="AA31" s="117"/>
      <c r="AB31" s="110"/>
      <c r="AC31" s="291"/>
    </row>
    <row r="32" spans="1:29" ht="15.75" customHeight="1">
      <c r="A32" s="312"/>
      <c r="B32" s="100"/>
      <c r="C32" s="293"/>
      <c r="D32" s="294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07"/>
      <c r="S32" s="119"/>
      <c r="T32" s="120"/>
      <c r="U32" s="111"/>
      <c r="V32" s="131"/>
      <c r="W32" s="126"/>
      <c r="X32" s="127"/>
      <c r="Y32" s="295"/>
      <c r="Z32" s="296"/>
      <c r="AA32" s="117"/>
      <c r="AB32" s="110"/>
      <c r="AC32" s="291"/>
    </row>
    <row r="33" spans="1:29" ht="15.75" customHeight="1">
      <c r="A33" s="312"/>
      <c r="B33" s="100"/>
      <c r="C33" s="293"/>
      <c r="D33" s="294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07"/>
      <c r="S33" s="119"/>
      <c r="T33" s="120"/>
      <c r="U33" s="111"/>
      <c r="V33" s="131"/>
      <c r="W33" s="126"/>
      <c r="X33" s="127"/>
      <c r="Y33" s="295"/>
      <c r="Z33" s="296"/>
      <c r="AA33" s="117"/>
      <c r="AB33" s="110"/>
      <c r="AC33" s="291"/>
    </row>
    <row r="34" spans="1:29" ht="15.75" customHeight="1">
      <c r="A34" s="312"/>
      <c r="B34" s="100"/>
      <c r="C34" s="293"/>
      <c r="D34" s="294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07"/>
      <c r="S34" s="119"/>
      <c r="T34" s="120"/>
      <c r="U34" s="111"/>
      <c r="V34" s="131"/>
      <c r="W34" s="126"/>
      <c r="X34" s="127"/>
      <c r="Y34" s="295"/>
      <c r="Z34" s="296"/>
      <c r="AA34" s="117"/>
      <c r="AB34" s="110"/>
      <c r="AC34" s="291"/>
    </row>
    <row r="35" spans="1:29" ht="15.75" customHeight="1">
      <c r="A35" s="312"/>
      <c r="B35" s="100"/>
      <c r="C35" s="293"/>
      <c r="D35" s="294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07"/>
      <c r="S35" s="119"/>
      <c r="T35" s="120"/>
      <c r="U35" s="111"/>
      <c r="V35" s="131"/>
      <c r="W35" s="126"/>
      <c r="X35" s="127"/>
      <c r="Y35" s="295"/>
      <c r="Z35" s="296"/>
      <c r="AA35" s="117"/>
      <c r="AB35" s="110"/>
      <c r="AC35" s="291"/>
    </row>
    <row r="36" spans="1:29" ht="15.75" customHeight="1">
      <c r="A36" s="312"/>
      <c r="B36" s="100"/>
      <c r="C36" s="293"/>
      <c r="D36" s="294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07"/>
      <c r="S36" s="119"/>
      <c r="T36" s="120"/>
      <c r="U36" s="111"/>
      <c r="V36" s="131"/>
      <c r="W36" s="126"/>
      <c r="X36" s="127"/>
      <c r="Y36" s="295"/>
      <c r="Z36" s="296"/>
      <c r="AA36" s="117"/>
      <c r="AB36" s="110"/>
      <c r="AC36" s="291"/>
    </row>
    <row r="37" spans="1:29" ht="15.75" customHeight="1">
      <c r="A37" s="312"/>
      <c r="B37" s="100"/>
      <c r="C37" s="293"/>
      <c r="D37" s="294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07"/>
      <c r="S37" s="119"/>
      <c r="T37" s="120"/>
      <c r="U37" s="130"/>
      <c r="V37" s="131"/>
      <c r="W37" s="126"/>
      <c r="X37" s="127"/>
      <c r="Y37" s="295"/>
      <c r="Z37" s="296"/>
      <c r="AA37" s="165"/>
      <c r="AB37" s="125"/>
      <c r="AC37" s="291"/>
    </row>
    <row r="38" spans="1:29" ht="15.75" customHeight="1" thickBot="1">
      <c r="A38" s="313"/>
      <c r="B38" s="133" t="s">
        <v>117</v>
      </c>
      <c r="C38" s="297"/>
      <c r="D38" s="297"/>
      <c r="E38" s="134"/>
      <c r="F38" s="167"/>
      <c r="G38" s="135"/>
      <c r="H38" s="69"/>
      <c r="I38" s="136">
        <f t="shared" ref="I38:J38" si="13">AVERAGE(I22:I37)</f>
        <v>6</v>
      </c>
      <c r="J38" s="137">
        <f t="shared" si="13"/>
        <v>2600</v>
      </c>
      <c r="K38" s="138">
        <f t="shared" ref="K38" si="14">J38/I38</f>
        <v>433.33333333333331</v>
      </c>
      <c r="L38" s="136">
        <f t="shared" ref="L38:M38" si="15">AVERAGE(L22:L37)</f>
        <v>6</v>
      </c>
      <c r="M38" s="137">
        <f t="shared" si="15"/>
        <v>2316.96706489195</v>
      </c>
      <c r="N38" s="138">
        <f>M38/L38</f>
        <v>386.16117748199167</v>
      </c>
      <c r="O38" s="139">
        <f>L38-I38</f>
        <v>0</v>
      </c>
      <c r="P38" s="140">
        <f>N38-K38</f>
        <v>-47.172155851341643</v>
      </c>
      <c r="Q38" s="141">
        <f>N38/K38</f>
        <v>0.8911411788045962</v>
      </c>
      <c r="R38" s="308"/>
      <c r="S38" s="142">
        <f>S22</f>
        <v>0.29166666666666669</v>
      </c>
      <c r="T38" s="143">
        <f>INDEX(T22:T37,COUNTA(T22:T37))</f>
        <v>0.32314814814814813</v>
      </c>
      <c r="U38" s="144"/>
      <c r="V38" s="166"/>
      <c r="W38" s="167"/>
      <c r="X38" s="138"/>
      <c r="Y38" s="298"/>
      <c r="Z38" s="299"/>
      <c r="AA38" s="168">
        <f>M38-J38</f>
        <v>-283.03293510804997</v>
      </c>
      <c r="AB38" s="141">
        <f>M38/J38</f>
        <v>0.8911411788045962</v>
      </c>
      <c r="AC38" s="292"/>
    </row>
    <row r="39" spans="1:29" ht="15.75" customHeight="1">
      <c r="A39" s="300" t="s">
        <v>245</v>
      </c>
      <c r="B39" s="114" t="s">
        <v>120</v>
      </c>
      <c r="C39" s="304" t="s">
        <v>246</v>
      </c>
      <c r="D39" s="305"/>
      <c r="E39" s="147">
        <v>23.38</v>
      </c>
      <c r="F39" s="97">
        <v>4217</v>
      </c>
      <c r="G39" s="148">
        <f t="shared" ref="G39:G41" si="16">E39*F39</f>
        <v>98593.459999999992</v>
      </c>
      <c r="H39" s="149"/>
      <c r="I39" s="150">
        <v>5</v>
      </c>
      <c r="J39" s="151">
        <v>3000</v>
      </c>
      <c r="K39" s="152">
        <f>J39/I39</f>
        <v>600</v>
      </c>
      <c r="L39" s="153">
        <v>5</v>
      </c>
      <c r="M39" s="151">
        <f>F39/V39*60</f>
        <v>2568.2963965488048</v>
      </c>
      <c r="N39" s="152">
        <f>M39/L39</f>
        <v>513.6592793097609</v>
      </c>
      <c r="O39" s="154">
        <f>L39-I39</f>
        <v>0</v>
      </c>
      <c r="P39" s="155">
        <f>N39-K39</f>
        <v>-86.340720690239095</v>
      </c>
      <c r="Q39" s="156">
        <f>N39/K39</f>
        <v>0.85609879884960149</v>
      </c>
      <c r="R39" s="306">
        <f>Q55</f>
        <v>0.8821579779113301</v>
      </c>
      <c r="S39" s="157">
        <v>0.29200231481481481</v>
      </c>
      <c r="T39" s="158">
        <v>0.36041666666666672</v>
      </c>
      <c r="U39" s="159"/>
      <c r="V39" s="160">
        <v>98.516666666666751</v>
      </c>
      <c r="W39" s="158"/>
      <c r="X39" s="169"/>
      <c r="Y39" s="309"/>
      <c r="Z39" s="310"/>
      <c r="AA39" s="115">
        <f>M39-J39</f>
        <v>-431.70360345119525</v>
      </c>
      <c r="AB39" s="156">
        <f>M39/J39</f>
        <v>0.85609879884960161</v>
      </c>
      <c r="AC39" s="290">
        <f>AB55</f>
        <v>0.88215797791132999</v>
      </c>
    </row>
    <row r="40" spans="1:29" ht="15.75" customHeight="1">
      <c r="A40" s="301"/>
      <c r="B40" s="100" t="s">
        <v>120</v>
      </c>
      <c r="C40" s="293" t="s">
        <v>128</v>
      </c>
      <c r="D40" s="294"/>
      <c r="E40" s="101">
        <v>22.28</v>
      </c>
      <c r="F40" s="102">
        <v>876</v>
      </c>
      <c r="G40" s="103">
        <f t="shared" si="16"/>
        <v>19517.280000000002</v>
      </c>
      <c r="H40" s="26"/>
      <c r="I40" s="104">
        <v>5</v>
      </c>
      <c r="J40" s="105">
        <v>3300</v>
      </c>
      <c r="K40" s="106">
        <f t="shared" ref="K40:K59" si="17">J40/I40</f>
        <v>660</v>
      </c>
      <c r="L40" s="107">
        <v>5</v>
      </c>
      <c r="M40" s="105">
        <f>F40/V40*60</f>
        <v>2952.8089887640476</v>
      </c>
      <c r="N40" s="106">
        <f>M40/L40</f>
        <v>590.56179775280953</v>
      </c>
      <c r="O40" s="108">
        <f>L40-I40</f>
        <v>0</v>
      </c>
      <c r="P40" s="109">
        <f>N40-K40</f>
        <v>-69.438202247190475</v>
      </c>
      <c r="Q40" s="110">
        <f>N40/K40</f>
        <v>0.89479060265577204</v>
      </c>
      <c r="R40" s="307"/>
      <c r="S40" s="47">
        <v>0.36402777777777778</v>
      </c>
      <c r="T40" s="48">
        <v>0.37638888888888888</v>
      </c>
      <c r="U40" s="111">
        <v>5.1999999999999336</v>
      </c>
      <c r="V40" s="112">
        <v>17.799999999999983</v>
      </c>
      <c r="W40" s="113"/>
      <c r="X40" s="116"/>
      <c r="Y40" s="295"/>
      <c r="Z40" s="296"/>
      <c r="AA40" s="117">
        <f>M40-J40</f>
        <v>-347.19101123595237</v>
      </c>
      <c r="AB40" s="110">
        <f>M40/J40</f>
        <v>0.89479060265577204</v>
      </c>
      <c r="AC40" s="291"/>
    </row>
    <row r="41" spans="1:29" ht="15.75" customHeight="1">
      <c r="A41" s="301"/>
      <c r="B41" s="100" t="s">
        <v>120</v>
      </c>
      <c r="C41" s="293" t="s">
        <v>130</v>
      </c>
      <c r="D41" s="294"/>
      <c r="E41" s="101">
        <v>16.66</v>
      </c>
      <c r="F41" s="102">
        <v>3479</v>
      </c>
      <c r="G41" s="103">
        <f t="shared" si="16"/>
        <v>57960.14</v>
      </c>
      <c r="H41" s="26"/>
      <c r="I41" s="104">
        <v>4</v>
      </c>
      <c r="J41" s="105">
        <v>3300</v>
      </c>
      <c r="K41" s="106">
        <f t="shared" si="17"/>
        <v>825</v>
      </c>
      <c r="L41" s="107">
        <v>4</v>
      </c>
      <c r="M41" s="105">
        <f>F41/V41*60</f>
        <v>2947.6112026359151</v>
      </c>
      <c r="N41" s="106">
        <f>M41/L41</f>
        <v>736.90280065897878</v>
      </c>
      <c r="O41" s="108">
        <f>L41-I41</f>
        <v>0</v>
      </c>
      <c r="P41" s="109">
        <f>N41-K41</f>
        <v>-88.097199341021224</v>
      </c>
      <c r="Q41" s="110">
        <f>N41/K41</f>
        <v>0.89321551595027726</v>
      </c>
      <c r="R41" s="307"/>
      <c r="S41" s="47">
        <v>0.38971064814814815</v>
      </c>
      <c r="T41" s="48">
        <v>0.43888888888888888</v>
      </c>
      <c r="U41" s="111"/>
      <c r="V41" s="112">
        <v>70.816666666666649</v>
      </c>
      <c r="W41" s="113"/>
      <c r="X41" s="13"/>
      <c r="Y41" s="295"/>
      <c r="Z41" s="296"/>
      <c r="AA41" s="117">
        <f>M41-J41</f>
        <v>-352.38879736408489</v>
      </c>
      <c r="AB41" s="110">
        <f>M41/J41</f>
        <v>0.89321551595027726</v>
      </c>
      <c r="AC41" s="291"/>
    </row>
    <row r="42" spans="1:29" ht="15.75" customHeight="1">
      <c r="A42" s="301"/>
      <c r="B42" s="100"/>
      <c r="C42" s="293"/>
      <c r="D42" s="294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307"/>
      <c r="S42" s="47"/>
      <c r="T42" s="48"/>
      <c r="U42" s="111"/>
      <c r="V42" s="112"/>
      <c r="W42" s="113"/>
      <c r="X42" s="13"/>
      <c r="Y42" s="295"/>
      <c r="Z42" s="296"/>
      <c r="AA42" s="117"/>
      <c r="AB42" s="110"/>
      <c r="AC42" s="291"/>
    </row>
    <row r="43" spans="1:29" ht="15.75" customHeight="1">
      <c r="A43" s="302"/>
      <c r="B43" s="100"/>
      <c r="C43" s="293"/>
      <c r="D43" s="294"/>
      <c r="E43" s="101"/>
      <c r="F43" s="102"/>
      <c r="G43" s="103"/>
      <c r="H43" s="13"/>
      <c r="I43" s="104"/>
      <c r="J43" s="105"/>
      <c r="K43" s="106"/>
      <c r="L43" s="118"/>
      <c r="M43" s="105"/>
      <c r="N43" s="106"/>
      <c r="O43" s="108"/>
      <c r="P43" s="109"/>
      <c r="Q43" s="110"/>
      <c r="R43" s="307"/>
      <c r="S43" s="47"/>
      <c r="T43" s="48"/>
      <c r="U43" s="111"/>
      <c r="V43" s="112"/>
      <c r="W43" s="113"/>
      <c r="X43" s="13"/>
      <c r="Y43" s="295"/>
      <c r="Z43" s="296"/>
      <c r="AA43" s="117"/>
      <c r="AB43" s="110"/>
      <c r="AC43" s="291"/>
    </row>
    <row r="44" spans="1:29" ht="15.75" customHeight="1">
      <c r="A44" s="302"/>
      <c r="B44" s="100"/>
      <c r="C44" s="293"/>
      <c r="D44" s="294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307"/>
      <c r="S44" s="47"/>
      <c r="T44" s="48"/>
      <c r="U44" s="111"/>
      <c r="V44" s="112"/>
      <c r="W44" s="113"/>
      <c r="X44" s="116"/>
      <c r="Y44" s="295"/>
      <c r="Z44" s="296"/>
      <c r="AA44" s="117"/>
      <c r="AB44" s="110"/>
      <c r="AC44" s="291"/>
    </row>
    <row r="45" spans="1:29" ht="15.75" customHeight="1">
      <c r="A45" s="302"/>
      <c r="B45" s="100"/>
      <c r="C45" s="293"/>
      <c r="D45" s="294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307"/>
      <c r="S45" s="47"/>
      <c r="T45" s="48"/>
      <c r="U45" s="111"/>
      <c r="V45" s="112"/>
      <c r="W45" s="113"/>
      <c r="X45" s="116"/>
      <c r="Y45" s="295"/>
      <c r="Z45" s="296"/>
      <c r="AA45" s="117"/>
      <c r="AB45" s="110"/>
      <c r="AC45" s="291"/>
    </row>
    <row r="46" spans="1:29" ht="15.75" customHeight="1">
      <c r="A46" s="302"/>
      <c r="B46" s="100"/>
      <c r="C46" s="293"/>
      <c r="D46" s="294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07"/>
      <c r="S46" s="47"/>
      <c r="T46" s="48"/>
      <c r="U46" s="111"/>
      <c r="V46" s="112"/>
      <c r="W46" s="113"/>
      <c r="X46" s="116"/>
      <c r="Y46" s="295"/>
      <c r="Z46" s="296"/>
      <c r="AA46" s="117"/>
      <c r="AB46" s="110"/>
      <c r="AC46" s="291"/>
    </row>
    <row r="47" spans="1:29" ht="15.75" customHeight="1">
      <c r="A47" s="302"/>
      <c r="B47" s="100"/>
      <c r="C47" s="293"/>
      <c r="D47" s="294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07"/>
      <c r="S47" s="47"/>
      <c r="T47" s="48"/>
      <c r="U47" s="111"/>
      <c r="V47" s="112"/>
      <c r="W47" s="113"/>
      <c r="X47" s="116"/>
      <c r="Y47" s="295"/>
      <c r="Z47" s="296"/>
      <c r="AA47" s="117"/>
      <c r="AB47" s="110"/>
      <c r="AC47" s="291"/>
    </row>
    <row r="48" spans="1:29" ht="15.75" customHeight="1">
      <c r="A48" s="302"/>
      <c r="B48" s="100"/>
      <c r="C48" s="293"/>
      <c r="D48" s="294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07"/>
      <c r="S48" s="47"/>
      <c r="T48" s="48"/>
      <c r="U48" s="111"/>
      <c r="V48" s="112"/>
      <c r="W48" s="113"/>
      <c r="X48" s="116"/>
      <c r="Y48" s="295"/>
      <c r="Z48" s="296"/>
      <c r="AA48" s="117"/>
      <c r="AB48" s="110"/>
      <c r="AC48" s="291"/>
    </row>
    <row r="49" spans="1:29" ht="15.75" customHeight="1">
      <c r="A49" s="302"/>
      <c r="B49" s="100"/>
      <c r="C49" s="293"/>
      <c r="D49" s="294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07"/>
      <c r="S49" s="47"/>
      <c r="T49" s="48"/>
      <c r="U49" s="111"/>
      <c r="V49" s="112"/>
      <c r="W49" s="113"/>
      <c r="X49" s="116"/>
      <c r="Y49" s="295"/>
      <c r="Z49" s="296"/>
      <c r="AA49" s="117"/>
      <c r="AB49" s="110"/>
      <c r="AC49" s="291"/>
    </row>
    <row r="50" spans="1:29" ht="15.75" customHeight="1">
      <c r="A50" s="302"/>
      <c r="B50" s="100"/>
      <c r="C50" s="293"/>
      <c r="D50" s="294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07"/>
      <c r="S50" s="47"/>
      <c r="T50" s="48"/>
      <c r="U50" s="111"/>
      <c r="V50" s="112"/>
      <c r="W50" s="113"/>
      <c r="X50" s="116"/>
      <c r="Y50" s="295"/>
      <c r="Z50" s="296"/>
      <c r="AA50" s="117"/>
      <c r="AB50" s="110"/>
      <c r="AC50" s="291"/>
    </row>
    <row r="51" spans="1:29" ht="15.75" customHeight="1">
      <c r="A51" s="302"/>
      <c r="B51" s="100"/>
      <c r="C51" s="293"/>
      <c r="D51" s="294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07"/>
      <c r="S51" s="47"/>
      <c r="T51" s="48"/>
      <c r="U51" s="111"/>
      <c r="V51" s="112"/>
      <c r="W51" s="113"/>
      <c r="X51" s="116"/>
      <c r="Y51" s="295"/>
      <c r="Z51" s="296"/>
      <c r="AA51" s="117"/>
      <c r="AB51" s="110"/>
      <c r="AC51" s="291"/>
    </row>
    <row r="52" spans="1:29" ht="15.75" customHeight="1">
      <c r="A52" s="302"/>
      <c r="B52" s="100"/>
      <c r="C52" s="293"/>
      <c r="D52" s="294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07"/>
      <c r="S52" s="47"/>
      <c r="T52" s="48"/>
      <c r="U52" s="111"/>
      <c r="V52" s="112"/>
      <c r="W52" s="113"/>
      <c r="X52" s="116"/>
      <c r="Y52" s="295"/>
      <c r="Z52" s="296"/>
      <c r="AA52" s="117"/>
      <c r="AB52" s="110"/>
      <c r="AC52" s="291"/>
    </row>
    <row r="53" spans="1:29" ht="15.75" customHeight="1">
      <c r="A53" s="302"/>
      <c r="B53" s="100"/>
      <c r="C53" s="293"/>
      <c r="D53" s="294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07"/>
      <c r="S53" s="47"/>
      <c r="T53" s="48"/>
      <c r="U53" s="111"/>
      <c r="V53" s="112"/>
      <c r="W53" s="113"/>
      <c r="X53" s="116"/>
      <c r="Y53" s="295"/>
      <c r="Z53" s="296"/>
      <c r="AA53" s="117"/>
      <c r="AB53" s="110"/>
      <c r="AC53" s="291"/>
    </row>
    <row r="54" spans="1:29" ht="15.75" customHeight="1">
      <c r="A54" s="302"/>
      <c r="B54" s="100"/>
      <c r="C54" s="293"/>
      <c r="D54" s="294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07"/>
      <c r="S54" s="119"/>
      <c r="T54" s="120"/>
      <c r="U54" s="130"/>
      <c r="V54" s="131"/>
      <c r="W54" s="126"/>
      <c r="X54" s="127"/>
      <c r="Y54" s="295"/>
      <c r="Z54" s="296"/>
      <c r="AA54" s="165"/>
      <c r="AB54" s="125"/>
      <c r="AC54" s="291"/>
    </row>
    <row r="55" spans="1:29" ht="15.75" customHeight="1" thickBot="1">
      <c r="A55" s="303"/>
      <c r="B55" s="133" t="s">
        <v>117</v>
      </c>
      <c r="C55" s="297"/>
      <c r="D55" s="297"/>
      <c r="E55" s="134"/>
      <c r="F55" s="167"/>
      <c r="G55" s="135"/>
      <c r="H55" s="69"/>
      <c r="I55" s="136">
        <f t="shared" ref="I55:J55" si="18">AVERAGE(I39:I54)</f>
        <v>4.666666666666667</v>
      </c>
      <c r="J55" s="137">
        <f t="shared" si="18"/>
        <v>3200</v>
      </c>
      <c r="K55" s="138">
        <f t="shared" ref="K55" si="19">J55/I55</f>
        <v>685.71428571428567</v>
      </c>
      <c r="L55" s="136">
        <f t="shared" ref="L55:M55" si="20">AVERAGE(L39:L54)</f>
        <v>4.666666666666667</v>
      </c>
      <c r="M55" s="137">
        <f t="shared" si="20"/>
        <v>2822.905529316256</v>
      </c>
      <c r="N55" s="138">
        <f>M55/L55</f>
        <v>604.90832771062628</v>
      </c>
      <c r="O55" s="139">
        <f>L55-I55</f>
        <v>0</v>
      </c>
      <c r="P55" s="140">
        <f>N55-K55</f>
        <v>-80.805958003659384</v>
      </c>
      <c r="Q55" s="141">
        <f>N55/K55</f>
        <v>0.8821579779113301</v>
      </c>
      <c r="R55" s="308"/>
      <c r="S55" s="142">
        <f>S39</f>
        <v>0.29200231481481481</v>
      </c>
      <c r="T55" s="143">
        <f>INDEX(T39:T54,COUNTA(T39:T54))</f>
        <v>0.43888888888888888</v>
      </c>
      <c r="U55" s="144"/>
      <c r="V55" s="166"/>
      <c r="W55" s="167"/>
      <c r="X55" s="138"/>
      <c r="Y55" s="298"/>
      <c r="Z55" s="299"/>
      <c r="AA55" s="168">
        <f>M55-J55</f>
        <v>-377.09447068374402</v>
      </c>
      <c r="AB55" s="141">
        <f>M55/J55</f>
        <v>0.88215797791132999</v>
      </c>
      <c r="AC55" s="292"/>
    </row>
    <row r="56" spans="1:29" ht="15.75" customHeight="1">
      <c r="A56" s="311" t="s">
        <v>126</v>
      </c>
      <c r="B56" s="114" t="s">
        <v>120</v>
      </c>
      <c r="C56" s="304" t="s">
        <v>127</v>
      </c>
      <c r="D56" s="305"/>
      <c r="E56" s="147">
        <v>21.45</v>
      </c>
      <c r="F56" s="97">
        <v>1272</v>
      </c>
      <c r="G56" s="148">
        <f t="shared" ref="G56:G59" si="21">E56*F56</f>
        <v>27284.399999999998</v>
      </c>
      <c r="H56" s="149"/>
      <c r="I56" s="150">
        <v>4</v>
      </c>
      <c r="J56" s="151">
        <v>3300</v>
      </c>
      <c r="K56" s="152">
        <f>J56/I56</f>
        <v>825</v>
      </c>
      <c r="L56" s="153">
        <v>4</v>
      </c>
      <c r="M56" s="151">
        <f>F56/V56*60</f>
        <v>2954.3225806451592</v>
      </c>
      <c r="N56" s="152">
        <f>M56/L56</f>
        <v>738.58064516128979</v>
      </c>
      <c r="O56" s="154">
        <f>L56-I56</f>
        <v>0</v>
      </c>
      <c r="P56" s="155">
        <f>N56-K56</f>
        <v>-86.419354838710206</v>
      </c>
      <c r="Q56" s="156">
        <f>N56/K56</f>
        <v>0.89524926686216943</v>
      </c>
      <c r="R56" s="306">
        <f>Q72</f>
        <v>0.89409987347506215</v>
      </c>
      <c r="S56" s="157">
        <v>0.29178240740740741</v>
      </c>
      <c r="T56" s="158">
        <v>0.30972222222222223</v>
      </c>
      <c r="U56" s="159"/>
      <c r="V56" s="160">
        <v>25.83333333333335</v>
      </c>
      <c r="W56" s="161"/>
      <c r="X56" s="162"/>
      <c r="Y56" s="309"/>
      <c r="Z56" s="310"/>
      <c r="AA56" s="115">
        <f>M56-J56</f>
        <v>-345.67741935484082</v>
      </c>
      <c r="AB56" s="156">
        <f>M56/J56</f>
        <v>0.89524926686216943</v>
      </c>
      <c r="AC56" s="290">
        <f>AB72</f>
        <v>0.89409987347506215</v>
      </c>
    </row>
    <row r="57" spans="1:29" ht="15.75" customHeight="1">
      <c r="A57" s="312"/>
      <c r="B57" s="100" t="s">
        <v>120</v>
      </c>
      <c r="C57" s="293" t="s">
        <v>220</v>
      </c>
      <c r="D57" s="294"/>
      <c r="E57" s="101">
        <v>18.53</v>
      </c>
      <c r="F57" s="102">
        <v>3331</v>
      </c>
      <c r="G57" s="103">
        <f t="shared" si="21"/>
        <v>61723.43</v>
      </c>
      <c r="H57" s="26"/>
      <c r="I57" s="104">
        <v>3</v>
      </c>
      <c r="J57" s="105">
        <v>3300</v>
      </c>
      <c r="K57" s="106">
        <f t="shared" si="17"/>
        <v>1100</v>
      </c>
      <c r="L57" s="107">
        <v>3</v>
      </c>
      <c r="M57" s="105">
        <f>F57/V57*60</f>
        <v>2949.2375799311367</v>
      </c>
      <c r="N57" s="106">
        <f>M57/L57</f>
        <v>983.07919331037886</v>
      </c>
      <c r="O57" s="108">
        <f>L57-I57</f>
        <v>0</v>
      </c>
      <c r="P57" s="109">
        <f>N57-K57</f>
        <v>-116.92080668962114</v>
      </c>
      <c r="Q57" s="110">
        <f>N57/K57</f>
        <v>0.89370835755488987</v>
      </c>
      <c r="R57" s="307"/>
      <c r="S57" s="47">
        <v>0.31335648148148149</v>
      </c>
      <c r="T57" s="48">
        <v>0.36041666666666666</v>
      </c>
      <c r="U57" s="111">
        <v>5.2333333333333254</v>
      </c>
      <c r="V57" s="112">
        <v>67.766666666666652</v>
      </c>
      <c r="W57" s="113"/>
      <c r="X57" s="116"/>
      <c r="Y57" s="295"/>
      <c r="Z57" s="296"/>
      <c r="AA57" s="117">
        <f>M57-J57</f>
        <v>-350.76242006886332</v>
      </c>
      <c r="AB57" s="110">
        <f>M57/J57</f>
        <v>0.89370835755488987</v>
      </c>
      <c r="AC57" s="291"/>
    </row>
    <row r="58" spans="1:29" ht="15.75" customHeight="1">
      <c r="A58" s="312"/>
      <c r="B58" s="100" t="s">
        <v>120</v>
      </c>
      <c r="C58" s="293" t="s">
        <v>235</v>
      </c>
      <c r="D58" s="294"/>
      <c r="E58" s="101">
        <v>18.170000000000002</v>
      </c>
      <c r="F58" s="102">
        <v>3098</v>
      </c>
      <c r="G58" s="103">
        <f t="shared" si="21"/>
        <v>56290.66</v>
      </c>
      <c r="H58" s="26"/>
      <c r="I58" s="104">
        <v>4</v>
      </c>
      <c r="J58" s="105">
        <v>3300</v>
      </c>
      <c r="K58" s="106">
        <f t="shared" si="17"/>
        <v>825</v>
      </c>
      <c r="L58" s="107">
        <v>4</v>
      </c>
      <c r="M58" s="105">
        <f>F58/V58*60</f>
        <v>2949.6958476593509</v>
      </c>
      <c r="N58" s="106">
        <f>M58/L58</f>
        <v>737.42396191483772</v>
      </c>
      <c r="O58" s="108">
        <f>L58-I58</f>
        <v>0</v>
      </c>
      <c r="P58" s="109">
        <f>N58-K58</f>
        <v>-87.576038085162281</v>
      </c>
      <c r="Q58" s="110">
        <f>N58/K58</f>
        <v>0.89384722656343962</v>
      </c>
      <c r="R58" s="307"/>
      <c r="S58" s="47">
        <v>0.37361111111111112</v>
      </c>
      <c r="T58" s="48">
        <v>0.41737268518518517</v>
      </c>
      <c r="U58" s="111"/>
      <c r="V58" s="112">
        <v>63.01666666666663</v>
      </c>
      <c r="W58" s="113"/>
      <c r="X58" s="116"/>
      <c r="Y58" s="295"/>
      <c r="Z58" s="296"/>
      <c r="AA58" s="117">
        <f>M58-J58</f>
        <v>-350.30415234064913</v>
      </c>
      <c r="AB58" s="110">
        <f>M58/J58</f>
        <v>0.89384722656343962</v>
      </c>
      <c r="AC58" s="291"/>
    </row>
    <row r="59" spans="1:29" ht="15.75" customHeight="1">
      <c r="A59" s="312"/>
      <c r="B59" s="100" t="s">
        <v>120</v>
      </c>
      <c r="C59" s="293" t="s">
        <v>129</v>
      </c>
      <c r="D59" s="294"/>
      <c r="E59" s="101">
        <v>17.89</v>
      </c>
      <c r="F59" s="102">
        <v>2124</v>
      </c>
      <c r="G59" s="103">
        <f t="shared" si="21"/>
        <v>37998.36</v>
      </c>
      <c r="H59" s="26"/>
      <c r="I59" s="104">
        <v>4</v>
      </c>
      <c r="J59" s="105">
        <v>3300</v>
      </c>
      <c r="K59" s="106">
        <f t="shared" si="17"/>
        <v>825</v>
      </c>
      <c r="L59" s="107">
        <v>4</v>
      </c>
      <c r="M59" s="105">
        <f>F59/V59*60</f>
        <v>2948.8623216351725</v>
      </c>
      <c r="N59" s="106">
        <f>M59/L59</f>
        <v>737.21558040879313</v>
      </c>
      <c r="O59" s="108">
        <f>L59-I59</f>
        <v>0</v>
      </c>
      <c r="P59" s="109">
        <f>N59-K59</f>
        <v>-87.78441959120687</v>
      </c>
      <c r="Q59" s="110">
        <f>N59/K59</f>
        <v>0.89359464291974922</v>
      </c>
      <c r="R59" s="307"/>
      <c r="S59" s="47">
        <v>0.42152777777777778</v>
      </c>
      <c r="T59" s="48">
        <v>0.45153935185185184</v>
      </c>
      <c r="U59" s="111">
        <v>5.9833333333333627</v>
      </c>
      <c r="V59" s="112">
        <v>43.216666666666654</v>
      </c>
      <c r="W59" s="113"/>
      <c r="X59" s="116"/>
      <c r="Y59" s="295"/>
      <c r="Z59" s="296"/>
      <c r="AA59" s="117">
        <f>M59-J59</f>
        <v>-351.13767836482748</v>
      </c>
      <c r="AB59" s="110">
        <f>M59/J59</f>
        <v>0.89359464291974922</v>
      </c>
      <c r="AC59" s="291"/>
    </row>
    <row r="60" spans="1:29" ht="15.75" customHeight="1">
      <c r="A60" s="312"/>
      <c r="B60" s="100"/>
      <c r="C60" s="293"/>
      <c r="D60" s="294"/>
      <c r="E60" s="101"/>
      <c r="F60" s="102"/>
      <c r="G60" s="103"/>
      <c r="H60" s="13"/>
      <c r="I60" s="104"/>
      <c r="J60" s="105"/>
      <c r="K60" s="106"/>
      <c r="L60" s="118"/>
      <c r="M60" s="105"/>
      <c r="N60" s="106"/>
      <c r="O60" s="108"/>
      <c r="P60" s="109"/>
      <c r="Q60" s="110"/>
      <c r="R60" s="307"/>
      <c r="S60" s="47"/>
      <c r="T60" s="48"/>
      <c r="U60" s="111"/>
      <c r="V60" s="112"/>
      <c r="W60" s="113"/>
      <c r="X60" s="116"/>
      <c r="Y60" s="295"/>
      <c r="Z60" s="296"/>
      <c r="AA60" s="117"/>
      <c r="AB60" s="110"/>
      <c r="AC60" s="291"/>
    </row>
    <row r="61" spans="1:29" ht="15.75" customHeight="1">
      <c r="A61" s="312"/>
      <c r="B61" s="100"/>
      <c r="C61" s="293"/>
      <c r="D61" s="294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307"/>
      <c r="S61" s="47"/>
      <c r="T61" s="48"/>
      <c r="U61" s="111"/>
      <c r="V61" s="112"/>
      <c r="W61" s="113"/>
      <c r="X61" s="116"/>
      <c r="Y61" s="295"/>
      <c r="Z61" s="296"/>
      <c r="AA61" s="117"/>
      <c r="AB61" s="110"/>
      <c r="AC61" s="291"/>
    </row>
    <row r="62" spans="1:29" ht="15.75" customHeight="1">
      <c r="A62" s="312"/>
      <c r="B62" s="100"/>
      <c r="C62" s="293"/>
      <c r="D62" s="294"/>
      <c r="E62" s="101"/>
      <c r="F62" s="102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307"/>
      <c r="S62" s="47"/>
      <c r="T62" s="48"/>
      <c r="U62" s="111"/>
      <c r="V62" s="112"/>
      <c r="W62" s="113"/>
      <c r="X62" s="116"/>
      <c r="Y62" s="295"/>
      <c r="Z62" s="296"/>
      <c r="AA62" s="117"/>
      <c r="AB62" s="110"/>
      <c r="AC62" s="291"/>
    </row>
    <row r="63" spans="1:29" ht="15.75" customHeight="1">
      <c r="A63" s="312"/>
      <c r="B63" s="100"/>
      <c r="C63" s="293"/>
      <c r="D63" s="294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07"/>
      <c r="S63" s="47"/>
      <c r="T63" s="48"/>
      <c r="U63" s="111"/>
      <c r="V63" s="112"/>
      <c r="W63" s="113"/>
      <c r="X63" s="116"/>
      <c r="Y63" s="295"/>
      <c r="Z63" s="296"/>
      <c r="AA63" s="117"/>
      <c r="AB63" s="110"/>
      <c r="AC63" s="291"/>
    </row>
    <row r="64" spans="1:29" ht="15.75" customHeight="1">
      <c r="A64" s="312"/>
      <c r="B64" s="100"/>
      <c r="C64" s="293"/>
      <c r="D64" s="294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07"/>
      <c r="S64" s="47"/>
      <c r="T64" s="48"/>
      <c r="U64" s="111"/>
      <c r="V64" s="112"/>
      <c r="W64" s="113"/>
      <c r="X64" s="116"/>
      <c r="Y64" s="295"/>
      <c r="Z64" s="296"/>
      <c r="AA64" s="117"/>
      <c r="AB64" s="110"/>
      <c r="AC64" s="291"/>
    </row>
    <row r="65" spans="1:29" ht="15.75" customHeight="1">
      <c r="A65" s="312"/>
      <c r="B65" s="100"/>
      <c r="C65" s="293"/>
      <c r="D65" s="294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07"/>
      <c r="S65" s="47"/>
      <c r="T65" s="48"/>
      <c r="U65" s="111"/>
      <c r="V65" s="112"/>
      <c r="W65" s="113"/>
      <c r="X65" s="116"/>
      <c r="Y65" s="295"/>
      <c r="Z65" s="296"/>
      <c r="AA65" s="117"/>
      <c r="AB65" s="110"/>
      <c r="AC65" s="291"/>
    </row>
    <row r="66" spans="1:29" ht="15.75" customHeight="1">
      <c r="A66" s="312"/>
      <c r="B66" s="100"/>
      <c r="C66" s="293"/>
      <c r="D66" s="294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07"/>
      <c r="S66" s="47"/>
      <c r="T66" s="48"/>
      <c r="U66" s="111"/>
      <c r="V66" s="112"/>
      <c r="W66" s="113"/>
      <c r="X66" s="116"/>
      <c r="Y66" s="295"/>
      <c r="Z66" s="296"/>
      <c r="AA66" s="117"/>
      <c r="AB66" s="110"/>
      <c r="AC66" s="291"/>
    </row>
    <row r="67" spans="1:29" ht="15.75" customHeight="1">
      <c r="A67" s="312"/>
      <c r="B67" s="100"/>
      <c r="C67" s="293"/>
      <c r="D67" s="294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07"/>
      <c r="S67" s="47"/>
      <c r="T67" s="48"/>
      <c r="U67" s="111"/>
      <c r="V67" s="112"/>
      <c r="W67" s="113"/>
      <c r="X67" s="116"/>
      <c r="Y67" s="295"/>
      <c r="Z67" s="296"/>
      <c r="AA67" s="117"/>
      <c r="AB67" s="110"/>
      <c r="AC67" s="291"/>
    </row>
    <row r="68" spans="1:29" ht="15.75" customHeight="1">
      <c r="A68" s="312"/>
      <c r="B68" s="100"/>
      <c r="C68" s="293"/>
      <c r="D68" s="294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07"/>
      <c r="S68" s="47"/>
      <c r="T68" s="48"/>
      <c r="U68" s="111"/>
      <c r="V68" s="112"/>
      <c r="W68" s="113"/>
      <c r="X68" s="116"/>
      <c r="Y68" s="295"/>
      <c r="Z68" s="296"/>
      <c r="AA68" s="117"/>
      <c r="AB68" s="110"/>
      <c r="AC68" s="291"/>
    </row>
    <row r="69" spans="1:29" ht="15.75" customHeight="1">
      <c r="A69" s="312"/>
      <c r="B69" s="100"/>
      <c r="C69" s="293"/>
      <c r="D69" s="294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07"/>
      <c r="S69" s="47"/>
      <c r="T69" s="48"/>
      <c r="U69" s="111"/>
      <c r="V69" s="112"/>
      <c r="W69" s="113"/>
      <c r="X69" s="116"/>
      <c r="Y69" s="295"/>
      <c r="Z69" s="296"/>
      <c r="AA69" s="117"/>
      <c r="AB69" s="110"/>
      <c r="AC69" s="291"/>
    </row>
    <row r="70" spans="1:29" ht="15.75" customHeight="1">
      <c r="A70" s="312"/>
      <c r="B70" s="100"/>
      <c r="C70" s="293"/>
      <c r="D70" s="294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07"/>
      <c r="S70" s="47"/>
      <c r="T70" s="48"/>
      <c r="U70" s="111"/>
      <c r="V70" s="112"/>
      <c r="W70" s="113"/>
      <c r="X70" s="116"/>
      <c r="Y70" s="295"/>
      <c r="Z70" s="296"/>
      <c r="AA70" s="117"/>
      <c r="AB70" s="110"/>
      <c r="AC70" s="291"/>
    </row>
    <row r="71" spans="1:29" ht="15.75" customHeight="1">
      <c r="A71" s="312"/>
      <c r="B71" s="100"/>
      <c r="C71" s="293"/>
      <c r="D71" s="294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07"/>
      <c r="S71" s="119"/>
      <c r="T71" s="120"/>
      <c r="U71" s="130"/>
      <c r="V71" s="131"/>
      <c r="W71" s="126"/>
      <c r="X71" s="127"/>
      <c r="Y71" s="295"/>
      <c r="Z71" s="296"/>
      <c r="AA71" s="165"/>
      <c r="AB71" s="125"/>
      <c r="AC71" s="291"/>
    </row>
    <row r="72" spans="1:29" ht="15.75" customHeight="1" thickBot="1">
      <c r="A72" s="313"/>
      <c r="B72" s="133" t="s">
        <v>117</v>
      </c>
      <c r="C72" s="297"/>
      <c r="D72" s="297"/>
      <c r="E72" s="134"/>
      <c r="F72" s="99"/>
      <c r="G72" s="135"/>
      <c r="H72" s="69"/>
      <c r="I72" s="136">
        <f t="shared" ref="I72:J72" si="22">AVERAGE(I56:I71)</f>
        <v>3.75</v>
      </c>
      <c r="J72" s="137">
        <f t="shared" si="22"/>
        <v>3300</v>
      </c>
      <c r="K72" s="138">
        <f t="shared" ref="K72" si="23">J72/I72</f>
        <v>880</v>
      </c>
      <c r="L72" s="136">
        <f t="shared" ref="L72:M72" si="24">AVERAGE(L56:L71)</f>
        <v>3.75</v>
      </c>
      <c r="M72" s="137">
        <f t="shared" si="24"/>
        <v>2950.529582467705</v>
      </c>
      <c r="N72" s="138">
        <f>M72/L72</f>
        <v>786.80788865805471</v>
      </c>
      <c r="O72" s="139">
        <f>L72-I72</f>
        <v>0</v>
      </c>
      <c r="P72" s="140">
        <f>N72-K72</f>
        <v>-93.192111341945292</v>
      </c>
      <c r="Q72" s="141">
        <f>N72/K72</f>
        <v>0.89409987347506215</v>
      </c>
      <c r="R72" s="308"/>
      <c r="S72" s="142">
        <f>S56</f>
        <v>0.29178240740740741</v>
      </c>
      <c r="T72" s="143">
        <f>INDEX(T56:T71,COUNTA(T56:T71))</f>
        <v>0.45153935185185184</v>
      </c>
      <c r="U72" s="144"/>
      <c r="V72" s="166"/>
      <c r="W72" s="99"/>
      <c r="X72" s="69"/>
      <c r="Y72" s="298"/>
      <c r="Z72" s="299"/>
      <c r="AA72" s="168">
        <f>M72-J72</f>
        <v>-349.47041753229496</v>
      </c>
      <c r="AB72" s="141">
        <f>M72/J72</f>
        <v>0.89409987347506215</v>
      </c>
      <c r="AC72" s="292"/>
    </row>
    <row r="73" spans="1:29" ht="15.75" customHeight="1">
      <c r="A73" s="300" t="s">
        <v>71</v>
      </c>
      <c r="B73" s="114" t="s">
        <v>120</v>
      </c>
      <c r="C73" s="304" t="s">
        <v>131</v>
      </c>
      <c r="D73" s="305"/>
      <c r="E73" s="147">
        <v>18.18</v>
      </c>
      <c r="F73" s="97">
        <v>893</v>
      </c>
      <c r="G73" s="148">
        <f t="shared" ref="G73:G76" si="25">E73*F73</f>
        <v>16234.74</v>
      </c>
      <c r="H73" s="149"/>
      <c r="I73" s="150">
        <v>3</v>
      </c>
      <c r="J73" s="151">
        <v>3600</v>
      </c>
      <c r="K73" s="152">
        <f>J73/I73</f>
        <v>1200</v>
      </c>
      <c r="L73" s="153">
        <v>3</v>
      </c>
      <c r="M73" s="151">
        <f>F73/V73*60</f>
        <v>3121.1650485436908</v>
      </c>
      <c r="N73" s="152">
        <f>M73/L73</f>
        <v>1040.3883495145635</v>
      </c>
      <c r="O73" s="154">
        <f>L73-I73</f>
        <v>0</v>
      </c>
      <c r="P73" s="155">
        <f>N73-K73</f>
        <v>-159.61165048543648</v>
      </c>
      <c r="Q73" s="156">
        <f>N73/K73</f>
        <v>0.86699029126213623</v>
      </c>
      <c r="R73" s="306">
        <f>Q89</f>
        <v>0.87260260986066651</v>
      </c>
      <c r="S73" s="157">
        <v>0.25</v>
      </c>
      <c r="T73" s="158">
        <v>0.26192129629629629</v>
      </c>
      <c r="U73" s="159"/>
      <c r="V73" s="160">
        <v>17.166666666666657</v>
      </c>
      <c r="W73" s="161"/>
      <c r="X73" s="162"/>
      <c r="Y73" s="309"/>
      <c r="Z73" s="310"/>
      <c r="AA73" s="115">
        <f>M73-J73</f>
        <v>-478.83495145630923</v>
      </c>
      <c r="AB73" s="156">
        <f>M73/J73</f>
        <v>0.86699029126213634</v>
      </c>
      <c r="AC73" s="290">
        <f>AB89</f>
        <v>0.87260260986066651</v>
      </c>
    </row>
    <row r="74" spans="1:29" ht="15.75" customHeight="1">
      <c r="A74" s="301"/>
      <c r="B74" s="100" t="s">
        <v>120</v>
      </c>
      <c r="C74" s="293" t="s">
        <v>132</v>
      </c>
      <c r="D74" s="294"/>
      <c r="E74" s="101">
        <v>14.03</v>
      </c>
      <c r="F74" s="102">
        <v>3380</v>
      </c>
      <c r="G74" s="103">
        <f t="shared" si="25"/>
        <v>47421.4</v>
      </c>
      <c r="H74" s="26"/>
      <c r="I74" s="104">
        <v>3</v>
      </c>
      <c r="J74" s="105">
        <v>3000</v>
      </c>
      <c r="K74" s="106">
        <f t="shared" ref="K74:K110" si="26">J74/I74</f>
        <v>1000</v>
      </c>
      <c r="L74" s="107">
        <v>3</v>
      </c>
      <c r="M74" s="105">
        <f>F74/V74*60</f>
        <v>2686.6858026054333</v>
      </c>
      <c r="N74" s="106">
        <f>M74/L74</f>
        <v>895.56193420181114</v>
      </c>
      <c r="O74" s="108">
        <f>L74-I74</f>
        <v>0</v>
      </c>
      <c r="P74" s="109">
        <f>N74-K74</f>
        <v>-104.43806579818886</v>
      </c>
      <c r="Q74" s="110">
        <f>N74/K74</f>
        <v>0.89556193420181118</v>
      </c>
      <c r="R74" s="307"/>
      <c r="S74" s="47">
        <v>0.27222222222222225</v>
      </c>
      <c r="T74" s="48">
        <v>0.3246412037037037</v>
      </c>
      <c r="U74" s="111">
        <v>14.833333333333387</v>
      </c>
      <c r="V74" s="112">
        <v>75.483333333333277</v>
      </c>
      <c r="W74" s="113"/>
      <c r="X74" s="116"/>
      <c r="Y74" s="295"/>
      <c r="Z74" s="296"/>
      <c r="AA74" s="117">
        <f>M74-J74</f>
        <v>-313.31419739456669</v>
      </c>
      <c r="AB74" s="110">
        <f>M74/J74</f>
        <v>0.89556193420181107</v>
      </c>
      <c r="AC74" s="291"/>
    </row>
    <row r="75" spans="1:29" ht="15.75" customHeight="1">
      <c r="A75" s="301"/>
      <c r="B75" s="100" t="s">
        <v>120</v>
      </c>
      <c r="C75" s="293" t="s">
        <v>133</v>
      </c>
      <c r="D75" s="294"/>
      <c r="E75" s="101">
        <v>18.18</v>
      </c>
      <c r="F75" s="102">
        <v>1747</v>
      </c>
      <c r="G75" s="103">
        <f t="shared" si="25"/>
        <v>31760.46</v>
      </c>
      <c r="H75" s="26"/>
      <c r="I75" s="104">
        <v>3</v>
      </c>
      <c r="J75" s="105">
        <v>3600</v>
      </c>
      <c r="K75" s="106">
        <f t="shared" si="26"/>
        <v>1200</v>
      </c>
      <c r="L75" s="107">
        <v>3</v>
      </c>
      <c r="M75" s="105">
        <f>F75/V75*60</f>
        <v>3116.5510406342883</v>
      </c>
      <c r="N75" s="106">
        <f>M75/L75</f>
        <v>1038.8503468780962</v>
      </c>
      <c r="O75" s="108">
        <f>L75-I75</f>
        <v>0</v>
      </c>
      <c r="P75" s="109">
        <f>N75-K75</f>
        <v>-161.14965312190384</v>
      </c>
      <c r="Q75" s="110">
        <f>N75/K75</f>
        <v>0.86570862239841351</v>
      </c>
      <c r="R75" s="307"/>
      <c r="S75" s="47">
        <v>0.33497685185185183</v>
      </c>
      <c r="T75" s="48">
        <v>0.35833333333333334</v>
      </c>
      <c r="U75" s="111">
        <v>14.883333333333315</v>
      </c>
      <c r="V75" s="112">
        <v>33.633333333333368</v>
      </c>
      <c r="W75" s="113">
        <v>0.35833333333333334</v>
      </c>
      <c r="X75" s="116">
        <v>0.39374999999999999</v>
      </c>
      <c r="Y75" s="295"/>
      <c r="Z75" s="296"/>
      <c r="AA75" s="117">
        <f>M75-J75</f>
        <v>-483.44895936571174</v>
      </c>
      <c r="AB75" s="110">
        <f>M75/J75</f>
        <v>0.8657086223984134</v>
      </c>
      <c r="AC75" s="291"/>
    </row>
    <row r="76" spans="1:29" ht="15.75" customHeight="1">
      <c r="A76" s="301"/>
      <c r="B76" s="100" t="s">
        <v>120</v>
      </c>
      <c r="C76" s="293" t="s">
        <v>134</v>
      </c>
      <c r="D76" s="294"/>
      <c r="E76" s="101">
        <v>14.28</v>
      </c>
      <c r="F76" s="102">
        <v>2759</v>
      </c>
      <c r="G76" s="103">
        <f t="shared" si="25"/>
        <v>39398.519999999997</v>
      </c>
      <c r="H76" s="26">
        <v>2</v>
      </c>
      <c r="I76" s="104">
        <v>3</v>
      </c>
      <c r="J76" s="105">
        <v>3600</v>
      </c>
      <c r="K76" s="106">
        <f t="shared" si="26"/>
        <v>1200</v>
      </c>
      <c r="L76" s="107">
        <v>3</v>
      </c>
      <c r="M76" s="105">
        <f>F76/V76*60</f>
        <v>3117.5141242937857</v>
      </c>
      <c r="N76" s="106">
        <f>M76/L76</f>
        <v>1039.1713747645952</v>
      </c>
      <c r="O76" s="108">
        <f>L76-I76</f>
        <v>0</v>
      </c>
      <c r="P76" s="109">
        <f>N76-K76</f>
        <v>-160.82862523540484</v>
      </c>
      <c r="Q76" s="110">
        <f>N76/K76</f>
        <v>0.86597614563716263</v>
      </c>
      <c r="R76" s="307"/>
      <c r="S76" s="47">
        <v>0.39374999999999999</v>
      </c>
      <c r="T76" s="48">
        <v>0.43062499999999998</v>
      </c>
      <c r="U76" s="111"/>
      <c r="V76" s="112">
        <v>53.099999999999987</v>
      </c>
      <c r="W76" s="113"/>
      <c r="X76" s="116"/>
      <c r="Y76" s="295"/>
      <c r="Z76" s="296"/>
      <c r="AA76" s="117">
        <f>M76-J76</f>
        <v>-482.4858757062143</v>
      </c>
      <c r="AB76" s="110">
        <f>M76/J76</f>
        <v>0.86597614563716274</v>
      </c>
      <c r="AC76" s="291"/>
    </row>
    <row r="77" spans="1:29" ht="15.75" customHeight="1">
      <c r="A77" s="302"/>
      <c r="B77" s="100"/>
      <c r="C77" s="293"/>
      <c r="D77" s="294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307"/>
      <c r="S77" s="47"/>
      <c r="T77" s="48"/>
      <c r="U77" s="111"/>
      <c r="V77" s="112"/>
      <c r="W77" s="113"/>
      <c r="X77" s="116"/>
      <c r="Y77" s="295"/>
      <c r="Z77" s="296"/>
      <c r="AA77" s="117"/>
      <c r="AB77" s="110"/>
      <c r="AC77" s="291"/>
    </row>
    <row r="78" spans="1:29" ht="15.75" customHeight="1">
      <c r="A78" s="302"/>
      <c r="B78" s="100"/>
      <c r="C78" s="293"/>
      <c r="D78" s="294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07"/>
      <c r="S78" s="47"/>
      <c r="T78" s="48"/>
      <c r="U78" s="111"/>
      <c r="V78" s="112"/>
      <c r="W78" s="113"/>
      <c r="X78" s="116"/>
      <c r="Y78" s="295"/>
      <c r="Z78" s="296"/>
      <c r="AA78" s="117"/>
      <c r="AB78" s="110"/>
      <c r="AC78" s="291"/>
    </row>
    <row r="79" spans="1:29" ht="15.75" customHeight="1">
      <c r="A79" s="302"/>
      <c r="B79" s="100"/>
      <c r="C79" s="293"/>
      <c r="D79" s="294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307"/>
      <c r="S79" s="47"/>
      <c r="T79" s="48"/>
      <c r="U79" s="111"/>
      <c r="V79" s="112"/>
      <c r="W79" s="113"/>
      <c r="X79" s="116"/>
      <c r="Y79" s="295"/>
      <c r="Z79" s="296"/>
      <c r="AA79" s="117"/>
      <c r="AB79" s="110"/>
      <c r="AC79" s="291"/>
    </row>
    <row r="80" spans="1:29" ht="15.75" customHeight="1">
      <c r="A80" s="302"/>
      <c r="B80" s="100"/>
      <c r="C80" s="293"/>
      <c r="D80" s="294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07"/>
      <c r="S80" s="47"/>
      <c r="T80" s="48"/>
      <c r="U80" s="111"/>
      <c r="V80" s="112"/>
      <c r="W80" s="113"/>
      <c r="X80" s="116"/>
      <c r="Y80" s="295"/>
      <c r="Z80" s="296"/>
      <c r="AA80" s="117"/>
      <c r="AB80" s="110"/>
      <c r="AC80" s="291"/>
    </row>
    <row r="81" spans="1:29" ht="15.75" customHeight="1">
      <c r="A81" s="302"/>
      <c r="B81" s="100"/>
      <c r="C81" s="293"/>
      <c r="D81" s="294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07"/>
      <c r="S81" s="47"/>
      <c r="T81" s="48"/>
      <c r="U81" s="111"/>
      <c r="V81" s="112"/>
      <c r="W81" s="113"/>
      <c r="X81" s="116"/>
      <c r="Y81" s="295"/>
      <c r="Z81" s="296"/>
      <c r="AA81" s="117"/>
      <c r="AB81" s="110"/>
      <c r="AC81" s="291"/>
    </row>
    <row r="82" spans="1:29" ht="15.75" customHeight="1">
      <c r="A82" s="302"/>
      <c r="B82" s="100"/>
      <c r="C82" s="293"/>
      <c r="D82" s="294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07"/>
      <c r="S82" s="47"/>
      <c r="T82" s="48"/>
      <c r="U82" s="111"/>
      <c r="V82" s="112"/>
      <c r="W82" s="113"/>
      <c r="X82" s="116"/>
      <c r="Y82" s="295"/>
      <c r="Z82" s="296"/>
      <c r="AA82" s="117"/>
      <c r="AB82" s="110"/>
      <c r="AC82" s="291"/>
    </row>
    <row r="83" spans="1:29" ht="15.75" customHeight="1">
      <c r="A83" s="302"/>
      <c r="B83" s="100"/>
      <c r="C83" s="293"/>
      <c r="D83" s="294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07"/>
      <c r="S83" s="47"/>
      <c r="T83" s="48"/>
      <c r="U83" s="111"/>
      <c r="V83" s="112"/>
      <c r="W83" s="126"/>
      <c r="X83" s="127"/>
      <c r="Y83" s="295"/>
      <c r="Z83" s="296"/>
      <c r="AA83" s="117"/>
      <c r="AB83" s="110"/>
      <c r="AC83" s="291"/>
    </row>
    <row r="84" spans="1:29" ht="15.75" customHeight="1">
      <c r="A84" s="302"/>
      <c r="B84" s="100"/>
      <c r="C84" s="293"/>
      <c r="D84" s="294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07"/>
      <c r="S84" s="47"/>
      <c r="T84" s="48"/>
      <c r="U84" s="111"/>
      <c r="V84" s="112"/>
      <c r="W84" s="126"/>
      <c r="X84" s="127"/>
      <c r="Y84" s="295"/>
      <c r="Z84" s="296"/>
      <c r="AA84" s="117"/>
      <c r="AB84" s="110"/>
      <c r="AC84" s="291"/>
    </row>
    <row r="85" spans="1:29" ht="15.75" customHeight="1">
      <c r="A85" s="302"/>
      <c r="B85" s="100"/>
      <c r="C85" s="293"/>
      <c r="D85" s="294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07"/>
      <c r="S85" s="47"/>
      <c r="T85" s="48"/>
      <c r="U85" s="111"/>
      <c r="V85" s="112"/>
      <c r="W85" s="126"/>
      <c r="X85" s="127"/>
      <c r="Y85" s="295"/>
      <c r="Z85" s="296"/>
      <c r="AA85" s="117"/>
      <c r="AB85" s="110"/>
      <c r="AC85" s="291"/>
    </row>
    <row r="86" spans="1:29" ht="15.75" customHeight="1">
      <c r="A86" s="302"/>
      <c r="B86" s="100"/>
      <c r="C86" s="293"/>
      <c r="D86" s="294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07"/>
      <c r="S86" s="47"/>
      <c r="T86" s="48"/>
      <c r="U86" s="111"/>
      <c r="V86" s="112"/>
      <c r="W86" s="126"/>
      <c r="X86" s="127"/>
      <c r="Y86" s="295"/>
      <c r="Z86" s="296"/>
      <c r="AA86" s="117"/>
      <c r="AB86" s="110"/>
      <c r="AC86" s="291"/>
    </row>
    <row r="87" spans="1:29" ht="15.75" customHeight="1">
      <c r="A87" s="302"/>
      <c r="B87" s="100"/>
      <c r="C87" s="293"/>
      <c r="D87" s="294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07"/>
      <c r="S87" s="47"/>
      <c r="T87" s="48"/>
      <c r="U87" s="111"/>
      <c r="V87" s="112"/>
      <c r="W87" s="126"/>
      <c r="X87" s="127"/>
      <c r="Y87" s="295"/>
      <c r="Z87" s="296"/>
      <c r="AA87" s="117"/>
      <c r="AB87" s="110"/>
      <c r="AC87" s="291"/>
    </row>
    <row r="88" spans="1:29" ht="15.75" customHeight="1">
      <c r="A88" s="302"/>
      <c r="B88" s="100"/>
      <c r="C88" s="293"/>
      <c r="D88" s="294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07"/>
      <c r="S88" s="119"/>
      <c r="T88" s="120"/>
      <c r="U88" s="130"/>
      <c r="V88" s="131"/>
      <c r="W88" s="126"/>
      <c r="X88" s="127"/>
      <c r="Y88" s="295"/>
      <c r="Z88" s="296"/>
      <c r="AA88" s="165"/>
      <c r="AB88" s="125"/>
      <c r="AC88" s="291"/>
    </row>
    <row r="89" spans="1:29" ht="15.75" customHeight="1" thickBot="1">
      <c r="A89" s="303"/>
      <c r="B89" s="133" t="s">
        <v>117</v>
      </c>
      <c r="C89" s="297"/>
      <c r="D89" s="297"/>
      <c r="E89" s="134"/>
      <c r="F89" s="99"/>
      <c r="G89" s="135"/>
      <c r="H89" s="69"/>
      <c r="I89" s="136">
        <f t="shared" ref="I89:J89" si="27">AVERAGE(I73:I88)</f>
        <v>3</v>
      </c>
      <c r="J89" s="137">
        <f t="shared" si="27"/>
        <v>3450</v>
      </c>
      <c r="K89" s="138">
        <f t="shared" ref="K89" si="28">J89/I89</f>
        <v>1150</v>
      </c>
      <c r="L89" s="136">
        <f t="shared" ref="L89:M89" si="29">AVERAGE(L73:L88)</f>
        <v>3</v>
      </c>
      <c r="M89" s="137">
        <f t="shared" si="29"/>
        <v>3010.4790040192993</v>
      </c>
      <c r="N89" s="138">
        <f t="shared" ref="N89:N94" si="30">M89/L89</f>
        <v>1003.4930013397665</v>
      </c>
      <c r="O89" s="139">
        <f t="shared" ref="O89:O94" si="31">L89-I89</f>
        <v>0</v>
      </c>
      <c r="P89" s="140">
        <f t="shared" ref="P89:P94" si="32">N89-K89</f>
        <v>-146.50699866023353</v>
      </c>
      <c r="Q89" s="141">
        <f t="shared" ref="Q89:Q94" si="33">N89/K89</f>
        <v>0.87260260986066651</v>
      </c>
      <c r="R89" s="308"/>
      <c r="S89" s="142">
        <f>S73</f>
        <v>0.25</v>
      </c>
      <c r="T89" s="143">
        <f>INDEX(T73:T88,COUNTA(T73:T88))</f>
        <v>0.43062499999999998</v>
      </c>
      <c r="U89" s="144"/>
      <c r="V89" s="166"/>
      <c r="W89" s="99"/>
      <c r="X89" s="69"/>
      <c r="Y89" s="298"/>
      <c r="Z89" s="299"/>
      <c r="AA89" s="168">
        <f t="shared" ref="AA89:AA94" si="34">M89-J89</f>
        <v>-439.52099598070072</v>
      </c>
      <c r="AB89" s="141">
        <f t="shared" ref="AB89:AB94" si="35">M89/J89</f>
        <v>0.87260260986066651</v>
      </c>
      <c r="AC89" s="292"/>
    </row>
    <row r="90" spans="1:29" ht="15.75" customHeight="1">
      <c r="A90" s="311" t="s">
        <v>78</v>
      </c>
      <c r="B90" s="114" t="s">
        <v>120</v>
      </c>
      <c r="C90" s="304" t="s">
        <v>135</v>
      </c>
      <c r="D90" s="305"/>
      <c r="E90" s="147">
        <v>25.45</v>
      </c>
      <c r="F90" s="97">
        <v>569</v>
      </c>
      <c r="G90" s="148">
        <f t="shared" ref="G90:G94" si="36">E90*F90</f>
        <v>14481.05</v>
      </c>
      <c r="H90" s="149"/>
      <c r="I90" s="150">
        <v>4</v>
      </c>
      <c r="J90" s="151">
        <v>3300</v>
      </c>
      <c r="K90" s="152">
        <f>J90/I90</f>
        <v>825</v>
      </c>
      <c r="L90" s="153">
        <v>4</v>
      </c>
      <c r="M90" s="151">
        <f>F90/V90*60</f>
        <v>2926.2857142857115</v>
      </c>
      <c r="N90" s="152">
        <f t="shared" si="30"/>
        <v>731.57142857142787</v>
      </c>
      <c r="O90" s="154">
        <f t="shared" si="31"/>
        <v>0</v>
      </c>
      <c r="P90" s="155">
        <f t="shared" si="32"/>
        <v>-93.428571428572127</v>
      </c>
      <c r="Q90" s="156">
        <f t="shared" si="33"/>
        <v>0.88675324675324596</v>
      </c>
      <c r="R90" s="306">
        <f>Q106</f>
        <v>0.88366743712538198</v>
      </c>
      <c r="S90" s="157">
        <v>0.29189814814814813</v>
      </c>
      <c r="T90" s="158">
        <v>0.3</v>
      </c>
      <c r="U90" s="159"/>
      <c r="V90" s="160">
        <v>11.666666666666679</v>
      </c>
      <c r="W90" s="158"/>
      <c r="X90" s="169"/>
      <c r="Y90" s="309"/>
      <c r="Z90" s="310"/>
      <c r="AA90" s="115">
        <f t="shared" si="34"/>
        <v>-373.71428571428851</v>
      </c>
      <c r="AB90" s="156">
        <f t="shared" si="35"/>
        <v>0.88675324675324596</v>
      </c>
      <c r="AC90" s="290">
        <f>AB106</f>
        <v>0.88366743712538198</v>
      </c>
    </row>
    <row r="91" spans="1:29" ht="15.75" customHeight="1">
      <c r="A91" s="312"/>
      <c r="B91" s="100" t="s">
        <v>120</v>
      </c>
      <c r="C91" s="293" t="s">
        <v>136</v>
      </c>
      <c r="D91" s="294"/>
      <c r="E91" s="101">
        <v>25.03</v>
      </c>
      <c r="F91" s="102">
        <v>1163</v>
      </c>
      <c r="G91" s="103">
        <f t="shared" si="36"/>
        <v>29109.890000000003</v>
      </c>
      <c r="H91" s="26"/>
      <c r="I91" s="104">
        <v>4</v>
      </c>
      <c r="J91" s="105">
        <v>3300</v>
      </c>
      <c r="K91" s="106">
        <f t="shared" si="26"/>
        <v>825</v>
      </c>
      <c r="L91" s="107">
        <v>4</v>
      </c>
      <c r="M91" s="105">
        <f>F91/V91*60</f>
        <v>2923.7430167597763</v>
      </c>
      <c r="N91" s="106">
        <f t="shared" si="30"/>
        <v>730.93575418994408</v>
      </c>
      <c r="O91" s="108">
        <f t="shared" si="31"/>
        <v>0</v>
      </c>
      <c r="P91" s="109">
        <f t="shared" si="32"/>
        <v>-94.064245810055922</v>
      </c>
      <c r="Q91" s="110">
        <f t="shared" si="33"/>
        <v>0.88598273235144742</v>
      </c>
      <c r="R91" s="307"/>
      <c r="S91" s="47">
        <v>0.31050925925925926</v>
      </c>
      <c r="T91" s="48">
        <v>0.32708333333333334</v>
      </c>
      <c r="U91" s="111">
        <v>15.133333333333354</v>
      </c>
      <c r="V91" s="112">
        <v>23.866666666666667</v>
      </c>
      <c r="W91" s="113"/>
      <c r="X91" s="13"/>
      <c r="Y91" s="295"/>
      <c r="Z91" s="296"/>
      <c r="AA91" s="117">
        <f t="shared" si="34"/>
        <v>-376.25698324022369</v>
      </c>
      <c r="AB91" s="110">
        <f t="shared" si="35"/>
        <v>0.88598273235144742</v>
      </c>
      <c r="AC91" s="291"/>
    </row>
    <row r="92" spans="1:29" ht="15.75" customHeight="1">
      <c r="A92" s="312"/>
      <c r="B92" s="100" t="s">
        <v>120</v>
      </c>
      <c r="C92" s="293" t="s">
        <v>137</v>
      </c>
      <c r="D92" s="294"/>
      <c r="E92" s="101">
        <v>24.82</v>
      </c>
      <c r="F92" s="102">
        <v>1427</v>
      </c>
      <c r="G92" s="103">
        <f t="shared" si="36"/>
        <v>35418.14</v>
      </c>
      <c r="H92" s="26"/>
      <c r="I92" s="104">
        <v>4</v>
      </c>
      <c r="J92" s="105">
        <v>3300</v>
      </c>
      <c r="K92" s="106">
        <f t="shared" si="26"/>
        <v>825</v>
      </c>
      <c r="L92" s="107">
        <v>4</v>
      </c>
      <c r="M92" s="105">
        <f>F92/V92*60</f>
        <v>2923.847467273763</v>
      </c>
      <c r="N92" s="106">
        <f t="shared" si="30"/>
        <v>730.96186681844074</v>
      </c>
      <c r="O92" s="108">
        <f t="shared" si="31"/>
        <v>0</v>
      </c>
      <c r="P92" s="109">
        <f t="shared" si="32"/>
        <v>-94.03813318155926</v>
      </c>
      <c r="Q92" s="110">
        <f t="shared" si="33"/>
        <v>0.88601438402235244</v>
      </c>
      <c r="R92" s="307"/>
      <c r="S92" s="47">
        <v>0.33750000000000002</v>
      </c>
      <c r="T92" s="48">
        <v>0.35783564814814817</v>
      </c>
      <c r="U92" s="111">
        <v>15.000000000000027</v>
      </c>
      <c r="V92" s="112">
        <v>29.283333333333328</v>
      </c>
      <c r="W92" s="113"/>
      <c r="X92" s="13"/>
      <c r="Y92" s="295"/>
      <c r="Z92" s="296"/>
      <c r="AA92" s="117">
        <f t="shared" si="34"/>
        <v>-376.15253272623704</v>
      </c>
      <c r="AB92" s="110">
        <f t="shared" si="35"/>
        <v>0.88601438402235244</v>
      </c>
      <c r="AC92" s="291"/>
    </row>
    <row r="93" spans="1:29" ht="15.75" customHeight="1">
      <c r="A93" s="312"/>
      <c r="B93" s="100" t="s">
        <v>120</v>
      </c>
      <c r="C93" s="293" t="s">
        <v>138</v>
      </c>
      <c r="D93" s="294"/>
      <c r="E93" s="101">
        <v>30</v>
      </c>
      <c r="F93" s="102">
        <v>2352</v>
      </c>
      <c r="G93" s="103">
        <f t="shared" si="36"/>
        <v>70560</v>
      </c>
      <c r="H93" s="26"/>
      <c r="I93" s="104">
        <v>3</v>
      </c>
      <c r="J93" s="105">
        <v>3000</v>
      </c>
      <c r="K93" s="106">
        <f t="shared" si="26"/>
        <v>1000</v>
      </c>
      <c r="L93" s="107">
        <v>3</v>
      </c>
      <c r="M93" s="105">
        <f>F93/V93*60</f>
        <v>2688.8536043188342</v>
      </c>
      <c r="N93" s="106">
        <f t="shared" si="30"/>
        <v>896.28453477294477</v>
      </c>
      <c r="O93" s="108">
        <f t="shared" si="31"/>
        <v>0</v>
      </c>
      <c r="P93" s="109">
        <f t="shared" si="32"/>
        <v>-103.71546522705523</v>
      </c>
      <c r="Q93" s="110">
        <f t="shared" si="33"/>
        <v>0.89628453477294479</v>
      </c>
      <c r="R93" s="307"/>
      <c r="S93" s="47">
        <v>0.36805555555555558</v>
      </c>
      <c r="T93" s="48">
        <v>0.4045023148148148</v>
      </c>
      <c r="U93" s="111">
        <v>14.716666666666676</v>
      </c>
      <c r="V93" s="112">
        <v>52.483333333333277</v>
      </c>
      <c r="W93" s="113"/>
      <c r="X93" s="116"/>
      <c r="Y93" s="295"/>
      <c r="Z93" s="296"/>
      <c r="AA93" s="117">
        <f t="shared" si="34"/>
        <v>-311.14639568116581</v>
      </c>
      <c r="AB93" s="110">
        <f t="shared" si="35"/>
        <v>0.89628453477294467</v>
      </c>
      <c r="AC93" s="291"/>
    </row>
    <row r="94" spans="1:29" ht="15.75" customHeight="1">
      <c r="A94" s="312"/>
      <c r="B94" s="100" t="s">
        <v>120</v>
      </c>
      <c r="C94" s="293" t="s">
        <v>134</v>
      </c>
      <c r="D94" s="294"/>
      <c r="E94" s="101">
        <v>14.28</v>
      </c>
      <c r="F94" s="102">
        <v>1500</v>
      </c>
      <c r="G94" s="103">
        <f t="shared" si="36"/>
        <v>21420</v>
      </c>
      <c r="H94" s="13"/>
      <c r="I94" s="104">
        <v>3</v>
      </c>
      <c r="J94" s="105">
        <v>3600</v>
      </c>
      <c r="K94" s="106">
        <f t="shared" si="26"/>
        <v>1200</v>
      </c>
      <c r="L94" s="118">
        <v>3</v>
      </c>
      <c r="M94" s="105">
        <f>F94/V94*60</f>
        <v>3117.7829099307178</v>
      </c>
      <c r="N94" s="106">
        <f t="shared" si="30"/>
        <v>1039.2609699769059</v>
      </c>
      <c r="O94" s="108">
        <f t="shared" si="31"/>
        <v>0</v>
      </c>
      <c r="P94" s="109">
        <f t="shared" si="32"/>
        <v>-160.73903002309407</v>
      </c>
      <c r="Q94" s="110">
        <f t="shared" si="33"/>
        <v>0.86605080831408832</v>
      </c>
      <c r="R94" s="307"/>
      <c r="S94" s="47">
        <v>0.42023148148148148</v>
      </c>
      <c r="T94" s="48">
        <v>0.44027777777777777</v>
      </c>
      <c r="U94" s="111"/>
      <c r="V94" s="112">
        <v>28.866666666666649</v>
      </c>
      <c r="W94" s="113"/>
      <c r="X94" s="116"/>
      <c r="Y94" s="295"/>
      <c r="Z94" s="296"/>
      <c r="AA94" s="117">
        <f t="shared" si="34"/>
        <v>-482.21709006928222</v>
      </c>
      <c r="AB94" s="110">
        <f t="shared" si="35"/>
        <v>0.86605080831408832</v>
      </c>
      <c r="AC94" s="291"/>
    </row>
    <row r="95" spans="1:29" ht="15.75" customHeight="1">
      <c r="A95" s="312"/>
      <c r="B95" s="100"/>
      <c r="C95" s="293"/>
      <c r="D95" s="294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07"/>
      <c r="S95" s="47"/>
      <c r="T95" s="48"/>
      <c r="U95" s="111"/>
      <c r="V95" s="112"/>
      <c r="W95" s="113"/>
      <c r="X95" s="50"/>
      <c r="Y95" s="295"/>
      <c r="Z95" s="296"/>
      <c r="AA95" s="117"/>
      <c r="AB95" s="110"/>
      <c r="AC95" s="291"/>
    </row>
    <row r="96" spans="1:29" ht="15.75" customHeight="1">
      <c r="A96" s="312"/>
      <c r="B96" s="100"/>
      <c r="C96" s="293"/>
      <c r="D96" s="294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307"/>
      <c r="S96" s="47"/>
      <c r="T96" s="48"/>
      <c r="U96" s="111"/>
      <c r="V96" s="112"/>
      <c r="W96" s="113"/>
      <c r="X96" s="116"/>
      <c r="Y96" s="295"/>
      <c r="Z96" s="296"/>
      <c r="AA96" s="117"/>
      <c r="AB96" s="110"/>
      <c r="AC96" s="291"/>
    </row>
    <row r="97" spans="1:29" ht="15.75" customHeight="1">
      <c r="A97" s="312"/>
      <c r="B97" s="100"/>
      <c r="C97" s="293"/>
      <c r="D97" s="294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07"/>
      <c r="S97" s="47"/>
      <c r="T97" s="48"/>
      <c r="U97" s="111"/>
      <c r="V97" s="112"/>
      <c r="W97" s="113"/>
      <c r="X97" s="116"/>
      <c r="Y97" s="295"/>
      <c r="Z97" s="296"/>
      <c r="AA97" s="117"/>
      <c r="AB97" s="110"/>
      <c r="AC97" s="291"/>
    </row>
    <row r="98" spans="1:29" ht="15.75" customHeight="1">
      <c r="A98" s="312"/>
      <c r="B98" s="100"/>
      <c r="C98" s="293"/>
      <c r="D98" s="294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07"/>
      <c r="S98" s="47"/>
      <c r="T98" s="48"/>
      <c r="U98" s="111"/>
      <c r="V98" s="112"/>
      <c r="W98" s="126"/>
      <c r="X98" s="127"/>
      <c r="Y98" s="295"/>
      <c r="Z98" s="296"/>
      <c r="AA98" s="117"/>
      <c r="AB98" s="110"/>
      <c r="AC98" s="291"/>
    </row>
    <row r="99" spans="1:29" ht="15.75" customHeight="1">
      <c r="A99" s="312"/>
      <c r="B99" s="100"/>
      <c r="C99" s="293"/>
      <c r="D99" s="294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07"/>
      <c r="S99" s="47"/>
      <c r="T99" s="48"/>
      <c r="U99" s="111"/>
      <c r="V99" s="112"/>
      <c r="W99" s="126"/>
      <c r="X99" s="127"/>
      <c r="Y99" s="295"/>
      <c r="Z99" s="296"/>
      <c r="AA99" s="117"/>
      <c r="AB99" s="110"/>
      <c r="AC99" s="291"/>
    </row>
    <row r="100" spans="1:29" ht="15.75" customHeight="1">
      <c r="A100" s="312"/>
      <c r="B100" s="100"/>
      <c r="C100" s="293"/>
      <c r="D100" s="294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07"/>
      <c r="S100" s="47"/>
      <c r="T100" s="48"/>
      <c r="U100" s="111"/>
      <c r="V100" s="112"/>
      <c r="W100" s="126"/>
      <c r="X100" s="127"/>
      <c r="Y100" s="295"/>
      <c r="Z100" s="296"/>
      <c r="AA100" s="117"/>
      <c r="AB100" s="110"/>
      <c r="AC100" s="291"/>
    </row>
    <row r="101" spans="1:29" ht="15.75" customHeight="1">
      <c r="A101" s="312"/>
      <c r="B101" s="100"/>
      <c r="C101" s="293"/>
      <c r="D101" s="294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07"/>
      <c r="S101" s="47"/>
      <c r="T101" s="48"/>
      <c r="U101" s="111"/>
      <c r="V101" s="112"/>
      <c r="W101" s="126"/>
      <c r="X101" s="127"/>
      <c r="Y101" s="295"/>
      <c r="Z101" s="296"/>
      <c r="AA101" s="117"/>
      <c r="AB101" s="110"/>
      <c r="AC101" s="291"/>
    </row>
    <row r="102" spans="1:29" ht="15.75" customHeight="1">
      <c r="A102" s="312"/>
      <c r="B102" s="100"/>
      <c r="C102" s="293"/>
      <c r="D102" s="294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07"/>
      <c r="S102" s="47"/>
      <c r="T102" s="48"/>
      <c r="U102" s="111"/>
      <c r="V102" s="112"/>
      <c r="W102" s="126"/>
      <c r="X102" s="127"/>
      <c r="Y102" s="295"/>
      <c r="Z102" s="296"/>
      <c r="AA102" s="117"/>
      <c r="AB102" s="110"/>
      <c r="AC102" s="291"/>
    </row>
    <row r="103" spans="1:29" ht="15.75" customHeight="1">
      <c r="A103" s="312"/>
      <c r="B103" s="100"/>
      <c r="C103" s="293"/>
      <c r="D103" s="294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07"/>
      <c r="S103" s="47"/>
      <c r="T103" s="48"/>
      <c r="U103" s="111"/>
      <c r="V103" s="112"/>
      <c r="W103" s="126"/>
      <c r="X103" s="127"/>
      <c r="Y103" s="295"/>
      <c r="Z103" s="296"/>
      <c r="AA103" s="117"/>
      <c r="AB103" s="110"/>
      <c r="AC103" s="291"/>
    </row>
    <row r="104" spans="1:29" ht="15.75" customHeight="1">
      <c r="A104" s="312"/>
      <c r="B104" s="100"/>
      <c r="C104" s="293"/>
      <c r="D104" s="294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07"/>
      <c r="S104" s="47"/>
      <c r="T104" s="48"/>
      <c r="U104" s="111"/>
      <c r="V104" s="112"/>
      <c r="W104" s="126"/>
      <c r="X104" s="127"/>
      <c r="Y104" s="295"/>
      <c r="Z104" s="296"/>
      <c r="AA104" s="117"/>
      <c r="AB104" s="110"/>
      <c r="AC104" s="291"/>
    </row>
    <row r="105" spans="1:29" ht="15.75" customHeight="1">
      <c r="A105" s="312"/>
      <c r="B105" s="100"/>
      <c r="C105" s="293"/>
      <c r="D105" s="294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07"/>
      <c r="S105" s="119"/>
      <c r="T105" s="120"/>
      <c r="U105" s="130"/>
      <c r="V105" s="131"/>
      <c r="W105" s="126"/>
      <c r="X105" s="127"/>
      <c r="Y105" s="295"/>
      <c r="Z105" s="296"/>
      <c r="AA105" s="165"/>
      <c r="AB105" s="125"/>
      <c r="AC105" s="291"/>
    </row>
    <row r="106" spans="1:29" ht="15.75" customHeight="1" thickBot="1">
      <c r="A106" s="313"/>
      <c r="B106" s="133" t="s">
        <v>117</v>
      </c>
      <c r="C106" s="297"/>
      <c r="D106" s="297"/>
      <c r="E106" s="134"/>
      <c r="F106" s="167"/>
      <c r="G106" s="135"/>
      <c r="H106" s="69"/>
      <c r="I106" s="136">
        <f t="shared" ref="I106:J106" si="37">AVERAGE(I90:I105)</f>
        <v>3.6</v>
      </c>
      <c r="J106" s="137">
        <f t="shared" si="37"/>
        <v>3300</v>
      </c>
      <c r="K106" s="138">
        <f t="shared" ref="K106" si="38">J106/I106</f>
        <v>916.66666666666663</v>
      </c>
      <c r="L106" s="136">
        <f t="shared" ref="L106:M106" si="39">AVERAGE(L90:L105)</f>
        <v>3.6</v>
      </c>
      <c r="M106" s="137">
        <f t="shared" si="39"/>
        <v>2916.1025425137605</v>
      </c>
      <c r="N106" s="138">
        <f>M106/L106</f>
        <v>810.0284840316001</v>
      </c>
      <c r="O106" s="139">
        <f>L106-I106</f>
        <v>0</v>
      </c>
      <c r="P106" s="140">
        <f>N106-K106</f>
        <v>-106.63818263506653</v>
      </c>
      <c r="Q106" s="141">
        <f>N106/K106</f>
        <v>0.88366743712538198</v>
      </c>
      <c r="R106" s="308"/>
      <c r="S106" s="142">
        <f>S90</f>
        <v>0.29189814814814813</v>
      </c>
      <c r="T106" s="143">
        <f>INDEX(T90:T105,COUNTA(T90:T105))</f>
        <v>0.44027777777777777</v>
      </c>
      <c r="U106" s="144"/>
      <c r="V106" s="166"/>
      <c r="W106" s="167"/>
      <c r="X106" s="138"/>
      <c r="Y106" s="298"/>
      <c r="Z106" s="299"/>
      <c r="AA106" s="168">
        <f>M106-J106</f>
        <v>-383.89745748623955</v>
      </c>
      <c r="AB106" s="141">
        <f>M106/J106</f>
        <v>0.88366743712538198</v>
      </c>
      <c r="AC106" s="292"/>
    </row>
    <row r="107" spans="1:29" ht="15.75" customHeight="1">
      <c r="A107" s="300" t="s">
        <v>139</v>
      </c>
      <c r="B107" s="114" t="s">
        <v>114</v>
      </c>
      <c r="C107" s="304" t="s">
        <v>140</v>
      </c>
      <c r="D107" s="305"/>
      <c r="E107" s="147">
        <v>25.64</v>
      </c>
      <c r="F107" s="97">
        <v>1182</v>
      </c>
      <c r="G107" s="148">
        <f t="shared" ref="G107:G110" si="40">E107*F107</f>
        <v>30306.48</v>
      </c>
      <c r="H107" s="149"/>
      <c r="I107" s="150">
        <v>11</v>
      </c>
      <c r="J107" s="151">
        <v>3600</v>
      </c>
      <c r="K107" s="152">
        <f>J107/I107</f>
        <v>327.27272727272725</v>
      </c>
      <c r="L107" s="153">
        <v>11</v>
      </c>
      <c r="M107" s="151">
        <f>F107/V107*60</f>
        <v>3156.67655786351</v>
      </c>
      <c r="N107" s="152">
        <f>M107/L107</f>
        <v>286.97059616940999</v>
      </c>
      <c r="O107" s="154">
        <f>L107-I107</f>
        <v>0</v>
      </c>
      <c r="P107" s="155">
        <f>N107-K107</f>
        <v>-40.302131103317265</v>
      </c>
      <c r="Q107" s="156">
        <f>N107/K107</f>
        <v>0.87685459940653054</v>
      </c>
      <c r="R107" s="306">
        <f>Q123</f>
        <v>0.8688550457725458</v>
      </c>
      <c r="S107" s="157">
        <v>0.70833333333333337</v>
      </c>
      <c r="T107" s="158">
        <v>0.72393518518518518</v>
      </c>
      <c r="U107" s="159"/>
      <c r="V107" s="160">
        <v>22.466666666666608</v>
      </c>
      <c r="W107" s="158"/>
      <c r="X107" s="169"/>
      <c r="Y107" s="309"/>
      <c r="Z107" s="310"/>
      <c r="AA107" s="115">
        <f>M107-J107</f>
        <v>-443.32344213649003</v>
      </c>
      <c r="AB107" s="156">
        <f>M107/J107</f>
        <v>0.87685459940653054</v>
      </c>
      <c r="AC107" s="290">
        <f>AB123</f>
        <v>0.8688550457725458</v>
      </c>
    </row>
    <row r="108" spans="1:29" ht="15.75" customHeight="1">
      <c r="A108" s="301"/>
      <c r="B108" s="100" t="s">
        <v>114</v>
      </c>
      <c r="C108" s="293" t="s">
        <v>141</v>
      </c>
      <c r="D108" s="294"/>
      <c r="E108" s="101">
        <v>29.52</v>
      </c>
      <c r="F108" s="102">
        <v>1473</v>
      </c>
      <c r="G108" s="103">
        <f t="shared" si="40"/>
        <v>43482.96</v>
      </c>
      <c r="H108" s="26"/>
      <c r="I108" s="104">
        <v>12</v>
      </c>
      <c r="J108" s="105">
        <v>3600</v>
      </c>
      <c r="K108" s="106">
        <f t="shared" si="26"/>
        <v>300</v>
      </c>
      <c r="L108" s="107">
        <v>12</v>
      </c>
      <c r="M108" s="105">
        <f>F108/V108*60</f>
        <v>3119.2941176470581</v>
      </c>
      <c r="N108" s="106">
        <f>M108/L108</f>
        <v>259.94117647058818</v>
      </c>
      <c r="O108" s="108">
        <f>L108-I108</f>
        <v>0</v>
      </c>
      <c r="P108" s="109">
        <f>N108-K108</f>
        <v>-40.058823529411825</v>
      </c>
      <c r="Q108" s="110">
        <f>N108/K108</f>
        <v>0.86647058823529388</v>
      </c>
      <c r="R108" s="307"/>
      <c r="S108" s="47">
        <v>0.7270833333333333</v>
      </c>
      <c r="T108" s="48">
        <v>0.74675925925925923</v>
      </c>
      <c r="U108" s="111">
        <v>4.5333333333332959</v>
      </c>
      <c r="V108" s="112">
        <v>28.333333333333339</v>
      </c>
      <c r="W108" s="113"/>
      <c r="X108" s="13"/>
      <c r="Y108" s="295"/>
      <c r="Z108" s="296"/>
      <c r="AA108" s="117">
        <f>M108-J108</f>
        <v>-480.7058823529419</v>
      </c>
      <c r="AB108" s="110">
        <f>M108/J108</f>
        <v>0.86647058823529388</v>
      </c>
      <c r="AC108" s="291"/>
    </row>
    <row r="109" spans="1:29" ht="15.75" customHeight="1">
      <c r="A109" s="301"/>
      <c r="B109" s="100" t="s">
        <v>114</v>
      </c>
      <c r="C109" s="293" t="s">
        <v>142</v>
      </c>
      <c r="D109" s="294"/>
      <c r="E109" s="101">
        <v>29.85</v>
      </c>
      <c r="F109" s="102">
        <v>1545</v>
      </c>
      <c r="G109" s="103">
        <f t="shared" si="40"/>
        <v>46118.25</v>
      </c>
      <c r="H109" s="26"/>
      <c r="I109" s="104">
        <v>12</v>
      </c>
      <c r="J109" s="105">
        <v>3600</v>
      </c>
      <c r="K109" s="106">
        <f t="shared" si="26"/>
        <v>300</v>
      </c>
      <c r="L109" s="107">
        <v>12</v>
      </c>
      <c r="M109" s="105">
        <f>F109/V109*60</f>
        <v>3119.4615816040264</v>
      </c>
      <c r="N109" s="106">
        <f>M109/L109</f>
        <v>259.95513180033555</v>
      </c>
      <c r="O109" s="108">
        <f>L109-I109</f>
        <v>0</v>
      </c>
      <c r="P109" s="109">
        <f>N109-K109</f>
        <v>-40.04486819966445</v>
      </c>
      <c r="Q109" s="110">
        <f>N109/K109</f>
        <v>0.86651710600111853</v>
      </c>
      <c r="R109" s="307"/>
      <c r="S109" s="47">
        <v>0.75019675925925922</v>
      </c>
      <c r="T109" s="48">
        <v>0.77083333333333337</v>
      </c>
      <c r="U109" s="111">
        <v>4.9499999999999744</v>
      </c>
      <c r="V109" s="112">
        <v>29.716666666666782</v>
      </c>
      <c r="W109" s="113"/>
      <c r="X109" s="13"/>
      <c r="Y109" s="295"/>
      <c r="Z109" s="296"/>
      <c r="AA109" s="117">
        <f>M109-J109</f>
        <v>-480.53841839597362</v>
      </c>
      <c r="AB109" s="110">
        <f>M109/J109</f>
        <v>0.86651710600111842</v>
      </c>
      <c r="AC109" s="291"/>
    </row>
    <row r="110" spans="1:29" ht="15.75" customHeight="1">
      <c r="A110" s="301"/>
      <c r="B110" s="100" t="s">
        <v>120</v>
      </c>
      <c r="C110" s="293" t="s">
        <v>143</v>
      </c>
      <c r="D110" s="294"/>
      <c r="E110" s="101">
        <v>28.57</v>
      </c>
      <c r="F110" s="102">
        <v>1378</v>
      </c>
      <c r="G110" s="103">
        <f t="shared" si="40"/>
        <v>39369.46</v>
      </c>
      <c r="H110" s="26"/>
      <c r="I110" s="104">
        <v>12</v>
      </c>
      <c r="J110" s="105">
        <v>3600</v>
      </c>
      <c r="K110" s="106">
        <f t="shared" si="26"/>
        <v>300</v>
      </c>
      <c r="L110" s="107">
        <v>12</v>
      </c>
      <c r="M110" s="105">
        <f>F110/V110*60</f>
        <v>3116.0804020100636</v>
      </c>
      <c r="N110" s="106">
        <f>M110/L110</f>
        <v>259.67336683417199</v>
      </c>
      <c r="O110" s="108">
        <f>L110-I110</f>
        <v>0</v>
      </c>
      <c r="P110" s="109">
        <f>N110-K110</f>
        <v>-40.326633165828014</v>
      </c>
      <c r="Q110" s="110">
        <f>N110/K110</f>
        <v>0.8655778894472399</v>
      </c>
      <c r="R110" s="307"/>
      <c r="S110" s="47">
        <v>0.77532407407407411</v>
      </c>
      <c r="T110" s="48">
        <v>0.79374999999999996</v>
      </c>
      <c r="U110" s="111">
        <v>6.466666666666665</v>
      </c>
      <c r="V110" s="112">
        <v>26.533333333333218</v>
      </c>
      <c r="W110" s="113"/>
      <c r="X110" s="116"/>
      <c r="Y110" s="295"/>
      <c r="Z110" s="296"/>
      <c r="AA110" s="117">
        <f>M110-J110</f>
        <v>-483.91959798993639</v>
      </c>
      <c r="AB110" s="110">
        <f>M110/J110</f>
        <v>0.8655778894472399</v>
      </c>
      <c r="AC110" s="291"/>
    </row>
    <row r="111" spans="1:29" ht="15.75" customHeight="1">
      <c r="A111" s="302"/>
      <c r="B111" s="100"/>
      <c r="C111" s="293"/>
      <c r="D111" s="294"/>
      <c r="E111" s="101"/>
      <c r="F111" s="102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307"/>
      <c r="S111" s="47"/>
      <c r="T111" s="48"/>
      <c r="U111" s="111"/>
      <c r="V111" s="112"/>
      <c r="W111" s="113"/>
      <c r="X111" s="116"/>
      <c r="Y111" s="295"/>
      <c r="Z111" s="296"/>
      <c r="AA111" s="117"/>
      <c r="AB111" s="110"/>
      <c r="AC111" s="291"/>
    </row>
    <row r="112" spans="1:29" ht="15.75" customHeight="1">
      <c r="A112" s="302"/>
      <c r="B112" s="100"/>
      <c r="C112" s="293"/>
      <c r="D112" s="294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07"/>
      <c r="S112" s="47"/>
      <c r="T112" s="48"/>
      <c r="U112" s="111"/>
      <c r="V112" s="112"/>
      <c r="W112" s="113"/>
      <c r="X112" s="50"/>
      <c r="Y112" s="295"/>
      <c r="Z112" s="296"/>
      <c r="AA112" s="117"/>
      <c r="AB112" s="110"/>
      <c r="AC112" s="291"/>
    </row>
    <row r="113" spans="1:29" ht="15.75" customHeight="1">
      <c r="A113" s="302"/>
      <c r="B113" s="100"/>
      <c r="C113" s="293"/>
      <c r="D113" s="294"/>
      <c r="E113" s="101"/>
      <c r="F113" s="102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307"/>
      <c r="S113" s="47"/>
      <c r="T113" s="48"/>
      <c r="U113" s="111"/>
      <c r="V113" s="112"/>
      <c r="W113" s="113"/>
      <c r="X113" s="116"/>
      <c r="Y113" s="295"/>
      <c r="Z113" s="296"/>
      <c r="AA113" s="117"/>
      <c r="AB113" s="110"/>
      <c r="AC113" s="291"/>
    </row>
    <row r="114" spans="1:29" ht="15.75" customHeight="1">
      <c r="A114" s="302"/>
      <c r="B114" s="100"/>
      <c r="C114" s="293"/>
      <c r="D114" s="294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07"/>
      <c r="S114" s="47"/>
      <c r="T114" s="48"/>
      <c r="U114" s="111"/>
      <c r="V114" s="112"/>
      <c r="W114" s="113"/>
      <c r="X114" s="116"/>
      <c r="Y114" s="295"/>
      <c r="Z114" s="296"/>
      <c r="AA114" s="117"/>
      <c r="AB114" s="110"/>
      <c r="AC114" s="291"/>
    </row>
    <row r="115" spans="1:29" ht="15.75" customHeight="1">
      <c r="A115" s="302"/>
      <c r="B115" s="100"/>
      <c r="C115" s="293"/>
      <c r="D115" s="294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07"/>
      <c r="S115" s="47"/>
      <c r="T115" s="48"/>
      <c r="U115" s="111"/>
      <c r="V115" s="112"/>
      <c r="W115" s="126"/>
      <c r="X115" s="127"/>
      <c r="Y115" s="295"/>
      <c r="Z115" s="296"/>
      <c r="AA115" s="117"/>
      <c r="AB115" s="110"/>
      <c r="AC115" s="291"/>
    </row>
    <row r="116" spans="1:29" ht="15.75" customHeight="1">
      <c r="A116" s="302"/>
      <c r="B116" s="100"/>
      <c r="C116" s="293"/>
      <c r="D116" s="294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07"/>
      <c r="S116" s="47"/>
      <c r="T116" s="48"/>
      <c r="U116" s="111"/>
      <c r="V116" s="112"/>
      <c r="W116" s="126"/>
      <c r="X116" s="127"/>
      <c r="Y116" s="295"/>
      <c r="Z116" s="296"/>
      <c r="AA116" s="117"/>
      <c r="AB116" s="110"/>
      <c r="AC116" s="291"/>
    </row>
    <row r="117" spans="1:29" ht="15.75" customHeight="1">
      <c r="A117" s="302"/>
      <c r="B117" s="100"/>
      <c r="C117" s="293"/>
      <c r="D117" s="294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07"/>
      <c r="S117" s="47"/>
      <c r="T117" s="48"/>
      <c r="U117" s="111"/>
      <c r="V117" s="112"/>
      <c r="W117" s="126"/>
      <c r="X117" s="127"/>
      <c r="Y117" s="295"/>
      <c r="Z117" s="296"/>
      <c r="AA117" s="117"/>
      <c r="AB117" s="110"/>
      <c r="AC117" s="291"/>
    </row>
    <row r="118" spans="1:29" ht="15.75" customHeight="1">
      <c r="A118" s="302"/>
      <c r="B118" s="100"/>
      <c r="C118" s="293"/>
      <c r="D118" s="294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07"/>
      <c r="S118" s="47"/>
      <c r="T118" s="48"/>
      <c r="U118" s="111"/>
      <c r="V118" s="112"/>
      <c r="W118" s="126"/>
      <c r="X118" s="127"/>
      <c r="Y118" s="295"/>
      <c r="Z118" s="296"/>
      <c r="AA118" s="117"/>
      <c r="AB118" s="110"/>
      <c r="AC118" s="291"/>
    </row>
    <row r="119" spans="1:29" ht="15.75" customHeight="1">
      <c r="A119" s="302"/>
      <c r="B119" s="100"/>
      <c r="C119" s="293"/>
      <c r="D119" s="294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07"/>
      <c r="S119" s="47"/>
      <c r="T119" s="48"/>
      <c r="U119" s="111"/>
      <c r="V119" s="112"/>
      <c r="W119" s="126"/>
      <c r="X119" s="127"/>
      <c r="Y119" s="295"/>
      <c r="Z119" s="296"/>
      <c r="AA119" s="117"/>
      <c r="AB119" s="110"/>
      <c r="AC119" s="291"/>
    </row>
    <row r="120" spans="1:29" ht="15.75" customHeight="1">
      <c r="A120" s="302"/>
      <c r="B120" s="100"/>
      <c r="C120" s="293"/>
      <c r="D120" s="294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07"/>
      <c r="S120" s="47"/>
      <c r="T120" s="48"/>
      <c r="U120" s="111"/>
      <c r="V120" s="112"/>
      <c r="W120" s="126"/>
      <c r="X120" s="127"/>
      <c r="Y120" s="295"/>
      <c r="Z120" s="296"/>
      <c r="AA120" s="117"/>
      <c r="AB120" s="110"/>
      <c r="AC120" s="291"/>
    </row>
    <row r="121" spans="1:29" ht="15.75" customHeight="1">
      <c r="A121" s="302"/>
      <c r="B121" s="100"/>
      <c r="C121" s="293"/>
      <c r="D121" s="294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07"/>
      <c r="S121" s="47"/>
      <c r="T121" s="48"/>
      <c r="U121" s="111"/>
      <c r="V121" s="112"/>
      <c r="W121" s="126"/>
      <c r="X121" s="127"/>
      <c r="Y121" s="295"/>
      <c r="Z121" s="296"/>
      <c r="AA121" s="117"/>
      <c r="AB121" s="110"/>
      <c r="AC121" s="291"/>
    </row>
    <row r="122" spans="1:29" ht="15.75" customHeight="1">
      <c r="A122" s="302"/>
      <c r="B122" s="100"/>
      <c r="C122" s="293"/>
      <c r="D122" s="294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07"/>
      <c r="S122" s="119"/>
      <c r="T122" s="120"/>
      <c r="U122" s="130"/>
      <c r="V122" s="131"/>
      <c r="W122" s="126"/>
      <c r="X122" s="127"/>
      <c r="Y122" s="295"/>
      <c r="Z122" s="296"/>
      <c r="AA122" s="165"/>
      <c r="AB122" s="125"/>
      <c r="AC122" s="291"/>
    </row>
    <row r="123" spans="1:29" ht="15.75" customHeight="1" thickBot="1">
      <c r="A123" s="303"/>
      <c r="B123" s="133" t="s">
        <v>117</v>
      </c>
      <c r="C123" s="297"/>
      <c r="D123" s="297"/>
      <c r="E123" s="134"/>
      <c r="F123" s="167"/>
      <c r="G123" s="135"/>
      <c r="H123" s="69"/>
      <c r="I123" s="136">
        <f t="shared" ref="I123:J123" si="41">AVERAGE(I107:I122)</f>
        <v>11.75</v>
      </c>
      <c r="J123" s="137">
        <f t="shared" si="41"/>
        <v>3600</v>
      </c>
      <c r="K123" s="138">
        <f t="shared" ref="K123" si="42">J123/I123</f>
        <v>306.38297872340428</v>
      </c>
      <c r="L123" s="136">
        <f t="shared" ref="L123:M123" si="43">AVERAGE(L107:L122)</f>
        <v>11.75</v>
      </c>
      <c r="M123" s="137">
        <f t="shared" si="43"/>
        <v>3127.8781647811647</v>
      </c>
      <c r="N123" s="138">
        <f>M123/L123</f>
        <v>266.20239700265233</v>
      </c>
      <c r="O123" s="139">
        <f>L123-I123</f>
        <v>0</v>
      </c>
      <c r="P123" s="140">
        <f>N123-K123</f>
        <v>-40.180581720751945</v>
      </c>
      <c r="Q123" s="141">
        <f>N123/K123</f>
        <v>0.8688550457725458</v>
      </c>
      <c r="R123" s="308"/>
      <c r="S123" s="142">
        <f>S107</f>
        <v>0.70833333333333337</v>
      </c>
      <c r="T123" s="143">
        <f>INDEX(T107:T122,COUNTA(T107:T122))</f>
        <v>0.79374999999999996</v>
      </c>
      <c r="U123" s="144"/>
      <c r="V123" s="166"/>
      <c r="W123" s="167"/>
      <c r="X123" s="138"/>
      <c r="Y123" s="298"/>
      <c r="Z123" s="299"/>
      <c r="AA123" s="168">
        <f>M123-J123</f>
        <v>-472.12183521883526</v>
      </c>
      <c r="AB123" s="141">
        <f>M123/J123</f>
        <v>0.8688550457725458</v>
      </c>
      <c r="AC123" s="292"/>
    </row>
    <row r="124" spans="1:29" ht="15.75" customHeight="1">
      <c r="A124" s="311" t="s">
        <v>144</v>
      </c>
      <c r="B124" s="114" t="s">
        <v>120</v>
      </c>
      <c r="C124" s="304" t="s">
        <v>217</v>
      </c>
      <c r="D124" s="305"/>
      <c r="E124" s="147">
        <v>22.48</v>
      </c>
      <c r="F124" s="97">
        <v>1909</v>
      </c>
      <c r="G124" s="148">
        <f t="shared" ref="G124:G127" si="44">E124*F124</f>
        <v>42914.32</v>
      </c>
      <c r="H124" s="149"/>
      <c r="I124" s="150">
        <v>5</v>
      </c>
      <c r="J124" s="151">
        <v>3000</v>
      </c>
      <c r="K124" s="152">
        <f>J124/I124</f>
        <v>600</v>
      </c>
      <c r="L124" s="153">
        <v>5</v>
      </c>
      <c r="M124" s="151">
        <f>F124/V124*60</f>
        <v>2660.6271777003476</v>
      </c>
      <c r="N124" s="152">
        <f>M124/L124</f>
        <v>532.12543554006947</v>
      </c>
      <c r="O124" s="154">
        <f>L124-I124</f>
        <v>0</v>
      </c>
      <c r="P124" s="155">
        <f>N124-K124</f>
        <v>-67.874564459930525</v>
      </c>
      <c r="Q124" s="156">
        <f>N124/K124</f>
        <v>0.88687572590011576</v>
      </c>
      <c r="R124" s="306">
        <f>Q140</f>
        <v>0.89136554173457194</v>
      </c>
      <c r="S124" s="157">
        <v>0.70833333333333337</v>
      </c>
      <c r="T124" s="158">
        <v>0.73822916666666671</v>
      </c>
      <c r="U124" s="159"/>
      <c r="V124" s="160">
        <v>43.050000000000011</v>
      </c>
      <c r="W124" s="161"/>
      <c r="X124" s="162"/>
      <c r="Y124" s="309"/>
      <c r="Z124" s="310"/>
      <c r="AA124" s="115">
        <f>M124-J124</f>
        <v>-339.3728222996524</v>
      </c>
      <c r="AB124" s="156">
        <f>M124/J124</f>
        <v>0.88687572590011587</v>
      </c>
      <c r="AC124" s="290">
        <f>AB140</f>
        <v>0.89136554173457194</v>
      </c>
    </row>
    <row r="125" spans="1:29" ht="15.75" customHeight="1">
      <c r="A125" s="312"/>
      <c r="B125" s="100" t="s">
        <v>120</v>
      </c>
      <c r="C125" s="293" t="s">
        <v>148</v>
      </c>
      <c r="D125" s="294"/>
      <c r="E125" s="101">
        <v>24.54</v>
      </c>
      <c r="F125" s="102">
        <v>2043</v>
      </c>
      <c r="G125" s="103">
        <f t="shared" si="44"/>
        <v>50135.22</v>
      </c>
      <c r="H125" s="26"/>
      <c r="I125" s="104">
        <v>4</v>
      </c>
      <c r="J125" s="105">
        <v>3000</v>
      </c>
      <c r="K125" s="106">
        <f t="shared" ref="K125:K127" si="45">J125/I125</f>
        <v>750</v>
      </c>
      <c r="L125" s="107">
        <v>4</v>
      </c>
      <c r="M125" s="105">
        <f>F125/V125*60</f>
        <v>2662.8530050687968</v>
      </c>
      <c r="N125" s="106">
        <f>M125/L125</f>
        <v>665.71325126719921</v>
      </c>
      <c r="O125" s="108">
        <f>L125-I125</f>
        <v>0</v>
      </c>
      <c r="P125" s="109">
        <f>N125-K125</f>
        <v>-84.286748732800788</v>
      </c>
      <c r="Q125" s="110">
        <f>N125/K125</f>
        <v>0.88761766835626565</v>
      </c>
      <c r="R125" s="307"/>
      <c r="S125" s="47">
        <v>0.7416666666666667</v>
      </c>
      <c r="T125" s="48">
        <v>0.77363425925925922</v>
      </c>
      <c r="U125" s="111">
        <v>4.9499999999999744</v>
      </c>
      <c r="V125" s="112">
        <v>46.033333333333232</v>
      </c>
      <c r="W125" s="113"/>
      <c r="X125" s="116"/>
      <c r="Y125" s="295"/>
      <c r="Z125" s="296"/>
      <c r="AA125" s="117">
        <f>M125-J125</f>
        <v>-337.14699493120315</v>
      </c>
      <c r="AB125" s="110">
        <f>M125/J125</f>
        <v>0.88761766835626565</v>
      </c>
      <c r="AC125" s="291"/>
    </row>
    <row r="126" spans="1:29" ht="15.75" customHeight="1">
      <c r="A126" s="312"/>
      <c r="B126" s="100" t="s">
        <v>120</v>
      </c>
      <c r="C126" s="293" t="s">
        <v>145</v>
      </c>
      <c r="D126" s="294"/>
      <c r="E126" s="101">
        <v>16.7</v>
      </c>
      <c r="F126" s="102">
        <v>1281</v>
      </c>
      <c r="G126" s="103">
        <f t="shared" si="44"/>
        <v>21392.7</v>
      </c>
      <c r="H126" s="26"/>
      <c r="I126" s="104">
        <v>3</v>
      </c>
      <c r="J126" s="105">
        <v>3300</v>
      </c>
      <c r="K126" s="106">
        <f t="shared" si="45"/>
        <v>1100</v>
      </c>
      <c r="L126" s="107">
        <v>3</v>
      </c>
      <c r="M126" s="105">
        <f>F126/V126*60</f>
        <v>2950.479846449146</v>
      </c>
      <c r="N126" s="106">
        <f>M126/L126</f>
        <v>983.49328214971536</v>
      </c>
      <c r="O126" s="108">
        <f>L126-I126</f>
        <v>0</v>
      </c>
      <c r="P126" s="109">
        <f>N126-K126</f>
        <v>-116.50671785028464</v>
      </c>
      <c r="Q126" s="110">
        <f>N126/K126</f>
        <v>0.89408480195428663</v>
      </c>
      <c r="R126" s="307"/>
      <c r="S126" s="47">
        <v>0.77708333333333335</v>
      </c>
      <c r="T126" s="48">
        <v>0.79517361111111107</v>
      </c>
      <c r="U126" s="111">
        <v>4.9666666666667503</v>
      </c>
      <c r="V126" s="112">
        <v>26.049999999999915</v>
      </c>
      <c r="W126" s="113"/>
      <c r="X126" s="116"/>
      <c r="Y126" s="295"/>
      <c r="Z126" s="296"/>
      <c r="AA126" s="117">
        <f>M126-J126</f>
        <v>-349.52015355085405</v>
      </c>
      <c r="AB126" s="110">
        <f>M126/J126</f>
        <v>0.89408480195428663</v>
      </c>
      <c r="AC126" s="291"/>
    </row>
    <row r="127" spans="1:29" ht="15.75" customHeight="1">
      <c r="A127" s="312"/>
      <c r="B127" s="100" t="s">
        <v>120</v>
      </c>
      <c r="C127" s="293" t="s">
        <v>150</v>
      </c>
      <c r="D127" s="294"/>
      <c r="E127" s="101">
        <v>17.89</v>
      </c>
      <c r="F127" s="102">
        <v>4104</v>
      </c>
      <c r="G127" s="103">
        <f t="shared" si="44"/>
        <v>73420.56</v>
      </c>
      <c r="H127" s="26"/>
      <c r="I127" s="104">
        <v>4</v>
      </c>
      <c r="J127" s="105">
        <v>3300</v>
      </c>
      <c r="K127" s="106">
        <f t="shared" si="45"/>
        <v>825</v>
      </c>
      <c r="L127" s="107">
        <v>4</v>
      </c>
      <c r="M127" s="105">
        <f>F127/V127*60</f>
        <v>2957.2457966373149</v>
      </c>
      <c r="N127" s="106">
        <f>M127/L127</f>
        <v>739.31144915932873</v>
      </c>
      <c r="O127" s="108">
        <f>L127-I127</f>
        <v>0</v>
      </c>
      <c r="P127" s="109">
        <f>N127-K127</f>
        <v>-85.688550840671269</v>
      </c>
      <c r="Q127" s="110">
        <f>N127/K127</f>
        <v>0.89613508989009538</v>
      </c>
      <c r="R127" s="307"/>
      <c r="S127" s="47">
        <v>0.79861111111111116</v>
      </c>
      <c r="T127" s="48">
        <v>0.85643518518518513</v>
      </c>
      <c r="U127" s="111">
        <v>4.9500000000001343</v>
      </c>
      <c r="V127" s="112">
        <v>83.266666666666524</v>
      </c>
      <c r="W127" s="113"/>
      <c r="X127" s="116"/>
      <c r="Y127" s="295"/>
      <c r="Z127" s="296"/>
      <c r="AA127" s="117">
        <f>M127-J127</f>
        <v>-342.75420336268508</v>
      </c>
      <c r="AB127" s="110">
        <f>M127/J127</f>
        <v>0.89613508989009538</v>
      </c>
      <c r="AC127" s="291"/>
    </row>
    <row r="128" spans="1:29" ht="15.75" customHeight="1">
      <c r="A128" s="312"/>
      <c r="B128" s="100"/>
      <c r="C128" s="293"/>
      <c r="D128" s="294"/>
      <c r="E128" s="101"/>
      <c r="F128" s="102"/>
      <c r="G128" s="103"/>
      <c r="H128" s="13"/>
      <c r="I128" s="104"/>
      <c r="J128" s="105"/>
      <c r="K128" s="106"/>
      <c r="L128" s="118"/>
      <c r="M128" s="105"/>
      <c r="N128" s="106"/>
      <c r="O128" s="108"/>
      <c r="P128" s="109"/>
      <c r="Q128" s="110"/>
      <c r="R128" s="307"/>
      <c r="S128" s="47"/>
      <c r="T128" s="48"/>
      <c r="U128" s="111"/>
      <c r="V128" s="112"/>
      <c r="W128" s="113"/>
      <c r="X128" s="116"/>
      <c r="Y128" s="295"/>
      <c r="Z128" s="296"/>
      <c r="AA128" s="117"/>
      <c r="AB128" s="110"/>
      <c r="AC128" s="291"/>
    </row>
    <row r="129" spans="1:29" ht="15.75" customHeight="1">
      <c r="A129" s="312"/>
      <c r="B129" s="100"/>
      <c r="C129" s="293"/>
      <c r="D129" s="294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07"/>
      <c r="S129" s="47"/>
      <c r="T129" s="48"/>
      <c r="U129" s="111"/>
      <c r="V129" s="112"/>
      <c r="W129" s="113"/>
      <c r="X129" s="116"/>
      <c r="Y129" s="295"/>
      <c r="Z129" s="296"/>
      <c r="AA129" s="117"/>
      <c r="AB129" s="110"/>
      <c r="AC129" s="291"/>
    </row>
    <row r="130" spans="1:29" ht="15.75" customHeight="1">
      <c r="A130" s="312"/>
      <c r="B130" s="100"/>
      <c r="C130" s="293"/>
      <c r="D130" s="294"/>
      <c r="E130" s="101"/>
      <c r="F130" s="102"/>
      <c r="G130" s="121"/>
      <c r="H130" s="62"/>
      <c r="I130" s="104"/>
      <c r="J130" s="105"/>
      <c r="K130" s="106"/>
      <c r="L130" s="118"/>
      <c r="M130" s="105"/>
      <c r="N130" s="106"/>
      <c r="O130" s="123"/>
      <c r="P130" s="124"/>
      <c r="Q130" s="125"/>
      <c r="R130" s="307"/>
      <c r="S130" s="47"/>
      <c r="T130" s="48"/>
      <c r="U130" s="111"/>
      <c r="V130" s="112"/>
      <c r="W130" s="113"/>
      <c r="X130" s="116"/>
      <c r="Y130" s="295"/>
      <c r="Z130" s="296"/>
      <c r="AA130" s="117"/>
      <c r="AB130" s="110"/>
      <c r="AC130" s="291"/>
    </row>
    <row r="131" spans="1:29" ht="15.75" customHeight="1">
      <c r="A131" s="312"/>
      <c r="B131" s="100"/>
      <c r="C131" s="293"/>
      <c r="D131" s="294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07"/>
      <c r="S131" s="47"/>
      <c r="T131" s="48"/>
      <c r="U131" s="111"/>
      <c r="V131" s="112"/>
      <c r="W131" s="113"/>
      <c r="X131" s="116"/>
      <c r="Y131" s="295"/>
      <c r="Z131" s="296"/>
      <c r="AA131" s="117"/>
      <c r="AB131" s="110"/>
      <c r="AC131" s="291"/>
    </row>
    <row r="132" spans="1:29" ht="15.75" customHeight="1">
      <c r="A132" s="312"/>
      <c r="B132" s="100"/>
      <c r="C132" s="293"/>
      <c r="D132" s="294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07"/>
      <c r="S132" s="47"/>
      <c r="T132" s="48"/>
      <c r="U132" s="111"/>
      <c r="V132" s="112"/>
      <c r="W132" s="113"/>
      <c r="X132" s="116"/>
      <c r="Y132" s="295"/>
      <c r="Z132" s="296"/>
      <c r="AA132" s="117"/>
      <c r="AB132" s="110"/>
      <c r="AC132" s="291"/>
    </row>
    <row r="133" spans="1:29" ht="15.75" customHeight="1">
      <c r="A133" s="312"/>
      <c r="B133" s="100"/>
      <c r="C133" s="293"/>
      <c r="D133" s="294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07"/>
      <c r="S133" s="47"/>
      <c r="T133" s="48"/>
      <c r="U133" s="111"/>
      <c r="V133" s="112"/>
      <c r="W133" s="113"/>
      <c r="X133" s="116"/>
      <c r="Y133" s="295"/>
      <c r="Z133" s="296"/>
      <c r="AA133" s="117"/>
      <c r="AB133" s="110"/>
      <c r="AC133" s="291"/>
    </row>
    <row r="134" spans="1:29" ht="15.75" customHeight="1">
      <c r="A134" s="312"/>
      <c r="B134" s="100"/>
      <c r="C134" s="293"/>
      <c r="D134" s="294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07"/>
      <c r="S134" s="47"/>
      <c r="T134" s="48"/>
      <c r="U134" s="111"/>
      <c r="V134" s="112"/>
      <c r="W134" s="113"/>
      <c r="X134" s="116"/>
      <c r="Y134" s="295"/>
      <c r="Z134" s="296"/>
      <c r="AA134" s="117"/>
      <c r="AB134" s="110"/>
      <c r="AC134" s="291"/>
    </row>
    <row r="135" spans="1:29" ht="15.75" customHeight="1">
      <c r="A135" s="312"/>
      <c r="B135" s="100"/>
      <c r="C135" s="293"/>
      <c r="D135" s="294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07"/>
      <c r="S135" s="47"/>
      <c r="T135" s="48"/>
      <c r="U135" s="111"/>
      <c r="V135" s="112"/>
      <c r="W135" s="113"/>
      <c r="X135" s="116"/>
      <c r="Y135" s="295"/>
      <c r="Z135" s="296"/>
      <c r="AA135" s="117"/>
      <c r="AB135" s="110"/>
      <c r="AC135" s="291"/>
    </row>
    <row r="136" spans="1:29" ht="15.75" customHeight="1">
      <c r="A136" s="312"/>
      <c r="B136" s="100"/>
      <c r="C136" s="293"/>
      <c r="D136" s="294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07"/>
      <c r="S136" s="47"/>
      <c r="T136" s="48"/>
      <c r="U136" s="111"/>
      <c r="V136" s="112"/>
      <c r="W136" s="113"/>
      <c r="X136" s="116"/>
      <c r="Y136" s="295"/>
      <c r="Z136" s="296"/>
      <c r="AA136" s="117"/>
      <c r="AB136" s="110"/>
      <c r="AC136" s="291"/>
    </row>
    <row r="137" spans="1:29" ht="15.75" customHeight="1">
      <c r="A137" s="312"/>
      <c r="B137" s="100"/>
      <c r="C137" s="293"/>
      <c r="D137" s="294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07"/>
      <c r="S137" s="47"/>
      <c r="T137" s="48"/>
      <c r="U137" s="111"/>
      <c r="V137" s="112"/>
      <c r="W137" s="113"/>
      <c r="X137" s="116"/>
      <c r="Y137" s="295"/>
      <c r="Z137" s="296"/>
      <c r="AA137" s="117"/>
      <c r="AB137" s="110"/>
      <c r="AC137" s="291"/>
    </row>
    <row r="138" spans="1:29" ht="15.75" customHeight="1">
      <c r="A138" s="312"/>
      <c r="B138" s="100"/>
      <c r="C138" s="293"/>
      <c r="D138" s="294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07"/>
      <c r="S138" s="47"/>
      <c r="T138" s="48"/>
      <c r="U138" s="111"/>
      <c r="V138" s="112"/>
      <c r="W138" s="113"/>
      <c r="X138" s="116"/>
      <c r="Y138" s="295"/>
      <c r="Z138" s="296"/>
      <c r="AA138" s="117"/>
      <c r="AB138" s="110"/>
      <c r="AC138" s="291"/>
    </row>
    <row r="139" spans="1:29" ht="15.75" customHeight="1">
      <c r="A139" s="312"/>
      <c r="B139" s="100"/>
      <c r="C139" s="293"/>
      <c r="D139" s="294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07"/>
      <c r="S139" s="119"/>
      <c r="T139" s="120"/>
      <c r="U139" s="130"/>
      <c r="V139" s="131"/>
      <c r="W139" s="126"/>
      <c r="X139" s="127"/>
      <c r="Y139" s="295"/>
      <c r="Z139" s="296"/>
      <c r="AA139" s="165"/>
      <c r="AB139" s="125"/>
      <c r="AC139" s="291"/>
    </row>
    <row r="140" spans="1:29" ht="15.75" customHeight="1" thickBot="1">
      <c r="A140" s="313"/>
      <c r="B140" s="133" t="s">
        <v>117</v>
      </c>
      <c r="C140" s="297"/>
      <c r="D140" s="297"/>
      <c r="E140" s="134"/>
      <c r="F140" s="99"/>
      <c r="G140" s="135"/>
      <c r="H140" s="69"/>
      <c r="I140" s="136">
        <f t="shared" ref="I140:J140" si="46">AVERAGE(I124:I139)</f>
        <v>4</v>
      </c>
      <c r="J140" s="137">
        <f t="shared" si="46"/>
        <v>3150</v>
      </c>
      <c r="K140" s="138">
        <f t="shared" ref="K140" si="47">J140/I140</f>
        <v>787.5</v>
      </c>
      <c r="L140" s="136">
        <f t="shared" ref="L140:M140" si="48">AVERAGE(L124:L139)</f>
        <v>4</v>
      </c>
      <c r="M140" s="137">
        <f t="shared" si="48"/>
        <v>2807.8014564639016</v>
      </c>
      <c r="N140" s="138">
        <f>M140/L140</f>
        <v>701.95036411597539</v>
      </c>
      <c r="O140" s="139">
        <f>L140-I140</f>
        <v>0</v>
      </c>
      <c r="P140" s="140">
        <f>N140-K140</f>
        <v>-85.54963588402461</v>
      </c>
      <c r="Q140" s="141">
        <f>N140/K140</f>
        <v>0.89136554173457194</v>
      </c>
      <c r="R140" s="308"/>
      <c r="S140" s="142">
        <f>S124</f>
        <v>0.70833333333333337</v>
      </c>
      <c r="T140" s="143">
        <f>INDEX(T124:T139,COUNTA(T124:T139))</f>
        <v>0.85643518518518513</v>
      </c>
      <c r="U140" s="144"/>
      <c r="V140" s="166"/>
      <c r="W140" s="99"/>
      <c r="X140" s="69"/>
      <c r="Y140" s="298"/>
      <c r="Z140" s="299"/>
      <c r="AA140" s="168">
        <f>M140-J140</f>
        <v>-342.19854353609844</v>
      </c>
      <c r="AB140" s="141">
        <f>M140/J140</f>
        <v>0.89136554173457194</v>
      </c>
      <c r="AC140" s="292"/>
    </row>
    <row r="141" spans="1:29" ht="15.75" customHeight="1">
      <c r="A141" s="300" t="s">
        <v>149</v>
      </c>
      <c r="B141" s="114" t="s">
        <v>120</v>
      </c>
      <c r="C141" s="304" t="s">
        <v>146</v>
      </c>
      <c r="D141" s="305"/>
      <c r="E141" s="147">
        <v>18.18</v>
      </c>
      <c r="F141" s="97">
        <v>556</v>
      </c>
      <c r="G141" s="148">
        <f t="shared" ref="G141:G144" si="49">E141*F141</f>
        <v>10108.08</v>
      </c>
      <c r="H141" s="149"/>
      <c r="I141" s="150">
        <v>4</v>
      </c>
      <c r="J141" s="151">
        <v>3300</v>
      </c>
      <c r="K141" s="152">
        <f>J141/I141</f>
        <v>825</v>
      </c>
      <c r="L141" s="153">
        <v>4</v>
      </c>
      <c r="M141" s="151">
        <f>F141/V141*60</f>
        <v>2952.2123893805292</v>
      </c>
      <c r="N141" s="152">
        <f>M141/L141</f>
        <v>738.0530973451323</v>
      </c>
      <c r="O141" s="154">
        <f>L141-I141</f>
        <v>0</v>
      </c>
      <c r="P141" s="155">
        <f>N141-K141</f>
        <v>-86.946902654867699</v>
      </c>
      <c r="Q141" s="156">
        <f>N141/K141</f>
        <v>0.89460981496379677</v>
      </c>
      <c r="R141" s="306">
        <f>Q157</f>
        <v>0.89390078699358899</v>
      </c>
      <c r="S141" s="157">
        <v>0.70833333333333337</v>
      </c>
      <c r="T141" s="158">
        <v>0.7161805555555556</v>
      </c>
      <c r="U141" s="159"/>
      <c r="V141" s="160">
        <v>11.300000000000008</v>
      </c>
      <c r="W141" s="161"/>
      <c r="X141" s="162"/>
      <c r="Y141" s="309"/>
      <c r="Z141" s="310"/>
      <c r="AA141" s="115">
        <f>M141-J141</f>
        <v>-347.7876106194708</v>
      </c>
      <c r="AB141" s="156">
        <f>M141/J141</f>
        <v>0.89460981496379677</v>
      </c>
      <c r="AC141" s="290">
        <f>AB157</f>
        <v>0.89390078699358899</v>
      </c>
    </row>
    <row r="142" spans="1:29" ht="15.75" customHeight="1">
      <c r="A142" s="301"/>
      <c r="B142" s="100" t="s">
        <v>120</v>
      </c>
      <c r="C142" s="293" t="s">
        <v>147</v>
      </c>
      <c r="D142" s="294"/>
      <c r="E142" s="101">
        <v>22.28</v>
      </c>
      <c r="F142" s="102">
        <v>1405</v>
      </c>
      <c r="G142" s="103">
        <f t="shared" si="49"/>
        <v>31303.4</v>
      </c>
      <c r="H142" s="26"/>
      <c r="I142" s="104">
        <v>5</v>
      </c>
      <c r="J142" s="105">
        <v>3300</v>
      </c>
      <c r="K142" s="106">
        <f t="shared" ref="K142:K179" si="50">J142/I142</f>
        <v>660</v>
      </c>
      <c r="L142" s="107">
        <v>5</v>
      </c>
      <c r="M142" s="105">
        <f>F142/V142*60</f>
        <v>2947.552447552448</v>
      </c>
      <c r="N142" s="106">
        <f>M142/L142</f>
        <v>589.51048951048961</v>
      </c>
      <c r="O142" s="108">
        <f>L142-I142</f>
        <v>0</v>
      </c>
      <c r="P142" s="109">
        <f>N142-K142</f>
        <v>-70.489510489510394</v>
      </c>
      <c r="Q142" s="110">
        <f>N142/K142</f>
        <v>0.89319771137952975</v>
      </c>
      <c r="R142" s="307"/>
      <c r="S142" s="47">
        <v>0.71972222222222226</v>
      </c>
      <c r="T142" s="48">
        <v>0.73958333333333337</v>
      </c>
      <c r="U142" s="111">
        <v>5.0999999999999979</v>
      </c>
      <c r="V142" s="112">
        <v>28.599999999999994</v>
      </c>
      <c r="W142" s="113"/>
      <c r="X142" s="116"/>
      <c r="Y142" s="295"/>
      <c r="Z142" s="296"/>
      <c r="AA142" s="117">
        <f>M142-J142</f>
        <v>-352.44755244755197</v>
      </c>
      <c r="AB142" s="110">
        <f>M142/J142</f>
        <v>0.89319771137952975</v>
      </c>
      <c r="AC142" s="291"/>
    </row>
    <row r="143" spans="1:29" ht="15.75" customHeight="1">
      <c r="A143" s="301"/>
      <c r="B143" s="100" t="s">
        <v>120</v>
      </c>
      <c r="C143" s="293" t="s">
        <v>233</v>
      </c>
      <c r="D143" s="294"/>
      <c r="E143" s="101">
        <v>18.170000000000002</v>
      </c>
      <c r="F143" s="102">
        <v>2050</v>
      </c>
      <c r="G143" s="103">
        <f t="shared" si="49"/>
        <v>37248.5</v>
      </c>
      <c r="H143" s="26"/>
      <c r="I143" s="104">
        <v>4</v>
      </c>
      <c r="J143" s="105">
        <v>3300</v>
      </c>
      <c r="K143" s="106">
        <f t="shared" si="50"/>
        <v>825</v>
      </c>
      <c r="L143" s="107">
        <v>4</v>
      </c>
      <c r="M143" s="105">
        <f>F143/V143*60</f>
        <v>2950.819672131146</v>
      </c>
      <c r="N143" s="106">
        <f>M143/L143</f>
        <v>737.70491803278651</v>
      </c>
      <c r="O143" s="108">
        <f>L143-I143</f>
        <v>0</v>
      </c>
      <c r="P143" s="109">
        <f>N143-K143</f>
        <v>-87.295081967213491</v>
      </c>
      <c r="Q143" s="110">
        <f>N143/K143</f>
        <v>0.89418777943368066</v>
      </c>
      <c r="R143" s="307"/>
      <c r="S143" s="47">
        <v>0.74396990740740743</v>
      </c>
      <c r="T143" s="48">
        <v>0.7729166666666667</v>
      </c>
      <c r="U143" s="111">
        <v>6.3166666666666416</v>
      </c>
      <c r="V143" s="112">
        <v>41.683333333333351</v>
      </c>
      <c r="W143" s="113"/>
      <c r="X143" s="116"/>
      <c r="Y143" s="295"/>
      <c r="Z143" s="296"/>
      <c r="AA143" s="117">
        <f>M143-J143</f>
        <v>-349.18032786885396</v>
      </c>
      <c r="AB143" s="110">
        <f>M143/J143</f>
        <v>0.89418777943368066</v>
      </c>
      <c r="AC143" s="291"/>
    </row>
    <row r="144" spans="1:29" ht="15.75" customHeight="1">
      <c r="A144" s="301"/>
      <c r="B144" s="100" t="s">
        <v>120</v>
      </c>
      <c r="C144" s="293" t="s">
        <v>151</v>
      </c>
      <c r="D144" s="294"/>
      <c r="E144" s="101">
        <v>16.66</v>
      </c>
      <c r="F144" s="102">
        <v>6214</v>
      </c>
      <c r="G144" s="103">
        <f t="shared" si="49"/>
        <v>103525.24</v>
      </c>
      <c r="H144" s="26"/>
      <c r="I144" s="104">
        <v>4</v>
      </c>
      <c r="J144" s="105">
        <v>3300</v>
      </c>
      <c r="K144" s="106">
        <f t="shared" si="50"/>
        <v>825</v>
      </c>
      <c r="L144" s="107">
        <v>4</v>
      </c>
      <c r="M144" s="105">
        <f>F144/V144*60</f>
        <v>2948.9058792512524</v>
      </c>
      <c r="N144" s="106">
        <f>M144/L144</f>
        <v>737.22646981281309</v>
      </c>
      <c r="O144" s="108">
        <f>L144-I144</f>
        <v>0</v>
      </c>
      <c r="P144" s="109">
        <f>N144-K144</f>
        <v>-87.773530187186907</v>
      </c>
      <c r="Q144" s="110">
        <f>N144/K144</f>
        <v>0.89360784219734923</v>
      </c>
      <c r="R144" s="307"/>
      <c r="S144" s="47">
        <v>0.77638888888888891</v>
      </c>
      <c r="T144" s="48">
        <v>0.86418981481481483</v>
      </c>
      <c r="U144" s="111">
        <v>4.9999999999999822</v>
      </c>
      <c r="V144" s="112">
        <v>126.43333333333332</v>
      </c>
      <c r="W144" s="113"/>
      <c r="X144" s="116"/>
      <c r="Y144" s="295"/>
      <c r="Z144" s="296"/>
      <c r="AA144" s="117">
        <f>M144-J144</f>
        <v>-351.09412074874763</v>
      </c>
      <c r="AB144" s="110">
        <f>M144/J144</f>
        <v>0.89360784219734923</v>
      </c>
      <c r="AC144" s="291"/>
    </row>
    <row r="145" spans="1:29" ht="15.75" customHeight="1">
      <c r="A145" s="302"/>
      <c r="B145" s="100"/>
      <c r="C145" s="293"/>
      <c r="D145" s="294"/>
      <c r="E145" s="101"/>
      <c r="F145" s="102"/>
      <c r="G145" s="103"/>
      <c r="H145" s="13"/>
      <c r="I145" s="104"/>
      <c r="J145" s="105"/>
      <c r="K145" s="106"/>
      <c r="L145" s="118"/>
      <c r="M145" s="105"/>
      <c r="N145" s="106"/>
      <c r="O145" s="108"/>
      <c r="P145" s="109"/>
      <c r="Q145" s="110"/>
      <c r="R145" s="307"/>
      <c r="S145" s="47"/>
      <c r="T145" s="48"/>
      <c r="U145" s="111"/>
      <c r="V145" s="112"/>
      <c r="W145" s="113"/>
      <c r="X145" s="116"/>
      <c r="Y145" s="295"/>
      <c r="Z145" s="296"/>
      <c r="AA145" s="117"/>
      <c r="AB145" s="110"/>
      <c r="AC145" s="291"/>
    </row>
    <row r="146" spans="1:29" ht="15.75" customHeight="1">
      <c r="A146" s="302"/>
      <c r="B146" s="100"/>
      <c r="C146" s="293"/>
      <c r="D146" s="294"/>
      <c r="E146" s="101"/>
      <c r="F146" s="102"/>
      <c r="G146" s="121"/>
      <c r="H146" s="122"/>
      <c r="I146" s="104"/>
      <c r="J146" s="105"/>
      <c r="K146" s="106"/>
      <c r="L146" s="107"/>
      <c r="M146" s="105"/>
      <c r="N146" s="106"/>
      <c r="O146" s="108"/>
      <c r="P146" s="109"/>
      <c r="Q146" s="110"/>
      <c r="R146" s="307"/>
      <c r="S146" s="47"/>
      <c r="T146" s="48"/>
      <c r="U146" s="111"/>
      <c r="V146" s="112"/>
      <c r="W146" s="113"/>
      <c r="X146" s="116"/>
      <c r="Y146" s="295"/>
      <c r="Z146" s="296"/>
      <c r="AA146" s="117"/>
      <c r="AB146" s="110"/>
      <c r="AC146" s="291"/>
    </row>
    <row r="147" spans="1:29" ht="15.75" customHeight="1">
      <c r="A147" s="302"/>
      <c r="B147" s="100"/>
      <c r="C147" s="293"/>
      <c r="D147" s="294"/>
      <c r="E147" s="101"/>
      <c r="F147" s="102"/>
      <c r="G147" s="121"/>
      <c r="H147" s="62"/>
      <c r="I147" s="104"/>
      <c r="J147" s="105"/>
      <c r="K147" s="106"/>
      <c r="L147" s="118"/>
      <c r="M147" s="105"/>
      <c r="N147" s="106"/>
      <c r="O147" s="123"/>
      <c r="P147" s="124"/>
      <c r="Q147" s="125"/>
      <c r="R147" s="307"/>
      <c r="S147" s="47"/>
      <c r="T147" s="48"/>
      <c r="U147" s="111"/>
      <c r="V147" s="112"/>
      <c r="W147" s="113"/>
      <c r="X147" s="116"/>
      <c r="Y147" s="295"/>
      <c r="Z147" s="296"/>
      <c r="AA147" s="117"/>
      <c r="AB147" s="110"/>
      <c r="AC147" s="291"/>
    </row>
    <row r="148" spans="1:29" ht="15.75" customHeight="1">
      <c r="A148" s="302"/>
      <c r="B148" s="100"/>
      <c r="C148" s="293"/>
      <c r="D148" s="294"/>
      <c r="E148" s="101"/>
      <c r="F148" s="102"/>
      <c r="G148" s="121"/>
      <c r="H148" s="62"/>
      <c r="I148" s="104"/>
      <c r="J148" s="105"/>
      <c r="K148" s="106"/>
      <c r="L148" s="118"/>
      <c r="M148" s="105"/>
      <c r="N148" s="106"/>
      <c r="O148" s="123"/>
      <c r="P148" s="124"/>
      <c r="Q148" s="125"/>
      <c r="R148" s="307"/>
      <c r="S148" s="47"/>
      <c r="T148" s="48"/>
      <c r="U148" s="111"/>
      <c r="V148" s="112"/>
      <c r="W148" s="113"/>
      <c r="X148" s="116"/>
      <c r="Y148" s="295"/>
      <c r="Z148" s="296"/>
      <c r="AA148" s="117"/>
      <c r="AB148" s="110"/>
      <c r="AC148" s="291"/>
    </row>
    <row r="149" spans="1:29" ht="15.75" customHeight="1">
      <c r="A149" s="302"/>
      <c r="B149" s="100"/>
      <c r="C149" s="293"/>
      <c r="D149" s="294"/>
      <c r="E149" s="101"/>
      <c r="F149" s="102"/>
      <c r="G149" s="121"/>
      <c r="H149" s="62"/>
      <c r="I149" s="104"/>
      <c r="J149" s="105"/>
      <c r="K149" s="106"/>
      <c r="L149" s="118"/>
      <c r="M149" s="105"/>
      <c r="N149" s="106"/>
      <c r="O149" s="123"/>
      <c r="P149" s="124"/>
      <c r="Q149" s="125"/>
      <c r="R149" s="307"/>
      <c r="S149" s="47"/>
      <c r="T149" s="48"/>
      <c r="U149" s="111"/>
      <c r="V149" s="112"/>
      <c r="W149" s="113"/>
      <c r="X149" s="116"/>
      <c r="Y149" s="295"/>
      <c r="Z149" s="296"/>
      <c r="AA149" s="117"/>
      <c r="AB149" s="110"/>
      <c r="AC149" s="291"/>
    </row>
    <row r="150" spans="1:29" ht="15.75" customHeight="1">
      <c r="A150" s="302"/>
      <c r="B150" s="100"/>
      <c r="C150" s="293"/>
      <c r="D150" s="294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307"/>
      <c r="S150" s="47"/>
      <c r="T150" s="48"/>
      <c r="U150" s="111"/>
      <c r="V150" s="112"/>
      <c r="W150" s="113"/>
      <c r="X150" s="116"/>
      <c r="Y150" s="295"/>
      <c r="Z150" s="296"/>
      <c r="AA150" s="117"/>
      <c r="AB150" s="110"/>
      <c r="AC150" s="291"/>
    </row>
    <row r="151" spans="1:29" ht="15.75" customHeight="1">
      <c r="A151" s="302"/>
      <c r="B151" s="100"/>
      <c r="C151" s="293"/>
      <c r="D151" s="294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307"/>
      <c r="S151" s="47"/>
      <c r="T151" s="48"/>
      <c r="U151" s="111"/>
      <c r="V151" s="112"/>
      <c r="W151" s="126"/>
      <c r="X151" s="127"/>
      <c r="Y151" s="295"/>
      <c r="Z151" s="296"/>
      <c r="AA151" s="117"/>
      <c r="AB151" s="110"/>
      <c r="AC151" s="291"/>
    </row>
    <row r="152" spans="1:29" ht="15.75" customHeight="1">
      <c r="A152" s="302"/>
      <c r="B152" s="100"/>
      <c r="C152" s="293"/>
      <c r="D152" s="294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307"/>
      <c r="S152" s="47"/>
      <c r="T152" s="48"/>
      <c r="U152" s="111"/>
      <c r="V152" s="112"/>
      <c r="W152" s="126"/>
      <c r="X152" s="127"/>
      <c r="Y152" s="295"/>
      <c r="Z152" s="296"/>
      <c r="AA152" s="117"/>
      <c r="AB152" s="110"/>
      <c r="AC152" s="291"/>
    </row>
    <row r="153" spans="1:29" ht="15.75" customHeight="1">
      <c r="A153" s="302"/>
      <c r="B153" s="100"/>
      <c r="C153" s="293"/>
      <c r="D153" s="294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307"/>
      <c r="S153" s="47"/>
      <c r="T153" s="48"/>
      <c r="U153" s="111"/>
      <c r="V153" s="112"/>
      <c r="W153" s="126"/>
      <c r="X153" s="127"/>
      <c r="Y153" s="295"/>
      <c r="Z153" s="296"/>
      <c r="AA153" s="117"/>
      <c r="AB153" s="110"/>
      <c r="AC153" s="291"/>
    </row>
    <row r="154" spans="1:29" ht="15.75" customHeight="1">
      <c r="A154" s="302"/>
      <c r="B154" s="100"/>
      <c r="C154" s="293"/>
      <c r="D154" s="294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307"/>
      <c r="S154" s="47"/>
      <c r="T154" s="48"/>
      <c r="U154" s="111"/>
      <c r="V154" s="112"/>
      <c r="W154" s="126"/>
      <c r="X154" s="127"/>
      <c r="Y154" s="295"/>
      <c r="Z154" s="296"/>
      <c r="AA154" s="117"/>
      <c r="AB154" s="110"/>
      <c r="AC154" s="291"/>
    </row>
    <row r="155" spans="1:29" ht="15.75" customHeight="1">
      <c r="A155" s="302"/>
      <c r="B155" s="100"/>
      <c r="C155" s="293"/>
      <c r="D155" s="294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307"/>
      <c r="S155" s="47"/>
      <c r="T155" s="48"/>
      <c r="U155" s="111"/>
      <c r="V155" s="112"/>
      <c r="W155" s="126"/>
      <c r="X155" s="127"/>
      <c r="Y155" s="295"/>
      <c r="Z155" s="296"/>
      <c r="AA155" s="117"/>
      <c r="AB155" s="110"/>
      <c r="AC155" s="291"/>
    </row>
    <row r="156" spans="1:29" ht="15.75" customHeight="1">
      <c r="A156" s="302"/>
      <c r="B156" s="100"/>
      <c r="C156" s="293"/>
      <c r="D156" s="294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307"/>
      <c r="S156" s="119"/>
      <c r="T156" s="120"/>
      <c r="U156" s="130"/>
      <c r="V156" s="131"/>
      <c r="W156" s="126"/>
      <c r="X156" s="127"/>
      <c r="Y156" s="295"/>
      <c r="Z156" s="296"/>
      <c r="AA156" s="165"/>
      <c r="AB156" s="125"/>
      <c r="AC156" s="291"/>
    </row>
    <row r="157" spans="1:29" ht="15.75" customHeight="1" thickBot="1">
      <c r="A157" s="303"/>
      <c r="B157" s="133" t="s">
        <v>117</v>
      </c>
      <c r="C157" s="297"/>
      <c r="D157" s="297"/>
      <c r="E157" s="134"/>
      <c r="F157" s="99"/>
      <c r="G157" s="135"/>
      <c r="H157" s="69"/>
      <c r="I157" s="136">
        <f t="shared" ref="I157:J157" si="51">AVERAGE(I141:I156)</f>
        <v>4.25</v>
      </c>
      <c r="J157" s="137">
        <f t="shared" si="51"/>
        <v>3300</v>
      </c>
      <c r="K157" s="138">
        <f t="shared" ref="K157" si="52">J157/I157</f>
        <v>776.47058823529414</v>
      </c>
      <c r="L157" s="136">
        <f t="shared" ref="L157:M157" si="53">AVERAGE(L141:L156)</f>
        <v>4.25</v>
      </c>
      <c r="M157" s="137">
        <f t="shared" si="53"/>
        <v>2949.8725970788437</v>
      </c>
      <c r="N157" s="138">
        <f>M157/L157</f>
        <v>694.08766990090442</v>
      </c>
      <c r="O157" s="139">
        <f>L157-I157</f>
        <v>0</v>
      </c>
      <c r="P157" s="140">
        <f>N157-K157</f>
        <v>-82.382918334389728</v>
      </c>
      <c r="Q157" s="141">
        <f>N157/K157</f>
        <v>0.89390078699358899</v>
      </c>
      <c r="R157" s="308"/>
      <c r="S157" s="142">
        <f>S141</f>
        <v>0.70833333333333337</v>
      </c>
      <c r="T157" s="143">
        <f>INDEX(T141:T156,COUNTA(T141:T156))</f>
        <v>0.86418981481481483</v>
      </c>
      <c r="U157" s="144"/>
      <c r="V157" s="166"/>
      <c r="W157" s="99"/>
      <c r="X157" s="69"/>
      <c r="Y157" s="298"/>
      <c r="Z157" s="299"/>
      <c r="AA157" s="168">
        <f>M157-J157</f>
        <v>-350.12740292115632</v>
      </c>
      <c r="AB157" s="141">
        <f>M157/J157</f>
        <v>0.89390078699358899</v>
      </c>
      <c r="AC157" s="292"/>
    </row>
    <row r="158" spans="1:29" ht="15.75" customHeight="1">
      <c r="A158" s="311" t="s">
        <v>152</v>
      </c>
      <c r="B158" s="114" t="s">
        <v>120</v>
      </c>
      <c r="C158" s="304" t="s">
        <v>153</v>
      </c>
      <c r="D158" s="305"/>
      <c r="E158" s="147">
        <v>14.03</v>
      </c>
      <c r="F158" s="97">
        <v>3566</v>
      </c>
      <c r="G158" s="148">
        <f t="shared" ref="G158:G161" si="54">E158*F158</f>
        <v>50030.979999999996</v>
      </c>
      <c r="H158" s="149">
        <v>2</v>
      </c>
      <c r="I158" s="150">
        <v>3</v>
      </c>
      <c r="J158" s="151">
        <v>3000</v>
      </c>
      <c r="K158" s="152">
        <f>J158/I158</f>
        <v>1000</v>
      </c>
      <c r="L158" s="153">
        <v>3</v>
      </c>
      <c r="M158" s="151">
        <f>F158/V158*60</f>
        <v>2686.8145667643407</v>
      </c>
      <c r="N158" s="152">
        <f>M158/L158</f>
        <v>895.60485558811354</v>
      </c>
      <c r="O158" s="154">
        <f>L158-I158</f>
        <v>0</v>
      </c>
      <c r="P158" s="155">
        <f>N158-K158</f>
        <v>-104.39514441188646</v>
      </c>
      <c r="Q158" s="156">
        <f>N158/K158</f>
        <v>0.89560485558811354</v>
      </c>
      <c r="R158" s="306">
        <f>Q174</f>
        <v>0.88733588174278999</v>
      </c>
      <c r="S158" s="157">
        <v>0.708587962962963</v>
      </c>
      <c r="T158" s="158">
        <v>0.76388888888888884</v>
      </c>
      <c r="U158" s="159"/>
      <c r="V158" s="160">
        <v>79.633333333333212</v>
      </c>
      <c r="W158" s="161"/>
      <c r="X158" s="162"/>
      <c r="Y158" s="309"/>
      <c r="Z158" s="310"/>
      <c r="AA158" s="115">
        <f>M158-J158</f>
        <v>-313.18543323565927</v>
      </c>
      <c r="AB158" s="156">
        <f>M158/J158</f>
        <v>0.89560485558811354</v>
      </c>
      <c r="AC158" s="290">
        <f>AB174</f>
        <v>0.88733588174278999</v>
      </c>
    </row>
    <row r="159" spans="1:29" ht="15.75" customHeight="1">
      <c r="A159" s="312"/>
      <c r="B159" s="100" t="s">
        <v>120</v>
      </c>
      <c r="C159" s="293" t="s">
        <v>154</v>
      </c>
      <c r="D159" s="294"/>
      <c r="E159" s="101">
        <v>18.18</v>
      </c>
      <c r="F159" s="102">
        <v>1443</v>
      </c>
      <c r="G159" s="103">
        <f t="shared" si="54"/>
        <v>26233.739999999998</v>
      </c>
      <c r="H159" s="26"/>
      <c r="I159" s="104">
        <v>4</v>
      </c>
      <c r="J159" s="105">
        <v>3000</v>
      </c>
      <c r="K159" s="106">
        <f t="shared" si="50"/>
        <v>750</v>
      </c>
      <c r="L159" s="107">
        <v>4</v>
      </c>
      <c r="M159" s="105">
        <f>F159/V159*60</f>
        <v>2687.4288670460401</v>
      </c>
      <c r="N159" s="106">
        <f>M159/L159</f>
        <v>671.85721676151002</v>
      </c>
      <c r="O159" s="108">
        <f>L159-I159</f>
        <v>0</v>
      </c>
      <c r="P159" s="109">
        <f>N159-K159</f>
        <v>-78.142783238489983</v>
      </c>
      <c r="Q159" s="110">
        <f>N159/K159</f>
        <v>0.89580962234868</v>
      </c>
      <c r="R159" s="307"/>
      <c r="S159" s="47">
        <v>0.77430555555555558</v>
      </c>
      <c r="T159" s="48">
        <v>0.79667824074074078</v>
      </c>
      <c r="U159" s="111">
        <v>15.000000000000107</v>
      </c>
      <c r="V159" s="112">
        <v>32.216666666666697</v>
      </c>
      <c r="W159" s="113"/>
      <c r="X159" s="116"/>
      <c r="Y159" s="295"/>
      <c r="Z159" s="296"/>
      <c r="AA159" s="117">
        <f>M159-J159</f>
        <v>-312.57113295395993</v>
      </c>
      <c r="AB159" s="110">
        <f>M159/J159</f>
        <v>0.89580962234868</v>
      </c>
      <c r="AC159" s="291"/>
    </row>
    <row r="160" spans="1:29" ht="15.75" customHeight="1">
      <c r="A160" s="312"/>
      <c r="B160" s="100" t="s">
        <v>120</v>
      </c>
      <c r="C160" s="293" t="s">
        <v>155</v>
      </c>
      <c r="D160" s="294"/>
      <c r="E160" s="101">
        <v>14.28</v>
      </c>
      <c r="F160" s="102">
        <v>3837</v>
      </c>
      <c r="G160" s="103">
        <f t="shared" si="54"/>
        <v>54792.36</v>
      </c>
      <c r="H160" s="26">
        <v>2</v>
      </c>
      <c r="I160" s="104">
        <v>3</v>
      </c>
      <c r="J160" s="105">
        <v>3600</v>
      </c>
      <c r="K160" s="106">
        <f t="shared" si="50"/>
        <v>1200</v>
      </c>
      <c r="L160" s="107">
        <v>3</v>
      </c>
      <c r="M160" s="105">
        <f>F160/V160*60</f>
        <v>3118.807857304133</v>
      </c>
      <c r="N160" s="106">
        <f>M160/L160</f>
        <v>1039.6026191013777</v>
      </c>
      <c r="O160" s="108">
        <f>L160-I160</f>
        <v>0</v>
      </c>
      <c r="P160" s="109">
        <f>N160-K160</f>
        <v>-160.39738089862226</v>
      </c>
      <c r="Q160" s="110">
        <f>N160/K160</f>
        <v>0.86633551591781477</v>
      </c>
      <c r="R160" s="307"/>
      <c r="S160" s="47">
        <v>0.80776620370370367</v>
      </c>
      <c r="T160" s="48">
        <v>0.85902777777777772</v>
      </c>
      <c r="U160" s="111">
        <v>15.966666666666551</v>
      </c>
      <c r="V160" s="112">
        <v>73.816666666666634</v>
      </c>
      <c r="W160" s="113">
        <v>0.85902777777777772</v>
      </c>
      <c r="X160" s="116">
        <v>0.91111111111111109</v>
      </c>
      <c r="Y160" s="295"/>
      <c r="Z160" s="296"/>
      <c r="AA160" s="117">
        <f>M160-J160</f>
        <v>-481.19214269586701</v>
      </c>
      <c r="AB160" s="110">
        <f>M160/J160</f>
        <v>0.86633551591781477</v>
      </c>
      <c r="AC160" s="291"/>
    </row>
    <row r="161" spans="1:29" ht="15.75" customHeight="1">
      <c r="A161" s="312"/>
      <c r="B161" s="100" t="s">
        <v>120</v>
      </c>
      <c r="C161" s="293" t="s">
        <v>153</v>
      </c>
      <c r="D161" s="294"/>
      <c r="E161" s="101">
        <v>14.03</v>
      </c>
      <c r="F161" s="102">
        <v>2662</v>
      </c>
      <c r="G161" s="103">
        <f t="shared" si="54"/>
        <v>37347.86</v>
      </c>
      <c r="H161" s="26"/>
      <c r="I161" s="104">
        <v>3</v>
      </c>
      <c r="J161" s="105">
        <v>3000</v>
      </c>
      <c r="K161" s="106">
        <f t="shared" si="50"/>
        <v>1000</v>
      </c>
      <c r="L161" s="107">
        <v>3</v>
      </c>
      <c r="M161" s="105">
        <f>F161/V161*60</f>
        <v>2687.3808188446405</v>
      </c>
      <c r="N161" s="106">
        <f>M161/L161</f>
        <v>895.79360628154689</v>
      </c>
      <c r="O161" s="108">
        <f>L161-I161</f>
        <v>0</v>
      </c>
      <c r="P161" s="109">
        <f>N161-K161</f>
        <v>-104.20639371845311</v>
      </c>
      <c r="Q161" s="110">
        <f>N161/K161</f>
        <v>0.89579360628154692</v>
      </c>
      <c r="R161" s="307"/>
      <c r="S161" s="47">
        <v>0.91111111111111109</v>
      </c>
      <c r="T161" s="48">
        <v>0.95238425925925929</v>
      </c>
      <c r="U161" s="111">
        <v>75.000000000000057</v>
      </c>
      <c r="V161" s="112">
        <v>59.433333333333408</v>
      </c>
      <c r="W161" s="113"/>
      <c r="X161" s="116"/>
      <c r="Y161" s="295"/>
      <c r="Z161" s="296"/>
      <c r="AA161" s="117">
        <f>M161-J161</f>
        <v>-312.61918115535946</v>
      </c>
      <c r="AB161" s="110">
        <f>M161/J161</f>
        <v>0.89579360628154681</v>
      </c>
      <c r="AC161" s="291"/>
    </row>
    <row r="162" spans="1:29" ht="15.75" customHeight="1">
      <c r="A162" s="312"/>
      <c r="B162" s="100"/>
      <c r="C162" s="293"/>
      <c r="D162" s="294"/>
      <c r="E162" s="101"/>
      <c r="F162" s="102"/>
      <c r="G162" s="103"/>
      <c r="H162" s="13"/>
      <c r="I162" s="104"/>
      <c r="J162" s="105"/>
      <c r="K162" s="106"/>
      <c r="L162" s="118"/>
      <c r="M162" s="105"/>
      <c r="N162" s="106"/>
      <c r="O162" s="108"/>
      <c r="P162" s="109"/>
      <c r="Q162" s="110"/>
      <c r="R162" s="307"/>
      <c r="S162" s="47"/>
      <c r="T162" s="48"/>
      <c r="U162" s="111"/>
      <c r="V162" s="112"/>
      <c r="W162" s="113"/>
      <c r="X162" s="116"/>
      <c r="Y162" s="295"/>
      <c r="Z162" s="296"/>
      <c r="AA162" s="117"/>
      <c r="AB162" s="110"/>
      <c r="AC162" s="291"/>
    </row>
    <row r="163" spans="1:29" ht="15.75" customHeight="1">
      <c r="A163" s="312"/>
      <c r="B163" s="100"/>
      <c r="C163" s="293"/>
      <c r="D163" s="294"/>
      <c r="E163" s="101"/>
      <c r="F163" s="102"/>
      <c r="G163" s="121"/>
      <c r="H163" s="122"/>
      <c r="I163" s="104"/>
      <c r="J163" s="105"/>
      <c r="K163" s="106"/>
      <c r="L163" s="107"/>
      <c r="M163" s="105"/>
      <c r="N163" s="106"/>
      <c r="O163" s="108"/>
      <c r="P163" s="109"/>
      <c r="Q163" s="110"/>
      <c r="R163" s="307"/>
      <c r="S163" s="47"/>
      <c r="T163" s="48"/>
      <c r="U163" s="111"/>
      <c r="V163" s="112"/>
      <c r="W163" s="113"/>
      <c r="X163" s="116"/>
      <c r="Y163" s="295"/>
      <c r="Z163" s="296"/>
      <c r="AA163" s="117"/>
      <c r="AB163" s="110"/>
      <c r="AC163" s="291"/>
    </row>
    <row r="164" spans="1:29" ht="15.75" customHeight="1">
      <c r="A164" s="312"/>
      <c r="B164" s="100"/>
      <c r="C164" s="293"/>
      <c r="D164" s="294"/>
      <c r="E164" s="101"/>
      <c r="F164" s="102"/>
      <c r="G164" s="121"/>
      <c r="H164" s="62"/>
      <c r="I164" s="104"/>
      <c r="J164" s="105"/>
      <c r="K164" s="106"/>
      <c r="L164" s="118"/>
      <c r="M164" s="105"/>
      <c r="N164" s="106"/>
      <c r="O164" s="123"/>
      <c r="P164" s="124"/>
      <c r="Q164" s="125"/>
      <c r="R164" s="307"/>
      <c r="S164" s="47"/>
      <c r="T164" s="48"/>
      <c r="U164" s="111"/>
      <c r="V164" s="112"/>
      <c r="W164" s="113"/>
      <c r="X164" s="116"/>
      <c r="Y164" s="295"/>
      <c r="Z164" s="296"/>
      <c r="AA164" s="117"/>
      <c r="AB164" s="110"/>
      <c r="AC164" s="291"/>
    </row>
    <row r="165" spans="1:29" ht="15.75" customHeight="1">
      <c r="A165" s="312"/>
      <c r="B165" s="100"/>
      <c r="C165" s="293"/>
      <c r="D165" s="294"/>
      <c r="E165" s="101"/>
      <c r="F165" s="102"/>
      <c r="G165" s="121"/>
      <c r="H165" s="62"/>
      <c r="I165" s="104"/>
      <c r="J165" s="105"/>
      <c r="K165" s="106"/>
      <c r="L165" s="118"/>
      <c r="M165" s="105"/>
      <c r="N165" s="106"/>
      <c r="O165" s="123"/>
      <c r="P165" s="124"/>
      <c r="Q165" s="125"/>
      <c r="R165" s="307"/>
      <c r="S165" s="47"/>
      <c r="T165" s="48"/>
      <c r="U165" s="111"/>
      <c r="V165" s="112"/>
      <c r="W165" s="113"/>
      <c r="X165" s="116"/>
      <c r="Y165" s="295"/>
      <c r="Z165" s="296"/>
      <c r="AA165" s="117"/>
      <c r="AB165" s="110"/>
      <c r="AC165" s="291"/>
    </row>
    <row r="166" spans="1:29" ht="15.75" customHeight="1">
      <c r="A166" s="312"/>
      <c r="B166" s="100"/>
      <c r="C166" s="293"/>
      <c r="D166" s="294"/>
      <c r="E166" s="101"/>
      <c r="F166" s="102"/>
      <c r="G166" s="121"/>
      <c r="H166" s="62"/>
      <c r="I166" s="104"/>
      <c r="J166" s="105"/>
      <c r="K166" s="106"/>
      <c r="L166" s="118"/>
      <c r="M166" s="105"/>
      <c r="N166" s="106"/>
      <c r="O166" s="123"/>
      <c r="P166" s="124"/>
      <c r="Q166" s="125"/>
      <c r="R166" s="307"/>
      <c r="S166" s="47"/>
      <c r="T166" s="48"/>
      <c r="U166" s="111"/>
      <c r="V166" s="112"/>
      <c r="W166" s="113"/>
      <c r="X166" s="116"/>
      <c r="Y166" s="295"/>
      <c r="Z166" s="296"/>
      <c r="AA166" s="117"/>
      <c r="AB166" s="110"/>
      <c r="AC166" s="291"/>
    </row>
    <row r="167" spans="1:29" ht="15.75" customHeight="1">
      <c r="A167" s="312"/>
      <c r="B167" s="100"/>
      <c r="C167" s="293"/>
      <c r="D167" s="294"/>
      <c r="E167" s="101"/>
      <c r="F167" s="102"/>
      <c r="G167" s="121"/>
      <c r="H167" s="62"/>
      <c r="I167" s="104"/>
      <c r="J167" s="105"/>
      <c r="K167" s="106"/>
      <c r="L167" s="118"/>
      <c r="M167" s="105"/>
      <c r="N167" s="106"/>
      <c r="O167" s="123"/>
      <c r="P167" s="124"/>
      <c r="Q167" s="125"/>
      <c r="R167" s="307"/>
      <c r="S167" s="47"/>
      <c r="T167" s="48"/>
      <c r="U167" s="111"/>
      <c r="V167" s="112"/>
      <c r="W167" s="113"/>
      <c r="X167" s="116"/>
      <c r="Y167" s="295"/>
      <c r="Z167" s="296"/>
      <c r="AA167" s="117"/>
      <c r="AB167" s="110"/>
      <c r="AC167" s="291"/>
    </row>
    <row r="168" spans="1:29" ht="15.75" customHeight="1">
      <c r="A168" s="312"/>
      <c r="B168" s="100"/>
      <c r="C168" s="293"/>
      <c r="D168" s="294"/>
      <c r="E168" s="101"/>
      <c r="F168" s="102"/>
      <c r="G168" s="121"/>
      <c r="H168" s="62"/>
      <c r="I168" s="104"/>
      <c r="J168" s="105"/>
      <c r="K168" s="106"/>
      <c r="L168" s="118"/>
      <c r="M168" s="105"/>
      <c r="N168" s="106"/>
      <c r="O168" s="123"/>
      <c r="P168" s="124"/>
      <c r="Q168" s="125"/>
      <c r="R168" s="307"/>
      <c r="S168" s="47"/>
      <c r="T168" s="48"/>
      <c r="U168" s="111"/>
      <c r="V168" s="112"/>
      <c r="W168" s="126"/>
      <c r="X168" s="127"/>
      <c r="Y168" s="295"/>
      <c r="Z168" s="296"/>
      <c r="AA168" s="117"/>
      <c r="AB168" s="110"/>
      <c r="AC168" s="291"/>
    </row>
    <row r="169" spans="1:29" ht="15.75" customHeight="1">
      <c r="A169" s="312"/>
      <c r="B169" s="100"/>
      <c r="C169" s="293"/>
      <c r="D169" s="294"/>
      <c r="E169" s="101"/>
      <c r="F169" s="102"/>
      <c r="G169" s="121"/>
      <c r="H169" s="62"/>
      <c r="I169" s="104"/>
      <c r="J169" s="105"/>
      <c r="K169" s="106"/>
      <c r="L169" s="118"/>
      <c r="M169" s="105"/>
      <c r="N169" s="106"/>
      <c r="O169" s="123"/>
      <c r="P169" s="124"/>
      <c r="Q169" s="125"/>
      <c r="R169" s="307"/>
      <c r="S169" s="47"/>
      <c r="T169" s="48"/>
      <c r="U169" s="111"/>
      <c r="V169" s="112"/>
      <c r="W169" s="126"/>
      <c r="X169" s="127"/>
      <c r="Y169" s="295"/>
      <c r="Z169" s="296"/>
      <c r="AA169" s="117"/>
      <c r="AB169" s="110"/>
      <c r="AC169" s="291"/>
    </row>
    <row r="170" spans="1:29" ht="15.75" customHeight="1">
      <c r="A170" s="312"/>
      <c r="B170" s="100"/>
      <c r="C170" s="293"/>
      <c r="D170" s="294"/>
      <c r="E170" s="101"/>
      <c r="F170" s="102"/>
      <c r="G170" s="121"/>
      <c r="H170" s="62"/>
      <c r="I170" s="104"/>
      <c r="J170" s="105"/>
      <c r="K170" s="106"/>
      <c r="L170" s="118"/>
      <c r="M170" s="105"/>
      <c r="N170" s="106"/>
      <c r="O170" s="123"/>
      <c r="P170" s="124"/>
      <c r="Q170" s="125"/>
      <c r="R170" s="307"/>
      <c r="S170" s="47"/>
      <c r="T170" s="48"/>
      <c r="U170" s="111"/>
      <c r="V170" s="112"/>
      <c r="W170" s="126"/>
      <c r="X170" s="127"/>
      <c r="Y170" s="295"/>
      <c r="Z170" s="296"/>
      <c r="AA170" s="117"/>
      <c r="AB170" s="110"/>
      <c r="AC170" s="291"/>
    </row>
    <row r="171" spans="1:29" ht="15.75" customHeight="1">
      <c r="A171" s="312"/>
      <c r="B171" s="100"/>
      <c r="C171" s="293"/>
      <c r="D171" s="294"/>
      <c r="E171" s="101"/>
      <c r="F171" s="102"/>
      <c r="G171" s="121"/>
      <c r="H171" s="62"/>
      <c r="I171" s="104"/>
      <c r="J171" s="105"/>
      <c r="K171" s="106"/>
      <c r="L171" s="118"/>
      <c r="M171" s="105"/>
      <c r="N171" s="106"/>
      <c r="O171" s="123"/>
      <c r="P171" s="124"/>
      <c r="Q171" s="125"/>
      <c r="R171" s="307"/>
      <c r="S171" s="47"/>
      <c r="T171" s="48"/>
      <c r="U171" s="111"/>
      <c r="V171" s="112"/>
      <c r="W171" s="126"/>
      <c r="X171" s="127"/>
      <c r="Y171" s="295"/>
      <c r="Z171" s="296"/>
      <c r="AA171" s="117"/>
      <c r="AB171" s="110"/>
      <c r="AC171" s="291"/>
    </row>
    <row r="172" spans="1:29" ht="15.75" customHeight="1">
      <c r="A172" s="312"/>
      <c r="B172" s="100"/>
      <c r="C172" s="293"/>
      <c r="D172" s="294"/>
      <c r="E172" s="101"/>
      <c r="F172" s="102"/>
      <c r="G172" s="121"/>
      <c r="H172" s="62"/>
      <c r="I172" s="104"/>
      <c r="J172" s="105"/>
      <c r="K172" s="106"/>
      <c r="L172" s="118"/>
      <c r="M172" s="105"/>
      <c r="N172" s="106"/>
      <c r="O172" s="123"/>
      <c r="P172" s="124"/>
      <c r="Q172" s="125"/>
      <c r="R172" s="307"/>
      <c r="S172" s="47"/>
      <c r="T172" s="48"/>
      <c r="U172" s="111"/>
      <c r="V172" s="112"/>
      <c r="W172" s="126"/>
      <c r="X172" s="127"/>
      <c r="Y172" s="295"/>
      <c r="Z172" s="296"/>
      <c r="AA172" s="117"/>
      <c r="AB172" s="110"/>
      <c r="AC172" s="291"/>
    </row>
    <row r="173" spans="1:29" ht="15.75" customHeight="1">
      <c r="A173" s="312"/>
      <c r="B173" s="100"/>
      <c r="C173" s="293"/>
      <c r="D173" s="294"/>
      <c r="E173" s="170"/>
      <c r="F173" s="102"/>
      <c r="G173" s="129"/>
      <c r="H173" s="62"/>
      <c r="I173" s="104"/>
      <c r="J173" s="105"/>
      <c r="K173" s="106"/>
      <c r="L173" s="118"/>
      <c r="M173" s="105"/>
      <c r="N173" s="106"/>
      <c r="O173" s="123"/>
      <c r="P173" s="124"/>
      <c r="Q173" s="125"/>
      <c r="R173" s="307"/>
      <c r="S173" s="119"/>
      <c r="T173" s="120"/>
      <c r="U173" s="130"/>
      <c r="V173" s="131"/>
      <c r="W173" s="126"/>
      <c r="X173" s="127"/>
      <c r="Y173" s="295"/>
      <c r="Z173" s="296"/>
      <c r="AA173" s="165"/>
      <c r="AB173" s="125"/>
      <c r="AC173" s="291"/>
    </row>
    <row r="174" spans="1:29" ht="15.75" customHeight="1" thickBot="1">
      <c r="A174" s="313"/>
      <c r="B174" s="133" t="s">
        <v>117</v>
      </c>
      <c r="C174" s="297"/>
      <c r="D174" s="297"/>
      <c r="E174" s="134"/>
      <c r="F174" s="99"/>
      <c r="G174" s="135"/>
      <c r="H174" s="69"/>
      <c r="I174" s="136">
        <f t="shared" ref="I174:J174" si="55">AVERAGE(I158:I173)</f>
        <v>3.25</v>
      </c>
      <c r="J174" s="137">
        <f t="shared" si="55"/>
        <v>3150</v>
      </c>
      <c r="K174" s="138">
        <f t="shared" ref="K174" si="56">J174/I174</f>
        <v>969.23076923076928</v>
      </c>
      <c r="L174" s="136">
        <f t="shared" ref="L174:M174" si="57">AVERAGE(L158:L173)</f>
        <v>3.25</v>
      </c>
      <c r="M174" s="137">
        <f t="shared" si="57"/>
        <v>2795.1080274897886</v>
      </c>
      <c r="N174" s="138">
        <f t="shared" ref="N174:N179" si="58">M174/L174</f>
        <v>860.03323922762729</v>
      </c>
      <c r="O174" s="139">
        <f t="shared" ref="O174:O179" si="59">L174-I174</f>
        <v>0</v>
      </c>
      <c r="P174" s="140">
        <f t="shared" ref="P174:P179" si="60">N174-K174</f>
        <v>-109.19753000314199</v>
      </c>
      <c r="Q174" s="141">
        <f t="shared" ref="Q174:Q179" si="61">N174/K174</f>
        <v>0.88733588174278999</v>
      </c>
      <c r="R174" s="308"/>
      <c r="S174" s="142">
        <f>S158</f>
        <v>0.708587962962963</v>
      </c>
      <c r="T174" s="143">
        <f>INDEX(T158:T173,COUNTA(T158:T173))</f>
        <v>0.95238425925925929</v>
      </c>
      <c r="U174" s="144"/>
      <c r="V174" s="166"/>
      <c r="W174" s="99"/>
      <c r="X174" s="69"/>
      <c r="Y174" s="298"/>
      <c r="Z174" s="299"/>
      <c r="AA174" s="168">
        <f t="shared" ref="AA174:AA179" si="62">M174-J174</f>
        <v>-354.89197251021142</v>
      </c>
      <c r="AB174" s="141">
        <f t="shared" ref="AB174:AB179" si="63">M174/J174</f>
        <v>0.88733588174278999</v>
      </c>
      <c r="AC174" s="292"/>
    </row>
    <row r="175" spans="1:29" ht="15.75" customHeight="1">
      <c r="A175" s="300" t="s">
        <v>156</v>
      </c>
      <c r="B175" s="114" t="s">
        <v>120</v>
      </c>
      <c r="C175" s="304" t="s">
        <v>158</v>
      </c>
      <c r="D175" s="305"/>
      <c r="E175" s="147">
        <v>18.18</v>
      </c>
      <c r="F175" s="97">
        <v>982</v>
      </c>
      <c r="G175" s="148">
        <f t="shared" ref="G175:G179" si="64">E175*F175</f>
        <v>17852.759999999998</v>
      </c>
      <c r="H175" s="149"/>
      <c r="I175" s="150">
        <v>3</v>
      </c>
      <c r="J175" s="151">
        <v>3600</v>
      </c>
      <c r="K175" s="152">
        <f>J175/I175</f>
        <v>1200</v>
      </c>
      <c r="L175" s="153">
        <v>3</v>
      </c>
      <c r="M175" s="151">
        <f>F175/V175*60</f>
        <v>3125.7294429708372</v>
      </c>
      <c r="N175" s="152">
        <f t="shared" si="58"/>
        <v>1041.9098143236124</v>
      </c>
      <c r="O175" s="154">
        <f t="shared" si="59"/>
        <v>0</v>
      </c>
      <c r="P175" s="155">
        <f t="shared" si="60"/>
        <v>-158.09018567638759</v>
      </c>
      <c r="Q175" s="156">
        <f t="shared" si="61"/>
        <v>0.86825817860301036</v>
      </c>
      <c r="R175" s="306">
        <f>Q191</f>
        <v>0.87431334647927561</v>
      </c>
      <c r="S175" s="157">
        <v>0.70843750000000005</v>
      </c>
      <c r="T175" s="158">
        <v>0.72152777777777777</v>
      </c>
      <c r="U175" s="159"/>
      <c r="V175" s="160">
        <v>18.849999999999909</v>
      </c>
      <c r="W175" s="158"/>
      <c r="X175" s="169"/>
      <c r="Y175" s="309"/>
      <c r="Z175" s="310"/>
      <c r="AA175" s="171">
        <f t="shared" si="62"/>
        <v>-474.27055702916277</v>
      </c>
      <c r="AB175" s="156">
        <f t="shared" si="63"/>
        <v>0.86825817860301036</v>
      </c>
      <c r="AC175" s="290">
        <f>AB191</f>
        <v>0.87431334647927561</v>
      </c>
    </row>
    <row r="176" spans="1:29" ht="15.75" customHeight="1">
      <c r="A176" s="301"/>
      <c r="B176" s="100" t="s">
        <v>120</v>
      </c>
      <c r="C176" s="293" t="s">
        <v>159</v>
      </c>
      <c r="D176" s="294"/>
      <c r="E176" s="101">
        <v>24.82</v>
      </c>
      <c r="F176" s="102">
        <v>2200</v>
      </c>
      <c r="G176" s="103">
        <f t="shared" si="64"/>
        <v>54604</v>
      </c>
      <c r="H176" s="26"/>
      <c r="I176" s="104">
        <v>4</v>
      </c>
      <c r="J176" s="105">
        <v>3300</v>
      </c>
      <c r="K176" s="106">
        <f t="shared" si="50"/>
        <v>825</v>
      </c>
      <c r="L176" s="107">
        <v>4</v>
      </c>
      <c r="M176" s="105">
        <f>F176/V176*60</f>
        <v>2924.6676514032447</v>
      </c>
      <c r="N176" s="106">
        <f t="shared" si="58"/>
        <v>731.16691285081117</v>
      </c>
      <c r="O176" s="108">
        <f t="shared" si="59"/>
        <v>0</v>
      </c>
      <c r="P176" s="109">
        <f t="shared" si="60"/>
        <v>-93.833087149188827</v>
      </c>
      <c r="Q176" s="110">
        <f t="shared" si="61"/>
        <v>0.88626292466764989</v>
      </c>
      <c r="R176" s="307"/>
      <c r="S176" s="47">
        <v>0.7319444444444444</v>
      </c>
      <c r="T176" s="48">
        <v>0.76328703703703704</v>
      </c>
      <c r="U176" s="111">
        <v>14.999999999999947</v>
      </c>
      <c r="V176" s="112">
        <v>45.133333333333411</v>
      </c>
      <c r="W176" s="113"/>
      <c r="X176" s="13"/>
      <c r="Y176" s="295"/>
      <c r="Z176" s="296"/>
      <c r="AA176" s="172">
        <f t="shared" si="62"/>
        <v>-375.33234859675531</v>
      </c>
      <c r="AB176" s="110">
        <f t="shared" si="63"/>
        <v>0.88626292466764989</v>
      </c>
      <c r="AC176" s="291"/>
    </row>
    <row r="177" spans="1:29" ht="15.75" customHeight="1">
      <c r="A177" s="301"/>
      <c r="B177" s="100" t="s">
        <v>120</v>
      </c>
      <c r="C177" s="293" t="s">
        <v>160</v>
      </c>
      <c r="D177" s="294"/>
      <c r="E177" s="101">
        <v>25.03</v>
      </c>
      <c r="F177" s="102">
        <v>1663</v>
      </c>
      <c r="G177" s="103">
        <f t="shared" si="64"/>
        <v>41624.89</v>
      </c>
      <c r="H177" s="26"/>
      <c r="I177" s="104">
        <v>4</v>
      </c>
      <c r="J177" s="105">
        <v>3300</v>
      </c>
      <c r="K177" s="106">
        <f t="shared" si="50"/>
        <v>825</v>
      </c>
      <c r="L177" s="107">
        <v>4</v>
      </c>
      <c r="M177" s="105">
        <f>F177/V177*60</f>
        <v>2923.2421875000041</v>
      </c>
      <c r="N177" s="106">
        <f t="shared" si="58"/>
        <v>730.81054687500102</v>
      </c>
      <c r="O177" s="108">
        <f t="shared" si="59"/>
        <v>0</v>
      </c>
      <c r="P177" s="109">
        <f t="shared" si="60"/>
        <v>-94.189453124998977</v>
      </c>
      <c r="Q177" s="110">
        <f t="shared" si="61"/>
        <v>0.88583096590909216</v>
      </c>
      <c r="R177" s="307"/>
      <c r="S177" s="47">
        <v>0.77430555555555558</v>
      </c>
      <c r="T177" s="48">
        <v>0.79800925925925925</v>
      </c>
      <c r="U177" s="111">
        <v>15.866666666666696</v>
      </c>
      <c r="V177" s="112">
        <v>34.133333333333283</v>
      </c>
      <c r="W177" s="113"/>
      <c r="X177" s="13"/>
      <c r="Y177" s="295"/>
      <c r="Z177" s="296"/>
      <c r="AA177" s="172">
        <f t="shared" si="62"/>
        <v>-376.75781249999591</v>
      </c>
      <c r="AB177" s="110">
        <f t="shared" si="63"/>
        <v>0.88583096590909216</v>
      </c>
      <c r="AC177" s="291"/>
    </row>
    <row r="178" spans="1:29" ht="15.75" customHeight="1">
      <c r="A178" s="301"/>
      <c r="B178" s="100" t="s">
        <v>120</v>
      </c>
      <c r="C178" s="293" t="s">
        <v>157</v>
      </c>
      <c r="D178" s="294"/>
      <c r="E178" s="101">
        <v>18.18</v>
      </c>
      <c r="F178" s="102">
        <v>2882</v>
      </c>
      <c r="G178" s="103">
        <f t="shared" si="64"/>
        <v>52394.76</v>
      </c>
      <c r="H178" s="26"/>
      <c r="I178" s="104">
        <v>3</v>
      </c>
      <c r="J178" s="105">
        <v>3600</v>
      </c>
      <c r="K178" s="106">
        <f t="shared" si="50"/>
        <v>1200</v>
      </c>
      <c r="L178" s="107">
        <v>3</v>
      </c>
      <c r="M178" s="105">
        <f>F178/V178*60</f>
        <v>3120.3609022556402</v>
      </c>
      <c r="N178" s="106">
        <f t="shared" si="58"/>
        <v>1040.12030075188</v>
      </c>
      <c r="O178" s="108">
        <f t="shared" si="59"/>
        <v>0</v>
      </c>
      <c r="P178" s="109">
        <f t="shared" si="60"/>
        <v>-159.87969924812</v>
      </c>
      <c r="Q178" s="110">
        <f t="shared" si="61"/>
        <v>0.8667669172932333</v>
      </c>
      <c r="R178" s="307"/>
      <c r="S178" s="47">
        <v>0.80833333333333335</v>
      </c>
      <c r="T178" s="48">
        <v>0.84681712962962963</v>
      </c>
      <c r="U178" s="111">
        <v>14.866666666666699</v>
      </c>
      <c r="V178" s="112">
        <v>55.416666666666643</v>
      </c>
      <c r="W178" s="113">
        <v>0.84681712962962963</v>
      </c>
      <c r="X178" s="116">
        <v>0.89879629629629632</v>
      </c>
      <c r="Y178" s="295"/>
      <c r="Z178" s="296"/>
      <c r="AA178" s="172">
        <f t="shared" si="62"/>
        <v>-479.63909774435979</v>
      </c>
      <c r="AB178" s="110">
        <f t="shared" si="63"/>
        <v>0.86676691729323341</v>
      </c>
      <c r="AC178" s="291"/>
    </row>
    <row r="179" spans="1:29" ht="15.75" customHeight="1">
      <c r="A179" s="302"/>
      <c r="B179" s="100" t="s">
        <v>120</v>
      </c>
      <c r="C179" s="293" t="s">
        <v>155</v>
      </c>
      <c r="D179" s="294"/>
      <c r="E179" s="101">
        <v>14.28</v>
      </c>
      <c r="F179" s="102">
        <v>3729</v>
      </c>
      <c r="G179" s="103">
        <f t="shared" si="64"/>
        <v>53250.119999999995</v>
      </c>
      <c r="H179" s="13"/>
      <c r="I179" s="104">
        <v>3</v>
      </c>
      <c r="J179" s="105">
        <v>3600</v>
      </c>
      <c r="K179" s="106">
        <f t="shared" si="50"/>
        <v>1200</v>
      </c>
      <c r="L179" s="118">
        <v>3</v>
      </c>
      <c r="M179" s="105">
        <f>F179/V179*60</f>
        <v>3119.0520446096689</v>
      </c>
      <c r="N179" s="106">
        <f t="shared" si="58"/>
        <v>1039.6840148698896</v>
      </c>
      <c r="O179" s="108">
        <f t="shared" si="59"/>
        <v>0</v>
      </c>
      <c r="P179" s="109">
        <f t="shared" si="60"/>
        <v>-160.31598513011045</v>
      </c>
      <c r="Q179" s="110">
        <f t="shared" si="61"/>
        <v>0.86640334572490796</v>
      </c>
      <c r="R179" s="307"/>
      <c r="S179" s="47">
        <v>0.89879629629629632</v>
      </c>
      <c r="T179" s="48">
        <v>0.94861111111111107</v>
      </c>
      <c r="U179" s="111">
        <v>74.850000000000023</v>
      </c>
      <c r="V179" s="112">
        <v>71.733333333333249</v>
      </c>
      <c r="W179" s="113"/>
      <c r="X179" s="116"/>
      <c r="Y179" s="295"/>
      <c r="Z179" s="296"/>
      <c r="AA179" s="172">
        <f t="shared" si="62"/>
        <v>-480.94795539033112</v>
      </c>
      <c r="AB179" s="110">
        <f t="shared" si="63"/>
        <v>0.86640334572490807</v>
      </c>
      <c r="AC179" s="291"/>
    </row>
    <row r="180" spans="1:29" ht="15.75" customHeight="1">
      <c r="A180" s="302"/>
      <c r="B180" s="100"/>
      <c r="C180" s="293"/>
      <c r="D180" s="294"/>
      <c r="E180" s="101"/>
      <c r="F180" s="102"/>
      <c r="G180" s="121"/>
      <c r="H180" s="122"/>
      <c r="I180" s="104"/>
      <c r="J180" s="105"/>
      <c r="K180" s="106"/>
      <c r="L180" s="107"/>
      <c r="M180" s="105"/>
      <c r="N180" s="106"/>
      <c r="O180" s="108"/>
      <c r="P180" s="109"/>
      <c r="Q180" s="110"/>
      <c r="R180" s="307"/>
      <c r="S180" s="47"/>
      <c r="T180" s="48"/>
      <c r="U180" s="111"/>
      <c r="V180" s="112"/>
      <c r="W180" s="113"/>
      <c r="X180" s="50"/>
      <c r="Y180" s="295"/>
      <c r="Z180" s="296"/>
      <c r="AA180" s="172"/>
      <c r="AB180" s="110"/>
      <c r="AC180" s="291"/>
    </row>
    <row r="181" spans="1:29" ht="15.75" customHeight="1">
      <c r="A181" s="302"/>
      <c r="B181" s="100"/>
      <c r="C181" s="293"/>
      <c r="D181" s="294"/>
      <c r="E181" s="101"/>
      <c r="F181" s="102"/>
      <c r="G181" s="121"/>
      <c r="H181" s="62"/>
      <c r="I181" s="104"/>
      <c r="J181" s="105"/>
      <c r="K181" s="106"/>
      <c r="L181" s="118"/>
      <c r="M181" s="105"/>
      <c r="N181" s="106"/>
      <c r="O181" s="123"/>
      <c r="P181" s="124"/>
      <c r="Q181" s="125"/>
      <c r="R181" s="307"/>
      <c r="S181" s="47"/>
      <c r="T181" s="48"/>
      <c r="U181" s="111"/>
      <c r="V181" s="112"/>
      <c r="W181" s="113"/>
      <c r="X181" s="116"/>
      <c r="Y181" s="295"/>
      <c r="Z181" s="296"/>
      <c r="AA181" s="172"/>
      <c r="AB181" s="110"/>
      <c r="AC181" s="291"/>
    </row>
    <row r="182" spans="1:29" ht="15.75" customHeight="1">
      <c r="A182" s="302"/>
      <c r="B182" s="100"/>
      <c r="C182" s="293"/>
      <c r="D182" s="294"/>
      <c r="E182" s="101"/>
      <c r="F182" s="102"/>
      <c r="G182" s="121"/>
      <c r="H182" s="62"/>
      <c r="I182" s="104"/>
      <c r="J182" s="105"/>
      <c r="K182" s="106"/>
      <c r="L182" s="118"/>
      <c r="M182" s="105"/>
      <c r="N182" s="106"/>
      <c r="O182" s="123"/>
      <c r="P182" s="124"/>
      <c r="Q182" s="125"/>
      <c r="R182" s="307"/>
      <c r="S182" s="47"/>
      <c r="T182" s="48"/>
      <c r="U182" s="111"/>
      <c r="V182" s="112"/>
      <c r="W182" s="113"/>
      <c r="X182" s="116"/>
      <c r="Y182" s="295"/>
      <c r="Z182" s="296"/>
      <c r="AA182" s="172"/>
      <c r="AB182" s="110"/>
      <c r="AC182" s="291"/>
    </row>
    <row r="183" spans="1:29" ht="15.75" customHeight="1">
      <c r="A183" s="302"/>
      <c r="B183" s="100"/>
      <c r="C183" s="293"/>
      <c r="D183" s="294"/>
      <c r="E183" s="101"/>
      <c r="F183" s="102"/>
      <c r="G183" s="121"/>
      <c r="H183" s="62"/>
      <c r="I183" s="104"/>
      <c r="J183" s="105"/>
      <c r="K183" s="106"/>
      <c r="L183" s="118"/>
      <c r="M183" s="105"/>
      <c r="N183" s="106"/>
      <c r="O183" s="123"/>
      <c r="P183" s="124"/>
      <c r="Q183" s="125"/>
      <c r="R183" s="307"/>
      <c r="S183" s="47"/>
      <c r="T183" s="48"/>
      <c r="U183" s="111"/>
      <c r="V183" s="112"/>
      <c r="W183" s="126"/>
      <c r="X183" s="127"/>
      <c r="Y183" s="295"/>
      <c r="Z183" s="296"/>
      <c r="AA183" s="172"/>
      <c r="AB183" s="110"/>
      <c r="AC183" s="291"/>
    </row>
    <row r="184" spans="1:29" ht="15.75" customHeight="1">
      <c r="A184" s="302"/>
      <c r="B184" s="100"/>
      <c r="C184" s="293"/>
      <c r="D184" s="294"/>
      <c r="E184" s="101"/>
      <c r="F184" s="102"/>
      <c r="G184" s="121"/>
      <c r="H184" s="62"/>
      <c r="I184" s="104"/>
      <c r="J184" s="105"/>
      <c r="K184" s="106"/>
      <c r="L184" s="118"/>
      <c r="M184" s="105"/>
      <c r="N184" s="106"/>
      <c r="O184" s="123"/>
      <c r="P184" s="124"/>
      <c r="Q184" s="125"/>
      <c r="R184" s="307"/>
      <c r="S184" s="47"/>
      <c r="T184" s="48"/>
      <c r="U184" s="111"/>
      <c r="V184" s="112"/>
      <c r="W184" s="126"/>
      <c r="X184" s="127"/>
      <c r="Y184" s="295"/>
      <c r="Z184" s="296"/>
      <c r="AA184" s="172"/>
      <c r="AB184" s="110"/>
      <c r="AC184" s="291"/>
    </row>
    <row r="185" spans="1:29" ht="15.75" customHeight="1">
      <c r="A185" s="302"/>
      <c r="B185" s="100"/>
      <c r="C185" s="293"/>
      <c r="D185" s="294"/>
      <c r="E185" s="101"/>
      <c r="F185" s="102"/>
      <c r="G185" s="121"/>
      <c r="H185" s="62"/>
      <c r="I185" s="104"/>
      <c r="J185" s="105"/>
      <c r="K185" s="106"/>
      <c r="L185" s="118"/>
      <c r="M185" s="105"/>
      <c r="N185" s="106"/>
      <c r="O185" s="123"/>
      <c r="P185" s="124"/>
      <c r="Q185" s="125"/>
      <c r="R185" s="307"/>
      <c r="S185" s="47"/>
      <c r="T185" s="48"/>
      <c r="U185" s="111"/>
      <c r="V185" s="112"/>
      <c r="W185" s="126"/>
      <c r="X185" s="127"/>
      <c r="Y185" s="295"/>
      <c r="Z185" s="296"/>
      <c r="AA185" s="172"/>
      <c r="AB185" s="110"/>
      <c r="AC185" s="291"/>
    </row>
    <row r="186" spans="1:29" ht="15.75" customHeight="1">
      <c r="A186" s="302"/>
      <c r="B186" s="100"/>
      <c r="C186" s="293"/>
      <c r="D186" s="294"/>
      <c r="E186" s="101"/>
      <c r="F186" s="102"/>
      <c r="G186" s="121"/>
      <c r="H186" s="62"/>
      <c r="I186" s="104"/>
      <c r="J186" s="105"/>
      <c r="K186" s="106"/>
      <c r="L186" s="118"/>
      <c r="M186" s="105"/>
      <c r="N186" s="106"/>
      <c r="O186" s="123"/>
      <c r="P186" s="124"/>
      <c r="Q186" s="125"/>
      <c r="R186" s="307"/>
      <c r="S186" s="47"/>
      <c r="T186" s="48"/>
      <c r="U186" s="111"/>
      <c r="V186" s="112"/>
      <c r="W186" s="126"/>
      <c r="X186" s="127"/>
      <c r="Y186" s="295"/>
      <c r="Z186" s="296"/>
      <c r="AA186" s="172"/>
      <c r="AB186" s="110"/>
      <c r="AC186" s="291"/>
    </row>
    <row r="187" spans="1:29" ht="15.75" customHeight="1">
      <c r="A187" s="302"/>
      <c r="B187" s="100"/>
      <c r="C187" s="293"/>
      <c r="D187" s="294"/>
      <c r="E187" s="101"/>
      <c r="F187" s="102"/>
      <c r="G187" s="121"/>
      <c r="H187" s="62"/>
      <c r="I187" s="104"/>
      <c r="J187" s="105"/>
      <c r="K187" s="106"/>
      <c r="L187" s="118"/>
      <c r="M187" s="105"/>
      <c r="N187" s="106"/>
      <c r="O187" s="123"/>
      <c r="P187" s="124"/>
      <c r="Q187" s="125"/>
      <c r="R187" s="307"/>
      <c r="S187" s="47"/>
      <c r="T187" s="48"/>
      <c r="U187" s="111"/>
      <c r="V187" s="112"/>
      <c r="W187" s="126"/>
      <c r="X187" s="127"/>
      <c r="Y187" s="295"/>
      <c r="Z187" s="296"/>
      <c r="AA187" s="172"/>
      <c r="AB187" s="110"/>
      <c r="AC187" s="291"/>
    </row>
    <row r="188" spans="1:29" ht="15.75" customHeight="1">
      <c r="A188" s="302"/>
      <c r="B188" s="100"/>
      <c r="C188" s="293"/>
      <c r="D188" s="294"/>
      <c r="E188" s="101"/>
      <c r="F188" s="102"/>
      <c r="G188" s="121"/>
      <c r="H188" s="62"/>
      <c r="I188" s="104"/>
      <c r="J188" s="105"/>
      <c r="K188" s="106"/>
      <c r="L188" s="118"/>
      <c r="M188" s="105"/>
      <c r="N188" s="106"/>
      <c r="O188" s="123"/>
      <c r="P188" s="124"/>
      <c r="Q188" s="125"/>
      <c r="R188" s="307"/>
      <c r="S188" s="47"/>
      <c r="T188" s="48"/>
      <c r="U188" s="111"/>
      <c r="V188" s="112"/>
      <c r="W188" s="113"/>
      <c r="X188" s="116"/>
      <c r="Y188" s="295"/>
      <c r="Z188" s="296"/>
      <c r="AA188" s="172"/>
      <c r="AB188" s="110"/>
      <c r="AC188" s="291"/>
    </row>
    <row r="189" spans="1:29" ht="15.75" customHeight="1">
      <c r="A189" s="302"/>
      <c r="B189" s="100"/>
      <c r="C189" s="293"/>
      <c r="D189" s="294"/>
      <c r="E189" s="101"/>
      <c r="F189" s="102"/>
      <c r="G189" s="121"/>
      <c r="H189" s="62"/>
      <c r="I189" s="104"/>
      <c r="J189" s="105"/>
      <c r="K189" s="106"/>
      <c r="L189" s="118"/>
      <c r="M189" s="105"/>
      <c r="N189" s="106"/>
      <c r="O189" s="123"/>
      <c r="P189" s="124"/>
      <c r="Q189" s="125"/>
      <c r="R189" s="307"/>
      <c r="S189" s="47"/>
      <c r="T189" s="48"/>
      <c r="U189" s="111"/>
      <c r="V189" s="112"/>
      <c r="W189" s="126"/>
      <c r="X189" s="127"/>
      <c r="Y189" s="295"/>
      <c r="Z189" s="296"/>
      <c r="AA189" s="172"/>
      <c r="AB189" s="110"/>
      <c r="AC189" s="291"/>
    </row>
    <row r="190" spans="1:29" ht="15.75" customHeight="1">
      <c r="A190" s="302"/>
      <c r="B190" s="100"/>
      <c r="C190" s="293"/>
      <c r="D190" s="294"/>
      <c r="E190" s="170"/>
      <c r="F190" s="102"/>
      <c r="G190" s="129"/>
      <c r="H190" s="62"/>
      <c r="I190" s="104"/>
      <c r="J190" s="105"/>
      <c r="K190" s="106"/>
      <c r="L190" s="118"/>
      <c r="M190" s="105"/>
      <c r="N190" s="106"/>
      <c r="O190" s="123"/>
      <c r="P190" s="124"/>
      <c r="Q190" s="125"/>
      <c r="R190" s="307"/>
      <c r="S190" s="119"/>
      <c r="T190" s="120"/>
      <c r="U190" s="130"/>
      <c r="V190" s="131"/>
      <c r="W190" s="126"/>
      <c r="X190" s="127"/>
      <c r="Y190" s="295"/>
      <c r="Z190" s="296"/>
      <c r="AA190" s="173"/>
      <c r="AB190" s="125"/>
      <c r="AC190" s="291"/>
    </row>
    <row r="191" spans="1:29" ht="15.75" customHeight="1" thickBot="1">
      <c r="A191" s="303"/>
      <c r="B191" s="133" t="s">
        <v>117</v>
      </c>
      <c r="C191" s="297"/>
      <c r="D191" s="297"/>
      <c r="E191" s="134"/>
      <c r="F191" s="167"/>
      <c r="G191" s="135"/>
      <c r="H191" s="69"/>
      <c r="I191" s="136">
        <f t="shared" ref="I191:J191" si="65">AVERAGE(I175:I190)</f>
        <v>3.4</v>
      </c>
      <c r="J191" s="137">
        <f t="shared" si="65"/>
        <v>3480</v>
      </c>
      <c r="K191" s="138">
        <f t="shared" ref="K191" si="66">J191/I191</f>
        <v>1023.5294117647059</v>
      </c>
      <c r="L191" s="136">
        <f t="shared" ref="L191:M191" si="67">AVERAGE(L175:L190)</f>
        <v>3.4</v>
      </c>
      <c r="M191" s="137">
        <f t="shared" si="67"/>
        <v>3042.6104457478791</v>
      </c>
      <c r="N191" s="138">
        <f>M191/L191</f>
        <v>894.88542521996442</v>
      </c>
      <c r="O191" s="139">
        <f>L191-I191</f>
        <v>0</v>
      </c>
      <c r="P191" s="140">
        <f>N191-K191</f>
        <v>-128.64398654474144</v>
      </c>
      <c r="Q191" s="141">
        <f>N191/K191</f>
        <v>0.87431334647927561</v>
      </c>
      <c r="R191" s="308"/>
      <c r="S191" s="142">
        <f>S175</f>
        <v>0.70843750000000005</v>
      </c>
      <c r="T191" s="143">
        <f>INDEX(T175:T190,COUNTA(T175:T190))</f>
        <v>0.94861111111111107</v>
      </c>
      <c r="U191" s="144"/>
      <c r="V191" s="166"/>
      <c r="W191" s="167"/>
      <c r="X191" s="138"/>
      <c r="Y191" s="298"/>
      <c r="Z191" s="299"/>
      <c r="AA191" s="174">
        <f>M191-J191</f>
        <v>-437.38955425212089</v>
      </c>
      <c r="AB191" s="141">
        <f>M191/J191</f>
        <v>0.87431334647927561</v>
      </c>
      <c r="AC191" s="292"/>
    </row>
    <row r="193" spans="25:26">
      <c r="Y193" s="289" t="s">
        <v>161</v>
      </c>
      <c r="Z193" s="289"/>
    </row>
    <row r="194" spans="25:26">
      <c r="Y194" s="289" t="s">
        <v>162</v>
      </c>
      <c r="Z194" s="289"/>
    </row>
    <row r="195" spans="25:26">
      <c r="Y195" s="289" t="s">
        <v>163</v>
      </c>
      <c r="Z195" s="289"/>
    </row>
    <row r="196" spans="25:26">
      <c r="Y196" s="289" t="s">
        <v>164</v>
      </c>
      <c r="Z196" s="289"/>
    </row>
    <row r="197" spans="25:26">
      <c r="Y197" s="289" t="s">
        <v>165</v>
      </c>
      <c r="Z197" s="289"/>
    </row>
    <row r="198" spans="25:26">
      <c r="Y198" s="289" t="s">
        <v>166</v>
      </c>
      <c r="Z198" s="289"/>
    </row>
    <row r="199" spans="25:26">
      <c r="Y199" s="289" t="s">
        <v>167</v>
      </c>
      <c r="Z199" s="289"/>
    </row>
    <row r="200" spans="25:26">
      <c r="Y200" s="289" t="s">
        <v>168</v>
      </c>
      <c r="Z200" s="289"/>
    </row>
    <row r="201" spans="25:26">
      <c r="Y201" s="289" t="s">
        <v>169</v>
      </c>
      <c r="Z201" s="289"/>
    </row>
    <row r="202" spans="25:26">
      <c r="Y202" s="289" t="s">
        <v>170</v>
      </c>
      <c r="Z202" s="289"/>
    </row>
    <row r="203" spans="25:26">
      <c r="Y203" s="289" t="s">
        <v>171</v>
      </c>
      <c r="Z203" s="289"/>
    </row>
    <row r="204" spans="25:26">
      <c r="Y204" s="289" t="s">
        <v>172</v>
      </c>
      <c r="Z204" s="289"/>
    </row>
    <row r="205" spans="25:26">
      <c r="Y205" s="289" t="s">
        <v>173</v>
      </c>
      <c r="Z205" s="289"/>
    </row>
  </sheetData>
  <mergeCells count="452">
    <mergeCell ref="Y205:Z205"/>
    <mergeCell ref="Y199:Z199"/>
    <mergeCell ref="Y200:Z200"/>
    <mergeCell ref="Y201:Z201"/>
    <mergeCell ref="Y202:Z202"/>
    <mergeCell ref="Y203:Z203"/>
    <mergeCell ref="Y204:Z204"/>
    <mergeCell ref="Y193:Z193"/>
    <mergeCell ref="Y194:Z194"/>
    <mergeCell ref="Y195:Z195"/>
    <mergeCell ref="Y196:Z196"/>
    <mergeCell ref="Y197:Z197"/>
    <mergeCell ref="Y198:Z198"/>
    <mergeCell ref="C170:D170"/>
    <mergeCell ref="Y170:Z170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89:D189"/>
    <mergeCell ref="Y189:Z189"/>
    <mergeCell ref="C190:D190"/>
    <mergeCell ref="Y190:Z190"/>
    <mergeCell ref="C191:D191"/>
    <mergeCell ref="Y191:Z191"/>
    <mergeCell ref="C186:D186"/>
    <mergeCell ref="Y186:Z186"/>
    <mergeCell ref="C187:D187"/>
    <mergeCell ref="Y187:Z187"/>
    <mergeCell ref="C188:D188"/>
    <mergeCell ref="Y188:Z188"/>
    <mergeCell ref="Y171:Z171"/>
    <mergeCell ref="C172:D172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C168:D168"/>
    <mergeCell ref="Y168:Z168"/>
    <mergeCell ref="C169:D169"/>
    <mergeCell ref="Y169:Z169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C140:D140"/>
    <mergeCell ref="Y140:Z140"/>
    <mergeCell ref="Y172:Z172"/>
    <mergeCell ref="C173:D173"/>
    <mergeCell ref="C149:D149"/>
    <mergeCell ref="Y149:Z149"/>
    <mergeCell ref="C150:D150"/>
    <mergeCell ref="Y150:Z150"/>
    <mergeCell ref="C151:D151"/>
    <mergeCell ref="Y151:Z151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Y164:Z164"/>
    <mergeCell ref="R158:R174"/>
    <mergeCell ref="Y158:Z158"/>
    <mergeCell ref="C171:D171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Y134:Z134"/>
    <mergeCell ref="C135:D135"/>
    <mergeCell ref="Y135:Z135"/>
    <mergeCell ref="C136:D136"/>
    <mergeCell ref="Y136:Z136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91">
    <cfRule type="cellIs" dxfId="385" priority="1" operator="greaterThan">
      <formula>0</formula>
    </cfRule>
  </conditionalFormatting>
  <conditionalFormatting sqref="P5:P191 AA5:AA191">
    <cfRule type="cellIs" dxfId="384" priority="4" operator="lessThan">
      <formula>0</formula>
    </cfRule>
  </conditionalFormatting>
  <conditionalFormatting sqref="Q5:Q191 AB5:AB191">
    <cfRule type="cellIs" dxfId="383" priority="2" operator="greaterThan">
      <formula>1</formula>
    </cfRule>
    <cfRule type="cellIs" dxfId="382" priority="3" operator="lessThan">
      <formula>0.8</formula>
    </cfRule>
  </conditionalFormatting>
  <conditionalFormatting sqref="AC5:AC6 R5:R191 AC107:AC112">
    <cfRule type="cellIs" dxfId="381" priority="5" operator="lessThan">
      <formula>0.8</formula>
    </cfRule>
  </conditionalFormatting>
  <conditionalFormatting sqref="AC12:AC20">
    <cfRule type="cellIs" dxfId="380" priority="15" operator="lessThan">
      <formula>0.8</formula>
    </cfRule>
  </conditionalFormatting>
  <conditionalFormatting sqref="AC22:AC27">
    <cfRule type="cellIs" dxfId="379" priority="14" operator="lessThan">
      <formula>0.8</formula>
    </cfRule>
  </conditionalFormatting>
  <conditionalFormatting sqref="AC39:AC44">
    <cfRule type="cellIs" dxfId="378" priority="12" operator="lessThan">
      <formula>0.8</formula>
    </cfRule>
  </conditionalFormatting>
  <conditionalFormatting sqref="AC56">
    <cfRule type="cellIs" dxfId="377" priority="13" operator="lessThan">
      <formula>0.8</formula>
    </cfRule>
  </conditionalFormatting>
  <conditionalFormatting sqref="AC73">
    <cfRule type="cellIs" dxfId="376" priority="7" operator="lessThan">
      <formula>0.8</formula>
    </cfRule>
  </conditionalFormatting>
  <conditionalFormatting sqref="AC90:AC95">
    <cfRule type="cellIs" dxfId="375" priority="6" operator="lessThan">
      <formula>0.8</formula>
    </cfRule>
  </conditionalFormatting>
  <conditionalFormatting sqref="AC124">
    <cfRule type="cellIs" dxfId="374" priority="11" operator="lessThan">
      <formula>0.8</formula>
    </cfRule>
  </conditionalFormatting>
  <conditionalFormatting sqref="AC141">
    <cfRule type="cellIs" dxfId="373" priority="10" operator="lessThan">
      <formula>0.8</formula>
    </cfRule>
  </conditionalFormatting>
  <conditionalFormatting sqref="AC158">
    <cfRule type="cellIs" dxfId="372" priority="9" operator="lessThan">
      <formula>0.8</formula>
    </cfRule>
  </conditionalFormatting>
  <conditionalFormatting sqref="AC175:AC180">
    <cfRule type="cellIs" dxfId="371" priority="8" operator="lessThan">
      <formula>0.8</formula>
    </cfRule>
  </conditionalFormatting>
  <dataValidations count="1">
    <dataValidation type="list" allowBlank="1" showInputMessage="1" showErrorMessage="1" sqref="Y5:Z191" xr:uid="{B5B4B3F9-31F9-4036-AFF4-0F572B9AF98E}">
      <formula1>$Y$193:$Y$205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65B15-53A6-43A2-965A-13CA5D15B984}">
  <sheetPr>
    <tabColor theme="9" tint="0.59999389629810485"/>
    <pageSetUpPr fitToPage="1"/>
  </sheetPr>
  <dimension ref="A1:AG120"/>
  <sheetViews>
    <sheetView zoomScale="85" zoomScaleNormal="85" workbookViewId="0">
      <pane ySplit="4" topLeftCell="A5" activePane="bottomLeft" state="frozen"/>
      <selection activeCell="N43" sqref="N43"/>
      <selection pane="bottomLeft" activeCell="AA16" sqref="AA16:AB16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SUM(F5:F106)</f>
        <v>41332</v>
      </c>
      <c r="E1" s="88" t="s">
        <v>3</v>
      </c>
      <c r="F1" s="89">
        <f>SUM(G5:G106)</f>
        <v>2120263.7400000002</v>
      </c>
      <c r="G1" s="90" t="s">
        <v>84</v>
      </c>
      <c r="H1" s="91">
        <f>L21+L38+L55+L72+L89+L106</f>
        <v>112.11666666666666</v>
      </c>
      <c r="I1" s="345" t="s">
        <v>85</v>
      </c>
      <c r="J1" s="341"/>
      <c r="K1" s="361"/>
      <c r="L1" s="365" t="s">
        <v>86</v>
      </c>
      <c r="M1" s="366"/>
      <c r="N1" s="367"/>
      <c r="O1" s="341" t="s">
        <v>87</v>
      </c>
      <c r="P1" s="341"/>
      <c r="Q1" s="341"/>
      <c r="R1" s="342"/>
      <c r="S1" s="345" t="s">
        <v>88</v>
      </c>
      <c r="T1" s="341"/>
      <c r="U1" s="341"/>
      <c r="V1" s="341"/>
      <c r="W1" s="341"/>
      <c r="X1" s="342"/>
      <c r="Y1" s="200" t="s">
        <v>222</v>
      </c>
      <c r="Z1" s="200" t="s">
        <v>223</v>
      </c>
      <c r="AA1" s="385" t="s">
        <v>175</v>
      </c>
      <c r="AB1" s="386"/>
      <c r="AC1" s="176" t="s">
        <v>19</v>
      </c>
      <c r="AD1" s="177" t="s">
        <v>174</v>
      </c>
      <c r="AE1" s="345" t="s">
        <v>90</v>
      </c>
      <c r="AF1" s="347"/>
      <c r="AG1" s="348"/>
    </row>
    <row r="2" spans="1:33" ht="26.25" customHeight="1" thickBot="1">
      <c r="A2" s="354">
        <v>46038</v>
      </c>
      <c r="B2" s="355"/>
      <c r="C2" s="92" t="s">
        <v>40</v>
      </c>
      <c r="D2" s="93">
        <f>AVERAGE(N21,N38,N55,N72,N89,N106)</f>
        <v>156.19410514068556</v>
      </c>
      <c r="E2" s="93" t="s">
        <v>91</v>
      </c>
      <c r="F2" s="94">
        <f>F1/D1</f>
        <v>51.298358172844289</v>
      </c>
      <c r="G2" s="95" t="s">
        <v>92</v>
      </c>
      <c r="H2" s="96">
        <f>COUNT(H5:H106)</f>
        <v>0</v>
      </c>
      <c r="I2" s="362"/>
      <c r="J2" s="363"/>
      <c r="K2" s="364"/>
      <c r="L2" s="368"/>
      <c r="M2" s="343"/>
      <c r="N2" s="369"/>
      <c r="O2" s="343"/>
      <c r="P2" s="343"/>
      <c r="Q2" s="343"/>
      <c r="R2" s="344"/>
      <c r="S2" s="346"/>
      <c r="T2" s="343"/>
      <c r="U2" s="343"/>
      <c r="V2" s="343"/>
      <c r="W2" s="343"/>
      <c r="X2" s="344"/>
      <c r="Y2" s="201">
        <f>SUM(Y21,Y38,Y55,Y72,Y89,Y106)</f>
        <v>0</v>
      </c>
      <c r="Z2" s="201">
        <f>SUM(Z21,Z38,Z55,Z72,Z89,Z106)</f>
        <v>0</v>
      </c>
      <c r="AA2" s="387"/>
      <c r="AB2" s="388"/>
      <c r="AC2" s="178">
        <f>SUM(AC21,AC38,AC55,AC72,AC89,AC106)</f>
        <v>39</v>
      </c>
      <c r="AD2" s="179">
        <f>SUM(AD21,AD38,AD55,AD72,AD89,AD106)</f>
        <v>0</v>
      </c>
      <c r="AE2" s="349"/>
      <c r="AF2" s="350"/>
      <c r="AG2" s="351"/>
    </row>
    <row r="3" spans="1:33" ht="23.25" customHeight="1">
      <c r="A3" s="356" t="s">
        <v>93</v>
      </c>
      <c r="B3" s="358" t="s">
        <v>94</v>
      </c>
      <c r="C3" s="315" t="s">
        <v>95</v>
      </c>
      <c r="D3" s="315"/>
      <c r="E3" s="337" t="s">
        <v>96</v>
      </c>
      <c r="F3" s="315" t="s">
        <v>97</v>
      </c>
      <c r="G3" s="337" t="s">
        <v>98</v>
      </c>
      <c r="H3" s="339" t="s">
        <v>99</v>
      </c>
      <c r="I3" s="329" t="s">
        <v>100</v>
      </c>
      <c r="J3" s="325" t="s">
        <v>101</v>
      </c>
      <c r="K3" s="327" t="s">
        <v>40</v>
      </c>
      <c r="L3" s="352" t="s">
        <v>100</v>
      </c>
      <c r="M3" s="325" t="s">
        <v>101</v>
      </c>
      <c r="N3" s="327" t="s">
        <v>40</v>
      </c>
      <c r="O3" s="329" t="s">
        <v>100</v>
      </c>
      <c r="P3" s="331" t="s">
        <v>40</v>
      </c>
      <c r="Q3" s="333" t="s">
        <v>102</v>
      </c>
      <c r="R3" s="335" t="s">
        <v>103</v>
      </c>
      <c r="S3" s="314" t="s">
        <v>104</v>
      </c>
      <c r="T3" s="315"/>
      <c r="U3" s="316" t="s">
        <v>105</v>
      </c>
      <c r="V3" s="316" t="s">
        <v>106</v>
      </c>
      <c r="W3" s="315" t="s">
        <v>107</v>
      </c>
      <c r="X3" s="318"/>
      <c r="Y3" s="379" t="s">
        <v>224</v>
      </c>
      <c r="Z3" s="380"/>
      <c r="AA3" s="381" t="s">
        <v>108</v>
      </c>
      <c r="AB3" s="382"/>
      <c r="AC3" s="379" t="s">
        <v>225</v>
      </c>
      <c r="AD3" s="380"/>
      <c r="AE3" s="323" t="s">
        <v>101</v>
      </c>
      <c r="AF3" s="370" t="s">
        <v>102</v>
      </c>
      <c r="AG3" s="372" t="s">
        <v>109</v>
      </c>
    </row>
    <row r="4" spans="1:33" ht="17.25" customHeight="1" thickBot="1">
      <c r="A4" s="357"/>
      <c r="B4" s="359"/>
      <c r="C4" s="360"/>
      <c r="D4" s="360"/>
      <c r="E4" s="338"/>
      <c r="F4" s="360"/>
      <c r="G4" s="338"/>
      <c r="H4" s="340"/>
      <c r="I4" s="330"/>
      <c r="J4" s="326"/>
      <c r="K4" s="328"/>
      <c r="L4" s="353"/>
      <c r="M4" s="326"/>
      <c r="N4" s="328"/>
      <c r="O4" s="330"/>
      <c r="P4" s="332"/>
      <c r="Q4" s="334"/>
      <c r="R4" s="336"/>
      <c r="S4" s="68" t="s">
        <v>110</v>
      </c>
      <c r="T4" s="99" t="s">
        <v>111</v>
      </c>
      <c r="U4" s="317"/>
      <c r="V4" s="317"/>
      <c r="W4" s="99" t="s">
        <v>112</v>
      </c>
      <c r="X4" s="69" t="s">
        <v>113</v>
      </c>
      <c r="Y4" s="202" t="s">
        <v>49</v>
      </c>
      <c r="Z4" s="203" t="s">
        <v>50</v>
      </c>
      <c r="AA4" s="383"/>
      <c r="AB4" s="384"/>
      <c r="AC4" s="202" t="s">
        <v>176</v>
      </c>
      <c r="AD4" s="203" t="s">
        <v>177</v>
      </c>
      <c r="AE4" s="324"/>
      <c r="AF4" s="371"/>
      <c r="AG4" s="373"/>
    </row>
    <row r="5" spans="1:33" ht="15.75" customHeight="1">
      <c r="A5" s="311" t="s">
        <v>183</v>
      </c>
      <c r="B5" s="114" t="s">
        <v>178</v>
      </c>
      <c r="C5" s="375" t="s">
        <v>179</v>
      </c>
      <c r="D5" s="375"/>
      <c r="E5" s="147">
        <v>19.7</v>
      </c>
      <c r="F5" s="151">
        <v>3111</v>
      </c>
      <c r="G5" s="148">
        <f t="shared" ref="G5:G9" si="0">E5*F5</f>
        <v>61286.7</v>
      </c>
      <c r="H5" s="149"/>
      <c r="I5" s="150">
        <v>13</v>
      </c>
      <c r="J5" s="151">
        <v>1200</v>
      </c>
      <c r="K5" s="152">
        <f>J5/I5</f>
        <v>92.307692307692307</v>
      </c>
      <c r="L5" s="153">
        <v>13</v>
      </c>
      <c r="M5" s="151">
        <f>F5/V5*60</f>
        <v>1077.8173419305167</v>
      </c>
      <c r="N5" s="152">
        <f>M5/L5</f>
        <v>82.909026302347442</v>
      </c>
      <c r="O5" s="154">
        <f>L5-I5</f>
        <v>0</v>
      </c>
      <c r="P5" s="155">
        <f>N5-K5</f>
        <v>-9.3986660053448645</v>
      </c>
      <c r="Q5" s="156">
        <f>N5/K5</f>
        <v>0.89818111827543068</v>
      </c>
      <c r="R5" s="306">
        <f>Q21</f>
        <v>0.89043979316699917</v>
      </c>
      <c r="S5" s="157">
        <v>0.16666666666666666</v>
      </c>
      <c r="T5" s="158">
        <v>0.28693287037037035</v>
      </c>
      <c r="U5" s="159"/>
      <c r="V5" s="160">
        <v>173.18333333333334</v>
      </c>
      <c r="W5" s="183"/>
      <c r="X5" s="152"/>
      <c r="Y5" s="12"/>
      <c r="Z5" s="208"/>
      <c r="AA5" s="309"/>
      <c r="AB5" s="310"/>
      <c r="AC5" s="12">
        <v>4</v>
      </c>
      <c r="AD5" s="208"/>
      <c r="AE5" s="180">
        <f>M5-J5</f>
        <v>-122.1826580694833</v>
      </c>
      <c r="AF5" s="132">
        <f>M5/J5</f>
        <v>0.89818111827543057</v>
      </c>
      <c r="AG5" s="376">
        <f>AF21</f>
        <v>0.89043979316699917</v>
      </c>
    </row>
    <row r="6" spans="1:33" ht="15.75" customHeight="1">
      <c r="A6" s="312"/>
      <c r="B6" s="100" t="s">
        <v>186</v>
      </c>
      <c r="C6" s="374" t="s">
        <v>188</v>
      </c>
      <c r="D6" s="374"/>
      <c r="E6" s="101">
        <v>58.67</v>
      </c>
      <c r="F6" s="102">
        <v>2031</v>
      </c>
      <c r="G6" s="103">
        <f t="shared" si="0"/>
        <v>119158.77</v>
      </c>
      <c r="H6" s="26"/>
      <c r="I6" s="104">
        <v>23</v>
      </c>
      <c r="J6" s="105">
        <v>2000</v>
      </c>
      <c r="K6" s="106">
        <f t="shared" ref="K6:K27" si="1">J6/I6</f>
        <v>86.956521739130437</v>
      </c>
      <c r="L6" s="107">
        <v>23</v>
      </c>
      <c r="M6" s="105">
        <f>F6/V6*60</f>
        <v>1777.2484200291676</v>
      </c>
      <c r="N6" s="106">
        <f>M6/L6</f>
        <v>77.271670436050769</v>
      </c>
      <c r="O6" s="108">
        <f>L6-I6</f>
        <v>0</v>
      </c>
      <c r="P6" s="109">
        <f>N6-K6</f>
        <v>-9.6848513030796681</v>
      </c>
      <c r="Q6" s="110">
        <f>N6/K6</f>
        <v>0.8886242100145838</v>
      </c>
      <c r="R6" s="307"/>
      <c r="S6" s="47">
        <v>0.2905787037037037</v>
      </c>
      <c r="T6" s="48">
        <v>0.33819444444444446</v>
      </c>
      <c r="U6" s="111">
        <v>5.2500000000000213</v>
      </c>
      <c r="V6" s="112">
        <v>68.566666666666706</v>
      </c>
      <c r="W6" s="113"/>
      <c r="X6" s="116"/>
      <c r="Y6" s="12"/>
      <c r="Z6" s="208"/>
      <c r="AA6" s="295"/>
      <c r="AB6" s="296"/>
      <c r="AC6" s="12">
        <v>1</v>
      </c>
      <c r="AD6" s="208"/>
      <c r="AE6" s="117">
        <f>M6-J6</f>
        <v>-222.75157997083238</v>
      </c>
      <c r="AF6" s="110">
        <f>M6/J6</f>
        <v>0.8886242100145838</v>
      </c>
      <c r="AG6" s="377"/>
    </row>
    <row r="7" spans="1:33" ht="15.75" customHeight="1">
      <c r="A7" s="312"/>
      <c r="B7" s="100" t="s">
        <v>184</v>
      </c>
      <c r="C7" s="374" t="s">
        <v>185</v>
      </c>
      <c r="D7" s="374"/>
      <c r="E7" s="101">
        <v>56.77</v>
      </c>
      <c r="F7" s="102">
        <v>3263</v>
      </c>
      <c r="G7" s="103">
        <f t="shared" si="0"/>
        <v>185240.51</v>
      </c>
      <c r="H7" s="26"/>
      <c r="I7" s="104">
        <v>25</v>
      </c>
      <c r="J7" s="105">
        <v>2000</v>
      </c>
      <c r="K7" s="106">
        <f t="shared" si="1"/>
        <v>80</v>
      </c>
      <c r="L7" s="107">
        <v>25</v>
      </c>
      <c r="M7" s="105">
        <f>F7/V7*60</f>
        <v>1776.588021778585</v>
      </c>
      <c r="N7" s="106">
        <f>M7/L7</f>
        <v>71.063520871143396</v>
      </c>
      <c r="O7" s="108">
        <f>L7-I7</f>
        <v>0</v>
      </c>
      <c r="P7" s="109">
        <f>N7-K7</f>
        <v>-8.9364791288566039</v>
      </c>
      <c r="Q7" s="110">
        <f>N7/K7</f>
        <v>0.8882940108892925</v>
      </c>
      <c r="R7" s="307"/>
      <c r="S7" s="47">
        <v>0.35486111111111113</v>
      </c>
      <c r="T7" s="48">
        <v>0.43138888888888888</v>
      </c>
      <c r="U7" s="111"/>
      <c r="V7" s="112">
        <v>110.19999999999996</v>
      </c>
      <c r="W7" s="113">
        <v>0.43138888888888888</v>
      </c>
      <c r="X7" s="116">
        <v>0.47038194444444442</v>
      </c>
      <c r="Y7" s="12"/>
      <c r="Z7" s="208"/>
      <c r="AA7" s="295"/>
      <c r="AB7" s="296"/>
      <c r="AC7" s="12">
        <v>3</v>
      </c>
      <c r="AD7" s="208"/>
      <c r="AE7" s="117">
        <f>M7-J7</f>
        <v>-223.41197822141498</v>
      </c>
      <c r="AF7" s="110">
        <f>M7/J7</f>
        <v>0.8882940108892925</v>
      </c>
      <c r="AG7" s="377"/>
    </row>
    <row r="8" spans="1:33" ht="15.75" customHeight="1">
      <c r="A8" s="312"/>
      <c r="B8" s="100" t="s">
        <v>186</v>
      </c>
      <c r="C8" s="374" t="s">
        <v>187</v>
      </c>
      <c r="D8" s="374"/>
      <c r="E8" s="101">
        <v>77.34</v>
      </c>
      <c r="F8" s="102">
        <v>1531</v>
      </c>
      <c r="G8" s="103">
        <f t="shared" si="0"/>
        <v>118407.54000000001</v>
      </c>
      <c r="H8" s="26"/>
      <c r="I8" s="104">
        <v>25</v>
      </c>
      <c r="J8" s="105">
        <v>2000</v>
      </c>
      <c r="K8" s="106">
        <f t="shared" si="1"/>
        <v>80</v>
      </c>
      <c r="L8" s="107">
        <v>25</v>
      </c>
      <c r="M8" s="105">
        <f>F8/V8*60</f>
        <v>1778.5091965150048</v>
      </c>
      <c r="N8" s="106">
        <f>M8/L8</f>
        <v>71.140367860600193</v>
      </c>
      <c r="O8" s="108">
        <f>L8-I8</f>
        <v>0</v>
      </c>
      <c r="P8" s="109">
        <f>N8-K8</f>
        <v>-8.8596321393998068</v>
      </c>
      <c r="Q8" s="110">
        <f>N8/K8</f>
        <v>0.88925459825750242</v>
      </c>
      <c r="R8" s="307"/>
      <c r="S8" s="47">
        <v>0.47038194444444442</v>
      </c>
      <c r="T8" s="48">
        <v>0.50624999999999998</v>
      </c>
      <c r="U8" s="111">
        <v>56.149999999999984</v>
      </c>
      <c r="V8" s="112">
        <v>51.65</v>
      </c>
      <c r="W8" s="113"/>
      <c r="X8" s="116"/>
      <c r="Y8" s="12"/>
      <c r="Z8" s="208"/>
      <c r="AA8" s="295"/>
      <c r="AB8" s="296"/>
      <c r="AC8" s="12">
        <v>1</v>
      </c>
      <c r="AD8" s="208"/>
      <c r="AE8" s="117">
        <f>M8-J8</f>
        <v>-221.49080348499524</v>
      </c>
      <c r="AF8" s="110">
        <f>M8/J8</f>
        <v>0.88925459825750242</v>
      </c>
      <c r="AG8" s="377"/>
    </row>
    <row r="9" spans="1:33" ht="15.75" customHeight="1">
      <c r="A9" s="312"/>
      <c r="B9" s="100" t="s">
        <v>186</v>
      </c>
      <c r="C9" s="374" t="s">
        <v>189</v>
      </c>
      <c r="D9" s="374"/>
      <c r="E9" s="101">
        <v>59.52</v>
      </c>
      <c r="F9" s="102">
        <v>3049</v>
      </c>
      <c r="G9" s="103">
        <f t="shared" si="0"/>
        <v>181476.48000000001</v>
      </c>
      <c r="H9" s="13"/>
      <c r="I9" s="104">
        <v>25</v>
      </c>
      <c r="J9" s="105">
        <v>2000</v>
      </c>
      <c r="K9" s="106">
        <f t="shared" si="1"/>
        <v>80</v>
      </c>
      <c r="L9" s="118">
        <v>25</v>
      </c>
      <c r="M9" s="105">
        <f>F9/V9*60</f>
        <v>1781.8831168831168</v>
      </c>
      <c r="N9" s="106">
        <f>M9/L9</f>
        <v>71.275324675324669</v>
      </c>
      <c r="O9" s="108">
        <f>L9-I9</f>
        <v>0</v>
      </c>
      <c r="P9" s="109">
        <f>N9-K9</f>
        <v>-8.7246753246753315</v>
      </c>
      <c r="Q9" s="110">
        <f>N9/K9</f>
        <v>0.89094155844155831</v>
      </c>
      <c r="R9" s="307"/>
      <c r="S9" s="47">
        <v>0.50995370370370374</v>
      </c>
      <c r="T9" s="48">
        <v>0.58125000000000004</v>
      </c>
      <c r="U9" s="111">
        <v>5.333333333333421</v>
      </c>
      <c r="V9" s="112">
        <v>102.66666666666667</v>
      </c>
      <c r="W9" s="113"/>
      <c r="X9" s="116"/>
      <c r="Y9" s="12"/>
      <c r="Z9" s="208"/>
      <c r="AA9" s="295"/>
      <c r="AB9" s="296"/>
      <c r="AC9" s="12">
        <v>2</v>
      </c>
      <c r="AD9" s="208"/>
      <c r="AE9" s="117">
        <f>M9-J9</f>
        <v>-218.11688311688317</v>
      </c>
      <c r="AF9" s="110">
        <f>M9/J9</f>
        <v>0.89094155844155842</v>
      </c>
      <c r="AG9" s="377"/>
    </row>
    <row r="10" spans="1:33" ht="15.75" customHeight="1">
      <c r="A10" s="312"/>
      <c r="B10" s="100"/>
      <c r="C10" s="374"/>
      <c r="D10" s="374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07"/>
      <c r="S10" s="47"/>
      <c r="T10" s="48"/>
      <c r="U10" s="111"/>
      <c r="V10" s="112"/>
      <c r="W10" s="113"/>
      <c r="X10" s="116"/>
      <c r="Y10" s="12"/>
      <c r="Z10" s="208"/>
      <c r="AA10" s="295"/>
      <c r="AB10" s="296"/>
      <c r="AC10" s="12"/>
      <c r="AD10" s="208"/>
      <c r="AE10" s="117"/>
      <c r="AF10" s="110"/>
      <c r="AG10" s="377"/>
    </row>
    <row r="11" spans="1:33" ht="15.75" customHeight="1">
      <c r="A11" s="312"/>
      <c r="B11" s="100"/>
      <c r="C11" s="374"/>
      <c r="D11" s="374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307"/>
      <c r="S11" s="47"/>
      <c r="T11" s="48"/>
      <c r="U11" s="111"/>
      <c r="V11" s="112"/>
      <c r="W11" s="113"/>
      <c r="X11" s="116"/>
      <c r="Y11" s="12"/>
      <c r="Z11" s="208"/>
      <c r="AA11" s="295"/>
      <c r="AB11" s="296"/>
      <c r="AC11" s="12"/>
      <c r="AD11" s="208"/>
      <c r="AE11" s="117"/>
      <c r="AF11" s="110"/>
      <c r="AG11" s="377"/>
    </row>
    <row r="12" spans="1:33" ht="15.75" customHeight="1">
      <c r="A12" s="312"/>
      <c r="B12" s="100"/>
      <c r="C12" s="374"/>
      <c r="D12" s="374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07"/>
      <c r="S12" s="47"/>
      <c r="T12" s="48"/>
      <c r="U12" s="111"/>
      <c r="V12" s="112"/>
      <c r="W12" s="113"/>
      <c r="X12" s="116"/>
      <c r="Y12" s="12"/>
      <c r="Z12" s="208"/>
      <c r="AA12" s="295"/>
      <c r="AB12" s="296"/>
      <c r="AC12" s="12"/>
      <c r="AD12" s="208"/>
      <c r="AE12" s="117"/>
      <c r="AF12" s="110"/>
      <c r="AG12" s="377"/>
    </row>
    <row r="13" spans="1:33" ht="15.75" customHeight="1">
      <c r="A13" s="312"/>
      <c r="B13" s="100"/>
      <c r="C13" s="374"/>
      <c r="D13" s="374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07"/>
      <c r="S13" s="47"/>
      <c r="T13" s="48"/>
      <c r="U13" s="111"/>
      <c r="V13" s="112"/>
      <c r="W13" s="113"/>
      <c r="X13" s="116"/>
      <c r="Y13" s="12"/>
      <c r="Z13" s="208"/>
      <c r="AA13" s="295"/>
      <c r="AB13" s="296"/>
      <c r="AC13" s="12"/>
      <c r="AD13" s="208"/>
      <c r="AE13" s="117"/>
      <c r="AF13" s="110"/>
      <c r="AG13" s="377"/>
    </row>
    <row r="14" spans="1:33" ht="15.75" customHeight="1">
      <c r="A14" s="312"/>
      <c r="B14" s="100"/>
      <c r="C14" s="374"/>
      <c r="D14" s="374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07"/>
      <c r="S14" s="47"/>
      <c r="T14" s="48"/>
      <c r="U14" s="111"/>
      <c r="V14" s="112"/>
      <c r="W14" s="113"/>
      <c r="X14" s="116"/>
      <c r="Y14" s="12"/>
      <c r="Z14" s="208"/>
      <c r="AA14" s="295"/>
      <c r="AB14" s="296"/>
      <c r="AC14" s="12"/>
      <c r="AD14" s="208"/>
      <c r="AE14" s="117"/>
      <c r="AF14" s="110"/>
      <c r="AG14" s="377"/>
    </row>
    <row r="15" spans="1:33" ht="15.75" customHeight="1">
      <c r="A15" s="312"/>
      <c r="B15" s="100"/>
      <c r="C15" s="374"/>
      <c r="D15" s="37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07"/>
      <c r="S15" s="47"/>
      <c r="T15" s="48"/>
      <c r="U15" s="111"/>
      <c r="V15" s="112"/>
      <c r="W15" s="113"/>
      <c r="X15" s="116"/>
      <c r="Y15" s="12"/>
      <c r="Z15" s="208"/>
      <c r="AA15" s="295"/>
      <c r="AB15" s="296"/>
      <c r="AC15" s="12"/>
      <c r="AD15" s="208"/>
      <c r="AE15" s="117"/>
      <c r="AF15" s="110"/>
      <c r="AG15" s="377"/>
    </row>
    <row r="16" spans="1:33" ht="15.75" customHeight="1">
      <c r="A16" s="312"/>
      <c r="B16" s="100"/>
      <c r="C16" s="374"/>
      <c r="D16" s="37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07"/>
      <c r="S16" s="47"/>
      <c r="T16" s="48"/>
      <c r="U16" s="111"/>
      <c r="V16" s="112"/>
      <c r="W16" s="113"/>
      <c r="X16" s="116"/>
      <c r="Y16" s="12"/>
      <c r="Z16" s="208"/>
      <c r="AA16" s="295"/>
      <c r="AB16" s="296"/>
      <c r="AC16" s="12"/>
      <c r="AD16" s="208"/>
      <c r="AE16" s="117"/>
      <c r="AF16" s="110"/>
      <c r="AG16" s="377"/>
    </row>
    <row r="17" spans="1:33" ht="15.75" customHeight="1">
      <c r="A17" s="312"/>
      <c r="B17" s="100"/>
      <c r="C17" s="374"/>
      <c r="D17" s="37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07"/>
      <c r="S17" s="47"/>
      <c r="T17" s="48"/>
      <c r="U17" s="111"/>
      <c r="V17" s="112"/>
      <c r="W17" s="113"/>
      <c r="X17" s="116"/>
      <c r="Y17" s="12"/>
      <c r="Z17" s="208"/>
      <c r="AA17" s="295"/>
      <c r="AB17" s="296"/>
      <c r="AC17" s="12"/>
      <c r="AD17" s="208"/>
      <c r="AE17" s="117"/>
      <c r="AF17" s="110"/>
      <c r="AG17" s="377"/>
    </row>
    <row r="18" spans="1:33" ht="15.75" customHeight="1">
      <c r="A18" s="312"/>
      <c r="B18" s="100"/>
      <c r="C18" s="374"/>
      <c r="D18" s="37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07"/>
      <c r="S18" s="47"/>
      <c r="T18" s="48"/>
      <c r="U18" s="111"/>
      <c r="V18" s="112"/>
      <c r="W18" s="113"/>
      <c r="X18" s="116"/>
      <c r="Y18" s="12"/>
      <c r="Z18" s="208"/>
      <c r="AA18" s="295"/>
      <c r="AB18" s="296"/>
      <c r="AC18" s="12"/>
      <c r="AD18" s="208"/>
      <c r="AE18" s="117"/>
      <c r="AF18" s="110"/>
      <c r="AG18" s="377"/>
    </row>
    <row r="19" spans="1:33" ht="15.75" customHeight="1">
      <c r="A19" s="312"/>
      <c r="B19" s="100"/>
      <c r="C19" s="374"/>
      <c r="D19" s="37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07"/>
      <c r="S19" s="47"/>
      <c r="T19" s="48"/>
      <c r="U19" s="111"/>
      <c r="V19" s="112"/>
      <c r="W19" s="113"/>
      <c r="X19" s="116"/>
      <c r="Y19" s="12"/>
      <c r="Z19" s="208"/>
      <c r="AA19" s="295"/>
      <c r="AB19" s="296"/>
      <c r="AC19" s="12"/>
      <c r="AD19" s="208"/>
      <c r="AE19" s="117"/>
      <c r="AF19" s="110"/>
      <c r="AG19" s="377"/>
    </row>
    <row r="20" spans="1:33" ht="15.75" customHeight="1">
      <c r="A20" s="312"/>
      <c r="B20" s="100"/>
      <c r="C20" s="374"/>
      <c r="D20" s="374"/>
      <c r="E20" s="184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07"/>
      <c r="S20" s="47"/>
      <c r="T20" s="48"/>
      <c r="U20" s="130"/>
      <c r="V20" s="112"/>
      <c r="W20" s="113"/>
      <c r="X20" s="116"/>
      <c r="Y20" s="12"/>
      <c r="Z20" s="208"/>
      <c r="AA20" s="295"/>
      <c r="AB20" s="296"/>
      <c r="AC20" s="12"/>
      <c r="AD20" s="208"/>
      <c r="AE20" s="117"/>
      <c r="AF20" s="110"/>
      <c r="AG20" s="377"/>
    </row>
    <row r="21" spans="1:33" ht="15.75" customHeight="1" thickBot="1">
      <c r="A21" s="313"/>
      <c r="B21" s="133" t="s">
        <v>117</v>
      </c>
      <c r="C21" s="297"/>
      <c r="D21" s="297"/>
      <c r="E21" s="134"/>
      <c r="F21" s="167"/>
      <c r="G21" s="135"/>
      <c r="H21" s="69"/>
      <c r="I21" s="136">
        <f t="shared" ref="I21:J21" si="2">AVERAGE(I5:I20)</f>
        <v>22.2</v>
      </c>
      <c r="J21" s="137">
        <f t="shared" si="2"/>
        <v>1840</v>
      </c>
      <c r="K21" s="138">
        <f t="shared" ref="K21" si="3">J21/I21</f>
        <v>82.882882882882882</v>
      </c>
      <c r="L21" s="136">
        <f t="shared" ref="L21:M21" si="4">AVERAGE(L5:L20)</f>
        <v>22.2</v>
      </c>
      <c r="M21" s="137">
        <f t="shared" si="4"/>
        <v>1638.4092194272785</v>
      </c>
      <c r="N21" s="138">
        <f t="shared" ref="N21:N27" si="5">M21/L21</f>
        <v>73.802217091318852</v>
      </c>
      <c r="O21" s="139">
        <f t="shared" ref="O21:O27" si="6">L21-I21</f>
        <v>0</v>
      </c>
      <c r="P21" s="140">
        <f t="shared" ref="P21:P27" si="7">N21-K21</f>
        <v>-9.0806657915640301</v>
      </c>
      <c r="Q21" s="141">
        <f t="shared" ref="Q21:Q27" si="8">N21/K21</f>
        <v>0.89043979316699917</v>
      </c>
      <c r="R21" s="308"/>
      <c r="S21" s="142">
        <f>S5</f>
        <v>0.16666666666666666</v>
      </c>
      <c r="T21" s="143">
        <f>INDEX(T5:T20,COUNTA(T5:T20))</f>
        <v>0.58125000000000004</v>
      </c>
      <c r="U21" s="144"/>
      <c r="V21" s="166"/>
      <c r="W21" s="167"/>
      <c r="X21" s="138"/>
      <c r="Y21" s="181">
        <f>SUM(Y5:Y20)</f>
        <v>0</v>
      </c>
      <c r="Z21" s="182">
        <f>SUM(Z5:Z20)</f>
        <v>0</v>
      </c>
      <c r="AA21" s="298"/>
      <c r="AB21" s="299"/>
      <c r="AC21" s="181">
        <f>SUM(AC5:AC20)</f>
        <v>11</v>
      </c>
      <c r="AD21" s="182">
        <f>SUM(AD5:AD20)</f>
        <v>0</v>
      </c>
      <c r="AE21" s="168">
        <f t="shared" ref="AE21:AE27" si="9">M21-J21</f>
        <v>-201.59078057272154</v>
      </c>
      <c r="AF21" s="141">
        <f t="shared" ref="AF21:AF27" si="10">M21/J21</f>
        <v>0.89043979316699917</v>
      </c>
      <c r="AG21" s="378"/>
    </row>
    <row r="22" spans="1:33" ht="15.75" customHeight="1">
      <c r="A22" s="300" t="s">
        <v>190</v>
      </c>
      <c r="B22" s="146" t="s">
        <v>186</v>
      </c>
      <c r="C22" s="304" t="s">
        <v>194</v>
      </c>
      <c r="D22" s="305"/>
      <c r="E22" s="147">
        <v>59.34</v>
      </c>
      <c r="F22" s="159">
        <v>1052</v>
      </c>
      <c r="G22" s="148">
        <f t="shared" ref="G22:G27" si="11">E22*F22</f>
        <v>62425.68</v>
      </c>
      <c r="H22" s="149"/>
      <c r="I22" s="153">
        <v>24</v>
      </c>
      <c r="J22" s="151">
        <v>2000</v>
      </c>
      <c r="K22" s="152">
        <f>J22/I22</f>
        <v>83.333333333333329</v>
      </c>
      <c r="L22" s="153">
        <v>24</v>
      </c>
      <c r="M22" s="151">
        <f t="shared" ref="M22:M27" si="12">F22/V22*60</f>
        <v>1774.695407685095</v>
      </c>
      <c r="N22" s="152">
        <f t="shared" si="5"/>
        <v>73.945641986878954</v>
      </c>
      <c r="O22" s="154">
        <f t="shared" si="6"/>
        <v>0</v>
      </c>
      <c r="P22" s="155">
        <f t="shared" si="7"/>
        <v>-9.3876913464543748</v>
      </c>
      <c r="Q22" s="156">
        <f t="shared" si="8"/>
        <v>0.88734770384254746</v>
      </c>
      <c r="R22" s="306">
        <f>Q38</f>
        <v>0.88718174249014103</v>
      </c>
      <c r="S22" s="157">
        <v>0.2503009259259259</v>
      </c>
      <c r="T22" s="158">
        <v>0.27500000000000002</v>
      </c>
      <c r="U22" s="159"/>
      <c r="V22" s="160">
        <v>35.566666666666734</v>
      </c>
      <c r="W22" s="97"/>
      <c r="X22" s="98"/>
      <c r="Y22" s="12"/>
      <c r="Z22" s="208"/>
      <c r="AA22" s="309"/>
      <c r="AB22" s="310"/>
      <c r="AC22" s="12">
        <v>1</v>
      </c>
      <c r="AD22" s="208"/>
      <c r="AE22" s="115">
        <f t="shared" si="9"/>
        <v>-225.30459231490499</v>
      </c>
      <c r="AF22" s="156">
        <f t="shared" si="10"/>
        <v>0.88734770384254746</v>
      </c>
      <c r="AG22" s="389">
        <f>AF38</f>
        <v>0.88718174249014103</v>
      </c>
    </row>
    <row r="23" spans="1:33" ht="15.75" customHeight="1">
      <c r="A23" s="301"/>
      <c r="B23" s="163" t="s">
        <v>186</v>
      </c>
      <c r="C23" s="293" t="s">
        <v>200</v>
      </c>
      <c r="D23" s="294"/>
      <c r="E23" s="101">
        <v>71.55</v>
      </c>
      <c r="F23" s="111">
        <v>1540</v>
      </c>
      <c r="G23" s="103">
        <f t="shared" si="11"/>
        <v>110187</v>
      </c>
      <c r="H23" s="26"/>
      <c r="I23" s="107">
        <v>22</v>
      </c>
      <c r="J23" s="105">
        <v>2000</v>
      </c>
      <c r="K23" s="106">
        <f t="shared" si="1"/>
        <v>90.909090909090907</v>
      </c>
      <c r="L23" s="107">
        <v>22</v>
      </c>
      <c r="M23" s="105">
        <f t="shared" si="12"/>
        <v>1774.6478873239432</v>
      </c>
      <c r="N23" s="106">
        <f t="shared" si="5"/>
        <v>80.665813060179232</v>
      </c>
      <c r="O23" s="108">
        <f t="shared" si="6"/>
        <v>0</v>
      </c>
      <c r="P23" s="109">
        <f t="shared" si="7"/>
        <v>-10.243277848911674</v>
      </c>
      <c r="Q23" s="110">
        <f t="shared" si="8"/>
        <v>0.88732394366197154</v>
      </c>
      <c r="R23" s="307"/>
      <c r="S23" s="47">
        <v>0.27847222222222223</v>
      </c>
      <c r="T23" s="48">
        <v>0.31462962962962965</v>
      </c>
      <c r="U23" s="111">
        <v>4.9999999999999822</v>
      </c>
      <c r="V23" s="112">
        <v>52.066666666666677</v>
      </c>
      <c r="W23" s="113"/>
      <c r="X23" s="116"/>
      <c r="Y23" s="12"/>
      <c r="Z23" s="208"/>
      <c r="AA23" s="295"/>
      <c r="AB23" s="296"/>
      <c r="AC23" s="12">
        <v>1</v>
      </c>
      <c r="AD23" s="208"/>
      <c r="AE23" s="117">
        <f t="shared" si="9"/>
        <v>-225.35211267605678</v>
      </c>
      <c r="AF23" s="110">
        <f t="shared" si="10"/>
        <v>0.88732394366197165</v>
      </c>
      <c r="AG23" s="377"/>
    </row>
    <row r="24" spans="1:33" ht="15.75" customHeight="1">
      <c r="A24" s="301"/>
      <c r="B24" s="163" t="s">
        <v>186</v>
      </c>
      <c r="C24" s="293" t="s">
        <v>197</v>
      </c>
      <c r="D24" s="294"/>
      <c r="E24" s="101">
        <v>47.37</v>
      </c>
      <c r="F24" s="111">
        <v>1693</v>
      </c>
      <c r="G24" s="103">
        <f t="shared" si="11"/>
        <v>80197.409999999989</v>
      </c>
      <c r="H24" s="26"/>
      <c r="I24" s="107">
        <v>21</v>
      </c>
      <c r="J24" s="105">
        <v>2000</v>
      </c>
      <c r="K24" s="106">
        <f t="shared" si="1"/>
        <v>95.238095238095241</v>
      </c>
      <c r="L24" s="107">
        <v>21</v>
      </c>
      <c r="M24" s="105">
        <f t="shared" si="12"/>
        <v>1773.8067520372517</v>
      </c>
      <c r="N24" s="106">
        <f t="shared" si="5"/>
        <v>84.466988192250085</v>
      </c>
      <c r="O24" s="108">
        <f t="shared" si="6"/>
        <v>0</v>
      </c>
      <c r="P24" s="109">
        <f t="shared" si="7"/>
        <v>-10.771107045845156</v>
      </c>
      <c r="Q24" s="110">
        <f t="shared" si="8"/>
        <v>0.8869033760186259</v>
      </c>
      <c r="R24" s="307"/>
      <c r="S24" s="47">
        <v>0.31874999999999998</v>
      </c>
      <c r="T24" s="48">
        <v>0.35851851851851851</v>
      </c>
      <c r="U24" s="111">
        <v>5.933333333333275</v>
      </c>
      <c r="V24" s="112">
        <v>57.266666666666694</v>
      </c>
      <c r="W24" s="113"/>
      <c r="X24" s="116"/>
      <c r="Y24" s="12"/>
      <c r="Z24" s="208"/>
      <c r="AA24" s="295"/>
      <c r="AB24" s="296"/>
      <c r="AC24" s="12">
        <v>1</v>
      </c>
      <c r="AD24" s="208"/>
      <c r="AE24" s="117">
        <f t="shared" si="9"/>
        <v>-226.19324796274827</v>
      </c>
      <c r="AF24" s="110">
        <f t="shared" si="10"/>
        <v>0.8869033760186259</v>
      </c>
      <c r="AG24" s="377"/>
    </row>
    <row r="25" spans="1:33" ht="15.75" customHeight="1">
      <c r="A25" s="301"/>
      <c r="B25" s="163" t="s">
        <v>186</v>
      </c>
      <c r="C25" s="293" t="s">
        <v>199</v>
      </c>
      <c r="D25" s="294"/>
      <c r="E25" s="101">
        <v>53.76</v>
      </c>
      <c r="F25" s="111">
        <v>2499</v>
      </c>
      <c r="G25" s="103">
        <f t="shared" si="11"/>
        <v>134346.23999999999</v>
      </c>
      <c r="H25" s="26"/>
      <c r="I25" s="107">
        <v>20</v>
      </c>
      <c r="J25" s="105">
        <v>2000</v>
      </c>
      <c r="K25" s="106">
        <f t="shared" si="1"/>
        <v>100</v>
      </c>
      <c r="L25" s="107">
        <v>20</v>
      </c>
      <c r="M25" s="105">
        <f t="shared" si="12"/>
        <v>1773.0390224674816</v>
      </c>
      <c r="N25" s="106">
        <f t="shared" si="5"/>
        <v>88.651951123374076</v>
      </c>
      <c r="O25" s="108">
        <f t="shared" si="6"/>
        <v>0</v>
      </c>
      <c r="P25" s="109">
        <f t="shared" si="7"/>
        <v>-11.348048876625924</v>
      </c>
      <c r="Q25" s="110">
        <f t="shared" si="8"/>
        <v>0.88651951123374073</v>
      </c>
      <c r="R25" s="307"/>
      <c r="S25" s="47">
        <v>0.3669675925925926</v>
      </c>
      <c r="T25" s="48">
        <v>0.42569444444444443</v>
      </c>
      <c r="U25" s="111"/>
      <c r="V25" s="112">
        <v>84.566666666666649</v>
      </c>
      <c r="W25" s="113">
        <v>0.42569444444444443</v>
      </c>
      <c r="X25" s="116">
        <v>0.46388888888888891</v>
      </c>
      <c r="Y25" s="12"/>
      <c r="Z25" s="208"/>
      <c r="AA25" s="295"/>
      <c r="AB25" s="296"/>
      <c r="AC25" s="12">
        <v>3</v>
      </c>
      <c r="AD25" s="208"/>
      <c r="AE25" s="117">
        <f t="shared" si="9"/>
        <v>-226.96097753251843</v>
      </c>
      <c r="AF25" s="110">
        <f t="shared" si="10"/>
        <v>0.88651951123374073</v>
      </c>
      <c r="AG25" s="377"/>
    </row>
    <row r="26" spans="1:33" ht="15.75" customHeight="1">
      <c r="A26" s="302"/>
      <c r="B26" s="163" t="s">
        <v>186</v>
      </c>
      <c r="C26" s="293" t="s">
        <v>198</v>
      </c>
      <c r="D26" s="294"/>
      <c r="E26" s="101">
        <v>59.54</v>
      </c>
      <c r="F26" s="111">
        <v>1804</v>
      </c>
      <c r="G26" s="103">
        <f t="shared" si="11"/>
        <v>107410.16</v>
      </c>
      <c r="H26" s="13"/>
      <c r="I26" s="118">
        <v>23</v>
      </c>
      <c r="J26" s="105">
        <v>2000</v>
      </c>
      <c r="K26" s="106">
        <f t="shared" si="1"/>
        <v>86.956521739130437</v>
      </c>
      <c r="L26" s="118">
        <v>23</v>
      </c>
      <c r="M26" s="105">
        <f t="shared" si="12"/>
        <v>1774.4262295081983</v>
      </c>
      <c r="N26" s="106">
        <f t="shared" si="5"/>
        <v>77.148966500356451</v>
      </c>
      <c r="O26" s="108">
        <f t="shared" si="6"/>
        <v>0</v>
      </c>
      <c r="P26" s="109">
        <f t="shared" si="7"/>
        <v>-9.8075552387739862</v>
      </c>
      <c r="Q26" s="110">
        <f t="shared" si="8"/>
        <v>0.88721311475409914</v>
      </c>
      <c r="R26" s="307"/>
      <c r="S26" s="47">
        <v>0.46388888888888891</v>
      </c>
      <c r="T26" s="48">
        <v>0.50624999999999998</v>
      </c>
      <c r="U26" s="111">
        <v>55.000000000000043</v>
      </c>
      <c r="V26" s="112">
        <v>60.999999999999943</v>
      </c>
      <c r="W26" s="113"/>
      <c r="X26" s="116"/>
      <c r="Y26" s="12"/>
      <c r="Z26" s="208"/>
      <c r="AA26" s="295"/>
      <c r="AB26" s="296"/>
      <c r="AC26" s="12">
        <v>1</v>
      </c>
      <c r="AD26" s="208"/>
      <c r="AE26" s="117">
        <f t="shared" si="9"/>
        <v>-225.57377049180172</v>
      </c>
      <c r="AF26" s="110">
        <f t="shared" si="10"/>
        <v>0.88721311475409914</v>
      </c>
      <c r="AG26" s="377"/>
    </row>
    <row r="27" spans="1:33" ht="15.75" customHeight="1">
      <c r="A27" s="302"/>
      <c r="B27" s="163" t="s">
        <v>191</v>
      </c>
      <c r="C27" s="293" t="s">
        <v>195</v>
      </c>
      <c r="D27" s="294"/>
      <c r="E27" s="101">
        <v>57.3</v>
      </c>
      <c r="F27" s="111">
        <v>654</v>
      </c>
      <c r="G27" s="121">
        <f t="shared" si="11"/>
        <v>37474.199999999997</v>
      </c>
      <c r="H27" s="122"/>
      <c r="I27" s="107">
        <v>21</v>
      </c>
      <c r="J27" s="105">
        <v>2000</v>
      </c>
      <c r="K27" s="106">
        <f t="shared" si="1"/>
        <v>95.238095238095241</v>
      </c>
      <c r="L27" s="107">
        <v>21</v>
      </c>
      <c r="M27" s="105">
        <f t="shared" si="12"/>
        <v>1775.5656108597207</v>
      </c>
      <c r="N27" s="106">
        <f t="shared" si="5"/>
        <v>84.550743374272415</v>
      </c>
      <c r="O27" s="108">
        <f t="shared" si="6"/>
        <v>0</v>
      </c>
      <c r="P27" s="109">
        <f t="shared" si="7"/>
        <v>-10.687351863822826</v>
      </c>
      <c r="Q27" s="110">
        <f t="shared" si="8"/>
        <v>0.88778280542986032</v>
      </c>
      <c r="R27" s="307"/>
      <c r="S27" s="47">
        <v>0.50972222222222219</v>
      </c>
      <c r="T27" s="48">
        <v>0.52506944444444448</v>
      </c>
      <c r="U27" s="111">
        <v>4.9999999999999822</v>
      </c>
      <c r="V27" s="112">
        <v>22.100000000000097</v>
      </c>
      <c r="W27" s="113"/>
      <c r="X27" s="116"/>
      <c r="Y27" s="12"/>
      <c r="Z27" s="208"/>
      <c r="AA27" s="295"/>
      <c r="AB27" s="296"/>
      <c r="AC27" s="12">
        <v>1</v>
      </c>
      <c r="AD27" s="208"/>
      <c r="AE27" s="117">
        <f t="shared" si="9"/>
        <v>-224.43438914027934</v>
      </c>
      <c r="AF27" s="110">
        <f t="shared" si="10"/>
        <v>0.88778280542986032</v>
      </c>
      <c r="AG27" s="377"/>
    </row>
    <row r="28" spans="1:33" ht="15.75" customHeight="1">
      <c r="A28" s="302"/>
      <c r="B28" s="163"/>
      <c r="C28" s="293"/>
      <c r="D28" s="294"/>
      <c r="E28" s="101"/>
      <c r="F28" s="111"/>
      <c r="G28" s="121"/>
      <c r="H28" s="62"/>
      <c r="I28" s="118"/>
      <c r="J28" s="105"/>
      <c r="K28" s="106"/>
      <c r="L28" s="118"/>
      <c r="M28" s="105"/>
      <c r="N28" s="106"/>
      <c r="O28" s="123"/>
      <c r="P28" s="124"/>
      <c r="Q28" s="125"/>
      <c r="R28" s="307"/>
      <c r="S28" s="47"/>
      <c r="T28" s="48"/>
      <c r="U28" s="111"/>
      <c r="V28" s="112"/>
      <c r="W28" s="113"/>
      <c r="X28" s="116"/>
      <c r="Y28" s="12"/>
      <c r="Z28" s="208"/>
      <c r="AA28" s="295"/>
      <c r="AB28" s="296"/>
      <c r="AC28" s="12"/>
      <c r="AD28" s="208"/>
      <c r="AE28" s="117"/>
      <c r="AF28" s="110"/>
      <c r="AG28" s="377"/>
    </row>
    <row r="29" spans="1:33" ht="15.75" customHeight="1">
      <c r="A29" s="302"/>
      <c r="B29" s="163"/>
      <c r="C29" s="293"/>
      <c r="D29" s="294"/>
      <c r="E29" s="101"/>
      <c r="F29" s="111"/>
      <c r="G29" s="121"/>
      <c r="H29" s="62"/>
      <c r="I29" s="118"/>
      <c r="J29" s="105"/>
      <c r="K29" s="106"/>
      <c r="L29" s="118"/>
      <c r="M29" s="105"/>
      <c r="N29" s="106"/>
      <c r="O29" s="123"/>
      <c r="P29" s="124"/>
      <c r="Q29" s="125"/>
      <c r="R29" s="307"/>
      <c r="S29" s="47"/>
      <c r="T29" s="48"/>
      <c r="U29" s="111"/>
      <c r="V29" s="112"/>
      <c r="W29" s="113"/>
      <c r="X29" s="116"/>
      <c r="Y29" s="12"/>
      <c r="Z29" s="208"/>
      <c r="AA29" s="295"/>
      <c r="AB29" s="296"/>
      <c r="AC29" s="12"/>
      <c r="AD29" s="208"/>
      <c r="AE29" s="117"/>
      <c r="AF29" s="110"/>
      <c r="AG29" s="377"/>
    </row>
    <row r="30" spans="1:33" ht="15.75" customHeight="1">
      <c r="A30" s="302"/>
      <c r="B30" s="163"/>
      <c r="C30" s="293"/>
      <c r="D30" s="294"/>
      <c r="E30" s="101"/>
      <c r="F30" s="111"/>
      <c r="G30" s="121"/>
      <c r="H30" s="62"/>
      <c r="I30" s="118"/>
      <c r="J30" s="105"/>
      <c r="K30" s="106"/>
      <c r="L30" s="118"/>
      <c r="M30" s="105"/>
      <c r="N30" s="106"/>
      <c r="O30" s="123"/>
      <c r="P30" s="124"/>
      <c r="Q30" s="125"/>
      <c r="R30" s="307"/>
      <c r="S30" s="47"/>
      <c r="T30" s="48"/>
      <c r="U30" s="111"/>
      <c r="V30" s="112"/>
      <c r="W30" s="113"/>
      <c r="X30" s="116"/>
      <c r="Y30" s="12"/>
      <c r="Z30" s="208"/>
      <c r="AA30" s="295"/>
      <c r="AB30" s="296"/>
      <c r="AC30" s="12"/>
      <c r="AD30" s="208"/>
      <c r="AE30" s="117"/>
      <c r="AF30" s="110"/>
      <c r="AG30" s="377"/>
    </row>
    <row r="31" spans="1:33" ht="15.75" customHeight="1">
      <c r="A31" s="302"/>
      <c r="B31" s="163"/>
      <c r="C31" s="293"/>
      <c r="D31" s="294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307"/>
      <c r="S31" s="47"/>
      <c r="T31" s="48"/>
      <c r="U31" s="111"/>
      <c r="V31" s="112"/>
      <c r="W31" s="113"/>
      <c r="X31" s="116"/>
      <c r="Y31" s="12"/>
      <c r="Z31" s="208"/>
      <c r="AA31" s="295"/>
      <c r="AB31" s="296"/>
      <c r="AC31" s="12"/>
      <c r="AD31" s="208"/>
      <c r="AE31" s="117"/>
      <c r="AF31" s="110"/>
      <c r="AG31" s="377"/>
    </row>
    <row r="32" spans="1:33" ht="15.75" customHeight="1">
      <c r="A32" s="302"/>
      <c r="B32" s="163"/>
      <c r="C32" s="293"/>
      <c r="D32" s="294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307"/>
      <c r="S32" s="47"/>
      <c r="T32" s="48"/>
      <c r="U32" s="111"/>
      <c r="V32" s="112"/>
      <c r="W32" s="113"/>
      <c r="X32" s="116"/>
      <c r="Y32" s="12"/>
      <c r="Z32" s="208"/>
      <c r="AA32" s="295"/>
      <c r="AB32" s="296"/>
      <c r="AC32" s="12"/>
      <c r="AD32" s="208"/>
      <c r="AE32" s="117"/>
      <c r="AF32" s="110"/>
      <c r="AG32" s="377"/>
    </row>
    <row r="33" spans="1:33" ht="15.75" customHeight="1">
      <c r="A33" s="302"/>
      <c r="B33" s="163"/>
      <c r="C33" s="293"/>
      <c r="D33" s="294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307"/>
      <c r="S33" s="47"/>
      <c r="T33" s="48"/>
      <c r="U33" s="111"/>
      <c r="V33" s="112"/>
      <c r="W33" s="113"/>
      <c r="X33" s="116"/>
      <c r="Y33" s="12"/>
      <c r="Z33" s="208"/>
      <c r="AA33" s="295"/>
      <c r="AB33" s="296"/>
      <c r="AC33" s="12"/>
      <c r="AD33" s="208"/>
      <c r="AE33" s="117"/>
      <c r="AF33" s="110"/>
      <c r="AG33" s="377"/>
    </row>
    <row r="34" spans="1:33" ht="15.75" customHeight="1">
      <c r="A34" s="302"/>
      <c r="B34" s="163"/>
      <c r="C34" s="293"/>
      <c r="D34" s="294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307"/>
      <c r="S34" s="47"/>
      <c r="T34" s="48"/>
      <c r="U34" s="111"/>
      <c r="V34" s="112"/>
      <c r="W34" s="113"/>
      <c r="X34" s="116"/>
      <c r="Y34" s="12"/>
      <c r="Z34" s="208"/>
      <c r="AA34" s="295"/>
      <c r="AB34" s="296"/>
      <c r="AC34" s="12"/>
      <c r="AD34" s="208"/>
      <c r="AE34" s="117"/>
      <c r="AF34" s="110"/>
      <c r="AG34" s="377"/>
    </row>
    <row r="35" spans="1:33" ht="15.75" customHeight="1">
      <c r="A35" s="302"/>
      <c r="B35" s="163"/>
      <c r="C35" s="293"/>
      <c r="D35" s="294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307"/>
      <c r="S35" s="47"/>
      <c r="T35" s="48"/>
      <c r="U35" s="111"/>
      <c r="V35" s="112"/>
      <c r="W35" s="185"/>
      <c r="X35" s="186"/>
      <c r="Y35" s="12"/>
      <c r="Z35" s="208"/>
      <c r="AA35" s="295"/>
      <c r="AB35" s="296"/>
      <c r="AC35" s="12"/>
      <c r="AD35" s="208"/>
      <c r="AE35" s="117"/>
      <c r="AF35" s="110"/>
      <c r="AG35" s="377"/>
    </row>
    <row r="36" spans="1:33" ht="15.75" customHeight="1">
      <c r="A36" s="302"/>
      <c r="B36" s="163"/>
      <c r="C36" s="293"/>
      <c r="D36" s="294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307"/>
      <c r="S36" s="47"/>
      <c r="T36" s="48"/>
      <c r="U36" s="111"/>
      <c r="V36" s="112"/>
      <c r="W36" s="187"/>
      <c r="X36" s="188"/>
      <c r="Y36" s="12"/>
      <c r="Z36" s="208"/>
      <c r="AA36" s="295"/>
      <c r="AB36" s="296"/>
      <c r="AC36" s="12"/>
      <c r="AD36" s="208"/>
      <c r="AE36" s="117"/>
      <c r="AF36" s="110"/>
      <c r="AG36" s="377"/>
    </row>
    <row r="37" spans="1:33" ht="15.75" customHeight="1">
      <c r="A37" s="302"/>
      <c r="B37" s="100"/>
      <c r="C37" s="293"/>
      <c r="D37" s="294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307"/>
      <c r="S37" s="47"/>
      <c r="T37" s="48"/>
      <c r="U37" s="130"/>
      <c r="V37" s="112"/>
      <c r="W37" s="187"/>
      <c r="X37" s="188"/>
      <c r="Y37" s="12"/>
      <c r="Z37" s="208"/>
      <c r="AA37" s="295"/>
      <c r="AB37" s="296"/>
      <c r="AC37" s="12"/>
      <c r="AD37" s="208"/>
      <c r="AE37" s="117"/>
      <c r="AF37" s="110"/>
      <c r="AG37" s="377"/>
    </row>
    <row r="38" spans="1:33" ht="15.75" customHeight="1" thickBot="1">
      <c r="A38" s="303"/>
      <c r="B38" s="133" t="s">
        <v>117</v>
      </c>
      <c r="C38" s="297"/>
      <c r="D38" s="297"/>
      <c r="E38" s="134"/>
      <c r="F38" s="167"/>
      <c r="G38" s="135"/>
      <c r="H38" s="69"/>
      <c r="I38" s="136">
        <f t="shared" ref="I38:J38" si="13">AVERAGE(I22:I37)</f>
        <v>21.833333333333332</v>
      </c>
      <c r="J38" s="137">
        <f t="shared" si="13"/>
        <v>2000</v>
      </c>
      <c r="K38" s="138">
        <f t="shared" ref="K38" si="14">J38/I38</f>
        <v>91.603053435114504</v>
      </c>
      <c r="L38" s="136">
        <f t="shared" ref="L38:M38" si="15">AVERAGE(L22:L37)</f>
        <v>21.833333333333332</v>
      </c>
      <c r="M38" s="137">
        <f t="shared" si="15"/>
        <v>1774.363484980282</v>
      </c>
      <c r="N38" s="138">
        <f t="shared" ref="N38:N46" si="16">M38/L38</f>
        <v>81.268556563982386</v>
      </c>
      <c r="O38" s="139">
        <f t="shared" ref="O38:O46" si="17">L38-I38</f>
        <v>0</v>
      </c>
      <c r="P38" s="140">
        <f t="shared" ref="P38:P46" si="18">N38-K38</f>
        <v>-10.334496871132117</v>
      </c>
      <c r="Q38" s="141">
        <f t="shared" ref="Q38:Q46" si="19">N38/K38</f>
        <v>0.88718174249014103</v>
      </c>
      <c r="R38" s="308"/>
      <c r="S38" s="142">
        <f>S22</f>
        <v>0.2503009259259259</v>
      </c>
      <c r="T38" s="143">
        <f>INDEX(T22:T37,COUNTA(T22:T37))</f>
        <v>0.52506944444444448</v>
      </c>
      <c r="U38" s="144"/>
      <c r="V38" s="166"/>
      <c r="W38" s="189"/>
      <c r="X38" s="190"/>
      <c r="Y38" s="181">
        <f>SUM(Y22:Y37)</f>
        <v>0</v>
      </c>
      <c r="Z38" s="182">
        <f>SUM(Z22:Z37)</f>
        <v>0</v>
      </c>
      <c r="AA38" s="298"/>
      <c r="AB38" s="299"/>
      <c r="AC38" s="181">
        <f>SUM(AC22:AC37)</f>
        <v>8</v>
      </c>
      <c r="AD38" s="182">
        <f>SUM(AD22:AD37)</f>
        <v>0</v>
      </c>
      <c r="AE38" s="168">
        <f t="shared" ref="AE38:AE46" si="20">M38-J38</f>
        <v>-225.63651501971799</v>
      </c>
      <c r="AF38" s="141">
        <f t="shared" ref="AF38:AF46" si="21">M38/J38</f>
        <v>0.88718174249014103</v>
      </c>
      <c r="AG38" s="378"/>
    </row>
    <row r="39" spans="1:33" ht="15.75" customHeight="1">
      <c r="A39" s="311" t="s">
        <v>231</v>
      </c>
      <c r="B39" s="114" t="s">
        <v>201</v>
      </c>
      <c r="C39" s="375" t="s">
        <v>205</v>
      </c>
      <c r="D39" s="375"/>
      <c r="E39" s="147">
        <v>71.84</v>
      </c>
      <c r="F39" s="97">
        <v>999</v>
      </c>
      <c r="G39" s="148">
        <f t="shared" ref="G39:G46" si="22">E39*F39</f>
        <v>71768.160000000003</v>
      </c>
      <c r="H39" s="149"/>
      <c r="I39" s="150">
        <v>19</v>
      </c>
      <c r="J39" s="151">
        <v>1800</v>
      </c>
      <c r="K39" s="152">
        <f>J39/I39</f>
        <v>94.736842105263165</v>
      </c>
      <c r="L39" s="153">
        <v>19</v>
      </c>
      <c r="M39" s="151">
        <f t="shared" ref="M39:M46" si="23">F39/V39*60</f>
        <v>1604.1034790365729</v>
      </c>
      <c r="N39" s="152">
        <f t="shared" si="16"/>
        <v>84.426498896661727</v>
      </c>
      <c r="O39" s="154">
        <f t="shared" si="17"/>
        <v>0</v>
      </c>
      <c r="P39" s="155">
        <f t="shared" si="18"/>
        <v>-10.310343208601438</v>
      </c>
      <c r="Q39" s="156">
        <f t="shared" si="19"/>
        <v>0.89116859946476257</v>
      </c>
      <c r="R39" s="306">
        <f>Q55</f>
        <v>0.88912069254518966</v>
      </c>
      <c r="S39" s="157">
        <v>0.25</v>
      </c>
      <c r="T39" s="158">
        <v>0.2759490740740741</v>
      </c>
      <c r="U39" s="159"/>
      <c r="V39" s="160">
        <v>37.366666666666703</v>
      </c>
      <c r="W39" s="158"/>
      <c r="X39" s="169"/>
      <c r="Y39" s="12"/>
      <c r="Z39" s="208"/>
      <c r="AA39" s="309"/>
      <c r="AB39" s="310"/>
      <c r="AC39" s="12">
        <v>1</v>
      </c>
      <c r="AD39" s="208"/>
      <c r="AE39" s="115">
        <f t="shared" si="20"/>
        <v>-195.89652096342706</v>
      </c>
      <c r="AF39" s="156">
        <f t="shared" si="21"/>
        <v>0.89116859946476279</v>
      </c>
      <c r="AG39" s="290">
        <f>AF55</f>
        <v>0.88912069254518966</v>
      </c>
    </row>
    <row r="40" spans="1:33" ht="15.75" customHeight="1">
      <c r="A40" s="312"/>
      <c r="B40" s="100" t="s">
        <v>201</v>
      </c>
      <c r="C40" s="374" t="s">
        <v>206</v>
      </c>
      <c r="D40" s="374"/>
      <c r="E40" s="101">
        <v>72.400000000000006</v>
      </c>
      <c r="F40" s="102">
        <v>481</v>
      </c>
      <c r="G40" s="103">
        <f t="shared" si="22"/>
        <v>34824.400000000001</v>
      </c>
      <c r="H40" s="26"/>
      <c r="I40" s="104">
        <v>18</v>
      </c>
      <c r="J40" s="105">
        <v>1800</v>
      </c>
      <c r="K40" s="106">
        <f t="shared" ref="K40:K46" si="24">J40/I40</f>
        <v>100</v>
      </c>
      <c r="L40" s="107">
        <v>18</v>
      </c>
      <c r="M40" s="105">
        <f t="shared" si="23"/>
        <v>1604.819277108435</v>
      </c>
      <c r="N40" s="106">
        <f t="shared" si="16"/>
        <v>89.156626506024168</v>
      </c>
      <c r="O40" s="108">
        <f t="shared" si="17"/>
        <v>0</v>
      </c>
      <c r="P40" s="109">
        <f t="shared" si="18"/>
        <v>-10.843373493975832</v>
      </c>
      <c r="Q40" s="110">
        <f t="shared" si="19"/>
        <v>0.89156626506024172</v>
      </c>
      <c r="R40" s="307"/>
      <c r="S40" s="47">
        <v>0.27917824074074077</v>
      </c>
      <c r="T40" s="48">
        <v>0.29166666666666669</v>
      </c>
      <c r="U40" s="111">
        <v>4.6500000000000075</v>
      </c>
      <c r="V40" s="112">
        <v>17.98333333333332</v>
      </c>
      <c r="W40" s="113"/>
      <c r="X40" s="116"/>
      <c r="Y40" s="12"/>
      <c r="Z40" s="208"/>
      <c r="AA40" s="295"/>
      <c r="AB40" s="296"/>
      <c r="AC40" s="12">
        <v>1</v>
      </c>
      <c r="AD40" s="208"/>
      <c r="AE40" s="117">
        <f t="shared" si="20"/>
        <v>-195.18072289156498</v>
      </c>
      <c r="AF40" s="110">
        <f t="shared" si="21"/>
        <v>0.89156626506024172</v>
      </c>
      <c r="AG40" s="291"/>
    </row>
    <row r="41" spans="1:33" ht="15.75" customHeight="1">
      <c r="A41" s="312"/>
      <c r="B41" s="100" t="s">
        <v>180</v>
      </c>
      <c r="C41" s="374" t="s">
        <v>181</v>
      </c>
      <c r="D41" s="374"/>
      <c r="E41" s="101">
        <v>24.07</v>
      </c>
      <c r="F41" s="102">
        <v>413</v>
      </c>
      <c r="G41" s="103">
        <f t="shared" si="22"/>
        <v>9940.91</v>
      </c>
      <c r="H41" s="26"/>
      <c r="I41" s="104">
        <v>20</v>
      </c>
      <c r="J41" s="105">
        <v>2600</v>
      </c>
      <c r="K41" s="106">
        <f t="shared" si="24"/>
        <v>130</v>
      </c>
      <c r="L41" s="107">
        <v>20</v>
      </c>
      <c r="M41" s="105">
        <f t="shared" si="23"/>
        <v>2308.6956521739189</v>
      </c>
      <c r="N41" s="106">
        <f t="shared" si="16"/>
        <v>115.43478260869594</v>
      </c>
      <c r="O41" s="108">
        <f t="shared" si="17"/>
        <v>0</v>
      </c>
      <c r="P41" s="109">
        <f t="shared" si="18"/>
        <v>-14.56521739130406</v>
      </c>
      <c r="Q41" s="110">
        <f t="shared" si="19"/>
        <v>0.88795986622073797</v>
      </c>
      <c r="R41" s="307"/>
      <c r="S41" s="47">
        <v>0.29532407407407407</v>
      </c>
      <c r="T41" s="48">
        <v>0.30277777777777776</v>
      </c>
      <c r="U41" s="111">
        <v>5.2666666666666373</v>
      </c>
      <c r="V41" s="112">
        <v>10.733333333333306</v>
      </c>
      <c r="W41" s="113"/>
      <c r="X41" s="116"/>
      <c r="Y41" s="12"/>
      <c r="Z41" s="208"/>
      <c r="AA41" s="295"/>
      <c r="AB41" s="296"/>
      <c r="AC41" s="12">
        <v>1</v>
      </c>
      <c r="AD41" s="208"/>
      <c r="AE41" s="117">
        <f t="shared" si="20"/>
        <v>-291.30434782608108</v>
      </c>
      <c r="AF41" s="110">
        <f t="shared" si="21"/>
        <v>0.88795986622073808</v>
      </c>
      <c r="AG41" s="291"/>
    </row>
    <row r="42" spans="1:33" ht="15.75" customHeight="1">
      <c r="A42" s="312"/>
      <c r="B42" s="100" t="s">
        <v>180</v>
      </c>
      <c r="C42" s="374" t="s">
        <v>182</v>
      </c>
      <c r="D42" s="374"/>
      <c r="E42" s="101">
        <v>29.97</v>
      </c>
      <c r="F42" s="102">
        <v>2197</v>
      </c>
      <c r="G42" s="103">
        <f t="shared" si="22"/>
        <v>65844.09</v>
      </c>
      <c r="H42" s="26"/>
      <c r="I42" s="104">
        <v>20</v>
      </c>
      <c r="J42" s="105">
        <v>2600</v>
      </c>
      <c r="K42" s="106">
        <f t="shared" si="24"/>
        <v>130</v>
      </c>
      <c r="L42" s="107">
        <v>20</v>
      </c>
      <c r="M42" s="105">
        <f t="shared" si="23"/>
        <v>2309.929906542056</v>
      </c>
      <c r="N42" s="106">
        <f t="shared" si="16"/>
        <v>115.49649532710279</v>
      </c>
      <c r="O42" s="108">
        <f t="shared" si="17"/>
        <v>0</v>
      </c>
      <c r="P42" s="109">
        <f t="shared" si="18"/>
        <v>-14.503504672897208</v>
      </c>
      <c r="Q42" s="110">
        <f t="shared" si="19"/>
        <v>0.8884345794392523</v>
      </c>
      <c r="R42" s="307"/>
      <c r="S42" s="47">
        <v>0.30625000000000002</v>
      </c>
      <c r="T42" s="48">
        <v>0.34587962962962965</v>
      </c>
      <c r="U42" s="111">
        <v>5.0000000000000622</v>
      </c>
      <c r="V42" s="112">
        <v>57.066666666666663</v>
      </c>
      <c r="W42" s="113"/>
      <c r="X42" s="116"/>
      <c r="Y42" s="12"/>
      <c r="Z42" s="208"/>
      <c r="AA42" s="295"/>
      <c r="AB42" s="296"/>
      <c r="AC42" s="12">
        <v>1</v>
      </c>
      <c r="AD42" s="208"/>
      <c r="AE42" s="215">
        <f t="shared" si="20"/>
        <v>-290.07009345794404</v>
      </c>
      <c r="AF42" s="216">
        <f t="shared" si="21"/>
        <v>0.8884345794392523</v>
      </c>
      <c r="AG42" s="291"/>
    </row>
    <row r="43" spans="1:33" ht="15.75" customHeight="1">
      <c r="A43" s="312"/>
      <c r="B43" s="100" t="s">
        <v>201</v>
      </c>
      <c r="C43" s="374" t="s">
        <v>202</v>
      </c>
      <c r="D43" s="374"/>
      <c r="E43" s="101">
        <v>32.06</v>
      </c>
      <c r="F43" s="105">
        <v>1026</v>
      </c>
      <c r="G43" s="103">
        <f t="shared" si="22"/>
        <v>32893.560000000005</v>
      </c>
      <c r="H43" s="13"/>
      <c r="I43" s="104">
        <v>19</v>
      </c>
      <c r="J43" s="105">
        <v>3600</v>
      </c>
      <c r="K43" s="106">
        <f t="shared" si="24"/>
        <v>189.47368421052633</v>
      </c>
      <c r="L43" s="118">
        <v>19</v>
      </c>
      <c r="M43" s="105">
        <f t="shared" si="23"/>
        <v>3200.6932409012093</v>
      </c>
      <c r="N43" s="106">
        <f t="shared" si="16"/>
        <v>168.4575389948005</v>
      </c>
      <c r="O43" s="108">
        <f t="shared" si="17"/>
        <v>0</v>
      </c>
      <c r="P43" s="109">
        <f t="shared" si="18"/>
        <v>-21.016145215725828</v>
      </c>
      <c r="Q43" s="110">
        <f t="shared" si="19"/>
        <v>0.88908145580589149</v>
      </c>
      <c r="R43" s="307"/>
      <c r="S43" s="47">
        <v>0.35</v>
      </c>
      <c r="T43" s="48">
        <v>0.36335648148148147</v>
      </c>
      <c r="U43" s="111">
        <v>5.933333333333275</v>
      </c>
      <c r="V43" s="112">
        <v>19.233333333333356</v>
      </c>
      <c r="W43" s="113"/>
      <c r="X43" s="116"/>
      <c r="Y43" s="12"/>
      <c r="Z43" s="208"/>
      <c r="AA43" s="295"/>
      <c r="AB43" s="296"/>
      <c r="AC43" s="12">
        <v>1</v>
      </c>
      <c r="AD43" s="208"/>
      <c r="AE43" s="215">
        <f t="shared" si="20"/>
        <v>-399.30675909879074</v>
      </c>
      <c r="AF43" s="216">
        <f t="shared" si="21"/>
        <v>0.88908145580589149</v>
      </c>
      <c r="AG43" s="291"/>
    </row>
    <row r="44" spans="1:33" ht="15.75" customHeight="1">
      <c r="A44" s="312"/>
      <c r="B44" s="100" t="s">
        <v>191</v>
      </c>
      <c r="C44" s="374" t="s">
        <v>192</v>
      </c>
      <c r="D44" s="374"/>
      <c r="E44" s="101">
        <v>57.3</v>
      </c>
      <c r="F44" s="105">
        <v>1442</v>
      </c>
      <c r="G44" s="121">
        <f t="shared" si="22"/>
        <v>82626.599999999991</v>
      </c>
      <c r="H44" s="122"/>
      <c r="I44" s="104">
        <v>22</v>
      </c>
      <c r="J44" s="105">
        <v>1800</v>
      </c>
      <c r="K44" s="106">
        <f t="shared" si="24"/>
        <v>81.818181818181813</v>
      </c>
      <c r="L44" s="107">
        <v>22</v>
      </c>
      <c r="M44" s="105">
        <f t="shared" si="23"/>
        <v>1598.7680936248842</v>
      </c>
      <c r="N44" s="106">
        <f t="shared" si="16"/>
        <v>72.67127698294928</v>
      </c>
      <c r="O44" s="108">
        <f t="shared" si="17"/>
        <v>0</v>
      </c>
      <c r="P44" s="109">
        <f t="shared" si="18"/>
        <v>-9.1469048352325331</v>
      </c>
      <c r="Q44" s="110">
        <f t="shared" si="19"/>
        <v>0.88820449645826904</v>
      </c>
      <c r="R44" s="307"/>
      <c r="S44" s="47">
        <v>0.37916666666666665</v>
      </c>
      <c r="T44" s="48">
        <v>0.41674768518518518</v>
      </c>
      <c r="U44" s="111"/>
      <c r="V44" s="112">
        <v>54.116666666666681</v>
      </c>
      <c r="W44" s="113"/>
      <c r="X44" s="116"/>
      <c r="Y44" s="12"/>
      <c r="Z44" s="208"/>
      <c r="AA44" s="295"/>
      <c r="AB44" s="296"/>
      <c r="AC44" s="12">
        <v>3</v>
      </c>
      <c r="AD44" s="208"/>
      <c r="AE44" s="215">
        <f t="shared" si="20"/>
        <v>-201.23190637511584</v>
      </c>
      <c r="AF44" s="216">
        <f t="shared" si="21"/>
        <v>0.88820449645826893</v>
      </c>
      <c r="AG44" s="291"/>
    </row>
    <row r="45" spans="1:33" ht="15.75" customHeight="1">
      <c r="A45" s="312"/>
      <c r="B45" s="100" t="s">
        <v>178</v>
      </c>
      <c r="C45" s="374" t="s">
        <v>203</v>
      </c>
      <c r="D45" s="374"/>
      <c r="E45" s="101">
        <v>57.73</v>
      </c>
      <c r="F45" s="105">
        <v>691</v>
      </c>
      <c r="G45" s="121">
        <f t="shared" si="22"/>
        <v>39891.43</v>
      </c>
      <c r="H45" s="62"/>
      <c r="I45" s="104">
        <v>22</v>
      </c>
      <c r="J45" s="105">
        <v>1800</v>
      </c>
      <c r="K45" s="106">
        <f t="shared" si="24"/>
        <v>81.818181818181813</v>
      </c>
      <c r="L45" s="118">
        <v>22</v>
      </c>
      <c r="M45" s="105">
        <f t="shared" si="23"/>
        <v>1598.7146529563013</v>
      </c>
      <c r="N45" s="106">
        <f t="shared" si="16"/>
        <v>72.668847861650065</v>
      </c>
      <c r="O45" s="123">
        <f t="shared" si="17"/>
        <v>0</v>
      </c>
      <c r="P45" s="124">
        <f t="shared" si="18"/>
        <v>-9.1493339565317484</v>
      </c>
      <c r="Q45" s="125">
        <f t="shared" si="19"/>
        <v>0.88817480719794528</v>
      </c>
      <c r="R45" s="307"/>
      <c r="S45" s="47">
        <v>0.43754629629629632</v>
      </c>
      <c r="T45" s="48">
        <v>0.45555555555555555</v>
      </c>
      <c r="U45" s="111"/>
      <c r="V45" s="112">
        <v>25.933333333333284</v>
      </c>
      <c r="W45" s="113"/>
      <c r="X45" s="116"/>
      <c r="Y45" s="12"/>
      <c r="Z45" s="208"/>
      <c r="AA45" s="295"/>
      <c r="AB45" s="296"/>
      <c r="AC45" s="12">
        <v>1</v>
      </c>
      <c r="AD45" s="208"/>
      <c r="AE45" s="215">
        <f t="shared" si="20"/>
        <v>-201.28534704369872</v>
      </c>
      <c r="AF45" s="216">
        <f t="shared" si="21"/>
        <v>0.88817480719794517</v>
      </c>
      <c r="AG45" s="291"/>
    </row>
    <row r="46" spans="1:33" ht="15.75" customHeight="1">
      <c r="A46" s="312"/>
      <c r="B46" s="100" t="s">
        <v>178</v>
      </c>
      <c r="C46" s="374" t="s">
        <v>204</v>
      </c>
      <c r="D46" s="374"/>
      <c r="E46" s="101">
        <v>57.73</v>
      </c>
      <c r="F46" s="105">
        <v>570</v>
      </c>
      <c r="G46" s="121">
        <f t="shared" si="22"/>
        <v>32906.1</v>
      </c>
      <c r="H46" s="62"/>
      <c r="I46" s="104">
        <v>22</v>
      </c>
      <c r="J46" s="105">
        <v>1800</v>
      </c>
      <c r="K46" s="106">
        <f t="shared" si="24"/>
        <v>81.818181818181813</v>
      </c>
      <c r="L46" s="118">
        <v>22</v>
      </c>
      <c r="M46" s="105">
        <f t="shared" si="23"/>
        <v>1600.6240249609978</v>
      </c>
      <c r="N46" s="106">
        <f t="shared" si="16"/>
        <v>72.755637498227173</v>
      </c>
      <c r="O46" s="123">
        <f t="shared" si="17"/>
        <v>0</v>
      </c>
      <c r="P46" s="124">
        <f t="shared" si="18"/>
        <v>-9.0625443199546396</v>
      </c>
      <c r="Q46" s="125">
        <f t="shared" si="19"/>
        <v>0.88923556942277659</v>
      </c>
      <c r="R46" s="307"/>
      <c r="S46" s="47">
        <v>0.4597222222222222</v>
      </c>
      <c r="T46" s="48">
        <v>0.47456018518518517</v>
      </c>
      <c r="U46" s="111">
        <v>5.9999999999999787</v>
      </c>
      <c r="V46" s="112">
        <v>21.366666666666674</v>
      </c>
      <c r="W46" s="113"/>
      <c r="X46" s="116"/>
      <c r="Y46" s="12"/>
      <c r="Z46" s="208"/>
      <c r="AA46" s="295"/>
      <c r="AB46" s="296"/>
      <c r="AC46" s="12">
        <v>1</v>
      </c>
      <c r="AD46" s="208"/>
      <c r="AE46" s="215">
        <f t="shared" si="20"/>
        <v>-199.37597503900224</v>
      </c>
      <c r="AF46" s="216">
        <f t="shared" si="21"/>
        <v>0.88923556942277648</v>
      </c>
      <c r="AG46" s="291"/>
    </row>
    <row r="47" spans="1:33" ht="15.75" customHeight="1">
      <c r="A47" s="312"/>
      <c r="B47" s="100"/>
      <c r="C47" s="374"/>
      <c r="D47" s="374"/>
      <c r="E47" s="101"/>
      <c r="F47" s="105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07"/>
      <c r="S47" s="47"/>
      <c r="T47" s="48"/>
      <c r="U47" s="111"/>
      <c r="V47" s="112"/>
      <c r="W47" s="113"/>
      <c r="X47" s="116"/>
      <c r="Y47" s="12"/>
      <c r="Z47" s="208"/>
      <c r="AA47" s="295"/>
      <c r="AB47" s="296"/>
      <c r="AC47" s="12"/>
      <c r="AD47" s="208"/>
      <c r="AE47" s="215"/>
      <c r="AF47" s="216"/>
      <c r="AG47" s="291"/>
    </row>
    <row r="48" spans="1:33" ht="15.75" customHeight="1">
      <c r="A48" s="312"/>
      <c r="B48" s="100"/>
      <c r="C48" s="374"/>
      <c r="D48" s="374"/>
      <c r="E48" s="101"/>
      <c r="F48" s="105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07"/>
      <c r="S48" s="47"/>
      <c r="T48" s="48"/>
      <c r="U48" s="111"/>
      <c r="V48" s="112"/>
      <c r="W48" s="113"/>
      <c r="X48" s="116"/>
      <c r="Y48" s="12"/>
      <c r="Z48" s="208"/>
      <c r="AA48" s="295"/>
      <c r="AB48" s="296"/>
      <c r="AC48" s="12"/>
      <c r="AD48" s="208"/>
      <c r="AE48" s="215"/>
      <c r="AF48" s="216"/>
      <c r="AG48" s="291"/>
    </row>
    <row r="49" spans="1:33" ht="15.75" customHeight="1">
      <c r="A49" s="312"/>
      <c r="B49" s="100"/>
      <c r="C49" s="374"/>
      <c r="D49" s="374"/>
      <c r="E49" s="101"/>
      <c r="F49" s="105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07"/>
      <c r="S49" s="47"/>
      <c r="T49" s="48"/>
      <c r="U49" s="111"/>
      <c r="V49" s="112"/>
      <c r="W49" s="113"/>
      <c r="X49" s="116"/>
      <c r="Y49" s="12"/>
      <c r="Z49" s="208"/>
      <c r="AA49" s="295"/>
      <c r="AB49" s="296"/>
      <c r="AC49" s="12"/>
      <c r="AD49" s="208"/>
      <c r="AE49" s="215"/>
      <c r="AF49" s="216"/>
      <c r="AG49" s="291"/>
    </row>
    <row r="50" spans="1:33" ht="15.75" customHeight="1">
      <c r="A50" s="312"/>
      <c r="B50" s="100"/>
      <c r="C50" s="374"/>
      <c r="D50" s="374"/>
      <c r="E50" s="101"/>
      <c r="F50" s="105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07"/>
      <c r="S50" s="47"/>
      <c r="T50" s="48"/>
      <c r="U50" s="111"/>
      <c r="V50" s="112"/>
      <c r="W50" s="113"/>
      <c r="X50" s="116"/>
      <c r="Y50" s="12"/>
      <c r="Z50" s="208"/>
      <c r="AA50" s="295"/>
      <c r="AB50" s="296"/>
      <c r="AC50" s="12"/>
      <c r="AD50" s="208"/>
      <c r="AE50" s="215"/>
      <c r="AF50" s="216"/>
      <c r="AG50" s="291"/>
    </row>
    <row r="51" spans="1:33" ht="15.75" customHeight="1">
      <c r="A51" s="312"/>
      <c r="B51" s="100"/>
      <c r="C51" s="374"/>
      <c r="D51" s="374"/>
      <c r="E51" s="101"/>
      <c r="F51" s="105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07"/>
      <c r="S51" s="47"/>
      <c r="T51" s="48"/>
      <c r="U51" s="111"/>
      <c r="V51" s="112"/>
      <c r="W51" s="113"/>
      <c r="X51" s="116"/>
      <c r="Y51" s="12"/>
      <c r="Z51" s="208"/>
      <c r="AA51" s="295"/>
      <c r="AB51" s="296"/>
      <c r="AC51" s="12"/>
      <c r="AD51" s="208"/>
      <c r="AE51" s="215"/>
      <c r="AF51" s="216"/>
      <c r="AG51" s="291"/>
    </row>
    <row r="52" spans="1:33" ht="15.75" customHeight="1">
      <c r="A52" s="312"/>
      <c r="B52" s="100"/>
      <c r="C52" s="374"/>
      <c r="D52" s="374"/>
      <c r="E52" s="101"/>
      <c r="F52" s="105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07"/>
      <c r="S52" s="47"/>
      <c r="T52" s="48"/>
      <c r="U52" s="111"/>
      <c r="V52" s="112"/>
      <c r="W52" s="113"/>
      <c r="X52" s="116"/>
      <c r="Y52" s="12"/>
      <c r="Z52" s="208"/>
      <c r="AA52" s="295"/>
      <c r="AB52" s="296"/>
      <c r="AC52" s="12"/>
      <c r="AD52" s="208"/>
      <c r="AE52" s="215"/>
      <c r="AF52" s="216"/>
      <c r="AG52" s="291"/>
    </row>
    <row r="53" spans="1:33" ht="15.75" customHeight="1">
      <c r="A53" s="312"/>
      <c r="B53" s="100"/>
      <c r="C53" s="374"/>
      <c r="D53" s="374"/>
      <c r="E53" s="101"/>
      <c r="F53" s="105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07"/>
      <c r="S53" s="47"/>
      <c r="T53" s="48"/>
      <c r="U53" s="111"/>
      <c r="V53" s="112"/>
      <c r="W53" s="113"/>
      <c r="X53" s="116"/>
      <c r="Y53" s="12"/>
      <c r="Z53" s="208"/>
      <c r="AA53" s="295"/>
      <c r="AB53" s="296"/>
      <c r="AC53" s="12"/>
      <c r="AD53" s="208"/>
      <c r="AE53" s="215"/>
      <c r="AF53" s="216"/>
      <c r="AG53" s="291"/>
    </row>
    <row r="54" spans="1:33" ht="15.75" customHeight="1">
      <c r="A54" s="312"/>
      <c r="B54" s="100"/>
      <c r="C54" s="374"/>
      <c r="D54" s="374"/>
      <c r="E54" s="184"/>
      <c r="F54" s="105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07"/>
      <c r="S54" s="119"/>
      <c r="T54" s="120"/>
      <c r="U54" s="130"/>
      <c r="V54" s="131"/>
      <c r="W54" s="126"/>
      <c r="X54" s="127"/>
      <c r="Y54" s="12"/>
      <c r="Z54" s="208"/>
      <c r="AA54" s="295"/>
      <c r="AB54" s="296"/>
      <c r="AC54" s="12"/>
      <c r="AD54" s="208"/>
      <c r="AE54" s="165"/>
      <c r="AF54" s="125"/>
      <c r="AG54" s="291"/>
    </row>
    <row r="55" spans="1:33" ht="15.75" customHeight="1" thickBot="1">
      <c r="A55" s="313"/>
      <c r="B55" s="133" t="s">
        <v>117</v>
      </c>
      <c r="C55" s="297"/>
      <c r="D55" s="297"/>
      <c r="E55" s="134"/>
      <c r="F55" s="167"/>
      <c r="G55" s="135"/>
      <c r="H55" s="69"/>
      <c r="I55" s="136">
        <f t="shared" ref="I55:J55" si="25">AVERAGE(I39:I54)</f>
        <v>20.25</v>
      </c>
      <c r="J55" s="137">
        <f t="shared" si="25"/>
        <v>2225</v>
      </c>
      <c r="K55" s="138">
        <f t="shared" ref="K55:K57" si="26">J55/I55</f>
        <v>109.87654320987654</v>
      </c>
      <c r="L55" s="136">
        <f t="shared" ref="L55:M55" si="27">AVERAGE(L39:L54)</f>
        <v>20.25</v>
      </c>
      <c r="M55" s="137">
        <f t="shared" si="27"/>
        <v>1978.2935409130471</v>
      </c>
      <c r="N55" s="138">
        <f>M55/L55</f>
        <v>97.693508193236894</v>
      </c>
      <c r="O55" s="139">
        <f>L55-I55</f>
        <v>0</v>
      </c>
      <c r="P55" s="140">
        <f>N55-K55</f>
        <v>-12.18303501663965</v>
      </c>
      <c r="Q55" s="141">
        <f>N55/K55</f>
        <v>0.88912069254518966</v>
      </c>
      <c r="R55" s="308"/>
      <c r="S55" s="142">
        <f>S39</f>
        <v>0.25</v>
      </c>
      <c r="T55" s="143">
        <f>INDEX(T39:T54,COUNTA(T39:T54))</f>
        <v>0.47456018518518517</v>
      </c>
      <c r="U55" s="144"/>
      <c r="V55" s="166"/>
      <c r="W55" s="167"/>
      <c r="X55" s="138"/>
      <c r="Y55" s="181">
        <f>SUM(Y39:Y54)</f>
        <v>0</v>
      </c>
      <c r="Z55" s="182">
        <f>SUM(Z39:Z54)</f>
        <v>0</v>
      </c>
      <c r="AA55" s="298"/>
      <c r="AB55" s="299"/>
      <c r="AC55" s="181">
        <f>SUM(AC39:AC54)</f>
        <v>10</v>
      </c>
      <c r="AD55" s="194">
        <f>SUM(AD39:AD54)</f>
        <v>0</v>
      </c>
      <c r="AE55" s="168">
        <f>M55-J55</f>
        <v>-246.70645908695292</v>
      </c>
      <c r="AF55" s="141">
        <f>M55/J55</f>
        <v>0.88912069254518966</v>
      </c>
      <c r="AG55" s="292"/>
    </row>
    <row r="56" spans="1:33" ht="15.75" customHeight="1">
      <c r="A56" s="300" t="s">
        <v>118</v>
      </c>
      <c r="B56" s="100" t="s">
        <v>180</v>
      </c>
      <c r="C56" s="293" t="s">
        <v>207</v>
      </c>
      <c r="D56" s="294"/>
      <c r="E56" s="101">
        <v>21.74</v>
      </c>
      <c r="F56" s="102">
        <v>510</v>
      </c>
      <c r="G56" s="121">
        <f t="shared" ref="G56:G57" si="28">E56*F56</f>
        <v>11087.4</v>
      </c>
      <c r="H56" s="62"/>
      <c r="I56" s="104">
        <v>6</v>
      </c>
      <c r="J56" s="105">
        <v>3600</v>
      </c>
      <c r="K56" s="106">
        <f t="shared" si="26"/>
        <v>600</v>
      </c>
      <c r="L56" s="118">
        <v>6</v>
      </c>
      <c r="M56" s="105">
        <f>F56/V56*60</f>
        <v>3255.3191489361598</v>
      </c>
      <c r="N56" s="106">
        <f>M56/L56</f>
        <v>542.55319148935996</v>
      </c>
      <c r="O56" s="123">
        <f>L56-I56</f>
        <v>0</v>
      </c>
      <c r="P56" s="124">
        <f>N56-K56</f>
        <v>-57.446808510640039</v>
      </c>
      <c r="Q56" s="125">
        <f>N56/K56</f>
        <v>0.90425531914893331</v>
      </c>
      <c r="R56" s="306">
        <f>Q72</f>
        <v>0.90236180630771068</v>
      </c>
      <c r="S56" s="47">
        <v>0.50138888888888888</v>
      </c>
      <c r="T56" s="48">
        <v>0.50791666666666668</v>
      </c>
      <c r="U56" s="111">
        <v>54.999999999999964</v>
      </c>
      <c r="V56" s="112">
        <v>9.4000000000000306</v>
      </c>
      <c r="W56" s="113"/>
      <c r="X56" s="162"/>
      <c r="Y56" s="12"/>
      <c r="Z56" s="208"/>
      <c r="AA56" s="309"/>
      <c r="AB56" s="310"/>
      <c r="AC56" s="12">
        <v>1</v>
      </c>
      <c r="AD56" s="208"/>
      <c r="AE56" s="115">
        <f>M56-J56</f>
        <v>-344.68085106384024</v>
      </c>
      <c r="AF56" s="156">
        <f>M56/J56</f>
        <v>0.90425531914893331</v>
      </c>
      <c r="AG56" s="290">
        <f>AF72</f>
        <v>0.90236180630771068</v>
      </c>
    </row>
    <row r="57" spans="1:33" ht="15.75" customHeight="1">
      <c r="A57" s="301"/>
      <c r="B57" s="100" t="s">
        <v>236</v>
      </c>
      <c r="C57" s="293" t="s">
        <v>237</v>
      </c>
      <c r="D57" s="294"/>
      <c r="E57" s="101">
        <v>27.05</v>
      </c>
      <c r="F57" s="102">
        <v>1849</v>
      </c>
      <c r="G57" s="121">
        <f t="shared" si="28"/>
        <v>50015.450000000004</v>
      </c>
      <c r="H57" s="62"/>
      <c r="I57" s="104">
        <v>6</v>
      </c>
      <c r="J57" s="105">
        <v>3273</v>
      </c>
      <c r="K57" s="106">
        <f t="shared" si="26"/>
        <v>545.5</v>
      </c>
      <c r="L57" s="118">
        <v>6</v>
      </c>
      <c r="M57" s="105">
        <f>F57/V57*60</f>
        <v>2946.6135458167355</v>
      </c>
      <c r="N57" s="106">
        <f>M57/L57</f>
        <v>491.1022576361226</v>
      </c>
      <c r="O57" s="123">
        <f>L57-I57</f>
        <v>0</v>
      </c>
      <c r="P57" s="124">
        <f>N57-K57</f>
        <v>-54.397742363877398</v>
      </c>
      <c r="Q57" s="125">
        <f>N57/K57</f>
        <v>0.90027911573991315</v>
      </c>
      <c r="R57" s="307"/>
      <c r="S57" s="47">
        <v>0.51135416666666667</v>
      </c>
      <c r="T57" s="48">
        <v>0.53749999999999998</v>
      </c>
      <c r="U57" s="111">
        <v>4.9499999999999744</v>
      </c>
      <c r="V57" s="112">
        <v>37.64999999999997</v>
      </c>
      <c r="W57" s="113"/>
      <c r="X57" s="116"/>
      <c r="Y57" s="12"/>
      <c r="Z57" s="208"/>
      <c r="AA57" s="295"/>
      <c r="AB57" s="296"/>
      <c r="AC57" s="12">
        <v>1</v>
      </c>
      <c r="AD57" s="208"/>
      <c r="AE57" s="117">
        <f>M57-J57</f>
        <v>-326.3864541832645</v>
      </c>
      <c r="AF57" s="110">
        <f>M57/J57</f>
        <v>0.90027911573991304</v>
      </c>
      <c r="AG57" s="291"/>
    </row>
    <row r="58" spans="1:33" ht="15.75" customHeight="1">
      <c r="A58" s="301"/>
      <c r="B58" s="100"/>
      <c r="C58" s="293"/>
      <c r="D58" s="294"/>
      <c r="E58" s="101"/>
      <c r="F58" s="102"/>
      <c r="G58" s="103"/>
      <c r="H58" s="26"/>
      <c r="I58" s="104"/>
      <c r="J58" s="105"/>
      <c r="K58" s="106"/>
      <c r="L58" s="107"/>
      <c r="M58" s="105"/>
      <c r="N58" s="106"/>
      <c r="O58" s="108"/>
      <c r="P58" s="109"/>
      <c r="Q58" s="110"/>
      <c r="R58" s="307"/>
      <c r="S58" s="47"/>
      <c r="T58" s="48"/>
      <c r="U58" s="111"/>
      <c r="V58" s="112"/>
      <c r="W58" s="113"/>
      <c r="X58" s="116"/>
      <c r="Y58" s="12"/>
      <c r="Z58" s="208"/>
      <c r="AA58" s="295"/>
      <c r="AB58" s="296"/>
      <c r="AC58" s="12"/>
      <c r="AD58" s="208"/>
      <c r="AE58" s="117"/>
      <c r="AF58" s="110"/>
      <c r="AG58" s="291"/>
    </row>
    <row r="59" spans="1:33" ht="15.75" customHeight="1">
      <c r="A59" s="301"/>
      <c r="B59" s="100"/>
      <c r="C59" s="293"/>
      <c r="D59" s="294"/>
      <c r="E59" s="101"/>
      <c r="F59" s="102"/>
      <c r="G59" s="103"/>
      <c r="H59" s="26"/>
      <c r="I59" s="104"/>
      <c r="J59" s="105"/>
      <c r="K59" s="106"/>
      <c r="L59" s="107"/>
      <c r="M59" s="105"/>
      <c r="N59" s="106"/>
      <c r="O59" s="108"/>
      <c r="P59" s="109"/>
      <c r="Q59" s="110"/>
      <c r="R59" s="307"/>
      <c r="S59" s="47"/>
      <c r="T59" s="48"/>
      <c r="U59" s="111"/>
      <c r="V59" s="112"/>
      <c r="W59" s="113"/>
      <c r="X59" s="116"/>
      <c r="Y59" s="12"/>
      <c r="Z59" s="208"/>
      <c r="AA59" s="295"/>
      <c r="AB59" s="296"/>
      <c r="AC59" s="12"/>
      <c r="AD59" s="208"/>
      <c r="AE59" s="117"/>
      <c r="AF59" s="110"/>
      <c r="AG59" s="291"/>
    </row>
    <row r="60" spans="1:33" ht="15.75" customHeight="1">
      <c r="A60" s="302"/>
      <c r="B60" s="100"/>
      <c r="C60" s="293"/>
      <c r="D60" s="294"/>
      <c r="E60" s="101"/>
      <c r="F60" s="102"/>
      <c r="G60" s="103"/>
      <c r="H60" s="13"/>
      <c r="I60" s="104"/>
      <c r="J60" s="105"/>
      <c r="K60" s="106"/>
      <c r="L60" s="118"/>
      <c r="M60" s="105"/>
      <c r="N60" s="106"/>
      <c r="O60" s="108"/>
      <c r="P60" s="109"/>
      <c r="Q60" s="110"/>
      <c r="R60" s="307"/>
      <c r="S60" s="47"/>
      <c r="T60" s="48"/>
      <c r="U60" s="111"/>
      <c r="V60" s="112"/>
      <c r="W60" s="113"/>
      <c r="X60" s="116"/>
      <c r="Y60" s="12"/>
      <c r="Z60" s="208"/>
      <c r="AA60" s="295"/>
      <c r="AB60" s="296"/>
      <c r="AC60" s="12"/>
      <c r="AD60" s="208"/>
      <c r="AE60" s="117"/>
      <c r="AF60" s="110"/>
      <c r="AG60" s="291"/>
    </row>
    <row r="61" spans="1:33" ht="15.75" customHeight="1">
      <c r="A61" s="302"/>
      <c r="B61" s="100"/>
      <c r="C61" s="293"/>
      <c r="D61" s="294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307"/>
      <c r="S61" s="47"/>
      <c r="T61" s="48"/>
      <c r="U61" s="111"/>
      <c r="V61" s="112"/>
      <c r="W61" s="113"/>
      <c r="X61" s="116"/>
      <c r="Y61" s="12"/>
      <c r="Z61" s="208"/>
      <c r="AA61" s="295"/>
      <c r="AB61" s="296"/>
      <c r="AC61" s="12"/>
      <c r="AD61" s="208"/>
      <c r="AE61" s="117"/>
      <c r="AF61" s="110"/>
      <c r="AG61" s="291"/>
    </row>
    <row r="62" spans="1:33" ht="15.75" customHeight="1">
      <c r="A62" s="302"/>
      <c r="B62" s="100"/>
      <c r="C62" s="293"/>
      <c r="D62" s="294"/>
      <c r="E62" s="101"/>
      <c r="F62" s="102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307"/>
      <c r="S62" s="47"/>
      <c r="T62" s="48"/>
      <c r="U62" s="111"/>
      <c r="V62" s="112"/>
      <c r="W62" s="113"/>
      <c r="X62" s="116"/>
      <c r="Y62" s="12"/>
      <c r="Z62" s="208"/>
      <c r="AA62" s="295"/>
      <c r="AB62" s="296"/>
      <c r="AC62" s="12"/>
      <c r="AD62" s="208"/>
      <c r="AE62" s="117"/>
      <c r="AF62" s="110"/>
      <c r="AG62" s="291"/>
    </row>
    <row r="63" spans="1:33" ht="15.75" customHeight="1">
      <c r="A63" s="302"/>
      <c r="B63" s="100"/>
      <c r="C63" s="293"/>
      <c r="D63" s="294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07"/>
      <c r="S63" s="47"/>
      <c r="T63" s="48"/>
      <c r="U63" s="111"/>
      <c r="V63" s="112"/>
      <c r="W63" s="113"/>
      <c r="X63" s="116"/>
      <c r="Y63" s="12"/>
      <c r="Z63" s="208"/>
      <c r="AA63" s="295"/>
      <c r="AB63" s="296"/>
      <c r="AC63" s="12"/>
      <c r="AD63" s="208"/>
      <c r="AE63" s="117"/>
      <c r="AF63" s="110"/>
      <c r="AG63" s="291"/>
    </row>
    <row r="64" spans="1:33" ht="15.75" customHeight="1">
      <c r="A64" s="302"/>
      <c r="B64" s="100"/>
      <c r="C64" s="293"/>
      <c r="D64" s="294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07"/>
      <c r="S64" s="47"/>
      <c r="T64" s="48"/>
      <c r="U64" s="111"/>
      <c r="V64" s="112"/>
      <c r="W64" s="113"/>
      <c r="X64" s="127"/>
      <c r="Y64" s="12"/>
      <c r="Z64" s="208"/>
      <c r="AA64" s="295"/>
      <c r="AB64" s="296"/>
      <c r="AC64" s="12"/>
      <c r="AD64" s="208"/>
      <c r="AE64" s="117"/>
      <c r="AF64" s="110"/>
      <c r="AG64" s="291"/>
    </row>
    <row r="65" spans="1:33" ht="15.75" customHeight="1">
      <c r="A65" s="302"/>
      <c r="B65" s="100"/>
      <c r="C65" s="293"/>
      <c r="D65" s="294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07"/>
      <c r="S65" s="47"/>
      <c r="T65" s="48"/>
      <c r="U65" s="111"/>
      <c r="V65" s="112"/>
      <c r="W65" s="113"/>
      <c r="X65" s="127"/>
      <c r="Y65" s="12"/>
      <c r="Z65" s="208"/>
      <c r="AA65" s="295"/>
      <c r="AB65" s="296"/>
      <c r="AC65" s="12"/>
      <c r="AD65" s="208"/>
      <c r="AE65" s="117"/>
      <c r="AF65" s="110"/>
      <c r="AG65" s="291"/>
    </row>
    <row r="66" spans="1:33" ht="15.75" customHeight="1">
      <c r="A66" s="302"/>
      <c r="B66" s="100"/>
      <c r="C66" s="293"/>
      <c r="D66" s="294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07"/>
      <c r="S66" s="47"/>
      <c r="T66" s="48"/>
      <c r="U66" s="111"/>
      <c r="V66" s="112"/>
      <c r="W66" s="113"/>
      <c r="X66" s="127"/>
      <c r="Y66" s="12"/>
      <c r="Z66" s="208"/>
      <c r="AA66" s="295"/>
      <c r="AB66" s="296"/>
      <c r="AC66" s="12"/>
      <c r="AD66" s="208"/>
      <c r="AE66" s="117"/>
      <c r="AF66" s="110"/>
      <c r="AG66" s="291"/>
    </row>
    <row r="67" spans="1:33" ht="15.75" customHeight="1">
      <c r="A67" s="302"/>
      <c r="B67" s="100"/>
      <c r="C67" s="293"/>
      <c r="D67" s="294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07"/>
      <c r="S67" s="47"/>
      <c r="T67" s="48"/>
      <c r="U67" s="111"/>
      <c r="V67" s="112"/>
      <c r="W67" s="113"/>
      <c r="X67" s="127"/>
      <c r="Y67" s="12"/>
      <c r="Z67" s="208"/>
      <c r="AA67" s="295"/>
      <c r="AB67" s="296"/>
      <c r="AC67" s="12"/>
      <c r="AD67" s="208"/>
      <c r="AE67" s="117"/>
      <c r="AF67" s="110"/>
      <c r="AG67" s="291"/>
    </row>
    <row r="68" spans="1:33" ht="15.75" customHeight="1">
      <c r="A68" s="302"/>
      <c r="B68" s="100"/>
      <c r="C68" s="293"/>
      <c r="D68" s="294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07"/>
      <c r="S68" s="47"/>
      <c r="T68" s="48"/>
      <c r="U68" s="111"/>
      <c r="V68" s="112"/>
      <c r="W68" s="113"/>
      <c r="X68" s="127"/>
      <c r="Y68" s="12"/>
      <c r="Z68" s="208"/>
      <c r="AA68" s="295"/>
      <c r="AB68" s="296"/>
      <c r="AC68" s="12"/>
      <c r="AD68" s="208"/>
      <c r="AE68" s="117"/>
      <c r="AF68" s="110"/>
      <c r="AG68" s="291"/>
    </row>
    <row r="69" spans="1:33" ht="15.75" customHeight="1">
      <c r="A69" s="302"/>
      <c r="B69" s="100"/>
      <c r="C69" s="293"/>
      <c r="D69" s="294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07"/>
      <c r="S69" s="47"/>
      <c r="T69" s="48"/>
      <c r="U69" s="111"/>
      <c r="V69" s="112"/>
      <c r="W69" s="113"/>
      <c r="X69" s="127"/>
      <c r="Y69" s="12"/>
      <c r="Z69" s="208"/>
      <c r="AA69" s="295"/>
      <c r="AB69" s="296"/>
      <c r="AC69" s="12"/>
      <c r="AD69" s="208"/>
      <c r="AE69" s="117"/>
      <c r="AF69" s="110"/>
      <c r="AG69" s="291"/>
    </row>
    <row r="70" spans="1:33" ht="15.75" customHeight="1">
      <c r="A70" s="302"/>
      <c r="B70" s="100"/>
      <c r="C70" s="293"/>
      <c r="D70" s="294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07"/>
      <c r="S70" s="47"/>
      <c r="T70" s="48"/>
      <c r="U70" s="111"/>
      <c r="V70" s="112"/>
      <c r="W70" s="113"/>
      <c r="X70" s="127"/>
      <c r="Y70" s="12"/>
      <c r="Z70" s="208"/>
      <c r="AA70" s="295"/>
      <c r="AB70" s="296"/>
      <c r="AC70" s="12"/>
      <c r="AD70" s="208"/>
      <c r="AE70" s="117"/>
      <c r="AF70" s="110"/>
      <c r="AG70" s="291"/>
    </row>
    <row r="71" spans="1:33" ht="15.75" customHeight="1">
      <c r="A71" s="302"/>
      <c r="B71" s="163"/>
      <c r="C71" s="293"/>
      <c r="D71" s="294"/>
      <c r="E71" s="164"/>
      <c r="F71" s="128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07"/>
      <c r="S71" s="119"/>
      <c r="T71" s="120"/>
      <c r="U71" s="130"/>
      <c r="V71" s="131"/>
      <c r="W71" s="126"/>
      <c r="X71" s="127"/>
      <c r="Y71" s="12"/>
      <c r="Z71" s="208"/>
      <c r="AA71" s="295"/>
      <c r="AB71" s="296"/>
      <c r="AC71" s="12"/>
      <c r="AD71" s="208"/>
      <c r="AE71" s="165"/>
      <c r="AF71" s="125"/>
      <c r="AG71" s="291"/>
    </row>
    <row r="72" spans="1:33" ht="15.75" customHeight="1" thickBot="1">
      <c r="A72" s="303"/>
      <c r="B72" s="133" t="s">
        <v>117</v>
      </c>
      <c r="C72" s="297"/>
      <c r="D72" s="297"/>
      <c r="E72" s="134"/>
      <c r="F72" s="167"/>
      <c r="G72" s="135"/>
      <c r="H72" s="69"/>
      <c r="I72" s="136">
        <f t="shared" ref="I72:J72" si="29">AVERAGE(I56:I71)</f>
        <v>6</v>
      </c>
      <c r="J72" s="137">
        <f t="shared" si="29"/>
        <v>3436.5</v>
      </c>
      <c r="K72" s="138">
        <f t="shared" ref="K72" si="30">J72/I72</f>
        <v>572.75</v>
      </c>
      <c r="L72" s="136">
        <f t="shared" ref="L72:M72" si="31">AVERAGE(L56:L71)</f>
        <v>6</v>
      </c>
      <c r="M72" s="137">
        <f t="shared" si="31"/>
        <v>3100.9663473764476</v>
      </c>
      <c r="N72" s="138">
        <f>M72/L72</f>
        <v>516.82772456274131</v>
      </c>
      <c r="O72" s="139">
        <f>L72-I72</f>
        <v>0</v>
      </c>
      <c r="P72" s="140">
        <f>N72-K72</f>
        <v>-55.922275437258691</v>
      </c>
      <c r="Q72" s="141">
        <f>N72/K72</f>
        <v>0.90236180630771068</v>
      </c>
      <c r="R72" s="308"/>
      <c r="S72" s="142">
        <f>S56</f>
        <v>0.50138888888888888</v>
      </c>
      <c r="T72" s="143">
        <f>INDEX(T56:T71,COUNTA(T56:T71))</f>
        <v>0.53749999999999998</v>
      </c>
      <c r="U72" s="144"/>
      <c r="V72" s="166"/>
      <c r="W72" s="167"/>
      <c r="X72" s="138"/>
      <c r="Y72" s="181">
        <f>SUM(Y56:Y71)</f>
        <v>0</v>
      </c>
      <c r="Z72" s="182">
        <f>SUM(Z56:Z71)</f>
        <v>0</v>
      </c>
      <c r="AA72" s="298"/>
      <c r="AB72" s="299"/>
      <c r="AC72" s="181">
        <f>SUM(AC56:AC71)</f>
        <v>2</v>
      </c>
      <c r="AD72" s="194">
        <f>SUM(AD56:AD71)</f>
        <v>0</v>
      </c>
      <c r="AE72" s="168">
        <f>M72-J72</f>
        <v>-335.53365262355237</v>
      </c>
      <c r="AF72" s="141">
        <f>M72/J72</f>
        <v>0.90236180630771068</v>
      </c>
      <c r="AG72" s="292"/>
    </row>
    <row r="73" spans="1:33" ht="15.75" customHeight="1">
      <c r="A73" s="311" t="s">
        <v>215</v>
      </c>
      <c r="B73" s="146" t="s">
        <v>184</v>
      </c>
      <c r="C73" s="304" t="s">
        <v>210</v>
      </c>
      <c r="D73" s="305"/>
      <c r="E73" s="147">
        <v>50.67</v>
      </c>
      <c r="F73" s="97">
        <v>492</v>
      </c>
      <c r="G73" s="148">
        <f t="shared" ref="G73:G75" si="32">E73*F73</f>
        <v>24929.64</v>
      </c>
      <c r="H73" s="149"/>
      <c r="I73" s="150">
        <v>20</v>
      </c>
      <c r="J73" s="151">
        <v>2000</v>
      </c>
      <c r="K73" s="152">
        <f>J73/I73</f>
        <v>100</v>
      </c>
      <c r="L73" s="153">
        <v>20</v>
      </c>
      <c r="M73" s="151">
        <f>F73/V73*60</f>
        <v>1774.749498998003</v>
      </c>
      <c r="N73" s="152">
        <f>M73/L73</f>
        <v>88.737474949900147</v>
      </c>
      <c r="O73" s="154">
        <f>L73-I73</f>
        <v>0</v>
      </c>
      <c r="P73" s="155">
        <f>N73-K73</f>
        <v>-11.262525050099853</v>
      </c>
      <c r="Q73" s="156">
        <f>N73/K73</f>
        <v>0.88737474949900141</v>
      </c>
      <c r="R73" s="306">
        <f>Q89</f>
        <v>0.88745851950249088</v>
      </c>
      <c r="S73" s="157">
        <v>0.708587962962963</v>
      </c>
      <c r="T73" s="158">
        <v>0.72013888888888888</v>
      </c>
      <c r="U73" s="159"/>
      <c r="V73" s="160">
        <v>16.633333333333269</v>
      </c>
      <c r="W73" s="158"/>
      <c r="X73" s="169"/>
      <c r="Y73" s="206"/>
      <c r="Z73" s="207"/>
      <c r="AA73" s="309"/>
      <c r="AB73" s="310"/>
      <c r="AC73" s="206">
        <v>1</v>
      </c>
      <c r="AD73" s="207"/>
      <c r="AE73" s="115">
        <f>M73-J73</f>
        <v>-225.25050100199701</v>
      </c>
      <c r="AF73" s="156">
        <f>M73/J73</f>
        <v>0.88737474949900152</v>
      </c>
      <c r="AG73" s="290">
        <f>AF89</f>
        <v>0.88745851950249088</v>
      </c>
    </row>
    <row r="74" spans="1:33" ht="15.75" customHeight="1">
      <c r="A74" s="312"/>
      <c r="B74" s="163" t="s">
        <v>184</v>
      </c>
      <c r="C74" s="293" t="s">
        <v>216</v>
      </c>
      <c r="D74" s="294"/>
      <c r="E74" s="101">
        <v>54.09</v>
      </c>
      <c r="F74" s="102">
        <v>1729</v>
      </c>
      <c r="G74" s="103">
        <f t="shared" si="32"/>
        <v>93521.61</v>
      </c>
      <c r="H74" s="26"/>
      <c r="I74" s="104">
        <v>19</v>
      </c>
      <c r="J74" s="105">
        <v>2000</v>
      </c>
      <c r="K74" s="106">
        <f t="shared" ref="K74:K75" si="33">J74/I74</f>
        <v>105.26315789473684</v>
      </c>
      <c r="L74" s="107">
        <v>19</v>
      </c>
      <c r="M74" s="105">
        <f>F74/V74*60</f>
        <v>1774.3443557582675</v>
      </c>
      <c r="N74" s="106">
        <f>M74/L74</f>
        <v>93.38654503990881</v>
      </c>
      <c r="O74" s="108">
        <f>L74-I74</f>
        <v>0</v>
      </c>
      <c r="P74" s="109">
        <f>N74-K74</f>
        <v>-11.876612854828025</v>
      </c>
      <c r="Q74" s="110">
        <f>N74/K74</f>
        <v>0.88717217787913372</v>
      </c>
      <c r="R74" s="307"/>
      <c r="S74" s="47">
        <v>0.72361111111111109</v>
      </c>
      <c r="T74" s="48">
        <v>0.76421296296296293</v>
      </c>
      <c r="U74" s="111">
        <v>4.9999999999999822</v>
      </c>
      <c r="V74" s="112">
        <v>58.46666666666664</v>
      </c>
      <c r="W74" s="113"/>
      <c r="X74" s="116"/>
      <c r="Y74" s="12"/>
      <c r="Z74" s="208"/>
      <c r="AA74" s="295"/>
      <c r="AB74" s="296"/>
      <c r="AC74" s="12">
        <v>1</v>
      </c>
      <c r="AD74" s="208"/>
      <c r="AE74" s="117">
        <f>M74-J74</f>
        <v>-225.65564424173249</v>
      </c>
      <c r="AF74" s="110">
        <f>M74/J74</f>
        <v>0.88717217787913372</v>
      </c>
      <c r="AG74" s="291"/>
    </row>
    <row r="75" spans="1:33" ht="15.75" customHeight="1">
      <c r="A75" s="312"/>
      <c r="B75" s="163" t="s">
        <v>184</v>
      </c>
      <c r="C75" s="293" t="s">
        <v>218</v>
      </c>
      <c r="D75" s="294"/>
      <c r="E75" s="101">
        <v>58.17</v>
      </c>
      <c r="F75" s="102">
        <v>1936</v>
      </c>
      <c r="G75" s="103">
        <f t="shared" si="32"/>
        <v>112617.12000000001</v>
      </c>
      <c r="H75" s="26"/>
      <c r="I75" s="104">
        <v>19</v>
      </c>
      <c r="J75" s="105">
        <v>1800</v>
      </c>
      <c r="K75" s="106">
        <f t="shared" si="33"/>
        <v>94.736842105263165</v>
      </c>
      <c r="L75" s="107">
        <v>19</v>
      </c>
      <c r="M75" s="105">
        <f>F75/V75*60</f>
        <v>1598.1655583581769</v>
      </c>
      <c r="N75" s="106">
        <f>M75/L75</f>
        <v>84.113976755693514</v>
      </c>
      <c r="O75" s="108">
        <f>L75-I75</f>
        <v>0</v>
      </c>
      <c r="P75" s="109">
        <f>N75-K75</f>
        <v>-10.622865349569651</v>
      </c>
      <c r="Q75" s="110">
        <f>N75/K75</f>
        <v>0.88786975464343143</v>
      </c>
      <c r="R75" s="307"/>
      <c r="S75" s="47">
        <v>0.76827546296296301</v>
      </c>
      <c r="T75" s="48">
        <v>0.81874999999999998</v>
      </c>
      <c r="U75" s="111">
        <v>5.8500000000001151</v>
      </c>
      <c r="V75" s="112">
        <v>72.683333333333238</v>
      </c>
      <c r="W75" s="113"/>
      <c r="X75" s="116"/>
      <c r="Y75" s="12"/>
      <c r="Z75" s="208"/>
      <c r="AA75" s="295"/>
      <c r="AB75" s="296"/>
      <c r="AC75" s="12">
        <v>2</v>
      </c>
      <c r="AD75" s="208"/>
      <c r="AE75" s="117">
        <f>M75-J75</f>
        <v>-201.8344416418231</v>
      </c>
      <c r="AF75" s="110">
        <f>M75/J75</f>
        <v>0.88786975464343165</v>
      </c>
      <c r="AG75" s="291"/>
    </row>
    <row r="76" spans="1:33" ht="15.75" customHeight="1">
      <c r="A76" s="312"/>
      <c r="B76" s="163"/>
      <c r="C76" s="293"/>
      <c r="D76" s="294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07"/>
      <c r="S76" s="47"/>
      <c r="T76" s="48"/>
      <c r="U76" s="111"/>
      <c r="V76" s="112"/>
      <c r="W76" s="113"/>
      <c r="X76" s="116"/>
      <c r="Y76" s="12"/>
      <c r="Z76" s="208"/>
      <c r="AA76" s="295"/>
      <c r="AB76" s="296"/>
      <c r="AC76" s="12"/>
      <c r="AD76" s="208"/>
      <c r="AE76" s="117"/>
      <c r="AF76" s="110"/>
      <c r="AG76" s="291"/>
    </row>
    <row r="77" spans="1:33" ht="15.75" customHeight="1">
      <c r="A77" s="312"/>
      <c r="B77" s="163"/>
      <c r="C77" s="293"/>
      <c r="D77" s="294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307"/>
      <c r="S77" s="47"/>
      <c r="T77" s="48"/>
      <c r="U77" s="111"/>
      <c r="V77" s="112"/>
      <c r="W77" s="113"/>
      <c r="X77" s="116"/>
      <c r="Y77" s="12"/>
      <c r="Z77" s="208"/>
      <c r="AA77" s="295"/>
      <c r="AB77" s="296"/>
      <c r="AC77" s="12"/>
      <c r="AD77" s="208"/>
      <c r="AE77" s="117"/>
      <c r="AF77" s="110"/>
      <c r="AG77" s="291"/>
    </row>
    <row r="78" spans="1:33" ht="15.75" customHeight="1">
      <c r="A78" s="312"/>
      <c r="B78" s="163"/>
      <c r="C78" s="293"/>
      <c r="D78" s="294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07"/>
      <c r="S78" s="47"/>
      <c r="T78" s="48"/>
      <c r="U78" s="111"/>
      <c r="V78" s="112"/>
      <c r="W78" s="113"/>
      <c r="X78" s="116"/>
      <c r="Y78" s="12"/>
      <c r="Z78" s="208"/>
      <c r="AA78" s="295"/>
      <c r="AB78" s="296"/>
      <c r="AC78" s="12"/>
      <c r="AD78" s="208"/>
      <c r="AE78" s="117"/>
      <c r="AF78" s="110"/>
      <c r="AG78" s="291"/>
    </row>
    <row r="79" spans="1:33" ht="15.75" customHeight="1">
      <c r="A79" s="312"/>
      <c r="B79" s="163"/>
      <c r="C79" s="293"/>
      <c r="D79" s="294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307"/>
      <c r="S79" s="119"/>
      <c r="T79" s="120"/>
      <c r="U79" s="111"/>
      <c r="V79" s="112"/>
      <c r="W79" s="120"/>
      <c r="X79" s="191"/>
      <c r="Y79" s="12"/>
      <c r="Z79" s="208"/>
      <c r="AA79" s="295"/>
      <c r="AB79" s="296"/>
      <c r="AC79" s="12"/>
      <c r="AD79" s="208"/>
      <c r="AE79" s="117"/>
      <c r="AF79" s="110"/>
      <c r="AG79" s="291"/>
    </row>
    <row r="80" spans="1:33" ht="15.75" customHeight="1">
      <c r="A80" s="312"/>
      <c r="B80" s="163"/>
      <c r="C80" s="293"/>
      <c r="D80" s="294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07"/>
      <c r="S80" s="119"/>
      <c r="T80" s="120"/>
      <c r="U80" s="111"/>
      <c r="V80" s="112"/>
      <c r="W80" s="120"/>
      <c r="X80" s="191"/>
      <c r="Y80" s="12"/>
      <c r="Z80" s="208"/>
      <c r="AA80" s="295"/>
      <c r="AB80" s="296"/>
      <c r="AC80" s="12"/>
      <c r="AD80" s="208"/>
      <c r="AE80" s="117"/>
      <c r="AF80" s="110"/>
      <c r="AG80" s="291"/>
    </row>
    <row r="81" spans="1:33" ht="15.75" customHeight="1">
      <c r="A81" s="312"/>
      <c r="B81" s="163"/>
      <c r="C81" s="293"/>
      <c r="D81" s="294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07"/>
      <c r="S81" s="119"/>
      <c r="T81" s="120"/>
      <c r="U81" s="111"/>
      <c r="V81" s="112"/>
      <c r="W81" s="120"/>
      <c r="X81" s="191"/>
      <c r="Y81" s="12"/>
      <c r="Z81" s="208"/>
      <c r="AA81" s="295"/>
      <c r="AB81" s="296"/>
      <c r="AC81" s="12"/>
      <c r="AD81" s="208"/>
      <c r="AE81" s="117"/>
      <c r="AF81" s="110"/>
      <c r="AG81" s="291"/>
    </row>
    <row r="82" spans="1:33" ht="15.75" customHeight="1">
      <c r="A82" s="312"/>
      <c r="B82" s="163"/>
      <c r="C82" s="293"/>
      <c r="D82" s="294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07"/>
      <c r="S82" s="119"/>
      <c r="T82" s="120"/>
      <c r="U82" s="111"/>
      <c r="V82" s="112"/>
      <c r="W82" s="120"/>
      <c r="X82" s="191"/>
      <c r="Y82" s="12"/>
      <c r="Z82" s="208"/>
      <c r="AA82" s="295"/>
      <c r="AB82" s="296"/>
      <c r="AC82" s="12"/>
      <c r="AD82" s="208"/>
      <c r="AE82" s="117"/>
      <c r="AF82" s="110"/>
      <c r="AG82" s="291"/>
    </row>
    <row r="83" spans="1:33" ht="15.75" customHeight="1">
      <c r="A83" s="312"/>
      <c r="B83" s="163"/>
      <c r="C83" s="293"/>
      <c r="D83" s="294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07"/>
      <c r="S83" s="119"/>
      <c r="T83" s="120"/>
      <c r="U83" s="111"/>
      <c r="V83" s="112"/>
      <c r="W83" s="120"/>
      <c r="X83" s="191"/>
      <c r="Y83" s="12"/>
      <c r="Z83" s="208"/>
      <c r="AA83" s="295"/>
      <c r="AB83" s="296"/>
      <c r="AC83" s="12"/>
      <c r="AD83" s="208"/>
      <c r="AE83" s="117"/>
      <c r="AF83" s="110"/>
      <c r="AG83" s="291"/>
    </row>
    <row r="84" spans="1:33" ht="15.75" customHeight="1">
      <c r="A84" s="312"/>
      <c r="B84" s="163"/>
      <c r="C84" s="293"/>
      <c r="D84" s="294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07"/>
      <c r="S84" s="119"/>
      <c r="T84" s="120"/>
      <c r="U84" s="111"/>
      <c r="V84" s="112"/>
      <c r="W84" s="120"/>
      <c r="X84" s="191"/>
      <c r="Y84" s="12"/>
      <c r="Z84" s="208"/>
      <c r="AA84" s="295"/>
      <c r="AB84" s="296"/>
      <c r="AC84" s="12"/>
      <c r="AD84" s="208"/>
      <c r="AE84" s="117"/>
      <c r="AF84" s="110"/>
      <c r="AG84" s="291"/>
    </row>
    <row r="85" spans="1:33" ht="15.75" customHeight="1">
      <c r="A85" s="312"/>
      <c r="B85" s="163"/>
      <c r="C85" s="293"/>
      <c r="D85" s="294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07"/>
      <c r="S85" s="119"/>
      <c r="T85" s="120"/>
      <c r="U85" s="111"/>
      <c r="V85" s="112"/>
      <c r="W85" s="120"/>
      <c r="X85" s="191"/>
      <c r="Y85" s="12"/>
      <c r="Z85" s="208"/>
      <c r="AA85" s="295"/>
      <c r="AB85" s="296"/>
      <c r="AC85" s="12"/>
      <c r="AD85" s="208"/>
      <c r="AE85" s="117"/>
      <c r="AF85" s="110"/>
      <c r="AG85" s="291"/>
    </row>
    <row r="86" spans="1:33" ht="15.75" customHeight="1">
      <c r="A86" s="312"/>
      <c r="B86" s="163"/>
      <c r="C86" s="293"/>
      <c r="D86" s="294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07"/>
      <c r="S86" s="119"/>
      <c r="T86" s="120"/>
      <c r="U86" s="111"/>
      <c r="V86" s="112"/>
      <c r="W86" s="120"/>
      <c r="X86" s="191"/>
      <c r="Y86" s="12"/>
      <c r="Z86" s="208"/>
      <c r="AA86" s="295"/>
      <c r="AB86" s="296"/>
      <c r="AC86" s="12"/>
      <c r="AD86" s="208"/>
      <c r="AE86" s="117"/>
      <c r="AF86" s="110"/>
      <c r="AG86" s="291"/>
    </row>
    <row r="87" spans="1:33" ht="15.75" customHeight="1">
      <c r="A87" s="312"/>
      <c r="B87" s="163"/>
      <c r="C87" s="293"/>
      <c r="D87" s="294"/>
      <c r="E87" s="101"/>
      <c r="F87" s="128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07"/>
      <c r="S87" s="119"/>
      <c r="T87" s="120"/>
      <c r="U87" s="111"/>
      <c r="V87" s="112"/>
      <c r="W87" s="120"/>
      <c r="X87" s="191"/>
      <c r="Y87" s="12"/>
      <c r="Z87" s="208"/>
      <c r="AA87" s="295"/>
      <c r="AB87" s="296"/>
      <c r="AC87" s="12"/>
      <c r="AD87" s="208"/>
      <c r="AE87" s="117"/>
      <c r="AF87" s="110"/>
      <c r="AG87" s="291"/>
    </row>
    <row r="88" spans="1:33" ht="15.75" customHeight="1">
      <c r="A88" s="312"/>
      <c r="B88" s="163"/>
      <c r="C88" s="293"/>
      <c r="D88" s="294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07"/>
      <c r="S88" s="119"/>
      <c r="T88" s="120"/>
      <c r="U88" s="130"/>
      <c r="V88" s="131"/>
      <c r="W88" s="126"/>
      <c r="X88" s="127"/>
      <c r="Y88" s="12"/>
      <c r="Z88" s="208"/>
      <c r="AA88" s="295"/>
      <c r="AB88" s="296"/>
      <c r="AC88" s="12"/>
      <c r="AD88" s="208"/>
      <c r="AE88" s="165"/>
      <c r="AF88" s="125"/>
      <c r="AG88" s="291"/>
    </row>
    <row r="89" spans="1:33" ht="15.75" customHeight="1" thickBot="1">
      <c r="A89" s="313"/>
      <c r="B89" s="133" t="s">
        <v>117</v>
      </c>
      <c r="C89" s="297"/>
      <c r="D89" s="297"/>
      <c r="E89" s="134"/>
      <c r="F89" s="167"/>
      <c r="G89" s="135"/>
      <c r="H89" s="69"/>
      <c r="I89" s="136">
        <f t="shared" ref="I89:J89" si="34">AVERAGE(I73:I88)</f>
        <v>19.333333333333332</v>
      </c>
      <c r="J89" s="137">
        <f t="shared" si="34"/>
        <v>1933.3333333333333</v>
      </c>
      <c r="K89" s="138">
        <f t="shared" ref="K89" si="35">J89/I89</f>
        <v>100</v>
      </c>
      <c r="L89" s="136">
        <f t="shared" ref="L89:M89" si="36">AVERAGE(L73:L88)</f>
        <v>19.333333333333332</v>
      </c>
      <c r="M89" s="137">
        <f t="shared" si="36"/>
        <v>1715.7531377048156</v>
      </c>
      <c r="N89" s="138">
        <f>M89/L89</f>
        <v>88.74585195024909</v>
      </c>
      <c r="O89" s="139">
        <f>L89-I89</f>
        <v>0</v>
      </c>
      <c r="P89" s="140">
        <f>N89-K89</f>
        <v>-11.25414804975091</v>
      </c>
      <c r="Q89" s="141">
        <f>N89/K89</f>
        <v>0.88745851950249088</v>
      </c>
      <c r="R89" s="308"/>
      <c r="S89" s="142">
        <f>S73</f>
        <v>0.708587962962963</v>
      </c>
      <c r="T89" s="143">
        <f>INDEX(T73:T88,COUNTA(T73:T88))</f>
        <v>0.81874999999999998</v>
      </c>
      <c r="U89" s="144"/>
      <c r="V89" s="166"/>
      <c r="W89" s="167"/>
      <c r="X89" s="138"/>
      <c r="Y89" s="181">
        <f t="shared" ref="Y89:Z89" si="37">SUM(Y73:Y88)</f>
        <v>0</v>
      </c>
      <c r="Z89" s="182">
        <f t="shared" si="37"/>
        <v>0</v>
      </c>
      <c r="AA89" s="298"/>
      <c r="AB89" s="299"/>
      <c r="AC89" s="181">
        <f t="shared" ref="AC89:AD89" si="38">SUM(AC73:AC88)</f>
        <v>4</v>
      </c>
      <c r="AD89" s="182">
        <f t="shared" si="38"/>
        <v>0</v>
      </c>
      <c r="AE89" s="168">
        <f>M89-J89</f>
        <v>-217.58019562851769</v>
      </c>
      <c r="AF89" s="141">
        <f>M89/J89</f>
        <v>0.88745851950249088</v>
      </c>
      <c r="AG89" s="292"/>
    </row>
    <row r="90" spans="1:33" ht="15.75" customHeight="1">
      <c r="A90" s="300" t="s">
        <v>208</v>
      </c>
      <c r="B90" s="146" t="s">
        <v>184</v>
      </c>
      <c r="C90" s="304" t="s">
        <v>211</v>
      </c>
      <c r="D90" s="305"/>
      <c r="E90" s="147">
        <v>57.3</v>
      </c>
      <c r="F90" s="159">
        <v>946</v>
      </c>
      <c r="G90" s="148">
        <f t="shared" ref="G90:G93" si="39">E90*F90</f>
        <v>54205.799999999996</v>
      </c>
      <c r="H90" s="149"/>
      <c r="I90" s="150">
        <v>21</v>
      </c>
      <c r="J90" s="151">
        <v>2000</v>
      </c>
      <c r="K90" s="152">
        <f>J90/I90</f>
        <v>95.238095238095241</v>
      </c>
      <c r="L90" s="153">
        <v>21</v>
      </c>
      <c r="M90" s="151">
        <f>F90/V90*60</f>
        <v>1773.7499999999977</v>
      </c>
      <c r="N90" s="152">
        <f>M90/L90</f>
        <v>84.464285714285609</v>
      </c>
      <c r="O90" s="154">
        <f>L90-I90</f>
        <v>0</v>
      </c>
      <c r="P90" s="155">
        <f>N90-K90</f>
        <v>-10.773809523809632</v>
      </c>
      <c r="Q90" s="156">
        <f>N90/K90</f>
        <v>0.88687499999999886</v>
      </c>
      <c r="R90" s="306">
        <f>Q106</f>
        <v>0.88680119042907868</v>
      </c>
      <c r="S90" s="157">
        <v>0.70833333333333337</v>
      </c>
      <c r="T90" s="158">
        <v>0.73055555555555562</v>
      </c>
      <c r="U90" s="159"/>
      <c r="V90" s="160">
        <v>32.000000000000043</v>
      </c>
      <c r="W90" s="97"/>
      <c r="X90" s="98"/>
      <c r="Y90" s="206"/>
      <c r="Z90" s="207"/>
      <c r="AA90" s="309"/>
      <c r="AB90" s="310"/>
      <c r="AC90" s="206">
        <v>1</v>
      </c>
      <c r="AD90" s="207"/>
      <c r="AE90" s="115">
        <f>M90-J90</f>
        <v>-226.25000000000227</v>
      </c>
      <c r="AF90" s="156">
        <f>M90/J90</f>
        <v>0.88687499999999886</v>
      </c>
      <c r="AG90" s="389">
        <f>AF106</f>
        <v>0.88680119042907868</v>
      </c>
    </row>
    <row r="91" spans="1:33" ht="15.75" customHeight="1">
      <c r="A91" s="301"/>
      <c r="B91" s="163" t="s">
        <v>184</v>
      </c>
      <c r="C91" s="293" t="s">
        <v>212</v>
      </c>
      <c r="D91" s="294"/>
      <c r="E91" s="101">
        <v>56.79</v>
      </c>
      <c r="F91" s="111">
        <v>1465</v>
      </c>
      <c r="G91" s="103">
        <f t="shared" si="39"/>
        <v>83197.350000000006</v>
      </c>
      <c r="H91" s="26"/>
      <c r="I91" s="104">
        <v>23</v>
      </c>
      <c r="J91" s="105">
        <v>2000</v>
      </c>
      <c r="K91" s="106">
        <f t="shared" ref="K91:K93" si="40">J91/I91</f>
        <v>86.956521739130437</v>
      </c>
      <c r="L91" s="107">
        <v>23</v>
      </c>
      <c r="M91" s="105">
        <f>F91/V91*60</f>
        <v>1773.3691997310011</v>
      </c>
      <c r="N91" s="106">
        <f>M91/L91</f>
        <v>77.103008683956574</v>
      </c>
      <c r="O91" s="108">
        <f>L91-I91</f>
        <v>0</v>
      </c>
      <c r="P91" s="109">
        <f>N91-K91</f>
        <v>-9.8535130551738632</v>
      </c>
      <c r="Q91" s="110">
        <f>N91/K91</f>
        <v>0.88668459986550052</v>
      </c>
      <c r="R91" s="307"/>
      <c r="S91" s="47">
        <v>0.73432870370370373</v>
      </c>
      <c r="T91" s="48">
        <v>0.76875000000000004</v>
      </c>
      <c r="U91" s="111">
        <v>5.4333333333332767</v>
      </c>
      <c r="V91" s="112">
        <v>49.566666666666691</v>
      </c>
      <c r="W91" s="113"/>
      <c r="X91" s="116"/>
      <c r="Y91" s="12"/>
      <c r="Z91" s="208"/>
      <c r="AA91" s="295"/>
      <c r="AB91" s="296"/>
      <c r="AC91" s="12">
        <v>1</v>
      </c>
      <c r="AD91" s="208"/>
      <c r="AE91" s="117">
        <f>M91-J91</f>
        <v>-226.63080026899888</v>
      </c>
      <c r="AF91" s="110">
        <f>M91/J91</f>
        <v>0.88668459986550052</v>
      </c>
      <c r="AG91" s="377"/>
    </row>
    <row r="92" spans="1:33" ht="15.75" customHeight="1">
      <c r="A92" s="301"/>
      <c r="B92" s="163" t="s">
        <v>184</v>
      </c>
      <c r="C92" s="293" t="s">
        <v>213</v>
      </c>
      <c r="D92" s="294"/>
      <c r="E92" s="101">
        <v>56.87</v>
      </c>
      <c r="F92" s="111">
        <v>1089</v>
      </c>
      <c r="G92" s="103">
        <f t="shared" si="39"/>
        <v>61931.43</v>
      </c>
      <c r="H92" s="26"/>
      <c r="I92" s="104">
        <v>23</v>
      </c>
      <c r="J92" s="105">
        <v>2000</v>
      </c>
      <c r="K92" s="106">
        <f t="shared" si="40"/>
        <v>86.956521739130437</v>
      </c>
      <c r="L92" s="107">
        <v>23</v>
      </c>
      <c r="M92" s="105">
        <f>F92/V92*60</f>
        <v>1773.1343283582084</v>
      </c>
      <c r="N92" s="106">
        <f>M92/L92</f>
        <v>77.092796885139492</v>
      </c>
      <c r="O92" s="108">
        <f>L92-I92</f>
        <v>0</v>
      </c>
      <c r="P92" s="109">
        <f>N92-K92</f>
        <v>-9.863724853990945</v>
      </c>
      <c r="Q92" s="110">
        <f>N92/K92</f>
        <v>0.88656716417910408</v>
      </c>
      <c r="R92" s="307"/>
      <c r="S92" s="47">
        <v>0.77302083333333338</v>
      </c>
      <c r="T92" s="48">
        <v>0.79861111111111116</v>
      </c>
      <c r="U92" s="111">
        <v>6.1500000000000021</v>
      </c>
      <c r="V92" s="112">
        <v>36.850000000000009</v>
      </c>
      <c r="W92" s="113"/>
      <c r="X92" s="116"/>
      <c r="Y92" s="12"/>
      <c r="Z92" s="208"/>
      <c r="AA92" s="295"/>
      <c r="AB92" s="296"/>
      <c r="AC92" s="12">
        <v>1</v>
      </c>
      <c r="AD92" s="208"/>
      <c r="AE92" s="117">
        <f>M92-J92</f>
        <v>-226.86567164179155</v>
      </c>
      <c r="AF92" s="110">
        <f>M92/J92</f>
        <v>0.88656716417910419</v>
      </c>
      <c r="AG92" s="377"/>
    </row>
    <row r="93" spans="1:33" ht="15.75" customHeight="1">
      <c r="A93" s="301"/>
      <c r="B93" s="163" t="s">
        <v>184</v>
      </c>
      <c r="C93" s="293" t="s">
        <v>214</v>
      </c>
      <c r="D93" s="294"/>
      <c r="E93" s="101">
        <v>47.6</v>
      </c>
      <c r="F93" s="111">
        <v>1270</v>
      </c>
      <c r="G93" s="103">
        <f t="shared" si="39"/>
        <v>60452</v>
      </c>
      <c r="H93" s="26"/>
      <c r="I93" s="104">
        <v>23</v>
      </c>
      <c r="J93" s="105">
        <v>2000</v>
      </c>
      <c r="K93" s="106">
        <f t="shared" si="40"/>
        <v>86.956521739130437</v>
      </c>
      <c r="L93" s="107">
        <v>23</v>
      </c>
      <c r="M93" s="105">
        <f>F93/V93*60</f>
        <v>1774.1559953434223</v>
      </c>
      <c r="N93" s="106">
        <f>M93/L93</f>
        <v>77.137217188844446</v>
      </c>
      <c r="O93" s="108">
        <f>L93-I93</f>
        <v>0</v>
      </c>
      <c r="P93" s="109">
        <f>N93-K93</f>
        <v>-9.8193045502859917</v>
      </c>
      <c r="Q93" s="110">
        <f>N93/K93</f>
        <v>0.88707799767171114</v>
      </c>
      <c r="R93" s="307"/>
      <c r="S93" s="47">
        <v>0.8021180555555556</v>
      </c>
      <c r="T93" s="48">
        <v>0.83194444444444449</v>
      </c>
      <c r="U93" s="111">
        <v>5.0499999999999901</v>
      </c>
      <c r="V93" s="112">
        <v>42.95</v>
      </c>
      <c r="W93" s="113"/>
      <c r="X93" s="116"/>
      <c r="Y93" s="12"/>
      <c r="Z93" s="208"/>
      <c r="AA93" s="295"/>
      <c r="AB93" s="296"/>
      <c r="AC93" s="12">
        <v>1</v>
      </c>
      <c r="AD93" s="208"/>
      <c r="AE93" s="117">
        <f>M93-J93</f>
        <v>-225.84400465657768</v>
      </c>
      <c r="AF93" s="110">
        <f>M93/J93</f>
        <v>0.88707799767171114</v>
      </c>
      <c r="AG93" s="377"/>
    </row>
    <row r="94" spans="1:33" ht="15.75" customHeight="1">
      <c r="A94" s="302"/>
      <c r="B94" s="163"/>
      <c r="C94" s="293"/>
      <c r="D94" s="294"/>
      <c r="E94" s="101"/>
      <c r="F94" s="111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307"/>
      <c r="S94" s="47"/>
      <c r="T94" s="48"/>
      <c r="U94" s="111"/>
      <c r="V94" s="112"/>
      <c r="W94" s="113"/>
      <c r="X94" s="116"/>
      <c r="Y94" s="12"/>
      <c r="Z94" s="208"/>
      <c r="AA94" s="295"/>
      <c r="AB94" s="296"/>
      <c r="AC94" s="12"/>
      <c r="AD94" s="208"/>
      <c r="AE94" s="117"/>
      <c r="AF94" s="110"/>
      <c r="AG94" s="377"/>
    </row>
    <row r="95" spans="1:33" ht="15.75" customHeight="1">
      <c r="A95" s="302"/>
      <c r="B95" s="163"/>
      <c r="C95" s="293"/>
      <c r="D95" s="294"/>
      <c r="E95" s="101"/>
      <c r="F95" s="111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07"/>
      <c r="S95" s="47"/>
      <c r="T95" s="48"/>
      <c r="U95" s="111"/>
      <c r="V95" s="112"/>
      <c r="W95" s="113"/>
      <c r="X95" s="116"/>
      <c r="Y95" s="12"/>
      <c r="Z95" s="208"/>
      <c r="AA95" s="295"/>
      <c r="AB95" s="296"/>
      <c r="AC95" s="12"/>
      <c r="AD95" s="208"/>
      <c r="AE95" s="117"/>
      <c r="AF95" s="110"/>
      <c r="AG95" s="377"/>
    </row>
    <row r="96" spans="1:33" ht="15.75" customHeight="1">
      <c r="A96" s="302"/>
      <c r="B96" s="163"/>
      <c r="C96" s="293"/>
      <c r="D96" s="294"/>
      <c r="E96" s="101"/>
      <c r="F96" s="111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307"/>
      <c r="S96" s="47"/>
      <c r="T96" s="48"/>
      <c r="U96" s="111"/>
      <c r="V96" s="112"/>
      <c r="W96" s="113"/>
      <c r="X96" s="116"/>
      <c r="Y96" s="12"/>
      <c r="Z96" s="208"/>
      <c r="AA96" s="295"/>
      <c r="AB96" s="296"/>
      <c r="AC96" s="12"/>
      <c r="AD96" s="208"/>
      <c r="AE96" s="117"/>
      <c r="AF96" s="110"/>
      <c r="AG96" s="377"/>
    </row>
    <row r="97" spans="1:33" ht="15.75" customHeight="1">
      <c r="A97" s="302"/>
      <c r="B97" s="163"/>
      <c r="C97" s="293"/>
      <c r="D97" s="294"/>
      <c r="E97" s="101"/>
      <c r="F97" s="111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07"/>
      <c r="S97" s="47"/>
      <c r="T97" s="48"/>
      <c r="U97" s="111"/>
      <c r="V97" s="112"/>
      <c r="W97" s="113"/>
      <c r="X97" s="116"/>
      <c r="Y97" s="12"/>
      <c r="Z97" s="208"/>
      <c r="AA97" s="295"/>
      <c r="AB97" s="296"/>
      <c r="AC97" s="12"/>
      <c r="AD97" s="208"/>
      <c r="AE97" s="117"/>
      <c r="AF97" s="110"/>
      <c r="AG97" s="377"/>
    </row>
    <row r="98" spans="1:33" ht="15.75" customHeight="1">
      <c r="A98" s="302"/>
      <c r="B98" s="163"/>
      <c r="C98" s="293"/>
      <c r="D98" s="294"/>
      <c r="E98" s="101"/>
      <c r="F98" s="111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07"/>
      <c r="S98" s="47"/>
      <c r="T98" s="48"/>
      <c r="U98" s="111"/>
      <c r="V98" s="112"/>
      <c r="W98" s="113"/>
      <c r="X98" s="116"/>
      <c r="Y98" s="12"/>
      <c r="Z98" s="208"/>
      <c r="AA98" s="295"/>
      <c r="AB98" s="296"/>
      <c r="AC98" s="12"/>
      <c r="AD98" s="208"/>
      <c r="AE98" s="117"/>
      <c r="AF98" s="110"/>
      <c r="AG98" s="377"/>
    </row>
    <row r="99" spans="1:33" ht="15.75" customHeight="1">
      <c r="A99" s="302"/>
      <c r="B99" s="163"/>
      <c r="C99" s="293"/>
      <c r="D99" s="294"/>
      <c r="E99" s="101"/>
      <c r="F99" s="111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07"/>
      <c r="S99" s="47"/>
      <c r="T99" s="48"/>
      <c r="U99" s="111"/>
      <c r="V99" s="112"/>
      <c r="W99" s="113"/>
      <c r="X99" s="116"/>
      <c r="Y99" s="12"/>
      <c r="Z99" s="208"/>
      <c r="AA99" s="295"/>
      <c r="AB99" s="296"/>
      <c r="AC99" s="12"/>
      <c r="AD99" s="208"/>
      <c r="AE99" s="117"/>
      <c r="AF99" s="110"/>
      <c r="AG99" s="377"/>
    </row>
    <row r="100" spans="1:33" ht="15.75" customHeight="1">
      <c r="A100" s="302"/>
      <c r="B100" s="163"/>
      <c r="C100" s="293"/>
      <c r="D100" s="294"/>
      <c r="E100" s="101"/>
      <c r="F100" s="111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07"/>
      <c r="S100" s="47"/>
      <c r="T100" s="48"/>
      <c r="U100" s="111"/>
      <c r="V100" s="112"/>
      <c r="W100" s="113"/>
      <c r="X100" s="116"/>
      <c r="Y100" s="12"/>
      <c r="Z100" s="208"/>
      <c r="AA100" s="295"/>
      <c r="AB100" s="296"/>
      <c r="AC100" s="12"/>
      <c r="AD100" s="208"/>
      <c r="AE100" s="117"/>
      <c r="AF100" s="110"/>
      <c r="AG100" s="377"/>
    </row>
    <row r="101" spans="1:33" ht="15.75" customHeight="1">
      <c r="A101" s="302"/>
      <c r="B101" s="163"/>
      <c r="C101" s="293"/>
      <c r="D101" s="294"/>
      <c r="E101" s="101"/>
      <c r="F101" s="111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07"/>
      <c r="S101" s="47"/>
      <c r="T101" s="48"/>
      <c r="U101" s="111"/>
      <c r="V101" s="112"/>
      <c r="W101" s="113"/>
      <c r="X101" s="116"/>
      <c r="Y101" s="12"/>
      <c r="Z101" s="208"/>
      <c r="AA101" s="295"/>
      <c r="AB101" s="296"/>
      <c r="AC101" s="12"/>
      <c r="AD101" s="208"/>
      <c r="AE101" s="117"/>
      <c r="AF101" s="110"/>
      <c r="AG101" s="377"/>
    </row>
    <row r="102" spans="1:33" ht="15.75" customHeight="1">
      <c r="A102" s="302"/>
      <c r="B102" s="163"/>
      <c r="C102" s="293"/>
      <c r="D102" s="294"/>
      <c r="E102" s="101"/>
      <c r="F102" s="111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07"/>
      <c r="S102" s="47"/>
      <c r="T102" s="48"/>
      <c r="U102" s="111"/>
      <c r="V102" s="112"/>
      <c r="W102" s="113"/>
      <c r="X102" s="116"/>
      <c r="Y102" s="12"/>
      <c r="Z102" s="208"/>
      <c r="AA102" s="295"/>
      <c r="AB102" s="296"/>
      <c r="AC102" s="12"/>
      <c r="AD102" s="208"/>
      <c r="AE102" s="117"/>
      <c r="AF102" s="110"/>
      <c r="AG102" s="377"/>
    </row>
    <row r="103" spans="1:33" ht="15.75" customHeight="1">
      <c r="A103" s="302"/>
      <c r="B103" s="163"/>
      <c r="C103" s="293"/>
      <c r="D103" s="294"/>
      <c r="E103" s="101"/>
      <c r="F103" s="111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07"/>
      <c r="S103" s="47"/>
      <c r="T103" s="48"/>
      <c r="U103" s="111"/>
      <c r="V103" s="112"/>
      <c r="W103" s="185"/>
      <c r="X103" s="186"/>
      <c r="Y103" s="12"/>
      <c r="Z103" s="208"/>
      <c r="AA103" s="295"/>
      <c r="AB103" s="296"/>
      <c r="AC103" s="12"/>
      <c r="AD103" s="208"/>
      <c r="AE103" s="117"/>
      <c r="AF103" s="110"/>
      <c r="AG103" s="377"/>
    </row>
    <row r="104" spans="1:33" ht="15.75" customHeight="1">
      <c r="A104" s="302"/>
      <c r="B104" s="163"/>
      <c r="C104" s="293"/>
      <c r="D104" s="294"/>
      <c r="E104" s="101"/>
      <c r="F104" s="111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07"/>
      <c r="S104" s="47"/>
      <c r="T104" s="48"/>
      <c r="U104" s="111"/>
      <c r="V104" s="112"/>
      <c r="W104" s="187"/>
      <c r="X104" s="188"/>
      <c r="Y104" s="12"/>
      <c r="Z104" s="208"/>
      <c r="AA104" s="295"/>
      <c r="AB104" s="296"/>
      <c r="AC104" s="12"/>
      <c r="AD104" s="208"/>
      <c r="AE104" s="117"/>
      <c r="AF104" s="110"/>
      <c r="AG104" s="377"/>
    </row>
    <row r="105" spans="1:33" ht="15.75" customHeight="1">
      <c r="A105" s="302"/>
      <c r="B105" s="100"/>
      <c r="C105" s="293"/>
      <c r="D105" s="294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07"/>
      <c r="S105" s="47"/>
      <c r="T105" s="48"/>
      <c r="U105" s="130"/>
      <c r="V105" s="112"/>
      <c r="W105" s="187"/>
      <c r="X105" s="188"/>
      <c r="Y105" s="12"/>
      <c r="Z105" s="208"/>
      <c r="AA105" s="295"/>
      <c r="AB105" s="296"/>
      <c r="AC105" s="12"/>
      <c r="AD105" s="208"/>
      <c r="AE105" s="117"/>
      <c r="AF105" s="110"/>
      <c r="AG105" s="377"/>
    </row>
    <row r="106" spans="1:33" ht="15.75" customHeight="1" thickBot="1">
      <c r="A106" s="303"/>
      <c r="B106" s="133" t="s">
        <v>117</v>
      </c>
      <c r="C106" s="297"/>
      <c r="D106" s="297"/>
      <c r="E106" s="134"/>
      <c r="F106" s="167"/>
      <c r="G106" s="135"/>
      <c r="H106" s="69"/>
      <c r="I106" s="136">
        <f t="shared" ref="I106:J106" si="41">AVERAGE(I90:I105)</f>
        <v>22.5</v>
      </c>
      <c r="J106" s="137">
        <f t="shared" si="41"/>
        <v>2000</v>
      </c>
      <c r="K106" s="138">
        <f t="shared" ref="K106" si="42">J106/I106</f>
        <v>88.888888888888886</v>
      </c>
      <c r="L106" s="136">
        <f t="shared" ref="L106:M106" si="43">AVERAGE(L90:L105)</f>
        <v>22.5</v>
      </c>
      <c r="M106" s="137">
        <f t="shared" si="43"/>
        <v>1773.6023808581574</v>
      </c>
      <c r="N106" s="138">
        <f>M106/L106</f>
        <v>78.826772482584772</v>
      </c>
      <c r="O106" s="139">
        <f>L106-I106</f>
        <v>0</v>
      </c>
      <c r="P106" s="140">
        <f>N106-K106</f>
        <v>-10.062116406304114</v>
      </c>
      <c r="Q106" s="141">
        <f>N106/K106</f>
        <v>0.88680119042907868</v>
      </c>
      <c r="R106" s="308"/>
      <c r="S106" s="142">
        <f>S90</f>
        <v>0.70833333333333337</v>
      </c>
      <c r="T106" s="143">
        <f>INDEX(T90:T105,COUNTA(T90:T105))</f>
        <v>0.83194444444444449</v>
      </c>
      <c r="U106" s="144"/>
      <c r="V106" s="166"/>
      <c r="W106" s="189"/>
      <c r="X106" s="190"/>
      <c r="Y106" s="181">
        <f t="shared" ref="Y106:Z106" si="44">SUM(Y90:Y105)</f>
        <v>0</v>
      </c>
      <c r="Z106" s="182">
        <f t="shared" si="44"/>
        <v>0</v>
      </c>
      <c r="AA106" s="298"/>
      <c r="AB106" s="299"/>
      <c r="AC106" s="181">
        <f t="shared" ref="AC106:AD106" si="45">SUM(AC90:AC105)</f>
        <v>4</v>
      </c>
      <c r="AD106" s="182">
        <f t="shared" si="45"/>
        <v>0</v>
      </c>
      <c r="AE106" s="168">
        <f>M106-J106</f>
        <v>-226.3976191418426</v>
      </c>
      <c r="AF106" s="141">
        <f>M106/J106</f>
        <v>0.88680119042907868</v>
      </c>
      <c r="AG106" s="378"/>
    </row>
    <row r="108" spans="1:33">
      <c r="AA108" s="289" t="s">
        <v>161</v>
      </c>
      <c r="AB108" s="289"/>
    </row>
    <row r="109" spans="1:33">
      <c r="AA109" s="289" t="s">
        <v>162</v>
      </c>
      <c r="AB109" s="289"/>
    </row>
    <row r="110" spans="1:33">
      <c r="AA110" s="289" t="s">
        <v>163</v>
      </c>
      <c r="AB110" s="289"/>
    </row>
    <row r="111" spans="1:33">
      <c r="AA111" s="289" t="s">
        <v>164</v>
      </c>
      <c r="AB111" s="289"/>
    </row>
    <row r="112" spans="1:33">
      <c r="AA112" s="289" t="s">
        <v>165</v>
      </c>
      <c r="AB112" s="289"/>
    </row>
    <row r="113" spans="27:28">
      <c r="AA113" s="289" t="s">
        <v>166</v>
      </c>
      <c r="AB113" s="289"/>
    </row>
    <row r="114" spans="27:28">
      <c r="AA114" s="289" t="s">
        <v>167</v>
      </c>
      <c r="AB114" s="289"/>
    </row>
    <row r="115" spans="27:28">
      <c r="AA115" s="289" t="s">
        <v>168</v>
      </c>
      <c r="AB115" s="289"/>
    </row>
    <row r="116" spans="27:28">
      <c r="AA116" s="289" t="s">
        <v>169</v>
      </c>
      <c r="AB116" s="289"/>
    </row>
    <row r="117" spans="27:28">
      <c r="AA117" s="289" t="s">
        <v>170</v>
      </c>
      <c r="AB117" s="289"/>
    </row>
    <row r="118" spans="27:28">
      <c r="AA118" s="289" t="s">
        <v>171</v>
      </c>
      <c r="AB118" s="289"/>
    </row>
    <row r="119" spans="27:28">
      <c r="AA119" s="289" t="s">
        <v>172</v>
      </c>
      <c r="AB119" s="289"/>
    </row>
    <row r="120" spans="27:28">
      <c r="AA120" s="289" t="s">
        <v>173</v>
      </c>
      <c r="AB120" s="289"/>
    </row>
  </sheetData>
  <mergeCells count="269">
    <mergeCell ref="AA118:AB118"/>
    <mergeCell ref="AA119:AB119"/>
    <mergeCell ref="AA120:AB120"/>
    <mergeCell ref="AA112:AB112"/>
    <mergeCell ref="AA113:AB113"/>
    <mergeCell ref="AA114:AB114"/>
    <mergeCell ref="AA115:AB115"/>
    <mergeCell ref="AA116:AB116"/>
    <mergeCell ref="AA117:AB117"/>
    <mergeCell ref="AA106:AB106"/>
    <mergeCell ref="AA108:AB108"/>
    <mergeCell ref="AA109:AB109"/>
    <mergeCell ref="AA110:AB110"/>
    <mergeCell ref="AA111:AB111"/>
    <mergeCell ref="C103:D103"/>
    <mergeCell ref="AA103:AB103"/>
    <mergeCell ref="C104:D104"/>
    <mergeCell ref="AA104:AB104"/>
    <mergeCell ref="C105:D105"/>
    <mergeCell ref="AA105:AB105"/>
    <mergeCell ref="AA93:AB93"/>
    <mergeCell ref="C94:D94"/>
    <mergeCell ref="AA94:AB94"/>
    <mergeCell ref="C95:D95"/>
    <mergeCell ref="AA95:AB95"/>
    <mergeCell ref="C96:D96"/>
    <mergeCell ref="AA96:AB96"/>
    <mergeCell ref="A90:A106"/>
    <mergeCell ref="C90:D90"/>
    <mergeCell ref="R90:R106"/>
    <mergeCell ref="AA90:AB90"/>
    <mergeCell ref="C100:D100"/>
    <mergeCell ref="AA100:AB100"/>
    <mergeCell ref="C101:D101"/>
    <mergeCell ref="AA101:AB101"/>
    <mergeCell ref="C102:D102"/>
    <mergeCell ref="AA102:AB102"/>
    <mergeCell ref="C97:D97"/>
    <mergeCell ref="AA97:AB97"/>
    <mergeCell ref="C98:D98"/>
    <mergeCell ref="AA98:AB98"/>
    <mergeCell ref="C99:D99"/>
    <mergeCell ref="AA99:AB99"/>
    <mergeCell ref="C106:D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06">
    <cfRule type="cellIs" dxfId="370" priority="2" operator="greaterThan">
      <formula>0</formula>
    </cfRule>
  </conditionalFormatting>
  <conditionalFormatting sqref="P5:P106 AE5:AE106">
    <cfRule type="cellIs" dxfId="369" priority="5" operator="lessThan">
      <formula>0</formula>
    </cfRule>
  </conditionalFormatting>
  <conditionalFormatting sqref="Q5:Q106 AF5:AF106">
    <cfRule type="cellIs" dxfId="368" priority="3" operator="greaterThan">
      <formula>1</formula>
    </cfRule>
    <cfRule type="cellIs" dxfId="367" priority="4" operator="lessThan">
      <formula>0.8</formula>
    </cfRule>
  </conditionalFormatting>
  <conditionalFormatting sqref="AG5 R5:R106 AG39:AG57 AG73:AG90">
    <cfRule type="cellIs" dxfId="366" priority="6" operator="lessThan">
      <formula>0.8</formula>
    </cfRule>
  </conditionalFormatting>
  <conditionalFormatting sqref="AG22">
    <cfRule type="cellIs" dxfId="365" priority="9" operator="lessThan">
      <formula>0.8</formula>
    </cfRule>
  </conditionalFormatting>
  <conditionalFormatting sqref="AG37">
    <cfRule type="cellIs" dxfId="364" priority="8" operator="lessThan">
      <formula>0.8</formula>
    </cfRule>
  </conditionalFormatting>
  <conditionalFormatting sqref="AG63:AG71">
    <cfRule type="cellIs" dxfId="363" priority="7" operator="lessThan">
      <formula>0.8</formula>
    </cfRule>
  </conditionalFormatting>
  <conditionalFormatting sqref="AG105">
    <cfRule type="cellIs" dxfId="362" priority="1" operator="lessThan">
      <formula>0.8</formula>
    </cfRule>
  </conditionalFormatting>
  <dataValidations count="1">
    <dataValidation type="list" allowBlank="1" showInputMessage="1" showErrorMessage="1" sqref="AA5:AB106" xr:uid="{3E6524BD-1D9F-4092-A7CE-42E6ADDC8BF4}">
      <formula1>$AA$108:$AA$120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66471-DFD3-49BE-AB86-2E26E5D6B600}">
  <sheetPr>
    <tabColor theme="8" tint="0.59999389629810485"/>
  </sheetPr>
  <dimension ref="B1:AR42"/>
  <sheetViews>
    <sheetView zoomScale="70" zoomScaleNormal="70" workbookViewId="0">
      <selection activeCell="Q20" sqref="Q20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6" t="s">
        <v>0</v>
      </c>
      <c r="C1" s="276"/>
      <c r="D1" s="276"/>
      <c r="E1" s="276"/>
      <c r="F1" s="276"/>
      <c r="G1" s="276"/>
      <c r="H1" s="276"/>
      <c r="I1" s="276"/>
      <c r="J1" s="276"/>
      <c r="K1" s="1"/>
      <c r="L1" s="1"/>
      <c r="M1" s="1"/>
      <c r="N1" s="1"/>
      <c r="O1" s="1"/>
      <c r="P1" s="1"/>
    </row>
    <row r="2" spans="2:34" ht="27.75" customHeight="1">
      <c r="B2" s="277"/>
      <c r="C2" s="277"/>
      <c r="D2" s="277"/>
      <c r="E2" s="277"/>
      <c r="F2" s="277"/>
      <c r="G2" s="277"/>
      <c r="H2" s="277"/>
      <c r="I2" s="277"/>
      <c r="J2" s="277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8" t="s">
        <v>248</v>
      </c>
      <c r="D3" s="279"/>
      <c r="E3" s="3" t="s">
        <v>2</v>
      </c>
      <c r="F3" s="280">
        <f>'0115(18度C)'!D1+'0115(4度C)'!D1</f>
        <v>149377</v>
      </c>
      <c r="G3" s="281"/>
      <c r="H3" s="3" t="s">
        <v>3</v>
      </c>
      <c r="I3" s="282">
        <f>'0115(18度C)'!F1+'0115(4度C)'!F1</f>
        <v>4477044.2300000004</v>
      </c>
      <c r="J3" s="283"/>
      <c r="K3" s="4"/>
      <c r="L3" s="5"/>
      <c r="M3" s="1"/>
      <c r="N3" s="1"/>
      <c r="O3" s="1"/>
      <c r="P3" s="1"/>
    </row>
    <row r="4" spans="2:34" ht="28.5" customHeight="1">
      <c r="B4" s="284" t="s">
        <v>4</v>
      </c>
      <c r="C4" s="264" t="s">
        <v>5</v>
      </c>
      <c r="D4" s="265"/>
      <c r="E4" s="287" t="s">
        <v>6</v>
      </c>
      <c r="F4" s="288"/>
      <c r="G4" s="287" t="s">
        <v>7</v>
      </c>
      <c r="H4" s="288"/>
      <c r="I4" s="287" t="s">
        <v>8</v>
      </c>
      <c r="J4" s="288"/>
      <c r="K4" s="260" t="s">
        <v>9</v>
      </c>
      <c r="L4" s="261"/>
      <c r="M4" s="260" t="s">
        <v>10</v>
      </c>
      <c r="N4" s="261"/>
      <c r="O4" s="262" t="s">
        <v>11</v>
      </c>
      <c r="P4" s="263"/>
      <c r="Q4" s="263" t="s">
        <v>12</v>
      </c>
      <c r="R4" s="263"/>
    </row>
    <row r="5" spans="2:34" ht="28.5" customHeight="1">
      <c r="B5" s="285"/>
      <c r="C5" s="264" t="s">
        <v>13</v>
      </c>
      <c r="D5" s="265"/>
      <c r="E5" s="266" t="s">
        <v>14</v>
      </c>
      <c r="F5" s="267"/>
      <c r="G5" s="268" t="s">
        <v>15</v>
      </c>
      <c r="H5" s="269"/>
      <c r="I5" s="270" t="s">
        <v>16</v>
      </c>
      <c r="J5" s="271"/>
      <c r="K5" s="272" t="s">
        <v>17</v>
      </c>
      <c r="L5" s="273"/>
      <c r="M5" s="274" t="s">
        <v>18</v>
      </c>
      <c r="N5" s="275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5"/>
      <c r="C6" s="264" t="s">
        <v>22</v>
      </c>
      <c r="D6" s="265"/>
      <c r="E6" s="256">
        <f>AVERAGE(D14:O14,D32:X32)</f>
        <v>516.18353613944555</v>
      </c>
      <c r="F6" s="257" t="e">
        <f>AVERAGE(#REF!,D14:K14)</f>
        <v>#REF!</v>
      </c>
      <c r="G6" s="258">
        <f>AVERAGE(D14:K14)</f>
        <v>189.11661298980138</v>
      </c>
      <c r="H6" s="259"/>
      <c r="I6" s="258">
        <f>AVERAGE(L14:O14)</f>
        <v>94.444444444444443</v>
      </c>
      <c r="J6" s="259"/>
      <c r="K6" s="258">
        <f>AVERAGE(D32:O32)</f>
        <v>715.6196581196582</v>
      </c>
      <c r="L6" s="259"/>
      <c r="M6" s="258">
        <f>AVERAGE(P32:X32)</f>
        <v>772.6227495908347</v>
      </c>
      <c r="N6" s="259"/>
      <c r="O6" s="390">
        <f>'0115(4度C)'!Y2</f>
        <v>0</v>
      </c>
      <c r="P6" s="390">
        <f>'0115(4度C)'!Z2</f>
        <v>0</v>
      </c>
      <c r="Q6" s="391">
        <f>'0115(4度C)'!AC2</f>
        <v>40</v>
      </c>
      <c r="R6" s="391">
        <f>'0115(4度C)'!AD2</f>
        <v>0</v>
      </c>
    </row>
    <row r="7" spans="2:34" ht="28.5" customHeight="1">
      <c r="B7" s="285"/>
      <c r="C7" s="250" t="s">
        <v>23</v>
      </c>
      <c r="D7" s="251"/>
      <c r="E7" s="252">
        <f>AVERAGE(D15:O15,D33:X33)</f>
        <v>456.86977981908888</v>
      </c>
      <c r="F7" s="253" t="e">
        <f>AVERAGE(#REF!,D15:K15)</f>
        <v>#REF!</v>
      </c>
      <c r="G7" s="254">
        <f>AVERAGE(D15:K15)</f>
        <v>169.67975869530872</v>
      </c>
      <c r="H7" s="255"/>
      <c r="I7" s="254">
        <f>AVERAGE(L15:O15)</f>
        <v>83.77998956313067</v>
      </c>
      <c r="J7" s="255"/>
      <c r="K7" s="254">
        <f>AVERAGE(D33:O33)</f>
        <v>631.79194234707086</v>
      </c>
      <c r="L7" s="255"/>
      <c r="M7" s="254">
        <f>AVERAGE(P33:X33)</f>
        <v>683.38912201167363</v>
      </c>
      <c r="N7" s="255"/>
      <c r="O7" s="390"/>
      <c r="P7" s="390"/>
      <c r="Q7" s="391"/>
      <c r="R7" s="391"/>
    </row>
    <row r="8" spans="2:34" ht="28.5" customHeight="1">
      <c r="B8" s="286"/>
      <c r="C8" s="250" t="s">
        <v>24</v>
      </c>
      <c r="D8" s="251"/>
      <c r="E8" s="248">
        <f>AVERAGE(D16:O16,D34:X34)</f>
        <v>0.88588725472604779</v>
      </c>
      <c r="F8" s="249" t="e">
        <f>AVERAGE(D16:K16,#REF!)</f>
        <v>#REF!</v>
      </c>
      <c r="G8" s="238">
        <f>AVERAGE(D16:K16)</f>
        <v>0.89154717962266261</v>
      </c>
      <c r="H8" s="239"/>
      <c r="I8" s="238">
        <f>AVERAGE(L16:O16)</f>
        <v>0.8870712400127061</v>
      </c>
      <c r="J8" s="239"/>
      <c r="K8" s="238">
        <f>AVERAGE(D34:O34)</f>
        <v>0.8830956965109058</v>
      </c>
      <c r="L8" s="239"/>
      <c r="M8" s="238">
        <f>AVERAGE(P34:X34)</f>
        <v>0.88310360557293988</v>
      </c>
      <c r="N8" s="239"/>
      <c r="O8" s="390"/>
      <c r="P8" s="390"/>
      <c r="Q8" s="391"/>
      <c r="R8" s="391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36" t="s">
        <v>26</v>
      </c>
      <c r="C11" s="237"/>
      <c r="D11" s="240" t="s">
        <v>27</v>
      </c>
      <c r="E11" s="241"/>
      <c r="F11" s="241"/>
      <c r="G11" s="241"/>
      <c r="H11" s="241"/>
      <c r="I11" s="241"/>
      <c r="J11" s="241"/>
      <c r="K11" s="241"/>
      <c r="L11" s="242" t="s">
        <v>28</v>
      </c>
      <c r="M11" s="243"/>
      <c r="N11" s="243"/>
      <c r="O11" s="244"/>
    </row>
    <row r="12" spans="2:34" ht="17.25" customHeight="1">
      <c r="B12" s="230" t="s">
        <v>29</v>
      </c>
      <c r="C12" s="231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1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AB13" s="25"/>
      <c r="AC13" s="25"/>
      <c r="AD13" s="25"/>
      <c r="AE13" s="25"/>
    </row>
    <row r="14" spans="2:34" ht="40.15" customHeight="1">
      <c r="B14" s="233" t="s">
        <v>40</v>
      </c>
      <c r="C14" s="26" t="s">
        <v>41</v>
      </c>
      <c r="D14" s="27" t="s">
        <v>42</v>
      </c>
      <c r="E14" s="28">
        <v>80</v>
      </c>
      <c r="F14" s="28">
        <v>96</v>
      </c>
      <c r="G14" s="28">
        <v>86.956521739130437</v>
      </c>
      <c r="H14" s="28">
        <v>109.87654320987654</v>
      </c>
      <c r="I14" s="28">
        <v>572.75</v>
      </c>
      <c r="J14" s="28" t="s">
        <v>42</v>
      </c>
      <c r="K14" s="29" t="s">
        <v>42</v>
      </c>
      <c r="L14" s="27" t="s">
        <v>42</v>
      </c>
      <c r="M14" s="30" t="s">
        <v>42</v>
      </c>
      <c r="N14" s="28">
        <v>100</v>
      </c>
      <c r="O14" s="31">
        <v>88.888888888888886</v>
      </c>
      <c r="X14" s="32"/>
      <c r="AB14" s="32"/>
      <c r="AC14" s="32"/>
      <c r="AD14" s="25"/>
      <c r="AE14" s="25"/>
    </row>
    <row r="15" spans="2:34" ht="39.6" customHeight="1">
      <c r="B15" s="233"/>
      <c r="C15" s="33" t="s">
        <v>43</v>
      </c>
      <c r="D15" s="34" t="s">
        <v>42</v>
      </c>
      <c r="E15" s="35">
        <v>71.153685662308234</v>
      </c>
      <c r="F15" s="35">
        <v>85.332418686409369</v>
      </c>
      <c r="G15" s="35">
        <v>77.181948673735917</v>
      </c>
      <c r="H15" s="35">
        <v>97.692796426433191</v>
      </c>
      <c r="I15" s="35">
        <v>517.03794402765686</v>
      </c>
      <c r="J15" s="35" t="s">
        <v>42</v>
      </c>
      <c r="K15" s="36" t="s">
        <v>42</v>
      </c>
      <c r="L15" s="34" t="s">
        <v>42</v>
      </c>
      <c r="M15" s="37" t="s">
        <v>42</v>
      </c>
      <c r="N15" s="35">
        <v>88.725828116022427</v>
      </c>
      <c r="O15" s="38">
        <v>78.834151010238926</v>
      </c>
      <c r="X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33"/>
      <c r="C16" s="41" t="s">
        <v>44</v>
      </c>
      <c r="D16" s="42" t="s">
        <v>42</v>
      </c>
      <c r="E16" s="43">
        <f t="shared" ref="E16:I16" si="0">E15/E14</f>
        <v>0.88942107077885291</v>
      </c>
      <c r="F16" s="43">
        <f t="shared" si="0"/>
        <v>0.88887936131676426</v>
      </c>
      <c r="G16" s="43">
        <f t="shared" si="0"/>
        <v>0.88759240974796305</v>
      </c>
      <c r="H16" s="43">
        <f t="shared" si="0"/>
        <v>0.88911421466753804</v>
      </c>
      <c r="I16" s="43">
        <f t="shared" si="0"/>
        <v>0.90272884160219447</v>
      </c>
      <c r="J16" s="43" t="s">
        <v>42</v>
      </c>
      <c r="K16" s="44" t="s">
        <v>42</v>
      </c>
      <c r="L16" s="42" t="s">
        <v>42</v>
      </c>
      <c r="M16" s="45" t="s">
        <v>42</v>
      </c>
      <c r="N16" s="43">
        <f t="shared" ref="N16:O16" si="1">N15/N14</f>
        <v>0.88725828116022432</v>
      </c>
      <c r="O16" s="46">
        <f t="shared" si="1"/>
        <v>0.88688419886518799</v>
      </c>
      <c r="X16" s="32"/>
      <c r="AB16" s="32"/>
      <c r="AC16" s="32"/>
      <c r="AD16" s="32"/>
      <c r="AE16" s="32"/>
    </row>
    <row r="17" spans="2:44" ht="17.25" customHeight="1">
      <c r="B17" s="232" t="s">
        <v>45</v>
      </c>
      <c r="C17" s="13" t="s">
        <v>46</v>
      </c>
      <c r="D17" s="47" t="s">
        <v>42</v>
      </c>
      <c r="E17" s="48">
        <v>0.29166666666666669</v>
      </c>
      <c r="F17" s="48">
        <v>0.29185185185185186</v>
      </c>
      <c r="G17" s="48">
        <v>0.29189814814814813</v>
      </c>
      <c r="H17" s="48">
        <v>0.29177083333333331</v>
      </c>
      <c r="I17" s="48">
        <v>0.50090277777777781</v>
      </c>
      <c r="J17" s="48" t="s">
        <v>42</v>
      </c>
      <c r="K17" s="48" t="s">
        <v>42</v>
      </c>
      <c r="L17" s="47" t="s">
        <v>42</v>
      </c>
      <c r="M17" s="49" t="s">
        <v>42</v>
      </c>
      <c r="N17" s="48">
        <v>0.70843750000000005</v>
      </c>
      <c r="O17" s="50">
        <v>0.70840277777777783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7" t="s">
        <v>42</v>
      </c>
      <c r="E18" s="48">
        <v>0.4909722222222222</v>
      </c>
      <c r="F18" s="48">
        <v>0.59722222222222221</v>
      </c>
      <c r="G18" s="48">
        <v>0.55763888888888891</v>
      </c>
      <c r="H18" s="48">
        <v>0.5708333333333333</v>
      </c>
      <c r="I18" s="48">
        <v>0.53888888888888886</v>
      </c>
      <c r="J18" s="48" t="s">
        <v>42</v>
      </c>
      <c r="K18" s="48" t="s">
        <v>42</v>
      </c>
      <c r="L18" s="47" t="s">
        <v>42</v>
      </c>
      <c r="M18" s="49" t="s">
        <v>42</v>
      </c>
      <c r="N18" s="48">
        <v>0.81252314814814819</v>
      </c>
      <c r="O18" s="50">
        <v>0.82805555555555554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4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2"/>
      <c r="AC19" s="192"/>
      <c r="AD19" s="192"/>
      <c r="AE19" s="192"/>
      <c r="AF19" s="192"/>
      <c r="AG19" s="192"/>
      <c r="AH19" s="192"/>
      <c r="AI19" s="192"/>
      <c r="AJ19" s="192"/>
      <c r="AK19" s="192"/>
      <c r="AL19" s="192"/>
      <c r="AM19" s="192"/>
      <c r="AN19" s="192"/>
      <c r="AO19" s="25"/>
      <c r="AP19" s="25"/>
      <c r="AQ19" s="25"/>
      <c r="AR19" s="25"/>
    </row>
    <row r="20" spans="2:44" ht="17.25" customHeight="1">
      <c r="B20" s="235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2"/>
      <c r="AC20" s="192"/>
      <c r="AD20" s="192"/>
      <c r="AE20" s="192"/>
      <c r="AF20" s="192"/>
      <c r="AG20" s="192"/>
      <c r="AH20" s="192"/>
      <c r="AI20" s="192"/>
      <c r="AJ20" s="192"/>
      <c r="AK20" s="192"/>
      <c r="AL20" s="192"/>
      <c r="AM20" s="192"/>
      <c r="AN20" s="192"/>
      <c r="AO20" s="25"/>
      <c r="AP20" s="25"/>
      <c r="AQ20" s="25"/>
      <c r="AR20" s="25"/>
    </row>
    <row r="21" spans="2:44" ht="17.25" customHeight="1">
      <c r="B21" s="234" t="s">
        <v>51</v>
      </c>
      <c r="C21" s="51" t="s">
        <v>49</v>
      </c>
      <c r="D21" s="54"/>
      <c r="E21" s="52">
        <v>6</v>
      </c>
      <c r="F21" s="52">
        <v>8</v>
      </c>
      <c r="G21" s="52">
        <v>6</v>
      </c>
      <c r="H21" s="52">
        <v>9</v>
      </c>
      <c r="I21" s="52">
        <v>2</v>
      </c>
      <c r="J21" s="52"/>
      <c r="K21" s="53"/>
      <c r="L21" s="54"/>
      <c r="M21" s="55"/>
      <c r="N21" s="52">
        <v>5</v>
      </c>
      <c r="O21" s="56">
        <v>4</v>
      </c>
      <c r="Q21" s="9"/>
      <c r="R21" s="9"/>
      <c r="S21" s="9"/>
      <c r="T21" s="9"/>
      <c r="AB21" s="192"/>
      <c r="AC21" s="192"/>
      <c r="AD21" s="192"/>
      <c r="AE21" s="192"/>
      <c r="AF21" s="192"/>
      <c r="AG21" s="192"/>
      <c r="AH21" s="192"/>
      <c r="AI21" s="192"/>
      <c r="AJ21" s="192"/>
      <c r="AK21" s="192"/>
      <c r="AL21" s="192"/>
      <c r="AM21" s="192"/>
      <c r="AN21" s="192"/>
      <c r="AO21" s="25"/>
      <c r="AP21" s="25"/>
      <c r="AQ21" s="25"/>
      <c r="AR21" s="25"/>
    </row>
    <row r="22" spans="2:44" ht="17.25" customHeight="1">
      <c r="B22" s="235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2"/>
      <c r="AA22" s="192"/>
      <c r="AB22" s="192"/>
      <c r="AC22" s="192"/>
      <c r="AD22" s="192"/>
      <c r="AE22" s="192"/>
      <c r="AF22" s="192"/>
      <c r="AG22" s="192"/>
      <c r="AH22" s="192"/>
      <c r="AI22" s="192"/>
      <c r="AJ22" s="192"/>
      <c r="AK22" s="192"/>
      <c r="AL22" s="192"/>
      <c r="AM22" s="192"/>
      <c r="AN22" s="192"/>
      <c r="AO22" s="25"/>
      <c r="AP22" s="25"/>
      <c r="AQ22" s="25"/>
      <c r="AR22" s="25"/>
    </row>
    <row r="23" spans="2:44" ht="17.25" customHeight="1">
      <c r="B23" s="230" t="s">
        <v>53</v>
      </c>
      <c r="C23" s="231"/>
      <c r="D23" s="57" t="s">
        <v>42</v>
      </c>
      <c r="E23" s="58">
        <v>25</v>
      </c>
      <c r="F23" s="58">
        <v>18.75</v>
      </c>
      <c r="G23" s="58">
        <v>23</v>
      </c>
      <c r="H23" s="58">
        <v>20.25</v>
      </c>
      <c r="I23" s="58">
        <v>6</v>
      </c>
      <c r="J23" s="58" t="s">
        <v>42</v>
      </c>
      <c r="K23" s="59" t="s">
        <v>42</v>
      </c>
      <c r="L23" s="57" t="s">
        <v>42</v>
      </c>
      <c r="M23" s="60" t="s">
        <v>42</v>
      </c>
      <c r="N23" s="58">
        <v>19.333333333333332</v>
      </c>
      <c r="O23" s="61">
        <v>22.5</v>
      </c>
    </row>
    <row r="24" spans="2:44" ht="17.25" customHeight="1">
      <c r="B24" s="220" t="s">
        <v>54</v>
      </c>
      <c r="C24" s="221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20" t="s">
        <v>59</v>
      </c>
      <c r="C25" s="221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22" t="s">
        <v>60</v>
      </c>
      <c r="C26" s="223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36" t="s">
        <v>26</v>
      </c>
      <c r="C29" s="237"/>
      <c r="D29" s="224" t="s">
        <v>64</v>
      </c>
      <c r="E29" s="225"/>
      <c r="F29" s="225"/>
      <c r="G29" s="225"/>
      <c r="H29" s="225"/>
      <c r="I29" s="225"/>
      <c r="J29" s="225"/>
      <c r="K29" s="225"/>
      <c r="L29" s="225"/>
      <c r="M29" s="225"/>
      <c r="N29" s="225"/>
      <c r="O29" s="226"/>
      <c r="P29" s="227" t="s">
        <v>65</v>
      </c>
      <c r="Q29" s="228"/>
      <c r="R29" s="228"/>
      <c r="S29" s="228"/>
      <c r="T29" s="228"/>
      <c r="U29" s="228"/>
      <c r="V29" s="228"/>
      <c r="W29" s="228"/>
      <c r="X29" s="229"/>
    </row>
    <row r="30" spans="2:44" ht="17.25" customHeight="1">
      <c r="B30" s="230" t="s">
        <v>29</v>
      </c>
      <c r="C30" s="231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30"/>
      <c r="C31" s="231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33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286.92307692307691</v>
      </c>
      <c r="H32" s="28">
        <v>433.33333333333331</v>
      </c>
      <c r="I32" s="28" t="s">
        <v>42</v>
      </c>
      <c r="J32" s="28" t="s">
        <v>42</v>
      </c>
      <c r="K32" s="28">
        <v>738.46153846153857</v>
      </c>
      <c r="L32" s="28" t="s">
        <v>42</v>
      </c>
      <c r="M32" s="28">
        <v>825</v>
      </c>
      <c r="N32" s="28">
        <v>1150</v>
      </c>
      <c r="O32" s="28">
        <v>860</v>
      </c>
      <c r="P32" s="27">
        <v>306.38297872340428</v>
      </c>
      <c r="Q32" s="28" t="s">
        <v>42</v>
      </c>
      <c r="R32" s="28" t="s">
        <v>42</v>
      </c>
      <c r="S32" s="28" t="s">
        <v>42</v>
      </c>
      <c r="T32" s="28">
        <v>787.5</v>
      </c>
      <c r="U32" s="28" t="s">
        <v>42</v>
      </c>
      <c r="V32" s="28">
        <v>776.47058823529414</v>
      </c>
      <c r="W32" s="28">
        <v>969.23076923076928</v>
      </c>
      <c r="X32" s="31">
        <v>1023.5294117647059</v>
      </c>
    </row>
    <row r="33" spans="2:24" ht="39.6" customHeight="1">
      <c r="B33" s="233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250.73956093652416</v>
      </c>
      <c r="H33" s="35">
        <v>386.16296840156002</v>
      </c>
      <c r="I33" s="35" t="s">
        <v>42</v>
      </c>
      <c r="J33" s="35" t="s">
        <v>42</v>
      </c>
      <c r="K33" s="35">
        <v>648.6043364941504</v>
      </c>
      <c r="L33" s="35" t="s">
        <v>42</v>
      </c>
      <c r="M33" s="35">
        <v>737.49055295436199</v>
      </c>
      <c r="N33" s="35">
        <v>1003.4491524399713</v>
      </c>
      <c r="O33" s="35">
        <v>764.30508285585768</v>
      </c>
      <c r="P33" s="34">
        <v>266.18650133760696</v>
      </c>
      <c r="Q33" s="35" t="s">
        <v>42</v>
      </c>
      <c r="R33" s="35" t="s">
        <v>42</v>
      </c>
      <c r="S33" s="35" t="s">
        <v>42</v>
      </c>
      <c r="T33" s="35">
        <v>701.96544182990817</v>
      </c>
      <c r="U33" s="35" t="s">
        <v>42</v>
      </c>
      <c r="V33" s="35">
        <v>694.05827988035787</v>
      </c>
      <c r="W33" s="35">
        <v>859.97980806017472</v>
      </c>
      <c r="X33" s="38">
        <v>894.75557895032034</v>
      </c>
    </row>
    <row r="34" spans="2:24" ht="40.15" customHeight="1">
      <c r="B34" s="233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0.87389123114606282</v>
      </c>
      <c r="H34" s="43">
        <f>H33/H32</f>
        <v>0.89114531169590783</v>
      </c>
      <c r="I34" s="43" t="s">
        <v>42</v>
      </c>
      <c r="J34" s="43" t="s">
        <v>42</v>
      </c>
      <c r="K34" s="43">
        <f>K33/K32</f>
        <v>0.87831837233582855</v>
      </c>
      <c r="L34" s="43" t="s">
        <v>42</v>
      </c>
      <c r="M34" s="43">
        <f>M33/M32</f>
        <v>0.89392794297498424</v>
      </c>
      <c r="N34" s="43">
        <f>N33/N32</f>
        <v>0.87256448038258372</v>
      </c>
      <c r="O34" s="43">
        <f>O33/O32</f>
        <v>0.88872684053006712</v>
      </c>
      <c r="P34" s="42">
        <f>P33/P32</f>
        <v>0.86880316408802261</v>
      </c>
      <c r="Q34" s="43" t="s">
        <v>42</v>
      </c>
      <c r="R34" s="43" t="s">
        <v>42</v>
      </c>
      <c r="S34" s="43" t="s">
        <v>42</v>
      </c>
      <c r="T34" s="43">
        <f>T33/T32</f>
        <v>0.89138468803797866</v>
      </c>
      <c r="U34" s="43" t="s">
        <v>42</v>
      </c>
      <c r="V34" s="43">
        <f>V33/V32</f>
        <v>0.89386293620955182</v>
      </c>
      <c r="W34" s="43">
        <f>W33/W32</f>
        <v>0.88728075434779929</v>
      </c>
      <c r="X34" s="46">
        <f>X33/X32</f>
        <v>0.87418648518134745</v>
      </c>
    </row>
    <row r="35" spans="2:24" ht="17.25" customHeight="1">
      <c r="B35" s="232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0.31481481481481483</v>
      </c>
      <c r="H35" s="48">
        <v>0.25</v>
      </c>
      <c r="I35" s="48" t="s">
        <v>42</v>
      </c>
      <c r="J35" s="48" t="s">
        <v>42</v>
      </c>
      <c r="K35" s="48">
        <v>0.29166666666666669</v>
      </c>
      <c r="L35" s="48" t="s">
        <v>42</v>
      </c>
      <c r="M35" s="48">
        <v>0.25</v>
      </c>
      <c r="N35" s="48">
        <v>0.25</v>
      </c>
      <c r="O35" s="48">
        <v>0.29166666666666669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>
        <v>0.70848379629629632</v>
      </c>
      <c r="U35" s="48" t="s">
        <v>42</v>
      </c>
      <c r="V35" s="48">
        <v>0.70854166666666663</v>
      </c>
      <c r="W35" s="48">
        <v>0.70847222222222217</v>
      </c>
      <c r="X35" s="50">
        <v>0.70846064814814813</v>
      </c>
    </row>
    <row r="36" spans="2:24" ht="17.25" customHeight="1">
      <c r="B36" s="230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0.46180555555555558</v>
      </c>
      <c r="H36" s="48">
        <v>0.29305555555555557</v>
      </c>
      <c r="I36" s="48" t="s">
        <v>42</v>
      </c>
      <c r="J36" s="48" t="s">
        <v>42</v>
      </c>
      <c r="K36" s="48">
        <v>0.42708333333333331</v>
      </c>
      <c r="L36" s="48" t="s">
        <v>42</v>
      </c>
      <c r="M36" s="48">
        <v>0.4327199074074074</v>
      </c>
      <c r="N36" s="48">
        <v>0.46041666666666664</v>
      </c>
      <c r="O36" s="48">
        <v>0.42432870370370368</v>
      </c>
      <c r="P36" s="47">
        <v>0.80568287037037034</v>
      </c>
      <c r="Q36" s="48" t="s">
        <v>42</v>
      </c>
      <c r="R36" s="48" t="s">
        <v>42</v>
      </c>
      <c r="S36" s="48" t="s">
        <v>42</v>
      </c>
      <c r="T36" s="48">
        <v>0.86527777777777781</v>
      </c>
      <c r="U36" s="48" t="s">
        <v>42</v>
      </c>
      <c r="V36" s="48">
        <v>0.87013888888888891</v>
      </c>
      <c r="W36" s="48">
        <v>0.95649305555555553</v>
      </c>
      <c r="X36" s="50">
        <v>0.95625000000000004</v>
      </c>
    </row>
    <row r="37" spans="2:24" ht="17.25" customHeight="1">
      <c r="B37" s="230" t="s">
        <v>53</v>
      </c>
      <c r="C37" s="231"/>
      <c r="D37" s="58" t="s">
        <v>42</v>
      </c>
      <c r="E37" s="58" t="s">
        <v>42</v>
      </c>
      <c r="F37" s="58" t="s">
        <v>42</v>
      </c>
      <c r="G37" s="58">
        <v>10.833333333333334</v>
      </c>
      <c r="H37" s="58">
        <v>6</v>
      </c>
      <c r="I37" s="58" t="s">
        <v>42</v>
      </c>
      <c r="J37" s="58" t="s">
        <v>42</v>
      </c>
      <c r="K37" s="58">
        <v>4.333333333333333</v>
      </c>
      <c r="L37" s="58" t="s">
        <v>42</v>
      </c>
      <c r="M37" s="58">
        <v>4</v>
      </c>
      <c r="N37" s="58">
        <v>3</v>
      </c>
      <c r="O37" s="58">
        <v>3.75</v>
      </c>
      <c r="P37" s="57">
        <v>11.75</v>
      </c>
      <c r="Q37" s="58" t="s">
        <v>42</v>
      </c>
      <c r="R37" s="58" t="s">
        <v>42</v>
      </c>
      <c r="S37" s="58" t="s">
        <v>42</v>
      </c>
      <c r="T37" s="39">
        <v>4</v>
      </c>
      <c r="U37" s="48" t="s">
        <v>42</v>
      </c>
      <c r="V37" s="58">
        <v>4.25</v>
      </c>
      <c r="W37" s="58">
        <v>3.25</v>
      </c>
      <c r="X37" s="61">
        <v>3.4</v>
      </c>
    </row>
    <row r="38" spans="2:24" ht="17.25" customHeight="1">
      <c r="B38" s="220" t="s">
        <v>54</v>
      </c>
      <c r="C38" s="221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20" t="s">
        <v>59</v>
      </c>
      <c r="C39" s="221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22" t="s">
        <v>60</v>
      </c>
      <c r="C40" s="223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9A2F3-8E54-44E0-B67F-DC98241F445C}">
  <sheetPr>
    <tabColor theme="8" tint="0.59999389629810485"/>
    <pageSetUpPr fitToPage="1"/>
  </sheetPr>
  <dimension ref="A1:AC205"/>
  <sheetViews>
    <sheetView zoomScale="85" zoomScaleNormal="85" workbookViewId="0">
      <pane ySplit="4" topLeftCell="A5" activePane="bottomLeft" state="frozen"/>
      <selection activeCell="O43" sqref="O43"/>
      <selection pane="bottomLeft" activeCell="O43" sqref="O43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SUM(F5:F191)</f>
        <v>102053</v>
      </c>
      <c r="E1" s="88" t="s">
        <v>3</v>
      </c>
      <c r="F1" s="89">
        <f>SUM(G5:G191)</f>
        <v>2029104.6600000004</v>
      </c>
      <c r="G1" s="90" t="s">
        <v>84</v>
      </c>
      <c r="H1" s="91">
        <f>L21+L38+L55+L72+L89+L106+L123+L140+L157+L174+L191</f>
        <v>58.56666666666667</v>
      </c>
      <c r="I1" s="345" t="s">
        <v>85</v>
      </c>
      <c r="J1" s="341"/>
      <c r="K1" s="361"/>
      <c r="L1" s="365" t="s">
        <v>86</v>
      </c>
      <c r="M1" s="366"/>
      <c r="N1" s="367"/>
      <c r="O1" s="341" t="s">
        <v>87</v>
      </c>
      <c r="P1" s="341"/>
      <c r="Q1" s="341"/>
      <c r="R1" s="342"/>
      <c r="S1" s="345" t="s">
        <v>88</v>
      </c>
      <c r="T1" s="341"/>
      <c r="U1" s="341"/>
      <c r="V1" s="341"/>
      <c r="W1" s="341"/>
      <c r="X1" s="342"/>
      <c r="Y1" s="341" t="s">
        <v>89</v>
      </c>
      <c r="Z1" s="341"/>
      <c r="AA1" s="345" t="s">
        <v>90</v>
      </c>
      <c r="AB1" s="347"/>
      <c r="AC1" s="348"/>
    </row>
    <row r="2" spans="1:29" ht="26.25" customHeight="1" thickBot="1">
      <c r="A2" s="354">
        <v>46037</v>
      </c>
      <c r="B2" s="355"/>
      <c r="C2" s="92" t="s">
        <v>40</v>
      </c>
      <c r="D2" s="93">
        <f>AVERAGE(N21,N38,N55,N72,N89,N106,N123,N140,N157,N174,N191)</f>
        <v>655.24520583098126</v>
      </c>
      <c r="E2" s="93" t="s">
        <v>91</v>
      </c>
      <c r="F2" s="94">
        <f>F1/D1</f>
        <v>19.882851655512336</v>
      </c>
      <c r="G2" s="95" t="s">
        <v>92</v>
      </c>
      <c r="H2" s="96">
        <f>COUNT(H5:H191)</f>
        <v>2</v>
      </c>
      <c r="I2" s="362"/>
      <c r="J2" s="363"/>
      <c r="K2" s="364"/>
      <c r="L2" s="368"/>
      <c r="M2" s="343"/>
      <c r="N2" s="369"/>
      <c r="O2" s="343"/>
      <c r="P2" s="343"/>
      <c r="Q2" s="343"/>
      <c r="R2" s="344"/>
      <c r="S2" s="346"/>
      <c r="T2" s="343"/>
      <c r="U2" s="343"/>
      <c r="V2" s="343"/>
      <c r="W2" s="343"/>
      <c r="X2" s="344"/>
      <c r="Y2" s="343"/>
      <c r="Z2" s="343"/>
      <c r="AA2" s="349"/>
      <c r="AB2" s="350"/>
      <c r="AC2" s="351"/>
    </row>
    <row r="3" spans="1:29" ht="23.25" customHeight="1">
      <c r="A3" s="356" t="s">
        <v>93</v>
      </c>
      <c r="B3" s="358" t="s">
        <v>94</v>
      </c>
      <c r="C3" s="315" t="s">
        <v>95</v>
      </c>
      <c r="D3" s="315"/>
      <c r="E3" s="337" t="s">
        <v>96</v>
      </c>
      <c r="F3" s="315" t="s">
        <v>97</v>
      </c>
      <c r="G3" s="337" t="s">
        <v>98</v>
      </c>
      <c r="H3" s="339" t="s">
        <v>99</v>
      </c>
      <c r="I3" s="329" t="s">
        <v>100</v>
      </c>
      <c r="J3" s="325" t="s">
        <v>101</v>
      </c>
      <c r="K3" s="327" t="s">
        <v>40</v>
      </c>
      <c r="L3" s="352" t="s">
        <v>100</v>
      </c>
      <c r="M3" s="325" t="s">
        <v>101</v>
      </c>
      <c r="N3" s="327" t="s">
        <v>40</v>
      </c>
      <c r="O3" s="329" t="s">
        <v>100</v>
      </c>
      <c r="P3" s="331" t="s">
        <v>40</v>
      </c>
      <c r="Q3" s="333" t="s">
        <v>102</v>
      </c>
      <c r="R3" s="335" t="s">
        <v>103</v>
      </c>
      <c r="S3" s="314" t="s">
        <v>104</v>
      </c>
      <c r="T3" s="315"/>
      <c r="U3" s="316" t="s">
        <v>105</v>
      </c>
      <c r="V3" s="316" t="s">
        <v>106</v>
      </c>
      <c r="W3" s="315" t="s">
        <v>107</v>
      </c>
      <c r="X3" s="318"/>
      <c r="Y3" s="319" t="s">
        <v>108</v>
      </c>
      <c r="Z3" s="320"/>
      <c r="AA3" s="323" t="s">
        <v>101</v>
      </c>
      <c r="AB3" s="370" t="s">
        <v>102</v>
      </c>
      <c r="AC3" s="372" t="s">
        <v>109</v>
      </c>
    </row>
    <row r="4" spans="1:29" ht="17.25" customHeight="1" thickBot="1">
      <c r="A4" s="357"/>
      <c r="B4" s="359"/>
      <c r="C4" s="360"/>
      <c r="D4" s="360"/>
      <c r="E4" s="338"/>
      <c r="F4" s="360"/>
      <c r="G4" s="338"/>
      <c r="H4" s="340"/>
      <c r="I4" s="330"/>
      <c r="J4" s="326"/>
      <c r="K4" s="328"/>
      <c r="L4" s="353"/>
      <c r="M4" s="326"/>
      <c r="N4" s="328"/>
      <c r="O4" s="330"/>
      <c r="P4" s="332"/>
      <c r="Q4" s="334"/>
      <c r="R4" s="336"/>
      <c r="S4" s="68" t="s">
        <v>110</v>
      </c>
      <c r="T4" s="99" t="s">
        <v>111</v>
      </c>
      <c r="U4" s="317"/>
      <c r="V4" s="317"/>
      <c r="W4" s="99" t="s">
        <v>112</v>
      </c>
      <c r="X4" s="69" t="s">
        <v>113</v>
      </c>
      <c r="Y4" s="321"/>
      <c r="Z4" s="322"/>
      <c r="AA4" s="324"/>
      <c r="AB4" s="371"/>
      <c r="AC4" s="373"/>
    </row>
    <row r="5" spans="1:29" ht="15.75" customHeight="1">
      <c r="A5" s="311" t="s">
        <v>118</v>
      </c>
      <c r="B5" s="146" t="s">
        <v>114</v>
      </c>
      <c r="C5" s="304" t="s">
        <v>125</v>
      </c>
      <c r="D5" s="305"/>
      <c r="E5" s="147">
        <v>19.7</v>
      </c>
      <c r="F5" s="97">
        <v>552</v>
      </c>
      <c r="G5" s="148">
        <f t="shared" ref="G5:G10" si="0">E5*F5</f>
        <v>10874.4</v>
      </c>
      <c r="H5" s="149"/>
      <c r="I5" s="150">
        <v>6</v>
      </c>
      <c r="J5" s="151">
        <v>2500</v>
      </c>
      <c r="K5" s="152">
        <f>J5/I5</f>
        <v>416.66666666666669</v>
      </c>
      <c r="L5" s="153">
        <v>6</v>
      </c>
      <c r="M5" s="151">
        <f t="shared" ref="M5:M10" si="1">F5/V5*60</f>
        <v>2258.181818181818</v>
      </c>
      <c r="N5" s="152">
        <f t="shared" ref="N5:N10" si="2">M5/L5</f>
        <v>376.36363636363632</v>
      </c>
      <c r="O5" s="154">
        <f t="shared" ref="O5:O10" si="3">L5-I5</f>
        <v>0</v>
      </c>
      <c r="P5" s="155">
        <f t="shared" ref="P5:P10" si="4">N5-K5</f>
        <v>-40.303030303030368</v>
      </c>
      <c r="Q5" s="156">
        <f t="shared" ref="Q5:Q10" si="5">N5/K5</f>
        <v>0.90327272727272712</v>
      </c>
      <c r="R5" s="306">
        <f>Q21</f>
        <v>0.87389123114606282</v>
      </c>
      <c r="S5" s="157">
        <v>0.31481481481481483</v>
      </c>
      <c r="T5" s="158">
        <v>0.32500000000000001</v>
      </c>
      <c r="U5" s="159"/>
      <c r="V5" s="160">
        <v>14.666666666666668</v>
      </c>
      <c r="W5" s="161"/>
      <c r="X5" s="162"/>
      <c r="Y5" s="309"/>
      <c r="Z5" s="310"/>
      <c r="AA5" s="115">
        <f t="shared" ref="AA5:AA10" si="6">M5-J5</f>
        <v>-241.81818181818198</v>
      </c>
      <c r="AB5" s="156">
        <f t="shared" ref="AB5:AB10" si="7">M5/J5</f>
        <v>0.90327272727272723</v>
      </c>
      <c r="AC5" s="290">
        <f>AB21</f>
        <v>0.87389123114606282</v>
      </c>
    </row>
    <row r="6" spans="1:29" ht="15.75" customHeight="1">
      <c r="A6" s="312"/>
      <c r="B6" s="100" t="s">
        <v>114</v>
      </c>
      <c r="C6" s="293" t="s">
        <v>115</v>
      </c>
      <c r="D6" s="294"/>
      <c r="E6" s="101">
        <v>29.85</v>
      </c>
      <c r="F6" s="102">
        <v>2158</v>
      </c>
      <c r="G6" s="103">
        <f t="shared" si="0"/>
        <v>64416.3</v>
      </c>
      <c r="H6" s="26"/>
      <c r="I6" s="104">
        <v>12</v>
      </c>
      <c r="J6" s="105">
        <v>3600</v>
      </c>
      <c r="K6" s="106">
        <f t="shared" ref="K6:K23" si="8">J6/I6</f>
        <v>300</v>
      </c>
      <c r="L6" s="107">
        <v>12</v>
      </c>
      <c r="M6" s="105">
        <f t="shared" si="1"/>
        <v>3121.2535154680604</v>
      </c>
      <c r="N6" s="106">
        <f t="shared" si="2"/>
        <v>260.10445962233837</v>
      </c>
      <c r="O6" s="108">
        <f t="shared" si="3"/>
        <v>0</v>
      </c>
      <c r="P6" s="109">
        <f t="shared" si="4"/>
        <v>-39.895540377661632</v>
      </c>
      <c r="Q6" s="110">
        <f t="shared" si="5"/>
        <v>0.8670148654077946</v>
      </c>
      <c r="R6" s="307"/>
      <c r="S6" s="47">
        <v>0.32847222222222222</v>
      </c>
      <c r="T6" s="48">
        <v>0.35728009259259258</v>
      </c>
      <c r="U6" s="111">
        <v>4.9999999999999822</v>
      </c>
      <c r="V6" s="112">
        <v>41.48333333333332</v>
      </c>
      <c r="W6" s="113"/>
      <c r="X6" s="116"/>
      <c r="Y6" s="295"/>
      <c r="Z6" s="296"/>
      <c r="AA6" s="117">
        <f t="shared" si="6"/>
        <v>-478.74648453193959</v>
      </c>
      <c r="AB6" s="110">
        <f t="shared" si="7"/>
        <v>0.8670148654077946</v>
      </c>
      <c r="AC6" s="291"/>
    </row>
    <row r="7" spans="1:29" ht="15.75" customHeight="1">
      <c r="A7" s="312"/>
      <c r="B7" s="100" t="s">
        <v>114</v>
      </c>
      <c r="C7" s="293" t="s">
        <v>116</v>
      </c>
      <c r="D7" s="294"/>
      <c r="E7" s="101">
        <v>29.52</v>
      </c>
      <c r="F7" s="102">
        <v>1950</v>
      </c>
      <c r="G7" s="103">
        <f t="shared" si="0"/>
        <v>57564</v>
      </c>
      <c r="H7" s="26"/>
      <c r="I7" s="104">
        <v>12</v>
      </c>
      <c r="J7" s="105">
        <v>3600</v>
      </c>
      <c r="K7" s="106">
        <f t="shared" si="8"/>
        <v>300</v>
      </c>
      <c r="L7" s="107">
        <v>12</v>
      </c>
      <c r="M7" s="105">
        <f t="shared" si="1"/>
        <v>3118.6139493558371</v>
      </c>
      <c r="N7" s="106">
        <f t="shared" si="2"/>
        <v>259.88449577965309</v>
      </c>
      <c r="O7" s="108">
        <f t="shared" si="3"/>
        <v>0</v>
      </c>
      <c r="P7" s="109">
        <f t="shared" si="4"/>
        <v>-40.115504220346907</v>
      </c>
      <c r="Q7" s="110">
        <f t="shared" si="5"/>
        <v>0.8662816525988436</v>
      </c>
      <c r="R7" s="307"/>
      <c r="S7" s="47">
        <v>0.36075231481481479</v>
      </c>
      <c r="T7" s="48">
        <v>0.38680555555555557</v>
      </c>
      <c r="U7" s="111">
        <v>4.9999999999999822</v>
      </c>
      <c r="V7" s="112">
        <v>37.516666666666723</v>
      </c>
      <c r="W7" s="113"/>
      <c r="X7" s="116"/>
      <c r="Y7" s="295"/>
      <c r="Z7" s="296"/>
      <c r="AA7" s="117">
        <f t="shared" si="6"/>
        <v>-481.38605064416288</v>
      </c>
      <c r="AB7" s="110">
        <f t="shared" si="7"/>
        <v>0.8662816525988436</v>
      </c>
      <c r="AC7" s="291"/>
    </row>
    <row r="8" spans="1:29" ht="15.75" customHeight="1">
      <c r="A8" s="312"/>
      <c r="B8" s="100" t="s">
        <v>120</v>
      </c>
      <c r="C8" s="293" t="s">
        <v>121</v>
      </c>
      <c r="D8" s="294"/>
      <c r="E8" s="101">
        <v>28.57</v>
      </c>
      <c r="F8" s="102">
        <v>2163</v>
      </c>
      <c r="G8" s="103">
        <f t="shared" si="0"/>
        <v>61796.91</v>
      </c>
      <c r="H8" s="26"/>
      <c r="I8" s="104">
        <v>12</v>
      </c>
      <c r="J8" s="105">
        <v>3600</v>
      </c>
      <c r="K8" s="106">
        <f t="shared" si="8"/>
        <v>300</v>
      </c>
      <c r="L8" s="107">
        <v>12</v>
      </c>
      <c r="M8" s="105">
        <f t="shared" si="1"/>
        <v>3113.4746101559363</v>
      </c>
      <c r="N8" s="106">
        <f t="shared" si="2"/>
        <v>259.45621751299467</v>
      </c>
      <c r="O8" s="108">
        <f t="shared" si="3"/>
        <v>0</v>
      </c>
      <c r="P8" s="109">
        <f t="shared" si="4"/>
        <v>-40.54378248700533</v>
      </c>
      <c r="Q8" s="110">
        <f t="shared" si="5"/>
        <v>0.86485405837664886</v>
      </c>
      <c r="R8" s="307"/>
      <c r="S8" s="47">
        <v>0.39049768518518518</v>
      </c>
      <c r="T8" s="48">
        <v>0.41944444444444445</v>
      </c>
      <c r="U8" s="111">
        <v>5.3166666666666451</v>
      </c>
      <c r="V8" s="112">
        <v>41.683333333333351</v>
      </c>
      <c r="W8" s="113"/>
      <c r="X8" s="116"/>
      <c r="Y8" s="295"/>
      <c r="Z8" s="296"/>
      <c r="AA8" s="117">
        <f t="shared" si="6"/>
        <v>-486.52538984406374</v>
      </c>
      <c r="AB8" s="110">
        <f t="shared" si="7"/>
        <v>0.86485405837664897</v>
      </c>
      <c r="AC8" s="291"/>
    </row>
    <row r="9" spans="1:29" ht="15.75" customHeight="1">
      <c r="A9" s="312"/>
      <c r="B9" s="100" t="s">
        <v>114</v>
      </c>
      <c r="C9" s="293" t="s">
        <v>119</v>
      </c>
      <c r="D9" s="294"/>
      <c r="E9" s="101">
        <v>25.64</v>
      </c>
      <c r="F9" s="102">
        <v>1369</v>
      </c>
      <c r="G9" s="103">
        <f t="shared" si="0"/>
        <v>35101.160000000003</v>
      </c>
      <c r="H9" s="13"/>
      <c r="I9" s="104">
        <v>11</v>
      </c>
      <c r="J9" s="105">
        <v>3600</v>
      </c>
      <c r="K9" s="106">
        <f t="shared" si="8"/>
        <v>327.27272727272725</v>
      </c>
      <c r="L9" s="118">
        <v>11</v>
      </c>
      <c r="M9" s="105">
        <f t="shared" si="1"/>
        <v>3153.1669865642998</v>
      </c>
      <c r="N9" s="106">
        <f t="shared" si="2"/>
        <v>286.65154423311816</v>
      </c>
      <c r="O9" s="108">
        <f t="shared" si="3"/>
        <v>0</v>
      </c>
      <c r="P9" s="109">
        <f t="shared" si="4"/>
        <v>-40.621183039609093</v>
      </c>
      <c r="Q9" s="110">
        <f t="shared" si="5"/>
        <v>0.87587971849008328</v>
      </c>
      <c r="R9" s="307"/>
      <c r="S9" s="47">
        <v>0.4236111111111111</v>
      </c>
      <c r="T9" s="48">
        <v>0.44170138888888888</v>
      </c>
      <c r="U9" s="111">
        <v>5.9999999999999787</v>
      </c>
      <c r="V9" s="112">
        <v>26.049999999999997</v>
      </c>
      <c r="W9" s="113"/>
      <c r="X9" s="116"/>
      <c r="Y9" s="295"/>
      <c r="Z9" s="296"/>
      <c r="AA9" s="117">
        <f t="shared" si="6"/>
        <v>-446.8330134357002</v>
      </c>
      <c r="AB9" s="110">
        <f t="shared" si="7"/>
        <v>0.87587971849008328</v>
      </c>
      <c r="AC9" s="291"/>
    </row>
    <row r="10" spans="1:29" ht="15.75" customHeight="1">
      <c r="A10" s="312"/>
      <c r="B10" s="100" t="s">
        <v>114</v>
      </c>
      <c r="C10" s="293" t="s">
        <v>219</v>
      </c>
      <c r="D10" s="294"/>
      <c r="E10" s="101">
        <v>30.95</v>
      </c>
      <c r="F10" s="102">
        <v>601</v>
      </c>
      <c r="G10" s="121">
        <f t="shared" si="0"/>
        <v>18600.95</v>
      </c>
      <c r="H10" s="122"/>
      <c r="I10" s="104">
        <v>12</v>
      </c>
      <c r="J10" s="105">
        <v>1750</v>
      </c>
      <c r="K10" s="106">
        <f t="shared" si="8"/>
        <v>145.83333333333334</v>
      </c>
      <c r="L10" s="107">
        <v>12</v>
      </c>
      <c r="M10" s="105">
        <f t="shared" si="1"/>
        <v>1533.3805811481202</v>
      </c>
      <c r="N10" s="106">
        <f t="shared" si="2"/>
        <v>127.78171509567669</v>
      </c>
      <c r="O10" s="108">
        <f t="shared" si="3"/>
        <v>0</v>
      </c>
      <c r="P10" s="109">
        <f t="shared" si="4"/>
        <v>-18.051618237656655</v>
      </c>
      <c r="Q10" s="110">
        <f t="shared" si="5"/>
        <v>0.87621747494178293</v>
      </c>
      <c r="R10" s="307"/>
      <c r="S10" s="47">
        <v>0.44547453703703704</v>
      </c>
      <c r="T10" s="48">
        <v>0.46180555555555558</v>
      </c>
      <c r="U10" s="111">
        <v>5.4333333333333567</v>
      </c>
      <c r="V10" s="112">
        <v>23.516666666666694</v>
      </c>
      <c r="W10" s="113">
        <v>0.46180555555555558</v>
      </c>
      <c r="X10" s="116">
        <v>0.50090277777777781</v>
      </c>
      <c r="Y10" s="295"/>
      <c r="Z10" s="296"/>
      <c r="AA10" s="117">
        <f t="shared" si="6"/>
        <v>-216.6194188518798</v>
      </c>
      <c r="AB10" s="110">
        <f t="shared" si="7"/>
        <v>0.87621747494178293</v>
      </c>
      <c r="AC10" s="291"/>
    </row>
    <row r="11" spans="1:29" ht="15.75" customHeight="1">
      <c r="A11" s="312"/>
      <c r="B11" s="100"/>
      <c r="C11" s="293"/>
      <c r="D11" s="294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307"/>
      <c r="S11" s="47"/>
      <c r="T11" s="48"/>
      <c r="U11" s="111"/>
      <c r="V11" s="112"/>
      <c r="W11" s="113"/>
      <c r="X11" s="116"/>
      <c r="Y11" s="295"/>
      <c r="Z11" s="296"/>
      <c r="AA11" s="117"/>
      <c r="AB11" s="110"/>
      <c r="AC11" s="291"/>
    </row>
    <row r="12" spans="1:29" ht="15.75" customHeight="1">
      <c r="A12" s="312"/>
      <c r="B12" s="100"/>
      <c r="C12" s="293"/>
      <c r="D12" s="294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07"/>
      <c r="S12" s="47"/>
      <c r="T12" s="48"/>
      <c r="U12" s="111"/>
      <c r="V12" s="112"/>
      <c r="W12" s="113"/>
      <c r="X12" s="116"/>
      <c r="Y12" s="295"/>
      <c r="Z12" s="296"/>
      <c r="AA12" s="117"/>
      <c r="AB12" s="110"/>
      <c r="AC12" s="291"/>
    </row>
    <row r="13" spans="1:29" ht="15.75" customHeight="1">
      <c r="A13" s="312"/>
      <c r="B13" s="100"/>
      <c r="C13" s="293"/>
      <c r="D13" s="294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07"/>
      <c r="S13" s="47"/>
      <c r="T13" s="48"/>
      <c r="U13" s="111"/>
      <c r="V13" s="112"/>
      <c r="W13" s="113"/>
      <c r="X13" s="127"/>
      <c r="Y13" s="295"/>
      <c r="Z13" s="296"/>
      <c r="AA13" s="117"/>
      <c r="AB13" s="110"/>
      <c r="AC13" s="291"/>
    </row>
    <row r="14" spans="1:29" ht="15.75" customHeight="1">
      <c r="A14" s="312"/>
      <c r="B14" s="100"/>
      <c r="C14" s="293"/>
      <c r="D14" s="294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07"/>
      <c r="S14" s="47"/>
      <c r="T14" s="48"/>
      <c r="U14" s="111"/>
      <c r="V14" s="112"/>
      <c r="W14" s="113"/>
      <c r="X14" s="127"/>
      <c r="Y14" s="295"/>
      <c r="Z14" s="296"/>
      <c r="AA14" s="117"/>
      <c r="AB14" s="110"/>
      <c r="AC14" s="291"/>
    </row>
    <row r="15" spans="1:29" ht="15.75" customHeight="1">
      <c r="A15" s="312"/>
      <c r="B15" s="100"/>
      <c r="C15" s="293"/>
      <c r="D15" s="29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07"/>
      <c r="S15" s="47"/>
      <c r="T15" s="48"/>
      <c r="U15" s="111"/>
      <c r="V15" s="112"/>
      <c r="W15" s="113"/>
      <c r="X15" s="127"/>
      <c r="Y15" s="295"/>
      <c r="Z15" s="296"/>
      <c r="AA15" s="117"/>
      <c r="AB15" s="110"/>
      <c r="AC15" s="291"/>
    </row>
    <row r="16" spans="1:29" ht="15.75" customHeight="1">
      <c r="A16" s="312"/>
      <c r="B16" s="100"/>
      <c r="C16" s="293"/>
      <c r="D16" s="29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07"/>
      <c r="S16" s="47"/>
      <c r="T16" s="48"/>
      <c r="U16" s="111"/>
      <c r="V16" s="112"/>
      <c r="W16" s="113"/>
      <c r="X16" s="127"/>
      <c r="Y16" s="295"/>
      <c r="Z16" s="296"/>
      <c r="AA16" s="117"/>
      <c r="AB16" s="110"/>
      <c r="AC16" s="291"/>
    </row>
    <row r="17" spans="1:29" ht="15.75" customHeight="1">
      <c r="A17" s="312"/>
      <c r="B17" s="100"/>
      <c r="C17" s="293"/>
      <c r="D17" s="29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07"/>
      <c r="S17" s="47"/>
      <c r="T17" s="48"/>
      <c r="U17" s="111"/>
      <c r="V17" s="112"/>
      <c r="W17" s="113"/>
      <c r="X17" s="127"/>
      <c r="Y17" s="295"/>
      <c r="Z17" s="296"/>
      <c r="AA17" s="117"/>
      <c r="AB17" s="110"/>
      <c r="AC17" s="291"/>
    </row>
    <row r="18" spans="1:29" ht="15.75" customHeight="1">
      <c r="A18" s="312"/>
      <c r="B18" s="100"/>
      <c r="C18" s="293"/>
      <c r="D18" s="29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07"/>
      <c r="S18" s="47"/>
      <c r="T18" s="48"/>
      <c r="U18" s="111"/>
      <c r="V18" s="112"/>
      <c r="W18" s="113"/>
      <c r="X18" s="127"/>
      <c r="Y18" s="295"/>
      <c r="Z18" s="296"/>
      <c r="AA18" s="117"/>
      <c r="AB18" s="110"/>
      <c r="AC18" s="291"/>
    </row>
    <row r="19" spans="1:29" ht="15.75" customHeight="1">
      <c r="A19" s="312"/>
      <c r="B19" s="100"/>
      <c r="C19" s="293"/>
      <c r="D19" s="29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07"/>
      <c r="S19" s="47"/>
      <c r="T19" s="48"/>
      <c r="U19" s="111"/>
      <c r="V19" s="112"/>
      <c r="W19" s="113"/>
      <c r="X19" s="127"/>
      <c r="Y19" s="295"/>
      <c r="Z19" s="296"/>
      <c r="AA19" s="117"/>
      <c r="AB19" s="110"/>
      <c r="AC19" s="291"/>
    </row>
    <row r="20" spans="1:29" ht="15.75" customHeight="1">
      <c r="A20" s="312"/>
      <c r="B20" s="163"/>
      <c r="C20" s="293"/>
      <c r="D20" s="294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07"/>
      <c r="S20" s="119"/>
      <c r="T20" s="120"/>
      <c r="U20" s="130"/>
      <c r="V20" s="131"/>
      <c r="W20" s="126"/>
      <c r="X20" s="127"/>
      <c r="Y20" s="295"/>
      <c r="Z20" s="296"/>
      <c r="AA20" s="165"/>
      <c r="AB20" s="125"/>
      <c r="AC20" s="291"/>
    </row>
    <row r="21" spans="1:29" ht="15.75" customHeight="1" thickBot="1">
      <c r="A21" s="313"/>
      <c r="B21" s="133" t="s">
        <v>117</v>
      </c>
      <c r="C21" s="297"/>
      <c r="D21" s="297"/>
      <c r="E21" s="134"/>
      <c r="F21" s="167"/>
      <c r="G21" s="135"/>
      <c r="H21" s="69"/>
      <c r="I21" s="136">
        <f t="shared" ref="I21:J21" si="9">AVERAGE(I5:I20)</f>
        <v>10.833333333333334</v>
      </c>
      <c r="J21" s="137">
        <f t="shared" si="9"/>
        <v>3108.3333333333335</v>
      </c>
      <c r="K21" s="138">
        <f t="shared" ref="K21" si="10">J21/I21</f>
        <v>286.92307692307691</v>
      </c>
      <c r="L21" s="136">
        <f t="shared" ref="L21:M21" si="11">AVERAGE(L5:L20)</f>
        <v>10.833333333333334</v>
      </c>
      <c r="M21" s="137">
        <f t="shared" si="11"/>
        <v>2716.345243479012</v>
      </c>
      <c r="N21" s="138">
        <f>M21/L21</f>
        <v>250.73956093652416</v>
      </c>
      <c r="O21" s="139">
        <f>L21-I21</f>
        <v>0</v>
      </c>
      <c r="P21" s="140">
        <f>N21-K21</f>
        <v>-36.183515986552749</v>
      </c>
      <c r="Q21" s="141">
        <f>N21/K21</f>
        <v>0.87389123114606282</v>
      </c>
      <c r="R21" s="308"/>
      <c r="S21" s="142">
        <f>S5</f>
        <v>0.31481481481481483</v>
      </c>
      <c r="T21" s="143">
        <f>INDEX(T5:T20,COUNTA(T5:T20))</f>
        <v>0.46180555555555558</v>
      </c>
      <c r="U21" s="144"/>
      <c r="V21" s="166"/>
      <c r="W21" s="167"/>
      <c r="X21" s="138"/>
      <c r="Y21" s="298"/>
      <c r="Z21" s="299"/>
      <c r="AA21" s="168">
        <f>M21-J21</f>
        <v>-391.98808985432152</v>
      </c>
      <c r="AB21" s="141">
        <f>M21/J21</f>
        <v>0.87389123114606282</v>
      </c>
      <c r="AC21" s="292"/>
    </row>
    <row r="22" spans="1:29" ht="15.75" customHeight="1">
      <c r="A22" s="300" t="s">
        <v>122</v>
      </c>
      <c r="B22" s="114" t="s">
        <v>114</v>
      </c>
      <c r="C22" s="304" t="s">
        <v>123</v>
      </c>
      <c r="D22" s="305"/>
      <c r="E22" s="147">
        <v>14.03</v>
      </c>
      <c r="F22" s="97">
        <v>1100</v>
      </c>
      <c r="G22" s="148">
        <f t="shared" ref="G22:G23" si="12">E22*F22</f>
        <v>15433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2317.1445289643043</v>
      </c>
      <c r="N22" s="152">
        <f>M22/L22</f>
        <v>386.19075482738407</v>
      </c>
      <c r="O22" s="154">
        <f>L22-I22</f>
        <v>0</v>
      </c>
      <c r="P22" s="155">
        <f>N22-K22</f>
        <v>-47.142578505949245</v>
      </c>
      <c r="Q22" s="156">
        <f>N22/K22</f>
        <v>0.89120943421704024</v>
      </c>
      <c r="R22" s="306">
        <f>Q38</f>
        <v>0.89114531169590783</v>
      </c>
      <c r="S22" s="157">
        <v>0.25</v>
      </c>
      <c r="T22" s="158">
        <v>0.26978009259259261</v>
      </c>
      <c r="U22" s="159"/>
      <c r="V22" s="160">
        <v>28.483333333333363</v>
      </c>
      <c r="W22" s="158"/>
      <c r="X22" s="169"/>
      <c r="Y22" s="309"/>
      <c r="Z22" s="310"/>
      <c r="AA22" s="115">
        <f>M22-J22</f>
        <v>-282.8554710356957</v>
      </c>
      <c r="AB22" s="156">
        <f>M22/J22</f>
        <v>0.89120943421704013</v>
      </c>
      <c r="AC22" s="290">
        <f>AB38</f>
        <v>0.89114531169590783</v>
      </c>
    </row>
    <row r="23" spans="1:29" ht="15.75" customHeight="1">
      <c r="A23" s="301"/>
      <c r="B23" s="100" t="s">
        <v>114</v>
      </c>
      <c r="C23" s="293" t="s">
        <v>124</v>
      </c>
      <c r="D23" s="294"/>
      <c r="E23" s="101">
        <v>14.49</v>
      </c>
      <c r="F23" s="102">
        <v>1114</v>
      </c>
      <c r="G23" s="103">
        <f t="shared" si="12"/>
        <v>16141.86</v>
      </c>
      <c r="H23" s="26"/>
      <c r="I23" s="104">
        <v>6</v>
      </c>
      <c r="J23" s="105">
        <v>2600</v>
      </c>
      <c r="K23" s="106">
        <f t="shared" si="8"/>
        <v>433.33333333333331</v>
      </c>
      <c r="L23" s="107">
        <v>6</v>
      </c>
      <c r="M23" s="105">
        <f>F23/V23*60</f>
        <v>2316.8110918544166</v>
      </c>
      <c r="N23" s="106">
        <f>M23/L23</f>
        <v>386.13518197573609</v>
      </c>
      <c r="O23" s="108">
        <f>L23-I23</f>
        <v>0</v>
      </c>
      <c r="P23" s="109">
        <f>N23-K23</f>
        <v>-47.198151357597226</v>
      </c>
      <c r="Q23" s="110">
        <f>N23/K23</f>
        <v>0.89108118917477563</v>
      </c>
      <c r="R23" s="307"/>
      <c r="S23" s="47">
        <v>0.27302083333333332</v>
      </c>
      <c r="T23" s="48">
        <v>0.29305555555555557</v>
      </c>
      <c r="U23" s="111">
        <v>4.6666666666666234</v>
      </c>
      <c r="V23" s="112">
        <v>28.850000000000033</v>
      </c>
      <c r="W23" s="113"/>
      <c r="X23" s="13"/>
      <c r="Y23" s="295"/>
      <c r="Z23" s="296"/>
      <c r="AA23" s="117">
        <f>M23-J23</f>
        <v>-283.18890814558335</v>
      </c>
      <c r="AB23" s="110">
        <f>M23/J23</f>
        <v>0.89108118917477563</v>
      </c>
      <c r="AC23" s="291"/>
    </row>
    <row r="24" spans="1:29" ht="15.75" customHeight="1">
      <c r="A24" s="301"/>
      <c r="B24" s="100"/>
      <c r="C24" s="293"/>
      <c r="D24" s="294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307"/>
      <c r="S24" s="47"/>
      <c r="T24" s="48"/>
      <c r="U24" s="111"/>
      <c r="V24" s="112"/>
      <c r="W24" s="113"/>
      <c r="X24" s="13"/>
      <c r="Y24" s="295"/>
      <c r="Z24" s="296"/>
      <c r="AA24" s="117"/>
      <c r="AB24" s="110"/>
      <c r="AC24" s="291"/>
    </row>
    <row r="25" spans="1:29" ht="15.75" customHeight="1">
      <c r="A25" s="301"/>
      <c r="B25" s="100"/>
      <c r="C25" s="293"/>
      <c r="D25" s="294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07"/>
      <c r="S25" s="47"/>
      <c r="T25" s="48"/>
      <c r="U25" s="111"/>
      <c r="V25" s="112"/>
      <c r="W25" s="113"/>
      <c r="X25" s="116"/>
      <c r="Y25" s="295"/>
      <c r="Z25" s="296"/>
      <c r="AA25" s="117"/>
      <c r="AB25" s="110"/>
      <c r="AC25" s="291"/>
    </row>
    <row r="26" spans="1:29" ht="15.75" customHeight="1">
      <c r="A26" s="302"/>
      <c r="B26" s="100"/>
      <c r="C26" s="293"/>
      <c r="D26" s="294"/>
      <c r="E26" s="101"/>
      <c r="F26" s="102"/>
      <c r="G26" s="103"/>
      <c r="H26" s="13"/>
      <c r="I26" s="104"/>
      <c r="J26" s="105"/>
      <c r="K26" s="106"/>
      <c r="L26" s="118"/>
      <c r="M26" s="105"/>
      <c r="N26" s="106"/>
      <c r="O26" s="108"/>
      <c r="P26" s="109"/>
      <c r="Q26" s="110"/>
      <c r="R26" s="307"/>
      <c r="S26" s="47"/>
      <c r="T26" s="48"/>
      <c r="U26" s="111"/>
      <c r="V26" s="112"/>
      <c r="W26" s="113"/>
      <c r="X26" s="13"/>
      <c r="Y26" s="295"/>
      <c r="Z26" s="296"/>
      <c r="AA26" s="117"/>
      <c r="AB26" s="110"/>
      <c r="AC26" s="291"/>
    </row>
    <row r="27" spans="1:29" ht="15.75" customHeight="1">
      <c r="A27" s="302"/>
      <c r="B27" s="100"/>
      <c r="C27" s="293"/>
      <c r="D27" s="294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07"/>
      <c r="S27" s="47"/>
      <c r="T27" s="48"/>
      <c r="U27" s="111"/>
      <c r="V27" s="112"/>
      <c r="W27" s="113"/>
      <c r="X27" s="50"/>
      <c r="Y27" s="295"/>
      <c r="Z27" s="296"/>
      <c r="AA27" s="117"/>
      <c r="AB27" s="110"/>
      <c r="AC27" s="291"/>
    </row>
    <row r="28" spans="1:29" ht="15.75" customHeight="1">
      <c r="A28" s="302"/>
      <c r="B28" s="100"/>
      <c r="C28" s="293"/>
      <c r="D28" s="294"/>
      <c r="E28" s="101"/>
      <c r="F28" s="102"/>
      <c r="G28" s="121"/>
      <c r="H28" s="62"/>
      <c r="I28" s="104"/>
      <c r="J28" s="105"/>
      <c r="K28" s="106"/>
      <c r="L28" s="118"/>
      <c r="M28" s="105"/>
      <c r="N28" s="106"/>
      <c r="O28" s="123"/>
      <c r="P28" s="124"/>
      <c r="Q28" s="125"/>
      <c r="R28" s="307"/>
      <c r="S28" s="47"/>
      <c r="T28" s="48"/>
      <c r="U28" s="111"/>
      <c r="V28" s="112"/>
      <c r="W28" s="113"/>
      <c r="X28" s="116"/>
      <c r="Y28" s="295"/>
      <c r="Z28" s="296"/>
      <c r="AA28" s="117"/>
      <c r="AB28" s="110"/>
      <c r="AC28" s="291"/>
    </row>
    <row r="29" spans="1:29" ht="15.75" customHeight="1">
      <c r="A29" s="302"/>
      <c r="B29" s="100"/>
      <c r="C29" s="293"/>
      <c r="D29" s="294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07"/>
      <c r="S29" s="47"/>
      <c r="T29" s="48"/>
      <c r="U29" s="111"/>
      <c r="V29" s="112"/>
      <c r="W29" s="113"/>
      <c r="X29" s="116"/>
      <c r="Y29" s="295"/>
      <c r="Z29" s="296"/>
      <c r="AA29" s="117"/>
      <c r="AB29" s="110"/>
      <c r="AC29" s="291"/>
    </row>
    <row r="30" spans="1:29" ht="15.75" customHeight="1">
      <c r="A30" s="302"/>
      <c r="B30" s="100"/>
      <c r="C30" s="293"/>
      <c r="D30" s="294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07"/>
      <c r="S30" s="119"/>
      <c r="T30" s="120"/>
      <c r="U30" s="111"/>
      <c r="V30" s="131"/>
      <c r="W30" s="113"/>
      <c r="X30" s="116"/>
      <c r="Y30" s="295"/>
      <c r="Z30" s="296"/>
      <c r="AA30" s="117"/>
      <c r="AB30" s="110"/>
      <c r="AC30" s="291"/>
    </row>
    <row r="31" spans="1:29" ht="15.75" customHeight="1">
      <c r="A31" s="302"/>
      <c r="B31" s="100"/>
      <c r="C31" s="293"/>
      <c r="D31" s="294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07"/>
      <c r="S31" s="119"/>
      <c r="T31" s="120"/>
      <c r="U31" s="111"/>
      <c r="V31" s="131"/>
      <c r="W31" s="126"/>
      <c r="X31" s="127"/>
      <c r="Y31" s="295"/>
      <c r="Z31" s="296"/>
      <c r="AA31" s="117"/>
      <c r="AB31" s="110"/>
      <c r="AC31" s="291"/>
    </row>
    <row r="32" spans="1:29" ht="15.75" customHeight="1">
      <c r="A32" s="302"/>
      <c r="B32" s="100"/>
      <c r="C32" s="293"/>
      <c r="D32" s="294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07"/>
      <c r="S32" s="119"/>
      <c r="T32" s="120"/>
      <c r="U32" s="111"/>
      <c r="V32" s="131"/>
      <c r="W32" s="126"/>
      <c r="X32" s="127"/>
      <c r="Y32" s="295"/>
      <c r="Z32" s="296"/>
      <c r="AA32" s="117"/>
      <c r="AB32" s="110"/>
      <c r="AC32" s="291"/>
    </row>
    <row r="33" spans="1:29" ht="15.75" customHeight="1">
      <c r="A33" s="302"/>
      <c r="B33" s="100"/>
      <c r="C33" s="293"/>
      <c r="D33" s="294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07"/>
      <c r="S33" s="119"/>
      <c r="T33" s="120"/>
      <c r="U33" s="111"/>
      <c r="V33" s="131"/>
      <c r="W33" s="126"/>
      <c r="X33" s="127"/>
      <c r="Y33" s="295"/>
      <c r="Z33" s="296"/>
      <c r="AA33" s="117"/>
      <c r="AB33" s="110"/>
      <c r="AC33" s="291"/>
    </row>
    <row r="34" spans="1:29" ht="15.75" customHeight="1">
      <c r="A34" s="302"/>
      <c r="B34" s="100"/>
      <c r="C34" s="293"/>
      <c r="D34" s="294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07"/>
      <c r="S34" s="119"/>
      <c r="T34" s="120"/>
      <c r="U34" s="111"/>
      <c r="V34" s="131"/>
      <c r="W34" s="126"/>
      <c r="X34" s="127"/>
      <c r="Y34" s="295"/>
      <c r="Z34" s="296"/>
      <c r="AA34" s="117"/>
      <c r="AB34" s="110"/>
      <c r="AC34" s="291"/>
    </row>
    <row r="35" spans="1:29" ht="15.75" customHeight="1">
      <c r="A35" s="302"/>
      <c r="B35" s="100"/>
      <c r="C35" s="293"/>
      <c r="D35" s="294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07"/>
      <c r="S35" s="119"/>
      <c r="T35" s="120"/>
      <c r="U35" s="111"/>
      <c r="V35" s="131"/>
      <c r="W35" s="126"/>
      <c r="X35" s="127"/>
      <c r="Y35" s="295"/>
      <c r="Z35" s="296"/>
      <c r="AA35" s="117"/>
      <c r="AB35" s="110"/>
      <c r="AC35" s="291"/>
    </row>
    <row r="36" spans="1:29" ht="15.75" customHeight="1">
      <c r="A36" s="302"/>
      <c r="B36" s="100"/>
      <c r="C36" s="293"/>
      <c r="D36" s="294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07"/>
      <c r="S36" s="119"/>
      <c r="T36" s="120"/>
      <c r="U36" s="111"/>
      <c r="V36" s="131"/>
      <c r="W36" s="126"/>
      <c r="X36" s="127"/>
      <c r="Y36" s="295"/>
      <c r="Z36" s="296"/>
      <c r="AA36" s="117"/>
      <c r="AB36" s="110"/>
      <c r="AC36" s="291"/>
    </row>
    <row r="37" spans="1:29" ht="15.75" customHeight="1">
      <c r="A37" s="302"/>
      <c r="B37" s="100"/>
      <c r="C37" s="293"/>
      <c r="D37" s="294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07"/>
      <c r="S37" s="119"/>
      <c r="T37" s="120"/>
      <c r="U37" s="130"/>
      <c r="V37" s="131"/>
      <c r="W37" s="126"/>
      <c r="X37" s="127"/>
      <c r="Y37" s="295"/>
      <c r="Z37" s="296"/>
      <c r="AA37" s="165"/>
      <c r="AB37" s="125"/>
      <c r="AC37" s="291"/>
    </row>
    <row r="38" spans="1:29" ht="15.75" customHeight="1" thickBot="1">
      <c r="A38" s="303"/>
      <c r="B38" s="133" t="s">
        <v>117</v>
      </c>
      <c r="C38" s="297"/>
      <c r="D38" s="297"/>
      <c r="E38" s="134"/>
      <c r="F38" s="167"/>
      <c r="G38" s="135"/>
      <c r="H38" s="69"/>
      <c r="I38" s="136">
        <f t="shared" ref="I38:J38" si="13">AVERAGE(I22:I37)</f>
        <v>6</v>
      </c>
      <c r="J38" s="137">
        <f t="shared" si="13"/>
        <v>2600</v>
      </c>
      <c r="K38" s="138">
        <f t="shared" ref="K38" si="14">J38/I38</f>
        <v>433.33333333333331</v>
      </c>
      <c r="L38" s="136">
        <f t="shared" ref="L38:M38" si="15">AVERAGE(L22:L37)</f>
        <v>6</v>
      </c>
      <c r="M38" s="137">
        <f t="shared" si="15"/>
        <v>2316.9778104093602</v>
      </c>
      <c r="N38" s="138">
        <f>M38/L38</f>
        <v>386.16296840156002</v>
      </c>
      <c r="O38" s="139">
        <f>L38-I38</f>
        <v>0</v>
      </c>
      <c r="P38" s="140">
        <f>N38-K38</f>
        <v>-47.170364931773292</v>
      </c>
      <c r="Q38" s="141">
        <f>N38/K38</f>
        <v>0.89114531169590783</v>
      </c>
      <c r="R38" s="308"/>
      <c r="S38" s="142">
        <f>S22</f>
        <v>0.25</v>
      </c>
      <c r="T38" s="143">
        <f>INDEX(T22:T37,COUNTA(T22:T37))</f>
        <v>0.29305555555555557</v>
      </c>
      <c r="U38" s="144"/>
      <c r="V38" s="166"/>
      <c r="W38" s="167"/>
      <c r="X38" s="138"/>
      <c r="Y38" s="298"/>
      <c r="Z38" s="299"/>
      <c r="AA38" s="168">
        <f>M38-J38</f>
        <v>-283.02218959063975</v>
      </c>
      <c r="AB38" s="141">
        <f>M38/J38</f>
        <v>0.89114531169590783</v>
      </c>
      <c r="AC38" s="292"/>
    </row>
    <row r="39" spans="1:29" ht="15.75" customHeight="1">
      <c r="A39" s="311" t="s">
        <v>245</v>
      </c>
      <c r="B39" s="114" t="s">
        <v>120</v>
      </c>
      <c r="C39" s="304" t="s">
        <v>246</v>
      </c>
      <c r="D39" s="305"/>
      <c r="E39" s="147">
        <v>22.21</v>
      </c>
      <c r="F39" s="97">
        <v>3464</v>
      </c>
      <c r="G39" s="148">
        <f t="shared" ref="G39:G41" si="16">E39*F39</f>
        <v>76935.44</v>
      </c>
      <c r="H39" s="149"/>
      <c r="I39" s="150">
        <v>5</v>
      </c>
      <c r="J39" s="151">
        <v>3000</v>
      </c>
      <c r="K39" s="152">
        <f>J39/I39</f>
        <v>600</v>
      </c>
      <c r="L39" s="153">
        <v>5</v>
      </c>
      <c r="M39" s="151">
        <f>F39/V39*60</f>
        <v>2529.4929006085194</v>
      </c>
      <c r="N39" s="152">
        <f>M39/L39</f>
        <v>505.8985801217039</v>
      </c>
      <c r="O39" s="154">
        <f>L39-I39</f>
        <v>0</v>
      </c>
      <c r="P39" s="155">
        <f>N39-K39</f>
        <v>-94.101419878296099</v>
      </c>
      <c r="Q39" s="156">
        <f>N39/K39</f>
        <v>0.84316430020283983</v>
      </c>
      <c r="R39" s="306">
        <f>Q55</f>
        <v>0.87831837233582855</v>
      </c>
      <c r="S39" s="157">
        <v>0.29166666666666669</v>
      </c>
      <c r="T39" s="158">
        <v>0.34872685185185187</v>
      </c>
      <c r="U39" s="159"/>
      <c r="V39" s="160">
        <v>82.166666666666671</v>
      </c>
      <c r="W39" s="158"/>
      <c r="X39" s="169"/>
      <c r="Y39" s="309"/>
      <c r="Z39" s="310"/>
      <c r="AA39" s="115">
        <f>M39-J39</f>
        <v>-470.50709939148055</v>
      </c>
      <c r="AB39" s="156">
        <f>M39/J39</f>
        <v>0.84316430020283983</v>
      </c>
      <c r="AC39" s="290">
        <f>AB55</f>
        <v>0.87831837233582855</v>
      </c>
    </row>
    <row r="40" spans="1:29" ht="15.75" customHeight="1">
      <c r="A40" s="312"/>
      <c r="B40" s="100" t="s">
        <v>120</v>
      </c>
      <c r="C40" s="293" t="s">
        <v>128</v>
      </c>
      <c r="D40" s="294"/>
      <c r="E40" s="101">
        <v>22.28</v>
      </c>
      <c r="F40" s="102">
        <v>1100</v>
      </c>
      <c r="G40" s="103">
        <f t="shared" si="16"/>
        <v>24508</v>
      </c>
      <c r="H40" s="26"/>
      <c r="I40" s="104">
        <v>5</v>
      </c>
      <c r="J40" s="105">
        <v>3300</v>
      </c>
      <c r="K40" s="106">
        <f t="shared" ref="K40:K59" si="17">J40/I40</f>
        <v>660</v>
      </c>
      <c r="L40" s="107">
        <v>5</v>
      </c>
      <c r="M40" s="105">
        <f>F40/V40*60</f>
        <v>2953.0201342281912</v>
      </c>
      <c r="N40" s="106">
        <f>M40/L40</f>
        <v>590.60402684563826</v>
      </c>
      <c r="O40" s="108">
        <f>L40-I40</f>
        <v>0</v>
      </c>
      <c r="P40" s="109">
        <f>N40-K40</f>
        <v>-69.395973154361741</v>
      </c>
      <c r="Q40" s="110">
        <f>N40/K40</f>
        <v>0.89485458612975499</v>
      </c>
      <c r="R40" s="307"/>
      <c r="S40" s="47">
        <v>0.35208333333333336</v>
      </c>
      <c r="T40" s="48">
        <v>0.36760416666666668</v>
      </c>
      <c r="U40" s="111">
        <v>4.8333333333333428</v>
      </c>
      <c r="V40" s="112">
        <v>22.349999999999977</v>
      </c>
      <c r="W40" s="113"/>
      <c r="X40" s="116"/>
      <c r="Y40" s="295"/>
      <c r="Z40" s="296"/>
      <c r="AA40" s="117">
        <f>M40-J40</f>
        <v>-346.97986577180882</v>
      </c>
      <c r="AB40" s="110">
        <f>M40/J40</f>
        <v>0.89485458612975488</v>
      </c>
      <c r="AC40" s="291"/>
    </row>
    <row r="41" spans="1:29" ht="15.75" customHeight="1">
      <c r="A41" s="312"/>
      <c r="B41" s="100" t="s">
        <v>120</v>
      </c>
      <c r="C41" s="293" t="s">
        <v>220</v>
      </c>
      <c r="D41" s="294"/>
      <c r="E41" s="101">
        <v>18.53</v>
      </c>
      <c r="F41" s="102">
        <v>3930</v>
      </c>
      <c r="G41" s="103">
        <f t="shared" si="16"/>
        <v>72822.900000000009</v>
      </c>
      <c r="H41" s="26"/>
      <c r="I41" s="104">
        <v>3</v>
      </c>
      <c r="J41" s="105">
        <v>3300</v>
      </c>
      <c r="K41" s="106">
        <f t="shared" si="17"/>
        <v>1100</v>
      </c>
      <c r="L41" s="107">
        <v>3</v>
      </c>
      <c r="M41" s="105">
        <f>F41/V41*60</f>
        <v>2949.3433395872439</v>
      </c>
      <c r="N41" s="106">
        <f>M41/L41</f>
        <v>983.11444652908131</v>
      </c>
      <c r="O41" s="108">
        <f>L41-I41</f>
        <v>0</v>
      </c>
      <c r="P41" s="109">
        <f>N41-K41</f>
        <v>-116.88555347091869</v>
      </c>
      <c r="Q41" s="110">
        <f>N41/K41</f>
        <v>0.8937404059355285</v>
      </c>
      <c r="R41" s="307"/>
      <c r="S41" s="47">
        <v>0.37156250000000002</v>
      </c>
      <c r="T41" s="48">
        <v>0.42708333333333331</v>
      </c>
      <c r="U41" s="111">
        <v>5.7000000000000117</v>
      </c>
      <c r="V41" s="112">
        <v>79.949999999999946</v>
      </c>
      <c r="W41" s="113"/>
      <c r="X41" s="13"/>
      <c r="Y41" s="295"/>
      <c r="Z41" s="296"/>
      <c r="AA41" s="117">
        <f>M41-J41</f>
        <v>-350.65666041275608</v>
      </c>
      <c r="AB41" s="110">
        <f>M41/J41</f>
        <v>0.8937404059355285</v>
      </c>
      <c r="AC41" s="291"/>
    </row>
    <row r="42" spans="1:29" ht="15.75" customHeight="1">
      <c r="A42" s="312"/>
      <c r="B42" s="100"/>
      <c r="C42" s="293"/>
      <c r="D42" s="294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307"/>
      <c r="S42" s="47"/>
      <c r="T42" s="48"/>
      <c r="U42" s="111"/>
      <c r="V42" s="112"/>
      <c r="W42" s="113"/>
      <c r="X42" s="13"/>
      <c r="Y42" s="295"/>
      <c r="Z42" s="296"/>
      <c r="AA42" s="117"/>
      <c r="AB42" s="110"/>
      <c r="AC42" s="291"/>
    </row>
    <row r="43" spans="1:29" ht="15.75" customHeight="1">
      <c r="A43" s="312"/>
      <c r="B43" s="100"/>
      <c r="C43" s="293"/>
      <c r="D43" s="294"/>
      <c r="E43" s="101"/>
      <c r="F43" s="102"/>
      <c r="G43" s="103"/>
      <c r="H43" s="13"/>
      <c r="I43" s="104"/>
      <c r="J43" s="105"/>
      <c r="K43" s="106"/>
      <c r="L43" s="118"/>
      <c r="M43" s="105"/>
      <c r="N43" s="106"/>
      <c r="O43" s="108"/>
      <c r="P43" s="109"/>
      <c r="Q43" s="110"/>
      <c r="R43" s="307"/>
      <c r="S43" s="47"/>
      <c r="T43" s="48"/>
      <c r="U43" s="111"/>
      <c r="V43" s="112"/>
      <c r="W43" s="113"/>
      <c r="X43" s="13"/>
      <c r="Y43" s="295"/>
      <c r="Z43" s="296"/>
      <c r="AA43" s="117"/>
      <c r="AB43" s="110"/>
      <c r="AC43" s="291"/>
    </row>
    <row r="44" spans="1:29" ht="15.75" customHeight="1">
      <c r="A44" s="312"/>
      <c r="B44" s="100"/>
      <c r="C44" s="293"/>
      <c r="D44" s="294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307"/>
      <c r="S44" s="47"/>
      <c r="T44" s="48"/>
      <c r="U44" s="111"/>
      <c r="V44" s="112"/>
      <c r="W44" s="113"/>
      <c r="X44" s="116"/>
      <c r="Y44" s="295"/>
      <c r="Z44" s="296"/>
      <c r="AA44" s="117"/>
      <c r="AB44" s="110"/>
      <c r="AC44" s="291"/>
    </row>
    <row r="45" spans="1:29" ht="15.75" customHeight="1">
      <c r="A45" s="312"/>
      <c r="B45" s="100"/>
      <c r="C45" s="293"/>
      <c r="D45" s="294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307"/>
      <c r="S45" s="47"/>
      <c r="T45" s="48"/>
      <c r="U45" s="111"/>
      <c r="V45" s="112"/>
      <c r="W45" s="113"/>
      <c r="X45" s="116"/>
      <c r="Y45" s="295"/>
      <c r="Z45" s="296"/>
      <c r="AA45" s="117"/>
      <c r="AB45" s="110"/>
      <c r="AC45" s="291"/>
    </row>
    <row r="46" spans="1:29" ht="15.75" customHeight="1">
      <c r="A46" s="312"/>
      <c r="B46" s="100"/>
      <c r="C46" s="293"/>
      <c r="D46" s="294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07"/>
      <c r="S46" s="47"/>
      <c r="T46" s="48"/>
      <c r="U46" s="111"/>
      <c r="V46" s="112"/>
      <c r="W46" s="113"/>
      <c r="X46" s="116"/>
      <c r="Y46" s="295"/>
      <c r="Z46" s="296"/>
      <c r="AA46" s="117"/>
      <c r="AB46" s="110"/>
      <c r="AC46" s="291"/>
    </row>
    <row r="47" spans="1:29" ht="15.75" customHeight="1">
      <c r="A47" s="312"/>
      <c r="B47" s="100"/>
      <c r="C47" s="293"/>
      <c r="D47" s="294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07"/>
      <c r="S47" s="47"/>
      <c r="T47" s="48"/>
      <c r="U47" s="111"/>
      <c r="V47" s="112"/>
      <c r="W47" s="113"/>
      <c r="X47" s="116"/>
      <c r="Y47" s="295"/>
      <c r="Z47" s="296"/>
      <c r="AA47" s="117"/>
      <c r="AB47" s="110"/>
      <c r="AC47" s="291"/>
    </row>
    <row r="48" spans="1:29" ht="15.75" customHeight="1">
      <c r="A48" s="312"/>
      <c r="B48" s="100"/>
      <c r="C48" s="293"/>
      <c r="D48" s="294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07"/>
      <c r="S48" s="47"/>
      <c r="T48" s="48"/>
      <c r="U48" s="111"/>
      <c r="V48" s="112"/>
      <c r="W48" s="113"/>
      <c r="X48" s="116"/>
      <c r="Y48" s="295"/>
      <c r="Z48" s="296"/>
      <c r="AA48" s="117"/>
      <c r="AB48" s="110"/>
      <c r="AC48" s="291"/>
    </row>
    <row r="49" spans="1:29" ht="15.75" customHeight="1">
      <c r="A49" s="312"/>
      <c r="B49" s="100"/>
      <c r="C49" s="293"/>
      <c r="D49" s="294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07"/>
      <c r="S49" s="47"/>
      <c r="T49" s="48"/>
      <c r="U49" s="111"/>
      <c r="V49" s="112"/>
      <c r="W49" s="113"/>
      <c r="X49" s="116"/>
      <c r="Y49" s="295"/>
      <c r="Z49" s="296"/>
      <c r="AA49" s="117"/>
      <c r="AB49" s="110"/>
      <c r="AC49" s="291"/>
    </row>
    <row r="50" spans="1:29" ht="15.75" customHeight="1">
      <c r="A50" s="312"/>
      <c r="B50" s="100"/>
      <c r="C50" s="293"/>
      <c r="D50" s="294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07"/>
      <c r="S50" s="47"/>
      <c r="T50" s="48"/>
      <c r="U50" s="111"/>
      <c r="V50" s="112"/>
      <c r="W50" s="113"/>
      <c r="X50" s="116"/>
      <c r="Y50" s="295"/>
      <c r="Z50" s="296"/>
      <c r="AA50" s="117"/>
      <c r="AB50" s="110"/>
      <c r="AC50" s="291"/>
    </row>
    <row r="51" spans="1:29" ht="15.75" customHeight="1">
      <c r="A51" s="312"/>
      <c r="B51" s="100"/>
      <c r="C51" s="293"/>
      <c r="D51" s="294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07"/>
      <c r="S51" s="47"/>
      <c r="T51" s="48"/>
      <c r="U51" s="111"/>
      <c r="V51" s="112"/>
      <c r="W51" s="113"/>
      <c r="X51" s="116"/>
      <c r="Y51" s="295"/>
      <c r="Z51" s="296"/>
      <c r="AA51" s="117"/>
      <c r="AB51" s="110"/>
      <c r="AC51" s="291"/>
    </row>
    <row r="52" spans="1:29" ht="15.75" customHeight="1">
      <c r="A52" s="312"/>
      <c r="B52" s="100"/>
      <c r="C52" s="293"/>
      <c r="D52" s="294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07"/>
      <c r="S52" s="47"/>
      <c r="T52" s="48"/>
      <c r="U52" s="111"/>
      <c r="V52" s="112"/>
      <c r="W52" s="113"/>
      <c r="X52" s="116"/>
      <c r="Y52" s="295"/>
      <c r="Z52" s="296"/>
      <c r="AA52" s="117"/>
      <c r="AB52" s="110"/>
      <c r="AC52" s="291"/>
    </row>
    <row r="53" spans="1:29" ht="15.75" customHeight="1">
      <c r="A53" s="312"/>
      <c r="B53" s="100"/>
      <c r="C53" s="293"/>
      <c r="D53" s="294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07"/>
      <c r="S53" s="47"/>
      <c r="T53" s="48"/>
      <c r="U53" s="111"/>
      <c r="V53" s="112"/>
      <c r="W53" s="113"/>
      <c r="X53" s="116"/>
      <c r="Y53" s="295"/>
      <c r="Z53" s="296"/>
      <c r="AA53" s="117"/>
      <c r="AB53" s="110"/>
      <c r="AC53" s="291"/>
    </row>
    <row r="54" spans="1:29" ht="15.75" customHeight="1">
      <c r="A54" s="312"/>
      <c r="B54" s="100"/>
      <c r="C54" s="293"/>
      <c r="D54" s="294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07"/>
      <c r="S54" s="119"/>
      <c r="T54" s="120"/>
      <c r="U54" s="130"/>
      <c r="V54" s="131"/>
      <c r="W54" s="126"/>
      <c r="X54" s="127"/>
      <c r="Y54" s="295"/>
      <c r="Z54" s="296"/>
      <c r="AA54" s="165"/>
      <c r="AB54" s="125"/>
      <c r="AC54" s="291"/>
    </row>
    <row r="55" spans="1:29" ht="15.75" customHeight="1" thickBot="1">
      <c r="A55" s="313"/>
      <c r="B55" s="133" t="s">
        <v>117</v>
      </c>
      <c r="C55" s="297"/>
      <c r="D55" s="297"/>
      <c r="E55" s="134"/>
      <c r="F55" s="167"/>
      <c r="G55" s="135"/>
      <c r="H55" s="69"/>
      <c r="I55" s="136">
        <f t="shared" ref="I55:J55" si="18">AVERAGE(I39:I54)</f>
        <v>4.333333333333333</v>
      </c>
      <c r="J55" s="137">
        <f t="shared" si="18"/>
        <v>3200</v>
      </c>
      <c r="K55" s="138">
        <f t="shared" ref="K55" si="19">J55/I55</f>
        <v>738.46153846153857</v>
      </c>
      <c r="L55" s="136">
        <f t="shared" ref="L55:M55" si="20">AVERAGE(L39:L54)</f>
        <v>4.333333333333333</v>
      </c>
      <c r="M55" s="137">
        <f t="shared" si="20"/>
        <v>2810.6187914746515</v>
      </c>
      <c r="N55" s="138">
        <f>M55/L55</f>
        <v>648.6043364941504</v>
      </c>
      <c r="O55" s="139">
        <f>L55-I55</f>
        <v>0</v>
      </c>
      <c r="P55" s="140">
        <f>N55-K55</f>
        <v>-89.857201967388164</v>
      </c>
      <c r="Q55" s="141">
        <f>N55/K55</f>
        <v>0.87831837233582855</v>
      </c>
      <c r="R55" s="308"/>
      <c r="S55" s="142">
        <f>S39</f>
        <v>0.29166666666666669</v>
      </c>
      <c r="T55" s="143">
        <f>INDEX(T39:T54,COUNTA(T39:T54))</f>
        <v>0.42708333333333331</v>
      </c>
      <c r="U55" s="144"/>
      <c r="V55" s="166"/>
      <c r="W55" s="167"/>
      <c r="X55" s="138"/>
      <c r="Y55" s="298"/>
      <c r="Z55" s="299"/>
      <c r="AA55" s="168">
        <f>M55-J55</f>
        <v>-389.38120852534848</v>
      </c>
      <c r="AB55" s="141">
        <f>M55/J55</f>
        <v>0.87831837233582855</v>
      </c>
      <c r="AC55" s="292"/>
    </row>
    <row r="56" spans="1:29" ht="15.75" customHeight="1">
      <c r="A56" s="300" t="s">
        <v>126</v>
      </c>
      <c r="B56" s="114" t="s">
        <v>120</v>
      </c>
      <c r="C56" s="304" t="s">
        <v>127</v>
      </c>
      <c r="D56" s="305"/>
      <c r="E56" s="147">
        <v>21.45</v>
      </c>
      <c r="F56" s="97">
        <v>1636</v>
      </c>
      <c r="G56" s="148">
        <f t="shared" ref="G56:G59" si="21">E56*F56</f>
        <v>35092.199999999997</v>
      </c>
      <c r="H56" s="149"/>
      <c r="I56" s="150">
        <v>4</v>
      </c>
      <c r="J56" s="151">
        <v>3300</v>
      </c>
      <c r="K56" s="152">
        <f>J56/I56</f>
        <v>825</v>
      </c>
      <c r="L56" s="153">
        <v>4</v>
      </c>
      <c r="M56" s="151">
        <f>F56/V56*60</f>
        <v>2953.6609829488489</v>
      </c>
      <c r="N56" s="152">
        <f>M56/L56</f>
        <v>738.41524573721222</v>
      </c>
      <c r="O56" s="154">
        <f>L56-I56</f>
        <v>0</v>
      </c>
      <c r="P56" s="155">
        <f>N56-K56</f>
        <v>-86.584754262787783</v>
      </c>
      <c r="Q56" s="156">
        <f>N56/K56</f>
        <v>0.89504878271177235</v>
      </c>
      <c r="R56" s="306">
        <f>Q72</f>
        <v>0.89392794297498424</v>
      </c>
      <c r="S56" s="157">
        <v>0.25</v>
      </c>
      <c r="T56" s="158">
        <v>0.27307870370370368</v>
      </c>
      <c r="U56" s="159"/>
      <c r="V56" s="160">
        <v>33.233333333333306</v>
      </c>
      <c r="W56" s="161"/>
      <c r="X56" s="162"/>
      <c r="Y56" s="309"/>
      <c r="Z56" s="310"/>
      <c r="AA56" s="115">
        <f>M56-J56</f>
        <v>-346.33901705115113</v>
      </c>
      <c r="AB56" s="156">
        <f>M56/J56</f>
        <v>0.89504878271177235</v>
      </c>
      <c r="AC56" s="290">
        <f>AB72</f>
        <v>0.89392794297498424</v>
      </c>
    </row>
    <row r="57" spans="1:29" ht="15.75" customHeight="1">
      <c r="A57" s="301"/>
      <c r="B57" s="100" t="s">
        <v>120</v>
      </c>
      <c r="C57" s="293" t="s">
        <v>129</v>
      </c>
      <c r="D57" s="294"/>
      <c r="E57" s="101">
        <v>17.89</v>
      </c>
      <c r="F57" s="102">
        <v>2709</v>
      </c>
      <c r="G57" s="103">
        <f t="shared" si="21"/>
        <v>48464.01</v>
      </c>
      <c r="H57" s="26"/>
      <c r="I57" s="104">
        <v>4</v>
      </c>
      <c r="J57" s="105">
        <v>3300</v>
      </c>
      <c r="K57" s="106">
        <f t="shared" si="17"/>
        <v>825</v>
      </c>
      <c r="L57" s="107">
        <v>4</v>
      </c>
      <c r="M57" s="105">
        <f>F57/V57*60</f>
        <v>2949.0172361657042</v>
      </c>
      <c r="N57" s="106">
        <f>M57/L57</f>
        <v>737.25430904142604</v>
      </c>
      <c r="O57" s="108">
        <f>L57-I57</f>
        <v>0</v>
      </c>
      <c r="P57" s="109">
        <f>N57-K57</f>
        <v>-87.74569095857396</v>
      </c>
      <c r="Q57" s="110">
        <f>N57/K57</f>
        <v>0.8936415867168801</v>
      </c>
      <c r="R57" s="307"/>
      <c r="S57" s="47">
        <v>0.27638888888888885</v>
      </c>
      <c r="T57" s="48">
        <v>0.31466435185185188</v>
      </c>
      <c r="U57" s="111">
        <v>4.7666666666666391</v>
      </c>
      <c r="V57" s="112">
        <v>55.11666666666676</v>
      </c>
      <c r="W57" s="113"/>
      <c r="X57" s="116"/>
      <c r="Y57" s="295"/>
      <c r="Z57" s="296"/>
      <c r="AA57" s="117">
        <f>M57-J57</f>
        <v>-350.98276383429584</v>
      </c>
      <c r="AB57" s="110">
        <f>M57/J57</f>
        <v>0.8936415867168801</v>
      </c>
      <c r="AC57" s="291"/>
    </row>
    <row r="58" spans="1:29" ht="15.75" customHeight="1">
      <c r="A58" s="301"/>
      <c r="B58" s="100" t="s">
        <v>120</v>
      </c>
      <c r="C58" s="293" t="s">
        <v>130</v>
      </c>
      <c r="D58" s="294"/>
      <c r="E58" s="101">
        <v>16.66</v>
      </c>
      <c r="F58" s="102">
        <v>4254</v>
      </c>
      <c r="G58" s="103">
        <f t="shared" si="21"/>
        <v>70871.64</v>
      </c>
      <c r="H58" s="26"/>
      <c r="I58" s="104">
        <v>4</v>
      </c>
      <c r="J58" s="105">
        <v>3300</v>
      </c>
      <c r="K58" s="106">
        <f t="shared" si="17"/>
        <v>825</v>
      </c>
      <c r="L58" s="107">
        <v>4</v>
      </c>
      <c r="M58" s="105">
        <f>F58/V58*60</f>
        <v>2947.9114533205006</v>
      </c>
      <c r="N58" s="106">
        <f>M58/L58</f>
        <v>736.97786333012516</v>
      </c>
      <c r="O58" s="108">
        <f>L58-I58</f>
        <v>0</v>
      </c>
      <c r="P58" s="109">
        <f>N58-K58</f>
        <v>-88.02213666987484</v>
      </c>
      <c r="Q58" s="110">
        <f>N58/K58</f>
        <v>0.89330650100621234</v>
      </c>
      <c r="R58" s="307"/>
      <c r="S58" s="47">
        <v>0.3183449074074074</v>
      </c>
      <c r="T58" s="48">
        <v>0.37847222222222221</v>
      </c>
      <c r="U58" s="111">
        <v>5.2999999999999492</v>
      </c>
      <c r="V58" s="112">
        <v>86.583333333333329</v>
      </c>
      <c r="W58" s="113"/>
      <c r="X58" s="116"/>
      <c r="Y58" s="295"/>
      <c r="Z58" s="296"/>
      <c r="AA58" s="117">
        <f>M58-J58</f>
        <v>-352.08854667949936</v>
      </c>
      <c r="AB58" s="110">
        <f>M58/J58</f>
        <v>0.89330650100621234</v>
      </c>
      <c r="AC58" s="291"/>
    </row>
    <row r="59" spans="1:29" ht="15.75" customHeight="1">
      <c r="A59" s="301"/>
      <c r="B59" s="100" t="s">
        <v>120</v>
      </c>
      <c r="C59" s="293" t="s">
        <v>235</v>
      </c>
      <c r="D59" s="294"/>
      <c r="E59" s="101">
        <v>18.170000000000002</v>
      </c>
      <c r="F59" s="102">
        <v>3594</v>
      </c>
      <c r="G59" s="103">
        <f t="shared" si="21"/>
        <v>65302.98</v>
      </c>
      <c r="H59" s="26"/>
      <c r="I59" s="104">
        <v>4</v>
      </c>
      <c r="J59" s="105">
        <v>3300</v>
      </c>
      <c r="K59" s="106">
        <f t="shared" si="17"/>
        <v>825</v>
      </c>
      <c r="L59" s="107">
        <v>4</v>
      </c>
      <c r="M59" s="105">
        <f>F59/V59*60</f>
        <v>2949.2591748347381</v>
      </c>
      <c r="N59" s="106">
        <f>M59/L59</f>
        <v>737.31479370868453</v>
      </c>
      <c r="O59" s="108">
        <f>L59-I59</f>
        <v>0</v>
      </c>
      <c r="P59" s="109">
        <f>N59-K59</f>
        <v>-87.685206291315467</v>
      </c>
      <c r="Q59" s="110">
        <f>N59/K59</f>
        <v>0.89371490146507215</v>
      </c>
      <c r="R59" s="307"/>
      <c r="S59" s="47">
        <v>0.38194444444444442</v>
      </c>
      <c r="T59" s="48">
        <v>0.4327199074074074</v>
      </c>
      <c r="U59" s="111">
        <v>4.9999999999999822</v>
      </c>
      <c r="V59" s="112">
        <v>73.116666666666688</v>
      </c>
      <c r="W59" s="113"/>
      <c r="X59" s="116"/>
      <c r="Y59" s="295"/>
      <c r="Z59" s="296"/>
      <c r="AA59" s="117">
        <f>M59-J59</f>
        <v>-350.74082516526187</v>
      </c>
      <c r="AB59" s="110">
        <f>M59/J59</f>
        <v>0.89371490146507215</v>
      </c>
      <c r="AC59" s="291"/>
    </row>
    <row r="60" spans="1:29" ht="15.75" customHeight="1">
      <c r="A60" s="302"/>
      <c r="B60" s="100"/>
      <c r="C60" s="293"/>
      <c r="D60" s="294"/>
      <c r="E60" s="101"/>
      <c r="F60" s="102"/>
      <c r="G60" s="103"/>
      <c r="H60" s="13"/>
      <c r="I60" s="104"/>
      <c r="J60" s="105"/>
      <c r="K60" s="106"/>
      <c r="L60" s="118"/>
      <c r="M60" s="105"/>
      <c r="N60" s="106"/>
      <c r="O60" s="108"/>
      <c r="P60" s="109"/>
      <c r="Q60" s="110"/>
      <c r="R60" s="307"/>
      <c r="S60" s="47"/>
      <c r="T60" s="48"/>
      <c r="U60" s="111"/>
      <c r="V60" s="112"/>
      <c r="W60" s="113"/>
      <c r="X60" s="116"/>
      <c r="Y60" s="295"/>
      <c r="Z60" s="296"/>
      <c r="AA60" s="117"/>
      <c r="AB60" s="110"/>
      <c r="AC60" s="291"/>
    </row>
    <row r="61" spans="1:29" ht="15.75" customHeight="1">
      <c r="A61" s="302"/>
      <c r="B61" s="100"/>
      <c r="C61" s="293"/>
      <c r="D61" s="294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307"/>
      <c r="S61" s="47"/>
      <c r="T61" s="48"/>
      <c r="U61" s="111"/>
      <c r="V61" s="112"/>
      <c r="W61" s="113"/>
      <c r="X61" s="116"/>
      <c r="Y61" s="295"/>
      <c r="Z61" s="296"/>
      <c r="AA61" s="117"/>
      <c r="AB61" s="110"/>
      <c r="AC61" s="291"/>
    </row>
    <row r="62" spans="1:29" ht="15.75" customHeight="1">
      <c r="A62" s="302"/>
      <c r="B62" s="100"/>
      <c r="C62" s="293"/>
      <c r="D62" s="294"/>
      <c r="E62" s="101"/>
      <c r="F62" s="102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307"/>
      <c r="S62" s="47"/>
      <c r="T62" s="48"/>
      <c r="U62" s="111"/>
      <c r="V62" s="112"/>
      <c r="W62" s="113"/>
      <c r="X62" s="116"/>
      <c r="Y62" s="295"/>
      <c r="Z62" s="296"/>
      <c r="AA62" s="117"/>
      <c r="AB62" s="110"/>
      <c r="AC62" s="291"/>
    </row>
    <row r="63" spans="1:29" ht="15.75" customHeight="1">
      <c r="A63" s="302"/>
      <c r="B63" s="100"/>
      <c r="C63" s="293"/>
      <c r="D63" s="294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07"/>
      <c r="S63" s="47"/>
      <c r="T63" s="48"/>
      <c r="U63" s="111"/>
      <c r="V63" s="112"/>
      <c r="W63" s="113"/>
      <c r="X63" s="116"/>
      <c r="Y63" s="295"/>
      <c r="Z63" s="296"/>
      <c r="AA63" s="117"/>
      <c r="AB63" s="110"/>
      <c r="AC63" s="291"/>
    </row>
    <row r="64" spans="1:29" ht="15.75" customHeight="1">
      <c r="A64" s="302"/>
      <c r="B64" s="100"/>
      <c r="C64" s="293"/>
      <c r="D64" s="294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07"/>
      <c r="S64" s="47"/>
      <c r="T64" s="48"/>
      <c r="U64" s="111"/>
      <c r="V64" s="112"/>
      <c r="W64" s="113"/>
      <c r="X64" s="116"/>
      <c r="Y64" s="295"/>
      <c r="Z64" s="296"/>
      <c r="AA64" s="117"/>
      <c r="AB64" s="110"/>
      <c r="AC64" s="291"/>
    </row>
    <row r="65" spans="1:29" ht="15.75" customHeight="1">
      <c r="A65" s="302"/>
      <c r="B65" s="100"/>
      <c r="C65" s="293"/>
      <c r="D65" s="294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07"/>
      <c r="S65" s="47"/>
      <c r="T65" s="48"/>
      <c r="U65" s="111"/>
      <c r="V65" s="112"/>
      <c r="W65" s="113"/>
      <c r="X65" s="116"/>
      <c r="Y65" s="295"/>
      <c r="Z65" s="296"/>
      <c r="AA65" s="117"/>
      <c r="AB65" s="110"/>
      <c r="AC65" s="291"/>
    </row>
    <row r="66" spans="1:29" ht="15.75" customHeight="1">
      <c r="A66" s="302"/>
      <c r="B66" s="100"/>
      <c r="C66" s="293"/>
      <c r="D66" s="294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07"/>
      <c r="S66" s="47"/>
      <c r="T66" s="48"/>
      <c r="U66" s="111"/>
      <c r="V66" s="112"/>
      <c r="W66" s="113"/>
      <c r="X66" s="116"/>
      <c r="Y66" s="295"/>
      <c r="Z66" s="296"/>
      <c r="AA66" s="117"/>
      <c r="AB66" s="110"/>
      <c r="AC66" s="291"/>
    </row>
    <row r="67" spans="1:29" ht="15.75" customHeight="1">
      <c r="A67" s="302"/>
      <c r="B67" s="100"/>
      <c r="C67" s="293"/>
      <c r="D67" s="294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07"/>
      <c r="S67" s="47"/>
      <c r="T67" s="48"/>
      <c r="U67" s="111"/>
      <c r="V67" s="112"/>
      <c r="W67" s="113"/>
      <c r="X67" s="116"/>
      <c r="Y67" s="295"/>
      <c r="Z67" s="296"/>
      <c r="AA67" s="117"/>
      <c r="AB67" s="110"/>
      <c r="AC67" s="291"/>
    </row>
    <row r="68" spans="1:29" ht="15.75" customHeight="1">
      <c r="A68" s="302"/>
      <c r="B68" s="100"/>
      <c r="C68" s="293"/>
      <c r="D68" s="294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07"/>
      <c r="S68" s="47"/>
      <c r="T68" s="48"/>
      <c r="U68" s="111"/>
      <c r="V68" s="112"/>
      <c r="W68" s="113"/>
      <c r="X68" s="116"/>
      <c r="Y68" s="295"/>
      <c r="Z68" s="296"/>
      <c r="AA68" s="117"/>
      <c r="AB68" s="110"/>
      <c r="AC68" s="291"/>
    </row>
    <row r="69" spans="1:29" ht="15.75" customHeight="1">
      <c r="A69" s="302"/>
      <c r="B69" s="100"/>
      <c r="C69" s="293"/>
      <c r="D69" s="294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07"/>
      <c r="S69" s="47"/>
      <c r="T69" s="48"/>
      <c r="U69" s="111"/>
      <c r="V69" s="112"/>
      <c r="W69" s="113"/>
      <c r="X69" s="116"/>
      <c r="Y69" s="295"/>
      <c r="Z69" s="296"/>
      <c r="AA69" s="117"/>
      <c r="AB69" s="110"/>
      <c r="AC69" s="291"/>
    </row>
    <row r="70" spans="1:29" ht="15.75" customHeight="1">
      <c r="A70" s="302"/>
      <c r="B70" s="100"/>
      <c r="C70" s="293"/>
      <c r="D70" s="294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07"/>
      <c r="S70" s="47"/>
      <c r="T70" s="48"/>
      <c r="U70" s="111"/>
      <c r="V70" s="112"/>
      <c r="W70" s="113"/>
      <c r="X70" s="116"/>
      <c r="Y70" s="295"/>
      <c r="Z70" s="296"/>
      <c r="AA70" s="117"/>
      <c r="AB70" s="110"/>
      <c r="AC70" s="291"/>
    </row>
    <row r="71" spans="1:29" ht="15.75" customHeight="1">
      <c r="A71" s="302"/>
      <c r="B71" s="100"/>
      <c r="C71" s="293"/>
      <c r="D71" s="294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07"/>
      <c r="S71" s="119"/>
      <c r="T71" s="120"/>
      <c r="U71" s="130"/>
      <c r="V71" s="131"/>
      <c r="W71" s="126"/>
      <c r="X71" s="127"/>
      <c r="Y71" s="295"/>
      <c r="Z71" s="296"/>
      <c r="AA71" s="165"/>
      <c r="AB71" s="125"/>
      <c r="AC71" s="291"/>
    </row>
    <row r="72" spans="1:29" ht="15.75" customHeight="1" thickBot="1">
      <c r="A72" s="303"/>
      <c r="B72" s="133" t="s">
        <v>117</v>
      </c>
      <c r="C72" s="297"/>
      <c r="D72" s="297"/>
      <c r="E72" s="134"/>
      <c r="F72" s="99"/>
      <c r="G72" s="135"/>
      <c r="H72" s="69"/>
      <c r="I72" s="136">
        <f t="shared" ref="I72:J72" si="22">AVERAGE(I56:I71)</f>
        <v>4</v>
      </c>
      <c r="J72" s="137">
        <f t="shared" si="22"/>
        <v>3300</v>
      </c>
      <c r="K72" s="138">
        <f t="shared" ref="K72" si="23">J72/I72</f>
        <v>825</v>
      </c>
      <c r="L72" s="136">
        <f t="shared" ref="L72:M72" si="24">AVERAGE(L56:L71)</f>
        <v>4</v>
      </c>
      <c r="M72" s="137">
        <f t="shared" si="24"/>
        <v>2949.962211817448</v>
      </c>
      <c r="N72" s="138">
        <f>M72/L72</f>
        <v>737.49055295436199</v>
      </c>
      <c r="O72" s="139">
        <f>L72-I72</f>
        <v>0</v>
      </c>
      <c r="P72" s="140">
        <f>N72-K72</f>
        <v>-87.509447045638012</v>
      </c>
      <c r="Q72" s="141">
        <f>N72/K72</f>
        <v>0.89392794297498424</v>
      </c>
      <c r="R72" s="308"/>
      <c r="S72" s="142">
        <f>S56</f>
        <v>0.25</v>
      </c>
      <c r="T72" s="143">
        <f>INDEX(T56:T71,COUNTA(T56:T71))</f>
        <v>0.4327199074074074</v>
      </c>
      <c r="U72" s="144"/>
      <c r="V72" s="166"/>
      <c r="W72" s="99"/>
      <c r="X72" s="69"/>
      <c r="Y72" s="298"/>
      <c r="Z72" s="299"/>
      <c r="AA72" s="168">
        <f>M72-J72</f>
        <v>-350.03778818255205</v>
      </c>
      <c r="AB72" s="141">
        <f>M72/J72</f>
        <v>0.89392794297498424</v>
      </c>
      <c r="AC72" s="292"/>
    </row>
    <row r="73" spans="1:29" ht="15.75" customHeight="1">
      <c r="A73" s="311" t="s">
        <v>71</v>
      </c>
      <c r="B73" s="114" t="s">
        <v>120</v>
      </c>
      <c r="C73" s="304" t="s">
        <v>131</v>
      </c>
      <c r="D73" s="305"/>
      <c r="E73" s="147">
        <v>18.18</v>
      </c>
      <c r="F73" s="97">
        <v>1169</v>
      </c>
      <c r="G73" s="148">
        <f t="shared" ref="G73:G76" si="25">E73*F73</f>
        <v>21252.42</v>
      </c>
      <c r="H73" s="149"/>
      <c r="I73" s="150">
        <v>3</v>
      </c>
      <c r="J73" s="151">
        <v>3600</v>
      </c>
      <c r="K73" s="152">
        <f>J73/I73</f>
        <v>1200</v>
      </c>
      <c r="L73" s="153">
        <v>3</v>
      </c>
      <c r="M73" s="151">
        <f>F73/V73*60</f>
        <v>3121.9584569732901</v>
      </c>
      <c r="N73" s="152">
        <f>M73/L73</f>
        <v>1040.6528189910966</v>
      </c>
      <c r="O73" s="154">
        <f>L73-I73</f>
        <v>0</v>
      </c>
      <c r="P73" s="155">
        <f>N73-K73</f>
        <v>-159.34718100890336</v>
      </c>
      <c r="Q73" s="156">
        <f>N73/K73</f>
        <v>0.86721068249258049</v>
      </c>
      <c r="R73" s="306">
        <f>Q89</f>
        <v>0.87256448038258372</v>
      </c>
      <c r="S73" s="157">
        <v>0.25</v>
      </c>
      <c r="T73" s="158">
        <v>0.26560185185185187</v>
      </c>
      <c r="U73" s="159"/>
      <c r="V73" s="160">
        <v>22.46666666666669</v>
      </c>
      <c r="W73" s="161"/>
      <c r="X73" s="162"/>
      <c r="Y73" s="309"/>
      <c r="Z73" s="310"/>
      <c r="AA73" s="115">
        <f>M73-J73</f>
        <v>-478.04154302670986</v>
      </c>
      <c r="AB73" s="156">
        <f>M73/J73</f>
        <v>0.8672106824925806</v>
      </c>
      <c r="AC73" s="290">
        <f>AB89</f>
        <v>0.87256448038258372</v>
      </c>
    </row>
    <row r="74" spans="1:29" ht="15.75" customHeight="1">
      <c r="A74" s="312"/>
      <c r="B74" s="100" t="s">
        <v>120</v>
      </c>
      <c r="C74" s="293" t="s">
        <v>132</v>
      </c>
      <c r="D74" s="294"/>
      <c r="E74" s="101">
        <v>14.03</v>
      </c>
      <c r="F74" s="102">
        <v>4102</v>
      </c>
      <c r="G74" s="103">
        <f t="shared" si="25"/>
        <v>57551.06</v>
      </c>
      <c r="H74" s="26"/>
      <c r="I74" s="104">
        <v>3</v>
      </c>
      <c r="J74" s="105">
        <v>3000</v>
      </c>
      <c r="K74" s="106">
        <f t="shared" ref="K74:K110" si="26">J74/I74</f>
        <v>1000</v>
      </c>
      <c r="L74" s="107">
        <v>3</v>
      </c>
      <c r="M74" s="105">
        <f>F74/V74*60</f>
        <v>2685.9221535103675</v>
      </c>
      <c r="N74" s="106">
        <f>M74/L74</f>
        <v>895.30738450345586</v>
      </c>
      <c r="O74" s="108">
        <f>L74-I74</f>
        <v>0</v>
      </c>
      <c r="P74" s="109">
        <f>N74-K74</f>
        <v>-104.69261549654414</v>
      </c>
      <c r="Q74" s="110">
        <f>N74/K74</f>
        <v>0.89530738450345582</v>
      </c>
      <c r="R74" s="307"/>
      <c r="S74" s="47">
        <v>0.2759490740740741</v>
      </c>
      <c r="T74" s="48">
        <v>0.33958333333333335</v>
      </c>
      <c r="U74" s="111">
        <v>14.900000000000011</v>
      </c>
      <c r="V74" s="112">
        <v>91.633333333333326</v>
      </c>
      <c r="W74" s="113"/>
      <c r="X74" s="116"/>
      <c r="Y74" s="295"/>
      <c r="Z74" s="296"/>
      <c r="AA74" s="117">
        <f>M74-J74</f>
        <v>-314.07784648963252</v>
      </c>
      <c r="AB74" s="110">
        <f>M74/J74</f>
        <v>0.89530738450345582</v>
      </c>
      <c r="AC74" s="291"/>
    </row>
    <row r="75" spans="1:29" ht="15.75" customHeight="1">
      <c r="A75" s="312"/>
      <c r="B75" s="100" t="s">
        <v>120</v>
      </c>
      <c r="C75" s="293" t="s">
        <v>133</v>
      </c>
      <c r="D75" s="294"/>
      <c r="E75" s="101">
        <v>18.18</v>
      </c>
      <c r="F75" s="102">
        <v>2137</v>
      </c>
      <c r="G75" s="103">
        <f t="shared" si="25"/>
        <v>38850.659999999996</v>
      </c>
      <c r="H75" s="26"/>
      <c r="I75" s="104">
        <v>3</v>
      </c>
      <c r="J75" s="105">
        <v>3600</v>
      </c>
      <c r="K75" s="106">
        <f t="shared" si="26"/>
        <v>1200</v>
      </c>
      <c r="L75" s="107">
        <v>3</v>
      </c>
      <c r="M75" s="105">
        <f>F75/V75*60</f>
        <v>3115.9173754556473</v>
      </c>
      <c r="N75" s="106">
        <f>M75/L75</f>
        <v>1038.6391251518824</v>
      </c>
      <c r="O75" s="108">
        <f>L75-I75</f>
        <v>0</v>
      </c>
      <c r="P75" s="109">
        <f>N75-K75</f>
        <v>-161.36087484811765</v>
      </c>
      <c r="Q75" s="110">
        <f>N75/K75</f>
        <v>0.86553260429323531</v>
      </c>
      <c r="R75" s="307"/>
      <c r="S75" s="47">
        <v>0.35</v>
      </c>
      <c r="T75" s="48">
        <v>0.37857638888888889</v>
      </c>
      <c r="U75" s="111">
        <v>14.999999999999947</v>
      </c>
      <c r="V75" s="112">
        <v>41.150000000000034</v>
      </c>
      <c r="W75" s="113"/>
      <c r="X75" s="116"/>
      <c r="Y75" s="295"/>
      <c r="Z75" s="296"/>
      <c r="AA75" s="117">
        <f>M75-J75</f>
        <v>-484.08262454435271</v>
      </c>
      <c r="AB75" s="110">
        <f>M75/J75</f>
        <v>0.86553260429323531</v>
      </c>
      <c r="AC75" s="291"/>
    </row>
    <row r="76" spans="1:29" ht="15.75" customHeight="1">
      <c r="A76" s="312"/>
      <c r="B76" s="100" t="s">
        <v>120</v>
      </c>
      <c r="C76" s="293" t="s">
        <v>134</v>
      </c>
      <c r="D76" s="294"/>
      <c r="E76" s="101">
        <v>14.28</v>
      </c>
      <c r="F76" s="102">
        <v>5351</v>
      </c>
      <c r="G76" s="103">
        <f t="shared" si="25"/>
        <v>76412.28</v>
      </c>
      <c r="H76" s="26"/>
      <c r="I76" s="104">
        <v>3</v>
      </c>
      <c r="J76" s="105">
        <v>3600</v>
      </c>
      <c r="K76" s="106">
        <f t="shared" si="26"/>
        <v>1200</v>
      </c>
      <c r="L76" s="107">
        <v>3</v>
      </c>
      <c r="M76" s="105">
        <f>F76/V76*60</f>
        <v>3117.5918433403485</v>
      </c>
      <c r="N76" s="106">
        <f>M76/L76</f>
        <v>1039.1972811134494</v>
      </c>
      <c r="O76" s="108">
        <f>L76-I76</f>
        <v>0</v>
      </c>
      <c r="P76" s="109">
        <f>N76-K76</f>
        <v>-160.80271888655057</v>
      </c>
      <c r="Q76" s="110">
        <f>N76/K76</f>
        <v>0.86599773426120785</v>
      </c>
      <c r="R76" s="307"/>
      <c r="S76" s="47">
        <v>0.38890046296296299</v>
      </c>
      <c r="T76" s="48">
        <v>0.46041666666666664</v>
      </c>
      <c r="U76" s="111">
        <v>14.866666666666699</v>
      </c>
      <c r="V76" s="112">
        <v>102.98333333333326</v>
      </c>
      <c r="W76" s="113"/>
      <c r="X76" s="116"/>
      <c r="Y76" s="295"/>
      <c r="Z76" s="296"/>
      <c r="AA76" s="117">
        <f>M76-J76</f>
        <v>-482.40815665965147</v>
      </c>
      <c r="AB76" s="110">
        <f>M76/J76</f>
        <v>0.86599773426120796</v>
      </c>
      <c r="AC76" s="291"/>
    </row>
    <row r="77" spans="1:29" ht="15.75" customHeight="1">
      <c r="A77" s="312"/>
      <c r="B77" s="100"/>
      <c r="C77" s="293"/>
      <c r="D77" s="294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307"/>
      <c r="S77" s="47"/>
      <c r="T77" s="48"/>
      <c r="U77" s="111"/>
      <c r="V77" s="112"/>
      <c r="W77" s="113"/>
      <c r="X77" s="116"/>
      <c r="Y77" s="295"/>
      <c r="Z77" s="296"/>
      <c r="AA77" s="117"/>
      <c r="AB77" s="110"/>
      <c r="AC77" s="291"/>
    </row>
    <row r="78" spans="1:29" ht="15.75" customHeight="1">
      <c r="A78" s="312"/>
      <c r="B78" s="100"/>
      <c r="C78" s="293"/>
      <c r="D78" s="294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07"/>
      <c r="S78" s="47"/>
      <c r="T78" s="48"/>
      <c r="U78" s="111"/>
      <c r="V78" s="112"/>
      <c r="W78" s="113"/>
      <c r="X78" s="116"/>
      <c r="Y78" s="295"/>
      <c r="Z78" s="296"/>
      <c r="AA78" s="117"/>
      <c r="AB78" s="110"/>
      <c r="AC78" s="291"/>
    </row>
    <row r="79" spans="1:29" ht="15.75" customHeight="1">
      <c r="A79" s="312"/>
      <c r="B79" s="100"/>
      <c r="C79" s="293"/>
      <c r="D79" s="294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307"/>
      <c r="S79" s="47"/>
      <c r="T79" s="48"/>
      <c r="U79" s="111"/>
      <c r="V79" s="112"/>
      <c r="W79" s="113"/>
      <c r="X79" s="116"/>
      <c r="Y79" s="295"/>
      <c r="Z79" s="296"/>
      <c r="AA79" s="117"/>
      <c r="AB79" s="110"/>
      <c r="AC79" s="291"/>
    </row>
    <row r="80" spans="1:29" ht="15.75" customHeight="1">
      <c r="A80" s="312"/>
      <c r="B80" s="100"/>
      <c r="C80" s="293"/>
      <c r="D80" s="294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07"/>
      <c r="S80" s="47"/>
      <c r="T80" s="48"/>
      <c r="U80" s="111"/>
      <c r="V80" s="112"/>
      <c r="W80" s="113"/>
      <c r="X80" s="116"/>
      <c r="Y80" s="295"/>
      <c r="Z80" s="296"/>
      <c r="AA80" s="117"/>
      <c r="AB80" s="110"/>
      <c r="AC80" s="291"/>
    </row>
    <row r="81" spans="1:29" ht="15.75" customHeight="1">
      <c r="A81" s="312"/>
      <c r="B81" s="100"/>
      <c r="C81" s="293"/>
      <c r="D81" s="294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07"/>
      <c r="S81" s="47"/>
      <c r="T81" s="48"/>
      <c r="U81" s="111"/>
      <c r="V81" s="112"/>
      <c r="W81" s="113"/>
      <c r="X81" s="116"/>
      <c r="Y81" s="295"/>
      <c r="Z81" s="296"/>
      <c r="AA81" s="117"/>
      <c r="AB81" s="110"/>
      <c r="AC81" s="291"/>
    </row>
    <row r="82" spans="1:29" ht="15.75" customHeight="1">
      <c r="A82" s="312"/>
      <c r="B82" s="100"/>
      <c r="C82" s="293"/>
      <c r="D82" s="294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07"/>
      <c r="S82" s="47"/>
      <c r="T82" s="48"/>
      <c r="U82" s="111"/>
      <c r="V82" s="112"/>
      <c r="W82" s="113"/>
      <c r="X82" s="116"/>
      <c r="Y82" s="295"/>
      <c r="Z82" s="296"/>
      <c r="AA82" s="117"/>
      <c r="AB82" s="110"/>
      <c r="AC82" s="291"/>
    </row>
    <row r="83" spans="1:29" ht="15.75" customHeight="1">
      <c r="A83" s="312"/>
      <c r="B83" s="100"/>
      <c r="C83" s="293"/>
      <c r="D83" s="294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07"/>
      <c r="S83" s="47"/>
      <c r="T83" s="48"/>
      <c r="U83" s="111"/>
      <c r="V83" s="112"/>
      <c r="W83" s="126"/>
      <c r="X83" s="127"/>
      <c r="Y83" s="295"/>
      <c r="Z83" s="296"/>
      <c r="AA83" s="117"/>
      <c r="AB83" s="110"/>
      <c r="AC83" s="291"/>
    </row>
    <row r="84" spans="1:29" ht="15.75" customHeight="1">
      <c r="A84" s="312"/>
      <c r="B84" s="100"/>
      <c r="C84" s="293"/>
      <c r="D84" s="294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07"/>
      <c r="S84" s="47"/>
      <c r="T84" s="48"/>
      <c r="U84" s="111"/>
      <c r="V84" s="112"/>
      <c r="W84" s="126"/>
      <c r="X84" s="127"/>
      <c r="Y84" s="295"/>
      <c r="Z84" s="296"/>
      <c r="AA84" s="117"/>
      <c r="AB84" s="110"/>
      <c r="AC84" s="291"/>
    </row>
    <row r="85" spans="1:29" ht="15.75" customHeight="1">
      <c r="A85" s="312"/>
      <c r="B85" s="100"/>
      <c r="C85" s="293"/>
      <c r="D85" s="294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07"/>
      <c r="S85" s="47"/>
      <c r="T85" s="48"/>
      <c r="U85" s="111"/>
      <c r="V85" s="112"/>
      <c r="W85" s="126"/>
      <c r="X85" s="127"/>
      <c r="Y85" s="295"/>
      <c r="Z85" s="296"/>
      <c r="AA85" s="117"/>
      <c r="AB85" s="110"/>
      <c r="AC85" s="291"/>
    </row>
    <row r="86" spans="1:29" ht="15.75" customHeight="1">
      <c r="A86" s="312"/>
      <c r="B86" s="100"/>
      <c r="C86" s="293"/>
      <c r="D86" s="294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07"/>
      <c r="S86" s="47"/>
      <c r="T86" s="48"/>
      <c r="U86" s="111"/>
      <c r="V86" s="112"/>
      <c r="W86" s="126"/>
      <c r="X86" s="127"/>
      <c r="Y86" s="295"/>
      <c r="Z86" s="296"/>
      <c r="AA86" s="117"/>
      <c r="AB86" s="110"/>
      <c r="AC86" s="291"/>
    </row>
    <row r="87" spans="1:29" ht="15.75" customHeight="1">
      <c r="A87" s="312"/>
      <c r="B87" s="100"/>
      <c r="C87" s="293"/>
      <c r="D87" s="294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07"/>
      <c r="S87" s="47"/>
      <c r="T87" s="48"/>
      <c r="U87" s="111"/>
      <c r="V87" s="112"/>
      <c r="W87" s="126"/>
      <c r="X87" s="127"/>
      <c r="Y87" s="295"/>
      <c r="Z87" s="296"/>
      <c r="AA87" s="117"/>
      <c r="AB87" s="110"/>
      <c r="AC87" s="291"/>
    </row>
    <row r="88" spans="1:29" ht="15.75" customHeight="1">
      <c r="A88" s="312"/>
      <c r="B88" s="100"/>
      <c r="C88" s="293"/>
      <c r="D88" s="294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07"/>
      <c r="S88" s="119"/>
      <c r="T88" s="120"/>
      <c r="U88" s="130"/>
      <c r="V88" s="131"/>
      <c r="W88" s="126"/>
      <c r="X88" s="127"/>
      <c r="Y88" s="295"/>
      <c r="Z88" s="296"/>
      <c r="AA88" s="165"/>
      <c r="AB88" s="125"/>
      <c r="AC88" s="291"/>
    </row>
    <row r="89" spans="1:29" ht="15.75" customHeight="1" thickBot="1">
      <c r="A89" s="313"/>
      <c r="B89" s="133" t="s">
        <v>117</v>
      </c>
      <c r="C89" s="297"/>
      <c r="D89" s="297"/>
      <c r="E89" s="134"/>
      <c r="F89" s="99"/>
      <c r="G89" s="135"/>
      <c r="H89" s="69"/>
      <c r="I89" s="136">
        <f t="shared" ref="I89:J89" si="27">AVERAGE(I73:I88)</f>
        <v>3</v>
      </c>
      <c r="J89" s="137">
        <f t="shared" si="27"/>
        <v>3450</v>
      </c>
      <c r="K89" s="138">
        <f t="shared" ref="K89" si="28">J89/I89</f>
        <v>1150</v>
      </c>
      <c r="L89" s="136">
        <f t="shared" ref="L89:M89" si="29">AVERAGE(L73:L88)</f>
        <v>3</v>
      </c>
      <c r="M89" s="137">
        <f t="shared" si="29"/>
        <v>3010.3474573199137</v>
      </c>
      <c r="N89" s="138">
        <f>M89/L89</f>
        <v>1003.4491524399713</v>
      </c>
      <c r="O89" s="139">
        <f>L89-I89</f>
        <v>0</v>
      </c>
      <c r="P89" s="140">
        <f>N89-K89</f>
        <v>-146.55084756002873</v>
      </c>
      <c r="Q89" s="141">
        <f>N89/K89</f>
        <v>0.87256448038258372</v>
      </c>
      <c r="R89" s="308"/>
      <c r="S89" s="142">
        <f>S73</f>
        <v>0.25</v>
      </c>
      <c r="T89" s="143">
        <f>INDEX(T73:T88,COUNTA(T73:T88))</f>
        <v>0.46041666666666664</v>
      </c>
      <c r="U89" s="144"/>
      <c r="V89" s="166"/>
      <c r="W89" s="99"/>
      <c r="X89" s="69"/>
      <c r="Y89" s="298"/>
      <c r="Z89" s="299"/>
      <c r="AA89" s="168">
        <f>M89-J89</f>
        <v>-439.6525426800863</v>
      </c>
      <c r="AB89" s="141">
        <f>M89/J89</f>
        <v>0.87256448038258372</v>
      </c>
      <c r="AC89" s="292"/>
    </row>
    <row r="90" spans="1:29" ht="15.75" customHeight="1">
      <c r="A90" s="300" t="s">
        <v>78</v>
      </c>
      <c r="B90" s="114" t="s">
        <v>120</v>
      </c>
      <c r="C90" s="304" t="s">
        <v>135</v>
      </c>
      <c r="D90" s="305"/>
      <c r="E90" s="147">
        <v>25.45</v>
      </c>
      <c r="F90" s="97">
        <v>785</v>
      </c>
      <c r="G90" s="148">
        <f t="shared" ref="G90:G93" si="30">E90*F90</f>
        <v>19978.25</v>
      </c>
      <c r="H90" s="149"/>
      <c r="I90" s="150">
        <v>4</v>
      </c>
      <c r="J90" s="151">
        <v>3300</v>
      </c>
      <c r="K90" s="152">
        <f>J90/I90</f>
        <v>825</v>
      </c>
      <c r="L90" s="153">
        <v>4</v>
      </c>
      <c r="M90" s="151">
        <f>F90/V90*60</f>
        <v>2928.4974093264232</v>
      </c>
      <c r="N90" s="152">
        <f>M90/L90</f>
        <v>732.12435233160579</v>
      </c>
      <c r="O90" s="154">
        <f>L90-I90</f>
        <v>0</v>
      </c>
      <c r="P90" s="155">
        <f>N90-K90</f>
        <v>-92.875647668394208</v>
      </c>
      <c r="Q90" s="156">
        <f>N90/K90</f>
        <v>0.88742345737164341</v>
      </c>
      <c r="R90" s="306">
        <f>Q106</f>
        <v>0.88872684053006712</v>
      </c>
      <c r="S90" s="157">
        <v>0.29166666666666669</v>
      </c>
      <c r="T90" s="158">
        <v>0.30283564814814817</v>
      </c>
      <c r="U90" s="159"/>
      <c r="V90" s="160">
        <v>16.083333333333343</v>
      </c>
      <c r="W90" s="158"/>
      <c r="X90" s="169"/>
      <c r="Y90" s="309"/>
      <c r="Z90" s="310"/>
      <c r="AA90" s="115">
        <f>M90-J90</f>
        <v>-371.50259067357683</v>
      </c>
      <c r="AB90" s="156">
        <f>M90/J90</f>
        <v>0.88742345737164341</v>
      </c>
      <c r="AC90" s="290">
        <f>AB106</f>
        <v>0.88872684053006712</v>
      </c>
    </row>
    <row r="91" spans="1:29" ht="15.75" customHeight="1">
      <c r="A91" s="301"/>
      <c r="B91" s="100" t="s">
        <v>120</v>
      </c>
      <c r="C91" s="293" t="s">
        <v>136</v>
      </c>
      <c r="D91" s="294"/>
      <c r="E91" s="101">
        <v>25.03</v>
      </c>
      <c r="F91" s="102">
        <v>1522</v>
      </c>
      <c r="G91" s="103">
        <f t="shared" si="30"/>
        <v>38095.660000000003</v>
      </c>
      <c r="H91" s="26"/>
      <c r="I91" s="104">
        <v>4</v>
      </c>
      <c r="J91" s="105">
        <v>3300</v>
      </c>
      <c r="K91" s="106">
        <f t="shared" si="26"/>
        <v>825</v>
      </c>
      <c r="L91" s="107">
        <v>4</v>
      </c>
      <c r="M91" s="105">
        <f>F91/V91*60</f>
        <v>2923.7993596584938</v>
      </c>
      <c r="N91" s="106">
        <f>M91/L91</f>
        <v>730.94983991462345</v>
      </c>
      <c r="O91" s="108">
        <f>L91-I91</f>
        <v>0</v>
      </c>
      <c r="P91" s="109">
        <f>N91-K91</f>
        <v>-94.050160085376547</v>
      </c>
      <c r="Q91" s="110">
        <f>N91/K91</f>
        <v>0.88599980595711936</v>
      </c>
      <c r="R91" s="307"/>
      <c r="S91" s="47">
        <v>0.3131944444444445</v>
      </c>
      <c r="T91" s="48">
        <v>0.33488425925925924</v>
      </c>
      <c r="U91" s="111">
        <v>14.916666666666707</v>
      </c>
      <c r="V91" s="112">
        <v>31.233333333333235</v>
      </c>
      <c r="W91" s="113"/>
      <c r="X91" s="13"/>
      <c r="Y91" s="295"/>
      <c r="Z91" s="296"/>
      <c r="AA91" s="117">
        <f>M91-J91</f>
        <v>-376.20064034150619</v>
      </c>
      <c r="AB91" s="110">
        <f>M91/J91</f>
        <v>0.88599980595711936</v>
      </c>
      <c r="AC91" s="291"/>
    </row>
    <row r="92" spans="1:29" ht="15.75" customHeight="1">
      <c r="A92" s="301"/>
      <c r="B92" s="100" t="s">
        <v>120</v>
      </c>
      <c r="C92" s="293" t="s">
        <v>137</v>
      </c>
      <c r="D92" s="294"/>
      <c r="E92" s="101">
        <v>24.82</v>
      </c>
      <c r="F92" s="102">
        <v>1740</v>
      </c>
      <c r="G92" s="103">
        <f t="shared" si="30"/>
        <v>43186.8</v>
      </c>
      <c r="H92" s="26"/>
      <c r="I92" s="104">
        <v>4</v>
      </c>
      <c r="J92" s="105">
        <v>3300</v>
      </c>
      <c r="K92" s="106">
        <f t="shared" si="26"/>
        <v>825</v>
      </c>
      <c r="L92" s="107">
        <v>4</v>
      </c>
      <c r="M92" s="105">
        <f>F92/V92*60</f>
        <v>2924.3697478991608</v>
      </c>
      <c r="N92" s="106">
        <f>M92/L92</f>
        <v>731.09243697479019</v>
      </c>
      <c r="O92" s="108">
        <f>L92-I92</f>
        <v>0</v>
      </c>
      <c r="P92" s="109">
        <f>N92-K92</f>
        <v>-93.907563025209811</v>
      </c>
      <c r="Q92" s="110">
        <f>N92/K92</f>
        <v>0.88617265087853359</v>
      </c>
      <c r="R92" s="307"/>
      <c r="S92" s="47">
        <v>0.34534722222222225</v>
      </c>
      <c r="T92" s="48">
        <v>0.37013888888888891</v>
      </c>
      <c r="U92" s="111">
        <v>15.06666666666673</v>
      </c>
      <c r="V92" s="112">
        <v>35.699999999999989</v>
      </c>
      <c r="W92" s="113"/>
      <c r="X92" s="13"/>
      <c r="Y92" s="295"/>
      <c r="Z92" s="296"/>
      <c r="AA92" s="117">
        <f>M92-J92</f>
        <v>-375.63025210083924</v>
      </c>
      <c r="AB92" s="110">
        <f>M92/J92</f>
        <v>0.88617265087853359</v>
      </c>
      <c r="AC92" s="291"/>
    </row>
    <row r="93" spans="1:29" ht="15.75" customHeight="1">
      <c r="A93" s="301"/>
      <c r="B93" s="100" t="s">
        <v>120</v>
      </c>
      <c r="C93" s="293" t="s">
        <v>138</v>
      </c>
      <c r="D93" s="294"/>
      <c r="E93" s="101">
        <v>30</v>
      </c>
      <c r="F93" s="102">
        <v>2779</v>
      </c>
      <c r="G93" s="103">
        <f t="shared" si="30"/>
        <v>83370</v>
      </c>
      <c r="H93" s="26"/>
      <c r="I93" s="104">
        <v>3</v>
      </c>
      <c r="J93" s="105">
        <v>3000</v>
      </c>
      <c r="K93" s="106">
        <f t="shared" si="26"/>
        <v>1000</v>
      </c>
      <c r="L93" s="107">
        <v>3</v>
      </c>
      <c r="M93" s="105">
        <f>F93/V93*60</f>
        <v>2687.909725953788</v>
      </c>
      <c r="N93" s="106">
        <f>M93/L93</f>
        <v>895.9699086512627</v>
      </c>
      <c r="O93" s="108">
        <f>L93-I93</f>
        <v>0</v>
      </c>
      <c r="P93" s="109">
        <f>N93-K93</f>
        <v>-104.0300913487373</v>
      </c>
      <c r="Q93" s="110">
        <f>N93/K93</f>
        <v>0.89596990865126269</v>
      </c>
      <c r="R93" s="307"/>
      <c r="S93" s="47">
        <v>0.38124999999999998</v>
      </c>
      <c r="T93" s="48">
        <v>0.42432870370370368</v>
      </c>
      <c r="U93" s="111">
        <v>15.999999999999943</v>
      </c>
      <c r="V93" s="112">
        <v>62.033333333333331</v>
      </c>
      <c r="W93" s="113"/>
      <c r="X93" s="116"/>
      <c r="Y93" s="295"/>
      <c r="Z93" s="296"/>
      <c r="AA93" s="117">
        <f>M93-J93</f>
        <v>-312.09027404621202</v>
      </c>
      <c r="AB93" s="110">
        <f>M93/J93</f>
        <v>0.89596990865126269</v>
      </c>
      <c r="AC93" s="291"/>
    </row>
    <row r="94" spans="1:29" ht="15.75" customHeight="1">
      <c r="A94" s="302"/>
      <c r="B94" s="100"/>
      <c r="C94" s="293"/>
      <c r="D94" s="294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307"/>
      <c r="S94" s="47"/>
      <c r="T94" s="48"/>
      <c r="U94" s="111"/>
      <c r="V94" s="112"/>
      <c r="W94" s="113"/>
      <c r="X94" s="116"/>
      <c r="Y94" s="295"/>
      <c r="Z94" s="296"/>
      <c r="AA94" s="117"/>
      <c r="AB94" s="110"/>
      <c r="AC94" s="291"/>
    </row>
    <row r="95" spans="1:29" ht="15.75" customHeight="1">
      <c r="A95" s="302"/>
      <c r="B95" s="100"/>
      <c r="C95" s="293"/>
      <c r="D95" s="294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07"/>
      <c r="S95" s="47"/>
      <c r="T95" s="48"/>
      <c r="U95" s="111"/>
      <c r="V95" s="112"/>
      <c r="W95" s="113"/>
      <c r="X95" s="50"/>
      <c r="Y95" s="295"/>
      <c r="Z95" s="296"/>
      <c r="AA95" s="117"/>
      <c r="AB95" s="110"/>
      <c r="AC95" s="291"/>
    </row>
    <row r="96" spans="1:29" ht="15.75" customHeight="1">
      <c r="A96" s="302"/>
      <c r="B96" s="100"/>
      <c r="C96" s="293"/>
      <c r="D96" s="294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307"/>
      <c r="S96" s="47"/>
      <c r="T96" s="48"/>
      <c r="U96" s="111"/>
      <c r="V96" s="112"/>
      <c r="W96" s="113"/>
      <c r="X96" s="116"/>
      <c r="Y96" s="295"/>
      <c r="Z96" s="296"/>
      <c r="AA96" s="117"/>
      <c r="AB96" s="110"/>
      <c r="AC96" s="291"/>
    </row>
    <row r="97" spans="1:29" ht="15.75" customHeight="1">
      <c r="A97" s="302"/>
      <c r="B97" s="100"/>
      <c r="C97" s="293"/>
      <c r="D97" s="294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07"/>
      <c r="S97" s="47"/>
      <c r="T97" s="48"/>
      <c r="U97" s="111"/>
      <c r="V97" s="112"/>
      <c r="W97" s="113"/>
      <c r="X97" s="116"/>
      <c r="Y97" s="295"/>
      <c r="Z97" s="296"/>
      <c r="AA97" s="117"/>
      <c r="AB97" s="110"/>
      <c r="AC97" s="291"/>
    </row>
    <row r="98" spans="1:29" ht="15.75" customHeight="1">
      <c r="A98" s="302"/>
      <c r="B98" s="100"/>
      <c r="C98" s="293"/>
      <c r="D98" s="294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07"/>
      <c r="S98" s="47"/>
      <c r="T98" s="48"/>
      <c r="U98" s="111"/>
      <c r="V98" s="112"/>
      <c r="W98" s="126"/>
      <c r="X98" s="127"/>
      <c r="Y98" s="295"/>
      <c r="Z98" s="296"/>
      <c r="AA98" s="117"/>
      <c r="AB98" s="110"/>
      <c r="AC98" s="291"/>
    </row>
    <row r="99" spans="1:29" ht="15.75" customHeight="1">
      <c r="A99" s="302"/>
      <c r="B99" s="100"/>
      <c r="C99" s="293"/>
      <c r="D99" s="294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07"/>
      <c r="S99" s="47"/>
      <c r="T99" s="48"/>
      <c r="U99" s="111"/>
      <c r="V99" s="112"/>
      <c r="W99" s="126"/>
      <c r="X99" s="127"/>
      <c r="Y99" s="295"/>
      <c r="Z99" s="296"/>
      <c r="AA99" s="117"/>
      <c r="AB99" s="110"/>
      <c r="AC99" s="291"/>
    </row>
    <row r="100" spans="1:29" ht="15.75" customHeight="1">
      <c r="A100" s="302"/>
      <c r="B100" s="100"/>
      <c r="C100" s="293"/>
      <c r="D100" s="294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07"/>
      <c r="S100" s="47"/>
      <c r="T100" s="48"/>
      <c r="U100" s="111"/>
      <c r="V100" s="112"/>
      <c r="W100" s="126"/>
      <c r="X100" s="127"/>
      <c r="Y100" s="295"/>
      <c r="Z100" s="296"/>
      <c r="AA100" s="117"/>
      <c r="AB100" s="110"/>
      <c r="AC100" s="291"/>
    </row>
    <row r="101" spans="1:29" ht="15.75" customHeight="1">
      <c r="A101" s="302"/>
      <c r="B101" s="100"/>
      <c r="C101" s="293"/>
      <c r="D101" s="294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07"/>
      <c r="S101" s="47"/>
      <c r="T101" s="48"/>
      <c r="U101" s="111"/>
      <c r="V101" s="112"/>
      <c r="W101" s="126"/>
      <c r="X101" s="127"/>
      <c r="Y101" s="295"/>
      <c r="Z101" s="296"/>
      <c r="AA101" s="117"/>
      <c r="AB101" s="110"/>
      <c r="AC101" s="291"/>
    </row>
    <row r="102" spans="1:29" ht="15.75" customHeight="1">
      <c r="A102" s="302"/>
      <c r="B102" s="100"/>
      <c r="C102" s="293"/>
      <c r="D102" s="294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07"/>
      <c r="S102" s="47"/>
      <c r="T102" s="48"/>
      <c r="U102" s="111"/>
      <c r="V102" s="112"/>
      <c r="W102" s="126"/>
      <c r="X102" s="127"/>
      <c r="Y102" s="295"/>
      <c r="Z102" s="296"/>
      <c r="AA102" s="117"/>
      <c r="AB102" s="110"/>
      <c r="AC102" s="291"/>
    </row>
    <row r="103" spans="1:29" ht="15.75" customHeight="1">
      <c r="A103" s="302"/>
      <c r="B103" s="100"/>
      <c r="C103" s="293"/>
      <c r="D103" s="294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07"/>
      <c r="S103" s="47"/>
      <c r="T103" s="48"/>
      <c r="U103" s="111"/>
      <c r="V103" s="112"/>
      <c r="W103" s="126"/>
      <c r="X103" s="127"/>
      <c r="Y103" s="295"/>
      <c r="Z103" s="296"/>
      <c r="AA103" s="117"/>
      <c r="AB103" s="110"/>
      <c r="AC103" s="291"/>
    </row>
    <row r="104" spans="1:29" ht="15.75" customHeight="1">
      <c r="A104" s="302"/>
      <c r="B104" s="100"/>
      <c r="C104" s="293"/>
      <c r="D104" s="294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07"/>
      <c r="S104" s="47"/>
      <c r="T104" s="48"/>
      <c r="U104" s="111"/>
      <c r="V104" s="112"/>
      <c r="W104" s="126"/>
      <c r="X104" s="127"/>
      <c r="Y104" s="295"/>
      <c r="Z104" s="296"/>
      <c r="AA104" s="117"/>
      <c r="AB104" s="110"/>
      <c r="AC104" s="291"/>
    </row>
    <row r="105" spans="1:29" ht="15.75" customHeight="1">
      <c r="A105" s="302"/>
      <c r="B105" s="100"/>
      <c r="C105" s="293"/>
      <c r="D105" s="294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07"/>
      <c r="S105" s="119"/>
      <c r="T105" s="120"/>
      <c r="U105" s="130"/>
      <c r="V105" s="131"/>
      <c r="W105" s="126"/>
      <c r="X105" s="127"/>
      <c r="Y105" s="295"/>
      <c r="Z105" s="296"/>
      <c r="AA105" s="165"/>
      <c r="AB105" s="125"/>
      <c r="AC105" s="291"/>
    </row>
    <row r="106" spans="1:29" ht="15.75" customHeight="1" thickBot="1">
      <c r="A106" s="303"/>
      <c r="B106" s="133" t="s">
        <v>117</v>
      </c>
      <c r="C106" s="297"/>
      <c r="D106" s="297"/>
      <c r="E106" s="134"/>
      <c r="F106" s="167"/>
      <c r="G106" s="135"/>
      <c r="H106" s="69"/>
      <c r="I106" s="136">
        <f t="shared" ref="I106:J106" si="31">AVERAGE(I90:I105)</f>
        <v>3.75</v>
      </c>
      <c r="J106" s="137">
        <f t="shared" si="31"/>
        <v>3225</v>
      </c>
      <c r="K106" s="138">
        <f t="shared" ref="K106" si="32">J106/I106</f>
        <v>860</v>
      </c>
      <c r="L106" s="136">
        <f t="shared" ref="L106:M106" si="33">AVERAGE(L90:L105)</f>
        <v>3.75</v>
      </c>
      <c r="M106" s="137">
        <f t="shared" si="33"/>
        <v>2866.1440607094664</v>
      </c>
      <c r="N106" s="138">
        <f>M106/L106</f>
        <v>764.30508285585768</v>
      </c>
      <c r="O106" s="139">
        <f>L106-I106</f>
        <v>0</v>
      </c>
      <c r="P106" s="140">
        <f>N106-K106</f>
        <v>-95.694917144142323</v>
      </c>
      <c r="Q106" s="141">
        <f>N106/K106</f>
        <v>0.88872684053006712</v>
      </c>
      <c r="R106" s="308"/>
      <c r="S106" s="142">
        <f>S90</f>
        <v>0.29166666666666669</v>
      </c>
      <c r="T106" s="143">
        <f>INDEX(T90:T105,COUNTA(T90:T105))</f>
        <v>0.42432870370370368</v>
      </c>
      <c r="U106" s="144"/>
      <c r="V106" s="166"/>
      <c r="W106" s="167"/>
      <c r="X106" s="138"/>
      <c r="Y106" s="298"/>
      <c r="Z106" s="299"/>
      <c r="AA106" s="168">
        <f>M106-J106</f>
        <v>-358.85593929053357</v>
      </c>
      <c r="AB106" s="141">
        <f>M106/J106</f>
        <v>0.88872684053006712</v>
      </c>
      <c r="AC106" s="292"/>
    </row>
    <row r="107" spans="1:29" ht="15.75" customHeight="1">
      <c r="A107" s="311" t="s">
        <v>139</v>
      </c>
      <c r="B107" s="114" t="s">
        <v>114</v>
      </c>
      <c r="C107" s="304" t="s">
        <v>140</v>
      </c>
      <c r="D107" s="305"/>
      <c r="E107" s="147">
        <v>25.64</v>
      </c>
      <c r="F107" s="97">
        <v>1435</v>
      </c>
      <c r="G107" s="148">
        <f t="shared" ref="G107:G110" si="34">E107*F107</f>
        <v>36793.4</v>
      </c>
      <c r="H107" s="149"/>
      <c r="I107" s="150">
        <v>11</v>
      </c>
      <c r="J107" s="151">
        <v>3600</v>
      </c>
      <c r="K107" s="152">
        <f>J107/I107</f>
        <v>327.27272727272725</v>
      </c>
      <c r="L107" s="153">
        <v>11</v>
      </c>
      <c r="M107" s="151">
        <f>F107/V107*60</f>
        <v>3155.7727550397067</v>
      </c>
      <c r="N107" s="152">
        <f>M107/L107</f>
        <v>286.88843227633697</v>
      </c>
      <c r="O107" s="154">
        <f>L107-I107</f>
        <v>0</v>
      </c>
      <c r="P107" s="155">
        <f>N107-K107</f>
        <v>-40.384294996390281</v>
      </c>
      <c r="Q107" s="156">
        <f>N107/K107</f>
        <v>0.87660354306658528</v>
      </c>
      <c r="R107" s="306">
        <f>Q123</f>
        <v>0.86880316408802261</v>
      </c>
      <c r="S107" s="157">
        <v>0.70833333333333337</v>
      </c>
      <c r="T107" s="158">
        <v>0.72728009259259263</v>
      </c>
      <c r="U107" s="159"/>
      <c r="V107" s="160">
        <v>27.283333333333335</v>
      </c>
      <c r="W107" s="158"/>
      <c r="X107" s="169"/>
      <c r="Y107" s="309"/>
      <c r="Z107" s="310"/>
      <c r="AA107" s="115">
        <f>M107-J107</f>
        <v>-444.22724496029332</v>
      </c>
      <c r="AB107" s="156">
        <f>M107/J107</f>
        <v>0.87660354306658517</v>
      </c>
      <c r="AC107" s="290">
        <f>AB123</f>
        <v>0.86880316408802272</v>
      </c>
    </row>
    <row r="108" spans="1:29" ht="15.75" customHeight="1">
      <c r="A108" s="312"/>
      <c r="B108" s="100" t="s">
        <v>114</v>
      </c>
      <c r="C108" s="293" t="s">
        <v>141</v>
      </c>
      <c r="D108" s="294"/>
      <c r="E108" s="101">
        <v>29.52</v>
      </c>
      <c r="F108" s="102">
        <v>1751</v>
      </c>
      <c r="G108" s="103">
        <f t="shared" si="34"/>
        <v>51689.52</v>
      </c>
      <c r="H108" s="26"/>
      <c r="I108" s="104">
        <v>12</v>
      </c>
      <c r="J108" s="105">
        <v>3600</v>
      </c>
      <c r="K108" s="106">
        <f t="shared" si="26"/>
        <v>300</v>
      </c>
      <c r="L108" s="107">
        <v>12</v>
      </c>
      <c r="M108" s="105">
        <f>F108/V108*60</f>
        <v>3119.049975259768</v>
      </c>
      <c r="N108" s="106">
        <f>M108/L108</f>
        <v>259.92083127164733</v>
      </c>
      <c r="O108" s="108">
        <f>L108-I108</f>
        <v>0</v>
      </c>
      <c r="P108" s="109">
        <f>N108-K108</f>
        <v>-40.07916872835267</v>
      </c>
      <c r="Q108" s="110">
        <f>N108/K108</f>
        <v>0.86640277090549112</v>
      </c>
      <c r="R108" s="307"/>
      <c r="S108" s="47">
        <v>0.73077546296296292</v>
      </c>
      <c r="T108" s="48">
        <v>0.75416666666666665</v>
      </c>
      <c r="U108" s="111">
        <v>5.0333333333332142</v>
      </c>
      <c r="V108" s="112">
        <v>33.68333333333338</v>
      </c>
      <c r="W108" s="113"/>
      <c r="X108" s="13"/>
      <c r="Y108" s="295"/>
      <c r="Z108" s="296"/>
      <c r="AA108" s="117">
        <f>M108-J108</f>
        <v>-480.95002474023204</v>
      </c>
      <c r="AB108" s="110">
        <f>M108/J108</f>
        <v>0.86640277090549112</v>
      </c>
      <c r="AC108" s="291"/>
    </row>
    <row r="109" spans="1:29" ht="15.75" customHeight="1">
      <c r="A109" s="312"/>
      <c r="B109" s="100" t="s">
        <v>114</v>
      </c>
      <c r="C109" s="293" t="s">
        <v>142</v>
      </c>
      <c r="D109" s="294"/>
      <c r="E109" s="101">
        <v>29.85</v>
      </c>
      <c r="F109" s="102">
        <v>1836</v>
      </c>
      <c r="G109" s="103">
        <f t="shared" si="34"/>
        <v>54804.600000000006</v>
      </c>
      <c r="H109" s="26"/>
      <c r="I109" s="104">
        <v>12</v>
      </c>
      <c r="J109" s="105">
        <v>3600</v>
      </c>
      <c r="K109" s="106">
        <f t="shared" si="26"/>
        <v>300</v>
      </c>
      <c r="L109" s="107">
        <v>12</v>
      </c>
      <c r="M109" s="105">
        <f>F109/V109*60</f>
        <v>3119.2071731949009</v>
      </c>
      <c r="N109" s="106">
        <f>M109/L109</f>
        <v>259.93393109957509</v>
      </c>
      <c r="O109" s="108">
        <f>L109-I109</f>
        <v>0</v>
      </c>
      <c r="P109" s="109">
        <f>N109-K109</f>
        <v>-40.066068900424909</v>
      </c>
      <c r="Q109" s="110">
        <f>N109/K109</f>
        <v>0.86644643699858359</v>
      </c>
      <c r="R109" s="307"/>
      <c r="S109" s="47">
        <v>0.7583333333333333</v>
      </c>
      <c r="T109" s="48">
        <v>0.78285879629629629</v>
      </c>
      <c r="U109" s="111">
        <v>5.9999999999999787</v>
      </c>
      <c r="V109" s="112">
        <v>35.316666666666698</v>
      </c>
      <c r="W109" s="113"/>
      <c r="X109" s="13"/>
      <c r="Y109" s="295"/>
      <c r="Z109" s="296"/>
      <c r="AA109" s="117">
        <f>M109-J109</f>
        <v>-480.79282680509914</v>
      </c>
      <c r="AB109" s="110">
        <f>M109/J109</f>
        <v>0.86644643699858359</v>
      </c>
      <c r="AC109" s="291"/>
    </row>
    <row r="110" spans="1:29" ht="15.75" customHeight="1">
      <c r="A110" s="312"/>
      <c r="B110" s="100" t="s">
        <v>120</v>
      </c>
      <c r="C110" s="293" t="s">
        <v>143</v>
      </c>
      <c r="D110" s="294"/>
      <c r="E110" s="101">
        <v>28.57</v>
      </c>
      <c r="F110" s="102">
        <v>1464</v>
      </c>
      <c r="G110" s="103">
        <f t="shared" si="34"/>
        <v>41826.480000000003</v>
      </c>
      <c r="H110" s="26"/>
      <c r="I110" s="104">
        <v>12</v>
      </c>
      <c r="J110" s="105">
        <v>3600</v>
      </c>
      <c r="K110" s="106">
        <f t="shared" si="26"/>
        <v>300</v>
      </c>
      <c r="L110" s="107">
        <v>12</v>
      </c>
      <c r="M110" s="105">
        <f>F110/V110*60</f>
        <v>3116.7356593731538</v>
      </c>
      <c r="N110" s="106">
        <f>M110/L110</f>
        <v>259.72797161442946</v>
      </c>
      <c r="O110" s="108">
        <f>L110-I110</f>
        <v>0</v>
      </c>
      <c r="P110" s="109">
        <f>N110-K110</f>
        <v>-40.272028385570536</v>
      </c>
      <c r="Q110" s="110">
        <f>N110/K110</f>
        <v>0.86575990538143155</v>
      </c>
      <c r="R110" s="307"/>
      <c r="S110" s="47">
        <v>0.78611111111111109</v>
      </c>
      <c r="T110" s="48">
        <v>0.80568287037037034</v>
      </c>
      <c r="U110" s="111">
        <v>4.6833333333333194</v>
      </c>
      <c r="V110" s="112">
        <v>28.183333333333316</v>
      </c>
      <c r="W110" s="113"/>
      <c r="X110" s="116"/>
      <c r="Y110" s="295"/>
      <c r="Z110" s="296"/>
      <c r="AA110" s="117">
        <f>M110-J110</f>
        <v>-483.26434062684621</v>
      </c>
      <c r="AB110" s="110">
        <f>M110/J110</f>
        <v>0.86575990538143166</v>
      </c>
      <c r="AC110" s="291"/>
    </row>
    <row r="111" spans="1:29" ht="15.75" customHeight="1">
      <c r="A111" s="312"/>
      <c r="B111" s="100"/>
      <c r="C111" s="293"/>
      <c r="D111" s="294"/>
      <c r="E111" s="101"/>
      <c r="F111" s="102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307"/>
      <c r="S111" s="47"/>
      <c r="T111" s="48"/>
      <c r="U111" s="111"/>
      <c r="V111" s="112"/>
      <c r="W111" s="113"/>
      <c r="X111" s="116"/>
      <c r="Y111" s="295"/>
      <c r="Z111" s="296"/>
      <c r="AA111" s="117"/>
      <c r="AB111" s="110"/>
      <c r="AC111" s="291"/>
    </row>
    <row r="112" spans="1:29" ht="15.75" customHeight="1">
      <c r="A112" s="312"/>
      <c r="B112" s="100"/>
      <c r="C112" s="293"/>
      <c r="D112" s="294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07"/>
      <c r="S112" s="47"/>
      <c r="T112" s="48"/>
      <c r="U112" s="111"/>
      <c r="V112" s="112"/>
      <c r="W112" s="113"/>
      <c r="X112" s="50"/>
      <c r="Y112" s="295"/>
      <c r="Z112" s="296"/>
      <c r="AA112" s="117"/>
      <c r="AB112" s="110"/>
      <c r="AC112" s="291"/>
    </row>
    <row r="113" spans="1:29" ht="15.75" customHeight="1">
      <c r="A113" s="312"/>
      <c r="B113" s="100"/>
      <c r="C113" s="293"/>
      <c r="D113" s="294"/>
      <c r="E113" s="101"/>
      <c r="F113" s="102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307"/>
      <c r="S113" s="47"/>
      <c r="T113" s="48"/>
      <c r="U113" s="111"/>
      <c r="V113" s="112"/>
      <c r="W113" s="113"/>
      <c r="X113" s="116"/>
      <c r="Y113" s="295"/>
      <c r="Z113" s="296"/>
      <c r="AA113" s="117"/>
      <c r="AB113" s="110"/>
      <c r="AC113" s="291"/>
    </row>
    <row r="114" spans="1:29" ht="15.75" customHeight="1">
      <c r="A114" s="312"/>
      <c r="B114" s="100"/>
      <c r="C114" s="293"/>
      <c r="D114" s="294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07"/>
      <c r="S114" s="47"/>
      <c r="T114" s="48"/>
      <c r="U114" s="111"/>
      <c r="V114" s="112"/>
      <c r="W114" s="113"/>
      <c r="X114" s="116"/>
      <c r="Y114" s="295"/>
      <c r="Z114" s="296"/>
      <c r="AA114" s="117"/>
      <c r="AB114" s="110"/>
      <c r="AC114" s="291"/>
    </row>
    <row r="115" spans="1:29" ht="15.75" customHeight="1">
      <c r="A115" s="312"/>
      <c r="B115" s="100"/>
      <c r="C115" s="293"/>
      <c r="D115" s="294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07"/>
      <c r="S115" s="47"/>
      <c r="T115" s="48"/>
      <c r="U115" s="111"/>
      <c r="V115" s="112"/>
      <c r="W115" s="126"/>
      <c r="X115" s="127"/>
      <c r="Y115" s="295"/>
      <c r="Z115" s="296"/>
      <c r="AA115" s="117"/>
      <c r="AB115" s="110"/>
      <c r="AC115" s="291"/>
    </row>
    <row r="116" spans="1:29" ht="15.75" customHeight="1">
      <c r="A116" s="312"/>
      <c r="B116" s="100"/>
      <c r="C116" s="293"/>
      <c r="D116" s="294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07"/>
      <c r="S116" s="47"/>
      <c r="T116" s="48"/>
      <c r="U116" s="111"/>
      <c r="V116" s="112"/>
      <c r="W116" s="126"/>
      <c r="X116" s="127"/>
      <c r="Y116" s="295"/>
      <c r="Z116" s="296"/>
      <c r="AA116" s="117"/>
      <c r="AB116" s="110"/>
      <c r="AC116" s="291"/>
    </row>
    <row r="117" spans="1:29" ht="15.75" customHeight="1">
      <c r="A117" s="312"/>
      <c r="B117" s="100"/>
      <c r="C117" s="293"/>
      <c r="D117" s="294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07"/>
      <c r="S117" s="47"/>
      <c r="T117" s="48"/>
      <c r="U117" s="111"/>
      <c r="V117" s="112"/>
      <c r="W117" s="126"/>
      <c r="X117" s="127"/>
      <c r="Y117" s="295"/>
      <c r="Z117" s="296"/>
      <c r="AA117" s="117"/>
      <c r="AB117" s="110"/>
      <c r="AC117" s="291"/>
    </row>
    <row r="118" spans="1:29" ht="15.75" customHeight="1">
      <c r="A118" s="312"/>
      <c r="B118" s="100"/>
      <c r="C118" s="293"/>
      <c r="D118" s="294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07"/>
      <c r="S118" s="47"/>
      <c r="T118" s="48"/>
      <c r="U118" s="111"/>
      <c r="V118" s="112"/>
      <c r="W118" s="126"/>
      <c r="X118" s="127"/>
      <c r="Y118" s="295"/>
      <c r="Z118" s="296"/>
      <c r="AA118" s="117"/>
      <c r="AB118" s="110"/>
      <c r="AC118" s="291"/>
    </row>
    <row r="119" spans="1:29" ht="15.75" customHeight="1">
      <c r="A119" s="312"/>
      <c r="B119" s="100"/>
      <c r="C119" s="293"/>
      <c r="D119" s="294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07"/>
      <c r="S119" s="47"/>
      <c r="T119" s="48"/>
      <c r="U119" s="111"/>
      <c r="V119" s="112"/>
      <c r="W119" s="126"/>
      <c r="X119" s="127"/>
      <c r="Y119" s="295"/>
      <c r="Z119" s="296"/>
      <c r="AA119" s="117"/>
      <c r="AB119" s="110"/>
      <c r="AC119" s="291"/>
    </row>
    <row r="120" spans="1:29" ht="15.75" customHeight="1">
      <c r="A120" s="312"/>
      <c r="B120" s="100"/>
      <c r="C120" s="293"/>
      <c r="D120" s="294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07"/>
      <c r="S120" s="47"/>
      <c r="T120" s="48"/>
      <c r="U120" s="111"/>
      <c r="V120" s="112"/>
      <c r="W120" s="126"/>
      <c r="X120" s="127"/>
      <c r="Y120" s="295"/>
      <c r="Z120" s="296"/>
      <c r="AA120" s="117"/>
      <c r="AB120" s="110"/>
      <c r="AC120" s="291"/>
    </row>
    <row r="121" spans="1:29" ht="15.75" customHeight="1">
      <c r="A121" s="312"/>
      <c r="B121" s="100"/>
      <c r="C121" s="293"/>
      <c r="D121" s="294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07"/>
      <c r="S121" s="47"/>
      <c r="T121" s="48"/>
      <c r="U121" s="111"/>
      <c r="V121" s="112"/>
      <c r="W121" s="126"/>
      <c r="X121" s="127"/>
      <c r="Y121" s="295"/>
      <c r="Z121" s="296"/>
      <c r="AA121" s="117"/>
      <c r="AB121" s="110"/>
      <c r="AC121" s="291"/>
    </row>
    <row r="122" spans="1:29" ht="15.75" customHeight="1">
      <c r="A122" s="312"/>
      <c r="B122" s="100"/>
      <c r="C122" s="293"/>
      <c r="D122" s="294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07"/>
      <c r="S122" s="119"/>
      <c r="T122" s="120"/>
      <c r="U122" s="130"/>
      <c r="V122" s="131"/>
      <c r="W122" s="126"/>
      <c r="X122" s="127"/>
      <c r="Y122" s="295"/>
      <c r="Z122" s="296"/>
      <c r="AA122" s="165"/>
      <c r="AB122" s="125"/>
      <c r="AC122" s="291"/>
    </row>
    <row r="123" spans="1:29" ht="15.75" customHeight="1" thickBot="1">
      <c r="A123" s="313"/>
      <c r="B123" s="133" t="s">
        <v>117</v>
      </c>
      <c r="C123" s="297"/>
      <c r="D123" s="297"/>
      <c r="E123" s="134"/>
      <c r="F123" s="167"/>
      <c r="G123" s="135"/>
      <c r="H123" s="69"/>
      <c r="I123" s="136">
        <f t="shared" ref="I123:J123" si="35">AVERAGE(I107:I122)</f>
        <v>11.75</v>
      </c>
      <c r="J123" s="137">
        <f t="shared" si="35"/>
        <v>3600</v>
      </c>
      <c r="K123" s="138">
        <f t="shared" ref="K123" si="36">J123/I123</f>
        <v>306.38297872340428</v>
      </c>
      <c r="L123" s="136">
        <f t="shared" ref="L123:M123" si="37">AVERAGE(L107:L122)</f>
        <v>11.75</v>
      </c>
      <c r="M123" s="137">
        <f t="shared" si="37"/>
        <v>3127.6913907168819</v>
      </c>
      <c r="N123" s="138">
        <f>M123/L123</f>
        <v>266.18650133760696</v>
      </c>
      <c r="O123" s="139">
        <f>L123-I123</f>
        <v>0</v>
      </c>
      <c r="P123" s="140">
        <f>N123-K123</f>
        <v>-40.196477385797323</v>
      </c>
      <c r="Q123" s="141">
        <f>N123/K123</f>
        <v>0.86880316408802261</v>
      </c>
      <c r="R123" s="308"/>
      <c r="S123" s="142">
        <f>S107</f>
        <v>0.70833333333333337</v>
      </c>
      <c r="T123" s="143">
        <f>INDEX(T107:T122,COUNTA(T107:T122))</f>
        <v>0.80568287037037034</v>
      </c>
      <c r="U123" s="144"/>
      <c r="V123" s="166"/>
      <c r="W123" s="167"/>
      <c r="X123" s="138"/>
      <c r="Y123" s="298"/>
      <c r="Z123" s="299"/>
      <c r="AA123" s="168">
        <f>M123-J123</f>
        <v>-472.30860928311813</v>
      </c>
      <c r="AB123" s="141">
        <f>M123/J123</f>
        <v>0.86880316408802272</v>
      </c>
      <c r="AC123" s="292"/>
    </row>
    <row r="124" spans="1:29" ht="15.75" customHeight="1">
      <c r="A124" s="300" t="s">
        <v>144</v>
      </c>
      <c r="B124" s="114" t="s">
        <v>120</v>
      </c>
      <c r="C124" s="304" t="s">
        <v>217</v>
      </c>
      <c r="D124" s="305"/>
      <c r="E124" s="147">
        <v>22.48</v>
      </c>
      <c r="F124" s="97">
        <v>2075</v>
      </c>
      <c r="G124" s="148">
        <f t="shared" ref="G124:G127" si="38">E124*F124</f>
        <v>46646</v>
      </c>
      <c r="H124" s="149"/>
      <c r="I124" s="150">
        <v>5</v>
      </c>
      <c r="J124" s="151">
        <v>3000</v>
      </c>
      <c r="K124" s="152">
        <f>J124/I124</f>
        <v>600</v>
      </c>
      <c r="L124" s="153">
        <v>5</v>
      </c>
      <c r="M124" s="151">
        <f>F124/V124*60</f>
        <v>2661.2041325258278</v>
      </c>
      <c r="N124" s="152">
        <f>M124/L124</f>
        <v>532.24082650516561</v>
      </c>
      <c r="O124" s="154">
        <f>L124-I124</f>
        <v>0</v>
      </c>
      <c r="P124" s="155">
        <f>N124-K124</f>
        <v>-67.759173494834386</v>
      </c>
      <c r="Q124" s="156">
        <f>N124/K124</f>
        <v>0.88706804417527607</v>
      </c>
      <c r="R124" s="306">
        <f>Q140</f>
        <v>0.89138468803797866</v>
      </c>
      <c r="S124" s="157">
        <v>0.70848379629629632</v>
      </c>
      <c r="T124" s="158">
        <v>0.74097222222222225</v>
      </c>
      <c r="U124" s="159"/>
      <c r="V124" s="160">
        <v>46.783333333333346</v>
      </c>
      <c r="W124" s="161"/>
      <c r="X124" s="162"/>
      <c r="Y124" s="309"/>
      <c r="Z124" s="310"/>
      <c r="AA124" s="115">
        <f>M124-J124</f>
        <v>-338.79586747417216</v>
      </c>
      <c r="AB124" s="156">
        <f>M124/J124</f>
        <v>0.88706804417527596</v>
      </c>
      <c r="AC124" s="290">
        <f>AB140</f>
        <v>0.89138468803797866</v>
      </c>
    </row>
    <row r="125" spans="1:29" ht="15.75" customHeight="1">
      <c r="A125" s="301"/>
      <c r="B125" s="100" t="s">
        <v>120</v>
      </c>
      <c r="C125" s="293" t="s">
        <v>148</v>
      </c>
      <c r="D125" s="294"/>
      <c r="E125" s="101">
        <v>24.54</v>
      </c>
      <c r="F125" s="102">
        <v>2188</v>
      </c>
      <c r="G125" s="103">
        <f t="shared" si="38"/>
        <v>53693.52</v>
      </c>
      <c r="H125" s="26"/>
      <c r="I125" s="104">
        <v>4</v>
      </c>
      <c r="J125" s="105">
        <v>3000</v>
      </c>
      <c r="K125" s="106">
        <f t="shared" ref="K125:K127" si="39">J125/I125</f>
        <v>750</v>
      </c>
      <c r="L125" s="107">
        <v>4</v>
      </c>
      <c r="M125" s="105">
        <f>F125/V125*60</f>
        <v>2662.8803245436088</v>
      </c>
      <c r="N125" s="106">
        <f>M125/L125</f>
        <v>665.72008113590221</v>
      </c>
      <c r="O125" s="108">
        <f>L125-I125</f>
        <v>0</v>
      </c>
      <c r="P125" s="109">
        <f>N125-K125</f>
        <v>-84.279918864097795</v>
      </c>
      <c r="Q125" s="110">
        <f>N125/K125</f>
        <v>0.88762677484786956</v>
      </c>
      <c r="R125" s="307"/>
      <c r="S125" s="47">
        <v>0.74444444444444446</v>
      </c>
      <c r="T125" s="48">
        <v>0.7786805555555556</v>
      </c>
      <c r="U125" s="111">
        <v>4.9999999999999822</v>
      </c>
      <c r="V125" s="112">
        <v>49.300000000000033</v>
      </c>
      <c r="W125" s="113"/>
      <c r="X125" s="116"/>
      <c r="Y125" s="295"/>
      <c r="Z125" s="296"/>
      <c r="AA125" s="117">
        <f>M125-J125</f>
        <v>-337.11967545639118</v>
      </c>
      <c r="AB125" s="110">
        <f>M125/J125</f>
        <v>0.88762677484786956</v>
      </c>
      <c r="AC125" s="291"/>
    </row>
    <row r="126" spans="1:29" ht="15.75" customHeight="1">
      <c r="A126" s="301"/>
      <c r="B126" s="100" t="s">
        <v>120</v>
      </c>
      <c r="C126" s="293" t="s">
        <v>145</v>
      </c>
      <c r="D126" s="294"/>
      <c r="E126" s="101">
        <v>16.7</v>
      </c>
      <c r="F126" s="102">
        <v>1422</v>
      </c>
      <c r="G126" s="103">
        <f t="shared" si="38"/>
        <v>23747.399999999998</v>
      </c>
      <c r="H126" s="26"/>
      <c r="I126" s="104">
        <v>3</v>
      </c>
      <c r="J126" s="105">
        <v>3300</v>
      </c>
      <c r="K126" s="106">
        <f t="shared" si="39"/>
        <v>1100</v>
      </c>
      <c r="L126" s="107">
        <v>3</v>
      </c>
      <c r="M126" s="105">
        <f>F126/V126*60</f>
        <v>2950.5475504322776</v>
      </c>
      <c r="N126" s="106">
        <f>M126/L126</f>
        <v>983.5158501440925</v>
      </c>
      <c r="O126" s="108">
        <f>L126-I126</f>
        <v>0</v>
      </c>
      <c r="P126" s="109">
        <f>N126-K126</f>
        <v>-116.4841498559075</v>
      </c>
      <c r="Q126" s="110">
        <f>N126/K126</f>
        <v>0.89410531831281137</v>
      </c>
      <c r="R126" s="307"/>
      <c r="S126" s="47">
        <v>0.7826967592592593</v>
      </c>
      <c r="T126" s="48">
        <v>0.80277777777777781</v>
      </c>
      <c r="U126" s="111">
        <v>5.7833333333333314</v>
      </c>
      <c r="V126" s="112">
        <v>28.916666666666657</v>
      </c>
      <c r="W126" s="113"/>
      <c r="X126" s="116"/>
      <c r="Y126" s="295"/>
      <c r="Z126" s="296"/>
      <c r="AA126" s="117">
        <f>M126-J126</f>
        <v>-349.4524495677224</v>
      </c>
      <c r="AB126" s="110">
        <f>M126/J126</f>
        <v>0.89410531831281137</v>
      </c>
      <c r="AC126" s="291"/>
    </row>
    <row r="127" spans="1:29" ht="15.75" customHeight="1">
      <c r="A127" s="301"/>
      <c r="B127" s="100" t="s">
        <v>120</v>
      </c>
      <c r="C127" s="293" t="s">
        <v>150</v>
      </c>
      <c r="D127" s="294"/>
      <c r="E127" s="101">
        <v>17.89</v>
      </c>
      <c r="F127" s="102">
        <v>4188</v>
      </c>
      <c r="G127" s="103">
        <f t="shared" si="38"/>
        <v>74923.320000000007</v>
      </c>
      <c r="H127" s="26"/>
      <c r="I127" s="104">
        <v>4</v>
      </c>
      <c r="J127" s="105">
        <v>3300</v>
      </c>
      <c r="K127" s="106">
        <f t="shared" si="39"/>
        <v>825</v>
      </c>
      <c r="L127" s="107">
        <v>4</v>
      </c>
      <c r="M127" s="105">
        <f>F127/V127*60</f>
        <v>2956.8150617768165</v>
      </c>
      <c r="N127" s="106">
        <f>M127/L127</f>
        <v>739.20376544420412</v>
      </c>
      <c r="O127" s="108">
        <f>L127-I127</f>
        <v>0</v>
      </c>
      <c r="P127" s="109">
        <f>N127-K127</f>
        <v>-85.796234555795877</v>
      </c>
      <c r="Q127" s="110">
        <f>N127/K127</f>
        <v>0.89600456417479291</v>
      </c>
      <c r="R127" s="307"/>
      <c r="S127" s="47">
        <v>0.80626157407407406</v>
      </c>
      <c r="T127" s="48">
        <v>0.86527777777777781</v>
      </c>
      <c r="U127" s="111">
        <v>5.0166666666665982</v>
      </c>
      <c r="V127" s="112">
        <v>84.983333333333405</v>
      </c>
      <c r="W127" s="113"/>
      <c r="X127" s="116"/>
      <c r="Y127" s="295"/>
      <c r="Z127" s="296"/>
      <c r="AA127" s="117">
        <f>M127-J127</f>
        <v>-343.18493822318351</v>
      </c>
      <c r="AB127" s="110">
        <f>M127/J127</f>
        <v>0.89600456417479291</v>
      </c>
      <c r="AC127" s="291"/>
    </row>
    <row r="128" spans="1:29" ht="15.75" customHeight="1">
      <c r="A128" s="302"/>
      <c r="B128" s="100"/>
      <c r="C128" s="293"/>
      <c r="D128" s="294"/>
      <c r="E128" s="101"/>
      <c r="F128" s="102"/>
      <c r="G128" s="103"/>
      <c r="H128" s="13"/>
      <c r="I128" s="104"/>
      <c r="J128" s="105"/>
      <c r="K128" s="106"/>
      <c r="L128" s="118"/>
      <c r="M128" s="105"/>
      <c r="N128" s="106"/>
      <c r="O128" s="108"/>
      <c r="P128" s="109"/>
      <c r="Q128" s="110"/>
      <c r="R128" s="307"/>
      <c r="S128" s="47"/>
      <c r="T128" s="48"/>
      <c r="U128" s="111"/>
      <c r="V128" s="112"/>
      <c r="W128" s="113"/>
      <c r="X128" s="116"/>
      <c r="Y128" s="295"/>
      <c r="Z128" s="296"/>
      <c r="AA128" s="117"/>
      <c r="AB128" s="110"/>
      <c r="AC128" s="291"/>
    </row>
    <row r="129" spans="1:29" ht="15.75" customHeight="1">
      <c r="A129" s="302"/>
      <c r="B129" s="100"/>
      <c r="C129" s="293"/>
      <c r="D129" s="294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07"/>
      <c r="S129" s="47"/>
      <c r="T129" s="48"/>
      <c r="U129" s="111"/>
      <c r="V129" s="112"/>
      <c r="W129" s="113"/>
      <c r="X129" s="116"/>
      <c r="Y129" s="295"/>
      <c r="Z129" s="296"/>
      <c r="AA129" s="117"/>
      <c r="AB129" s="110"/>
      <c r="AC129" s="291"/>
    </row>
    <row r="130" spans="1:29" ht="15.75" customHeight="1">
      <c r="A130" s="302"/>
      <c r="B130" s="100"/>
      <c r="C130" s="293"/>
      <c r="D130" s="294"/>
      <c r="E130" s="101"/>
      <c r="F130" s="102"/>
      <c r="G130" s="121"/>
      <c r="H130" s="62"/>
      <c r="I130" s="104"/>
      <c r="J130" s="105"/>
      <c r="K130" s="106"/>
      <c r="L130" s="118"/>
      <c r="M130" s="105"/>
      <c r="N130" s="106"/>
      <c r="O130" s="123"/>
      <c r="P130" s="124"/>
      <c r="Q130" s="125"/>
      <c r="R130" s="307"/>
      <c r="S130" s="47"/>
      <c r="T130" s="48"/>
      <c r="U130" s="111"/>
      <c r="V130" s="112"/>
      <c r="W130" s="113"/>
      <c r="X130" s="116"/>
      <c r="Y130" s="295"/>
      <c r="Z130" s="296"/>
      <c r="AA130" s="117"/>
      <c r="AB130" s="110"/>
      <c r="AC130" s="291"/>
    </row>
    <row r="131" spans="1:29" ht="15.75" customHeight="1">
      <c r="A131" s="302"/>
      <c r="B131" s="100"/>
      <c r="C131" s="293"/>
      <c r="D131" s="294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07"/>
      <c r="S131" s="47"/>
      <c r="T131" s="48"/>
      <c r="U131" s="111"/>
      <c r="V131" s="112"/>
      <c r="W131" s="113"/>
      <c r="X131" s="116"/>
      <c r="Y131" s="295"/>
      <c r="Z131" s="296"/>
      <c r="AA131" s="117"/>
      <c r="AB131" s="110"/>
      <c r="AC131" s="291"/>
    </row>
    <row r="132" spans="1:29" ht="15.75" customHeight="1">
      <c r="A132" s="302"/>
      <c r="B132" s="100"/>
      <c r="C132" s="293"/>
      <c r="D132" s="294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07"/>
      <c r="S132" s="47"/>
      <c r="T132" s="48"/>
      <c r="U132" s="111"/>
      <c r="V132" s="112"/>
      <c r="W132" s="113"/>
      <c r="X132" s="116"/>
      <c r="Y132" s="295"/>
      <c r="Z132" s="296"/>
      <c r="AA132" s="117"/>
      <c r="AB132" s="110"/>
      <c r="AC132" s="291"/>
    </row>
    <row r="133" spans="1:29" ht="15.75" customHeight="1">
      <c r="A133" s="302"/>
      <c r="B133" s="100"/>
      <c r="C133" s="293"/>
      <c r="D133" s="294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07"/>
      <c r="S133" s="47"/>
      <c r="T133" s="48"/>
      <c r="U133" s="111"/>
      <c r="V133" s="112"/>
      <c r="W133" s="113"/>
      <c r="X133" s="116"/>
      <c r="Y133" s="295"/>
      <c r="Z133" s="296"/>
      <c r="AA133" s="117"/>
      <c r="AB133" s="110"/>
      <c r="AC133" s="291"/>
    </row>
    <row r="134" spans="1:29" ht="15.75" customHeight="1">
      <c r="A134" s="302"/>
      <c r="B134" s="100"/>
      <c r="C134" s="293"/>
      <c r="D134" s="294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07"/>
      <c r="S134" s="47"/>
      <c r="T134" s="48"/>
      <c r="U134" s="111"/>
      <c r="V134" s="112"/>
      <c r="W134" s="113"/>
      <c r="X134" s="116"/>
      <c r="Y134" s="295"/>
      <c r="Z134" s="296"/>
      <c r="AA134" s="117"/>
      <c r="AB134" s="110"/>
      <c r="AC134" s="291"/>
    </row>
    <row r="135" spans="1:29" ht="15.75" customHeight="1">
      <c r="A135" s="302"/>
      <c r="B135" s="100"/>
      <c r="C135" s="293"/>
      <c r="D135" s="294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07"/>
      <c r="S135" s="47"/>
      <c r="T135" s="48"/>
      <c r="U135" s="111"/>
      <c r="V135" s="112"/>
      <c r="W135" s="113"/>
      <c r="X135" s="116"/>
      <c r="Y135" s="295"/>
      <c r="Z135" s="296"/>
      <c r="AA135" s="117"/>
      <c r="AB135" s="110"/>
      <c r="AC135" s="291"/>
    </row>
    <row r="136" spans="1:29" ht="15.75" customHeight="1">
      <c r="A136" s="302"/>
      <c r="B136" s="100"/>
      <c r="C136" s="293"/>
      <c r="D136" s="294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07"/>
      <c r="S136" s="47"/>
      <c r="T136" s="48"/>
      <c r="U136" s="111"/>
      <c r="V136" s="112"/>
      <c r="W136" s="113"/>
      <c r="X136" s="116"/>
      <c r="Y136" s="295"/>
      <c r="Z136" s="296"/>
      <c r="AA136" s="117"/>
      <c r="AB136" s="110"/>
      <c r="AC136" s="291"/>
    </row>
    <row r="137" spans="1:29" ht="15.75" customHeight="1">
      <c r="A137" s="302"/>
      <c r="B137" s="100"/>
      <c r="C137" s="293"/>
      <c r="D137" s="294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07"/>
      <c r="S137" s="47"/>
      <c r="T137" s="48"/>
      <c r="U137" s="111"/>
      <c r="V137" s="112"/>
      <c r="W137" s="113"/>
      <c r="X137" s="116"/>
      <c r="Y137" s="295"/>
      <c r="Z137" s="296"/>
      <c r="AA137" s="117"/>
      <c r="AB137" s="110"/>
      <c r="AC137" s="291"/>
    </row>
    <row r="138" spans="1:29" ht="15.75" customHeight="1">
      <c r="A138" s="302"/>
      <c r="B138" s="100"/>
      <c r="C138" s="293"/>
      <c r="D138" s="294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07"/>
      <c r="S138" s="47"/>
      <c r="T138" s="48"/>
      <c r="U138" s="111"/>
      <c r="V138" s="112"/>
      <c r="W138" s="113"/>
      <c r="X138" s="116"/>
      <c r="Y138" s="295"/>
      <c r="Z138" s="296"/>
      <c r="AA138" s="117"/>
      <c r="AB138" s="110"/>
      <c r="AC138" s="291"/>
    </row>
    <row r="139" spans="1:29" ht="15.75" customHeight="1">
      <c r="A139" s="302"/>
      <c r="B139" s="100"/>
      <c r="C139" s="293"/>
      <c r="D139" s="294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07"/>
      <c r="S139" s="119"/>
      <c r="T139" s="120"/>
      <c r="U139" s="130"/>
      <c r="V139" s="131"/>
      <c r="W139" s="126"/>
      <c r="X139" s="127"/>
      <c r="Y139" s="295"/>
      <c r="Z139" s="296"/>
      <c r="AA139" s="165"/>
      <c r="AB139" s="125"/>
      <c r="AC139" s="291"/>
    </row>
    <row r="140" spans="1:29" ht="15.75" customHeight="1" thickBot="1">
      <c r="A140" s="303"/>
      <c r="B140" s="133" t="s">
        <v>117</v>
      </c>
      <c r="C140" s="297"/>
      <c r="D140" s="297"/>
      <c r="E140" s="134"/>
      <c r="F140" s="99"/>
      <c r="G140" s="135"/>
      <c r="H140" s="69"/>
      <c r="I140" s="136">
        <f t="shared" ref="I140:J140" si="40">AVERAGE(I124:I139)</f>
        <v>4</v>
      </c>
      <c r="J140" s="137">
        <f t="shared" si="40"/>
        <v>3150</v>
      </c>
      <c r="K140" s="138">
        <f t="shared" ref="K140" si="41">J140/I140</f>
        <v>787.5</v>
      </c>
      <c r="L140" s="136">
        <f t="shared" ref="L140:M140" si="42">AVERAGE(L124:L139)</f>
        <v>4</v>
      </c>
      <c r="M140" s="137">
        <f t="shared" si="42"/>
        <v>2807.8617673196327</v>
      </c>
      <c r="N140" s="138">
        <f>M140/L140</f>
        <v>701.96544182990817</v>
      </c>
      <c r="O140" s="139">
        <f>L140-I140</f>
        <v>0</v>
      </c>
      <c r="P140" s="140">
        <f>N140-K140</f>
        <v>-85.534558170091827</v>
      </c>
      <c r="Q140" s="141">
        <f>N140/K140</f>
        <v>0.89138468803797866</v>
      </c>
      <c r="R140" s="308"/>
      <c r="S140" s="142">
        <f>S124</f>
        <v>0.70848379629629632</v>
      </c>
      <c r="T140" s="143">
        <f>INDEX(T124:T139,COUNTA(T124:T139))</f>
        <v>0.86527777777777781</v>
      </c>
      <c r="U140" s="144"/>
      <c r="V140" s="166"/>
      <c r="W140" s="99"/>
      <c r="X140" s="69"/>
      <c r="Y140" s="298"/>
      <c r="Z140" s="299"/>
      <c r="AA140" s="168">
        <f>M140-J140</f>
        <v>-342.13823268036731</v>
      </c>
      <c r="AB140" s="141">
        <f>M140/J140</f>
        <v>0.89138468803797866</v>
      </c>
      <c r="AC140" s="292"/>
    </row>
    <row r="141" spans="1:29" ht="15.75" customHeight="1">
      <c r="A141" s="311" t="s">
        <v>149</v>
      </c>
      <c r="B141" s="114" t="s">
        <v>120</v>
      </c>
      <c r="C141" s="304" t="s">
        <v>146</v>
      </c>
      <c r="D141" s="305"/>
      <c r="E141" s="147">
        <v>18.18</v>
      </c>
      <c r="F141" s="97">
        <v>625</v>
      </c>
      <c r="G141" s="148">
        <f t="shared" ref="G141:G144" si="43">E141*F141</f>
        <v>11362.5</v>
      </c>
      <c r="H141" s="149"/>
      <c r="I141" s="150">
        <v>4</v>
      </c>
      <c r="J141" s="151">
        <v>3300</v>
      </c>
      <c r="K141" s="152">
        <f>J141/I141</f>
        <v>825</v>
      </c>
      <c r="L141" s="153">
        <v>4</v>
      </c>
      <c r="M141" s="151">
        <f>F141/V141*60</f>
        <v>2952.7559055117954</v>
      </c>
      <c r="N141" s="152">
        <f>M141/L141</f>
        <v>738.18897637794885</v>
      </c>
      <c r="O141" s="154">
        <f>L141-I141</f>
        <v>0</v>
      </c>
      <c r="P141" s="155">
        <f>N141-K141</f>
        <v>-86.811023622051152</v>
      </c>
      <c r="Q141" s="156">
        <f>N141/K141</f>
        <v>0.89477451682175613</v>
      </c>
      <c r="R141" s="306">
        <f>Q157</f>
        <v>0.89386293620955182</v>
      </c>
      <c r="S141" s="157">
        <v>0.70854166666666663</v>
      </c>
      <c r="T141" s="158">
        <v>0.71736111111111112</v>
      </c>
      <c r="U141" s="159"/>
      <c r="V141" s="160">
        <v>12.700000000000067</v>
      </c>
      <c r="W141" s="161"/>
      <c r="X141" s="162"/>
      <c r="Y141" s="309"/>
      <c r="Z141" s="310"/>
      <c r="AA141" s="115">
        <f>M141-J141</f>
        <v>-347.24409448820461</v>
      </c>
      <c r="AB141" s="156">
        <f>M141/J141</f>
        <v>0.89477451682175613</v>
      </c>
      <c r="AC141" s="290">
        <f>AB157</f>
        <v>0.89386293620955171</v>
      </c>
    </row>
    <row r="142" spans="1:29" ht="15.75" customHeight="1">
      <c r="A142" s="312"/>
      <c r="B142" s="100" t="s">
        <v>120</v>
      </c>
      <c r="C142" s="293" t="s">
        <v>147</v>
      </c>
      <c r="D142" s="294"/>
      <c r="E142" s="101">
        <v>22.28</v>
      </c>
      <c r="F142" s="102">
        <v>1448</v>
      </c>
      <c r="G142" s="103">
        <f t="shared" si="43"/>
        <v>32261.440000000002</v>
      </c>
      <c r="H142" s="26"/>
      <c r="I142" s="104">
        <v>5</v>
      </c>
      <c r="J142" s="105">
        <v>3300</v>
      </c>
      <c r="K142" s="106">
        <f t="shared" ref="K142:K179" si="44">J142/I142</f>
        <v>660</v>
      </c>
      <c r="L142" s="107">
        <v>5</v>
      </c>
      <c r="M142" s="105">
        <f>F142/V142*60</f>
        <v>2946.7495760316533</v>
      </c>
      <c r="N142" s="106">
        <f>M142/L142</f>
        <v>589.34991520633071</v>
      </c>
      <c r="O142" s="108">
        <f>L142-I142</f>
        <v>0</v>
      </c>
      <c r="P142" s="109">
        <f>N142-K142</f>
        <v>-70.650084793669294</v>
      </c>
      <c r="Q142" s="110">
        <f>N142/K142</f>
        <v>0.8929544169792889</v>
      </c>
      <c r="R142" s="307"/>
      <c r="S142" s="47">
        <v>0.72083333333333333</v>
      </c>
      <c r="T142" s="48">
        <v>0.74130787037037038</v>
      </c>
      <c r="U142" s="111">
        <v>4.9999999999999822</v>
      </c>
      <c r="V142" s="112">
        <v>29.483333333333359</v>
      </c>
      <c r="W142" s="113"/>
      <c r="X142" s="116"/>
      <c r="Y142" s="295"/>
      <c r="Z142" s="296"/>
      <c r="AA142" s="117">
        <f>M142-J142</f>
        <v>-353.25042396834669</v>
      </c>
      <c r="AB142" s="110">
        <f>M142/J142</f>
        <v>0.8929544169792889</v>
      </c>
      <c r="AC142" s="291"/>
    </row>
    <row r="143" spans="1:29" ht="15.75" customHeight="1">
      <c r="A143" s="312"/>
      <c r="B143" s="100" t="s">
        <v>120</v>
      </c>
      <c r="C143" s="293" t="s">
        <v>233</v>
      </c>
      <c r="D143" s="294"/>
      <c r="E143" s="101">
        <v>18.170000000000002</v>
      </c>
      <c r="F143" s="102">
        <v>2244</v>
      </c>
      <c r="G143" s="103">
        <f t="shared" si="43"/>
        <v>40773.480000000003</v>
      </c>
      <c r="H143" s="26"/>
      <c r="I143" s="104">
        <v>4</v>
      </c>
      <c r="J143" s="105">
        <v>3300</v>
      </c>
      <c r="K143" s="106">
        <f t="shared" si="44"/>
        <v>825</v>
      </c>
      <c r="L143" s="107">
        <v>4</v>
      </c>
      <c r="M143" s="105">
        <f>F143/V143*60</f>
        <v>2950.4747991234485</v>
      </c>
      <c r="N143" s="106">
        <f>M143/L143</f>
        <v>737.61869978086213</v>
      </c>
      <c r="O143" s="108">
        <f>L143-I143</f>
        <v>0</v>
      </c>
      <c r="P143" s="109">
        <f>N143-K143</f>
        <v>-87.38130021913787</v>
      </c>
      <c r="Q143" s="110">
        <f>N143/K143</f>
        <v>0.89408327246165109</v>
      </c>
      <c r="R143" s="307"/>
      <c r="S143" s="47">
        <v>0.7446990740740741</v>
      </c>
      <c r="T143" s="48">
        <v>0.77638888888888891</v>
      </c>
      <c r="U143" s="111">
        <v>4.8833333333333506</v>
      </c>
      <c r="V143" s="112">
        <v>45.633333333333326</v>
      </c>
      <c r="W143" s="113"/>
      <c r="X143" s="116"/>
      <c r="Y143" s="295"/>
      <c r="Z143" s="296"/>
      <c r="AA143" s="117">
        <f>M143-J143</f>
        <v>-349.52520087655148</v>
      </c>
      <c r="AB143" s="110">
        <f>M143/J143</f>
        <v>0.89408327246165109</v>
      </c>
      <c r="AC143" s="291"/>
    </row>
    <row r="144" spans="1:29" ht="15.75" customHeight="1">
      <c r="A144" s="312"/>
      <c r="B144" s="100" t="s">
        <v>120</v>
      </c>
      <c r="C144" s="293" t="s">
        <v>151</v>
      </c>
      <c r="D144" s="294"/>
      <c r="E144" s="101">
        <v>16.66</v>
      </c>
      <c r="F144" s="102">
        <v>6333</v>
      </c>
      <c r="G144" s="103">
        <f t="shared" si="43"/>
        <v>105507.78</v>
      </c>
      <c r="H144" s="26"/>
      <c r="I144" s="104">
        <v>4</v>
      </c>
      <c r="J144" s="105">
        <v>3300</v>
      </c>
      <c r="K144" s="106">
        <f t="shared" si="44"/>
        <v>825</v>
      </c>
      <c r="L144" s="107">
        <v>4</v>
      </c>
      <c r="M144" s="105">
        <f>F144/V144*60</f>
        <v>2949.0104772991854</v>
      </c>
      <c r="N144" s="106">
        <f>M144/L144</f>
        <v>737.25261932479634</v>
      </c>
      <c r="O144" s="108">
        <f>L144-I144</f>
        <v>0</v>
      </c>
      <c r="P144" s="109">
        <f>N144-K144</f>
        <v>-87.747380675203658</v>
      </c>
      <c r="Q144" s="110">
        <f>N144/K144</f>
        <v>0.89363953857551071</v>
      </c>
      <c r="R144" s="307"/>
      <c r="S144" s="47">
        <v>0.78065972222222224</v>
      </c>
      <c r="T144" s="48">
        <v>0.87013888888888891</v>
      </c>
      <c r="U144" s="111">
        <v>6.1500000000000021</v>
      </c>
      <c r="V144" s="112">
        <v>128.85</v>
      </c>
      <c r="W144" s="113"/>
      <c r="X144" s="116"/>
      <c r="Y144" s="295"/>
      <c r="Z144" s="296"/>
      <c r="AA144" s="117">
        <f>M144-J144</f>
        <v>-350.98952270081463</v>
      </c>
      <c r="AB144" s="110">
        <f>M144/J144</f>
        <v>0.89363953857551071</v>
      </c>
      <c r="AC144" s="291"/>
    </row>
    <row r="145" spans="1:29" ht="15.75" customHeight="1">
      <c r="A145" s="312"/>
      <c r="B145" s="100"/>
      <c r="C145" s="293"/>
      <c r="D145" s="294"/>
      <c r="E145" s="101"/>
      <c r="F145" s="102"/>
      <c r="G145" s="103"/>
      <c r="H145" s="13"/>
      <c r="I145" s="104"/>
      <c r="J145" s="105"/>
      <c r="K145" s="106"/>
      <c r="L145" s="118"/>
      <c r="M145" s="105"/>
      <c r="N145" s="106"/>
      <c r="O145" s="108"/>
      <c r="P145" s="109"/>
      <c r="Q145" s="110"/>
      <c r="R145" s="307"/>
      <c r="S145" s="47"/>
      <c r="T145" s="48"/>
      <c r="U145" s="111"/>
      <c r="V145" s="112"/>
      <c r="W145" s="113"/>
      <c r="X145" s="116"/>
      <c r="Y145" s="295"/>
      <c r="Z145" s="296"/>
      <c r="AA145" s="117"/>
      <c r="AB145" s="110"/>
      <c r="AC145" s="291"/>
    </row>
    <row r="146" spans="1:29" ht="15.75" customHeight="1">
      <c r="A146" s="312"/>
      <c r="B146" s="100"/>
      <c r="C146" s="293"/>
      <c r="D146" s="294"/>
      <c r="E146" s="101"/>
      <c r="F146" s="102"/>
      <c r="G146" s="121"/>
      <c r="H146" s="122"/>
      <c r="I146" s="104"/>
      <c r="J146" s="105"/>
      <c r="K146" s="106"/>
      <c r="L146" s="107"/>
      <c r="M146" s="105"/>
      <c r="N146" s="106"/>
      <c r="O146" s="108"/>
      <c r="P146" s="109"/>
      <c r="Q146" s="110"/>
      <c r="R146" s="307"/>
      <c r="S146" s="47"/>
      <c r="T146" s="48"/>
      <c r="U146" s="111"/>
      <c r="V146" s="112"/>
      <c r="W146" s="113"/>
      <c r="X146" s="116"/>
      <c r="Y146" s="295"/>
      <c r="Z146" s="296"/>
      <c r="AA146" s="117"/>
      <c r="AB146" s="110"/>
      <c r="AC146" s="291"/>
    </row>
    <row r="147" spans="1:29" ht="15.75" customHeight="1">
      <c r="A147" s="312"/>
      <c r="B147" s="100"/>
      <c r="C147" s="293"/>
      <c r="D147" s="294"/>
      <c r="E147" s="101"/>
      <c r="F147" s="102"/>
      <c r="G147" s="121"/>
      <c r="H147" s="62"/>
      <c r="I147" s="104"/>
      <c r="J147" s="105"/>
      <c r="K147" s="106"/>
      <c r="L147" s="118"/>
      <c r="M147" s="105"/>
      <c r="N147" s="106"/>
      <c r="O147" s="123"/>
      <c r="P147" s="124"/>
      <c r="Q147" s="125"/>
      <c r="R147" s="307"/>
      <c r="S147" s="47"/>
      <c r="T147" s="48"/>
      <c r="U147" s="111"/>
      <c r="V147" s="112"/>
      <c r="W147" s="113"/>
      <c r="X147" s="116"/>
      <c r="Y147" s="295"/>
      <c r="Z147" s="296"/>
      <c r="AA147" s="117"/>
      <c r="AB147" s="110"/>
      <c r="AC147" s="291"/>
    </row>
    <row r="148" spans="1:29" ht="15.75" customHeight="1">
      <c r="A148" s="312"/>
      <c r="B148" s="100"/>
      <c r="C148" s="293"/>
      <c r="D148" s="294"/>
      <c r="E148" s="101"/>
      <c r="F148" s="102"/>
      <c r="G148" s="121"/>
      <c r="H148" s="62"/>
      <c r="I148" s="104"/>
      <c r="J148" s="105"/>
      <c r="K148" s="106"/>
      <c r="L148" s="118"/>
      <c r="M148" s="105"/>
      <c r="N148" s="106"/>
      <c r="O148" s="123"/>
      <c r="P148" s="124"/>
      <c r="Q148" s="125"/>
      <c r="R148" s="307"/>
      <c r="S148" s="47"/>
      <c r="T148" s="48"/>
      <c r="U148" s="111"/>
      <c r="V148" s="112"/>
      <c r="W148" s="113"/>
      <c r="X148" s="116"/>
      <c r="Y148" s="295"/>
      <c r="Z148" s="296"/>
      <c r="AA148" s="117"/>
      <c r="AB148" s="110"/>
      <c r="AC148" s="291"/>
    </row>
    <row r="149" spans="1:29" ht="15.75" customHeight="1">
      <c r="A149" s="312"/>
      <c r="B149" s="100"/>
      <c r="C149" s="293"/>
      <c r="D149" s="294"/>
      <c r="E149" s="101"/>
      <c r="F149" s="102"/>
      <c r="G149" s="121"/>
      <c r="H149" s="62"/>
      <c r="I149" s="104"/>
      <c r="J149" s="105"/>
      <c r="K149" s="106"/>
      <c r="L149" s="118"/>
      <c r="M149" s="105"/>
      <c r="N149" s="106"/>
      <c r="O149" s="123"/>
      <c r="P149" s="124"/>
      <c r="Q149" s="125"/>
      <c r="R149" s="307"/>
      <c r="S149" s="47"/>
      <c r="T149" s="48"/>
      <c r="U149" s="111"/>
      <c r="V149" s="112"/>
      <c r="W149" s="113"/>
      <c r="X149" s="116"/>
      <c r="Y149" s="295"/>
      <c r="Z149" s="296"/>
      <c r="AA149" s="117"/>
      <c r="AB149" s="110"/>
      <c r="AC149" s="291"/>
    </row>
    <row r="150" spans="1:29" ht="15.75" customHeight="1">
      <c r="A150" s="312"/>
      <c r="B150" s="100"/>
      <c r="C150" s="293"/>
      <c r="D150" s="294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307"/>
      <c r="S150" s="47"/>
      <c r="T150" s="48"/>
      <c r="U150" s="111"/>
      <c r="V150" s="112"/>
      <c r="W150" s="113"/>
      <c r="X150" s="116"/>
      <c r="Y150" s="295"/>
      <c r="Z150" s="296"/>
      <c r="AA150" s="117"/>
      <c r="AB150" s="110"/>
      <c r="AC150" s="291"/>
    </row>
    <row r="151" spans="1:29" ht="15.75" customHeight="1">
      <c r="A151" s="312"/>
      <c r="B151" s="100"/>
      <c r="C151" s="293"/>
      <c r="D151" s="294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307"/>
      <c r="S151" s="47"/>
      <c r="T151" s="48"/>
      <c r="U151" s="111"/>
      <c r="V151" s="112"/>
      <c r="W151" s="126"/>
      <c r="X151" s="127"/>
      <c r="Y151" s="295"/>
      <c r="Z151" s="296"/>
      <c r="AA151" s="117"/>
      <c r="AB151" s="110"/>
      <c r="AC151" s="291"/>
    </row>
    <row r="152" spans="1:29" ht="15.75" customHeight="1">
      <c r="A152" s="312"/>
      <c r="B152" s="100"/>
      <c r="C152" s="293"/>
      <c r="D152" s="294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307"/>
      <c r="S152" s="47"/>
      <c r="T152" s="48"/>
      <c r="U152" s="111"/>
      <c r="V152" s="112"/>
      <c r="W152" s="126"/>
      <c r="X152" s="127"/>
      <c r="Y152" s="295"/>
      <c r="Z152" s="296"/>
      <c r="AA152" s="117"/>
      <c r="AB152" s="110"/>
      <c r="AC152" s="291"/>
    </row>
    <row r="153" spans="1:29" ht="15.75" customHeight="1">
      <c r="A153" s="312"/>
      <c r="B153" s="100"/>
      <c r="C153" s="293"/>
      <c r="D153" s="294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307"/>
      <c r="S153" s="47"/>
      <c r="T153" s="48"/>
      <c r="U153" s="111"/>
      <c r="V153" s="112"/>
      <c r="W153" s="126"/>
      <c r="X153" s="127"/>
      <c r="Y153" s="295"/>
      <c r="Z153" s="296"/>
      <c r="AA153" s="117"/>
      <c r="AB153" s="110"/>
      <c r="AC153" s="291"/>
    </row>
    <row r="154" spans="1:29" ht="15.75" customHeight="1">
      <c r="A154" s="312"/>
      <c r="B154" s="100"/>
      <c r="C154" s="293"/>
      <c r="D154" s="294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307"/>
      <c r="S154" s="47"/>
      <c r="T154" s="48"/>
      <c r="U154" s="111"/>
      <c r="V154" s="112"/>
      <c r="W154" s="126"/>
      <c r="X154" s="127"/>
      <c r="Y154" s="295"/>
      <c r="Z154" s="296"/>
      <c r="AA154" s="117"/>
      <c r="AB154" s="110"/>
      <c r="AC154" s="291"/>
    </row>
    <row r="155" spans="1:29" ht="15.75" customHeight="1">
      <c r="A155" s="312"/>
      <c r="B155" s="100"/>
      <c r="C155" s="293"/>
      <c r="D155" s="294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307"/>
      <c r="S155" s="47"/>
      <c r="T155" s="48"/>
      <c r="U155" s="111"/>
      <c r="V155" s="112"/>
      <c r="W155" s="126"/>
      <c r="X155" s="127"/>
      <c r="Y155" s="295"/>
      <c r="Z155" s="296"/>
      <c r="AA155" s="117"/>
      <c r="AB155" s="110"/>
      <c r="AC155" s="291"/>
    </row>
    <row r="156" spans="1:29" ht="15.75" customHeight="1">
      <c r="A156" s="312"/>
      <c r="B156" s="100"/>
      <c r="C156" s="293"/>
      <c r="D156" s="294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307"/>
      <c r="S156" s="119"/>
      <c r="T156" s="120"/>
      <c r="U156" s="130"/>
      <c r="V156" s="131"/>
      <c r="W156" s="126"/>
      <c r="X156" s="127"/>
      <c r="Y156" s="295"/>
      <c r="Z156" s="296"/>
      <c r="AA156" s="165"/>
      <c r="AB156" s="125"/>
      <c r="AC156" s="291"/>
    </row>
    <row r="157" spans="1:29" ht="15.75" customHeight="1" thickBot="1">
      <c r="A157" s="313"/>
      <c r="B157" s="133" t="s">
        <v>117</v>
      </c>
      <c r="C157" s="297"/>
      <c r="D157" s="297"/>
      <c r="E157" s="134"/>
      <c r="F157" s="99"/>
      <c r="G157" s="135"/>
      <c r="H157" s="69"/>
      <c r="I157" s="136">
        <f t="shared" ref="I157:J157" si="45">AVERAGE(I141:I156)</f>
        <v>4.25</v>
      </c>
      <c r="J157" s="137">
        <f t="shared" si="45"/>
        <v>3300</v>
      </c>
      <c r="K157" s="138">
        <f t="shared" ref="K157" si="46">J157/I157</f>
        <v>776.47058823529414</v>
      </c>
      <c r="L157" s="136">
        <f t="shared" ref="L157:M157" si="47">AVERAGE(L141:L156)</f>
        <v>4.25</v>
      </c>
      <c r="M157" s="137">
        <f t="shared" si="47"/>
        <v>2949.7476894915208</v>
      </c>
      <c r="N157" s="138">
        <f>M157/L157</f>
        <v>694.05827988035787</v>
      </c>
      <c r="O157" s="139">
        <f>L157-I157</f>
        <v>0</v>
      </c>
      <c r="P157" s="140">
        <f>N157-K157</f>
        <v>-82.412308354936272</v>
      </c>
      <c r="Q157" s="141">
        <f>N157/K157</f>
        <v>0.89386293620955182</v>
      </c>
      <c r="R157" s="308"/>
      <c r="S157" s="142">
        <f>S141</f>
        <v>0.70854166666666663</v>
      </c>
      <c r="T157" s="143">
        <f>INDEX(T141:T156,COUNTA(T141:T156))</f>
        <v>0.87013888888888891</v>
      </c>
      <c r="U157" s="144"/>
      <c r="V157" s="166"/>
      <c r="W157" s="99"/>
      <c r="X157" s="69"/>
      <c r="Y157" s="298"/>
      <c r="Z157" s="299"/>
      <c r="AA157" s="168">
        <f>M157-J157</f>
        <v>-350.25231050847924</v>
      </c>
      <c r="AB157" s="141">
        <f>M157/J157</f>
        <v>0.89386293620955171</v>
      </c>
      <c r="AC157" s="292"/>
    </row>
    <row r="158" spans="1:29" ht="15.75" customHeight="1">
      <c r="A158" s="300" t="s">
        <v>152</v>
      </c>
      <c r="B158" s="114" t="s">
        <v>120</v>
      </c>
      <c r="C158" s="304" t="s">
        <v>153</v>
      </c>
      <c r="D158" s="305"/>
      <c r="E158" s="147">
        <v>14.03</v>
      </c>
      <c r="F158" s="97">
        <v>3081</v>
      </c>
      <c r="G158" s="148">
        <f t="shared" ref="G158:G161" si="48">E158*F158</f>
        <v>43226.43</v>
      </c>
      <c r="H158" s="149">
        <v>2</v>
      </c>
      <c r="I158" s="150">
        <v>3</v>
      </c>
      <c r="J158" s="151">
        <v>3000</v>
      </c>
      <c r="K158" s="152">
        <f>J158/I158</f>
        <v>1000</v>
      </c>
      <c r="L158" s="153">
        <v>3</v>
      </c>
      <c r="M158" s="151">
        <f>F158/V158*60</f>
        <v>2686.9186046511609</v>
      </c>
      <c r="N158" s="152">
        <f>M158/L158</f>
        <v>895.63953488372033</v>
      </c>
      <c r="O158" s="154">
        <f>L158-I158</f>
        <v>0</v>
      </c>
      <c r="P158" s="155">
        <f>N158-K158</f>
        <v>-104.36046511627967</v>
      </c>
      <c r="Q158" s="156">
        <f>N158/K158</f>
        <v>0.89563953488372028</v>
      </c>
      <c r="R158" s="306">
        <f>Q174</f>
        <v>0.88728075434779929</v>
      </c>
      <c r="S158" s="157">
        <v>0.70847222222222217</v>
      </c>
      <c r="T158" s="158">
        <v>0.75624999999999998</v>
      </c>
      <c r="U158" s="159"/>
      <c r="V158" s="160">
        <v>68.80000000000004</v>
      </c>
      <c r="W158" s="161"/>
      <c r="X158" s="162"/>
      <c r="Y158" s="309"/>
      <c r="Z158" s="310"/>
      <c r="AA158" s="115">
        <f>M158-J158</f>
        <v>-313.08139534883912</v>
      </c>
      <c r="AB158" s="156">
        <f>M158/J158</f>
        <v>0.89563953488372028</v>
      </c>
      <c r="AC158" s="290">
        <f>AB174</f>
        <v>0.88728075434779929</v>
      </c>
    </row>
    <row r="159" spans="1:29" ht="15.75" customHeight="1">
      <c r="A159" s="301"/>
      <c r="B159" s="100" t="s">
        <v>120</v>
      </c>
      <c r="C159" s="293" t="s">
        <v>154</v>
      </c>
      <c r="D159" s="294"/>
      <c r="E159" s="101">
        <v>18.18</v>
      </c>
      <c r="F159" s="102">
        <v>1578</v>
      </c>
      <c r="G159" s="103">
        <f t="shared" si="48"/>
        <v>28688.04</v>
      </c>
      <c r="H159" s="26"/>
      <c r="I159" s="104">
        <v>4</v>
      </c>
      <c r="J159" s="105">
        <v>3000</v>
      </c>
      <c r="K159" s="106">
        <f t="shared" si="44"/>
        <v>750</v>
      </c>
      <c r="L159" s="107">
        <v>4</v>
      </c>
      <c r="M159" s="105">
        <f>F159/V159*60</f>
        <v>2687.2280037842975</v>
      </c>
      <c r="N159" s="106">
        <f>M159/L159</f>
        <v>671.80700094607437</v>
      </c>
      <c r="O159" s="108">
        <f>L159-I159</f>
        <v>0</v>
      </c>
      <c r="P159" s="109">
        <f>N159-K159</f>
        <v>-78.192999053925632</v>
      </c>
      <c r="Q159" s="110">
        <f>N159/K159</f>
        <v>0.8957426679280992</v>
      </c>
      <c r="R159" s="307"/>
      <c r="S159" s="47">
        <v>0.76666666666666672</v>
      </c>
      <c r="T159" s="48">
        <v>0.79113425925925929</v>
      </c>
      <c r="U159" s="111">
        <v>15.000000000000107</v>
      </c>
      <c r="V159" s="112">
        <v>35.233333333333299</v>
      </c>
      <c r="W159" s="113"/>
      <c r="X159" s="116"/>
      <c r="Y159" s="295"/>
      <c r="Z159" s="296"/>
      <c r="AA159" s="117">
        <f>M159-J159</f>
        <v>-312.77199621570253</v>
      </c>
      <c r="AB159" s="110">
        <f>M159/J159</f>
        <v>0.8957426679280992</v>
      </c>
      <c r="AC159" s="291"/>
    </row>
    <row r="160" spans="1:29" ht="15.75" customHeight="1">
      <c r="A160" s="301"/>
      <c r="B160" s="100" t="s">
        <v>120</v>
      </c>
      <c r="C160" s="293" t="s">
        <v>155</v>
      </c>
      <c r="D160" s="294"/>
      <c r="E160" s="101">
        <v>14.28</v>
      </c>
      <c r="F160" s="102">
        <v>3928</v>
      </c>
      <c r="G160" s="103">
        <f t="shared" si="48"/>
        <v>56091.839999999997</v>
      </c>
      <c r="H160" s="26">
        <v>2</v>
      </c>
      <c r="I160" s="104">
        <v>3</v>
      </c>
      <c r="J160" s="105">
        <v>3600</v>
      </c>
      <c r="K160" s="106">
        <f t="shared" si="44"/>
        <v>1200</v>
      </c>
      <c r="L160" s="107">
        <v>3</v>
      </c>
      <c r="M160" s="105">
        <f>F160/V160*60</f>
        <v>3118.8354653727424</v>
      </c>
      <c r="N160" s="106">
        <f>M160/L160</f>
        <v>1039.6118217909141</v>
      </c>
      <c r="O160" s="108">
        <f>L160-I160</f>
        <v>0</v>
      </c>
      <c r="P160" s="109">
        <f>N160-K160</f>
        <v>-160.38817820908594</v>
      </c>
      <c r="Q160" s="110">
        <f>N160/K160</f>
        <v>0.86634318482576167</v>
      </c>
      <c r="R160" s="307"/>
      <c r="S160" s="47">
        <v>0.80168981481481483</v>
      </c>
      <c r="T160" s="48">
        <v>0.85416666666666663</v>
      </c>
      <c r="U160" s="111">
        <v>15.199999999999978</v>
      </c>
      <c r="V160" s="112">
        <v>75.566666666666592</v>
      </c>
      <c r="W160" s="113">
        <v>0.85416666666666663</v>
      </c>
      <c r="X160" s="116">
        <v>0.90694444444444444</v>
      </c>
      <c r="Y160" s="295"/>
      <c r="Z160" s="296"/>
      <c r="AA160" s="117">
        <f>M160-J160</f>
        <v>-481.16453462725758</v>
      </c>
      <c r="AB160" s="110">
        <f>M160/J160</f>
        <v>0.86634318482576178</v>
      </c>
      <c r="AC160" s="291"/>
    </row>
    <row r="161" spans="1:29" ht="15.75" customHeight="1">
      <c r="A161" s="301"/>
      <c r="B161" s="100" t="s">
        <v>120</v>
      </c>
      <c r="C161" s="293" t="s">
        <v>153</v>
      </c>
      <c r="D161" s="294"/>
      <c r="E161" s="101">
        <v>14.03</v>
      </c>
      <c r="F161" s="102">
        <v>3195</v>
      </c>
      <c r="G161" s="103">
        <f t="shared" si="48"/>
        <v>44825.85</v>
      </c>
      <c r="H161" s="26"/>
      <c r="I161" s="104">
        <v>3</v>
      </c>
      <c r="J161" s="105">
        <v>3000</v>
      </c>
      <c r="K161" s="106">
        <f t="shared" si="44"/>
        <v>1000</v>
      </c>
      <c r="L161" s="107">
        <v>3</v>
      </c>
      <c r="M161" s="105">
        <f>F161/V161*60</f>
        <v>2686.7554309740726</v>
      </c>
      <c r="N161" s="106">
        <f>M161/L161</f>
        <v>895.58514365802421</v>
      </c>
      <c r="O161" s="108">
        <f>L161-I161</f>
        <v>0</v>
      </c>
      <c r="P161" s="109">
        <f>N161-K161</f>
        <v>-104.41485634197579</v>
      </c>
      <c r="Q161" s="110">
        <f>N161/K161</f>
        <v>0.89558514365802422</v>
      </c>
      <c r="R161" s="307"/>
      <c r="S161" s="47">
        <v>0.90694444444444444</v>
      </c>
      <c r="T161" s="48">
        <v>0.95649305555555553</v>
      </c>
      <c r="U161" s="111">
        <v>76.000000000000057</v>
      </c>
      <c r="V161" s="112">
        <v>71.349999999999966</v>
      </c>
      <c r="W161" s="113"/>
      <c r="X161" s="116"/>
      <c r="Y161" s="295"/>
      <c r="Z161" s="296"/>
      <c r="AA161" s="117">
        <f>M161-J161</f>
        <v>-313.24456902592738</v>
      </c>
      <c r="AB161" s="110">
        <f>M161/J161</f>
        <v>0.89558514365802422</v>
      </c>
      <c r="AC161" s="291"/>
    </row>
    <row r="162" spans="1:29" ht="15.75" customHeight="1">
      <c r="A162" s="302"/>
      <c r="B162" s="100"/>
      <c r="C162" s="293"/>
      <c r="D162" s="294"/>
      <c r="E162" s="101"/>
      <c r="F162" s="102"/>
      <c r="G162" s="103"/>
      <c r="H162" s="13"/>
      <c r="I162" s="104"/>
      <c r="J162" s="105"/>
      <c r="K162" s="106"/>
      <c r="L162" s="118"/>
      <c r="M162" s="105"/>
      <c r="N162" s="106"/>
      <c r="O162" s="108"/>
      <c r="P162" s="109"/>
      <c r="Q162" s="110"/>
      <c r="R162" s="307"/>
      <c r="S162" s="47"/>
      <c r="T162" s="48"/>
      <c r="U162" s="111"/>
      <c r="V162" s="112"/>
      <c r="W162" s="113"/>
      <c r="X162" s="116"/>
      <c r="Y162" s="295"/>
      <c r="Z162" s="296"/>
      <c r="AA162" s="117"/>
      <c r="AB162" s="110"/>
      <c r="AC162" s="291"/>
    </row>
    <row r="163" spans="1:29" ht="15.75" customHeight="1">
      <c r="A163" s="302"/>
      <c r="B163" s="100"/>
      <c r="C163" s="293"/>
      <c r="D163" s="294"/>
      <c r="E163" s="101"/>
      <c r="F163" s="102"/>
      <c r="G163" s="121"/>
      <c r="H163" s="122"/>
      <c r="I163" s="104"/>
      <c r="J163" s="105"/>
      <c r="K163" s="106"/>
      <c r="L163" s="107"/>
      <c r="M163" s="105"/>
      <c r="N163" s="106"/>
      <c r="O163" s="108"/>
      <c r="P163" s="109"/>
      <c r="Q163" s="110"/>
      <c r="R163" s="307"/>
      <c r="S163" s="47"/>
      <c r="T163" s="48"/>
      <c r="U163" s="111"/>
      <c r="V163" s="112"/>
      <c r="W163" s="113"/>
      <c r="X163" s="116"/>
      <c r="Y163" s="295"/>
      <c r="Z163" s="296"/>
      <c r="AA163" s="117"/>
      <c r="AB163" s="110"/>
      <c r="AC163" s="291"/>
    </row>
    <row r="164" spans="1:29" ht="15.75" customHeight="1">
      <c r="A164" s="302"/>
      <c r="B164" s="100"/>
      <c r="C164" s="293"/>
      <c r="D164" s="294"/>
      <c r="E164" s="101"/>
      <c r="F164" s="102"/>
      <c r="G164" s="121"/>
      <c r="H164" s="62"/>
      <c r="I164" s="104"/>
      <c r="J164" s="105"/>
      <c r="K164" s="106"/>
      <c r="L164" s="118"/>
      <c r="M164" s="105"/>
      <c r="N164" s="106"/>
      <c r="O164" s="123"/>
      <c r="P164" s="124"/>
      <c r="Q164" s="125"/>
      <c r="R164" s="307"/>
      <c r="S164" s="47"/>
      <c r="T164" s="48"/>
      <c r="U164" s="111"/>
      <c r="V164" s="112"/>
      <c r="W164" s="113"/>
      <c r="X164" s="116"/>
      <c r="Y164" s="295"/>
      <c r="Z164" s="296"/>
      <c r="AA164" s="117"/>
      <c r="AB164" s="110"/>
      <c r="AC164" s="291"/>
    </row>
    <row r="165" spans="1:29" ht="15.75" customHeight="1">
      <c r="A165" s="302"/>
      <c r="B165" s="100"/>
      <c r="C165" s="293"/>
      <c r="D165" s="294"/>
      <c r="E165" s="101"/>
      <c r="F165" s="102"/>
      <c r="G165" s="121"/>
      <c r="H165" s="62"/>
      <c r="I165" s="104"/>
      <c r="J165" s="105"/>
      <c r="K165" s="106"/>
      <c r="L165" s="118"/>
      <c r="M165" s="105"/>
      <c r="N165" s="106"/>
      <c r="O165" s="123"/>
      <c r="P165" s="124"/>
      <c r="Q165" s="125"/>
      <c r="R165" s="307"/>
      <c r="S165" s="47"/>
      <c r="T165" s="48"/>
      <c r="U165" s="111"/>
      <c r="V165" s="112"/>
      <c r="W165" s="113"/>
      <c r="X165" s="116"/>
      <c r="Y165" s="295"/>
      <c r="Z165" s="296"/>
      <c r="AA165" s="117"/>
      <c r="AB165" s="110"/>
      <c r="AC165" s="291"/>
    </row>
    <row r="166" spans="1:29" ht="15.75" customHeight="1">
      <c r="A166" s="302"/>
      <c r="B166" s="100"/>
      <c r="C166" s="293"/>
      <c r="D166" s="294"/>
      <c r="E166" s="101"/>
      <c r="F166" s="102"/>
      <c r="G166" s="121"/>
      <c r="H166" s="62"/>
      <c r="I166" s="104"/>
      <c r="J166" s="105"/>
      <c r="K166" s="106"/>
      <c r="L166" s="118"/>
      <c r="M166" s="105"/>
      <c r="N166" s="106"/>
      <c r="O166" s="123"/>
      <c r="P166" s="124"/>
      <c r="Q166" s="125"/>
      <c r="R166" s="307"/>
      <c r="S166" s="47"/>
      <c r="T166" s="48"/>
      <c r="U166" s="111"/>
      <c r="V166" s="112"/>
      <c r="W166" s="113"/>
      <c r="X166" s="116"/>
      <c r="Y166" s="295"/>
      <c r="Z166" s="296"/>
      <c r="AA166" s="117"/>
      <c r="AB166" s="110"/>
      <c r="AC166" s="291"/>
    </row>
    <row r="167" spans="1:29" ht="15.75" customHeight="1">
      <c r="A167" s="302"/>
      <c r="B167" s="100"/>
      <c r="C167" s="293"/>
      <c r="D167" s="294"/>
      <c r="E167" s="101"/>
      <c r="F167" s="102"/>
      <c r="G167" s="121"/>
      <c r="H167" s="62"/>
      <c r="I167" s="104"/>
      <c r="J167" s="105"/>
      <c r="K167" s="106"/>
      <c r="L167" s="118"/>
      <c r="M167" s="105"/>
      <c r="N167" s="106"/>
      <c r="O167" s="123"/>
      <c r="P167" s="124"/>
      <c r="Q167" s="125"/>
      <c r="R167" s="307"/>
      <c r="S167" s="47"/>
      <c r="T167" s="48"/>
      <c r="U167" s="111"/>
      <c r="V167" s="112"/>
      <c r="W167" s="113"/>
      <c r="X167" s="116"/>
      <c r="Y167" s="295"/>
      <c r="Z167" s="296"/>
      <c r="AA167" s="117"/>
      <c r="AB167" s="110"/>
      <c r="AC167" s="291"/>
    </row>
    <row r="168" spans="1:29" ht="15.75" customHeight="1">
      <c r="A168" s="302"/>
      <c r="B168" s="100"/>
      <c r="C168" s="293"/>
      <c r="D168" s="294"/>
      <c r="E168" s="101"/>
      <c r="F168" s="102"/>
      <c r="G168" s="121"/>
      <c r="H168" s="62"/>
      <c r="I168" s="104"/>
      <c r="J168" s="105"/>
      <c r="K168" s="106"/>
      <c r="L168" s="118"/>
      <c r="M168" s="105"/>
      <c r="N168" s="106"/>
      <c r="O168" s="123"/>
      <c r="P168" s="124"/>
      <c r="Q168" s="125"/>
      <c r="R168" s="307"/>
      <c r="S168" s="47"/>
      <c r="T168" s="48"/>
      <c r="U168" s="111"/>
      <c r="V168" s="112"/>
      <c r="W168" s="126"/>
      <c r="X168" s="127"/>
      <c r="Y168" s="295"/>
      <c r="Z168" s="296"/>
      <c r="AA168" s="117"/>
      <c r="AB168" s="110"/>
      <c r="AC168" s="291"/>
    </row>
    <row r="169" spans="1:29" ht="15.75" customHeight="1">
      <c r="A169" s="302"/>
      <c r="B169" s="100"/>
      <c r="C169" s="293"/>
      <c r="D169" s="294"/>
      <c r="E169" s="101"/>
      <c r="F169" s="102"/>
      <c r="G169" s="121"/>
      <c r="H169" s="62"/>
      <c r="I169" s="104"/>
      <c r="J169" s="105"/>
      <c r="K169" s="106"/>
      <c r="L169" s="118"/>
      <c r="M169" s="105"/>
      <c r="N169" s="106"/>
      <c r="O169" s="123"/>
      <c r="P169" s="124"/>
      <c r="Q169" s="125"/>
      <c r="R169" s="307"/>
      <c r="S169" s="47"/>
      <c r="T169" s="48"/>
      <c r="U169" s="111"/>
      <c r="V169" s="112"/>
      <c r="W169" s="126"/>
      <c r="X169" s="127"/>
      <c r="Y169" s="295"/>
      <c r="Z169" s="296"/>
      <c r="AA169" s="117"/>
      <c r="AB169" s="110"/>
      <c r="AC169" s="291"/>
    </row>
    <row r="170" spans="1:29" ht="15.75" customHeight="1">
      <c r="A170" s="302"/>
      <c r="B170" s="100"/>
      <c r="C170" s="293"/>
      <c r="D170" s="294"/>
      <c r="E170" s="101"/>
      <c r="F170" s="102"/>
      <c r="G170" s="121"/>
      <c r="H170" s="62"/>
      <c r="I170" s="104"/>
      <c r="J170" s="105"/>
      <c r="K170" s="106"/>
      <c r="L170" s="118"/>
      <c r="M170" s="105"/>
      <c r="N170" s="106"/>
      <c r="O170" s="123"/>
      <c r="P170" s="124"/>
      <c r="Q170" s="125"/>
      <c r="R170" s="307"/>
      <c r="S170" s="47"/>
      <c r="T170" s="48"/>
      <c r="U170" s="111"/>
      <c r="V170" s="112"/>
      <c r="W170" s="126"/>
      <c r="X170" s="127"/>
      <c r="Y170" s="295"/>
      <c r="Z170" s="296"/>
      <c r="AA170" s="117"/>
      <c r="AB170" s="110"/>
      <c r="AC170" s="291"/>
    </row>
    <row r="171" spans="1:29" ht="15.75" customHeight="1">
      <c r="A171" s="302"/>
      <c r="B171" s="100"/>
      <c r="C171" s="293"/>
      <c r="D171" s="294"/>
      <c r="E171" s="101"/>
      <c r="F171" s="102"/>
      <c r="G171" s="121"/>
      <c r="H171" s="62"/>
      <c r="I171" s="104"/>
      <c r="J171" s="105"/>
      <c r="K171" s="106"/>
      <c r="L171" s="118"/>
      <c r="M171" s="105"/>
      <c r="N171" s="106"/>
      <c r="O171" s="123"/>
      <c r="P171" s="124"/>
      <c r="Q171" s="125"/>
      <c r="R171" s="307"/>
      <c r="S171" s="47"/>
      <c r="T171" s="48"/>
      <c r="U171" s="111"/>
      <c r="V171" s="112"/>
      <c r="W171" s="126"/>
      <c r="X171" s="127"/>
      <c r="Y171" s="295"/>
      <c r="Z171" s="296"/>
      <c r="AA171" s="117"/>
      <c r="AB171" s="110"/>
      <c r="AC171" s="291"/>
    </row>
    <row r="172" spans="1:29" ht="15.75" customHeight="1">
      <c r="A172" s="302"/>
      <c r="B172" s="100"/>
      <c r="C172" s="293"/>
      <c r="D172" s="294"/>
      <c r="E172" s="101"/>
      <c r="F172" s="102"/>
      <c r="G172" s="121"/>
      <c r="H172" s="62"/>
      <c r="I172" s="104"/>
      <c r="J172" s="105"/>
      <c r="K172" s="106"/>
      <c r="L172" s="118"/>
      <c r="M172" s="105"/>
      <c r="N172" s="106"/>
      <c r="O172" s="123"/>
      <c r="P172" s="124"/>
      <c r="Q172" s="125"/>
      <c r="R172" s="307"/>
      <c r="S172" s="47"/>
      <c r="T172" s="48"/>
      <c r="U172" s="111"/>
      <c r="V172" s="112"/>
      <c r="W172" s="126"/>
      <c r="X172" s="127"/>
      <c r="Y172" s="295"/>
      <c r="Z172" s="296"/>
      <c r="AA172" s="117"/>
      <c r="AB172" s="110"/>
      <c r="AC172" s="291"/>
    </row>
    <row r="173" spans="1:29" ht="15.75" customHeight="1">
      <c r="A173" s="302"/>
      <c r="B173" s="100"/>
      <c r="C173" s="293"/>
      <c r="D173" s="294"/>
      <c r="E173" s="170"/>
      <c r="F173" s="102"/>
      <c r="G173" s="129"/>
      <c r="H173" s="62"/>
      <c r="I173" s="104"/>
      <c r="J173" s="105"/>
      <c r="K173" s="106"/>
      <c r="L173" s="118"/>
      <c r="M173" s="105"/>
      <c r="N173" s="106"/>
      <c r="O173" s="123"/>
      <c r="P173" s="124"/>
      <c r="Q173" s="125"/>
      <c r="R173" s="307"/>
      <c r="S173" s="119"/>
      <c r="T173" s="120"/>
      <c r="U173" s="130"/>
      <c r="V173" s="131"/>
      <c r="W173" s="126"/>
      <c r="X173" s="127"/>
      <c r="Y173" s="295"/>
      <c r="Z173" s="296"/>
      <c r="AA173" s="165"/>
      <c r="AB173" s="125"/>
      <c r="AC173" s="291"/>
    </row>
    <row r="174" spans="1:29" ht="15.75" customHeight="1" thickBot="1">
      <c r="A174" s="303"/>
      <c r="B174" s="133" t="s">
        <v>117</v>
      </c>
      <c r="C174" s="297"/>
      <c r="D174" s="297"/>
      <c r="E174" s="134"/>
      <c r="F174" s="99"/>
      <c r="G174" s="135"/>
      <c r="H174" s="69"/>
      <c r="I174" s="136">
        <f t="shared" ref="I174:J174" si="49">AVERAGE(I158:I173)</f>
        <v>3.25</v>
      </c>
      <c r="J174" s="137">
        <f t="shared" si="49"/>
        <v>3150</v>
      </c>
      <c r="K174" s="138">
        <f t="shared" ref="K174" si="50">J174/I174</f>
        <v>969.23076923076928</v>
      </c>
      <c r="L174" s="136">
        <f t="shared" ref="L174:M174" si="51">AVERAGE(L158:L173)</f>
        <v>3.25</v>
      </c>
      <c r="M174" s="137">
        <f t="shared" si="51"/>
        <v>2794.9343761955679</v>
      </c>
      <c r="N174" s="138">
        <f t="shared" ref="N174:N179" si="52">M174/L174</f>
        <v>859.97980806017472</v>
      </c>
      <c r="O174" s="139">
        <f t="shared" ref="O174:O179" si="53">L174-I174</f>
        <v>0</v>
      </c>
      <c r="P174" s="140">
        <f t="shared" ref="P174:P179" si="54">N174-K174</f>
        <v>-109.25096117059456</v>
      </c>
      <c r="Q174" s="141">
        <f t="shared" ref="Q174:Q179" si="55">N174/K174</f>
        <v>0.88728075434779929</v>
      </c>
      <c r="R174" s="308"/>
      <c r="S174" s="142">
        <f>S158</f>
        <v>0.70847222222222217</v>
      </c>
      <c r="T174" s="143">
        <f>INDEX(T158:T173,COUNTA(T158:T173))</f>
        <v>0.95649305555555553</v>
      </c>
      <c r="U174" s="144"/>
      <c r="V174" s="166"/>
      <c r="W174" s="99"/>
      <c r="X174" s="69"/>
      <c r="Y174" s="298"/>
      <c r="Z174" s="299"/>
      <c r="AA174" s="168">
        <f t="shared" ref="AA174:AA179" si="56">M174-J174</f>
        <v>-355.06562380443211</v>
      </c>
      <c r="AB174" s="141">
        <f t="shared" ref="AB174:AB179" si="57">M174/J174</f>
        <v>0.88728075434779929</v>
      </c>
      <c r="AC174" s="292"/>
    </row>
    <row r="175" spans="1:29" ht="15.75" customHeight="1">
      <c r="A175" s="311" t="s">
        <v>156</v>
      </c>
      <c r="B175" s="114" t="s">
        <v>120</v>
      </c>
      <c r="C175" s="304" t="s">
        <v>158</v>
      </c>
      <c r="D175" s="305"/>
      <c r="E175" s="147">
        <v>18.18</v>
      </c>
      <c r="F175" s="97">
        <v>1084</v>
      </c>
      <c r="G175" s="148">
        <f t="shared" ref="G175:G179" si="58">E175*F175</f>
        <v>19707.12</v>
      </c>
      <c r="H175" s="149"/>
      <c r="I175" s="150">
        <v>3</v>
      </c>
      <c r="J175" s="151">
        <v>3600</v>
      </c>
      <c r="K175" s="152">
        <f>J175/I175</f>
        <v>1200</v>
      </c>
      <c r="L175" s="153">
        <v>3</v>
      </c>
      <c r="M175" s="151">
        <f>F175/V175*60</f>
        <v>3124.4195356285027</v>
      </c>
      <c r="N175" s="152">
        <f t="shared" si="52"/>
        <v>1041.4731785428341</v>
      </c>
      <c r="O175" s="154">
        <f t="shared" si="53"/>
        <v>0</v>
      </c>
      <c r="P175" s="155">
        <f t="shared" si="54"/>
        <v>-158.52682145716585</v>
      </c>
      <c r="Q175" s="156">
        <f t="shared" si="55"/>
        <v>0.86789431545236184</v>
      </c>
      <c r="R175" s="306">
        <f>Q191</f>
        <v>0.87418648518134745</v>
      </c>
      <c r="S175" s="157">
        <v>0.70846064814814813</v>
      </c>
      <c r="T175" s="158">
        <v>0.72291666666666665</v>
      </c>
      <c r="U175" s="159"/>
      <c r="V175" s="160">
        <v>20.81666666666667</v>
      </c>
      <c r="W175" s="158"/>
      <c r="X175" s="169"/>
      <c r="Y175" s="309"/>
      <c r="Z175" s="310"/>
      <c r="AA175" s="171">
        <f t="shared" si="56"/>
        <v>-475.58046437149733</v>
      </c>
      <c r="AB175" s="156">
        <f t="shared" si="57"/>
        <v>0.86789431545236184</v>
      </c>
      <c r="AC175" s="290">
        <f>AB191</f>
        <v>0.87418648518134745</v>
      </c>
    </row>
    <row r="176" spans="1:29" ht="15.75" customHeight="1">
      <c r="A176" s="312"/>
      <c r="B176" s="100" t="s">
        <v>120</v>
      </c>
      <c r="C176" s="293" t="s">
        <v>159</v>
      </c>
      <c r="D176" s="294"/>
      <c r="E176" s="101">
        <v>24.82</v>
      </c>
      <c r="F176" s="102">
        <v>2236</v>
      </c>
      <c r="G176" s="103">
        <f t="shared" si="58"/>
        <v>55497.520000000004</v>
      </c>
      <c r="H176" s="26"/>
      <c r="I176" s="104">
        <v>4</v>
      </c>
      <c r="J176" s="105">
        <v>3300</v>
      </c>
      <c r="K176" s="106">
        <f t="shared" si="44"/>
        <v>825</v>
      </c>
      <c r="L176" s="107">
        <v>4</v>
      </c>
      <c r="M176" s="105">
        <f>F176/V176*60</f>
        <v>2923.9375227025143</v>
      </c>
      <c r="N176" s="106">
        <f t="shared" si="52"/>
        <v>730.98438067562859</v>
      </c>
      <c r="O176" s="108">
        <f t="shared" si="53"/>
        <v>0</v>
      </c>
      <c r="P176" s="109">
        <f t="shared" si="54"/>
        <v>-94.015619324371414</v>
      </c>
      <c r="Q176" s="110">
        <f t="shared" si="55"/>
        <v>0.88604167354621644</v>
      </c>
      <c r="R176" s="307"/>
      <c r="S176" s="47">
        <v>0.73341435185185189</v>
      </c>
      <c r="T176" s="48">
        <v>0.76527777777777772</v>
      </c>
      <c r="U176" s="111">
        <v>15.116666666666738</v>
      </c>
      <c r="V176" s="112">
        <v>45.883333333333205</v>
      </c>
      <c r="W176" s="113"/>
      <c r="X176" s="13"/>
      <c r="Y176" s="295"/>
      <c r="Z176" s="296"/>
      <c r="AA176" s="172">
        <f t="shared" si="56"/>
        <v>-376.06247729748566</v>
      </c>
      <c r="AB176" s="110">
        <f t="shared" si="57"/>
        <v>0.88604167354621644</v>
      </c>
      <c r="AC176" s="291"/>
    </row>
    <row r="177" spans="1:29" ht="15.75" customHeight="1">
      <c r="A177" s="312"/>
      <c r="B177" s="100" t="s">
        <v>120</v>
      </c>
      <c r="C177" s="293" t="s">
        <v>160</v>
      </c>
      <c r="D177" s="294"/>
      <c r="E177" s="101">
        <v>25.03</v>
      </c>
      <c r="F177" s="102">
        <v>1766</v>
      </c>
      <c r="G177" s="103">
        <f t="shared" si="58"/>
        <v>44202.98</v>
      </c>
      <c r="H177" s="26"/>
      <c r="I177" s="104">
        <v>4</v>
      </c>
      <c r="J177" s="105">
        <v>3300</v>
      </c>
      <c r="K177" s="106">
        <f t="shared" si="44"/>
        <v>825</v>
      </c>
      <c r="L177" s="107">
        <v>4</v>
      </c>
      <c r="M177" s="105">
        <f>F177/V177*60</f>
        <v>2923.0344827586273</v>
      </c>
      <c r="N177" s="106">
        <f t="shared" si="52"/>
        <v>730.75862068965682</v>
      </c>
      <c r="O177" s="108">
        <f t="shared" si="53"/>
        <v>0</v>
      </c>
      <c r="P177" s="109">
        <f t="shared" si="54"/>
        <v>-94.241379310343177</v>
      </c>
      <c r="Q177" s="110">
        <f t="shared" si="55"/>
        <v>0.88576802507837193</v>
      </c>
      <c r="R177" s="307"/>
      <c r="S177" s="47">
        <v>0.77569444444444446</v>
      </c>
      <c r="T177" s="48">
        <v>0.80086805555555551</v>
      </c>
      <c r="U177" s="111">
        <v>15.000000000000107</v>
      </c>
      <c r="V177" s="112">
        <v>36.249999999999915</v>
      </c>
      <c r="W177" s="113"/>
      <c r="X177" s="13"/>
      <c r="Y177" s="295"/>
      <c r="Z177" s="296"/>
      <c r="AA177" s="172">
        <f t="shared" si="56"/>
        <v>-376.96551724137271</v>
      </c>
      <c r="AB177" s="110">
        <f t="shared" si="57"/>
        <v>0.88576802507837193</v>
      </c>
      <c r="AC177" s="291"/>
    </row>
    <row r="178" spans="1:29" ht="15.75" customHeight="1">
      <c r="A178" s="312"/>
      <c r="B178" s="100" t="s">
        <v>120</v>
      </c>
      <c r="C178" s="293" t="s">
        <v>157</v>
      </c>
      <c r="D178" s="294"/>
      <c r="E178" s="101">
        <v>18.18</v>
      </c>
      <c r="F178" s="102">
        <v>3006</v>
      </c>
      <c r="G178" s="103">
        <f t="shared" si="58"/>
        <v>54649.08</v>
      </c>
      <c r="H178" s="26"/>
      <c r="I178" s="104">
        <v>3</v>
      </c>
      <c r="J178" s="105">
        <v>3600</v>
      </c>
      <c r="K178" s="106">
        <f t="shared" si="44"/>
        <v>1200</v>
      </c>
      <c r="L178" s="107">
        <v>3</v>
      </c>
      <c r="M178" s="105">
        <f>F178/V178*60</f>
        <v>3120.4152249134991</v>
      </c>
      <c r="N178" s="106">
        <f t="shared" si="52"/>
        <v>1040.1384083044998</v>
      </c>
      <c r="O178" s="108">
        <f t="shared" si="53"/>
        <v>0</v>
      </c>
      <c r="P178" s="109">
        <f t="shared" si="54"/>
        <v>-159.86159169550024</v>
      </c>
      <c r="Q178" s="110">
        <f t="shared" si="55"/>
        <v>0.86678200692041651</v>
      </c>
      <c r="R178" s="307"/>
      <c r="S178" s="47">
        <v>0.81194444444444447</v>
      </c>
      <c r="T178" s="48">
        <v>0.8520833333333333</v>
      </c>
      <c r="U178" s="111">
        <v>15.950000000000095</v>
      </c>
      <c r="V178" s="112">
        <v>57.799999999999926</v>
      </c>
      <c r="W178" s="113">
        <v>0.8520833333333333</v>
      </c>
      <c r="X178" s="116">
        <v>0.90427083333333336</v>
      </c>
      <c r="Y178" s="295"/>
      <c r="Z178" s="296"/>
      <c r="AA178" s="172">
        <f t="shared" si="56"/>
        <v>-479.58477508650094</v>
      </c>
      <c r="AB178" s="110">
        <f t="shared" si="57"/>
        <v>0.8667820069204164</v>
      </c>
      <c r="AC178" s="291"/>
    </row>
    <row r="179" spans="1:29" ht="15.75" customHeight="1">
      <c r="A179" s="312"/>
      <c r="B179" s="100" t="s">
        <v>120</v>
      </c>
      <c r="C179" s="293" t="s">
        <v>155</v>
      </c>
      <c r="D179" s="294"/>
      <c r="E179" s="101">
        <v>14.28</v>
      </c>
      <c r="F179" s="102">
        <v>3891</v>
      </c>
      <c r="G179" s="103">
        <f t="shared" si="58"/>
        <v>55563.479999999996</v>
      </c>
      <c r="H179" s="13"/>
      <c r="I179" s="104">
        <v>3</v>
      </c>
      <c r="J179" s="105">
        <v>3600</v>
      </c>
      <c r="K179" s="106">
        <f t="shared" si="44"/>
        <v>1200</v>
      </c>
      <c r="L179" s="118">
        <v>3</v>
      </c>
      <c r="M179" s="105">
        <f>F179/V179*60</f>
        <v>3119.0380761523033</v>
      </c>
      <c r="N179" s="106">
        <f t="shared" si="52"/>
        <v>1039.6793587174345</v>
      </c>
      <c r="O179" s="108">
        <f t="shared" si="53"/>
        <v>0</v>
      </c>
      <c r="P179" s="109">
        <f t="shared" si="54"/>
        <v>-160.32064128256548</v>
      </c>
      <c r="Q179" s="110">
        <f t="shared" si="55"/>
        <v>0.86639946559786207</v>
      </c>
      <c r="R179" s="307"/>
      <c r="S179" s="47">
        <v>0.90427083333333336</v>
      </c>
      <c r="T179" s="48">
        <v>0.95625000000000004</v>
      </c>
      <c r="U179" s="111">
        <v>75.150000000000077</v>
      </c>
      <c r="V179" s="112">
        <v>74.850000000000023</v>
      </c>
      <c r="W179" s="113"/>
      <c r="X179" s="116"/>
      <c r="Y179" s="295"/>
      <c r="Z179" s="296"/>
      <c r="AA179" s="172">
        <f t="shared" si="56"/>
        <v>-480.96192384769665</v>
      </c>
      <c r="AB179" s="110">
        <f t="shared" si="57"/>
        <v>0.86639946559786207</v>
      </c>
      <c r="AC179" s="291"/>
    </row>
    <row r="180" spans="1:29" ht="15.75" customHeight="1">
      <c r="A180" s="312"/>
      <c r="B180" s="100"/>
      <c r="C180" s="293"/>
      <c r="D180" s="294"/>
      <c r="E180" s="101"/>
      <c r="F180" s="102"/>
      <c r="G180" s="121"/>
      <c r="H180" s="122"/>
      <c r="I180" s="104"/>
      <c r="J180" s="105"/>
      <c r="K180" s="106"/>
      <c r="L180" s="107"/>
      <c r="M180" s="105"/>
      <c r="N180" s="106"/>
      <c r="O180" s="108"/>
      <c r="P180" s="109"/>
      <c r="Q180" s="110"/>
      <c r="R180" s="307"/>
      <c r="S180" s="47"/>
      <c r="T180" s="48"/>
      <c r="U180" s="111"/>
      <c r="V180" s="112"/>
      <c r="W180" s="113"/>
      <c r="X180" s="50"/>
      <c r="Y180" s="295"/>
      <c r="Z180" s="296"/>
      <c r="AA180" s="172"/>
      <c r="AB180" s="110"/>
      <c r="AC180" s="291"/>
    </row>
    <row r="181" spans="1:29" ht="15.75" customHeight="1">
      <c r="A181" s="312"/>
      <c r="B181" s="100"/>
      <c r="C181" s="293"/>
      <c r="D181" s="294"/>
      <c r="E181" s="101"/>
      <c r="F181" s="102"/>
      <c r="G181" s="121"/>
      <c r="H181" s="62"/>
      <c r="I181" s="104"/>
      <c r="J181" s="105"/>
      <c r="K181" s="106"/>
      <c r="L181" s="118"/>
      <c r="M181" s="105"/>
      <c r="N181" s="106"/>
      <c r="O181" s="123"/>
      <c r="P181" s="124"/>
      <c r="Q181" s="125"/>
      <c r="R181" s="307"/>
      <c r="S181" s="47"/>
      <c r="T181" s="48"/>
      <c r="U181" s="111"/>
      <c r="V181" s="112"/>
      <c r="W181" s="113"/>
      <c r="X181" s="116"/>
      <c r="Y181" s="295"/>
      <c r="Z181" s="296"/>
      <c r="AA181" s="172"/>
      <c r="AB181" s="110"/>
      <c r="AC181" s="291"/>
    </row>
    <row r="182" spans="1:29" ht="15.75" customHeight="1">
      <c r="A182" s="312"/>
      <c r="B182" s="100"/>
      <c r="C182" s="293"/>
      <c r="D182" s="294"/>
      <c r="E182" s="101"/>
      <c r="F182" s="102"/>
      <c r="G182" s="121"/>
      <c r="H182" s="62"/>
      <c r="I182" s="104"/>
      <c r="J182" s="105"/>
      <c r="K182" s="106"/>
      <c r="L182" s="118"/>
      <c r="M182" s="105"/>
      <c r="N182" s="106"/>
      <c r="O182" s="123"/>
      <c r="P182" s="124"/>
      <c r="Q182" s="125"/>
      <c r="R182" s="307"/>
      <c r="S182" s="47"/>
      <c r="T182" s="48"/>
      <c r="U182" s="111"/>
      <c r="V182" s="112"/>
      <c r="W182" s="113"/>
      <c r="X182" s="116"/>
      <c r="Y182" s="295"/>
      <c r="Z182" s="296"/>
      <c r="AA182" s="172"/>
      <c r="AB182" s="110"/>
      <c r="AC182" s="291"/>
    </row>
    <row r="183" spans="1:29" ht="15.75" customHeight="1">
      <c r="A183" s="312"/>
      <c r="B183" s="100"/>
      <c r="C183" s="293"/>
      <c r="D183" s="294"/>
      <c r="E183" s="101"/>
      <c r="F183" s="102"/>
      <c r="G183" s="121"/>
      <c r="H183" s="62"/>
      <c r="I183" s="104"/>
      <c r="J183" s="105"/>
      <c r="K183" s="106"/>
      <c r="L183" s="118"/>
      <c r="M183" s="105"/>
      <c r="N183" s="106"/>
      <c r="O183" s="123"/>
      <c r="P183" s="124"/>
      <c r="Q183" s="125"/>
      <c r="R183" s="307"/>
      <c r="S183" s="47"/>
      <c r="T183" s="48"/>
      <c r="U183" s="111"/>
      <c r="V183" s="112"/>
      <c r="W183" s="126"/>
      <c r="X183" s="127"/>
      <c r="Y183" s="295"/>
      <c r="Z183" s="296"/>
      <c r="AA183" s="172"/>
      <c r="AB183" s="110"/>
      <c r="AC183" s="291"/>
    </row>
    <row r="184" spans="1:29" ht="15.75" customHeight="1">
      <c r="A184" s="312"/>
      <c r="B184" s="100"/>
      <c r="C184" s="293"/>
      <c r="D184" s="294"/>
      <c r="E184" s="101"/>
      <c r="F184" s="102"/>
      <c r="G184" s="121"/>
      <c r="H184" s="62"/>
      <c r="I184" s="104"/>
      <c r="J184" s="105"/>
      <c r="K184" s="106"/>
      <c r="L184" s="118"/>
      <c r="M184" s="105"/>
      <c r="N184" s="106"/>
      <c r="O184" s="123"/>
      <c r="P184" s="124"/>
      <c r="Q184" s="125"/>
      <c r="R184" s="307"/>
      <c r="S184" s="47"/>
      <c r="T184" s="48"/>
      <c r="U184" s="111"/>
      <c r="V184" s="112"/>
      <c r="W184" s="126"/>
      <c r="X184" s="127"/>
      <c r="Y184" s="295"/>
      <c r="Z184" s="296"/>
      <c r="AA184" s="172"/>
      <c r="AB184" s="110"/>
      <c r="AC184" s="291"/>
    </row>
    <row r="185" spans="1:29" ht="15.75" customHeight="1">
      <c r="A185" s="312"/>
      <c r="B185" s="100"/>
      <c r="C185" s="293"/>
      <c r="D185" s="294"/>
      <c r="E185" s="101"/>
      <c r="F185" s="102"/>
      <c r="G185" s="121"/>
      <c r="H185" s="62"/>
      <c r="I185" s="104"/>
      <c r="J185" s="105"/>
      <c r="K185" s="106"/>
      <c r="L185" s="118"/>
      <c r="M185" s="105"/>
      <c r="N185" s="106"/>
      <c r="O185" s="123"/>
      <c r="P185" s="124"/>
      <c r="Q185" s="125"/>
      <c r="R185" s="307"/>
      <c r="S185" s="47"/>
      <c r="T185" s="48"/>
      <c r="U185" s="111"/>
      <c r="V185" s="112"/>
      <c r="W185" s="126"/>
      <c r="X185" s="127"/>
      <c r="Y185" s="295"/>
      <c r="Z185" s="296"/>
      <c r="AA185" s="172"/>
      <c r="AB185" s="110"/>
      <c r="AC185" s="291"/>
    </row>
    <row r="186" spans="1:29" ht="15.75" customHeight="1">
      <c r="A186" s="312"/>
      <c r="B186" s="100"/>
      <c r="C186" s="293"/>
      <c r="D186" s="294"/>
      <c r="E186" s="101"/>
      <c r="F186" s="102"/>
      <c r="G186" s="121"/>
      <c r="H186" s="62"/>
      <c r="I186" s="104"/>
      <c r="J186" s="105"/>
      <c r="K186" s="106"/>
      <c r="L186" s="118"/>
      <c r="M186" s="105"/>
      <c r="N186" s="106"/>
      <c r="O186" s="123"/>
      <c r="P186" s="124"/>
      <c r="Q186" s="125"/>
      <c r="R186" s="307"/>
      <c r="S186" s="47"/>
      <c r="T186" s="48"/>
      <c r="U186" s="111"/>
      <c r="V186" s="112"/>
      <c r="W186" s="126"/>
      <c r="X186" s="127"/>
      <c r="Y186" s="295"/>
      <c r="Z186" s="296"/>
      <c r="AA186" s="172"/>
      <c r="AB186" s="110"/>
      <c r="AC186" s="291"/>
    </row>
    <row r="187" spans="1:29" ht="15.75" customHeight="1">
      <c r="A187" s="312"/>
      <c r="B187" s="100"/>
      <c r="C187" s="293"/>
      <c r="D187" s="294"/>
      <c r="E187" s="101"/>
      <c r="F187" s="102"/>
      <c r="G187" s="121"/>
      <c r="H187" s="62"/>
      <c r="I187" s="104"/>
      <c r="J187" s="105"/>
      <c r="K187" s="106"/>
      <c r="L187" s="118"/>
      <c r="M187" s="105"/>
      <c r="N187" s="106"/>
      <c r="O187" s="123"/>
      <c r="P187" s="124"/>
      <c r="Q187" s="125"/>
      <c r="R187" s="307"/>
      <c r="S187" s="47"/>
      <c r="T187" s="48"/>
      <c r="U187" s="111"/>
      <c r="V187" s="112"/>
      <c r="W187" s="126"/>
      <c r="X187" s="127"/>
      <c r="Y187" s="295"/>
      <c r="Z187" s="296"/>
      <c r="AA187" s="172"/>
      <c r="AB187" s="110"/>
      <c r="AC187" s="291"/>
    </row>
    <row r="188" spans="1:29" ht="15.75" customHeight="1">
      <c r="A188" s="312"/>
      <c r="B188" s="100"/>
      <c r="C188" s="293"/>
      <c r="D188" s="294"/>
      <c r="E188" s="101"/>
      <c r="F188" s="102"/>
      <c r="G188" s="121"/>
      <c r="H188" s="62"/>
      <c r="I188" s="104"/>
      <c r="J188" s="105"/>
      <c r="K188" s="106"/>
      <c r="L188" s="118"/>
      <c r="M188" s="105"/>
      <c r="N188" s="106"/>
      <c r="O188" s="123"/>
      <c r="P188" s="124"/>
      <c r="Q188" s="125"/>
      <c r="R188" s="307"/>
      <c r="S188" s="47"/>
      <c r="T188" s="48"/>
      <c r="U188" s="111"/>
      <c r="V188" s="112"/>
      <c r="W188" s="113"/>
      <c r="X188" s="116"/>
      <c r="Y188" s="295"/>
      <c r="Z188" s="296"/>
      <c r="AA188" s="172"/>
      <c r="AB188" s="110"/>
      <c r="AC188" s="291"/>
    </row>
    <row r="189" spans="1:29" ht="15.75" customHeight="1">
      <c r="A189" s="312"/>
      <c r="B189" s="100"/>
      <c r="C189" s="293"/>
      <c r="D189" s="294"/>
      <c r="E189" s="101"/>
      <c r="F189" s="102"/>
      <c r="G189" s="121"/>
      <c r="H189" s="62"/>
      <c r="I189" s="104"/>
      <c r="J189" s="105"/>
      <c r="K189" s="106"/>
      <c r="L189" s="118"/>
      <c r="M189" s="105"/>
      <c r="N189" s="106"/>
      <c r="O189" s="123"/>
      <c r="P189" s="124"/>
      <c r="Q189" s="125"/>
      <c r="R189" s="307"/>
      <c r="S189" s="47"/>
      <c r="T189" s="48"/>
      <c r="U189" s="111"/>
      <c r="V189" s="112"/>
      <c r="W189" s="126"/>
      <c r="X189" s="127"/>
      <c r="Y189" s="295"/>
      <c r="Z189" s="296"/>
      <c r="AA189" s="172"/>
      <c r="AB189" s="110"/>
      <c r="AC189" s="291"/>
    </row>
    <row r="190" spans="1:29" ht="15.75" customHeight="1">
      <c r="A190" s="312"/>
      <c r="B190" s="100"/>
      <c r="C190" s="293"/>
      <c r="D190" s="294"/>
      <c r="E190" s="170"/>
      <c r="F190" s="102"/>
      <c r="G190" s="129"/>
      <c r="H190" s="62"/>
      <c r="I190" s="104"/>
      <c r="J190" s="105"/>
      <c r="K190" s="106"/>
      <c r="L190" s="118"/>
      <c r="M190" s="105"/>
      <c r="N190" s="106"/>
      <c r="O190" s="123"/>
      <c r="P190" s="124"/>
      <c r="Q190" s="125"/>
      <c r="R190" s="307"/>
      <c r="S190" s="119"/>
      <c r="T190" s="120"/>
      <c r="U190" s="130"/>
      <c r="V190" s="131"/>
      <c r="W190" s="126"/>
      <c r="X190" s="127"/>
      <c r="Y190" s="295"/>
      <c r="Z190" s="296"/>
      <c r="AA190" s="173"/>
      <c r="AB190" s="125"/>
      <c r="AC190" s="291"/>
    </row>
    <row r="191" spans="1:29" ht="15.75" customHeight="1" thickBot="1">
      <c r="A191" s="313"/>
      <c r="B191" s="133" t="s">
        <v>117</v>
      </c>
      <c r="C191" s="297"/>
      <c r="D191" s="297"/>
      <c r="E191" s="134"/>
      <c r="F191" s="167"/>
      <c r="G191" s="135"/>
      <c r="H191" s="69"/>
      <c r="I191" s="136">
        <f t="shared" ref="I191:J191" si="59">AVERAGE(I175:I190)</f>
        <v>3.4</v>
      </c>
      <c r="J191" s="137">
        <f t="shared" si="59"/>
        <v>3480</v>
      </c>
      <c r="K191" s="138">
        <f t="shared" ref="K191" si="60">J191/I191</f>
        <v>1023.5294117647059</v>
      </c>
      <c r="L191" s="136">
        <f t="shared" ref="L191:M191" si="61">AVERAGE(L175:L190)</f>
        <v>3.4</v>
      </c>
      <c r="M191" s="137">
        <f t="shared" si="61"/>
        <v>3042.1689684310891</v>
      </c>
      <c r="N191" s="138">
        <f>M191/L191</f>
        <v>894.75557895032034</v>
      </c>
      <c r="O191" s="139">
        <f>L191-I191</f>
        <v>0</v>
      </c>
      <c r="P191" s="140">
        <f>N191-K191</f>
        <v>-128.77383281438551</v>
      </c>
      <c r="Q191" s="141">
        <f>N191/K191</f>
        <v>0.87418648518134745</v>
      </c>
      <c r="R191" s="308"/>
      <c r="S191" s="142">
        <f>S175</f>
        <v>0.70846064814814813</v>
      </c>
      <c r="T191" s="143">
        <f>INDEX(T175:T190,COUNTA(T175:T190))</f>
        <v>0.95625000000000004</v>
      </c>
      <c r="U191" s="144"/>
      <c r="V191" s="166"/>
      <c r="W191" s="167"/>
      <c r="X191" s="138"/>
      <c r="Y191" s="298"/>
      <c r="Z191" s="299"/>
      <c r="AA191" s="174">
        <f>M191-J191</f>
        <v>-437.83103156891093</v>
      </c>
      <c r="AB191" s="141">
        <f>M191/J191</f>
        <v>0.87418648518134745</v>
      </c>
      <c r="AC191" s="292"/>
    </row>
    <row r="193" spans="25:26">
      <c r="Y193" s="289" t="s">
        <v>161</v>
      </c>
      <c r="Z193" s="289"/>
    </row>
    <row r="194" spans="25:26">
      <c r="Y194" s="289" t="s">
        <v>162</v>
      </c>
      <c r="Z194" s="289"/>
    </row>
    <row r="195" spans="25:26">
      <c r="Y195" s="289" t="s">
        <v>163</v>
      </c>
      <c r="Z195" s="289"/>
    </row>
    <row r="196" spans="25:26">
      <c r="Y196" s="289" t="s">
        <v>164</v>
      </c>
      <c r="Z196" s="289"/>
    </row>
    <row r="197" spans="25:26">
      <c r="Y197" s="289" t="s">
        <v>165</v>
      </c>
      <c r="Z197" s="289"/>
    </row>
    <row r="198" spans="25:26">
      <c r="Y198" s="289" t="s">
        <v>166</v>
      </c>
      <c r="Z198" s="289"/>
    </row>
    <row r="199" spans="25:26">
      <c r="Y199" s="289" t="s">
        <v>167</v>
      </c>
      <c r="Z199" s="289"/>
    </row>
    <row r="200" spans="25:26">
      <c r="Y200" s="289" t="s">
        <v>168</v>
      </c>
      <c r="Z200" s="289"/>
    </row>
    <row r="201" spans="25:26">
      <c r="Y201" s="289" t="s">
        <v>169</v>
      </c>
      <c r="Z201" s="289"/>
    </row>
    <row r="202" spans="25:26">
      <c r="Y202" s="289" t="s">
        <v>170</v>
      </c>
      <c r="Z202" s="289"/>
    </row>
    <row r="203" spans="25:26">
      <c r="Y203" s="289" t="s">
        <v>171</v>
      </c>
      <c r="Z203" s="289"/>
    </row>
    <row r="204" spans="25:26">
      <c r="Y204" s="289" t="s">
        <v>172</v>
      </c>
      <c r="Z204" s="289"/>
    </row>
    <row r="205" spans="25:26">
      <c r="Y205" s="289" t="s">
        <v>173</v>
      </c>
      <c r="Z205" s="289"/>
    </row>
  </sheetData>
  <mergeCells count="452">
    <mergeCell ref="Y205:Z205"/>
    <mergeCell ref="Y199:Z199"/>
    <mergeCell ref="Y200:Z200"/>
    <mergeCell ref="Y201:Z201"/>
    <mergeCell ref="Y202:Z202"/>
    <mergeCell ref="Y203:Z203"/>
    <mergeCell ref="Y204:Z204"/>
    <mergeCell ref="Y193:Z193"/>
    <mergeCell ref="Y194:Z194"/>
    <mergeCell ref="Y195:Z195"/>
    <mergeCell ref="Y196:Z196"/>
    <mergeCell ref="Y197:Z197"/>
    <mergeCell ref="Y198:Z198"/>
    <mergeCell ref="C170:D170"/>
    <mergeCell ref="Y170:Z170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89:D189"/>
    <mergeCell ref="Y189:Z189"/>
    <mergeCell ref="C190:D190"/>
    <mergeCell ref="Y190:Z190"/>
    <mergeCell ref="C191:D191"/>
    <mergeCell ref="Y191:Z191"/>
    <mergeCell ref="C186:D186"/>
    <mergeCell ref="Y186:Z186"/>
    <mergeCell ref="C187:D187"/>
    <mergeCell ref="Y187:Z187"/>
    <mergeCell ref="C188:D188"/>
    <mergeCell ref="Y188:Z188"/>
    <mergeCell ref="Y171:Z171"/>
    <mergeCell ref="C172:D172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C168:D168"/>
    <mergeCell ref="Y168:Z168"/>
    <mergeCell ref="C169:D169"/>
    <mergeCell ref="Y169:Z169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C140:D140"/>
    <mergeCell ref="Y140:Z140"/>
    <mergeCell ref="Y172:Z172"/>
    <mergeCell ref="C173:D173"/>
    <mergeCell ref="C149:D149"/>
    <mergeCell ref="Y149:Z149"/>
    <mergeCell ref="C150:D150"/>
    <mergeCell ref="Y150:Z150"/>
    <mergeCell ref="C151:D151"/>
    <mergeCell ref="Y151:Z151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Y164:Z164"/>
    <mergeCell ref="R158:R174"/>
    <mergeCell ref="Y158:Z158"/>
    <mergeCell ref="C171:D171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Y134:Z134"/>
    <mergeCell ref="C135:D135"/>
    <mergeCell ref="Y135:Z135"/>
    <mergeCell ref="C136:D136"/>
    <mergeCell ref="Y136:Z136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91">
    <cfRule type="cellIs" dxfId="361" priority="1" operator="greaterThan">
      <formula>0</formula>
    </cfRule>
  </conditionalFormatting>
  <conditionalFormatting sqref="P5:P191 AA5:AA191">
    <cfRule type="cellIs" dxfId="360" priority="4" operator="lessThan">
      <formula>0</formula>
    </cfRule>
  </conditionalFormatting>
  <conditionalFormatting sqref="Q5:Q191 AB5:AB191">
    <cfRule type="cellIs" dxfId="359" priority="2" operator="greaterThan">
      <formula>1</formula>
    </cfRule>
    <cfRule type="cellIs" dxfId="358" priority="3" operator="lessThan">
      <formula>0.8</formula>
    </cfRule>
  </conditionalFormatting>
  <conditionalFormatting sqref="AC5:AC6 R5:R191 AC107:AC112">
    <cfRule type="cellIs" dxfId="357" priority="5" operator="lessThan">
      <formula>0.8</formula>
    </cfRule>
  </conditionalFormatting>
  <conditionalFormatting sqref="AC12:AC20">
    <cfRule type="cellIs" dxfId="356" priority="15" operator="lessThan">
      <formula>0.8</formula>
    </cfRule>
  </conditionalFormatting>
  <conditionalFormatting sqref="AC22:AC27">
    <cfRule type="cellIs" dxfId="355" priority="14" operator="lessThan">
      <formula>0.8</formula>
    </cfRule>
  </conditionalFormatting>
  <conditionalFormatting sqref="AC39:AC44">
    <cfRule type="cellIs" dxfId="354" priority="12" operator="lessThan">
      <formula>0.8</formula>
    </cfRule>
  </conditionalFormatting>
  <conditionalFormatting sqref="AC56">
    <cfRule type="cellIs" dxfId="353" priority="13" operator="lessThan">
      <formula>0.8</formula>
    </cfRule>
  </conditionalFormatting>
  <conditionalFormatting sqref="AC73">
    <cfRule type="cellIs" dxfId="352" priority="7" operator="lessThan">
      <formula>0.8</formula>
    </cfRule>
  </conditionalFormatting>
  <conditionalFormatting sqref="AC90:AC95">
    <cfRule type="cellIs" dxfId="351" priority="6" operator="lessThan">
      <formula>0.8</formula>
    </cfRule>
  </conditionalFormatting>
  <conditionalFormatting sqref="AC124">
    <cfRule type="cellIs" dxfId="350" priority="11" operator="lessThan">
      <formula>0.8</formula>
    </cfRule>
  </conditionalFormatting>
  <conditionalFormatting sqref="AC141">
    <cfRule type="cellIs" dxfId="349" priority="10" operator="lessThan">
      <formula>0.8</formula>
    </cfRule>
  </conditionalFormatting>
  <conditionalFormatting sqref="AC158">
    <cfRule type="cellIs" dxfId="348" priority="9" operator="lessThan">
      <formula>0.8</formula>
    </cfRule>
  </conditionalFormatting>
  <conditionalFormatting sqref="AC175:AC180">
    <cfRule type="cellIs" dxfId="347" priority="8" operator="lessThan">
      <formula>0.8</formula>
    </cfRule>
  </conditionalFormatting>
  <dataValidations count="1">
    <dataValidation type="list" allowBlank="1" showInputMessage="1" showErrorMessage="1" sqref="Y5:Z191" xr:uid="{3FD05E7D-AA67-460F-9198-D81577B125DC}">
      <formula1>$Y$193:$Y$205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00191-2869-47E0-97C3-A65ECEDDA8D1}">
  <sheetPr>
    <tabColor theme="8" tint="0.59999389629810485"/>
    <pageSetUpPr fitToPage="1"/>
  </sheetPr>
  <dimension ref="A1:AG137"/>
  <sheetViews>
    <sheetView zoomScale="85" zoomScaleNormal="85" workbookViewId="0">
      <pane ySplit="4" topLeftCell="A5" activePane="bottomLeft" state="frozen"/>
      <selection activeCell="O43" sqref="O43"/>
      <selection pane="bottomLeft" activeCell="V31" sqref="V31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SUM(F5:F123)</f>
        <v>47324</v>
      </c>
      <c r="E1" s="88" t="s">
        <v>3</v>
      </c>
      <c r="F1" s="89">
        <f>SUM(G5:G123)</f>
        <v>2447939.5700000003</v>
      </c>
      <c r="G1" s="90" t="s">
        <v>84</v>
      </c>
      <c r="H1" s="91">
        <f>L21+L38+L55+L72+L89+L106+L123</f>
        <v>134.83333333333331</v>
      </c>
      <c r="I1" s="345" t="s">
        <v>85</v>
      </c>
      <c r="J1" s="341"/>
      <c r="K1" s="361"/>
      <c r="L1" s="365" t="s">
        <v>86</v>
      </c>
      <c r="M1" s="366"/>
      <c r="N1" s="367"/>
      <c r="O1" s="341" t="s">
        <v>87</v>
      </c>
      <c r="P1" s="341"/>
      <c r="Q1" s="341"/>
      <c r="R1" s="342"/>
      <c r="S1" s="345" t="s">
        <v>88</v>
      </c>
      <c r="T1" s="341"/>
      <c r="U1" s="341"/>
      <c r="V1" s="341"/>
      <c r="W1" s="341"/>
      <c r="X1" s="342"/>
      <c r="Y1" s="200" t="s">
        <v>222</v>
      </c>
      <c r="Z1" s="200" t="s">
        <v>223</v>
      </c>
      <c r="AA1" s="385" t="s">
        <v>175</v>
      </c>
      <c r="AB1" s="386"/>
      <c r="AC1" s="176" t="s">
        <v>19</v>
      </c>
      <c r="AD1" s="177" t="s">
        <v>174</v>
      </c>
      <c r="AE1" s="345" t="s">
        <v>90</v>
      </c>
      <c r="AF1" s="347"/>
      <c r="AG1" s="348"/>
    </row>
    <row r="2" spans="1:33" ht="26.25" customHeight="1" thickBot="1">
      <c r="A2" s="354">
        <v>46037</v>
      </c>
      <c r="B2" s="355"/>
      <c r="C2" s="92" t="s">
        <v>40</v>
      </c>
      <c r="D2" s="93">
        <f>AVERAGE(N21,N38,N55,N72,N89,N106,N123)</f>
        <v>145.1369675146864</v>
      </c>
      <c r="E2" s="93" t="s">
        <v>91</v>
      </c>
      <c r="F2" s="94">
        <f>F1/D1</f>
        <v>51.72723290507988</v>
      </c>
      <c r="G2" s="95" t="s">
        <v>92</v>
      </c>
      <c r="H2" s="96">
        <f>COUNT(H5:H123)</f>
        <v>0</v>
      </c>
      <c r="I2" s="362"/>
      <c r="J2" s="363"/>
      <c r="K2" s="364"/>
      <c r="L2" s="368"/>
      <c r="M2" s="343"/>
      <c r="N2" s="369"/>
      <c r="O2" s="343"/>
      <c r="P2" s="343"/>
      <c r="Q2" s="343"/>
      <c r="R2" s="344"/>
      <c r="S2" s="346"/>
      <c r="T2" s="343"/>
      <c r="U2" s="343"/>
      <c r="V2" s="343"/>
      <c r="W2" s="343"/>
      <c r="X2" s="344"/>
      <c r="Y2" s="201">
        <f>SUM(Y21,Y38,Y55,Y72,Y89,Y106,Y123)</f>
        <v>0</v>
      </c>
      <c r="Z2" s="201">
        <f>SUM(Z21,Z38,Z55,Z72,Z89,Z106,Z123)</f>
        <v>0</v>
      </c>
      <c r="AA2" s="387"/>
      <c r="AB2" s="388"/>
      <c r="AC2" s="178">
        <f>SUM(AC21,AC38,AC55,AC72,AC89,AC106,AC123)</f>
        <v>40</v>
      </c>
      <c r="AD2" s="179">
        <f>SUM(AD21,AD38,AD55,AD72,AD89,AD106,AD123)</f>
        <v>0</v>
      </c>
      <c r="AE2" s="349"/>
      <c r="AF2" s="350"/>
      <c r="AG2" s="351"/>
    </row>
    <row r="3" spans="1:33" ht="23.25" customHeight="1">
      <c r="A3" s="356" t="s">
        <v>93</v>
      </c>
      <c r="B3" s="358" t="s">
        <v>94</v>
      </c>
      <c r="C3" s="315" t="s">
        <v>95</v>
      </c>
      <c r="D3" s="315"/>
      <c r="E3" s="337" t="s">
        <v>96</v>
      </c>
      <c r="F3" s="315" t="s">
        <v>97</v>
      </c>
      <c r="G3" s="337" t="s">
        <v>98</v>
      </c>
      <c r="H3" s="339" t="s">
        <v>99</v>
      </c>
      <c r="I3" s="329" t="s">
        <v>100</v>
      </c>
      <c r="J3" s="325" t="s">
        <v>101</v>
      </c>
      <c r="K3" s="327" t="s">
        <v>40</v>
      </c>
      <c r="L3" s="352" t="s">
        <v>100</v>
      </c>
      <c r="M3" s="325" t="s">
        <v>101</v>
      </c>
      <c r="N3" s="327" t="s">
        <v>40</v>
      </c>
      <c r="O3" s="329" t="s">
        <v>100</v>
      </c>
      <c r="P3" s="331" t="s">
        <v>40</v>
      </c>
      <c r="Q3" s="333" t="s">
        <v>102</v>
      </c>
      <c r="R3" s="335" t="s">
        <v>103</v>
      </c>
      <c r="S3" s="314" t="s">
        <v>104</v>
      </c>
      <c r="T3" s="315"/>
      <c r="U3" s="316" t="s">
        <v>105</v>
      </c>
      <c r="V3" s="316" t="s">
        <v>106</v>
      </c>
      <c r="W3" s="315" t="s">
        <v>107</v>
      </c>
      <c r="X3" s="318"/>
      <c r="Y3" s="379" t="s">
        <v>224</v>
      </c>
      <c r="Z3" s="380"/>
      <c r="AA3" s="381" t="s">
        <v>108</v>
      </c>
      <c r="AB3" s="382"/>
      <c r="AC3" s="379" t="s">
        <v>225</v>
      </c>
      <c r="AD3" s="380"/>
      <c r="AE3" s="323" t="s">
        <v>101</v>
      </c>
      <c r="AF3" s="370" t="s">
        <v>102</v>
      </c>
      <c r="AG3" s="372" t="s">
        <v>109</v>
      </c>
    </row>
    <row r="4" spans="1:33" ht="17.25" customHeight="1" thickBot="1">
      <c r="A4" s="357"/>
      <c r="B4" s="359"/>
      <c r="C4" s="360"/>
      <c r="D4" s="360"/>
      <c r="E4" s="338"/>
      <c r="F4" s="360"/>
      <c r="G4" s="338"/>
      <c r="H4" s="340"/>
      <c r="I4" s="330"/>
      <c r="J4" s="326"/>
      <c r="K4" s="328"/>
      <c r="L4" s="353"/>
      <c r="M4" s="326"/>
      <c r="N4" s="328"/>
      <c r="O4" s="330"/>
      <c r="P4" s="332"/>
      <c r="Q4" s="334"/>
      <c r="R4" s="336"/>
      <c r="S4" s="68" t="s">
        <v>110</v>
      </c>
      <c r="T4" s="99" t="s">
        <v>111</v>
      </c>
      <c r="U4" s="317"/>
      <c r="V4" s="317"/>
      <c r="W4" s="99" t="s">
        <v>112</v>
      </c>
      <c r="X4" s="69" t="s">
        <v>113</v>
      </c>
      <c r="Y4" s="202" t="s">
        <v>49</v>
      </c>
      <c r="Z4" s="203" t="s">
        <v>50</v>
      </c>
      <c r="AA4" s="383"/>
      <c r="AB4" s="384"/>
      <c r="AC4" s="202" t="s">
        <v>176</v>
      </c>
      <c r="AD4" s="203" t="s">
        <v>177</v>
      </c>
      <c r="AE4" s="324"/>
      <c r="AF4" s="371"/>
      <c r="AG4" s="373"/>
    </row>
    <row r="5" spans="1:33" ht="15.75" customHeight="1">
      <c r="A5" s="311" t="s">
        <v>183</v>
      </c>
      <c r="B5" s="114" t="s">
        <v>184</v>
      </c>
      <c r="C5" s="375" t="s">
        <v>185</v>
      </c>
      <c r="D5" s="375"/>
      <c r="E5" s="147">
        <v>56.77</v>
      </c>
      <c r="F5" s="151">
        <v>3265</v>
      </c>
      <c r="G5" s="148">
        <f t="shared" ref="G5:G7" si="0">E5*F5</f>
        <v>185354.05000000002</v>
      </c>
      <c r="H5" s="149"/>
      <c r="I5" s="150">
        <v>25</v>
      </c>
      <c r="J5" s="151">
        <v>2000</v>
      </c>
      <c r="K5" s="152">
        <f>J5/I5</f>
        <v>80</v>
      </c>
      <c r="L5" s="153">
        <v>25</v>
      </c>
      <c r="M5" s="151">
        <f>F5/V5*60</f>
        <v>1776.6021765417172</v>
      </c>
      <c r="N5" s="152">
        <f>M5/L5</f>
        <v>71.064087061668687</v>
      </c>
      <c r="O5" s="154">
        <f>L5-I5</f>
        <v>0</v>
      </c>
      <c r="P5" s="155">
        <f>N5-K5</f>
        <v>-8.9359129383313132</v>
      </c>
      <c r="Q5" s="156">
        <f>N5/K5</f>
        <v>0.88830108827085863</v>
      </c>
      <c r="R5" s="306">
        <f>Q21</f>
        <v>0.88942107077885291</v>
      </c>
      <c r="S5" s="157">
        <v>0.29166666666666669</v>
      </c>
      <c r="T5" s="158">
        <v>0.36824074074074076</v>
      </c>
      <c r="U5" s="159"/>
      <c r="V5" s="160">
        <v>110.26666666666667</v>
      </c>
      <c r="W5" s="183"/>
      <c r="X5" s="152"/>
      <c r="Y5" s="12"/>
      <c r="Z5" s="208"/>
      <c r="AA5" s="309"/>
      <c r="AB5" s="310"/>
      <c r="AC5" s="12">
        <v>2</v>
      </c>
      <c r="AD5" s="208"/>
      <c r="AE5" s="180">
        <f>M5-J5</f>
        <v>-223.3978234582828</v>
      </c>
      <c r="AF5" s="132">
        <f>M5/J5</f>
        <v>0.88830108827085863</v>
      </c>
      <c r="AG5" s="376">
        <f>AF21</f>
        <v>0.88942107077885291</v>
      </c>
    </row>
    <row r="6" spans="1:33" ht="15.75" customHeight="1">
      <c r="A6" s="312"/>
      <c r="B6" s="100" t="s">
        <v>186</v>
      </c>
      <c r="C6" s="374" t="s">
        <v>187</v>
      </c>
      <c r="D6" s="374"/>
      <c r="E6" s="101">
        <v>77.34</v>
      </c>
      <c r="F6" s="102">
        <v>1873</v>
      </c>
      <c r="G6" s="103">
        <f t="shared" si="0"/>
        <v>144857.82</v>
      </c>
      <c r="H6" s="26"/>
      <c r="I6" s="104">
        <v>25</v>
      </c>
      <c r="J6" s="105">
        <v>2000</v>
      </c>
      <c r="K6" s="106">
        <f t="shared" ref="K6:K42" si="1">J6/I6</f>
        <v>80</v>
      </c>
      <c r="L6" s="107">
        <v>25</v>
      </c>
      <c r="M6" s="105">
        <f>F6/V6*60</f>
        <v>1778.1645569620262</v>
      </c>
      <c r="N6" s="106">
        <f>M6/L6</f>
        <v>71.126582278481052</v>
      </c>
      <c r="O6" s="108">
        <f>L6-I6</f>
        <v>0</v>
      </c>
      <c r="P6" s="109">
        <f>N6-K6</f>
        <v>-8.8734177215189476</v>
      </c>
      <c r="Q6" s="110">
        <f>N6/K6</f>
        <v>0.88908227848101318</v>
      </c>
      <c r="R6" s="307"/>
      <c r="S6" s="47">
        <v>0.37152777777777779</v>
      </c>
      <c r="T6" s="48">
        <v>0.41541666666666666</v>
      </c>
      <c r="U6" s="111">
        <v>4.7333333333333272</v>
      </c>
      <c r="V6" s="112">
        <v>63.199999999999967</v>
      </c>
      <c r="W6" s="113"/>
      <c r="X6" s="116"/>
      <c r="Y6" s="12"/>
      <c r="Z6" s="208"/>
      <c r="AA6" s="295"/>
      <c r="AB6" s="296"/>
      <c r="AC6" s="12">
        <v>2</v>
      </c>
      <c r="AD6" s="208"/>
      <c r="AE6" s="117">
        <f>M6-J6</f>
        <v>-221.83544303797385</v>
      </c>
      <c r="AF6" s="110">
        <f>M6/J6</f>
        <v>0.88908227848101307</v>
      </c>
      <c r="AG6" s="377"/>
    </row>
    <row r="7" spans="1:33" ht="15.75" customHeight="1">
      <c r="A7" s="312"/>
      <c r="B7" s="100" t="s">
        <v>186</v>
      </c>
      <c r="C7" s="374" t="s">
        <v>189</v>
      </c>
      <c r="D7" s="374"/>
      <c r="E7" s="101">
        <v>59.52</v>
      </c>
      <c r="F7" s="102">
        <v>3077</v>
      </c>
      <c r="G7" s="103">
        <f t="shared" si="0"/>
        <v>183143.04000000001</v>
      </c>
      <c r="H7" s="26"/>
      <c r="I7" s="104">
        <v>25</v>
      </c>
      <c r="J7" s="105">
        <v>2000</v>
      </c>
      <c r="K7" s="106">
        <f t="shared" si="1"/>
        <v>80</v>
      </c>
      <c r="L7" s="107">
        <v>25</v>
      </c>
      <c r="M7" s="105">
        <f>F7/V7*60</f>
        <v>1781.7596911693745</v>
      </c>
      <c r="N7" s="106">
        <f>M7/L7</f>
        <v>71.270387646774978</v>
      </c>
      <c r="O7" s="108">
        <f>L7-I7</f>
        <v>0</v>
      </c>
      <c r="P7" s="109">
        <f>N7-K7</f>
        <v>-8.729612353225022</v>
      </c>
      <c r="Q7" s="110">
        <f>N7/K7</f>
        <v>0.89087984558468725</v>
      </c>
      <c r="R7" s="307"/>
      <c r="S7" s="47">
        <v>0.41901620370370368</v>
      </c>
      <c r="T7" s="48">
        <v>0.4909722222222222</v>
      </c>
      <c r="U7" s="111">
        <v>5.1833333333333176</v>
      </c>
      <c r="V7" s="112">
        <v>103.61666666666666</v>
      </c>
      <c r="W7" s="113"/>
      <c r="X7" s="116"/>
      <c r="Y7" s="12"/>
      <c r="Z7" s="208"/>
      <c r="AA7" s="295"/>
      <c r="AB7" s="296"/>
      <c r="AC7" s="12">
        <v>2</v>
      </c>
      <c r="AD7" s="208"/>
      <c r="AE7" s="117">
        <f>M7-J7</f>
        <v>-218.24030883062551</v>
      </c>
      <c r="AF7" s="110">
        <f>M7/J7</f>
        <v>0.89087984558468725</v>
      </c>
      <c r="AG7" s="377"/>
    </row>
    <row r="8" spans="1:33" ht="15.75" customHeight="1">
      <c r="A8" s="312"/>
      <c r="B8" s="100"/>
      <c r="C8" s="374"/>
      <c r="D8" s="374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307"/>
      <c r="S8" s="47"/>
      <c r="T8" s="48"/>
      <c r="U8" s="111"/>
      <c r="V8" s="112"/>
      <c r="W8" s="113"/>
      <c r="X8" s="116"/>
      <c r="Y8" s="12"/>
      <c r="Z8" s="208"/>
      <c r="AA8" s="295"/>
      <c r="AB8" s="296"/>
      <c r="AC8" s="12"/>
      <c r="AD8" s="208"/>
      <c r="AE8" s="117"/>
      <c r="AF8" s="110"/>
      <c r="AG8" s="377"/>
    </row>
    <row r="9" spans="1:33" ht="15.75" customHeight="1">
      <c r="A9" s="312"/>
      <c r="B9" s="100"/>
      <c r="C9" s="374"/>
      <c r="D9" s="374"/>
      <c r="E9" s="101"/>
      <c r="F9" s="102"/>
      <c r="G9" s="103"/>
      <c r="H9" s="13"/>
      <c r="I9" s="104"/>
      <c r="J9" s="105"/>
      <c r="K9" s="106"/>
      <c r="L9" s="118"/>
      <c r="M9" s="105"/>
      <c r="N9" s="106"/>
      <c r="O9" s="108"/>
      <c r="P9" s="109"/>
      <c r="Q9" s="110"/>
      <c r="R9" s="307"/>
      <c r="S9" s="47"/>
      <c r="T9" s="48"/>
      <c r="U9" s="111"/>
      <c r="V9" s="112"/>
      <c r="W9" s="113"/>
      <c r="X9" s="116"/>
      <c r="Y9" s="12"/>
      <c r="Z9" s="208"/>
      <c r="AA9" s="295"/>
      <c r="AB9" s="296"/>
      <c r="AC9" s="12"/>
      <c r="AD9" s="208"/>
      <c r="AE9" s="117"/>
      <c r="AF9" s="110"/>
      <c r="AG9" s="377"/>
    </row>
    <row r="10" spans="1:33" ht="15.75" customHeight="1">
      <c r="A10" s="312"/>
      <c r="B10" s="100"/>
      <c r="C10" s="374"/>
      <c r="D10" s="374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07"/>
      <c r="S10" s="47"/>
      <c r="T10" s="48"/>
      <c r="U10" s="111"/>
      <c r="V10" s="112"/>
      <c r="W10" s="113"/>
      <c r="X10" s="116"/>
      <c r="Y10" s="12"/>
      <c r="Z10" s="208"/>
      <c r="AA10" s="295"/>
      <c r="AB10" s="296"/>
      <c r="AC10" s="12"/>
      <c r="AD10" s="208"/>
      <c r="AE10" s="117"/>
      <c r="AF10" s="110"/>
      <c r="AG10" s="377"/>
    </row>
    <row r="11" spans="1:33" ht="15.75" customHeight="1">
      <c r="A11" s="312"/>
      <c r="B11" s="100"/>
      <c r="C11" s="374"/>
      <c r="D11" s="374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307"/>
      <c r="S11" s="47"/>
      <c r="T11" s="48"/>
      <c r="U11" s="111"/>
      <c r="V11" s="112"/>
      <c r="W11" s="113"/>
      <c r="X11" s="116"/>
      <c r="Y11" s="12"/>
      <c r="Z11" s="208"/>
      <c r="AA11" s="295"/>
      <c r="AB11" s="296"/>
      <c r="AC11" s="12"/>
      <c r="AD11" s="208"/>
      <c r="AE11" s="117"/>
      <c r="AF11" s="110"/>
      <c r="AG11" s="377"/>
    </row>
    <row r="12" spans="1:33" ht="15.75" customHeight="1">
      <c r="A12" s="312"/>
      <c r="B12" s="100"/>
      <c r="C12" s="374"/>
      <c r="D12" s="374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07"/>
      <c r="S12" s="47"/>
      <c r="T12" s="48"/>
      <c r="U12" s="111"/>
      <c r="V12" s="112"/>
      <c r="W12" s="113"/>
      <c r="X12" s="116"/>
      <c r="Y12" s="12"/>
      <c r="Z12" s="208"/>
      <c r="AA12" s="295"/>
      <c r="AB12" s="296"/>
      <c r="AC12" s="12"/>
      <c r="AD12" s="208"/>
      <c r="AE12" s="117"/>
      <c r="AF12" s="110"/>
      <c r="AG12" s="377"/>
    </row>
    <row r="13" spans="1:33" ht="15.75" customHeight="1">
      <c r="A13" s="312"/>
      <c r="B13" s="100"/>
      <c r="C13" s="374"/>
      <c r="D13" s="374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07"/>
      <c r="S13" s="47"/>
      <c r="T13" s="48"/>
      <c r="U13" s="111"/>
      <c r="V13" s="112"/>
      <c r="W13" s="113"/>
      <c r="X13" s="116"/>
      <c r="Y13" s="12"/>
      <c r="Z13" s="208"/>
      <c r="AA13" s="295"/>
      <c r="AB13" s="296"/>
      <c r="AC13" s="12"/>
      <c r="AD13" s="208"/>
      <c r="AE13" s="117"/>
      <c r="AF13" s="110"/>
      <c r="AG13" s="377"/>
    </row>
    <row r="14" spans="1:33" ht="15.75" customHeight="1">
      <c r="A14" s="312"/>
      <c r="B14" s="100"/>
      <c r="C14" s="374"/>
      <c r="D14" s="374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07"/>
      <c r="S14" s="47"/>
      <c r="T14" s="48"/>
      <c r="U14" s="111"/>
      <c r="V14" s="112"/>
      <c r="W14" s="113"/>
      <c r="X14" s="116"/>
      <c r="Y14" s="12"/>
      <c r="Z14" s="208"/>
      <c r="AA14" s="295"/>
      <c r="AB14" s="296"/>
      <c r="AC14" s="12"/>
      <c r="AD14" s="208"/>
      <c r="AE14" s="117"/>
      <c r="AF14" s="110"/>
      <c r="AG14" s="377"/>
    </row>
    <row r="15" spans="1:33" ht="15.75" customHeight="1">
      <c r="A15" s="312"/>
      <c r="B15" s="100"/>
      <c r="C15" s="374"/>
      <c r="D15" s="37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07"/>
      <c r="S15" s="47"/>
      <c r="T15" s="48"/>
      <c r="U15" s="111"/>
      <c r="V15" s="112"/>
      <c r="W15" s="113"/>
      <c r="X15" s="116"/>
      <c r="Y15" s="12"/>
      <c r="Z15" s="208"/>
      <c r="AA15" s="295"/>
      <c r="AB15" s="296"/>
      <c r="AC15" s="12"/>
      <c r="AD15" s="208"/>
      <c r="AE15" s="117"/>
      <c r="AF15" s="110"/>
      <c r="AG15" s="377"/>
    </row>
    <row r="16" spans="1:33" ht="15.75" customHeight="1">
      <c r="A16" s="312"/>
      <c r="B16" s="100"/>
      <c r="C16" s="374"/>
      <c r="D16" s="37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07"/>
      <c r="S16" s="47"/>
      <c r="T16" s="48"/>
      <c r="U16" s="111"/>
      <c r="V16" s="112"/>
      <c r="W16" s="113"/>
      <c r="X16" s="116"/>
      <c r="Y16" s="12"/>
      <c r="Z16" s="208"/>
      <c r="AA16" s="295"/>
      <c r="AB16" s="296"/>
      <c r="AC16" s="12"/>
      <c r="AD16" s="208"/>
      <c r="AE16" s="117"/>
      <c r="AF16" s="110"/>
      <c r="AG16" s="377"/>
    </row>
    <row r="17" spans="1:33" ht="15.75" customHeight="1">
      <c r="A17" s="312"/>
      <c r="B17" s="100"/>
      <c r="C17" s="374"/>
      <c r="D17" s="37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07"/>
      <c r="S17" s="47"/>
      <c r="T17" s="48"/>
      <c r="U17" s="111"/>
      <c r="V17" s="112"/>
      <c r="W17" s="113"/>
      <c r="X17" s="116"/>
      <c r="Y17" s="12"/>
      <c r="Z17" s="208"/>
      <c r="AA17" s="295"/>
      <c r="AB17" s="296"/>
      <c r="AC17" s="12"/>
      <c r="AD17" s="208"/>
      <c r="AE17" s="117"/>
      <c r="AF17" s="110"/>
      <c r="AG17" s="377"/>
    </row>
    <row r="18" spans="1:33" ht="15.75" customHeight="1">
      <c r="A18" s="312"/>
      <c r="B18" s="100"/>
      <c r="C18" s="374"/>
      <c r="D18" s="37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07"/>
      <c r="S18" s="47"/>
      <c r="T18" s="48"/>
      <c r="U18" s="111"/>
      <c r="V18" s="112"/>
      <c r="W18" s="113"/>
      <c r="X18" s="116"/>
      <c r="Y18" s="12"/>
      <c r="Z18" s="208"/>
      <c r="AA18" s="295"/>
      <c r="AB18" s="296"/>
      <c r="AC18" s="12"/>
      <c r="AD18" s="208"/>
      <c r="AE18" s="117"/>
      <c r="AF18" s="110"/>
      <c r="AG18" s="377"/>
    </row>
    <row r="19" spans="1:33" ht="15.75" customHeight="1">
      <c r="A19" s="312"/>
      <c r="B19" s="100"/>
      <c r="C19" s="374"/>
      <c r="D19" s="37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07"/>
      <c r="S19" s="47"/>
      <c r="T19" s="48"/>
      <c r="U19" s="111"/>
      <c r="V19" s="112"/>
      <c r="W19" s="113"/>
      <c r="X19" s="116"/>
      <c r="Y19" s="12"/>
      <c r="Z19" s="208"/>
      <c r="AA19" s="295"/>
      <c r="AB19" s="296"/>
      <c r="AC19" s="12"/>
      <c r="AD19" s="208"/>
      <c r="AE19" s="117"/>
      <c r="AF19" s="110"/>
      <c r="AG19" s="377"/>
    </row>
    <row r="20" spans="1:33" ht="15.75" customHeight="1">
      <c r="A20" s="312"/>
      <c r="B20" s="100"/>
      <c r="C20" s="374"/>
      <c r="D20" s="374"/>
      <c r="E20" s="184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07"/>
      <c r="S20" s="47"/>
      <c r="T20" s="48"/>
      <c r="U20" s="130"/>
      <c r="V20" s="112"/>
      <c r="W20" s="113"/>
      <c r="X20" s="116"/>
      <c r="Y20" s="12"/>
      <c r="Z20" s="208"/>
      <c r="AA20" s="295"/>
      <c r="AB20" s="296"/>
      <c r="AC20" s="12"/>
      <c r="AD20" s="208"/>
      <c r="AE20" s="117"/>
      <c r="AF20" s="110"/>
      <c r="AG20" s="377"/>
    </row>
    <row r="21" spans="1:33" ht="15.75" customHeight="1" thickBot="1">
      <c r="A21" s="313"/>
      <c r="B21" s="133" t="s">
        <v>117</v>
      </c>
      <c r="C21" s="297"/>
      <c r="D21" s="297"/>
      <c r="E21" s="134"/>
      <c r="F21" s="167"/>
      <c r="G21" s="135"/>
      <c r="H21" s="69"/>
      <c r="I21" s="136">
        <f t="shared" ref="I21:J21" si="2">AVERAGE(I5:I20)</f>
        <v>25</v>
      </c>
      <c r="J21" s="137">
        <f t="shared" si="2"/>
        <v>2000</v>
      </c>
      <c r="K21" s="138">
        <f t="shared" ref="K21" si="3">J21/I21</f>
        <v>80</v>
      </c>
      <c r="L21" s="136">
        <f t="shared" ref="L21:M21" si="4">AVERAGE(L5:L20)</f>
        <v>25</v>
      </c>
      <c r="M21" s="137">
        <f t="shared" si="4"/>
        <v>1778.8421415577059</v>
      </c>
      <c r="N21" s="138">
        <f>M21/L21</f>
        <v>71.153685662308234</v>
      </c>
      <c r="O21" s="139">
        <f>L21-I21</f>
        <v>0</v>
      </c>
      <c r="P21" s="140">
        <f>N21-K21</f>
        <v>-8.8463143376917657</v>
      </c>
      <c r="Q21" s="141">
        <f>N21/K21</f>
        <v>0.88942107077885291</v>
      </c>
      <c r="R21" s="308"/>
      <c r="S21" s="142">
        <f>S5</f>
        <v>0.29166666666666669</v>
      </c>
      <c r="T21" s="143">
        <f>INDEX(T5:T20,COUNTA(T5:T20))</f>
        <v>0.4909722222222222</v>
      </c>
      <c r="U21" s="144"/>
      <c r="V21" s="166"/>
      <c r="W21" s="167"/>
      <c r="X21" s="138"/>
      <c r="Y21" s="181">
        <f>SUM(Y5:Y20)</f>
        <v>0</v>
      </c>
      <c r="Z21" s="182">
        <f>SUM(Z5:Z20)</f>
        <v>0</v>
      </c>
      <c r="AA21" s="298"/>
      <c r="AB21" s="299"/>
      <c r="AC21" s="181">
        <f>SUM(AC5:AC20)</f>
        <v>6</v>
      </c>
      <c r="AD21" s="182">
        <f>SUM(AD5:AD20)</f>
        <v>0</v>
      </c>
      <c r="AE21" s="168">
        <f>M21-J21</f>
        <v>-221.15785844229413</v>
      </c>
      <c r="AF21" s="141">
        <f>M21/J21</f>
        <v>0.88942107077885291</v>
      </c>
      <c r="AG21" s="378"/>
    </row>
    <row r="22" spans="1:33" ht="15.75" customHeight="1">
      <c r="A22" s="300" t="s">
        <v>190</v>
      </c>
      <c r="B22" s="146" t="s">
        <v>178</v>
      </c>
      <c r="C22" s="304" t="s">
        <v>179</v>
      </c>
      <c r="D22" s="305"/>
      <c r="E22" s="147">
        <v>19.7</v>
      </c>
      <c r="F22" s="159">
        <v>3462</v>
      </c>
      <c r="G22" s="148">
        <f t="shared" ref="G22:G25" si="5">E22*F22</f>
        <v>68201.399999999994</v>
      </c>
      <c r="H22" s="149"/>
      <c r="I22" s="153">
        <v>13</v>
      </c>
      <c r="J22" s="151">
        <v>1200</v>
      </c>
      <c r="K22" s="152">
        <f>J22/I22</f>
        <v>92.307692307692307</v>
      </c>
      <c r="L22" s="153">
        <v>13</v>
      </c>
      <c r="M22" s="151">
        <f>F22/V22*60</f>
        <v>1077.7585610515396</v>
      </c>
      <c r="N22" s="152">
        <f>M22/L22</f>
        <v>82.904504696272269</v>
      </c>
      <c r="O22" s="154">
        <f>L22-I22</f>
        <v>0</v>
      </c>
      <c r="P22" s="155">
        <f>N22-K22</f>
        <v>-9.4031876114200372</v>
      </c>
      <c r="Q22" s="156">
        <f>N22/K22</f>
        <v>0.89813213420961624</v>
      </c>
      <c r="R22" s="306">
        <f>Q38</f>
        <v>0.88887936131676426</v>
      </c>
      <c r="S22" s="157">
        <v>0.29185185185185186</v>
      </c>
      <c r="T22" s="158">
        <v>0.42569444444444443</v>
      </c>
      <c r="U22" s="159"/>
      <c r="V22" s="160">
        <v>192.73333333333329</v>
      </c>
      <c r="W22" s="97"/>
      <c r="X22" s="98"/>
      <c r="Y22" s="12"/>
      <c r="Z22" s="208"/>
      <c r="AA22" s="309"/>
      <c r="AB22" s="310"/>
      <c r="AC22" s="12">
        <v>4</v>
      </c>
      <c r="AD22" s="208"/>
      <c r="AE22" s="115">
        <f>M22-J22</f>
        <v>-122.24143894846043</v>
      </c>
      <c r="AF22" s="156">
        <f>M22/J22</f>
        <v>0.89813213420961635</v>
      </c>
      <c r="AG22" s="389">
        <f>AF38</f>
        <v>0.88887936131676426</v>
      </c>
    </row>
    <row r="23" spans="1:33" ht="15.75" customHeight="1">
      <c r="A23" s="301"/>
      <c r="B23" s="163" t="s">
        <v>186</v>
      </c>
      <c r="C23" s="293" t="s">
        <v>197</v>
      </c>
      <c r="D23" s="294"/>
      <c r="E23" s="101">
        <v>47.37</v>
      </c>
      <c r="F23" s="111">
        <v>2009</v>
      </c>
      <c r="G23" s="103">
        <f t="shared" si="5"/>
        <v>95166.33</v>
      </c>
      <c r="H23" s="26"/>
      <c r="I23" s="107">
        <v>21</v>
      </c>
      <c r="J23" s="105">
        <v>2000</v>
      </c>
      <c r="K23" s="106">
        <f t="shared" si="1"/>
        <v>95.238095238095241</v>
      </c>
      <c r="L23" s="107">
        <v>21</v>
      </c>
      <c r="M23" s="105">
        <f>F23/V23*60</f>
        <v>1773.9514348785874</v>
      </c>
      <c r="N23" s="106">
        <f>M23/L23</f>
        <v>84.473877851361308</v>
      </c>
      <c r="O23" s="108">
        <f>L23-I23</f>
        <v>0</v>
      </c>
      <c r="P23" s="109">
        <f>N23-K23</f>
        <v>-10.764217386733932</v>
      </c>
      <c r="Q23" s="110">
        <f>N23/K23</f>
        <v>0.88697571743929371</v>
      </c>
      <c r="R23" s="307"/>
      <c r="S23" s="47">
        <v>0.42920138888888887</v>
      </c>
      <c r="T23" s="48">
        <v>0.47638888888888886</v>
      </c>
      <c r="U23" s="111">
        <v>5.0499999999999901</v>
      </c>
      <c r="V23" s="112">
        <v>67.949999999999989</v>
      </c>
      <c r="W23" s="113">
        <v>0.47638888888888886</v>
      </c>
      <c r="X23" s="116">
        <v>0.51557870370370373</v>
      </c>
      <c r="Y23" s="12"/>
      <c r="Z23" s="208"/>
      <c r="AA23" s="295"/>
      <c r="AB23" s="296"/>
      <c r="AC23" s="12">
        <v>1</v>
      </c>
      <c r="AD23" s="208"/>
      <c r="AE23" s="117">
        <f>M23-J23</f>
        <v>-226.04856512141259</v>
      </c>
      <c r="AF23" s="110">
        <f>M23/J23</f>
        <v>0.88697571743929371</v>
      </c>
      <c r="AG23" s="377"/>
    </row>
    <row r="24" spans="1:33" ht="15.75" customHeight="1">
      <c r="A24" s="301"/>
      <c r="B24" s="163" t="s">
        <v>186</v>
      </c>
      <c r="C24" s="293" t="s">
        <v>199</v>
      </c>
      <c r="D24" s="294"/>
      <c r="E24" s="101">
        <v>53.76</v>
      </c>
      <c r="F24" s="111">
        <v>2322</v>
      </c>
      <c r="G24" s="103">
        <f t="shared" si="5"/>
        <v>124830.72</v>
      </c>
      <c r="H24" s="26"/>
      <c r="I24" s="107">
        <v>20</v>
      </c>
      <c r="J24" s="105">
        <v>2000</v>
      </c>
      <c r="K24" s="106">
        <f t="shared" si="1"/>
        <v>100</v>
      </c>
      <c r="L24" s="107">
        <v>20</v>
      </c>
      <c r="M24" s="105">
        <f>F24/V24*60</f>
        <v>1773.2711073398407</v>
      </c>
      <c r="N24" s="106">
        <f>M24/L24</f>
        <v>88.663555366992028</v>
      </c>
      <c r="O24" s="108">
        <f>L24-I24</f>
        <v>0</v>
      </c>
      <c r="P24" s="109">
        <f>N24-K24</f>
        <v>-11.336444633007972</v>
      </c>
      <c r="Q24" s="110">
        <f>N24/K24</f>
        <v>0.88663555366992031</v>
      </c>
      <c r="R24" s="307"/>
      <c r="S24" s="47">
        <v>0.51557870370370373</v>
      </c>
      <c r="T24" s="48">
        <v>0.57013888888888886</v>
      </c>
      <c r="U24" s="111">
        <v>56.433333333333415</v>
      </c>
      <c r="V24" s="112">
        <v>78.566666666666578</v>
      </c>
      <c r="W24" s="113"/>
      <c r="X24" s="116"/>
      <c r="Y24" s="12"/>
      <c r="Z24" s="208"/>
      <c r="AA24" s="295"/>
      <c r="AB24" s="296"/>
      <c r="AC24" s="12">
        <v>2</v>
      </c>
      <c r="AD24" s="208"/>
      <c r="AE24" s="117">
        <f>M24-J24</f>
        <v>-226.72889266015932</v>
      </c>
      <c r="AF24" s="110">
        <f>M24/J24</f>
        <v>0.88663555366992031</v>
      </c>
      <c r="AG24" s="377"/>
    </row>
    <row r="25" spans="1:33" ht="15.75" customHeight="1">
      <c r="A25" s="301"/>
      <c r="B25" s="163" t="s">
        <v>191</v>
      </c>
      <c r="C25" s="293" t="s">
        <v>195</v>
      </c>
      <c r="D25" s="294"/>
      <c r="E25" s="101">
        <v>57.3</v>
      </c>
      <c r="F25" s="111">
        <v>992</v>
      </c>
      <c r="G25" s="103">
        <f t="shared" si="5"/>
        <v>56841.599999999999</v>
      </c>
      <c r="H25" s="26"/>
      <c r="I25" s="107">
        <v>21</v>
      </c>
      <c r="J25" s="105">
        <v>2000</v>
      </c>
      <c r="K25" s="106">
        <f t="shared" si="1"/>
        <v>95.238095238095241</v>
      </c>
      <c r="L25" s="107">
        <v>21</v>
      </c>
      <c r="M25" s="105">
        <f>F25/V25*60</f>
        <v>1774.9502982107347</v>
      </c>
      <c r="N25" s="106">
        <f>M25/L25</f>
        <v>84.521442771939746</v>
      </c>
      <c r="O25" s="108">
        <f>L25-I25</f>
        <v>0</v>
      </c>
      <c r="P25" s="109">
        <f>N25-K25</f>
        <v>-10.716652466155494</v>
      </c>
      <c r="Q25" s="110">
        <f>N25/K25</f>
        <v>0.88747514910536729</v>
      </c>
      <c r="R25" s="307"/>
      <c r="S25" s="47">
        <v>0.57393518518518516</v>
      </c>
      <c r="T25" s="48">
        <v>0.59722222222222221</v>
      </c>
      <c r="U25" s="111">
        <v>5.4666666666666686</v>
      </c>
      <c r="V25" s="112">
        <v>33.533333333333353</v>
      </c>
      <c r="W25" s="113"/>
      <c r="X25" s="116"/>
      <c r="Y25" s="12"/>
      <c r="Z25" s="208"/>
      <c r="AA25" s="295"/>
      <c r="AB25" s="296"/>
      <c r="AC25" s="12">
        <v>1</v>
      </c>
      <c r="AD25" s="208"/>
      <c r="AE25" s="117">
        <f>M25-J25</f>
        <v>-225.04970178926533</v>
      </c>
      <c r="AF25" s="110">
        <f>M25/J25</f>
        <v>0.88747514910536729</v>
      </c>
      <c r="AG25" s="377"/>
    </row>
    <row r="26" spans="1:33" ht="15.75" customHeight="1">
      <c r="A26" s="302"/>
      <c r="B26" s="163"/>
      <c r="C26" s="293"/>
      <c r="D26" s="294"/>
      <c r="E26" s="101"/>
      <c r="F26" s="111"/>
      <c r="G26" s="103"/>
      <c r="H26" s="13"/>
      <c r="I26" s="118"/>
      <c r="J26" s="105"/>
      <c r="K26" s="106"/>
      <c r="L26" s="118"/>
      <c r="M26" s="105"/>
      <c r="N26" s="106"/>
      <c r="O26" s="108"/>
      <c r="P26" s="109"/>
      <c r="Q26" s="110"/>
      <c r="R26" s="307"/>
      <c r="S26" s="47"/>
      <c r="T26" s="48"/>
      <c r="U26" s="111"/>
      <c r="V26" s="112"/>
      <c r="W26" s="113"/>
      <c r="X26" s="116"/>
      <c r="Y26" s="12"/>
      <c r="Z26" s="208"/>
      <c r="AA26" s="295"/>
      <c r="AB26" s="296"/>
      <c r="AC26" s="12"/>
      <c r="AD26" s="208"/>
      <c r="AE26" s="117"/>
      <c r="AF26" s="110"/>
      <c r="AG26" s="377"/>
    </row>
    <row r="27" spans="1:33" ht="15.75" customHeight="1">
      <c r="A27" s="302"/>
      <c r="B27" s="163"/>
      <c r="C27" s="293"/>
      <c r="D27" s="294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307"/>
      <c r="S27" s="47"/>
      <c r="T27" s="48"/>
      <c r="U27" s="111"/>
      <c r="V27" s="112"/>
      <c r="W27" s="113"/>
      <c r="X27" s="116"/>
      <c r="Y27" s="12"/>
      <c r="Z27" s="208"/>
      <c r="AA27" s="295"/>
      <c r="AB27" s="296"/>
      <c r="AC27" s="12"/>
      <c r="AD27" s="208"/>
      <c r="AE27" s="117"/>
      <c r="AF27" s="110"/>
      <c r="AG27" s="377"/>
    </row>
    <row r="28" spans="1:33" ht="15.75" customHeight="1">
      <c r="A28" s="302"/>
      <c r="B28" s="163"/>
      <c r="C28" s="293"/>
      <c r="D28" s="294"/>
      <c r="E28" s="101"/>
      <c r="F28" s="111"/>
      <c r="G28" s="121"/>
      <c r="H28" s="62"/>
      <c r="I28" s="118"/>
      <c r="J28" s="105"/>
      <c r="K28" s="106"/>
      <c r="L28" s="118"/>
      <c r="M28" s="105"/>
      <c r="N28" s="106"/>
      <c r="O28" s="123"/>
      <c r="P28" s="124"/>
      <c r="Q28" s="125"/>
      <c r="R28" s="307"/>
      <c r="S28" s="47"/>
      <c r="T28" s="48"/>
      <c r="U28" s="111"/>
      <c r="V28" s="112"/>
      <c r="W28" s="113"/>
      <c r="X28" s="116"/>
      <c r="Y28" s="12"/>
      <c r="Z28" s="208"/>
      <c r="AA28" s="295"/>
      <c r="AB28" s="296"/>
      <c r="AC28" s="12"/>
      <c r="AD28" s="208"/>
      <c r="AE28" s="117"/>
      <c r="AF28" s="110"/>
      <c r="AG28" s="377"/>
    </row>
    <row r="29" spans="1:33" ht="15.75" customHeight="1">
      <c r="A29" s="302"/>
      <c r="B29" s="163"/>
      <c r="C29" s="293"/>
      <c r="D29" s="294"/>
      <c r="E29" s="101"/>
      <c r="F29" s="111"/>
      <c r="G29" s="121"/>
      <c r="H29" s="62"/>
      <c r="I29" s="118"/>
      <c r="J29" s="105"/>
      <c r="K29" s="106"/>
      <c r="L29" s="118"/>
      <c r="M29" s="105"/>
      <c r="N29" s="106"/>
      <c r="O29" s="123"/>
      <c r="P29" s="124"/>
      <c r="Q29" s="125"/>
      <c r="R29" s="307"/>
      <c r="S29" s="47"/>
      <c r="T29" s="48"/>
      <c r="U29" s="111"/>
      <c r="V29" s="112"/>
      <c r="W29" s="113"/>
      <c r="X29" s="116"/>
      <c r="Y29" s="12"/>
      <c r="Z29" s="208"/>
      <c r="AA29" s="295"/>
      <c r="AB29" s="296"/>
      <c r="AC29" s="12"/>
      <c r="AD29" s="208"/>
      <c r="AE29" s="117"/>
      <c r="AF29" s="110"/>
      <c r="AG29" s="377"/>
    </row>
    <row r="30" spans="1:33" ht="15.75" customHeight="1">
      <c r="A30" s="302"/>
      <c r="B30" s="163"/>
      <c r="C30" s="293"/>
      <c r="D30" s="294"/>
      <c r="E30" s="101"/>
      <c r="F30" s="111"/>
      <c r="G30" s="121"/>
      <c r="H30" s="62"/>
      <c r="I30" s="118"/>
      <c r="J30" s="105"/>
      <c r="K30" s="106"/>
      <c r="L30" s="118"/>
      <c r="M30" s="105"/>
      <c r="N30" s="106"/>
      <c r="O30" s="123"/>
      <c r="P30" s="124"/>
      <c r="Q30" s="125"/>
      <c r="R30" s="307"/>
      <c r="S30" s="47"/>
      <c r="T30" s="48"/>
      <c r="U30" s="111"/>
      <c r="V30" s="112"/>
      <c r="W30" s="113"/>
      <c r="X30" s="116"/>
      <c r="Y30" s="12"/>
      <c r="Z30" s="208"/>
      <c r="AA30" s="295"/>
      <c r="AB30" s="296"/>
      <c r="AC30" s="12"/>
      <c r="AD30" s="208"/>
      <c r="AE30" s="117"/>
      <c r="AF30" s="110"/>
      <c r="AG30" s="377"/>
    </row>
    <row r="31" spans="1:33" ht="15.75" customHeight="1">
      <c r="A31" s="302"/>
      <c r="B31" s="163"/>
      <c r="C31" s="293"/>
      <c r="D31" s="294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307"/>
      <c r="S31" s="47"/>
      <c r="T31" s="48"/>
      <c r="U31" s="111"/>
      <c r="V31" s="112"/>
      <c r="W31" s="113"/>
      <c r="X31" s="116"/>
      <c r="Y31" s="12"/>
      <c r="Z31" s="208"/>
      <c r="AA31" s="295"/>
      <c r="AB31" s="296"/>
      <c r="AC31" s="12"/>
      <c r="AD31" s="208"/>
      <c r="AE31" s="117"/>
      <c r="AF31" s="110"/>
      <c r="AG31" s="377"/>
    </row>
    <row r="32" spans="1:33" ht="15.75" customHeight="1">
      <c r="A32" s="302"/>
      <c r="B32" s="163"/>
      <c r="C32" s="293"/>
      <c r="D32" s="294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307"/>
      <c r="S32" s="47"/>
      <c r="T32" s="48"/>
      <c r="U32" s="111"/>
      <c r="V32" s="112"/>
      <c r="W32" s="113"/>
      <c r="X32" s="116"/>
      <c r="Y32" s="12"/>
      <c r="Z32" s="208"/>
      <c r="AA32" s="295"/>
      <c r="AB32" s="296"/>
      <c r="AC32" s="12"/>
      <c r="AD32" s="208"/>
      <c r="AE32" s="117"/>
      <c r="AF32" s="110"/>
      <c r="AG32" s="377"/>
    </row>
    <row r="33" spans="1:33" ht="15.75" customHeight="1">
      <c r="A33" s="302"/>
      <c r="B33" s="163"/>
      <c r="C33" s="293"/>
      <c r="D33" s="294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307"/>
      <c r="S33" s="47"/>
      <c r="T33" s="48"/>
      <c r="U33" s="111"/>
      <c r="V33" s="112"/>
      <c r="W33" s="113"/>
      <c r="X33" s="116"/>
      <c r="Y33" s="12"/>
      <c r="Z33" s="208"/>
      <c r="AA33" s="295"/>
      <c r="AB33" s="296"/>
      <c r="AC33" s="12"/>
      <c r="AD33" s="208"/>
      <c r="AE33" s="117"/>
      <c r="AF33" s="110"/>
      <c r="AG33" s="377"/>
    </row>
    <row r="34" spans="1:33" ht="15.75" customHeight="1">
      <c r="A34" s="302"/>
      <c r="B34" s="163"/>
      <c r="C34" s="293"/>
      <c r="D34" s="294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307"/>
      <c r="S34" s="47"/>
      <c r="T34" s="48"/>
      <c r="U34" s="111"/>
      <c r="V34" s="112"/>
      <c r="W34" s="113"/>
      <c r="X34" s="116"/>
      <c r="Y34" s="12"/>
      <c r="Z34" s="208"/>
      <c r="AA34" s="295"/>
      <c r="AB34" s="296"/>
      <c r="AC34" s="12"/>
      <c r="AD34" s="208"/>
      <c r="AE34" s="117"/>
      <c r="AF34" s="110"/>
      <c r="AG34" s="377"/>
    </row>
    <row r="35" spans="1:33" ht="15.75" customHeight="1">
      <c r="A35" s="302"/>
      <c r="B35" s="163"/>
      <c r="C35" s="293"/>
      <c r="D35" s="294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307"/>
      <c r="S35" s="47"/>
      <c r="T35" s="48"/>
      <c r="U35" s="111"/>
      <c r="V35" s="112"/>
      <c r="W35" s="185"/>
      <c r="X35" s="186"/>
      <c r="Y35" s="12"/>
      <c r="Z35" s="208"/>
      <c r="AA35" s="295"/>
      <c r="AB35" s="296"/>
      <c r="AC35" s="12"/>
      <c r="AD35" s="208"/>
      <c r="AE35" s="117"/>
      <c r="AF35" s="110"/>
      <c r="AG35" s="377"/>
    </row>
    <row r="36" spans="1:33" ht="15.75" customHeight="1">
      <c r="A36" s="302"/>
      <c r="B36" s="163"/>
      <c r="C36" s="293"/>
      <c r="D36" s="294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307"/>
      <c r="S36" s="47"/>
      <c r="T36" s="48"/>
      <c r="U36" s="111"/>
      <c r="V36" s="112"/>
      <c r="W36" s="187"/>
      <c r="X36" s="188"/>
      <c r="Y36" s="12"/>
      <c r="Z36" s="208"/>
      <c r="AA36" s="295"/>
      <c r="AB36" s="296"/>
      <c r="AC36" s="12"/>
      <c r="AD36" s="208"/>
      <c r="AE36" s="117"/>
      <c r="AF36" s="110"/>
      <c r="AG36" s="377"/>
    </row>
    <row r="37" spans="1:33" ht="15.75" customHeight="1">
      <c r="A37" s="302"/>
      <c r="B37" s="100"/>
      <c r="C37" s="293"/>
      <c r="D37" s="294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307"/>
      <c r="S37" s="47"/>
      <c r="T37" s="48"/>
      <c r="U37" s="130"/>
      <c r="V37" s="112"/>
      <c r="W37" s="187"/>
      <c r="X37" s="188"/>
      <c r="Y37" s="12"/>
      <c r="Z37" s="208"/>
      <c r="AA37" s="295"/>
      <c r="AB37" s="296"/>
      <c r="AC37" s="12"/>
      <c r="AD37" s="208"/>
      <c r="AE37" s="117"/>
      <c r="AF37" s="110"/>
      <c r="AG37" s="377"/>
    </row>
    <row r="38" spans="1:33" ht="15.75" customHeight="1" thickBot="1">
      <c r="A38" s="303"/>
      <c r="B38" s="133" t="s">
        <v>117</v>
      </c>
      <c r="C38" s="297"/>
      <c r="D38" s="297"/>
      <c r="E38" s="134"/>
      <c r="F38" s="167"/>
      <c r="G38" s="135"/>
      <c r="H38" s="69"/>
      <c r="I38" s="136">
        <f t="shared" ref="I38:J38" si="6">AVERAGE(I22:I37)</f>
        <v>18.75</v>
      </c>
      <c r="J38" s="137">
        <f t="shared" si="6"/>
        <v>1800</v>
      </c>
      <c r="K38" s="138">
        <f t="shared" ref="K38" si="7">J38/I38</f>
        <v>96</v>
      </c>
      <c r="L38" s="136">
        <f t="shared" ref="L38:M38" si="8">AVERAGE(L22:L37)</f>
        <v>18.75</v>
      </c>
      <c r="M38" s="137">
        <f t="shared" si="8"/>
        <v>1599.9828503701756</v>
      </c>
      <c r="N38" s="138">
        <f>M38/L38</f>
        <v>85.332418686409369</v>
      </c>
      <c r="O38" s="139">
        <f>L38-I38</f>
        <v>0</v>
      </c>
      <c r="P38" s="140">
        <f>N38-K38</f>
        <v>-10.667581313590631</v>
      </c>
      <c r="Q38" s="141">
        <f>N38/K38</f>
        <v>0.88887936131676426</v>
      </c>
      <c r="R38" s="308"/>
      <c r="S38" s="142">
        <f>S22</f>
        <v>0.29185185185185186</v>
      </c>
      <c r="T38" s="143">
        <f>INDEX(T22:T37,COUNTA(T22:T37))</f>
        <v>0.59722222222222221</v>
      </c>
      <c r="U38" s="144"/>
      <c r="V38" s="166"/>
      <c r="W38" s="189"/>
      <c r="X38" s="190"/>
      <c r="Y38" s="181">
        <f>SUM(Y22:Y37)</f>
        <v>0</v>
      </c>
      <c r="Z38" s="182">
        <f>SUM(Z22:Z37)</f>
        <v>0</v>
      </c>
      <c r="AA38" s="298"/>
      <c r="AB38" s="299"/>
      <c r="AC38" s="181">
        <f>SUM(AC22:AC37)</f>
        <v>8</v>
      </c>
      <c r="AD38" s="182">
        <f>SUM(AD22:AD37)</f>
        <v>0</v>
      </c>
      <c r="AE38" s="168">
        <f>M38-J38</f>
        <v>-200.01714962982442</v>
      </c>
      <c r="AF38" s="141">
        <f>M38/J38</f>
        <v>0.88887936131676426</v>
      </c>
      <c r="AG38" s="378"/>
    </row>
    <row r="39" spans="1:33" ht="15.75" customHeight="1">
      <c r="A39" s="311" t="s">
        <v>196</v>
      </c>
      <c r="B39" s="146" t="s">
        <v>186</v>
      </c>
      <c r="C39" s="304" t="s">
        <v>194</v>
      </c>
      <c r="D39" s="305"/>
      <c r="E39" s="147">
        <v>59.34</v>
      </c>
      <c r="F39" s="97">
        <v>1321</v>
      </c>
      <c r="G39" s="148">
        <f t="shared" ref="G39:G42" si="9">E39*F39</f>
        <v>78388.14</v>
      </c>
      <c r="H39" s="149"/>
      <c r="I39" s="150">
        <v>24</v>
      </c>
      <c r="J39" s="151">
        <v>2000</v>
      </c>
      <c r="K39" s="152">
        <f>J39/I39</f>
        <v>83.333333333333329</v>
      </c>
      <c r="L39" s="153">
        <v>24</v>
      </c>
      <c r="M39" s="151">
        <f>F39/V39*60</f>
        <v>1774.4776119402964</v>
      </c>
      <c r="N39" s="152">
        <f>M39/L39</f>
        <v>73.93656716417901</v>
      </c>
      <c r="O39" s="154">
        <f>L39-I39</f>
        <v>0</v>
      </c>
      <c r="P39" s="155">
        <f>N39-K39</f>
        <v>-9.3967661691543185</v>
      </c>
      <c r="Q39" s="156">
        <f>N39/K39</f>
        <v>0.88723880597014815</v>
      </c>
      <c r="R39" s="306">
        <f>Q55</f>
        <v>0.88759240974796305</v>
      </c>
      <c r="S39" s="157">
        <v>0.29189814814814813</v>
      </c>
      <c r="T39" s="158">
        <v>0.32291666666666669</v>
      </c>
      <c r="U39" s="159"/>
      <c r="V39" s="160">
        <v>44.666666666666721</v>
      </c>
      <c r="W39" s="158"/>
      <c r="X39" s="169"/>
      <c r="Y39" s="12"/>
      <c r="Z39" s="208"/>
      <c r="AA39" s="309"/>
      <c r="AB39" s="310"/>
      <c r="AC39" s="12">
        <v>1</v>
      </c>
      <c r="AD39" s="208"/>
      <c r="AE39" s="115">
        <f>M39-J39</f>
        <v>-225.52238805970364</v>
      </c>
      <c r="AF39" s="156">
        <f>M39/J39</f>
        <v>0.88723880597014815</v>
      </c>
      <c r="AG39" s="290">
        <f>AF55</f>
        <v>0.88759240974796305</v>
      </c>
    </row>
    <row r="40" spans="1:33" ht="15.75" customHeight="1">
      <c r="A40" s="312"/>
      <c r="B40" s="163" t="s">
        <v>186</v>
      </c>
      <c r="C40" s="293" t="s">
        <v>188</v>
      </c>
      <c r="D40" s="294"/>
      <c r="E40" s="101">
        <v>58.67</v>
      </c>
      <c r="F40" s="102">
        <v>3160</v>
      </c>
      <c r="G40" s="103">
        <f t="shared" si="9"/>
        <v>185397.2</v>
      </c>
      <c r="H40" s="26"/>
      <c r="I40" s="104">
        <v>23</v>
      </c>
      <c r="J40" s="105">
        <v>2000</v>
      </c>
      <c r="K40" s="106">
        <f t="shared" si="1"/>
        <v>86.956521739130437</v>
      </c>
      <c r="L40" s="107">
        <v>23</v>
      </c>
      <c r="M40" s="105">
        <f>F40/V40*60</f>
        <v>1777.2223090142161</v>
      </c>
      <c r="N40" s="106">
        <f>M40/L40</f>
        <v>77.270535174531133</v>
      </c>
      <c r="O40" s="108">
        <f>L40-I40</f>
        <v>0</v>
      </c>
      <c r="P40" s="109">
        <f>N40-K40</f>
        <v>-9.685986564599304</v>
      </c>
      <c r="Q40" s="110">
        <f>N40/K40</f>
        <v>0.88861115450710804</v>
      </c>
      <c r="R40" s="307"/>
      <c r="S40" s="47">
        <v>0.3266087962962963</v>
      </c>
      <c r="T40" s="48">
        <v>0.40069444444444446</v>
      </c>
      <c r="U40" s="111">
        <v>5.3166666666666451</v>
      </c>
      <c r="V40" s="112">
        <v>106.68333333333335</v>
      </c>
      <c r="W40" s="113"/>
      <c r="X40" s="116"/>
      <c r="Y40" s="12"/>
      <c r="Z40" s="208"/>
      <c r="AA40" s="295"/>
      <c r="AB40" s="296"/>
      <c r="AC40" s="12">
        <v>2</v>
      </c>
      <c r="AD40" s="208"/>
      <c r="AE40" s="117">
        <f>M40-J40</f>
        <v>-222.77769098578392</v>
      </c>
      <c r="AF40" s="110">
        <f>M40/J40</f>
        <v>0.88861115450710804</v>
      </c>
      <c r="AG40" s="291"/>
    </row>
    <row r="41" spans="1:33" ht="15.75" customHeight="1">
      <c r="A41" s="312"/>
      <c r="B41" s="163" t="s">
        <v>186</v>
      </c>
      <c r="C41" s="293" t="s">
        <v>200</v>
      </c>
      <c r="D41" s="294"/>
      <c r="E41" s="101">
        <v>71.55</v>
      </c>
      <c r="F41" s="102">
        <v>1905</v>
      </c>
      <c r="G41" s="103">
        <f t="shared" si="9"/>
        <v>136302.75</v>
      </c>
      <c r="H41" s="26"/>
      <c r="I41" s="104">
        <v>22</v>
      </c>
      <c r="J41" s="105">
        <v>2000</v>
      </c>
      <c r="K41" s="106">
        <f t="shared" si="1"/>
        <v>90.909090909090907</v>
      </c>
      <c r="L41" s="107">
        <v>22</v>
      </c>
      <c r="M41" s="105">
        <f>F41/V41*60</f>
        <v>1774.8447204968948</v>
      </c>
      <c r="N41" s="106">
        <f>M41/L41</f>
        <v>80.674760022586128</v>
      </c>
      <c r="O41" s="108">
        <f>L41-I41</f>
        <v>0</v>
      </c>
      <c r="P41" s="109">
        <f>N41-K41</f>
        <v>-10.234330886504779</v>
      </c>
      <c r="Q41" s="110">
        <f>N41/K41</f>
        <v>0.88742236024844745</v>
      </c>
      <c r="R41" s="307"/>
      <c r="S41" s="47">
        <v>0.40486111111111112</v>
      </c>
      <c r="T41" s="48">
        <v>0.44958333333333333</v>
      </c>
      <c r="U41" s="111">
        <v>5.9999999999999787</v>
      </c>
      <c r="V41" s="112">
        <v>64.399999999999991</v>
      </c>
      <c r="W41" s="113">
        <v>0.44958333333333333</v>
      </c>
      <c r="X41" s="116">
        <v>0.48901620370370369</v>
      </c>
      <c r="Y41" s="12"/>
      <c r="Z41" s="208"/>
      <c r="AA41" s="295"/>
      <c r="AB41" s="296"/>
      <c r="AC41" s="12">
        <v>1</v>
      </c>
      <c r="AD41" s="208"/>
      <c r="AE41" s="117">
        <f>M41-J41</f>
        <v>-225.15527950310525</v>
      </c>
      <c r="AF41" s="110">
        <f>M41/J41</f>
        <v>0.88742236024844734</v>
      </c>
      <c r="AG41" s="291"/>
    </row>
    <row r="42" spans="1:33" ht="15.75" customHeight="1">
      <c r="A42" s="312"/>
      <c r="B42" s="163" t="s">
        <v>186</v>
      </c>
      <c r="C42" s="293" t="s">
        <v>198</v>
      </c>
      <c r="D42" s="294"/>
      <c r="E42" s="101">
        <v>59.54</v>
      </c>
      <c r="F42" s="102">
        <v>2922</v>
      </c>
      <c r="G42" s="103">
        <f t="shared" si="9"/>
        <v>173975.88</v>
      </c>
      <c r="H42" s="26"/>
      <c r="I42" s="104">
        <v>23</v>
      </c>
      <c r="J42" s="105">
        <v>2000</v>
      </c>
      <c r="K42" s="106">
        <f t="shared" si="1"/>
        <v>86.956521739130437</v>
      </c>
      <c r="L42" s="107">
        <v>23</v>
      </c>
      <c r="M42" s="105">
        <f>F42/V42*60</f>
        <v>1774.1946365322979</v>
      </c>
      <c r="N42" s="106">
        <f>M42/L42</f>
        <v>77.138897240534689</v>
      </c>
      <c r="O42" s="108">
        <f>L42-I42</f>
        <v>0</v>
      </c>
      <c r="P42" s="109">
        <f>N42-K42</f>
        <v>-9.8176244985957482</v>
      </c>
      <c r="Q42" s="110">
        <f>N42/K42</f>
        <v>0.8870973182661489</v>
      </c>
      <c r="R42" s="307"/>
      <c r="S42" s="47">
        <v>0.48901620370370369</v>
      </c>
      <c r="T42" s="48">
        <v>0.55763888888888891</v>
      </c>
      <c r="U42" s="111">
        <v>56.78333333333331</v>
      </c>
      <c r="V42" s="112">
        <v>98.81666666666672</v>
      </c>
      <c r="W42" s="113"/>
      <c r="X42" s="116"/>
      <c r="Y42" s="12"/>
      <c r="Z42" s="208"/>
      <c r="AA42" s="295"/>
      <c r="AB42" s="296"/>
      <c r="AC42" s="12">
        <v>2</v>
      </c>
      <c r="AD42" s="208"/>
      <c r="AE42" s="117">
        <f>M42-J42</f>
        <v>-225.80536346770214</v>
      </c>
      <c r="AF42" s="110">
        <f>M42/J42</f>
        <v>0.8870973182661489</v>
      </c>
      <c r="AG42" s="291"/>
    </row>
    <row r="43" spans="1:33" ht="15.75" customHeight="1">
      <c r="A43" s="312"/>
      <c r="B43" s="163"/>
      <c r="C43" s="293"/>
      <c r="D43" s="294"/>
      <c r="E43" s="101"/>
      <c r="F43" s="102"/>
      <c r="G43" s="103"/>
      <c r="H43" s="13"/>
      <c r="I43" s="104"/>
      <c r="J43" s="105"/>
      <c r="K43" s="106"/>
      <c r="L43" s="118"/>
      <c r="M43" s="105"/>
      <c r="N43" s="106"/>
      <c r="O43" s="108"/>
      <c r="P43" s="109"/>
      <c r="Q43" s="110"/>
      <c r="R43" s="307"/>
      <c r="S43" s="47"/>
      <c r="T43" s="48"/>
      <c r="U43" s="111"/>
      <c r="V43" s="112"/>
      <c r="W43" s="113"/>
      <c r="X43" s="116"/>
      <c r="Y43" s="12"/>
      <c r="Z43" s="208"/>
      <c r="AA43" s="295"/>
      <c r="AB43" s="296"/>
      <c r="AC43" s="12"/>
      <c r="AD43" s="208"/>
      <c r="AE43" s="117"/>
      <c r="AF43" s="110"/>
      <c r="AG43" s="291"/>
    </row>
    <row r="44" spans="1:33" ht="15.75" customHeight="1">
      <c r="A44" s="312"/>
      <c r="B44" s="163"/>
      <c r="C44" s="293"/>
      <c r="D44" s="294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307"/>
      <c r="S44" s="47"/>
      <c r="T44" s="48"/>
      <c r="U44" s="111"/>
      <c r="V44" s="112"/>
      <c r="W44" s="113"/>
      <c r="X44" s="116"/>
      <c r="Y44" s="12"/>
      <c r="Z44" s="208"/>
      <c r="AA44" s="295"/>
      <c r="AB44" s="296"/>
      <c r="AC44" s="12"/>
      <c r="AD44" s="208"/>
      <c r="AE44" s="117"/>
      <c r="AF44" s="110"/>
      <c r="AG44" s="291"/>
    </row>
    <row r="45" spans="1:33" ht="15.75" customHeight="1">
      <c r="A45" s="312"/>
      <c r="B45" s="163"/>
      <c r="C45" s="293"/>
      <c r="D45" s="294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307"/>
      <c r="S45" s="119"/>
      <c r="T45" s="120"/>
      <c r="U45" s="111"/>
      <c r="V45" s="112"/>
      <c r="W45" s="120"/>
      <c r="X45" s="191"/>
      <c r="Y45" s="12"/>
      <c r="Z45" s="208"/>
      <c r="AA45" s="295"/>
      <c r="AB45" s="296"/>
      <c r="AC45" s="12"/>
      <c r="AD45" s="208"/>
      <c r="AE45" s="117"/>
      <c r="AF45" s="110"/>
      <c r="AG45" s="291"/>
    </row>
    <row r="46" spans="1:33" ht="15.75" customHeight="1">
      <c r="A46" s="312"/>
      <c r="B46" s="163"/>
      <c r="C46" s="293"/>
      <c r="D46" s="294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07"/>
      <c r="S46" s="119"/>
      <c r="T46" s="120"/>
      <c r="U46" s="111"/>
      <c r="V46" s="112"/>
      <c r="W46" s="120"/>
      <c r="X46" s="191"/>
      <c r="Y46" s="12"/>
      <c r="Z46" s="208"/>
      <c r="AA46" s="295"/>
      <c r="AB46" s="296"/>
      <c r="AC46" s="12"/>
      <c r="AD46" s="208"/>
      <c r="AE46" s="117"/>
      <c r="AF46" s="110"/>
      <c r="AG46" s="291"/>
    </row>
    <row r="47" spans="1:33" ht="15.75" customHeight="1">
      <c r="A47" s="312"/>
      <c r="B47" s="163"/>
      <c r="C47" s="293"/>
      <c r="D47" s="294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07"/>
      <c r="S47" s="119"/>
      <c r="T47" s="120"/>
      <c r="U47" s="111"/>
      <c r="V47" s="112"/>
      <c r="W47" s="120"/>
      <c r="X47" s="191"/>
      <c r="Y47" s="12"/>
      <c r="Z47" s="208"/>
      <c r="AA47" s="295"/>
      <c r="AB47" s="296"/>
      <c r="AC47" s="12"/>
      <c r="AD47" s="208"/>
      <c r="AE47" s="117"/>
      <c r="AF47" s="110"/>
      <c r="AG47" s="291"/>
    </row>
    <row r="48" spans="1:33" ht="15.75" customHeight="1">
      <c r="A48" s="312"/>
      <c r="B48" s="163"/>
      <c r="C48" s="293"/>
      <c r="D48" s="294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07"/>
      <c r="S48" s="119"/>
      <c r="T48" s="120"/>
      <c r="U48" s="111"/>
      <c r="V48" s="112"/>
      <c r="W48" s="120"/>
      <c r="X48" s="191"/>
      <c r="Y48" s="12"/>
      <c r="Z48" s="208"/>
      <c r="AA48" s="295"/>
      <c r="AB48" s="296"/>
      <c r="AC48" s="12"/>
      <c r="AD48" s="208"/>
      <c r="AE48" s="117"/>
      <c r="AF48" s="110"/>
      <c r="AG48" s="291"/>
    </row>
    <row r="49" spans="1:33" ht="15.75" customHeight="1">
      <c r="A49" s="312"/>
      <c r="B49" s="163"/>
      <c r="C49" s="293"/>
      <c r="D49" s="294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07"/>
      <c r="S49" s="119"/>
      <c r="T49" s="120"/>
      <c r="U49" s="111"/>
      <c r="V49" s="112"/>
      <c r="W49" s="120"/>
      <c r="X49" s="191"/>
      <c r="Y49" s="12"/>
      <c r="Z49" s="208"/>
      <c r="AA49" s="295"/>
      <c r="AB49" s="296"/>
      <c r="AC49" s="12"/>
      <c r="AD49" s="208"/>
      <c r="AE49" s="117"/>
      <c r="AF49" s="110"/>
      <c r="AG49" s="291"/>
    </row>
    <row r="50" spans="1:33" ht="15.75" customHeight="1">
      <c r="A50" s="312"/>
      <c r="B50" s="163"/>
      <c r="C50" s="293"/>
      <c r="D50" s="294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07"/>
      <c r="S50" s="119"/>
      <c r="T50" s="120"/>
      <c r="U50" s="111"/>
      <c r="V50" s="112"/>
      <c r="W50" s="120"/>
      <c r="X50" s="191"/>
      <c r="Y50" s="12"/>
      <c r="Z50" s="208"/>
      <c r="AA50" s="295"/>
      <c r="AB50" s="296"/>
      <c r="AC50" s="12"/>
      <c r="AD50" s="208"/>
      <c r="AE50" s="117"/>
      <c r="AF50" s="110"/>
      <c r="AG50" s="291"/>
    </row>
    <row r="51" spans="1:33" ht="15.75" customHeight="1">
      <c r="A51" s="312"/>
      <c r="B51" s="163"/>
      <c r="C51" s="293"/>
      <c r="D51" s="294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07"/>
      <c r="S51" s="119"/>
      <c r="T51" s="120"/>
      <c r="U51" s="111"/>
      <c r="V51" s="112"/>
      <c r="W51" s="120"/>
      <c r="X51" s="191"/>
      <c r="Y51" s="12"/>
      <c r="Z51" s="208"/>
      <c r="AA51" s="295"/>
      <c r="AB51" s="296"/>
      <c r="AC51" s="12"/>
      <c r="AD51" s="208"/>
      <c r="AE51" s="117"/>
      <c r="AF51" s="110"/>
      <c r="AG51" s="291"/>
    </row>
    <row r="52" spans="1:33" ht="15.75" customHeight="1">
      <c r="A52" s="312"/>
      <c r="B52" s="163"/>
      <c r="C52" s="293"/>
      <c r="D52" s="294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07"/>
      <c r="S52" s="119"/>
      <c r="T52" s="120"/>
      <c r="U52" s="111"/>
      <c r="V52" s="112"/>
      <c r="W52" s="120"/>
      <c r="X52" s="191"/>
      <c r="Y52" s="12"/>
      <c r="Z52" s="208"/>
      <c r="AA52" s="295"/>
      <c r="AB52" s="296"/>
      <c r="AC52" s="12"/>
      <c r="AD52" s="208"/>
      <c r="AE52" s="117"/>
      <c r="AF52" s="110"/>
      <c r="AG52" s="291"/>
    </row>
    <row r="53" spans="1:33" ht="15.75" customHeight="1">
      <c r="A53" s="312"/>
      <c r="B53" s="163"/>
      <c r="C53" s="293"/>
      <c r="D53" s="294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07"/>
      <c r="S53" s="119"/>
      <c r="T53" s="120"/>
      <c r="U53" s="111"/>
      <c r="V53" s="112"/>
      <c r="W53" s="120"/>
      <c r="X53" s="191"/>
      <c r="Y53" s="12"/>
      <c r="Z53" s="208"/>
      <c r="AA53" s="295"/>
      <c r="AB53" s="296"/>
      <c r="AC53" s="12"/>
      <c r="AD53" s="208"/>
      <c r="AE53" s="117"/>
      <c r="AF53" s="110"/>
      <c r="AG53" s="291"/>
    </row>
    <row r="54" spans="1:33" ht="15.75" customHeight="1">
      <c r="A54" s="312"/>
      <c r="B54" s="163"/>
      <c r="C54" s="293"/>
      <c r="D54" s="294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07"/>
      <c r="S54" s="119"/>
      <c r="T54" s="120"/>
      <c r="U54" s="130"/>
      <c r="V54" s="131"/>
      <c r="W54" s="126"/>
      <c r="X54" s="127"/>
      <c r="Y54" s="12"/>
      <c r="Z54" s="208"/>
      <c r="AA54" s="295"/>
      <c r="AB54" s="296"/>
      <c r="AC54" s="12"/>
      <c r="AD54" s="208"/>
      <c r="AE54" s="165"/>
      <c r="AF54" s="125"/>
      <c r="AG54" s="291"/>
    </row>
    <row r="55" spans="1:33" ht="15.75" customHeight="1" thickBot="1">
      <c r="A55" s="313"/>
      <c r="B55" s="133" t="s">
        <v>117</v>
      </c>
      <c r="C55" s="297"/>
      <c r="D55" s="297"/>
      <c r="E55" s="134"/>
      <c r="F55" s="167"/>
      <c r="G55" s="135"/>
      <c r="H55" s="69"/>
      <c r="I55" s="136">
        <f t="shared" ref="I55:J55" si="10">AVERAGE(I39:I54)</f>
        <v>23</v>
      </c>
      <c r="J55" s="137">
        <f t="shared" si="10"/>
        <v>2000</v>
      </c>
      <c r="K55" s="138">
        <f t="shared" ref="K55" si="11">J55/I55</f>
        <v>86.956521739130437</v>
      </c>
      <c r="L55" s="136">
        <f t="shared" ref="L55:M55" si="12">AVERAGE(L39:L54)</f>
        <v>23</v>
      </c>
      <c r="M55" s="137">
        <f t="shared" si="12"/>
        <v>1775.1848194959261</v>
      </c>
      <c r="N55" s="138">
        <f t="shared" ref="N55:N63" si="13">M55/L55</f>
        <v>77.181948673735917</v>
      </c>
      <c r="O55" s="139">
        <f t="shared" ref="O55:O63" si="14">L55-I55</f>
        <v>0</v>
      </c>
      <c r="P55" s="140">
        <f t="shared" ref="P55:P63" si="15">N55-K55</f>
        <v>-9.7745730653945202</v>
      </c>
      <c r="Q55" s="141">
        <f t="shared" ref="Q55:Q63" si="16">N55/K55</f>
        <v>0.88759240974796305</v>
      </c>
      <c r="R55" s="308"/>
      <c r="S55" s="142">
        <f>S39</f>
        <v>0.29189814814814813</v>
      </c>
      <c r="T55" s="143">
        <f>INDEX(T39:T54,COUNTA(T39:T54))</f>
        <v>0.55763888888888891</v>
      </c>
      <c r="U55" s="144"/>
      <c r="V55" s="166"/>
      <c r="W55" s="167"/>
      <c r="X55" s="138"/>
      <c r="Y55" s="181">
        <f>SUM(Y39:Y54)</f>
        <v>0</v>
      </c>
      <c r="Z55" s="182">
        <f>SUM(Z39:Z54)</f>
        <v>0</v>
      </c>
      <c r="AA55" s="298"/>
      <c r="AB55" s="299"/>
      <c r="AC55" s="181">
        <f>SUM(AC39:AC54)</f>
        <v>6</v>
      </c>
      <c r="AD55" s="194">
        <f>SUM(AD39:AD54)</f>
        <v>0</v>
      </c>
      <c r="AE55" s="168">
        <f t="shared" ref="AE55:AE63" si="17">M55-J55</f>
        <v>-224.81518050407385</v>
      </c>
      <c r="AF55" s="141">
        <f t="shared" ref="AF55:AF63" si="18">M55/J55</f>
        <v>0.88759240974796305</v>
      </c>
      <c r="AG55" s="292"/>
    </row>
    <row r="56" spans="1:33" ht="15.75" customHeight="1">
      <c r="A56" s="300" t="s">
        <v>231</v>
      </c>
      <c r="B56" s="114" t="s">
        <v>191</v>
      </c>
      <c r="C56" s="375" t="s">
        <v>192</v>
      </c>
      <c r="D56" s="375"/>
      <c r="E56" s="147">
        <v>57.3</v>
      </c>
      <c r="F56" s="97">
        <v>1781</v>
      </c>
      <c r="G56" s="148">
        <f t="shared" ref="G56:G63" si="19">E56*F56</f>
        <v>102051.29999999999</v>
      </c>
      <c r="H56" s="149"/>
      <c r="I56" s="150">
        <v>22</v>
      </c>
      <c r="J56" s="151">
        <v>1800</v>
      </c>
      <c r="K56" s="152">
        <f>J56/I56</f>
        <v>81.818181818181813</v>
      </c>
      <c r="L56" s="153">
        <v>22</v>
      </c>
      <c r="M56" s="151">
        <f t="shared" ref="M56:M63" si="20">F56/V56*60</f>
        <v>1598.5041136873585</v>
      </c>
      <c r="N56" s="152">
        <f t="shared" si="13"/>
        <v>72.659277894879935</v>
      </c>
      <c r="O56" s="154">
        <f t="shared" si="14"/>
        <v>0</v>
      </c>
      <c r="P56" s="155">
        <f t="shared" si="15"/>
        <v>-9.1589039233018781</v>
      </c>
      <c r="Q56" s="156">
        <f t="shared" si="16"/>
        <v>0.88805784093742146</v>
      </c>
      <c r="R56" s="306">
        <f>Q72</f>
        <v>0.88911421466753804</v>
      </c>
      <c r="S56" s="157">
        <v>0.29177083333333331</v>
      </c>
      <c r="T56" s="158">
        <v>0.33819444444444446</v>
      </c>
      <c r="U56" s="159"/>
      <c r="V56" s="160">
        <v>66.850000000000051</v>
      </c>
      <c r="W56" s="158"/>
      <c r="X56" s="169"/>
      <c r="Y56" s="12"/>
      <c r="Z56" s="208"/>
      <c r="AA56" s="309"/>
      <c r="AB56" s="310"/>
      <c r="AC56" s="12">
        <v>1</v>
      </c>
      <c r="AD56" s="208"/>
      <c r="AE56" s="115">
        <f t="shared" si="17"/>
        <v>-201.49588631264146</v>
      </c>
      <c r="AF56" s="156">
        <f t="shared" si="18"/>
        <v>0.88805784093742146</v>
      </c>
      <c r="AG56" s="290">
        <f>AF72</f>
        <v>0.88911421466753804</v>
      </c>
    </row>
    <row r="57" spans="1:33" ht="15.75" customHeight="1">
      <c r="A57" s="301"/>
      <c r="B57" s="100" t="s">
        <v>201</v>
      </c>
      <c r="C57" s="374" t="s">
        <v>205</v>
      </c>
      <c r="D57" s="374"/>
      <c r="E57" s="101">
        <v>71.84</v>
      </c>
      <c r="F57" s="102">
        <v>1332</v>
      </c>
      <c r="G57" s="103">
        <f t="shared" si="19"/>
        <v>95690.880000000005</v>
      </c>
      <c r="H57" s="26"/>
      <c r="I57" s="104">
        <v>19</v>
      </c>
      <c r="J57" s="105">
        <v>1800</v>
      </c>
      <c r="K57" s="106">
        <f t="shared" ref="K57:K63" si="21">J57/I57</f>
        <v>94.736842105263165</v>
      </c>
      <c r="L57" s="107">
        <v>19</v>
      </c>
      <c r="M57" s="105">
        <f t="shared" si="20"/>
        <v>1604.2823686851796</v>
      </c>
      <c r="N57" s="106">
        <f t="shared" si="13"/>
        <v>84.435914141325242</v>
      </c>
      <c r="O57" s="108">
        <f t="shared" si="14"/>
        <v>0</v>
      </c>
      <c r="P57" s="109">
        <f t="shared" si="15"/>
        <v>-10.300927963937923</v>
      </c>
      <c r="Q57" s="110">
        <f t="shared" si="16"/>
        <v>0.89126798260287754</v>
      </c>
      <c r="R57" s="307"/>
      <c r="S57" s="47">
        <v>0.34179398148148149</v>
      </c>
      <c r="T57" s="48">
        <v>0.37638888888888888</v>
      </c>
      <c r="U57" s="111">
        <v>5.1833333333333176</v>
      </c>
      <c r="V57" s="112">
        <v>49.816666666666649</v>
      </c>
      <c r="W57" s="113"/>
      <c r="X57" s="116"/>
      <c r="Y57" s="12"/>
      <c r="Z57" s="208"/>
      <c r="AA57" s="295"/>
      <c r="AB57" s="296"/>
      <c r="AC57" s="12">
        <v>1</v>
      </c>
      <c r="AD57" s="208"/>
      <c r="AE57" s="117">
        <f t="shared" si="17"/>
        <v>-195.71763131482044</v>
      </c>
      <c r="AF57" s="110">
        <f t="shared" si="18"/>
        <v>0.89126798260287754</v>
      </c>
      <c r="AG57" s="291"/>
    </row>
    <row r="58" spans="1:33" ht="15.75" customHeight="1">
      <c r="A58" s="301"/>
      <c r="B58" s="100" t="s">
        <v>201</v>
      </c>
      <c r="C58" s="374" t="s">
        <v>206</v>
      </c>
      <c r="D58" s="374"/>
      <c r="E58" s="101">
        <v>72.400000000000006</v>
      </c>
      <c r="F58" s="102">
        <v>780</v>
      </c>
      <c r="G58" s="103">
        <f t="shared" si="19"/>
        <v>56472.000000000007</v>
      </c>
      <c r="H58" s="26"/>
      <c r="I58" s="104">
        <v>18</v>
      </c>
      <c r="J58" s="105">
        <v>1800</v>
      </c>
      <c r="K58" s="106">
        <f t="shared" si="21"/>
        <v>100</v>
      </c>
      <c r="L58" s="107">
        <v>18</v>
      </c>
      <c r="M58" s="105">
        <f t="shared" si="20"/>
        <v>1604.5714285714268</v>
      </c>
      <c r="N58" s="106">
        <f t="shared" si="13"/>
        <v>89.142857142857054</v>
      </c>
      <c r="O58" s="108">
        <f t="shared" si="14"/>
        <v>0</v>
      </c>
      <c r="P58" s="109">
        <f t="shared" si="15"/>
        <v>-10.857142857142946</v>
      </c>
      <c r="Q58" s="110">
        <f t="shared" si="16"/>
        <v>0.89142857142857057</v>
      </c>
      <c r="R58" s="307"/>
      <c r="S58" s="47">
        <v>0.37986111111111109</v>
      </c>
      <c r="T58" s="48">
        <v>0.40011574074074074</v>
      </c>
      <c r="U58" s="111">
        <v>4.9999999999999822</v>
      </c>
      <c r="V58" s="112">
        <v>29.166666666666696</v>
      </c>
      <c r="W58" s="113"/>
      <c r="X58" s="116"/>
      <c r="Y58" s="12"/>
      <c r="Z58" s="208"/>
      <c r="AA58" s="295"/>
      <c r="AB58" s="296"/>
      <c r="AC58" s="12">
        <v>1</v>
      </c>
      <c r="AD58" s="208"/>
      <c r="AE58" s="117">
        <f t="shared" si="17"/>
        <v>-195.42857142857315</v>
      </c>
      <c r="AF58" s="110">
        <f t="shared" si="18"/>
        <v>0.89142857142857046</v>
      </c>
      <c r="AG58" s="291"/>
    </row>
    <row r="59" spans="1:33" ht="15.75" customHeight="1">
      <c r="A59" s="301"/>
      <c r="B59" s="100" t="s">
        <v>180</v>
      </c>
      <c r="C59" s="374" t="s">
        <v>181</v>
      </c>
      <c r="D59" s="374"/>
      <c r="E59" s="101">
        <v>24.07</v>
      </c>
      <c r="F59" s="102">
        <v>603</v>
      </c>
      <c r="G59" s="103">
        <f t="shared" si="19"/>
        <v>14514.210000000001</v>
      </c>
      <c r="H59" s="26"/>
      <c r="I59" s="104">
        <v>20</v>
      </c>
      <c r="J59" s="105">
        <v>2600</v>
      </c>
      <c r="K59" s="106">
        <f t="shared" si="21"/>
        <v>130</v>
      </c>
      <c r="L59" s="107">
        <v>20</v>
      </c>
      <c r="M59" s="105">
        <f t="shared" si="20"/>
        <v>2309.36170212766</v>
      </c>
      <c r="N59" s="106">
        <f t="shared" si="13"/>
        <v>115.468085106383</v>
      </c>
      <c r="O59" s="108">
        <f t="shared" si="14"/>
        <v>0</v>
      </c>
      <c r="P59" s="109">
        <f t="shared" si="15"/>
        <v>-14.531914893617</v>
      </c>
      <c r="Q59" s="110">
        <f t="shared" si="16"/>
        <v>0.88821603927986925</v>
      </c>
      <c r="R59" s="307"/>
      <c r="S59" s="47">
        <v>0.40439814814814817</v>
      </c>
      <c r="T59" s="48">
        <v>0.4152777777777778</v>
      </c>
      <c r="U59" s="111">
        <v>6.166666666666698</v>
      </c>
      <c r="V59" s="112">
        <v>15.666666666666664</v>
      </c>
      <c r="W59" s="113"/>
      <c r="X59" s="116"/>
      <c r="Y59" s="12"/>
      <c r="Z59" s="208"/>
      <c r="AA59" s="295"/>
      <c r="AB59" s="296"/>
      <c r="AC59" s="12">
        <v>1</v>
      </c>
      <c r="AD59" s="208"/>
      <c r="AE59" s="215">
        <f t="shared" si="17"/>
        <v>-290.63829787233999</v>
      </c>
      <c r="AF59" s="216">
        <f t="shared" si="18"/>
        <v>0.88821603927986925</v>
      </c>
      <c r="AG59" s="291"/>
    </row>
    <row r="60" spans="1:33" ht="15.75" customHeight="1">
      <c r="A60" s="302"/>
      <c r="B60" s="100" t="s">
        <v>180</v>
      </c>
      <c r="C60" s="374" t="s">
        <v>182</v>
      </c>
      <c r="D60" s="374"/>
      <c r="E60" s="101">
        <v>29.97</v>
      </c>
      <c r="F60" s="105">
        <v>2608</v>
      </c>
      <c r="G60" s="103">
        <f t="shared" si="19"/>
        <v>78161.759999999995</v>
      </c>
      <c r="H60" s="13"/>
      <c r="I60" s="104">
        <v>20</v>
      </c>
      <c r="J60" s="105">
        <v>2600</v>
      </c>
      <c r="K60" s="106">
        <f t="shared" si="21"/>
        <v>130</v>
      </c>
      <c r="L60" s="118">
        <v>20</v>
      </c>
      <c r="M60" s="105">
        <f t="shared" si="20"/>
        <v>2309.6678966789655</v>
      </c>
      <c r="N60" s="106">
        <f t="shared" si="13"/>
        <v>115.48339483394827</v>
      </c>
      <c r="O60" s="108">
        <f t="shared" si="14"/>
        <v>0</v>
      </c>
      <c r="P60" s="109">
        <f t="shared" si="15"/>
        <v>-14.516605166051733</v>
      </c>
      <c r="Q60" s="110">
        <f t="shared" si="16"/>
        <v>0.88833380641498672</v>
      </c>
      <c r="R60" s="307"/>
      <c r="S60" s="47">
        <v>0.41892361111111109</v>
      </c>
      <c r="T60" s="48">
        <v>0.46597222222222223</v>
      </c>
      <c r="U60" s="111">
        <v>5.2499999999999414</v>
      </c>
      <c r="V60" s="112">
        <v>67.750000000000043</v>
      </c>
      <c r="W60" s="113"/>
      <c r="X60" s="116"/>
      <c r="Y60" s="12"/>
      <c r="Z60" s="208"/>
      <c r="AA60" s="295"/>
      <c r="AB60" s="296"/>
      <c r="AC60" s="12">
        <v>2</v>
      </c>
      <c r="AD60" s="208"/>
      <c r="AE60" s="215">
        <f t="shared" si="17"/>
        <v>-290.33210332103454</v>
      </c>
      <c r="AF60" s="216">
        <f t="shared" si="18"/>
        <v>0.88833380641498672</v>
      </c>
      <c r="AG60" s="291"/>
    </row>
    <row r="61" spans="1:33" ht="15.75" customHeight="1">
      <c r="A61" s="302"/>
      <c r="B61" s="100" t="s">
        <v>201</v>
      </c>
      <c r="C61" s="374" t="s">
        <v>202</v>
      </c>
      <c r="D61" s="374"/>
      <c r="E61" s="101">
        <v>32.06</v>
      </c>
      <c r="F61" s="105">
        <v>1178</v>
      </c>
      <c r="G61" s="121">
        <f t="shared" si="19"/>
        <v>37766.68</v>
      </c>
      <c r="H61" s="122"/>
      <c r="I61" s="104">
        <v>19</v>
      </c>
      <c r="J61" s="105">
        <v>3600</v>
      </c>
      <c r="K61" s="106">
        <f t="shared" si="21"/>
        <v>189.47368421052633</v>
      </c>
      <c r="L61" s="107">
        <v>19</v>
      </c>
      <c r="M61" s="105">
        <f t="shared" si="20"/>
        <v>3200.6037735849072</v>
      </c>
      <c r="N61" s="106">
        <f t="shared" si="13"/>
        <v>168.45283018867931</v>
      </c>
      <c r="O61" s="108">
        <f t="shared" si="14"/>
        <v>0</v>
      </c>
      <c r="P61" s="109">
        <f t="shared" si="15"/>
        <v>-21.020854021847015</v>
      </c>
      <c r="Q61" s="110">
        <f t="shared" si="16"/>
        <v>0.8890566037735852</v>
      </c>
      <c r="R61" s="307"/>
      <c r="S61" s="47">
        <v>0.46944444444444444</v>
      </c>
      <c r="T61" s="48">
        <v>0.48478009259259258</v>
      </c>
      <c r="U61" s="111">
        <v>4.9999999999999822</v>
      </c>
      <c r="V61" s="112">
        <v>22.083333333333321</v>
      </c>
      <c r="W61" s="113">
        <v>0.48478009259259258</v>
      </c>
      <c r="X61" s="116">
        <v>0.52361111111111114</v>
      </c>
      <c r="Y61" s="12"/>
      <c r="Z61" s="208"/>
      <c r="AA61" s="295"/>
      <c r="AB61" s="296"/>
      <c r="AC61" s="12">
        <v>1</v>
      </c>
      <c r="AD61" s="208"/>
      <c r="AE61" s="215">
        <f t="shared" si="17"/>
        <v>-399.39622641509277</v>
      </c>
      <c r="AF61" s="216">
        <f t="shared" si="18"/>
        <v>0.88905660377358531</v>
      </c>
      <c r="AG61" s="291"/>
    </row>
    <row r="62" spans="1:33" ht="15.75" customHeight="1">
      <c r="A62" s="302"/>
      <c r="B62" s="100" t="s">
        <v>178</v>
      </c>
      <c r="C62" s="374" t="s">
        <v>203</v>
      </c>
      <c r="D62" s="374"/>
      <c r="E62" s="101">
        <v>57.73</v>
      </c>
      <c r="F62" s="105">
        <v>882</v>
      </c>
      <c r="G62" s="121">
        <f t="shared" si="19"/>
        <v>50917.86</v>
      </c>
      <c r="H62" s="62"/>
      <c r="I62" s="104">
        <v>22</v>
      </c>
      <c r="J62" s="105">
        <v>1800</v>
      </c>
      <c r="K62" s="106">
        <f t="shared" si="21"/>
        <v>81.818181818181813</v>
      </c>
      <c r="L62" s="118">
        <v>22</v>
      </c>
      <c r="M62" s="105">
        <f t="shared" si="20"/>
        <v>1598.7915407855037</v>
      </c>
      <c r="N62" s="106">
        <f t="shared" si="13"/>
        <v>72.672342762977436</v>
      </c>
      <c r="O62" s="123">
        <f t="shared" si="14"/>
        <v>0</v>
      </c>
      <c r="P62" s="124">
        <f t="shared" si="15"/>
        <v>-9.1458390552043767</v>
      </c>
      <c r="Q62" s="125">
        <f t="shared" si="16"/>
        <v>0.8882175226586132</v>
      </c>
      <c r="R62" s="307"/>
      <c r="S62" s="47">
        <v>0.52361111111111114</v>
      </c>
      <c r="T62" s="48">
        <v>0.54659722222222218</v>
      </c>
      <c r="U62" s="111">
        <v>55.916666666666721</v>
      </c>
      <c r="V62" s="112">
        <v>33.099999999999895</v>
      </c>
      <c r="W62" s="113"/>
      <c r="X62" s="116"/>
      <c r="Y62" s="12"/>
      <c r="Z62" s="208"/>
      <c r="AA62" s="295"/>
      <c r="AB62" s="296"/>
      <c r="AC62" s="12">
        <v>1</v>
      </c>
      <c r="AD62" s="208"/>
      <c r="AE62" s="215">
        <f t="shared" si="17"/>
        <v>-201.20845921449632</v>
      </c>
      <c r="AF62" s="216">
        <f t="shared" si="18"/>
        <v>0.8882175226586132</v>
      </c>
      <c r="AG62" s="291"/>
    </row>
    <row r="63" spans="1:33" ht="15.75" customHeight="1">
      <c r="A63" s="302"/>
      <c r="B63" s="100" t="s">
        <v>178</v>
      </c>
      <c r="C63" s="374" t="s">
        <v>204</v>
      </c>
      <c r="D63" s="374"/>
      <c r="E63" s="101">
        <v>57.73</v>
      </c>
      <c r="F63" s="105">
        <v>790</v>
      </c>
      <c r="G63" s="121">
        <f t="shared" si="19"/>
        <v>45606.7</v>
      </c>
      <c r="H63" s="62"/>
      <c r="I63" s="104">
        <v>22</v>
      </c>
      <c r="J63" s="105">
        <v>1800</v>
      </c>
      <c r="K63" s="106">
        <f t="shared" si="21"/>
        <v>81.818181818181813</v>
      </c>
      <c r="L63" s="118">
        <v>22</v>
      </c>
      <c r="M63" s="105">
        <f t="shared" si="20"/>
        <v>1600.4501969611736</v>
      </c>
      <c r="N63" s="106">
        <f t="shared" si="13"/>
        <v>72.747736225507893</v>
      </c>
      <c r="O63" s="123">
        <f t="shared" si="14"/>
        <v>0</v>
      </c>
      <c r="P63" s="124">
        <f t="shared" si="15"/>
        <v>-9.07044559267392</v>
      </c>
      <c r="Q63" s="125">
        <f t="shared" si="16"/>
        <v>0.88913899831176324</v>
      </c>
      <c r="R63" s="307"/>
      <c r="S63" s="47">
        <v>0.55026620370370372</v>
      </c>
      <c r="T63" s="48">
        <v>0.5708333333333333</v>
      </c>
      <c r="U63" s="111">
        <v>5.2833333333334132</v>
      </c>
      <c r="V63" s="112">
        <v>29.616666666666607</v>
      </c>
      <c r="W63" s="113"/>
      <c r="X63" s="116"/>
      <c r="Y63" s="12"/>
      <c r="Z63" s="208"/>
      <c r="AA63" s="295"/>
      <c r="AB63" s="296"/>
      <c r="AC63" s="12">
        <v>1</v>
      </c>
      <c r="AD63" s="208"/>
      <c r="AE63" s="215">
        <f t="shared" si="17"/>
        <v>-199.54980303882644</v>
      </c>
      <c r="AF63" s="216">
        <f t="shared" si="18"/>
        <v>0.88913899831176313</v>
      </c>
      <c r="AG63" s="291"/>
    </row>
    <row r="64" spans="1:33" ht="15.75" customHeight="1">
      <c r="A64" s="302"/>
      <c r="B64" s="100"/>
      <c r="C64" s="374"/>
      <c r="D64" s="374"/>
      <c r="E64" s="101"/>
      <c r="F64" s="105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07"/>
      <c r="S64" s="47"/>
      <c r="T64" s="48"/>
      <c r="U64" s="111"/>
      <c r="V64" s="112"/>
      <c r="W64" s="113"/>
      <c r="X64" s="116"/>
      <c r="Y64" s="12"/>
      <c r="Z64" s="208"/>
      <c r="AA64" s="295"/>
      <c r="AB64" s="296"/>
      <c r="AC64" s="12"/>
      <c r="AD64" s="208"/>
      <c r="AE64" s="215"/>
      <c r="AF64" s="216"/>
      <c r="AG64" s="291"/>
    </row>
    <row r="65" spans="1:33" ht="15.75" customHeight="1">
      <c r="A65" s="302"/>
      <c r="B65" s="100"/>
      <c r="C65" s="374"/>
      <c r="D65" s="374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07"/>
      <c r="S65" s="47"/>
      <c r="T65" s="48"/>
      <c r="U65" s="111"/>
      <c r="V65" s="112"/>
      <c r="W65" s="113"/>
      <c r="X65" s="116"/>
      <c r="Y65" s="12"/>
      <c r="Z65" s="208"/>
      <c r="AA65" s="295"/>
      <c r="AB65" s="296"/>
      <c r="AC65" s="12"/>
      <c r="AD65" s="208"/>
      <c r="AE65" s="215"/>
      <c r="AF65" s="216"/>
      <c r="AG65" s="291"/>
    </row>
    <row r="66" spans="1:33" ht="15.75" customHeight="1">
      <c r="A66" s="302"/>
      <c r="B66" s="100"/>
      <c r="C66" s="374"/>
      <c r="D66" s="374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07"/>
      <c r="S66" s="47"/>
      <c r="T66" s="48"/>
      <c r="U66" s="111"/>
      <c r="V66" s="112"/>
      <c r="W66" s="113"/>
      <c r="X66" s="116"/>
      <c r="Y66" s="12"/>
      <c r="Z66" s="208"/>
      <c r="AA66" s="295"/>
      <c r="AB66" s="296"/>
      <c r="AC66" s="12"/>
      <c r="AD66" s="208"/>
      <c r="AE66" s="215"/>
      <c r="AF66" s="216"/>
      <c r="AG66" s="291"/>
    </row>
    <row r="67" spans="1:33" ht="15.75" customHeight="1">
      <c r="A67" s="302"/>
      <c r="B67" s="100"/>
      <c r="C67" s="374"/>
      <c r="D67" s="374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07"/>
      <c r="S67" s="47"/>
      <c r="T67" s="48"/>
      <c r="U67" s="111"/>
      <c r="V67" s="112"/>
      <c r="W67" s="113"/>
      <c r="X67" s="116"/>
      <c r="Y67" s="12"/>
      <c r="Z67" s="208"/>
      <c r="AA67" s="295"/>
      <c r="AB67" s="296"/>
      <c r="AC67" s="12"/>
      <c r="AD67" s="208"/>
      <c r="AE67" s="215"/>
      <c r="AF67" s="216"/>
      <c r="AG67" s="291"/>
    </row>
    <row r="68" spans="1:33" ht="15.75" customHeight="1">
      <c r="A68" s="302"/>
      <c r="B68" s="100"/>
      <c r="C68" s="374"/>
      <c r="D68" s="374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07"/>
      <c r="S68" s="47"/>
      <c r="T68" s="48"/>
      <c r="U68" s="111"/>
      <c r="V68" s="112"/>
      <c r="W68" s="113"/>
      <c r="X68" s="116"/>
      <c r="Y68" s="12"/>
      <c r="Z68" s="208"/>
      <c r="AA68" s="295"/>
      <c r="AB68" s="296"/>
      <c r="AC68" s="12"/>
      <c r="AD68" s="208"/>
      <c r="AE68" s="215"/>
      <c r="AF68" s="216"/>
      <c r="AG68" s="291"/>
    </row>
    <row r="69" spans="1:33" ht="15.75" customHeight="1">
      <c r="A69" s="302"/>
      <c r="B69" s="100"/>
      <c r="C69" s="374"/>
      <c r="D69" s="374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07"/>
      <c r="S69" s="47"/>
      <c r="T69" s="48"/>
      <c r="U69" s="111"/>
      <c r="V69" s="112"/>
      <c r="W69" s="113"/>
      <c r="X69" s="116"/>
      <c r="Y69" s="12"/>
      <c r="Z69" s="208"/>
      <c r="AA69" s="295"/>
      <c r="AB69" s="296"/>
      <c r="AC69" s="12"/>
      <c r="AD69" s="208"/>
      <c r="AE69" s="215"/>
      <c r="AF69" s="216"/>
      <c r="AG69" s="291"/>
    </row>
    <row r="70" spans="1:33" ht="15.75" customHeight="1">
      <c r="A70" s="302"/>
      <c r="B70" s="100"/>
      <c r="C70" s="374"/>
      <c r="D70" s="374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07"/>
      <c r="S70" s="47"/>
      <c r="T70" s="48"/>
      <c r="U70" s="111"/>
      <c r="V70" s="112"/>
      <c r="W70" s="113"/>
      <c r="X70" s="116"/>
      <c r="Y70" s="12"/>
      <c r="Z70" s="208"/>
      <c r="AA70" s="295"/>
      <c r="AB70" s="296"/>
      <c r="AC70" s="12"/>
      <c r="AD70" s="208"/>
      <c r="AE70" s="215"/>
      <c r="AF70" s="216"/>
      <c r="AG70" s="291"/>
    </row>
    <row r="71" spans="1:33" ht="15.75" customHeight="1">
      <c r="A71" s="302"/>
      <c r="B71" s="100"/>
      <c r="C71" s="374"/>
      <c r="D71" s="374"/>
      <c r="E71" s="184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07"/>
      <c r="S71" s="119"/>
      <c r="T71" s="120"/>
      <c r="U71" s="130"/>
      <c r="V71" s="131"/>
      <c r="W71" s="126"/>
      <c r="X71" s="127"/>
      <c r="Y71" s="12"/>
      <c r="Z71" s="208"/>
      <c r="AA71" s="295"/>
      <c r="AB71" s="296"/>
      <c r="AC71" s="12"/>
      <c r="AD71" s="208"/>
      <c r="AE71" s="165"/>
      <c r="AF71" s="125"/>
      <c r="AG71" s="291"/>
    </row>
    <row r="72" spans="1:33" ht="15.75" customHeight="1" thickBot="1">
      <c r="A72" s="303"/>
      <c r="B72" s="133" t="s">
        <v>117</v>
      </c>
      <c r="C72" s="297"/>
      <c r="D72" s="297"/>
      <c r="E72" s="134"/>
      <c r="F72" s="167"/>
      <c r="G72" s="135"/>
      <c r="H72" s="69"/>
      <c r="I72" s="136">
        <f t="shared" ref="I72:J72" si="22">AVERAGE(I56:I71)</f>
        <v>20.25</v>
      </c>
      <c r="J72" s="137">
        <f t="shared" si="22"/>
        <v>2225</v>
      </c>
      <c r="K72" s="138">
        <f t="shared" ref="K72:K74" si="23">J72/I72</f>
        <v>109.87654320987654</v>
      </c>
      <c r="L72" s="136">
        <f t="shared" ref="L72:M72" si="24">AVERAGE(L56:L71)</f>
        <v>20.25</v>
      </c>
      <c r="M72" s="137">
        <f t="shared" si="24"/>
        <v>1978.2791276352721</v>
      </c>
      <c r="N72" s="138">
        <f>M72/L72</f>
        <v>97.692796426433191</v>
      </c>
      <c r="O72" s="139">
        <f>L72-I72</f>
        <v>0</v>
      </c>
      <c r="P72" s="140">
        <f>N72-K72</f>
        <v>-12.183746783443354</v>
      </c>
      <c r="Q72" s="141">
        <f>N72/K72</f>
        <v>0.88911421466753804</v>
      </c>
      <c r="R72" s="308"/>
      <c r="S72" s="142">
        <f>S56</f>
        <v>0.29177083333333331</v>
      </c>
      <c r="T72" s="143">
        <f>INDEX(T56:T71,COUNTA(T56:T71))</f>
        <v>0.5708333333333333</v>
      </c>
      <c r="U72" s="144"/>
      <c r="V72" s="166"/>
      <c r="W72" s="167"/>
      <c r="X72" s="138"/>
      <c r="Y72" s="181">
        <f>SUM(Y56:Y71)</f>
        <v>0</v>
      </c>
      <c r="Z72" s="182">
        <f>SUM(Z56:Z71)</f>
        <v>0</v>
      </c>
      <c r="AA72" s="298"/>
      <c r="AB72" s="299"/>
      <c r="AC72" s="181">
        <f>SUM(AC56:AC71)</f>
        <v>9</v>
      </c>
      <c r="AD72" s="194">
        <f>SUM(AD56:AD71)</f>
        <v>0</v>
      </c>
      <c r="AE72" s="168">
        <f>M72-J72</f>
        <v>-246.72087236472794</v>
      </c>
      <c r="AF72" s="141">
        <f>M72/J72</f>
        <v>0.88911421466753804</v>
      </c>
      <c r="AG72" s="292"/>
    </row>
    <row r="73" spans="1:33" ht="15.75" customHeight="1">
      <c r="A73" s="311" t="s">
        <v>118</v>
      </c>
      <c r="B73" s="100" t="s">
        <v>180</v>
      </c>
      <c r="C73" s="293" t="s">
        <v>207</v>
      </c>
      <c r="D73" s="294"/>
      <c r="E73" s="101">
        <v>21.74</v>
      </c>
      <c r="F73" s="102">
        <v>744</v>
      </c>
      <c r="G73" s="121">
        <f t="shared" ref="G73:G74" si="25">E73*F73</f>
        <v>16174.56</v>
      </c>
      <c r="H73" s="62"/>
      <c r="I73" s="104">
        <v>6</v>
      </c>
      <c r="J73" s="105">
        <v>3600</v>
      </c>
      <c r="K73" s="106">
        <f t="shared" si="23"/>
        <v>600</v>
      </c>
      <c r="L73" s="118">
        <v>6</v>
      </c>
      <c r="M73" s="105">
        <f>F73/V73*60</f>
        <v>3258.3941605839645</v>
      </c>
      <c r="N73" s="106">
        <f>M73/L73</f>
        <v>543.06569343066076</v>
      </c>
      <c r="O73" s="123">
        <f>L73-I73</f>
        <v>0</v>
      </c>
      <c r="P73" s="124">
        <f>N73-K73</f>
        <v>-56.934306569339242</v>
      </c>
      <c r="Q73" s="125">
        <f>N73/K73</f>
        <v>0.90510948905110122</v>
      </c>
      <c r="R73" s="306">
        <f>Q89</f>
        <v>0.90272884160219447</v>
      </c>
      <c r="S73" s="47">
        <v>0.50090277777777781</v>
      </c>
      <c r="T73" s="48">
        <v>0.51041666666666663</v>
      </c>
      <c r="U73" s="111">
        <v>56.300000000000011</v>
      </c>
      <c r="V73" s="112">
        <v>13.699999999999903</v>
      </c>
      <c r="W73" s="161"/>
      <c r="X73" s="162"/>
      <c r="Y73" s="12"/>
      <c r="Z73" s="208"/>
      <c r="AA73" s="309"/>
      <c r="AB73" s="310"/>
      <c r="AC73" s="12">
        <v>1</v>
      </c>
      <c r="AD73" s="208"/>
      <c r="AE73" s="115">
        <f>M73-J73</f>
        <v>-341.60583941603545</v>
      </c>
      <c r="AF73" s="156">
        <f>M73/J73</f>
        <v>0.90510948905110122</v>
      </c>
      <c r="AG73" s="290">
        <f>AF89</f>
        <v>0.90272884160219435</v>
      </c>
    </row>
    <row r="74" spans="1:33" ht="15.75" customHeight="1">
      <c r="A74" s="312"/>
      <c r="B74" s="100" t="s">
        <v>236</v>
      </c>
      <c r="C74" s="293" t="s">
        <v>237</v>
      </c>
      <c r="D74" s="294"/>
      <c r="E74" s="101">
        <v>27.05</v>
      </c>
      <c r="F74" s="102">
        <v>1766</v>
      </c>
      <c r="G74" s="121">
        <f t="shared" si="25"/>
        <v>47770.3</v>
      </c>
      <c r="H74" s="62"/>
      <c r="I74" s="104">
        <v>6</v>
      </c>
      <c r="J74" s="105">
        <v>3273</v>
      </c>
      <c r="K74" s="106">
        <f t="shared" si="23"/>
        <v>545.5</v>
      </c>
      <c r="L74" s="118">
        <v>6</v>
      </c>
      <c r="M74" s="105">
        <f>F74/V74*60</f>
        <v>2946.0611677479169</v>
      </c>
      <c r="N74" s="106">
        <f>M74/L74</f>
        <v>491.0101946246528</v>
      </c>
      <c r="O74" s="123">
        <f>L74-I74</f>
        <v>0</v>
      </c>
      <c r="P74" s="124">
        <f>N74-K74</f>
        <v>-54.489805375347203</v>
      </c>
      <c r="Q74" s="125">
        <f>N74/K74</f>
        <v>0.90011034761622877</v>
      </c>
      <c r="R74" s="307"/>
      <c r="S74" s="47">
        <v>0.51391203703703703</v>
      </c>
      <c r="T74" s="48">
        <v>0.53888888888888886</v>
      </c>
      <c r="U74" s="111">
        <v>5.0333333333333741</v>
      </c>
      <c r="V74" s="112">
        <v>35.96666666666664</v>
      </c>
      <c r="W74" s="113"/>
      <c r="X74" s="116"/>
      <c r="Y74" s="12"/>
      <c r="Z74" s="208"/>
      <c r="AA74" s="295"/>
      <c r="AB74" s="296"/>
      <c r="AC74" s="12">
        <v>1</v>
      </c>
      <c r="AD74" s="208"/>
      <c r="AE74" s="117">
        <f>M74-J74</f>
        <v>-326.9388322520831</v>
      </c>
      <c r="AF74" s="110">
        <f>M74/J74</f>
        <v>0.90011034761622877</v>
      </c>
      <c r="AG74" s="291"/>
    </row>
    <row r="75" spans="1:33" ht="15.75" customHeight="1">
      <c r="A75" s="312"/>
      <c r="B75" s="100"/>
      <c r="C75" s="293"/>
      <c r="D75" s="294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07"/>
      <c r="S75" s="47"/>
      <c r="T75" s="48"/>
      <c r="U75" s="111"/>
      <c r="V75" s="112"/>
      <c r="W75" s="113"/>
      <c r="X75" s="116"/>
      <c r="Y75" s="12"/>
      <c r="Z75" s="208"/>
      <c r="AA75" s="295"/>
      <c r="AB75" s="296"/>
      <c r="AC75" s="12"/>
      <c r="AD75" s="208"/>
      <c r="AE75" s="117"/>
      <c r="AF75" s="110"/>
      <c r="AG75" s="291"/>
    </row>
    <row r="76" spans="1:33" ht="15.75" customHeight="1">
      <c r="A76" s="312"/>
      <c r="B76" s="100"/>
      <c r="C76" s="293"/>
      <c r="D76" s="294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07"/>
      <c r="S76" s="47"/>
      <c r="T76" s="48"/>
      <c r="U76" s="111"/>
      <c r="V76" s="112"/>
      <c r="W76" s="113"/>
      <c r="X76" s="116"/>
      <c r="Y76" s="12"/>
      <c r="Z76" s="208"/>
      <c r="AA76" s="295"/>
      <c r="AB76" s="296"/>
      <c r="AC76" s="12"/>
      <c r="AD76" s="208"/>
      <c r="AE76" s="117"/>
      <c r="AF76" s="110"/>
      <c r="AG76" s="291"/>
    </row>
    <row r="77" spans="1:33" ht="15.75" customHeight="1">
      <c r="A77" s="312"/>
      <c r="B77" s="100"/>
      <c r="C77" s="293"/>
      <c r="D77" s="294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307"/>
      <c r="S77" s="47"/>
      <c r="T77" s="48"/>
      <c r="U77" s="111"/>
      <c r="V77" s="112"/>
      <c r="W77" s="113"/>
      <c r="X77" s="116"/>
      <c r="Y77" s="12"/>
      <c r="Z77" s="208"/>
      <c r="AA77" s="295"/>
      <c r="AB77" s="296"/>
      <c r="AC77" s="12"/>
      <c r="AD77" s="208"/>
      <c r="AE77" s="117"/>
      <c r="AF77" s="110"/>
      <c r="AG77" s="291"/>
    </row>
    <row r="78" spans="1:33" ht="15.75" customHeight="1">
      <c r="A78" s="312"/>
      <c r="B78" s="100"/>
      <c r="C78" s="293"/>
      <c r="D78" s="294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07"/>
      <c r="S78" s="47"/>
      <c r="T78" s="48"/>
      <c r="U78" s="111"/>
      <c r="V78" s="112"/>
      <c r="W78" s="113"/>
      <c r="X78" s="116"/>
      <c r="Y78" s="12"/>
      <c r="Z78" s="208"/>
      <c r="AA78" s="295"/>
      <c r="AB78" s="296"/>
      <c r="AC78" s="12"/>
      <c r="AD78" s="208"/>
      <c r="AE78" s="117"/>
      <c r="AF78" s="110"/>
      <c r="AG78" s="291"/>
    </row>
    <row r="79" spans="1:33" ht="15.75" customHeight="1">
      <c r="A79" s="312"/>
      <c r="B79" s="100"/>
      <c r="C79" s="293"/>
      <c r="D79" s="294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307"/>
      <c r="S79" s="47"/>
      <c r="T79" s="48"/>
      <c r="U79" s="111"/>
      <c r="V79" s="112"/>
      <c r="W79" s="113"/>
      <c r="X79" s="116"/>
      <c r="Y79" s="12"/>
      <c r="Z79" s="208"/>
      <c r="AA79" s="295"/>
      <c r="AB79" s="296"/>
      <c r="AC79" s="12"/>
      <c r="AD79" s="208"/>
      <c r="AE79" s="117"/>
      <c r="AF79" s="110"/>
      <c r="AG79" s="291"/>
    </row>
    <row r="80" spans="1:33" ht="15.75" customHeight="1">
      <c r="A80" s="312"/>
      <c r="B80" s="100"/>
      <c r="C80" s="293"/>
      <c r="D80" s="294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07"/>
      <c r="S80" s="47"/>
      <c r="T80" s="48"/>
      <c r="U80" s="111"/>
      <c r="V80" s="112"/>
      <c r="W80" s="113"/>
      <c r="X80" s="116"/>
      <c r="Y80" s="12"/>
      <c r="Z80" s="208"/>
      <c r="AA80" s="295"/>
      <c r="AB80" s="296"/>
      <c r="AC80" s="12"/>
      <c r="AD80" s="208"/>
      <c r="AE80" s="117"/>
      <c r="AF80" s="110"/>
      <c r="AG80" s="291"/>
    </row>
    <row r="81" spans="1:33" ht="15.75" customHeight="1">
      <c r="A81" s="312"/>
      <c r="B81" s="100"/>
      <c r="C81" s="293"/>
      <c r="D81" s="294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07"/>
      <c r="S81" s="47"/>
      <c r="T81" s="48"/>
      <c r="U81" s="111"/>
      <c r="V81" s="112"/>
      <c r="W81" s="113"/>
      <c r="X81" s="127"/>
      <c r="Y81" s="12"/>
      <c r="Z81" s="208"/>
      <c r="AA81" s="295"/>
      <c r="AB81" s="296"/>
      <c r="AC81" s="12"/>
      <c r="AD81" s="208"/>
      <c r="AE81" s="117"/>
      <c r="AF81" s="110"/>
      <c r="AG81" s="291"/>
    </row>
    <row r="82" spans="1:33" ht="15.75" customHeight="1">
      <c r="A82" s="312"/>
      <c r="B82" s="100"/>
      <c r="C82" s="293"/>
      <c r="D82" s="294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07"/>
      <c r="S82" s="47"/>
      <c r="T82" s="48"/>
      <c r="U82" s="111"/>
      <c r="V82" s="112"/>
      <c r="W82" s="113"/>
      <c r="X82" s="127"/>
      <c r="Y82" s="12"/>
      <c r="Z82" s="208"/>
      <c r="AA82" s="295"/>
      <c r="AB82" s="296"/>
      <c r="AC82" s="12"/>
      <c r="AD82" s="208"/>
      <c r="AE82" s="117"/>
      <c r="AF82" s="110"/>
      <c r="AG82" s="291"/>
    </row>
    <row r="83" spans="1:33" ht="15.75" customHeight="1">
      <c r="A83" s="312"/>
      <c r="B83" s="100"/>
      <c r="C83" s="293"/>
      <c r="D83" s="294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07"/>
      <c r="S83" s="47"/>
      <c r="T83" s="48"/>
      <c r="U83" s="111"/>
      <c r="V83" s="112"/>
      <c r="W83" s="113"/>
      <c r="X83" s="127"/>
      <c r="Y83" s="12"/>
      <c r="Z83" s="208"/>
      <c r="AA83" s="295"/>
      <c r="AB83" s="296"/>
      <c r="AC83" s="12"/>
      <c r="AD83" s="208"/>
      <c r="AE83" s="117"/>
      <c r="AF83" s="110"/>
      <c r="AG83" s="291"/>
    </row>
    <row r="84" spans="1:33" ht="15.75" customHeight="1">
      <c r="A84" s="312"/>
      <c r="B84" s="100"/>
      <c r="C84" s="293"/>
      <c r="D84" s="294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07"/>
      <c r="S84" s="47"/>
      <c r="T84" s="48"/>
      <c r="U84" s="111"/>
      <c r="V84" s="112"/>
      <c r="W84" s="113"/>
      <c r="X84" s="127"/>
      <c r="Y84" s="12"/>
      <c r="Z84" s="208"/>
      <c r="AA84" s="295"/>
      <c r="AB84" s="296"/>
      <c r="AC84" s="12"/>
      <c r="AD84" s="208"/>
      <c r="AE84" s="117"/>
      <c r="AF84" s="110"/>
      <c r="AG84" s="291"/>
    </row>
    <row r="85" spans="1:33" ht="15.75" customHeight="1">
      <c r="A85" s="312"/>
      <c r="B85" s="100"/>
      <c r="C85" s="293"/>
      <c r="D85" s="294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07"/>
      <c r="S85" s="47"/>
      <c r="T85" s="48"/>
      <c r="U85" s="111"/>
      <c r="V85" s="112"/>
      <c r="W85" s="113"/>
      <c r="X85" s="127"/>
      <c r="Y85" s="12"/>
      <c r="Z85" s="208"/>
      <c r="AA85" s="295"/>
      <c r="AB85" s="296"/>
      <c r="AC85" s="12"/>
      <c r="AD85" s="208"/>
      <c r="AE85" s="117"/>
      <c r="AF85" s="110"/>
      <c r="AG85" s="291"/>
    </row>
    <row r="86" spans="1:33" ht="15.75" customHeight="1">
      <c r="A86" s="312"/>
      <c r="B86" s="100"/>
      <c r="C86" s="293"/>
      <c r="D86" s="294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07"/>
      <c r="S86" s="47"/>
      <c r="T86" s="48"/>
      <c r="U86" s="111"/>
      <c r="V86" s="112"/>
      <c r="W86" s="113"/>
      <c r="X86" s="127"/>
      <c r="Y86" s="12"/>
      <c r="Z86" s="208"/>
      <c r="AA86" s="295"/>
      <c r="AB86" s="296"/>
      <c r="AC86" s="12"/>
      <c r="AD86" s="208"/>
      <c r="AE86" s="117"/>
      <c r="AF86" s="110"/>
      <c r="AG86" s="291"/>
    </row>
    <row r="87" spans="1:33" ht="15.75" customHeight="1">
      <c r="A87" s="312"/>
      <c r="B87" s="100"/>
      <c r="C87" s="293"/>
      <c r="D87" s="294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07"/>
      <c r="S87" s="47"/>
      <c r="T87" s="48"/>
      <c r="U87" s="111"/>
      <c r="V87" s="112"/>
      <c r="W87" s="113"/>
      <c r="X87" s="127"/>
      <c r="Y87" s="12"/>
      <c r="Z87" s="208"/>
      <c r="AA87" s="295"/>
      <c r="AB87" s="296"/>
      <c r="AC87" s="12"/>
      <c r="AD87" s="208"/>
      <c r="AE87" s="117"/>
      <c r="AF87" s="110"/>
      <c r="AG87" s="291"/>
    </row>
    <row r="88" spans="1:33" ht="15.75" customHeight="1">
      <c r="A88" s="312"/>
      <c r="B88" s="163"/>
      <c r="C88" s="293"/>
      <c r="D88" s="294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07"/>
      <c r="S88" s="119"/>
      <c r="T88" s="120"/>
      <c r="U88" s="130"/>
      <c r="V88" s="131"/>
      <c r="W88" s="126"/>
      <c r="X88" s="127"/>
      <c r="Y88" s="12"/>
      <c r="Z88" s="208"/>
      <c r="AA88" s="295"/>
      <c r="AB88" s="296"/>
      <c r="AC88" s="12"/>
      <c r="AD88" s="208"/>
      <c r="AE88" s="165"/>
      <c r="AF88" s="125"/>
      <c r="AG88" s="291"/>
    </row>
    <row r="89" spans="1:33" ht="15.75" customHeight="1" thickBot="1">
      <c r="A89" s="313"/>
      <c r="B89" s="133" t="s">
        <v>117</v>
      </c>
      <c r="C89" s="297"/>
      <c r="D89" s="297"/>
      <c r="E89" s="134"/>
      <c r="F89" s="167"/>
      <c r="G89" s="135"/>
      <c r="H89" s="69"/>
      <c r="I89" s="136">
        <f t="shared" ref="I89:J89" si="26">AVERAGE(I73:I88)</f>
        <v>6</v>
      </c>
      <c r="J89" s="137">
        <f t="shared" si="26"/>
        <v>3436.5</v>
      </c>
      <c r="K89" s="138">
        <f t="shared" ref="K89" si="27">J89/I89</f>
        <v>572.75</v>
      </c>
      <c r="L89" s="136">
        <f t="shared" ref="L89:M89" si="28">AVERAGE(L73:L88)</f>
        <v>6</v>
      </c>
      <c r="M89" s="137">
        <f t="shared" si="28"/>
        <v>3102.227664165941</v>
      </c>
      <c r="N89" s="138">
        <f>M89/L89</f>
        <v>517.03794402765686</v>
      </c>
      <c r="O89" s="139">
        <f>L89-I89</f>
        <v>0</v>
      </c>
      <c r="P89" s="140">
        <f>N89-K89</f>
        <v>-55.712055972343137</v>
      </c>
      <c r="Q89" s="141">
        <f>N89/K89</f>
        <v>0.90272884160219447</v>
      </c>
      <c r="R89" s="308"/>
      <c r="S89" s="142">
        <f>S73</f>
        <v>0.50090277777777781</v>
      </c>
      <c r="T89" s="143">
        <f>INDEX(T73:T88,COUNTA(T73:T88))</f>
        <v>0.53888888888888886</v>
      </c>
      <c r="U89" s="144"/>
      <c r="V89" s="166"/>
      <c r="W89" s="167"/>
      <c r="X89" s="138"/>
      <c r="Y89" s="181">
        <f>SUM(Y73:Y88)</f>
        <v>0</v>
      </c>
      <c r="Z89" s="182">
        <f>SUM(Z73:Z88)</f>
        <v>0</v>
      </c>
      <c r="AA89" s="298"/>
      <c r="AB89" s="299"/>
      <c r="AC89" s="181">
        <f>SUM(AC73:AC88)</f>
        <v>2</v>
      </c>
      <c r="AD89" s="194">
        <f>SUM(AD73:AD88)</f>
        <v>0</v>
      </c>
      <c r="AE89" s="168">
        <f>M89-J89</f>
        <v>-334.27233583405905</v>
      </c>
      <c r="AF89" s="141">
        <f>M89/J89</f>
        <v>0.90272884160219435</v>
      </c>
      <c r="AG89" s="292"/>
    </row>
    <row r="90" spans="1:33" ht="15.75" customHeight="1">
      <c r="A90" s="300" t="s">
        <v>208</v>
      </c>
      <c r="B90" s="146" t="s">
        <v>184</v>
      </c>
      <c r="C90" s="304" t="s">
        <v>210</v>
      </c>
      <c r="D90" s="305"/>
      <c r="E90" s="147">
        <v>50.67</v>
      </c>
      <c r="F90" s="159">
        <v>439</v>
      </c>
      <c r="G90" s="148">
        <f t="shared" ref="G90:G92" si="29">E90*F90</f>
        <v>22244.13</v>
      </c>
      <c r="H90" s="149"/>
      <c r="I90" s="150">
        <v>20</v>
      </c>
      <c r="J90" s="151">
        <v>2000</v>
      </c>
      <c r="K90" s="152">
        <f>J90/I90</f>
        <v>100</v>
      </c>
      <c r="L90" s="153">
        <v>20</v>
      </c>
      <c r="M90" s="151">
        <f>F90/V90*60</f>
        <v>1773.737373737383</v>
      </c>
      <c r="N90" s="152">
        <f>M90/L90</f>
        <v>88.686868686869147</v>
      </c>
      <c r="O90" s="154">
        <f>L90-I90</f>
        <v>0</v>
      </c>
      <c r="P90" s="155">
        <f>N90-K90</f>
        <v>-11.313131313130853</v>
      </c>
      <c r="Q90" s="156">
        <f>N90/K90</f>
        <v>0.88686868686869147</v>
      </c>
      <c r="R90" s="306">
        <f>Q106</f>
        <v>0.88725828116022432</v>
      </c>
      <c r="S90" s="157">
        <v>0.70843750000000005</v>
      </c>
      <c r="T90" s="158">
        <v>0.71875</v>
      </c>
      <c r="U90" s="159"/>
      <c r="V90" s="160">
        <v>14.849999999999923</v>
      </c>
      <c r="W90" s="97"/>
      <c r="X90" s="98"/>
      <c r="Y90" s="206"/>
      <c r="Z90" s="207"/>
      <c r="AA90" s="309"/>
      <c r="AB90" s="310"/>
      <c r="AC90" s="206">
        <v>2</v>
      </c>
      <c r="AD90" s="207"/>
      <c r="AE90" s="115">
        <f>M90-J90</f>
        <v>-226.262626262617</v>
      </c>
      <c r="AF90" s="156">
        <f>M90/J90</f>
        <v>0.88686868686869147</v>
      </c>
      <c r="AG90" s="389">
        <f>AF106</f>
        <v>0.8872582811602242</v>
      </c>
    </row>
    <row r="91" spans="1:33" ht="15.75" customHeight="1">
      <c r="A91" s="301"/>
      <c r="B91" s="163" t="s">
        <v>184</v>
      </c>
      <c r="C91" s="293" t="s">
        <v>216</v>
      </c>
      <c r="D91" s="294"/>
      <c r="E91" s="101">
        <v>54.09</v>
      </c>
      <c r="F91" s="111">
        <v>1584</v>
      </c>
      <c r="G91" s="103">
        <f t="shared" si="29"/>
        <v>85678.560000000012</v>
      </c>
      <c r="H91" s="26"/>
      <c r="I91" s="104">
        <v>19</v>
      </c>
      <c r="J91" s="105">
        <v>2000</v>
      </c>
      <c r="K91" s="106">
        <f t="shared" ref="K91:K92" si="30">J91/I91</f>
        <v>105.26315789473684</v>
      </c>
      <c r="L91" s="107">
        <v>19</v>
      </c>
      <c r="M91" s="105">
        <f>F91/V91*60</f>
        <v>1774.2377100186679</v>
      </c>
      <c r="N91" s="106">
        <f>M91/L91</f>
        <v>93.38093210624568</v>
      </c>
      <c r="O91" s="108">
        <f>L91-I91</f>
        <v>0</v>
      </c>
      <c r="P91" s="109">
        <f>N91-K91</f>
        <v>-11.882225788491155</v>
      </c>
      <c r="Q91" s="110">
        <f>N91/K91</f>
        <v>0.88711885500933407</v>
      </c>
      <c r="R91" s="307"/>
      <c r="S91" s="47">
        <v>0.72252314814814811</v>
      </c>
      <c r="T91" s="48">
        <v>0.75972222222222219</v>
      </c>
      <c r="U91" s="111">
        <v>5.4333333333332767</v>
      </c>
      <c r="V91" s="112">
        <v>53.566666666666677</v>
      </c>
      <c r="W91" s="113"/>
      <c r="X91" s="116"/>
      <c r="Y91" s="12"/>
      <c r="Z91" s="208"/>
      <c r="AA91" s="295"/>
      <c r="AB91" s="296"/>
      <c r="AC91" s="12">
        <v>1</v>
      </c>
      <c r="AD91" s="208"/>
      <c r="AE91" s="117">
        <f>M91-J91</f>
        <v>-225.76228998133206</v>
      </c>
      <c r="AF91" s="110">
        <f>M91/J91</f>
        <v>0.88711885500933396</v>
      </c>
      <c r="AG91" s="377"/>
    </row>
    <row r="92" spans="1:33" ht="15.75" customHeight="1">
      <c r="A92" s="301"/>
      <c r="B92" s="163" t="s">
        <v>184</v>
      </c>
      <c r="C92" s="293" t="s">
        <v>218</v>
      </c>
      <c r="D92" s="294"/>
      <c r="E92" s="101">
        <v>58.17</v>
      </c>
      <c r="F92" s="111">
        <v>1892</v>
      </c>
      <c r="G92" s="103">
        <f t="shared" si="29"/>
        <v>110057.64</v>
      </c>
      <c r="H92" s="26"/>
      <c r="I92" s="104">
        <v>19</v>
      </c>
      <c r="J92" s="105">
        <v>1800</v>
      </c>
      <c r="K92" s="106">
        <f t="shared" si="30"/>
        <v>94.736842105263165</v>
      </c>
      <c r="L92" s="107">
        <v>19</v>
      </c>
      <c r="M92" s="105">
        <f>F92/V92*60</f>
        <v>1598.1229469732493</v>
      </c>
      <c r="N92" s="106">
        <f>M92/L92</f>
        <v>84.11173405122365</v>
      </c>
      <c r="O92" s="108">
        <f>L92-I92</f>
        <v>0</v>
      </c>
      <c r="P92" s="109">
        <f>N92-K92</f>
        <v>-10.625108054039515</v>
      </c>
      <c r="Q92" s="110">
        <f>N92/K92</f>
        <v>0.88784608165180512</v>
      </c>
      <c r="R92" s="307"/>
      <c r="S92" s="47">
        <v>0.7631944444444444</v>
      </c>
      <c r="T92" s="48">
        <v>0.81252314814814819</v>
      </c>
      <c r="U92" s="111">
        <v>4.9999999999999822</v>
      </c>
      <c r="V92" s="112">
        <v>71.033333333333459</v>
      </c>
      <c r="W92" s="113"/>
      <c r="X92" s="116"/>
      <c r="Y92" s="12"/>
      <c r="Z92" s="208"/>
      <c r="AA92" s="295"/>
      <c r="AB92" s="296"/>
      <c r="AC92" s="12">
        <v>2</v>
      </c>
      <c r="AD92" s="208"/>
      <c r="AE92" s="117">
        <f>M92-J92</f>
        <v>-201.87705302675067</v>
      </c>
      <c r="AF92" s="110">
        <f>M92/J92</f>
        <v>0.88784608165180523</v>
      </c>
      <c r="AG92" s="377"/>
    </row>
    <row r="93" spans="1:33" ht="15.75" customHeight="1">
      <c r="A93" s="301"/>
      <c r="B93" s="163"/>
      <c r="C93" s="293"/>
      <c r="D93" s="294"/>
      <c r="E93" s="101"/>
      <c r="F93" s="111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07"/>
      <c r="S93" s="47"/>
      <c r="T93" s="48"/>
      <c r="U93" s="111"/>
      <c r="V93" s="112"/>
      <c r="W93" s="113"/>
      <c r="X93" s="116"/>
      <c r="Y93" s="12"/>
      <c r="Z93" s="208"/>
      <c r="AA93" s="295"/>
      <c r="AB93" s="296"/>
      <c r="AC93" s="12"/>
      <c r="AD93" s="208"/>
      <c r="AE93" s="117"/>
      <c r="AF93" s="110"/>
      <c r="AG93" s="377"/>
    </row>
    <row r="94" spans="1:33" ht="15.75" customHeight="1">
      <c r="A94" s="302"/>
      <c r="B94" s="163"/>
      <c r="C94" s="293"/>
      <c r="D94" s="294"/>
      <c r="E94" s="101"/>
      <c r="F94" s="111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307"/>
      <c r="S94" s="47"/>
      <c r="T94" s="48"/>
      <c r="U94" s="111"/>
      <c r="V94" s="112"/>
      <c r="W94" s="113"/>
      <c r="X94" s="116"/>
      <c r="Y94" s="12"/>
      <c r="Z94" s="208"/>
      <c r="AA94" s="295"/>
      <c r="AB94" s="296"/>
      <c r="AC94" s="12"/>
      <c r="AD94" s="208"/>
      <c r="AE94" s="117"/>
      <c r="AF94" s="110"/>
      <c r="AG94" s="377"/>
    </row>
    <row r="95" spans="1:33" ht="15.75" customHeight="1">
      <c r="A95" s="302"/>
      <c r="B95" s="163"/>
      <c r="C95" s="293"/>
      <c r="D95" s="294"/>
      <c r="E95" s="101"/>
      <c r="F95" s="111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07"/>
      <c r="S95" s="47"/>
      <c r="T95" s="48"/>
      <c r="U95" s="111"/>
      <c r="V95" s="112"/>
      <c r="W95" s="113"/>
      <c r="X95" s="116"/>
      <c r="Y95" s="12"/>
      <c r="Z95" s="208"/>
      <c r="AA95" s="295"/>
      <c r="AB95" s="296"/>
      <c r="AC95" s="12"/>
      <c r="AD95" s="208"/>
      <c r="AE95" s="117"/>
      <c r="AF95" s="110"/>
      <c r="AG95" s="377"/>
    </row>
    <row r="96" spans="1:33" ht="15.75" customHeight="1">
      <c r="A96" s="302"/>
      <c r="B96" s="163"/>
      <c r="C96" s="293"/>
      <c r="D96" s="294"/>
      <c r="E96" s="101"/>
      <c r="F96" s="111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307"/>
      <c r="S96" s="47"/>
      <c r="T96" s="48"/>
      <c r="U96" s="111"/>
      <c r="V96" s="112"/>
      <c r="W96" s="113"/>
      <c r="X96" s="116"/>
      <c r="Y96" s="12"/>
      <c r="Z96" s="208"/>
      <c r="AA96" s="295"/>
      <c r="AB96" s="296"/>
      <c r="AC96" s="12"/>
      <c r="AD96" s="208"/>
      <c r="AE96" s="117"/>
      <c r="AF96" s="110"/>
      <c r="AG96" s="377"/>
    </row>
    <row r="97" spans="1:33" ht="15.75" customHeight="1">
      <c r="A97" s="302"/>
      <c r="B97" s="163"/>
      <c r="C97" s="293"/>
      <c r="D97" s="294"/>
      <c r="E97" s="101"/>
      <c r="F97" s="111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07"/>
      <c r="S97" s="47"/>
      <c r="T97" s="48"/>
      <c r="U97" s="111"/>
      <c r="V97" s="112"/>
      <c r="W97" s="113"/>
      <c r="X97" s="116"/>
      <c r="Y97" s="12"/>
      <c r="Z97" s="208"/>
      <c r="AA97" s="295"/>
      <c r="AB97" s="296"/>
      <c r="AC97" s="12"/>
      <c r="AD97" s="208"/>
      <c r="AE97" s="117"/>
      <c r="AF97" s="110"/>
      <c r="AG97" s="377"/>
    </row>
    <row r="98" spans="1:33" ht="15.75" customHeight="1">
      <c r="A98" s="302"/>
      <c r="B98" s="163"/>
      <c r="C98" s="293"/>
      <c r="D98" s="294"/>
      <c r="E98" s="101"/>
      <c r="F98" s="111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07"/>
      <c r="S98" s="47"/>
      <c r="T98" s="48"/>
      <c r="U98" s="111"/>
      <c r="V98" s="112"/>
      <c r="W98" s="113"/>
      <c r="X98" s="116"/>
      <c r="Y98" s="12"/>
      <c r="Z98" s="208"/>
      <c r="AA98" s="295"/>
      <c r="AB98" s="296"/>
      <c r="AC98" s="12"/>
      <c r="AD98" s="208"/>
      <c r="AE98" s="117"/>
      <c r="AF98" s="110"/>
      <c r="AG98" s="377"/>
    </row>
    <row r="99" spans="1:33" ht="15.75" customHeight="1">
      <c r="A99" s="302"/>
      <c r="B99" s="163"/>
      <c r="C99" s="293"/>
      <c r="D99" s="294"/>
      <c r="E99" s="101"/>
      <c r="F99" s="111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07"/>
      <c r="S99" s="47"/>
      <c r="T99" s="48"/>
      <c r="U99" s="111"/>
      <c r="V99" s="112"/>
      <c r="W99" s="113"/>
      <c r="X99" s="116"/>
      <c r="Y99" s="12"/>
      <c r="Z99" s="208"/>
      <c r="AA99" s="295"/>
      <c r="AB99" s="296"/>
      <c r="AC99" s="12"/>
      <c r="AD99" s="208"/>
      <c r="AE99" s="117"/>
      <c r="AF99" s="110"/>
      <c r="AG99" s="377"/>
    </row>
    <row r="100" spans="1:33" ht="15.75" customHeight="1">
      <c r="A100" s="302"/>
      <c r="B100" s="163"/>
      <c r="C100" s="293"/>
      <c r="D100" s="294"/>
      <c r="E100" s="101"/>
      <c r="F100" s="111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07"/>
      <c r="S100" s="47"/>
      <c r="T100" s="48"/>
      <c r="U100" s="111"/>
      <c r="V100" s="112"/>
      <c r="W100" s="113"/>
      <c r="X100" s="116"/>
      <c r="Y100" s="12"/>
      <c r="Z100" s="208"/>
      <c r="AA100" s="295"/>
      <c r="AB100" s="296"/>
      <c r="AC100" s="12"/>
      <c r="AD100" s="208"/>
      <c r="AE100" s="117"/>
      <c r="AF100" s="110"/>
      <c r="AG100" s="377"/>
    </row>
    <row r="101" spans="1:33" ht="15.75" customHeight="1">
      <c r="A101" s="302"/>
      <c r="B101" s="163"/>
      <c r="C101" s="293"/>
      <c r="D101" s="294"/>
      <c r="E101" s="101"/>
      <c r="F101" s="111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07"/>
      <c r="S101" s="47"/>
      <c r="T101" s="48"/>
      <c r="U101" s="111"/>
      <c r="V101" s="112"/>
      <c r="W101" s="113"/>
      <c r="X101" s="116"/>
      <c r="Y101" s="12"/>
      <c r="Z101" s="208"/>
      <c r="AA101" s="295"/>
      <c r="AB101" s="296"/>
      <c r="AC101" s="12"/>
      <c r="AD101" s="208"/>
      <c r="AE101" s="117"/>
      <c r="AF101" s="110"/>
      <c r="AG101" s="377"/>
    </row>
    <row r="102" spans="1:33" ht="15.75" customHeight="1">
      <c r="A102" s="302"/>
      <c r="B102" s="163"/>
      <c r="C102" s="293"/>
      <c r="D102" s="294"/>
      <c r="E102" s="101"/>
      <c r="F102" s="111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07"/>
      <c r="S102" s="47"/>
      <c r="T102" s="48"/>
      <c r="U102" s="111"/>
      <c r="V102" s="112"/>
      <c r="W102" s="113"/>
      <c r="X102" s="116"/>
      <c r="Y102" s="12"/>
      <c r="Z102" s="208"/>
      <c r="AA102" s="295"/>
      <c r="AB102" s="296"/>
      <c r="AC102" s="12"/>
      <c r="AD102" s="208"/>
      <c r="AE102" s="117"/>
      <c r="AF102" s="110"/>
      <c r="AG102" s="377"/>
    </row>
    <row r="103" spans="1:33" ht="15.75" customHeight="1">
      <c r="A103" s="302"/>
      <c r="B103" s="163"/>
      <c r="C103" s="293"/>
      <c r="D103" s="294"/>
      <c r="E103" s="101"/>
      <c r="F103" s="111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07"/>
      <c r="S103" s="47"/>
      <c r="T103" s="48"/>
      <c r="U103" s="111"/>
      <c r="V103" s="112"/>
      <c r="W103" s="185"/>
      <c r="X103" s="186"/>
      <c r="Y103" s="12"/>
      <c r="Z103" s="208"/>
      <c r="AA103" s="295"/>
      <c r="AB103" s="296"/>
      <c r="AC103" s="12"/>
      <c r="AD103" s="208"/>
      <c r="AE103" s="117"/>
      <c r="AF103" s="110"/>
      <c r="AG103" s="377"/>
    </row>
    <row r="104" spans="1:33" ht="15.75" customHeight="1">
      <c r="A104" s="302"/>
      <c r="B104" s="163"/>
      <c r="C104" s="293"/>
      <c r="D104" s="294"/>
      <c r="E104" s="101"/>
      <c r="F104" s="111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07"/>
      <c r="S104" s="47"/>
      <c r="T104" s="48"/>
      <c r="U104" s="111"/>
      <c r="V104" s="112"/>
      <c r="W104" s="187"/>
      <c r="X104" s="188"/>
      <c r="Y104" s="12"/>
      <c r="Z104" s="208"/>
      <c r="AA104" s="295"/>
      <c r="AB104" s="296"/>
      <c r="AC104" s="12"/>
      <c r="AD104" s="208"/>
      <c r="AE104" s="117"/>
      <c r="AF104" s="110"/>
      <c r="AG104" s="377"/>
    </row>
    <row r="105" spans="1:33" ht="15.75" customHeight="1">
      <c r="A105" s="302"/>
      <c r="B105" s="100"/>
      <c r="C105" s="293"/>
      <c r="D105" s="294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07"/>
      <c r="S105" s="47"/>
      <c r="T105" s="48"/>
      <c r="U105" s="130"/>
      <c r="V105" s="112"/>
      <c r="W105" s="187"/>
      <c r="X105" s="188"/>
      <c r="Y105" s="12"/>
      <c r="Z105" s="208"/>
      <c r="AA105" s="295"/>
      <c r="AB105" s="296"/>
      <c r="AC105" s="12"/>
      <c r="AD105" s="208"/>
      <c r="AE105" s="117"/>
      <c r="AF105" s="110"/>
      <c r="AG105" s="377"/>
    </row>
    <row r="106" spans="1:33" ht="15.75" customHeight="1" thickBot="1">
      <c r="A106" s="303"/>
      <c r="B106" s="133" t="s">
        <v>117</v>
      </c>
      <c r="C106" s="297"/>
      <c r="D106" s="297"/>
      <c r="E106" s="134"/>
      <c r="F106" s="167"/>
      <c r="G106" s="135"/>
      <c r="H106" s="69"/>
      <c r="I106" s="136">
        <f t="shared" ref="I106:J106" si="31">AVERAGE(I90:I105)</f>
        <v>19.333333333333332</v>
      </c>
      <c r="J106" s="137">
        <f t="shared" si="31"/>
        <v>1933.3333333333333</v>
      </c>
      <c r="K106" s="138">
        <f t="shared" ref="K106" si="32">J106/I106</f>
        <v>100</v>
      </c>
      <c r="L106" s="136">
        <f t="shared" ref="L106:M106" si="33">AVERAGE(L90:L105)</f>
        <v>19.333333333333332</v>
      </c>
      <c r="M106" s="137">
        <f t="shared" si="33"/>
        <v>1715.3660102431002</v>
      </c>
      <c r="N106" s="138">
        <f>M106/L106</f>
        <v>88.725828116022427</v>
      </c>
      <c r="O106" s="139">
        <f>L106-I106</f>
        <v>0</v>
      </c>
      <c r="P106" s="140">
        <f>N106-K106</f>
        <v>-11.274171883977573</v>
      </c>
      <c r="Q106" s="141">
        <f>N106/K106</f>
        <v>0.88725828116022432</v>
      </c>
      <c r="R106" s="308"/>
      <c r="S106" s="142">
        <f>S90</f>
        <v>0.70843750000000005</v>
      </c>
      <c r="T106" s="143">
        <f>INDEX(T90:T105,COUNTA(T90:T105))</f>
        <v>0.81252314814814819</v>
      </c>
      <c r="U106" s="144"/>
      <c r="V106" s="166"/>
      <c r="W106" s="189"/>
      <c r="X106" s="190"/>
      <c r="Y106" s="181">
        <f t="shared" ref="Y106:Z106" si="34">SUM(Y90:Y105)</f>
        <v>0</v>
      </c>
      <c r="Z106" s="182">
        <f t="shared" si="34"/>
        <v>0</v>
      </c>
      <c r="AA106" s="298"/>
      <c r="AB106" s="299"/>
      <c r="AC106" s="181">
        <f t="shared" ref="AC106:AD106" si="35">SUM(AC90:AC105)</f>
        <v>5</v>
      </c>
      <c r="AD106" s="182">
        <f t="shared" si="35"/>
        <v>0</v>
      </c>
      <c r="AE106" s="168">
        <f>M106-J106</f>
        <v>-217.96732309023309</v>
      </c>
      <c r="AF106" s="141">
        <f>M106/J106</f>
        <v>0.8872582811602242</v>
      </c>
      <c r="AG106" s="378"/>
    </row>
    <row r="107" spans="1:33" ht="15.75" customHeight="1">
      <c r="A107" s="311" t="s">
        <v>229</v>
      </c>
      <c r="B107" s="146" t="s">
        <v>184</v>
      </c>
      <c r="C107" s="304" t="s">
        <v>211</v>
      </c>
      <c r="D107" s="305"/>
      <c r="E107" s="147">
        <v>57.3</v>
      </c>
      <c r="F107" s="97">
        <v>943</v>
      </c>
      <c r="G107" s="148">
        <f t="shared" ref="G107:G110" si="36">E107*F107</f>
        <v>54033.899999999994</v>
      </c>
      <c r="H107" s="149"/>
      <c r="I107" s="150">
        <v>21</v>
      </c>
      <c r="J107" s="151">
        <v>2000</v>
      </c>
      <c r="K107" s="152">
        <f>J107/I107</f>
        <v>95.238095238095241</v>
      </c>
      <c r="L107" s="153">
        <v>21</v>
      </c>
      <c r="M107" s="151">
        <f>F107/V107*60</f>
        <v>1773.6677115987532</v>
      </c>
      <c r="N107" s="152">
        <f>M107/L107</f>
        <v>84.460367218988239</v>
      </c>
      <c r="O107" s="154">
        <f>L107-I107</f>
        <v>0</v>
      </c>
      <c r="P107" s="155">
        <f>N107-K107</f>
        <v>-10.777728019107002</v>
      </c>
      <c r="Q107" s="156">
        <f>N107/K107</f>
        <v>0.88683385579937646</v>
      </c>
      <c r="R107" s="306">
        <f>Q123</f>
        <v>0.88688419886518799</v>
      </c>
      <c r="S107" s="157">
        <v>0.70840277777777783</v>
      </c>
      <c r="T107" s="158">
        <v>0.73055555555555551</v>
      </c>
      <c r="U107" s="159"/>
      <c r="V107" s="160">
        <v>31.899999999999871</v>
      </c>
      <c r="W107" s="158"/>
      <c r="X107" s="169"/>
      <c r="Y107" s="206"/>
      <c r="Z107" s="207"/>
      <c r="AA107" s="309"/>
      <c r="AB107" s="310"/>
      <c r="AC107" s="206">
        <v>1</v>
      </c>
      <c r="AD107" s="207"/>
      <c r="AE107" s="115">
        <f>M107-J107</f>
        <v>-226.33228840124684</v>
      </c>
      <c r="AF107" s="156">
        <f>M107/J107</f>
        <v>0.88683385579937657</v>
      </c>
      <c r="AG107" s="290">
        <f>AF123</f>
        <v>0.88688419886518799</v>
      </c>
    </row>
    <row r="108" spans="1:33" ht="15.75" customHeight="1">
      <c r="A108" s="312"/>
      <c r="B108" s="163" t="s">
        <v>184</v>
      </c>
      <c r="C108" s="293" t="s">
        <v>212</v>
      </c>
      <c r="D108" s="294"/>
      <c r="E108" s="101">
        <v>56.79</v>
      </c>
      <c r="F108" s="102">
        <v>1413</v>
      </c>
      <c r="G108" s="103">
        <f t="shared" si="36"/>
        <v>80244.27</v>
      </c>
      <c r="H108" s="26"/>
      <c r="I108" s="104">
        <v>23</v>
      </c>
      <c r="J108" s="105">
        <v>2000</v>
      </c>
      <c r="K108" s="106">
        <f t="shared" ref="K108:K110" si="37">J108/I108</f>
        <v>86.956521739130437</v>
      </c>
      <c r="L108" s="107">
        <v>23</v>
      </c>
      <c r="M108" s="105">
        <f>F108/V108*60</f>
        <v>1773.6401673640123</v>
      </c>
      <c r="N108" s="106">
        <f>M108/L108</f>
        <v>77.114789885391843</v>
      </c>
      <c r="O108" s="108">
        <f>L108-I108</f>
        <v>0</v>
      </c>
      <c r="P108" s="109">
        <f>N108-K108</f>
        <v>-9.8417318537385938</v>
      </c>
      <c r="Q108" s="110">
        <f>N108/K108</f>
        <v>0.88682008368200616</v>
      </c>
      <c r="R108" s="307"/>
      <c r="S108" s="47">
        <v>0.73416666666666663</v>
      </c>
      <c r="T108" s="48">
        <v>0.76736111111111116</v>
      </c>
      <c r="U108" s="111">
        <v>5.2000000000000135</v>
      </c>
      <c r="V108" s="112">
        <v>47.800000000000118</v>
      </c>
      <c r="W108" s="113"/>
      <c r="X108" s="116"/>
      <c r="Y108" s="12"/>
      <c r="Z108" s="208"/>
      <c r="AA108" s="295"/>
      <c r="AB108" s="296"/>
      <c r="AC108" s="12">
        <v>1</v>
      </c>
      <c r="AD108" s="208"/>
      <c r="AE108" s="117">
        <f>M108-J108</f>
        <v>-226.35983263598769</v>
      </c>
      <c r="AF108" s="110">
        <f>M108/J108</f>
        <v>0.88682008368200616</v>
      </c>
      <c r="AG108" s="291"/>
    </row>
    <row r="109" spans="1:33" ht="15.75" customHeight="1">
      <c r="A109" s="312"/>
      <c r="B109" s="163" t="s">
        <v>184</v>
      </c>
      <c r="C109" s="293" t="s">
        <v>213</v>
      </c>
      <c r="D109" s="294"/>
      <c r="E109" s="101">
        <v>56.87</v>
      </c>
      <c r="F109" s="102">
        <v>1027</v>
      </c>
      <c r="G109" s="103">
        <f t="shared" si="36"/>
        <v>58405.49</v>
      </c>
      <c r="H109" s="26"/>
      <c r="I109" s="104">
        <v>23</v>
      </c>
      <c r="J109" s="105">
        <v>2000</v>
      </c>
      <c r="K109" s="106">
        <f t="shared" si="37"/>
        <v>86.956521739130437</v>
      </c>
      <c r="L109" s="107">
        <v>23</v>
      </c>
      <c r="M109" s="105">
        <f>F109/V109*60</f>
        <v>1773.2374100719426</v>
      </c>
      <c r="N109" s="106">
        <f>M109/L109</f>
        <v>77.097278698780116</v>
      </c>
      <c r="O109" s="108">
        <f>L109-I109</f>
        <v>0</v>
      </c>
      <c r="P109" s="109">
        <f>N109-K109</f>
        <v>-9.8592430403503215</v>
      </c>
      <c r="Q109" s="110">
        <f>N109/K109</f>
        <v>0.88661870503597129</v>
      </c>
      <c r="R109" s="307"/>
      <c r="S109" s="47">
        <v>0.7710069444444444</v>
      </c>
      <c r="T109" s="48">
        <v>0.79513888888888884</v>
      </c>
      <c r="U109" s="111">
        <v>5.2499999999998614</v>
      </c>
      <c r="V109" s="112">
        <v>34.75</v>
      </c>
      <c r="W109" s="113"/>
      <c r="X109" s="116"/>
      <c r="Y109" s="12"/>
      <c r="Z109" s="208"/>
      <c r="AA109" s="295"/>
      <c r="AB109" s="296"/>
      <c r="AC109" s="12">
        <v>1</v>
      </c>
      <c r="AD109" s="208"/>
      <c r="AE109" s="117">
        <f>M109-J109</f>
        <v>-226.76258992805742</v>
      </c>
      <c r="AF109" s="110">
        <f>M109/J109</f>
        <v>0.88661870503597129</v>
      </c>
      <c r="AG109" s="291"/>
    </row>
    <row r="110" spans="1:33" ht="15.75" customHeight="1">
      <c r="A110" s="312"/>
      <c r="B110" s="163" t="s">
        <v>184</v>
      </c>
      <c r="C110" s="293" t="s">
        <v>214</v>
      </c>
      <c r="D110" s="294"/>
      <c r="E110" s="101">
        <v>47.6</v>
      </c>
      <c r="F110" s="102">
        <v>1254</v>
      </c>
      <c r="G110" s="103">
        <f t="shared" si="36"/>
        <v>59690.400000000001</v>
      </c>
      <c r="H110" s="26"/>
      <c r="I110" s="104">
        <v>23</v>
      </c>
      <c r="J110" s="105">
        <v>2000</v>
      </c>
      <c r="K110" s="106">
        <f t="shared" si="37"/>
        <v>86.956521739130437</v>
      </c>
      <c r="L110" s="107">
        <v>23</v>
      </c>
      <c r="M110" s="105">
        <f>F110/V110*60</f>
        <v>1774.528301886796</v>
      </c>
      <c r="N110" s="106">
        <f>M110/L110</f>
        <v>77.1534044298607</v>
      </c>
      <c r="O110" s="108">
        <f>L110-I110</f>
        <v>0</v>
      </c>
      <c r="P110" s="109">
        <f>N110-K110</f>
        <v>-9.8031173092697372</v>
      </c>
      <c r="Q110" s="110">
        <f>N110/K110</f>
        <v>0.88726415094339806</v>
      </c>
      <c r="R110" s="307"/>
      <c r="S110" s="47">
        <v>0.79861111111111116</v>
      </c>
      <c r="T110" s="48">
        <v>0.82805555555555554</v>
      </c>
      <c r="U110" s="111">
        <v>5.0000000000001421</v>
      </c>
      <c r="V110" s="112">
        <v>42.399999999999913</v>
      </c>
      <c r="W110" s="113"/>
      <c r="X110" s="116"/>
      <c r="Y110" s="12"/>
      <c r="Z110" s="208"/>
      <c r="AA110" s="295"/>
      <c r="AB110" s="296"/>
      <c r="AC110" s="12">
        <v>1</v>
      </c>
      <c r="AD110" s="208"/>
      <c r="AE110" s="117">
        <f>M110-J110</f>
        <v>-225.47169811320396</v>
      </c>
      <c r="AF110" s="110">
        <f>M110/J110</f>
        <v>0.88726415094339806</v>
      </c>
      <c r="AG110" s="291"/>
    </row>
    <row r="111" spans="1:33" ht="15.75" customHeight="1">
      <c r="A111" s="312"/>
      <c r="B111" s="163"/>
      <c r="C111" s="293"/>
      <c r="D111" s="294"/>
      <c r="E111" s="101"/>
      <c r="F111" s="102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307"/>
      <c r="S111" s="47"/>
      <c r="T111" s="48"/>
      <c r="U111" s="111"/>
      <c r="V111" s="112"/>
      <c r="W111" s="113"/>
      <c r="X111" s="116"/>
      <c r="Y111" s="12"/>
      <c r="Z111" s="208"/>
      <c r="AA111" s="295"/>
      <c r="AB111" s="296"/>
      <c r="AC111" s="12"/>
      <c r="AD111" s="208"/>
      <c r="AE111" s="117"/>
      <c r="AF111" s="110"/>
      <c r="AG111" s="291"/>
    </row>
    <row r="112" spans="1:33" ht="15.75" customHeight="1">
      <c r="A112" s="312"/>
      <c r="B112" s="163"/>
      <c r="C112" s="293"/>
      <c r="D112" s="294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07"/>
      <c r="S112" s="47"/>
      <c r="T112" s="48"/>
      <c r="U112" s="111"/>
      <c r="V112" s="112"/>
      <c r="W112" s="113"/>
      <c r="X112" s="116"/>
      <c r="Y112" s="12"/>
      <c r="Z112" s="208"/>
      <c r="AA112" s="295"/>
      <c r="AB112" s="296"/>
      <c r="AC112" s="12"/>
      <c r="AD112" s="208"/>
      <c r="AE112" s="117"/>
      <c r="AF112" s="110"/>
      <c r="AG112" s="291"/>
    </row>
    <row r="113" spans="1:33" ht="15.75" customHeight="1">
      <c r="A113" s="312"/>
      <c r="B113" s="163"/>
      <c r="C113" s="293"/>
      <c r="D113" s="294"/>
      <c r="E113" s="101"/>
      <c r="F113" s="102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307"/>
      <c r="S113" s="119"/>
      <c r="T113" s="120"/>
      <c r="U113" s="111"/>
      <c r="V113" s="112"/>
      <c r="W113" s="120"/>
      <c r="X113" s="191"/>
      <c r="Y113" s="12"/>
      <c r="Z113" s="208"/>
      <c r="AA113" s="295"/>
      <c r="AB113" s="296"/>
      <c r="AC113" s="12"/>
      <c r="AD113" s="208"/>
      <c r="AE113" s="117"/>
      <c r="AF113" s="110"/>
      <c r="AG113" s="291"/>
    </row>
    <row r="114" spans="1:33" ht="15.75" customHeight="1">
      <c r="A114" s="312"/>
      <c r="B114" s="163"/>
      <c r="C114" s="293"/>
      <c r="D114" s="294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07"/>
      <c r="S114" s="119"/>
      <c r="T114" s="120"/>
      <c r="U114" s="111"/>
      <c r="V114" s="112"/>
      <c r="W114" s="120"/>
      <c r="X114" s="191"/>
      <c r="Y114" s="12"/>
      <c r="Z114" s="208"/>
      <c r="AA114" s="295"/>
      <c r="AB114" s="296"/>
      <c r="AC114" s="12"/>
      <c r="AD114" s="208"/>
      <c r="AE114" s="117"/>
      <c r="AF114" s="110"/>
      <c r="AG114" s="291"/>
    </row>
    <row r="115" spans="1:33" ht="15.75" customHeight="1">
      <c r="A115" s="312"/>
      <c r="B115" s="163"/>
      <c r="C115" s="293"/>
      <c r="D115" s="294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07"/>
      <c r="S115" s="119"/>
      <c r="T115" s="120"/>
      <c r="U115" s="111"/>
      <c r="V115" s="112"/>
      <c r="W115" s="120"/>
      <c r="X115" s="191"/>
      <c r="Y115" s="12"/>
      <c r="Z115" s="208"/>
      <c r="AA115" s="295"/>
      <c r="AB115" s="296"/>
      <c r="AC115" s="12"/>
      <c r="AD115" s="208"/>
      <c r="AE115" s="117"/>
      <c r="AF115" s="110"/>
      <c r="AG115" s="291"/>
    </row>
    <row r="116" spans="1:33" ht="15.75" customHeight="1">
      <c r="A116" s="312"/>
      <c r="B116" s="163"/>
      <c r="C116" s="293"/>
      <c r="D116" s="294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07"/>
      <c r="S116" s="119"/>
      <c r="T116" s="120"/>
      <c r="U116" s="111"/>
      <c r="V116" s="112"/>
      <c r="W116" s="120"/>
      <c r="X116" s="191"/>
      <c r="Y116" s="12"/>
      <c r="Z116" s="208"/>
      <c r="AA116" s="295"/>
      <c r="AB116" s="296"/>
      <c r="AC116" s="12"/>
      <c r="AD116" s="208"/>
      <c r="AE116" s="117"/>
      <c r="AF116" s="110"/>
      <c r="AG116" s="291"/>
    </row>
    <row r="117" spans="1:33" ht="15.75" customHeight="1">
      <c r="A117" s="312"/>
      <c r="B117" s="163"/>
      <c r="C117" s="293"/>
      <c r="D117" s="294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07"/>
      <c r="S117" s="119"/>
      <c r="T117" s="120"/>
      <c r="U117" s="111"/>
      <c r="V117" s="112"/>
      <c r="W117" s="120"/>
      <c r="X117" s="191"/>
      <c r="Y117" s="12"/>
      <c r="Z117" s="208"/>
      <c r="AA117" s="295"/>
      <c r="AB117" s="296"/>
      <c r="AC117" s="12"/>
      <c r="AD117" s="208"/>
      <c r="AE117" s="117"/>
      <c r="AF117" s="110"/>
      <c r="AG117" s="291"/>
    </row>
    <row r="118" spans="1:33" ht="15.75" customHeight="1">
      <c r="A118" s="312"/>
      <c r="B118" s="163"/>
      <c r="C118" s="293"/>
      <c r="D118" s="294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07"/>
      <c r="S118" s="119"/>
      <c r="T118" s="120"/>
      <c r="U118" s="111"/>
      <c r="V118" s="112"/>
      <c r="W118" s="120"/>
      <c r="X118" s="191"/>
      <c r="Y118" s="12"/>
      <c r="Z118" s="208"/>
      <c r="AA118" s="295"/>
      <c r="AB118" s="296"/>
      <c r="AC118" s="12"/>
      <c r="AD118" s="208"/>
      <c r="AE118" s="117"/>
      <c r="AF118" s="110"/>
      <c r="AG118" s="291"/>
    </row>
    <row r="119" spans="1:33" ht="15.75" customHeight="1">
      <c r="A119" s="312"/>
      <c r="B119" s="163"/>
      <c r="C119" s="293"/>
      <c r="D119" s="294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07"/>
      <c r="S119" s="119"/>
      <c r="T119" s="120"/>
      <c r="U119" s="111"/>
      <c r="V119" s="112"/>
      <c r="W119" s="120"/>
      <c r="X119" s="191"/>
      <c r="Y119" s="12"/>
      <c r="Z119" s="208"/>
      <c r="AA119" s="295"/>
      <c r="AB119" s="296"/>
      <c r="AC119" s="12"/>
      <c r="AD119" s="208"/>
      <c r="AE119" s="117"/>
      <c r="AF119" s="110"/>
      <c r="AG119" s="291"/>
    </row>
    <row r="120" spans="1:33" ht="15.75" customHeight="1">
      <c r="A120" s="312"/>
      <c r="B120" s="163"/>
      <c r="C120" s="293"/>
      <c r="D120" s="294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07"/>
      <c r="S120" s="119"/>
      <c r="T120" s="120"/>
      <c r="U120" s="111"/>
      <c r="V120" s="112"/>
      <c r="W120" s="120"/>
      <c r="X120" s="191"/>
      <c r="Y120" s="12"/>
      <c r="Z120" s="208"/>
      <c r="AA120" s="295"/>
      <c r="AB120" s="296"/>
      <c r="AC120" s="12"/>
      <c r="AD120" s="208"/>
      <c r="AE120" s="117"/>
      <c r="AF120" s="110"/>
      <c r="AG120" s="291"/>
    </row>
    <row r="121" spans="1:33" ht="15.75" customHeight="1">
      <c r="A121" s="312"/>
      <c r="B121" s="163"/>
      <c r="C121" s="293"/>
      <c r="D121" s="294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07"/>
      <c r="S121" s="119"/>
      <c r="T121" s="120"/>
      <c r="U121" s="111"/>
      <c r="V121" s="112"/>
      <c r="W121" s="120"/>
      <c r="X121" s="191"/>
      <c r="Y121" s="12"/>
      <c r="Z121" s="208"/>
      <c r="AA121" s="295"/>
      <c r="AB121" s="296"/>
      <c r="AC121" s="12"/>
      <c r="AD121" s="208"/>
      <c r="AE121" s="117"/>
      <c r="AF121" s="110"/>
      <c r="AG121" s="291"/>
    </row>
    <row r="122" spans="1:33" ht="15.75" customHeight="1">
      <c r="A122" s="312"/>
      <c r="B122" s="163"/>
      <c r="C122" s="293"/>
      <c r="D122" s="294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07"/>
      <c r="S122" s="119"/>
      <c r="T122" s="120"/>
      <c r="U122" s="130"/>
      <c r="V122" s="131"/>
      <c r="W122" s="126"/>
      <c r="X122" s="127"/>
      <c r="Y122" s="12"/>
      <c r="Z122" s="208"/>
      <c r="AA122" s="295"/>
      <c r="AB122" s="296"/>
      <c r="AC122" s="12"/>
      <c r="AD122" s="208"/>
      <c r="AE122" s="165"/>
      <c r="AF122" s="125"/>
      <c r="AG122" s="291"/>
    </row>
    <row r="123" spans="1:33" ht="15.75" customHeight="1" thickBot="1">
      <c r="A123" s="313"/>
      <c r="B123" s="133" t="s">
        <v>117</v>
      </c>
      <c r="C123" s="297"/>
      <c r="D123" s="297"/>
      <c r="E123" s="134"/>
      <c r="F123" s="167"/>
      <c r="G123" s="135"/>
      <c r="H123" s="69"/>
      <c r="I123" s="136">
        <f t="shared" ref="I123:J123" si="38">AVERAGE(I107:I122)</f>
        <v>22.5</v>
      </c>
      <c r="J123" s="137">
        <f t="shared" si="38"/>
        <v>2000</v>
      </c>
      <c r="K123" s="138">
        <f t="shared" ref="K123" si="39">J123/I123</f>
        <v>88.888888888888886</v>
      </c>
      <c r="L123" s="136">
        <f t="shared" ref="L123:M123" si="40">AVERAGE(L107:L122)</f>
        <v>22.5</v>
      </c>
      <c r="M123" s="137">
        <f t="shared" si="40"/>
        <v>1773.7683977303759</v>
      </c>
      <c r="N123" s="138">
        <f>M123/L123</f>
        <v>78.834151010238926</v>
      </c>
      <c r="O123" s="139">
        <f>L123-I123</f>
        <v>0</v>
      </c>
      <c r="P123" s="140">
        <f>N123-K123</f>
        <v>-10.054737878649959</v>
      </c>
      <c r="Q123" s="141">
        <f>N123/K123</f>
        <v>0.88688419886518799</v>
      </c>
      <c r="R123" s="308"/>
      <c r="S123" s="142">
        <f>S107</f>
        <v>0.70840277777777783</v>
      </c>
      <c r="T123" s="143">
        <f>INDEX(T107:T122,COUNTA(T107:T122))</f>
        <v>0.82805555555555554</v>
      </c>
      <c r="U123" s="144"/>
      <c r="V123" s="166"/>
      <c r="W123" s="167"/>
      <c r="X123" s="138"/>
      <c r="Y123" s="181">
        <f t="shared" ref="Y123:Z123" si="41">SUM(Y107:Y122)</f>
        <v>0</v>
      </c>
      <c r="Z123" s="182">
        <f t="shared" si="41"/>
        <v>0</v>
      </c>
      <c r="AA123" s="298"/>
      <c r="AB123" s="299"/>
      <c r="AC123" s="181">
        <f t="shared" ref="AC123:AD123" si="42">SUM(AC107:AC122)</f>
        <v>4</v>
      </c>
      <c r="AD123" s="182">
        <f t="shared" si="42"/>
        <v>0</v>
      </c>
      <c r="AE123" s="168">
        <f>M123-J123</f>
        <v>-226.23160226962409</v>
      </c>
      <c r="AF123" s="141">
        <f>M123/J123</f>
        <v>0.88688419886518799</v>
      </c>
      <c r="AG123" s="292"/>
    </row>
    <row r="125" spans="1:33">
      <c r="AA125" s="289" t="s">
        <v>161</v>
      </c>
      <c r="AB125" s="289"/>
    </row>
    <row r="126" spans="1:33">
      <c r="AA126" s="289" t="s">
        <v>162</v>
      </c>
      <c r="AB126" s="289"/>
    </row>
    <row r="127" spans="1:33">
      <c r="AA127" s="289" t="s">
        <v>163</v>
      </c>
      <c r="AB127" s="289"/>
    </row>
    <row r="128" spans="1:33">
      <c r="AA128" s="289" t="s">
        <v>164</v>
      </c>
      <c r="AB128" s="289"/>
    </row>
    <row r="129" spans="27:28">
      <c r="AA129" s="289" t="s">
        <v>165</v>
      </c>
      <c r="AB129" s="289"/>
    </row>
    <row r="130" spans="27:28">
      <c r="AA130" s="289" t="s">
        <v>166</v>
      </c>
      <c r="AB130" s="289"/>
    </row>
    <row r="131" spans="27:28">
      <c r="AA131" s="289" t="s">
        <v>167</v>
      </c>
      <c r="AB131" s="289"/>
    </row>
    <row r="132" spans="27:28">
      <c r="AA132" s="289" t="s">
        <v>168</v>
      </c>
      <c r="AB132" s="289"/>
    </row>
    <row r="133" spans="27:28">
      <c r="AA133" s="289" t="s">
        <v>169</v>
      </c>
      <c r="AB133" s="289"/>
    </row>
    <row r="134" spans="27:28">
      <c r="AA134" s="289" t="s">
        <v>170</v>
      </c>
      <c r="AB134" s="289"/>
    </row>
    <row r="135" spans="27:28">
      <c r="AA135" s="289" t="s">
        <v>171</v>
      </c>
      <c r="AB135" s="289"/>
    </row>
    <row r="136" spans="27:28">
      <c r="AA136" s="289" t="s">
        <v>172</v>
      </c>
      <c r="AB136" s="289"/>
    </row>
    <row r="137" spans="27:28">
      <c r="AA137" s="289" t="s">
        <v>173</v>
      </c>
      <c r="AB137" s="289"/>
    </row>
  </sheetData>
  <mergeCells count="306">
    <mergeCell ref="AA137:AB137"/>
    <mergeCell ref="AA131:AB131"/>
    <mergeCell ref="AA132:AB132"/>
    <mergeCell ref="AA133:AB133"/>
    <mergeCell ref="AA134:AB134"/>
    <mergeCell ref="AA135:AB135"/>
    <mergeCell ref="AA136:AB136"/>
    <mergeCell ref="AA125:AB125"/>
    <mergeCell ref="AA126:AB126"/>
    <mergeCell ref="AA127:AB127"/>
    <mergeCell ref="AA128:AB128"/>
    <mergeCell ref="AA129:AB129"/>
    <mergeCell ref="AA130:AB130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21:D121"/>
    <mergeCell ref="AA121:AB121"/>
    <mergeCell ref="C122:D122"/>
    <mergeCell ref="AA122:AB122"/>
    <mergeCell ref="C123:D123"/>
    <mergeCell ref="AA123:AB123"/>
    <mergeCell ref="C118:D118"/>
    <mergeCell ref="AA118:AB118"/>
    <mergeCell ref="C119:D119"/>
    <mergeCell ref="AA119:AB119"/>
    <mergeCell ref="C120:D120"/>
    <mergeCell ref="AA120:AB120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AA114:AB114"/>
    <mergeCell ref="C115:D115"/>
    <mergeCell ref="AA115:AB115"/>
    <mergeCell ref="C116:D116"/>
    <mergeCell ref="AA116:AB116"/>
    <mergeCell ref="C117:D117"/>
    <mergeCell ref="AA117:AB117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23">
    <cfRule type="cellIs" dxfId="346" priority="3" operator="greaterThan">
      <formula>0</formula>
    </cfRule>
  </conditionalFormatting>
  <conditionalFormatting sqref="P5:P123 AE5:AE123">
    <cfRule type="cellIs" dxfId="345" priority="6" operator="lessThan">
      <formula>0</formula>
    </cfRule>
  </conditionalFormatting>
  <conditionalFormatting sqref="Q5:Q123 AF5:AF123">
    <cfRule type="cellIs" dxfId="344" priority="4" operator="greaterThan">
      <formula>1</formula>
    </cfRule>
    <cfRule type="cellIs" dxfId="343" priority="5" operator="lessThan">
      <formula>0.8</formula>
    </cfRule>
  </conditionalFormatting>
  <conditionalFormatting sqref="AG5 R5:R123 AG90">
    <cfRule type="cellIs" dxfId="342" priority="7" operator="lessThan">
      <formula>0.8</formula>
    </cfRule>
  </conditionalFormatting>
  <conditionalFormatting sqref="AG22">
    <cfRule type="cellIs" dxfId="341" priority="11" operator="lessThan">
      <formula>0.8</formula>
    </cfRule>
  </conditionalFormatting>
  <conditionalFormatting sqref="AG37">
    <cfRule type="cellIs" dxfId="340" priority="10" operator="lessThan">
      <formula>0.8</formula>
    </cfRule>
  </conditionalFormatting>
  <conditionalFormatting sqref="AG39:AG74">
    <cfRule type="cellIs" dxfId="339" priority="8" operator="lessThan">
      <formula>0.8</formula>
    </cfRule>
  </conditionalFormatting>
  <conditionalFormatting sqref="AG80:AG88">
    <cfRule type="cellIs" dxfId="338" priority="9" operator="lessThan">
      <formula>0.8</formula>
    </cfRule>
  </conditionalFormatting>
  <conditionalFormatting sqref="AG105">
    <cfRule type="cellIs" dxfId="337" priority="2" operator="lessThan">
      <formula>0.8</formula>
    </cfRule>
  </conditionalFormatting>
  <conditionalFormatting sqref="AG107:AG123">
    <cfRule type="cellIs" dxfId="336" priority="1" operator="lessThan">
      <formula>0.8</formula>
    </cfRule>
  </conditionalFormatting>
  <dataValidations count="1">
    <dataValidation type="list" allowBlank="1" showInputMessage="1" showErrorMessage="1" sqref="AA5:AB123" xr:uid="{5E52803A-E4EB-4731-9513-90DEEA0AF798}">
      <formula1>$AA$125:$AA$137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76015-F43F-4817-A96B-B64575A153C5}">
  <sheetPr>
    <tabColor theme="9" tint="0.59999389629810485"/>
  </sheetPr>
  <dimension ref="B1:AR42"/>
  <sheetViews>
    <sheetView zoomScale="70" zoomScaleNormal="70" workbookViewId="0">
      <selection activeCell="Q23" sqref="Q23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6" t="s">
        <v>0</v>
      </c>
      <c r="C1" s="276"/>
      <c r="D1" s="276"/>
      <c r="E1" s="276"/>
      <c r="F1" s="276"/>
      <c r="G1" s="276"/>
      <c r="H1" s="276"/>
      <c r="I1" s="276"/>
      <c r="J1" s="276"/>
      <c r="K1" s="1"/>
      <c r="L1" s="1"/>
      <c r="M1" s="1"/>
      <c r="N1" s="1"/>
      <c r="O1" s="1"/>
      <c r="P1" s="1"/>
    </row>
    <row r="2" spans="2:34" ht="27.75" customHeight="1">
      <c r="B2" s="277"/>
      <c r="C2" s="277"/>
      <c r="D2" s="277"/>
      <c r="E2" s="277"/>
      <c r="F2" s="277"/>
      <c r="G2" s="277"/>
      <c r="H2" s="277"/>
      <c r="I2" s="277"/>
      <c r="J2" s="277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8" t="s">
        <v>247</v>
      </c>
      <c r="D3" s="279"/>
      <c r="E3" s="3" t="s">
        <v>2</v>
      </c>
      <c r="F3" s="280">
        <f>'0114(18度C)'!D1+'0114(4度C)'!D1</f>
        <v>162179</v>
      </c>
      <c r="G3" s="281"/>
      <c r="H3" s="3" t="s">
        <v>3</v>
      </c>
      <c r="I3" s="282">
        <f>'0114(18度C)'!F1+'0114(4度C)'!F1</f>
        <v>4896820.7300000004</v>
      </c>
      <c r="J3" s="283"/>
      <c r="K3" s="4"/>
      <c r="L3" s="5"/>
      <c r="M3" s="1"/>
      <c r="N3" s="1"/>
      <c r="O3" s="1"/>
      <c r="P3" s="1"/>
    </row>
    <row r="4" spans="2:34" ht="28.5" customHeight="1">
      <c r="B4" s="284" t="s">
        <v>4</v>
      </c>
      <c r="C4" s="264" t="s">
        <v>5</v>
      </c>
      <c r="D4" s="265"/>
      <c r="E4" s="287" t="s">
        <v>6</v>
      </c>
      <c r="F4" s="288"/>
      <c r="G4" s="287" t="s">
        <v>7</v>
      </c>
      <c r="H4" s="288"/>
      <c r="I4" s="287" t="s">
        <v>8</v>
      </c>
      <c r="J4" s="288"/>
      <c r="K4" s="260" t="s">
        <v>9</v>
      </c>
      <c r="L4" s="261"/>
      <c r="M4" s="260" t="s">
        <v>10</v>
      </c>
      <c r="N4" s="261"/>
      <c r="O4" s="262" t="s">
        <v>11</v>
      </c>
      <c r="P4" s="263"/>
      <c r="Q4" s="263" t="s">
        <v>12</v>
      </c>
      <c r="R4" s="263"/>
    </row>
    <row r="5" spans="2:34" ht="28.5" customHeight="1">
      <c r="B5" s="285"/>
      <c r="C5" s="264" t="s">
        <v>13</v>
      </c>
      <c r="D5" s="265"/>
      <c r="E5" s="266" t="s">
        <v>14</v>
      </c>
      <c r="F5" s="267"/>
      <c r="G5" s="268" t="s">
        <v>15</v>
      </c>
      <c r="H5" s="269"/>
      <c r="I5" s="270" t="s">
        <v>16</v>
      </c>
      <c r="J5" s="271"/>
      <c r="K5" s="272" t="s">
        <v>17</v>
      </c>
      <c r="L5" s="273"/>
      <c r="M5" s="274" t="s">
        <v>18</v>
      </c>
      <c r="N5" s="275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5"/>
      <c r="C6" s="264" t="s">
        <v>22</v>
      </c>
      <c r="D6" s="265"/>
      <c r="E6" s="256">
        <f>AVERAGE(D14:O14,D32:X32)</f>
        <v>516.32755699314373</v>
      </c>
      <c r="F6" s="257" t="e">
        <f>AVERAGE(#REF!,D14:K14)</f>
        <v>#REF!</v>
      </c>
      <c r="G6" s="258">
        <f>AVERAGE(D14:K14)</f>
        <v>189.63508806311518</v>
      </c>
      <c r="H6" s="259"/>
      <c r="I6" s="258">
        <f>AVERAGE(L14:O14)</f>
        <v>94.444444444444443</v>
      </c>
      <c r="J6" s="259"/>
      <c r="K6" s="258">
        <f>AVERAGE(D32:O32)</f>
        <v>715.6196581196582</v>
      </c>
      <c r="L6" s="259"/>
      <c r="M6" s="258">
        <f>AVERAGE(P32:X32)</f>
        <v>772.6227495908347</v>
      </c>
      <c r="N6" s="259"/>
      <c r="O6" s="390">
        <f>'0114(4度C)'!Y2</f>
        <v>0</v>
      </c>
      <c r="P6" s="390">
        <f>'0114(4度C)'!Z2</f>
        <v>0</v>
      </c>
      <c r="Q6" s="391">
        <f>'0114(4度C)'!AC2</f>
        <v>47</v>
      </c>
      <c r="R6" s="391">
        <f>'0114(4度C)'!AD2</f>
        <v>0</v>
      </c>
    </row>
    <row r="7" spans="2:34" ht="28.5" customHeight="1">
      <c r="B7" s="285"/>
      <c r="C7" s="250" t="s">
        <v>23</v>
      </c>
      <c r="D7" s="251"/>
      <c r="E7" s="252">
        <f>AVERAGE(D15:O15,D33:X33)</f>
        <v>456.81046004642911</v>
      </c>
      <c r="F7" s="253" t="e">
        <f>AVERAGE(#REF!,D15:K15)</f>
        <v>#REF!</v>
      </c>
      <c r="G7" s="254">
        <f>AVERAGE(D15:K15)</f>
        <v>170.15548355203649</v>
      </c>
      <c r="H7" s="255"/>
      <c r="I7" s="254">
        <f>AVERAGE(L15:O15)</f>
        <v>83.775428818097424</v>
      </c>
      <c r="J7" s="255"/>
      <c r="K7" s="254">
        <f>AVERAGE(D33:O33)</f>
        <v>631.26871358295534</v>
      </c>
      <c r="L7" s="255"/>
      <c r="M7" s="254">
        <f>AVERAGE(P33:X33)</f>
        <v>683.32954478832312</v>
      </c>
      <c r="N7" s="255"/>
      <c r="O7" s="390"/>
      <c r="P7" s="390"/>
      <c r="Q7" s="391"/>
      <c r="R7" s="391"/>
    </row>
    <row r="8" spans="2:34" ht="28.5" customHeight="1">
      <c r="B8" s="286"/>
      <c r="C8" s="250" t="s">
        <v>24</v>
      </c>
      <c r="D8" s="251"/>
      <c r="E8" s="248">
        <f>AVERAGE(D16:O16,D34:X34)</f>
        <v>0.88560131025264932</v>
      </c>
      <c r="F8" s="249" t="e">
        <f>AVERAGE(D16:K16,#REF!)</f>
        <v>#REF!</v>
      </c>
      <c r="G8" s="238">
        <f>AVERAGE(D16:K16)</f>
        <v>0.89148226577930723</v>
      </c>
      <c r="H8" s="239"/>
      <c r="I8" s="238">
        <f>AVERAGE(L16:O16)</f>
        <v>0.88702414547330111</v>
      </c>
      <c r="J8" s="239"/>
      <c r="K8" s="238">
        <f>AVERAGE(D34:O34)</f>
        <v>0.882375875800257</v>
      </c>
      <c r="L8" s="239"/>
      <c r="M8" s="238">
        <f>AVERAGE(P34:X34)</f>
        <v>0.88302174198060135</v>
      </c>
      <c r="N8" s="239"/>
      <c r="O8" s="390"/>
      <c r="P8" s="390"/>
      <c r="Q8" s="391"/>
      <c r="R8" s="391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36" t="s">
        <v>26</v>
      </c>
      <c r="C11" s="237"/>
      <c r="D11" s="240" t="s">
        <v>27</v>
      </c>
      <c r="E11" s="241"/>
      <c r="F11" s="241"/>
      <c r="G11" s="241"/>
      <c r="H11" s="241"/>
      <c r="I11" s="241"/>
      <c r="J11" s="241"/>
      <c r="K11" s="241"/>
      <c r="L11" s="242" t="s">
        <v>28</v>
      </c>
      <c r="M11" s="243"/>
      <c r="N11" s="243"/>
      <c r="O11" s="244"/>
    </row>
    <row r="12" spans="2:34" ht="17.25" customHeight="1">
      <c r="B12" s="230" t="s">
        <v>29</v>
      </c>
      <c r="C12" s="231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1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AB13" s="25"/>
      <c r="AC13" s="25"/>
      <c r="AD13" s="25"/>
      <c r="AE13" s="25"/>
    </row>
    <row r="14" spans="2:34" ht="40.15" customHeight="1">
      <c r="B14" s="233" t="s">
        <v>40</v>
      </c>
      <c r="C14" s="26" t="s">
        <v>41</v>
      </c>
      <c r="D14" s="27" t="s">
        <v>42</v>
      </c>
      <c r="E14" s="28">
        <v>81.818181818181813</v>
      </c>
      <c r="F14" s="28">
        <v>96.774193548387089</v>
      </c>
      <c r="G14" s="28">
        <v>86.956521739130437</v>
      </c>
      <c r="H14" s="28">
        <v>109.87654320987654</v>
      </c>
      <c r="I14" s="28">
        <v>572.75</v>
      </c>
      <c r="J14" s="28" t="s">
        <v>42</v>
      </c>
      <c r="K14" s="29" t="s">
        <v>42</v>
      </c>
      <c r="L14" s="27" t="s">
        <v>42</v>
      </c>
      <c r="M14" s="30">
        <v>100</v>
      </c>
      <c r="N14" s="28" t="s">
        <v>42</v>
      </c>
      <c r="O14" s="31">
        <v>88.888888888888886</v>
      </c>
      <c r="AB14" s="32"/>
      <c r="AC14" s="32"/>
      <c r="AD14" s="25"/>
      <c r="AE14" s="25"/>
    </row>
    <row r="15" spans="2:34" ht="39.6" customHeight="1">
      <c r="B15" s="233"/>
      <c r="C15" s="33" t="s">
        <v>43</v>
      </c>
      <c r="D15" s="34" t="s">
        <v>42</v>
      </c>
      <c r="E15" s="35">
        <v>72.885501906596787</v>
      </c>
      <c r="F15" s="35">
        <v>85.836141850921067</v>
      </c>
      <c r="G15" s="35">
        <v>77.180167775270718</v>
      </c>
      <c r="H15" s="35">
        <v>97.685610470406331</v>
      </c>
      <c r="I15" s="35">
        <v>517.18999575698751</v>
      </c>
      <c r="J15" s="35" t="s">
        <v>42</v>
      </c>
      <c r="K15" s="36" t="s">
        <v>42</v>
      </c>
      <c r="L15" s="34" t="s">
        <v>42</v>
      </c>
      <c r="M15" s="37">
        <v>88.719085968471902</v>
      </c>
      <c r="N15" s="35" t="s">
        <v>42</v>
      </c>
      <c r="O15" s="38">
        <v>78.831771667722947</v>
      </c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33"/>
      <c r="C16" s="41" t="s">
        <v>44</v>
      </c>
      <c r="D16" s="42" t="s">
        <v>42</v>
      </c>
      <c r="E16" s="43">
        <f t="shared" ref="E16:I16" si="0">E15/E14</f>
        <v>0.8908228010806275</v>
      </c>
      <c r="F16" s="43">
        <f t="shared" si="0"/>
        <v>0.88697346579285108</v>
      </c>
      <c r="G16" s="43">
        <f t="shared" si="0"/>
        <v>0.88757192941561325</v>
      </c>
      <c r="H16" s="43">
        <f t="shared" si="0"/>
        <v>0.88904881439358574</v>
      </c>
      <c r="I16" s="43">
        <f t="shared" si="0"/>
        <v>0.90299431821385856</v>
      </c>
      <c r="J16" s="43" t="s">
        <v>42</v>
      </c>
      <c r="K16" s="44" t="s">
        <v>42</v>
      </c>
      <c r="L16" s="42" t="s">
        <v>42</v>
      </c>
      <c r="M16" s="45">
        <f t="shared" ref="M16" si="1">M15/M14</f>
        <v>0.887190859684719</v>
      </c>
      <c r="N16" s="43" t="s">
        <v>42</v>
      </c>
      <c r="O16" s="46">
        <f t="shared" ref="O16" si="2">O15/O14</f>
        <v>0.88685743126188321</v>
      </c>
      <c r="AB16" s="32"/>
      <c r="AC16" s="32"/>
      <c r="AD16" s="32"/>
      <c r="AE16" s="32"/>
    </row>
    <row r="17" spans="2:44" ht="17.25" customHeight="1">
      <c r="B17" s="232" t="s">
        <v>45</v>
      </c>
      <c r="C17" s="13" t="s">
        <v>46</v>
      </c>
      <c r="D17" s="47" t="s">
        <v>42</v>
      </c>
      <c r="E17" s="48">
        <v>0.2083912037037037</v>
      </c>
      <c r="F17" s="48">
        <v>0.29192129629629632</v>
      </c>
      <c r="G17" s="48">
        <v>0.29166666666666669</v>
      </c>
      <c r="H17" s="48">
        <v>0.29192129629629632</v>
      </c>
      <c r="I17" s="48">
        <v>0.49608796296296298</v>
      </c>
      <c r="J17" s="48" t="s">
        <v>42</v>
      </c>
      <c r="K17" s="48" t="s">
        <v>42</v>
      </c>
      <c r="L17" s="47" t="s">
        <v>42</v>
      </c>
      <c r="M17" s="49">
        <v>0.70833333333333337</v>
      </c>
      <c r="N17" s="48" t="s">
        <v>42</v>
      </c>
      <c r="O17" s="50">
        <v>0.7084259259259259</v>
      </c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7" t="s">
        <v>42</v>
      </c>
      <c r="E18" s="48">
        <v>0.62638888888888888</v>
      </c>
      <c r="F18" s="48">
        <v>0.45069444444444445</v>
      </c>
      <c r="G18" s="48">
        <v>0.57325231481481487</v>
      </c>
      <c r="H18" s="48">
        <v>0.55284722222222227</v>
      </c>
      <c r="I18" s="48">
        <v>0.54613425925925929</v>
      </c>
      <c r="J18" s="48" t="s">
        <v>42</v>
      </c>
      <c r="K18" s="48" t="s">
        <v>42</v>
      </c>
      <c r="L18" s="47" t="s">
        <v>42</v>
      </c>
      <c r="M18" s="49">
        <v>0.82777777777777772</v>
      </c>
      <c r="N18" s="48" t="s">
        <v>42</v>
      </c>
      <c r="O18" s="50">
        <v>0.85490740740740745</v>
      </c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4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AB19" s="192"/>
      <c r="AC19" s="192"/>
      <c r="AD19" s="192"/>
      <c r="AE19" s="192"/>
      <c r="AF19" s="192"/>
      <c r="AG19" s="192"/>
      <c r="AH19" s="192"/>
      <c r="AI19" s="192"/>
      <c r="AJ19" s="192"/>
      <c r="AK19" s="192"/>
      <c r="AL19" s="192"/>
      <c r="AM19" s="192"/>
      <c r="AN19" s="192"/>
      <c r="AO19" s="25"/>
      <c r="AP19" s="25"/>
      <c r="AQ19" s="25"/>
      <c r="AR19" s="25"/>
    </row>
    <row r="20" spans="2:44" ht="17.25" customHeight="1">
      <c r="B20" s="235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2"/>
      <c r="AC20" s="192"/>
      <c r="AD20" s="192"/>
      <c r="AE20" s="192"/>
      <c r="AF20" s="192"/>
      <c r="AG20" s="192"/>
      <c r="AH20" s="192"/>
      <c r="AI20" s="192"/>
      <c r="AJ20" s="192"/>
      <c r="AK20" s="192"/>
      <c r="AL20" s="192"/>
      <c r="AM20" s="192"/>
      <c r="AN20" s="192"/>
      <c r="AO20" s="25"/>
      <c r="AP20" s="25"/>
      <c r="AQ20" s="25"/>
      <c r="AR20" s="25"/>
    </row>
    <row r="21" spans="2:44" ht="17.25" customHeight="1">
      <c r="B21" s="234" t="s">
        <v>51</v>
      </c>
      <c r="C21" s="51" t="s">
        <v>49</v>
      </c>
      <c r="D21" s="54"/>
      <c r="E21" s="52">
        <v>12</v>
      </c>
      <c r="F21" s="52">
        <v>6</v>
      </c>
      <c r="G21" s="52">
        <v>10</v>
      </c>
      <c r="H21" s="52">
        <v>9</v>
      </c>
      <c r="I21" s="52">
        <v>2</v>
      </c>
      <c r="J21" s="52"/>
      <c r="K21" s="53"/>
      <c r="L21" s="54"/>
      <c r="M21" s="55">
        <v>4</v>
      </c>
      <c r="N21" s="52"/>
      <c r="O21" s="56">
        <v>4</v>
      </c>
      <c r="Q21" s="9"/>
      <c r="R21" s="9"/>
      <c r="S21" s="9"/>
      <c r="T21" s="9"/>
      <c r="AB21" s="192"/>
      <c r="AC21" s="192"/>
      <c r="AD21" s="192"/>
      <c r="AE21" s="192"/>
      <c r="AF21" s="192"/>
      <c r="AG21" s="192"/>
      <c r="AH21" s="192"/>
      <c r="AI21" s="192"/>
      <c r="AJ21" s="192"/>
      <c r="AK21" s="192"/>
      <c r="AL21" s="192"/>
      <c r="AM21" s="192"/>
      <c r="AN21" s="192"/>
      <c r="AO21" s="25"/>
      <c r="AP21" s="25"/>
      <c r="AQ21" s="25"/>
      <c r="AR21" s="25"/>
    </row>
    <row r="22" spans="2:44" ht="17.25" customHeight="1">
      <c r="B22" s="235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2"/>
      <c r="AA22" s="192"/>
      <c r="AB22" s="192"/>
      <c r="AC22" s="192"/>
      <c r="AD22" s="192"/>
      <c r="AE22" s="192"/>
      <c r="AF22" s="192"/>
      <c r="AG22" s="192"/>
      <c r="AH22" s="192"/>
      <c r="AI22" s="192"/>
      <c r="AJ22" s="192"/>
      <c r="AK22" s="192"/>
      <c r="AL22" s="192"/>
      <c r="AM22" s="192"/>
      <c r="AN22" s="192"/>
      <c r="AO22" s="25"/>
      <c r="AP22" s="25"/>
      <c r="AQ22" s="25"/>
      <c r="AR22" s="25"/>
    </row>
    <row r="23" spans="2:44" ht="17.25" customHeight="1">
      <c r="B23" s="230" t="s">
        <v>53</v>
      </c>
      <c r="C23" s="231"/>
      <c r="D23" s="57" t="s">
        <v>42</v>
      </c>
      <c r="E23" s="58">
        <v>22</v>
      </c>
      <c r="F23" s="58">
        <v>20.666666666666668</v>
      </c>
      <c r="G23" s="58">
        <v>23</v>
      </c>
      <c r="H23" s="58">
        <v>20.25</v>
      </c>
      <c r="I23" s="58">
        <v>6</v>
      </c>
      <c r="J23" s="58" t="s">
        <v>42</v>
      </c>
      <c r="K23" s="59" t="s">
        <v>42</v>
      </c>
      <c r="L23" s="57" t="s">
        <v>42</v>
      </c>
      <c r="M23" s="60">
        <v>19.333333333333332</v>
      </c>
      <c r="N23" s="58" t="s">
        <v>42</v>
      </c>
      <c r="O23" s="61">
        <v>22.5</v>
      </c>
    </row>
    <row r="24" spans="2:44" ht="17.25" customHeight="1">
      <c r="B24" s="220" t="s">
        <v>54</v>
      </c>
      <c r="C24" s="221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20" t="s">
        <v>59</v>
      </c>
      <c r="C25" s="221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22" t="s">
        <v>60</v>
      </c>
      <c r="C26" s="223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36" t="s">
        <v>26</v>
      </c>
      <c r="C29" s="237"/>
      <c r="D29" s="224" t="s">
        <v>64</v>
      </c>
      <c r="E29" s="225"/>
      <c r="F29" s="225"/>
      <c r="G29" s="225"/>
      <c r="H29" s="225"/>
      <c r="I29" s="225"/>
      <c r="J29" s="225"/>
      <c r="K29" s="225"/>
      <c r="L29" s="225"/>
      <c r="M29" s="225"/>
      <c r="N29" s="225"/>
      <c r="O29" s="226"/>
      <c r="P29" s="227" t="s">
        <v>65</v>
      </c>
      <c r="Q29" s="228"/>
      <c r="R29" s="228"/>
      <c r="S29" s="228"/>
      <c r="T29" s="228"/>
      <c r="U29" s="228"/>
      <c r="V29" s="228"/>
      <c r="W29" s="228"/>
      <c r="X29" s="229"/>
    </row>
    <row r="30" spans="2:44" ht="17.25" customHeight="1">
      <c r="B30" s="230" t="s">
        <v>29</v>
      </c>
      <c r="C30" s="231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30"/>
      <c r="C31" s="231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33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286.92307692307691</v>
      </c>
      <c r="H32" s="28">
        <v>433.33333333333331</v>
      </c>
      <c r="I32" s="28" t="s">
        <v>42</v>
      </c>
      <c r="J32" s="28" t="s">
        <v>42</v>
      </c>
      <c r="K32" s="28">
        <v>738.46153846153857</v>
      </c>
      <c r="L32" s="28" t="s">
        <v>42</v>
      </c>
      <c r="M32" s="28">
        <v>825</v>
      </c>
      <c r="N32" s="28">
        <v>1150</v>
      </c>
      <c r="O32" s="28">
        <v>860</v>
      </c>
      <c r="P32" s="27">
        <v>306.38297872340428</v>
      </c>
      <c r="Q32" s="28" t="s">
        <v>42</v>
      </c>
      <c r="R32" s="28" t="s">
        <v>42</v>
      </c>
      <c r="S32" s="28" t="s">
        <v>42</v>
      </c>
      <c r="T32" s="28">
        <v>787.5</v>
      </c>
      <c r="U32" s="28" t="s">
        <v>42</v>
      </c>
      <c r="V32" s="28">
        <v>776.47058823529414</v>
      </c>
      <c r="W32" s="28">
        <v>969.23076923076928</v>
      </c>
      <c r="X32" s="31">
        <v>1023.5294117647059</v>
      </c>
    </row>
    <row r="33" spans="2:24" ht="39.6" customHeight="1">
      <c r="B33" s="233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250.7267084166686</v>
      </c>
      <c r="H33" s="35">
        <v>386.12800184729139</v>
      </c>
      <c r="I33" s="35" t="s">
        <v>42</v>
      </c>
      <c r="J33" s="35" t="s">
        <v>42</v>
      </c>
      <c r="K33" s="35">
        <v>645.49119901653808</v>
      </c>
      <c r="L33" s="35" t="s">
        <v>42</v>
      </c>
      <c r="M33" s="35">
        <v>737.50169078743068</v>
      </c>
      <c r="N33" s="35">
        <v>1003.4606725188141</v>
      </c>
      <c r="O33" s="35">
        <v>764.30400891098907</v>
      </c>
      <c r="P33" s="34">
        <v>266.15419208370298</v>
      </c>
      <c r="Q33" s="35" t="s">
        <v>42</v>
      </c>
      <c r="R33" s="35" t="s">
        <v>42</v>
      </c>
      <c r="S33" s="35" t="s">
        <v>42</v>
      </c>
      <c r="T33" s="35">
        <v>701.9173871265757</v>
      </c>
      <c r="U33" s="35" t="s">
        <v>42</v>
      </c>
      <c r="V33" s="35">
        <v>693.96649954796192</v>
      </c>
      <c r="W33" s="35">
        <v>859.94712033125245</v>
      </c>
      <c r="X33" s="38">
        <v>894.66252485212215</v>
      </c>
    </row>
    <row r="34" spans="2:24" ht="40.15" customHeight="1">
      <c r="B34" s="233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0.87384643684093621</v>
      </c>
      <c r="H34" s="43">
        <f>H33/H32</f>
        <v>0.89106461964759553</v>
      </c>
      <c r="I34" s="43" t="s">
        <v>42</v>
      </c>
      <c r="J34" s="43" t="s">
        <v>42</v>
      </c>
      <c r="K34" s="43">
        <f>K33/K32</f>
        <v>0.87410266533489522</v>
      </c>
      <c r="L34" s="43" t="s">
        <v>42</v>
      </c>
      <c r="M34" s="43">
        <f>M33/M32</f>
        <v>0.89394144337870385</v>
      </c>
      <c r="N34" s="43">
        <f>N33/N32</f>
        <v>0.87257449784244712</v>
      </c>
      <c r="O34" s="43">
        <f>O33/O32</f>
        <v>0.88872559175696408</v>
      </c>
      <c r="P34" s="42">
        <f>P33/P32</f>
        <v>0.8686977102731972</v>
      </c>
      <c r="Q34" s="43" t="s">
        <v>42</v>
      </c>
      <c r="R34" s="43" t="s">
        <v>42</v>
      </c>
      <c r="S34" s="43" t="s">
        <v>42</v>
      </c>
      <c r="T34" s="43">
        <f>T33/T32</f>
        <v>0.89132366619247705</v>
      </c>
      <c r="U34" s="43" t="s">
        <v>42</v>
      </c>
      <c r="V34" s="43">
        <f>V33/V32</f>
        <v>0.89374473426631451</v>
      </c>
      <c r="W34" s="43">
        <f>W33/W32</f>
        <v>0.88724702891319696</v>
      </c>
      <c r="X34" s="46">
        <f>X33/X32</f>
        <v>0.87409557025782048</v>
      </c>
    </row>
    <row r="35" spans="2:24" ht="17.25" customHeight="1">
      <c r="B35" s="232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0.31332175925925926</v>
      </c>
      <c r="H35" s="48">
        <v>0.25031249999999999</v>
      </c>
      <c r="I35" s="48" t="s">
        <v>42</v>
      </c>
      <c r="J35" s="48" t="s">
        <v>42</v>
      </c>
      <c r="K35" s="48">
        <v>0.29166666666666669</v>
      </c>
      <c r="L35" s="48" t="s">
        <v>42</v>
      </c>
      <c r="M35" s="48">
        <v>0.25</v>
      </c>
      <c r="N35" s="48">
        <v>0.25</v>
      </c>
      <c r="O35" s="48">
        <v>0.29172453703703705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>
        <v>0.70835648148148145</v>
      </c>
      <c r="U35" s="48" t="s">
        <v>42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30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0.45702546296296298</v>
      </c>
      <c r="H36" s="48">
        <v>0.29374999999999996</v>
      </c>
      <c r="I36" s="48" t="s">
        <v>42</v>
      </c>
      <c r="J36" s="48" t="s">
        <v>42</v>
      </c>
      <c r="K36" s="48">
        <v>0.44310185185185186</v>
      </c>
      <c r="L36" s="48" t="s">
        <v>42</v>
      </c>
      <c r="M36" s="48">
        <v>0.43766203703703704</v>
      </c>
      <c r="N36" s="48">
        <v>0.46543981481481483</v>
      </c>
      <c r="O36" s="48">
        <v>0.42916666666666664</v>
      </c>
      <c r="P36" s="47">
        <v>0.80833333333333335</v>
      </c>
      <c r="Q36" s="48" t="s">
        <v>42</v>
      </c>
      <c r="R36" s="48" t="s">
        <v>42</v>
      </c>
      <c r="S36" s="48" t="s">
        <v>42</v>
      </c>
      <c r="T36" s="48">
        <v>0.88124999999999998</v>
      </c>
      <c r="U36" s="48" t="s">
        <v>42</v>
      </c>
      <c r="V36" s="48">
        <v>0.88624999999999998</v>
      </c>
      <c r="W36" s="48">
        <v>0.97638888888888886</v>
      </c>
      <c r="X36" s="50">
        <v>0.97177083333333336</v>
      </c>
    </row>
    <row r="37" spans="2:24" ht="17.25" customHeight="1">
      <c r="B37" s="230" t="s">
        <v>53</v>
      </c>
      <c r="C37" s="231"/>
      <c r="D37" s="58" t="s">
        <v>42</v>
      </c>
      <c r="E37" s="58" t="s">
        <v>42</v>
      </c>
      <c r="F37" s="58" t="s">
        <v>42</v>
      </c>
      <c r="G37" s="58">
        <v>10.833333333333334</v>
      </c>
      <c r="H37" s="58">
        <v>6</v>
      </c>
      <c r="I37" s="58" t="s">
        <v>42</v>
      </c>
      <c r="J37" s="58" t="s">
        <v>42</v>
      </c>
      <c r="K37" s="58">
        <v>4.333333333333333</v>
      </c>
      <c r="L37" s="58" t="s">
        <v>42</v>
      </c>
      <c r="M37" s="58">
        <v>4</v>
      </c>
      <c r="N37" s="58">
        <v>3</v>
      </c>
      <c r="O37" s="58">
        <v>3.75</v>
      </c>
      <c r="P37" s="57">
        <v>11.75</v>
      </c>
      <c r="Q37" s="58" t="s">
        <v>42</v>
      </c>
      <c r="R37" s="58" t="s">
        <v>42</v>
      </c>
      <c r="S37" s="58" t="s">
        <v>42</v>
      </c>
      <c r="T37" s="39">
        <v>4</v>
      </c>
      <c r="U37" s="48" t="s">
        <v>42</v>
      </c>
      <c r="V37" s="58">
        <v>4.25</v>
      </c>
      <c r="W37" s="58">
        <v>3.25</v>
      </c>
      <c r="X37" s="61">
        <v>3.4</v>
      </c>
    </row>
    <row r="38" spans="2:24" ht="17.25" customHeight="1">
      <c r="B38" s="220" t="s">
        <v>54</v>
      </c>
      <c r="C38" s="221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20" t="s">
        <v>59</v>
      </c>
      <c r="C39" s="221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22" t="s">
        <v>60</v>
      </c>
      <c r="C40" s="223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2499D-269A-46DF-9A4C-EB3E0DEFB0B9}">
  <sheetPr>
    <tabColor theme="9" tint="0.59999389629810485"/>
    <pageSetUpPr fitToPage="1"/>
  </sheetPr>
  <dimension ref="A1:AC205"/>
  <sheetViews>
    <sheetView zoomScale="85" zoomScaleNormal="85" workbookViewId="0">
      <pane ySplit="4" topLeftCell="A5" activePane="bottomLeft" state="frozen"/>
      <selection activeCell="Q41" sqref="Q41"/>
      <selection pane="bottomLeft" activeCell="Q41" sqref="Q41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SUM(F5:F191)</f>
        <v>109228</v>
      </c>
      <c r="E1" s="88" t="s">
        <v>3</v>
      </c>
      <c r="F1" s="89">
        <f>SUM(G5:G191)</f>
        <v>2162905.9000000004</v>
      </c>
      <c r="G1" s="90" t="s">
        <v>84</v>
      </c>
      <c r="H1" s="91">
        <f>L21+L38+L55+L72+L89+L106+L123+L140+L157+L174+L191</f>
        <v>58.56666666666667</v>
      </c>
      <c r="I1" s="345" t="s">
        <v>85</v>
      </c>
      <c r="J1" s="341"/>
      <c r="K1" s="361"/>
      <c r="L1" s="365" t="s">
        <v>86</v>
      </c>
      <c r="M1" s="366"/>
      <c r="N1" s="367"/>
      <c r="O1" s="341" t="s">
        <v>87</v>
      </c>
      <c r="P1" s="341"/>
      <c r="Q1" s="341"/>
      <c r="R1" s="342"/>
      <c r="S1" s="345" t="s">
        <v>88</v>
      </c>
      <c r="T1" s="341"/>
      <c r="U1" s="341"/>
      <c r="V1" s="341"/>
      <c r="W1" s="341"/>
      <c r="X1" s="342"/>
      <c r="Y1" s="341" t="s">
        <v>89</v>
      </c>
      <c r="Z1" s="341"/>
      <c r="AA1" s="345" t="s">
        <v>90</v>
      </c>
      <c r="AB1" s="347"/>
      <c r="AC1" s="348"/>
    </row>
    <row r="2" spans="1:29" ht="26.25" customHeight="1" thickBot="1">
      <c r="A2" s="354">
        <v>46036</v>
      </c>
      <c r="B2" s="355"/>
      <c r="C2" s="92" t="s">
        <v>40</v>
      </c>
      <c r="D2" s="93">
        <f>AVERAGE(N21,N38,N55,N72,N89,N106,N123,N140,N157,N174,N191)</f>
        <v>654.93272776721335</v>
      </c>
      <c r="E2" s="93" t="s">
        <v>91</v>
      </c>
      <c r="F2" s="94">
        <f>F1/D1</f>
        <v>19.801753213461755</v>
      </c>
      <c r="G2" s="95" t="s">
        <v>92</v>
      </c>
      <c r="H2" s="96">
        <f>COUNT(H5:H191)</f>
        <v>2</v>
      </c>
      <c r="I2" s="362"/>
      <c r="J2" s="363"/>
      <c r="K2" s="364"/>
      <c r="L2" s="368"/>
      <c r="M2" s="343"/>
      <c r="N2" s="369"/>
      <c r="O2" s="343"/>
      <c r="P2" s="343"/>
      <c r="Q2" s="343"/>
      <c r="R2" s="344"/>
      <c r="S2" s="346"/>
      <c r="T2" s="343"/>
      <c r="U2" s="343"/>
      <c r="V2" s="343"/>
      <c r="W2" s="343"/>
      <c r="X2" s="344"/>
      <c r="Y2" s="343"/>
      <c r="Z2" s="343"/>
      <c r="AA2" s="349"/>
      <c r="AB2" s="350"/>
      <c r="AC2" s="351"/>
    </row>
    <row r="3" spans="1:29" ht="23.25" customHeight="1">
      <c r="A3" s="356" t="s">
        <v>93</v>
      </c>
      <c r="B3" s="358" t="s">
        <v>94</v>
      </c>
      <c r="C3" s="315" t="s">
        <v>95</v>
      </c>
      <c r="D3" s="315"/>
      <c r="E3" s="337" t="s">
        <v>96</v>
      </c>
      <c r="F3" s="315" t="s">
        <v>97</v>
      </c>
      <c r="G3" s="337" t="s">
        <v>98</v>
      </c>
      <c r="H3" s="339" t="s">
        <v>99</v>
      </c>
      <c r="I3" s="329" t="s">
        <v>100</v>
      </c>
      <c r="J3" s="325" t="s">
        <v>101</v>
      </c>
      <c r="K3" s="327" t="s">
        <v>40</v>
      </c>
      <c r="L3" s="352" t="s">
        <v>100</v>
      </c>
      <c r="M3" s="325" t="s">
        <v>101</v>
      </c>
      <c r="N3" s="327" t="s">
        <v>40</v>
      </c>
      <c r="O3" s="329" t="s">
        <v>100</v>
      </c>
      <c r="P3" s="331" t="s">
        <v>40</v>
      </c>
      <c r="Q3" s="333" t="s">
        <v>102</v>
      </c>
      <c r="R3" s="335" t="s">
        <v>103</v>
      </c>
      <c r="S3" s="314" t="s">
        <v>104</v>
      </c>
      <c r="T3" s="315"/>
      <c r="U3" s="316" t="s">
        <v>105</v>
      </c>
      <c r="V3" s="316" t="s">
        <v>106</v>
      </c>
      <c r="W3" s="315" t="s">
        <v>107</v>
      </c>
      <c r="X3" s="318"/>
      <c r="Y3" s="319" t="s">
        <v>108</v>
      </c>
      <c r="Z3" s="320"/>
      <c r="AA3" s="323" t="s">
        <v>101</v>
      </c>
      <c r="AB3" s="370" t="s">
        <v>102</v>
      </c>
      <c r="AC3" s="372" t="s">
        <v>109</v>
      </c>
    </row>
    <row r="4" spans="1:29" ht="17.25" customHeight="1" thickBot="1">
      <c r="A4" s="357"/>
      <c r="B4" s="359"/>
      <c r="C4" s="360"/>
      <c r="D4" s="360"/>
      <c r="E4" s="338"/>
      <c r="F4" s="360"/>
      <c r="G4" s="338"/>
      <c r="H4" s="340"/>
      <c r="I4" s="330"/>
      <c r="J4" s="326"/>
      <c r="K4" s="328"/>
      <c r="L4" s="353"/>
      <c r="M4" s="326"/>
      <c r="N4" s="328"/>
      <c r="O4" s="330"/>
      <c r="P4" s="332"/>
      <c r="Q4" s="334"/>
      <c r="R4" s="336"/>
      <c r="S4" s="68" t="s">
        <v>110</v>
      </c>
      <c r="T4" s="99" t="s">
        <v>111</v>
      </c>
      <c r="U4" s="317"/>
      <c r="V4" s="317"/>
      <c r="W4" s="99" t="s">
        <v>112</v>
      </c>
      <c r="X4" s="69" t="s">
        <v>113</v>
      </c>
      <c r="Y4" s="321"/>
      <c r="Z4" s="322"/>
      <c r="AA4" s="324"/>
      <c r="AB4" s="371"/>
      <c r="AC4" s="373"/>
    </row>
    <row r="5" spans="1:29" ht="15.75" customHeight="1">
      <c r="A5" s="311" t="s">
        <v>118</v>
      </c>
      <c r="B5" s="146" t="s">
        <v>114</v>
      </c>
      <c r="C5" s="304" t="s">
        <v>125</v>
      </c>
      <c r="D5" s="305"/>
      <c r="E5" s="147">
        <v>19.7</v>
      </c>
      <c r="F5" s="97">
        <v>595</v>
      </c>
      <c r="G5" s="148">
        <f t="shared" ref="G5:G10" si="0">E5*F5</f>
        <v>11721.5</v>
      </c>
      <c r="H5" s="149"/>
      <c r="I5" s="150">
        <v>6</v>
      </c>
      <c r="J5" s="151">
        <v>2500</v>
      </c>
      <c r="K5" s="152">
        <f>J5/I5</f>
        <v>416.66666666666669</v>
      </c>
      <c r="L5" s="153">
        <v>6</v>
      </c>
      <c r="M5" s="151">
        <f t="shared" ref="M5:M10" si="1">F5/V5*60</f>
        <v>2257.1127502634322</v>
      </c>
      <c r="N5" s="152">
        <f t="shared" ref="N5:N10" si="2">M5/L5</f>
        <v>376.18545837723872</v>
      </c>
      <c r="O5" s="154">
        <f t="shared" ref="O5:O10" si="3">L5-I5</f>
        <v>0</v>
      </c>
      <c r="P5" s="155">
        <f t="shared" ref="P5:P10" si="4">N5-K5</f>
        <v>-40.481208289427968</v>
      </c>
      <c r="Q5" s="156">
        <f t="shared" ref="Q5:Q10" si="5">N5/K5</f>
        <v>0.90284510010537289</v>
      </c>
      <c r="R5" s="306">
        <f>Q21</f>
        <v>0.87384643684093621</v>
      </c>
      <c r="S5" s="157">
        <v>0.31332175925925926</v>
      </c>
      <c r="T5" s="158">
        <v>0.32430555555555557</v>
      </c>
      <c r="U5" s="159"/>
      <c r="V5" s="160">
        <v>15.816666666666688</v>
      </c>
      <c r="W5" s="161"/>
      <c r="X5" s="162"/>
      <c r="Y5" s="309"/>
      <c r="Z5" s="310"/>
      <c r="AA5" s="115">
        <f t="shared" ref="AA5:AA10" si="6">M5-J5</f>
        <v>-242.88724973656781</v>
      </c>
      <c r="AB5" s="156">
        <f t="shared" ref="AB5:AB10" si="7">M5/J5</f>
        <v>0.90284510010537289</v>
      </c>
      <c r="AC5" s="290">
        <f>AB21</f>
        <v>0.8738464368409361</v>
      </c>
    </row>
    <row r="6" spans="1:29" ht="15.75" customHeight="1">
      <c r="A6" s="312"/>
      <c r="B6" s="100" t="s">
        <v>114</v>
      </c>
      <c r="C6" s="293" t="s">
        <v>115</v>
      </c>
      <c r="D6" s="294"/>
      <c r="E6" s="101">
        <v>29.85</v>
      </c>
      <c r="F6" s="102">
        <v>2053</v>
      </c>
      <c r="G6" s="103">
        <f t="shared" si="0"/>
        <v>61282.05</v>
      </c>
      <c r="H6" s="26"/>
      <c r="I6" s="104">
        <v>12</v>
      </c>
      <c r="J6" s="105">
        <v>3600</v>
      </c>
      <c r="K6" s="106">
        <f t="shared" ref="K6:K23" si="8">J6/I6</f>
        <v>300</v>
      </c>
      <c r="L6" s="107">
        <v>12</v>
      </c>
      <c r="M6" s="105">
        <f t="shared" si="1"/>
        <v>3119.7973828619679</v>
      </c>
      <c r="N6" s="106">
        <f t="shared" si="2"/>
        <v>259.98311523849731</v>
      </c>
      <c r="O6" s="108">
        <f t="shared" si="3"/>
        <v>0</v>
      </c>
      <c r="P6" s="109">
        <f t="shared" si="4"/>
        <v>-40.016884761502695</v>
      </c>
      <c r="Q6" s="110">
        <f t="shared" si="5"/>
        <v>0.86661038412832436</v>
      </c>
      <c r="R6" s="307"/>
      <c r="S6" s="47">
        <v>0.32777777777777778</v>
      </c>
      <c r="T6" s="48">
        <v>0.35519675925925925</v>
      </c>
      <c r="U6" s="111">
        <v>4.9999999999999822</v>
      </c>
      <c r="V6" s="112">
        <v>39.48333333333332</v>
      </c>
      <c r="W6" s="113"/>
      <c r="X6" s="116"/>
      <c r="Y6" s="295"/>
      <c r="Z6" s="296"/>
      <c r="AA6" s="117">
        <f t="shared" si="6"/>
        <v>-480.20261713803211</v>
      </c>
      <c r="AB6" s="110">
        <f t="shared" si="7"/>
        <v>0.86661038412832436</v>
      </c>
      <c r="AC6" s="291"/>
    </row>
    <row r="7" spans="1:29" ht="15.75" customHeight="1">
      <c r="A7" s="312"/>
      <c r="B7" s="100" t="s">
        <v>114</v>
      </c>
      <c r="C7" s="293" t="s">
        <v>116</v>
      </c>
      <c r="D7" s="294"/>
      <c r="E7" s="101">
        <v>29.52</v>
      </c>
      <c r="F7" s="102">
        <v>1973</v>
      </c>
      <c r="G7" s="103">
        <f t="shared" si="0"/>
        <v>58242.96</v>
      </c>
      <c r="H7" s="26"/>
      <c r="I7" s="104">
        <v>12</v>
      </c>
      <c r="J7" s="105">
        <v>3600</v>
      </c>
      <c r="K7" s="106">
        <f t="shared" si="8"/>
        <v>300</v>
      </c>
      <c r="L7" s="107">
        <v>12</v>
      </c>
      <c r="M7" s="105">
        <f t="shared" si="1"/>
        <v>3119.3675889328051</v>
      </c>
      <c r="N7" s="106">
        <f t="shared" si="2"/>
        <v>259.94729907773376</v>
      </c>
      <c r="O7" s="108">
        <f t="shared" si="3"/>
        <v>0</v>
      </c>
      <c r="P7" s="109">
        <f t="shared" si="4"/>
        <v>-40.05270092226624</v>
      </c>
      <c r="Q7" s="110">
        <f t="shared" si="5"/>
        <v>0.86649099692577924</v>
      </c>
      <c r="R7" s="307"/>
      <c r="S7" s="47">
        <v>0.35836805555555556</v>
      </c>
      <c r="T7" s="48">
        <v>0.38472222222222224</v>
      </c>
      <c r="U7" s="111">
        <v>4.5666666666666877</v>
      </c>
      <c r="V7" s="112">
        <v>37.950000000000017</v>
      </c>
      <c r="W7" s="113"/>
      <c r="X7" s="116"/>
      <c r="Y7" s="295"/>
      <c r="Z7" s="296"/>
      <c r="AA7" s="117">
        <f t="shared" si="6"/>
        <v>-480.63241106719488</v>
      </c>
      <c r="AB7" s="110">
        <f t="shared" si="7"/>
        <v>0.86649099692577924</v>
      </c>
      <c r="AC7" s="291"/>
    </row>
    <row r="8" spans="1:29" ht="15.75" customHeight="1">
      <c r="A8" s="312"/>
      <c r="B8" s="100" t="s">
        <v>120</v>
      </c>
      <c r="C8" s="293" t="s">
        <v>121</v>
      </c>
      <c r="D8" s="294"/>
      <c r="E8" s="101">
        <v>28.57</v>
      </c>
      <c r="F8" s="102">
        <v>2273</v>
      </c>
      <c r="G8" s="103">
        <f t="shared" si="0"/>
        <v>64939.61</v>
      </c>
      <c r="H8" s="26"/>
      <c r="I8" s="104">
        <v>12</v>
      </c>
      <c r="J8" s="105">
        <v>3600</v>
      </c>
      <c r="K8" s="106">
        <f t="shared" si="8"/>
        <v>300</v>
      </c>
      <c r="L8" s="107">
        <v>12</v>
      </c>
      <c r="M8" s="105">
        <f t="shared" si="1"/>
        <v>3113.6986301369825</v>
      </c>
      <c r="N8" s="106">
        <f t="shared" si="2"/>
        <v>259.47488584474854</v>
      </c>
      <c r="O8" s="108">
        <f t="shared" si="3"/>
        <v>0</v>
      </c>
      <c r="P8" s="109">
        <f t="shared" si="4"/>
        <v>-40.525114155251458</v>
      </c>
      <c r="Q8" s="110">
        <f t="shared" si="5"/>
        <v>0.86491628614916183</v>
      </c>
      <c r="R8" s="307"/>
      <c r="S8" s="47">
        <v>0.38833333333333331</v>
      </c>
      <c r="T8" s="48">
        <v>0.41875000000000001</v>
      </c>
      <c r="U8" s="111">
        <v>5.1999999999999336</v>
      </c>
      <c r="V8" s="112">
        <v>43.800000000000054</v>
      </c>
      <c r="W8" s="113"/>
      <c r="X8" s="116"/>
      <c r="Y8" s="295"/>
      <c r="Z8" s="296"/>
      <c r="AA8" s="117">
        <f t="shared" si="6"/>
        <v>-486.3013698630175</v>
      </c>
      <c r="AB8" s="110">
        <f t="shared" si="7"/>
        <v>0.86491628614916183</v>
      </c>
      <c r="AC8" s="291"/>
    </row>
    <row r="9" spans="1:29" ht="15.75" customHeight="1">
      <c r="A9" s="312"/>
      <c r="B9" s="100" t="s">
        <v>114</v>
      </c>
      <c r="C9" s="293" t="s">
        <v>119</v>
      </c>
      <c r="D9" s="294"/>
      <c r="E9" s="101">
        <v>25.64</v>
      </c>
      <c r="F9" s="102">
        <v>1428</v>
      </c>
      <c r="G9" s="103">
        <f t="shared" si="0"/>
        <v>36613.919999999998</v>
      </c>
      <c r="H9" s="13"/>
      <c r="I9" s="104">
        <v>11</v>
      </c>
      <c r="J9" s="105">
        <v>3600</v>
      </c>
      <c r="K9" s="106">
        <f t="shared" si="8"/>
        <v>327.27272727272725</v>
      </c>
      <c r="L9" s="118">
        <v>11</v>
      </c>
      <c r="M9" s="105">
        <f t="shared" si="1"/>
        <v>3153.8650306748423</v>
      </c>
      <c r="N9" s="106">
        <f t="shared" si="2"/>
        <v>286.71500278862203</v>
      </c>
      <c r="O9" s="108">
        <f t="shared" si="3"/>
        <v>0</v>
      </c>
      <c r="P9" s="109">
        <f t="shared" si="4"/>
        <v>-40.557724484105222</v>
      </c>
      <c r="Q9" s="110">
        <f t="shared" si="5"/>
        <v>0.87607361963190067</v>
      </c>
      <c r="R9" s="307"/>
      <c r="S9" s="47">
        <v>0.42222222222222222</v>
      </c>
      <c r="T9" s="48">
        <v>0.44108796296296299</v>
      </c>
      <c r="U9" s="111">
        <v>4.9999999999999822</v>
      </c>
      <c r="V9" s="112">
        <v>27.166666666666703</v>
      </c>
      <c r="W9" s="113"/>
      <c r="X9" s="116"/>
      <c r="Y9" s="295"/>
      <c r="Z9" s="296"/>
      <c r="AA9" s="117">
        <f t="shared" si="6"/>
        <v>-446.13496932515773</v>
      </c>
      <c r="AB9" s="110">
        <f t="shared" si="7"/>
        <v>0.87607361963190067</v>
      </c>
      <c r="AC9" s="291"/>
    </row>
    <row r="10" spans="1:29" ht="15.75" customHeight="1">
      <c r="A10" s="312"/>
      <c r="B10" s="100" t="s">
        <v>114</v>
      </c>
      <c r="C10" s="293" t="s">
        <v>219</v>
      </c>
      <c r="D10" s="294"/>
      <c r="E10" s="101">
        <v>30.95</v>
      </c>
      <c r="F10" s="102">
        <v>463</v>
      </c>
      <c r="G10" s="121">
        <f t="shared" si="0"/>
        <v>14329.85</v>
      </c>
      <c r="H10" s="122"/>
      <c r="I10" s="104">
        <v>12</v>
      </c>
      <c r="J10" s="105">
        <v>1750</v>
      </c>
      <c r="K10" s="106">
        <f t="shared" si="8"/>
        <v>145.83333333333334</v>
      </c>
      <c r="L10" s="107">
        <v>12</v>
      </c>
      <c r="M10" s="105">
        <f t="shared" si="1"/>
        <v>1533.3946642134263</v>
      </c>
      <c r="N10" s="106">
        <f t="shared" si="2"/>
        <v>127.78288868445219</v>
      </c>
      <c r="O10" s="108">
        <f t="shared" si="3"/>
        <v>0</v>
      </c>
      <c r="P10" s="109">
        <f t="shared" si="4"/>
        <v>-18.050444648881154</v>
      </c>
      <c r="Q10" s="110">
        <f t="shared" si="5"/>
        <v>0.87622552240767204</v>
      </c>
      <c r="R10" s="307"/>
      <c r="S10" s="47">
        <v>0.44444444444444442</v>
      </c>
      <c r="T10" s="48">
        <v>0.45702546296296298</v>
      </c>
      <c r="U10" s="111">
        <v>4.8333333333332629</v>
      </c>
      <c r="V10" s="112">
        <v>18.116666666666728</v>
      </c>
      <c r="W10" s="113">
        <v>0.45702546296296298</v>
      </c>
      <c r="X10" s="116">
        <v>0.49608796296296298</v>
      </c>
      <c r="Y10" s="295"/>
      <c r="Z10" s="296"/>
      <c r="AA10" s="117">
        <f t="shared" si="6"/>
        <v>-216.60533578657373</v>
      </c>
      <c r="AB10" s="110">
        <f t="shared" si="7"/>
        <v>0.87622552240767215</v>
      </c>
      <c r="AC10" s="291"/>
    </row>
    <row r="11" spans="1:29" ht="15.75" customHeight="1">
      <c r="A11" s="312"/>
      <c r="B11" s="100"/>
      <c r="C11" s="293"/>
      <c r="D11" s="294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307"/>
      <c r="S11" s="47"/>
      <c r="T11" s="48"/>
      <c r="U11" s="111"/>
      <c r="V11" s="112"/>
      <c r="W11" s="113"/>
      <c r="X11" s="116"/>
      <c r="Y11" s="295"/>
      <c r="Z11" s="296"/>
      <c r="AA11" s="117"/>
      <c r="AB11" s="110"/>
      <c r="AC11" s="291"/>
    </row>
    <row r="12" spans="1:29" ht="15.75" customHeight="1">
      <c r="A12" s="312"/>
      <c r="B12" s="100"/>
      <c r="C12" s="293"/>
      <c r="D12" s="294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07"/>
      <c r="S12" s="47"/>
      <c r="T12" s="48"/>
      <c r="U12" s="111"/>
      <c r="V12" s="112"/>
      <c r="W12" s="113"/>
      <c r="X12" s="116"/>
      <c r="Y12" s="295"/>
      <c r="Z12" s="296"/>
      <c r="AA12" s="117"/>
      <c r="AB12" s="110"/>
      <c r="AC12" s="291"/>
    </row>
    <row r="13" spans="1:29" ht="15.75" customHeight="1">
      <c r="A13" s="312"/>
      <c r="B13" s="100"/>
      <c r="C13" s="293"/>
      <c r="D13" s="294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07"/>
      <c r="S13" s="47"/>
      <c r="T13" s="48"/>
      <c r="U13" s="111"/>
      <c r="V13" s="112"/>
      <c r="W13" s="113"/>
      <c r="X13" s="127"/>
      <c r="Y13" s="295"/>
      <c r="Z13" s="296"/>
      <c r="AA13" s="117"/>
      <c r="AB13" s="110"/>
      <c r="AC13" s="291"/>
    </row>
    <row r="14" spans="1:29" ht="15.75" customHeight="1">
      <c r="A14" s="312"/>
      <c r="B14" s="100"/>
      <c r="C14" s="293"/>
      <c r="D14" s="294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07"/>
      <c r="S14" s="47"/>
      <c r="T14" s="48"/>
      <c r="U14" s="111"/>
      <c r="V14" s="112"/>
      <c r="W14" s="113"/>
      <c r="X14" s="127"/>
      <c r="Y14" s="295"/>
      <c r="Z14" s="296"/>
      <c r="AA14" s="117"/>
      <c r="AB14" s="110"/>
      <c r="AC14" s="291"/>
    </row>
    <row r="15" spans="1:29" ht="15.75" customHeight="1">
      <c r="A15" s="312"/>
      <c r="B15" s="100"/>
      <c r="C15" s="293"/>
      <c r="D15" s="29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07"/>
      <c r="S15" s="47"/>
      <c r="T15" s="48"/>
      <c r="U15" s="111"/>
      <c r="V15" s="112"/>
      <c r="W15" s="113"/>
      <c r="X15" s="127"/>
      <c r="Y15" s="295"/>
      <c r="Z15" s="296"/>
      <c r="AA15" s="117"/>
      <c r="AB15" s="110"/>
      <c r="AC15" s="291"/>
    </row>
    <row r="16" spans="1:29" ht="15.75" customHeight="1">
      <c r="A16" s="312"/>
      <c r="B16" s="100"/>
      <c r="C16" s="293"/>
      <c r="D16" s="29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07"/>
      <c r="S16" s="47"/>
      <c r="T16" s="48"/>
      <c r="U16" s="111"/>
      <c r="V16" s="112"/>
      <c r="W16" s="113"/>
      <c r="X16" s="127"/>
      <c r="Y16" s="295"/>
      <c r="Z16" s="296"/>
      <c r="AA16" s="117"/>
      <c r="AB16" s="110"/>
      <c r="AC16" s="291"/>
    </row>
    <row r="17" spans="1:29" ht="15.75" customHeight="1">
      <c r="A17" s="312"/>
      <c r="B17" s="100"/>
      <c r="C17" s="293"/>
      <c r="D17" s="29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07"/>
      <c r="S17" s="47"/>
      <c r="T17" s="48"/>
      <c r="U17" s="111"/>
      <c r="V17" s="112"/>
      <c r="W17" s="113"/>
      <c r="X17" s="127"/>
      <c r="Y17" s="295"/>
      <c r="Z17" s="296"/>
      <c r="AA17" s="117"/>
      <c r="AB17" s="110"/>
      <c r="AC17" s="291"/>
    </row>
    <row r="18" spans="1:29" ht="15.75" customHeight="1">
      <c r="A18" s="312"/>
      <c r="B18" s="100"/>
      <c r="C18" s="293"/>
      <c r="D18" s="29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07"/>
      <c r="S18" s="47"/>
      <c r="T18" s="48"/>
      <c r="U18" s="111"/>
      <c r="V18" s="112"/>
      <c r="W18" s="113"/>
      <c r="X18" s="127"/>
      <c r="Y18" s="295"/>
      <c r="Z18" s="296"/>
      <c r="AA18" s="117"/>
      <c r="AB18" s="110"/>
      <c r="AC18" s="291"/>
    </row>
    <row r="19" spans="1:29" ht="15.75" customHeight="1">
      <c r="A19" s="312"/>
      <c r="B19" s="100"/>
      <c r="C19" s="293"/>
      <c r="D19" s="29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07"/>
      <c r="S19" s="47"/>
      <c r="T19" s="48"/>
      <c r="U19" s="111"/>
      <c r="V19" s="112"/>
      <c r="W19" s="113"/>
      <c r="X19" s="127"/>
      <c r="Y19" s="295"/>
      <c r="Z19" s="296"/>
      <c r="AA19" s="117"/>
      <c r="AB19" s="110"/>
      <c r="AC19" s="291"/>
    </row>
    <row r="20" spans="1:29" ht="15.75" customHeight="1">
      <c r="A20" s="312"/>
      <c r="B20" s="163"/>
      <c r="C20" s="293"/>
      <c r="D20" s="294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07"/>
      <c r="S20" s="119"/>
      <c r="T20" s="120"/>
      <c r="U20" s="130"/>
      <c r="V20" s="131"/>
      <c r="W20" s="126"/>
      <c r="X20" s="127"/>
      <c r="Y20" s="295"/>
      <c r="Z20" s="296"/>
      <c r="AA20" s="165"/>
      <c r="AB20" s="125"/>
      <c r="AC20" s="291"/>
    </row>
    <row r="21" spans="1:29" ht="15.75" customHeight="1" thickBot="1">
      <c r="A21" s="313"/>
      <c r="B21" s="133" t="s">
        <v>117</v>
      </c>
      <c r="C21" s="297"/>
      <c r="D21" s="297"/>
      <c r="E21" s="134"/>
      <c r="F21" s="167"/>
      <c r="G21" s="135"/>
      <c r="H21" s="69"/>
      <c r="I21" s="136">
        <f t="shared" ref="I21:J21" si="9">AVERAGE(I5:I20)</f>
        <v>10.833333333333334</v>
      </c>
      <c r="J21" s="137">
        <f t="shared" si="9"/>
        <v>3108.3333333333335</v>
      </c>
      <c r="K21" s="138">
        <f t="shared" ref="K21" si="10">J21/I21</f>
        <v>286.92307692307691</v>
      </c>
      <c r="L21" s="136">
        <f t="shared" ref="L21:M21" si="11">AVERAGE(L5:L20)</f>
        <v>10.833333333333334</v>
      </c>
      <c r="M21" s="137">
        <f t="shared" si="11"/>
        <v>2716.2060078472432</v>
      </c>
      <c r="N21" s="138">
        <f>M21/L21</f>
        <v>250.7267084166686</v>
      </c>
      <c r="O21" s="139">
        <f>L21-I21</f>
        <v>0</v>
      </c>
      <c r="P21" s="140">
        <f>N21-K21</f>
        <v>-36.196368506408305</v>
      </c>
      <c r="Q21" s="141">
        <f>N21/K21</f>
        <v>0.87384643684093621</v>
      </c>
      <c r="R21" s="308"/>
      <c r="S21" s="142">
        <f>S5</f>
        <v>0.31332175925925926</v>
      </c>
      <c r="T21" s="143">
        <f>INDEX(T5:T20,COUNTA(T5:T20))</f>
        <v>0.45702546296296298</v>
      </c>
      <c r="U21" s="144"/>
      <c r="V21" s="166"/>
      <c r="W21" s="167"/>
      <c r="X21" s="138"/>
      <c r="Y21" s="298"/>
      <c r="Z21" s="299"/>
      <c r="AA21" s="168">
        <f>M21-J21</f>
        <v>-392.12732548609029</v>
      </c>
      <c r="AB21" s="141">
        <f>M21/J21</f>
        <v>0.8738464368409361</v>
      </c>
      <c r="AC21" s="292"/>
    </row>
    <row r="22" spans="1:29" ht="15.75" customHeight="1">
      <c r="A22" s="300" t="s">
        <v>122</v>
      </c>
      <c r="B22" s="114" t="s">
        <v>114</v>
      </c>
      <c r="C22" s="304" t="s">
        <v>123</v>
      </c>
      <c r="D22" s="305"/>
      <c r="E22" s="147">
        <v>14.03</v>
      </c>
      <c r="F22" s="97">
        <v>1064</v>
      </c>
      <c r="G22" s="148">
        <f t="shared" ref="G22:G23" si="12">E22*F22</f>
        <v>14927.92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2317.2413793103456</v>
      </c>
      <c r="N22" s="152">
        <f>M22/L22</f>
        <v>386.20689655172424</v>
      </c>
      <c r="O22" s="154">
        <f>L22-I22</f>
        <v>0</v>
      </c>
      <c r="P22" s="155">
        <f>N22-K22</f>
        <v>-47.126436781609073</v>
      </c>
      <c r="Q22" s="156">
        <f>N22/K22</f>
        <v>0.89124668435013288</v>
      </c>
      <c r="R22" s="306">
        <f>Q38</f>
        <v>0.89106461964759553</v>
      </c>
      <c r="S22" s="157">
        <v>0.25031249999999999</v>
      </c>
      <c r="T22" s="158">
        <v>0.26944444444444443</v>
      </c>
      <c r="U22" s="159"/>
      <c r="V22" s="160">
        <v>27.54999999999999</v>
      </c>
      <c r="W22" s="158"/>
      <c r="X22" s="169"/>
      <c r="Y22" s="309"/>
      <c r="Z22" s="310"/>
      <c r="AA22" s="115">
        <f>M22-J22</f>
        <v>-282.75862068965444</v>
      </c>
      <c r="AB22" s="156">
        <f>M22/J22</f>
        <v>0.89124668435013288</v>
      </c>
      <c r="AC22" s="290">
        <f>AB38</f>
        <v>0.89106461964759542</v>
      </c>
    </row>
    <row r="23" spans="1:29" ht="15.75" customHeight="1">
      <c r="A23" s="301"/>
      <c r="B23" s="100" t="s">
        <v>114</v>
      </c>
      <c r="C23" s="293" t="s">
        <v>124</v>
      </c>
      <c r="D23" s="294"/>
      <c r="E23" s="101">
        <v>14.49</v>
      </c>
      <c r="F23" s="102">
        <v>1153</v>
      </c>
      <c r="G23" s="103">
        <f t="shared" si="12"/>
        <v>16706.97</v>
      </c>
      <c r="H23" s="26"/>
      <c r="I23" s="104">
        <v>6</v>
      </c>
      <c r="J23" s="105">
        <v>2600</v>
      </c>
      <c r="K23" s="106">
        <f t="shared" si="8"/>
        <v>433.33333333333331</v>
      </c>
      <c r="L23" s="107">
        <v>6</v>
      </c>
      <c r="M23" s="105">
        <f>F23/V23*60</f>
        <v>2316.2946428571504</v>
      </c>
      <c r="N23" s="106">
        <f>M23/L23</f>
        <v>386.04910714285842</v>
      </c>
      <c r="O23" s="108">
        <f>L23-I23</f>
        <v>0</v>
      </c>
      <c r="P23" s="109">
        <f>N23-K23</f>
        <v>-47.284226190474897</v>
      </c>
      <c r="Q23" s="110">
        <f>N23/K23</f>
        <v>0.89088255494505797</v>
      </c>
      <c r="R23" s="307"/>
      <c r="S23" s="47">
        <v>0.27300925925925928</v>
      </c>
      <c r="T23" s="48">
        <v>0.29374999999999996</v>
      </c>
      <c r="U23" s="111">
        <v>5.1333333333333897</v>
      </c>
      <c r="V23" s="112">
        <v>29.866666666666568</v>
      </c>
      <c r="W23" s="113"/>
      <c r="X23" s="13"/>
      <c r="Y23" s="295"/>
      <c r="Z23" s="296"/>
      <c r="AA23" s="117">
        <f>M23-J23</f>
        <v>-283.70535714284961</v>
      </c>
      <c r="AB23" s="110">
        <f>M23/J23</f>
        <v>0.89088255494505786</v>
      </c>
      <c r="AC23" s="291"/>
    </row>
    <row r="24" spans="1:29" ht="15.75" customHeight="1">
      <c r="A24" s="301"/>
      <c r="B24" s="100"/>
      <c r="C24" s="293"/>
      <c r="D24" s="294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307"/>
      <c r="S24" s="47"/>
      <c r="T24" s="48"/>
      <c r="U24" s="111"/>
      <c r="V24" s="112"/>
      <c r="W24" s="113"/>
      <c r="X24" s="13"/>
      <c r="Y24" s="295"/>
      <c r="Z24" s="296"/>
      <c r="AA24" s="117"/>
      <c r="AB24" s="110"/>
      <c r="AC24" s="291"/>
    </row>
    <row r="25" spans="1:29" ht="15.75" customHeight="1">
      <c r="A25" s="301"/>
      <c r="B25" s="100"/>
      <c r="C25" s="293"/>
      <c r="D25" s="294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07"/>
      <c r="S25" s="47"/>
      <c r="T25" s="48"/>
      <c r="U25" s="111"/>
      <c r="V25" s="112"/>
      <c r="W25" s="113"/>
      <c r="X25" s="116"/>
      <c r="Y25" s="295"/>
      <c r="Z25" s="296"/>
      <c r="AA25" s="117"/>
      <c r="AB25" s="110"/>
      <c r="AC25" s="291"/>
    </row>
    <row r="26" spans="1:29" ht="15.75" customHeight="1">
      <c r="A26" s="302"/>
      <c r="B26" s="100"/>
      <c r="C26" s="293"/>
      <c r="D26" s="294"/>
      <c r="E26" s="101"/>
      <c r="F26" s="102"/>
      <c r="G26" s="103"/>
      <c r="H26" s="13"/>
      <c r="I26" s="104"/>
      <c r="J26" s="105"/>
      <c r="K26" s="106"/>
      <c r="L26" s="118"/>
      <c r="M26" s="105"/>
      <c r="N26" s="106"/>
      <c r="O26" s="108"/>
      <c r="P26" s="109"/>
      <c r="Q26" s="110"/>
      <c r="R26" s="307"/>
      <c r="S26" s="47"/>
      <c r="T26" s="48"/>
      <c r="U26" s="111"/>
      <c r="V26" s="112"/>
      <c r="W26" s="113"/>
      <c r="X26" s="13"/>
      <c r="Y26" s="295"/>
      <c r="Z26" s="296"/>
      <c r="AA26" s="117"/>
      <c r="AB26" s="110"/>
      <c r="AC26" s="291"/>
    </row>
    <row r="27" spans="1:29" ht="15.75" customHeight="1">
      <c r="A27" s="302"/>
      <c r="B27" s="100"/>
      <c r="C27" s="293"/>
      <c r="D27" s="294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07"/>
      <c r="S27" s="47"/>
      <c r="T27" s="48"/>
      <c r="U27" s="111"/>
      <c r="V27" s="112"/>
      <c r="W27" s="113"/>
      <c r="X27" s="50"/>
      <c r="Y27" s="295"/>
      <c r="Z27" s="296"/>
      <c r="AA27" s="117"/>
      <c r="AB27" s="110"/>
      <c r="AC27" s="291"/>
    </row>
    <row r="28" spans="1:29" ht="15.75" customHeight="1">
      <c r="A28" s="302"/>
      <c r="B28" s="100"/>
      <c r="C28" s="293"/>
      <c r="D28" s="294"/>
      <c r="E28" s="101"/>
      <c r="F28" s="102"/>
      <c r="G28" s="121"/>
      <c r="H28" s="62"/>
      <c r="I28" s="104"/>
      <c r="J28" s="105"/>
      <c r="K28" s="106"/>
      <c r="L28" s="118"/>
      <c r="M28" s="105"/>
      <c r="N28" s="106"/>
      <c r="O28" s="123"/>
      <c r="P28" s="124"/>
      <c r="Q28" s="125"/>
      <c r="R28" s="307"/>
      <c r="S28" s="47"/>
      <c r="T28" s="48"/>
      <c r="U28" s="111"/>
      <c r="V28" s="112"/>
      <c r="W28" s="113"/>
      <c r="X28" s="116"/>
      <c r="Y28" s="295"/>
      <c r="Z28" s="296"/>
      <c r="AA28" s="117"/>
      <c r="AB28" s="110"/>
      <c r="AC28" s="291"/>
    </row>
    <row r="29" spans="1:29" ht="15.75" customHeight="1">
      <c r="A29" s="302"/>
      <c r="B29" s="100"/>
      <c r="C29" s="293"/>
      <c r="D29" s="294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07"/>
      <c r="S29" s="47"/>
      <c r="T29" s="48"/>
      <c r="U29" s="111"/>
      <c r="V29" s="112"/>
      <c r="W29" s="113"/>
      <c r="X29" s="116"/>
      <c r="Y29" s="295"/>
      <c r="Z29" s="296"/>
      <c r="AA29" s="117"/>
      <c r="AB29" s="110"/>
      <c r="AC29" s="291"/>
    </row>
    <row r="30" spans="1:29" ht="15.75" customHeight="1">
      <c r="A30" s="302"/>
      <c r="B30" s="100"/>
      <c r="C30" s="293"/>
      <c r="D30" s="294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07"/>
      <c r="S30" s="119"/>
      <c r="T30" s="120"/>
      <c r="U30" s="111"/>
      <c r="V30" s="131"/>
      <c r="W30" s="113"/>
      <c r="X30" s="116"/>
      <c r="Y30" s="295"/>
      <c r="Z30" s="296"/>
      <c r="AA30" s="117"/>
      <c r="AB30" s="110"/>
      <c r="AC30" s="291"/>
    </row>
    <row r="31" spans="1:29" ht="15.75" customHeight="1">
      <c r="A31" s="302"/>
      <c r="B31" s="100"/>
      <c r="C31" s="293"/>
      <c r="D31" s="294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07"/>
      <c r="S31" s="119"/>
      <c r="T31" s="120"/>
      <c r="U31" s="111"/>
      <c r="V31" s="131"/>
      <c r="W31" s="126"/>
      <c r="X31" s="127"/>
      <c r="Y31" s="295"/>
      <c r="Z31" s="296"/>
      <c r="AA31" s="117"/>
      <c r="AB31" s="110"/>
      <c r="AC31" s="291"/>
    </row>
    <row r="32" spans="1:29" ht="15.75" customHeight="1">
      <c r="A32" s="302"/>
      <c r="B32" s="100"/>
      <c r="C32" s="293"/>
      <c r="D32" s="294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07"/>
      <c r="S32" s="119"/>
      <c r="T32" s="120"/>
      <c r="U32" s="111"/>
      <c r="V32" s="131"/>
      <c r="W32" s="126"/>
      <c r="X32" s="127"/>
      <c r="Y32" s="295"/>
      <c r="Z32" s="296"/>
      <c r="AA32" s="117"/>
      <c r="AB32" s="110"/>
      <c r="AC32" s="291"/>
    </row>
    <row r="33" spans="1:29" ht="15.75" customHeight="1">
      <c r="A33" s="302"/>
      <c r="B33" s="100"/>
      <c r="C33" s="293"/>
      <c r="D33" s="294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07"/>
      <c r="S33" s="119"/>
      <c r="T33" s="120"/>
      <c r="U33" s="111"/>
      <c r="V33" s="131"/>
      <c r="W33" s="126"/>
      <c r="X33" s="127"/>
      <c r="Y33" s="295"/>
      <c r="Z33" s="296"/>
      <c r="AA33" s="117"/>
      <c r="AB33" s="110"/>
      <c r="AC33" s="291"/>
    </row>
    <row r="34" spans="1:29" ht="15.75" customHeight="1">
      <c r="A34" s="302"/>
      <c r="B34" s="100"/>
      <c r="C34" s="293"/>
      <c r="D34" s="294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07"/>
      <c r="S34" s="119"/>
      <c r="T34" s="120"/>
      <c r="U34" s="111"/>
      <c r="V34" s="131"/>
      <c r="W34" s="126"/>
      <c r="X34" s="127"/>
      <c r="Y34" s="295"/>
      <c r="Z34" s="296"/>
      <c r="AA34" s="117"/>
      <c r="AB34" s="110"/>
      <c r="AC34" s="291"/>
    </row>
    <row r="35" spans="1:29" ht="15.75" customHeight="1">
      <c r="A35" s="302"/>
      <c r="B35" s="100"/>
      <c r="C35" s="293"/>
      <c r="D35" s="294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07"/>
      <c r="S35" s="119"/>
      <c r="T35" s="120"/>
      <c r="U35" s="111"/>
      <c r="V35" s="131"/>
      <c r="W35" s="126"/>
      <c r="X35" s="127"/>
      <c r="Y35" s="295"/>
      <c r="Z35" s="296"/>
      <c r="AA35" s="117"/>
      <c r="AB35" s="110"/>
      <c r="AC35" s="291"/>
    </row>
    <row r="36" spans="1:29" ht="15.75" customHeight="1">
      <c r="A36" s="302"/>
      <c r="B36" s="100"/>
      <c r="C36" s="293"/>
      <c r="D36" s="294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07"/>
      <c r="S36" s="119"/>
      <c r="T36" s="120"/>
      <c r="U36" s="111"/>
      <c r="V36" s="131"/>
      <c r="W36" s="126"/>
      <c r="X36" s="127"/>
      <c r="Y36" s="295"/>
      <c r="Z36" s="296"/>
      <c r="AA36" s="117"/>
      <c r="AB36" s="110"/>
      <c r="AC36" s="291"/>
    </row>
    <row r="37" spans="1:29" ht="15.75" customHeight="1">
      <c r="A37" s="302"/>
      <c r="B37" s="100"/>
      <c r="C37" s="293"/>
      <c r="D37" s="294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07"/>
      <c r="S37" s="119"/>
      <c r="T37" s="120"/>
      <c r="U37" s="130"/>
      <c r="V37" s="131"/>
      <c r="W37" s="126"/>
      <c r="X37" s="127"/>
      <c r="Y37" s="295"/>
      <c r="Z37" s="296"/>
      <c r="AA37" s="165"/>
      <c r="AB37" s="125"/>
      <c r="AC37" s="291"/>
    </row>
    <row r="38" spans="1:29" ht="15.75" customHeight="1" thickBot="1">
      <c r="A38" s="303"/>
      <c r="B38" s="133" t="s">
        <v>117</v>
      </c>
      <c r="C38" s="297"/>
      <c r="D38" s="297"/>
      <c r="E38" s="134"/>
      <c r="F38" s="167"/>
      <c r="G38" s="135"/>
      <c r="H38" s="69"/>
      <c r="I38" s="136">
        <f t="shared" ref="I38:J38" si="13">AVERAGE(I22:I37)</f>
        <v>6</v>
      </c>
      <c r="J38" s="137">
        <f t="shared" si="13"/>
        <v>2600</v>
      </c>
      <c r="K38" s="138">
        <f t="shared" ref="K38" si="14">J38/I38</f>
        <v>433.33333333333331</v>
      </c>
      <c r="L38" s="136">
        <f t="shared" ref="L38:M38" si="15">AVERAGE(L22:L37)</f>
        <v>6</v>
      </c>
      <c r="M38" s="137">
        <f t="shared" si="15"/>
        <v>2316.7680110837482</v>
      </c>
      <c r="N38" s="138">
        <f>M38/L38</f>
        <v>386.12800184729139</v>
      </c>
      <c r="O38" s="139">
        <f>L38-I38</f>
        <v>0</v>
      </c>
      <c r="P38" s="140">
        <f>N38-K38</f>
        <v>-47.205331486041928</v>
      </c>
      <c r="Q38" s="141">
        <f>N38/K38</f>
        <v>0.89106461964759553</v>
      </c>
      <c r="R38" s="308"/>
      <c r="S38" s="142">
        <f>S22</f>
        <v>0.25031249999999999</v>
      </c>
      <c r="T38" s="143">
        <f>INDEX(T22:T37,COUNTA(T22:T37))</f>
        <v>0.29374999999999996</v>
      </c>
      <c r="U38" s="144"/>
      <c r="V38" s="166"/>
      <c r="W38" s="167"/>
      <c r="X38" s="138"/>
      <c r="Y38" s="298"/>
      <c r="Z38" s="299"/>
      <c r="AA38" s="168">
        <f>M38-J38</f>
        <v>-283.23198891625179</v>
      </c>
      <c r="AB38" s="141">
        <f>M38/J38</f>
        <v>0.89106461964759542</v>
      </c>
      <c r="AC38" s="292"/>
    </row>
    <row r="39" spans="1:29" ht="15.75" customHeight="1">
      <c r="A39" s="311" t="s">
        <v>245</v>
      </c>
      <c r="B39" s="114" t="s">
        <v>120</v>
      </c>
      <c r="C39" s="304" t="s">
        <v>246</v>
      </c>
      <c r="D39" s="305"/>
      <c r="E39" s="147">
        <v>22.21</v>
      </c>
      <c r="F39" s="97">
        <v>3526</v>
      </c>
      <c r="G39" s="148">
        <f t="shared" ref="G39:G41" si="16">E39*F39</f>
        <v>78312.460000000006</v>
      </c>
      <c r="H39" s="149"/>
      <c r="I39" s="150">
        <v>5</v>
      </c>
      <c r="J39" s="151">
        <v>3000</v>
      </c>
      <c r="K39" s="152">
        <f>J39/I39</f>
        <v>600</v>
      </c>
      <c r="L39" s="153">
        <v>5</v>
      </c>
      <c r="M39" s="151">
        <f>F39/V39*60</f>
        <v>2488.9411764705878</v>
      </c>
      <c r="N39" s="152">
        <f>M39/L39</f>
        <v>497.78823529411756</v>
      </c>
      <c r="O39" s="154">
        <f>L39-I39</f>
        <v>0</v>
      </c>
      <c r="P39" s="155">
        <f>N39-K39</f>
        <v>-102.21176470588244</v>
      </c>
      <c r="Q39" s="156">
        <f>N39/K39</f>
        <v>0.82964705882352929</v>
      </c>
      <c r="R39" s="306">
        <f>Q55</f>
        <v>0.87410266533489522</v>
      </c>
      <c r="S39" s="157">
        <v>0.29166666666666669</v>
      </c>
      <c r="T39" s="158">
        <v>0.35069444444444448</v>
      </c>
      <c r="U39" s="159"/>
      <c r="V39" s="160">
        <v>85.000000000000014</v>
      </c>
      <c r="W39" s="158"/>
      <c r="X39" s="169"/>
      <c r="Y39" s="309"/>
      <c r="Z39" s="310"/>
      <c r="AA39" s="115">
        <f>M39-J39</f>
        <v>-511.05882352941217</v>
      </c>
      <c r="AB39" s="156">
        <f>M39/J39</f>
        <v>0.82964705882352929</v>
      </c>
      <c r="AC39" s="290">
        <f>AB55</f>
        <v>0.87410266533489522</v>
      </c>
    </row>
    <row r="40" spans="1:29" ht="15.75" customHeight="1">
      <c r="A40" s="312"/>
      <c r="B40" s="100" t="s">
        <v>120</v>
      </c>
      <c r="C40" s="293" t="s">
        <v>128</v>
      </c>
      <c r="D40" s="294"/>
      <c r="E40" s="101">
        <v>22.28</v>
      </c>
      <c r="F40" s="102">
        <v>1165</v>
      </c>
      <c r="G40" s="103">
        <f t="shared" si="16"/>
        <v>25956.2</v>
      </c>
      <c r="H40" s="26"/>
      <c r="I40" s="104">
        <v>5</v>
      </c>
      <c r="J40" s="105">
        <v>3300</v>
      </c>
      <c r="K40" s="106">
        <f t="shared" ref="K40:K59" si="17">J40/I40</f>
        <v>660</v>
      </c>
      <c r="L40" s="107">
        <v>5</v>
      </c>
      <c r="M40" s="105">
        <f>F40/V40*60</f>
        <v>2953.5211267605573</v>
      </c>
      <c r="N40" s="106">
        <f>M40/L40</f>
        <v>590.70422535211151</v>
      </c>
      <c r="O40" s="108">
        <f>L40-I40</f>
        <v>0</v>
      </c>
      <c r="P40" s="109">
        <f>N40-K40</f>
        <v>-69.295774647888493</v>
      </c>
      <c r="Q40" s="110">
        <f>N40/K40</f>
        <v>0.89500640204865378</v>
      </c>
      <c r="R40" s="307"/>
      <c r="S40" s="47">
        <v>0.35439814814814813</v>
      </c>
      <c r="T40" s="48">
        <v>0.37083333333333335</v>
      </c>
      <c r="U40" s="111">
        <v>5.3333333333332611</v>
      </c>
      <c r="V40" s="112">
        <v>23.666666666666714</v>
      </c>
      <c r="W40" s="113"/>
      <c r="X40" s="116"/>
      <c r="Y40" s="295"/>
      <c r="Z40" s="296"/>
      <c r="AA40" s="117">
        <f>M40-J40</f>
        <v>-346.47887323944269</v>
      </c>
      <c r="AB40" s="110">
        <f>M40/J40</f>
        <v>0.89500640204865378</v>
      </c>
      <c r="AC40" s="291"/>
    </row>
    <row r="41" spans="1:29" ht="15.75" customHeight="1">
      <c r="A41" s="312"/>
      <c r="B41" s="100" t="s">
        <v>120</v>
      </c>
      <c r="C41" s="293" t="s">
        <v>220</v>
      </c>
      <c r="D41" s="294"/>
      <c r="E41" s="101">
        <v>18.53</v>
      </c>
      <c r="F41" s="102">
        <v>4869</v>
      </c>
      <c r="G41" s="103">
        <f t="shared" si="16"/>
        <v>90222.57</v>
      </c>
      <c r="H41" s="26"/>
      <c r="I41" s="104">
        <v>3</v>
      </c>
      <c r="J41" s="105">
        <v>3300</v>
      </c>
      <c r="K41" s="106">
        <f t="shared" si="17"/>
        <v>1100</v>
      </c>
      <c r="L41" s="107">
        <v>3</v>
      </c>
      <c r="M41" s="105">
        <f>F41/V41*60</f>
        <v>2948.9232839838492</v>
      </c>
      <c r="N41" s="106">
        <f>M41/L41</f>
        <v>982.97442799461635</v>
      </c>
      <c r="O41" s="108">
        <f>L41-I41</f>
        <v>0</v>
      </c>
      <c r="P41" s="109">
        <f>N41-K41</f>
        <v>-117.02557200538365</v>
      </c>
      <c r="Q41" s="110">
        <f>N41/K41</f>
        <v>0.89361311635874219</v>
      </c>
      <c r="R41" s="307"/>
      <c r="S41" s="47">
        <v>0.37430555555555556</v>
      </c>
      <c r="T41" s="48">
        <v>0.44310185185185186</v>
      </c>
      <c r="U41" s="111">
        <v>4.9999999999999822</v>
      </c>
      <c r="V41" s="112">
        <v>99.066666666666677</v>
      </c>
      <c r="W41" s="113"/>
      <c r="X41" s="13"/>
      <c r="Y41" s="295"/>
      <c r="Z41" s="296"/>
      <c r="AA41" s="117">
        <f>M41-J41</f>
        <v>-351.07671601615084</v>
      </c>
      <c r="AB41" s="110">
        <f>M41/J41</f>
        <v>0.89361311635874219</v>
      </c>
      <c r="AC41" s="291"/>
    </row>
    <row r="42" spans="1:29" ht="15.75" customHeight="1">
      <c r="A42" s="312"/>
      <c r="B42" s="100"/>
      <c r="C42" s="293"/>
      <c r="D42" s="294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307"/>
      <c r="S42" s="47"/>
      <c r="T42" s="48"/>
      <c r="U42" s="111"/>
      <c r="V42" s="112"/>
      <c r="W42" s="113"/>
      <c r="X42" s="13"/>
      <c r="Y42" s="295"/>
      <c r="Z42" s="296"/>
      <c r="AA42" s="117"/>
      <c r="AB42" s="110"/>
      <c r="AC42" s="291"/>
    </row>
    <row r="43" spans="1:29" ht="15.75" customHeight="1">
      <c r="A43" s="312"/>
      <c r="B43" s="100"/>
      <c r="C43" s="293"/>
      <c r="D43" s="294"/>
      <c r="E43" s="101"/>
      <c r="F43" s="102"/>
      <c r="G43" s="103"/>
      <c r="H43" s="13"/>
      <c r="I43" s="104"/>
      <c r="J43" s="105"/>
      <c r="K43" s="106"/>
      <c r="L43" s="118"/>
      <c r="M43" s="105"/>
      <c r="N43" s="106"/>
      <c r="O43" s="108"/>
      <c r="P43" s="109"/>
      <c r="Q43" s="110"/>
      <c r="R43" s="307"/>
      <c r="S43" s="47"/>
      <c r="T43" s="48"/>
      <c r="U43" s="111"/>
      <c r="V43" s="112"/>
      <c r="W43" s="113"/>
      <c r="X43" s="13"/>
      <c r="Y43" s="295"/>
      <c r="Z43" s="296"/>
      <c r="AA43" s="117"/>
      <c r="AB43" s="110"/>
      <c r="AC43" s="291"/>
    </row>
    <row r="44" spans="1:29" ht="15.75" customHeight="1">
      <c r="A44" s="312"/>
      <c r="B44" s="100"/>
      <c r="C44" s="293"/>
      <c r="D44" s="294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307"/>
      <c r="S44" s="47"/>
      <c r="T44" s="48"/>
      <c r="U44" s="111"/>
      <c r="V44" s="112"/>
      <c r="W44" s="113"/>
      <c r="X44" s="116"/>
      <c r="Y44" s="295"/>
      <c r="Z44" s="296"/>
      <c r="AA44" s="117"/>
      <c r="AB44" s="110"/>
      <c r="AC44" s="291"/>
    </row>
    <row r="45" spans="1:29" ht="15.75" customHeight="1">
      <c r="A45" s="312"/>
      <c r="B45" s="100"/>
      <c r="C45" s="293"/>
      <c r="D45" s="294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307"/>
      <c r="S45" s="47"/>
      <c r="T45" s="48"/>
      <c r="U45" s="111"/>
      <c r="V45" s="112"/>
      <c r="W45" s="113"/>
      <c r="X45" s="116"/>
      <c r="Y45" s="295"/>
      <c r="Z45" s="296"/>
      <c r="AA45" s="117"/>
      <c r="AB45" s="110"/>
      <c r="AC45" s="291"/>
    </row>
    <row r="46" spans="1:29" ht="15.75" customHeight="1">
      <c r="A46" s="312"/>
      <c r="B46" s="100"/>
      <c r="C46" s="293"/>
      <c r="D46" s="294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07"/>
      <c r="S46" s="47"/>
      <c r="T46" s="48"/>
      <c r="U46" s="111"/>
      <c r="V46" s="112"/>
      <c r="W46" s="113"/>
      <c r="X46" s="116"/>
      <c r="Y46" s="295"/>
      <c r="Z46" s="296"/>
      <c r="AA46" s="117"/>
      <c r="AB46" s="110"/>
      <c r="AC46" s="291"/>
    </row>
    <row r="47" spans="1:29" ht="15.75" customHeight="1">
      <c r="A47" s="312"/>
      <c r="B47" s="100"/>
      <c r="C47" s="293"/>
      <c r="D47" s="294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07"/>
      <c r="S47" s="47"/>
      <c r="T47" s="48"/>
      <c r="U47" s="111"/>
      <c r="V47" s="112"/>
      <c r="W47" s="113"/>
      <c r="X47" s="116"/>
      <c r="Y47" s="295"/>
      <c r="Z47" s="296"/>
      <c r="AA47" s="117"/>
      <c r="AB47" s="110"/>
      <c r="AC47" s="291"/>
    </row>
    <row r="48" spans="1:29" ht="15.75" customHeight="1">
      <c r="A48" s="312"/>
      <c r="B48" s="100"/>
      <c r="C48" s="293"/>
      <c r="D48" s="294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07"/>
      <c r="S48" s="47"/>
      <c r="T48" s="48"/>
      <c r="U48" s="111"/>
      <c r="V48" s="112"/>
      <c r="W48" s="113"/>
      <c r="X48" s="116"/>
      <c r="Y48" s="295"/>
      <c r="Z48" s="296"/>
      <c r="AA48" s="117"/>
      <c r="AB48" s="110"/>
      <c r="AC48" s="291"/>
    </row>
    <row r="49" spans="1:29" ht="15.75" customHeight="1">
      <c r="A49" s="312"/>
      <c r="B49" s="100"/>
      <c r="C49" s="293"/>
      <c r="D49" s="294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07"/>
      <c r="S49" s="47"/>
      <c r="T49" s="48"/>
      <c r="U49" s="111"/>
      <c r="V49" s="112"/>
      <c r="W49" s="113"/>
      <c r="X49" s="116"/>
      <c r="Y49" s="295"/>
      <c r="Z49" s="296"/>
      <c r="AA49" s="117"/>
      <c r="AB49" s="110"/>
      <c r="AC49" s="291"/>
    </row>
    <row r="50" spans="1:29" ht="15.75" customHeight="1">
      <c r="A50" s="312"/>
      <c r="B50" s="100"/>
      <c r="C50" s="293"/>
      <c r="D50" s="294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07"/>
      <c r="S50" s="47"/>
      <c r="T50" s="48"/>
      <c r="U50" s="111"/>
      <c r="V50" s="112"/>
      <c r="W50" s="113"/>
      <c r="X50" s="116"/>
      <c r="Y50" s="295"/>
      <c r="Z50" s="296"/>
      <c r="AA50" s="117"/>
      <c r="AB50" s="110"/>
      <c r="AC50" s="291"/>
    </row>
    <row r="51" spans="1:29" ht="15.75" customHeight="1">
      <c r="A51" s="312"/>
      <c r="B51" s="100"/>
      <c r="C51" s="293"/>
      <c r="D51" s="294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07"/>
      <c r="S51" s="47"/>
      <c r="T51" s="48"/>
      <c r="U51" s="111"/>
      <c r="V51" s="112"/>
      <c r="W51" s="113"/>
      <c r="X51" s="116"/>
      <c r="Y51" s="295"/>
      <c r="Z51" s="296"/>
      <c r="AA51" s="117"/>
      <c r="AB51" s="110"/>
      <c r="AC51" s="291"/>
    </row>
    <row r="52" spans="1:29" ht="15.75" customHeight="1">
      <c r="A52" s="312"/>
      <c r="B52" s="100"/>
      <c r="C52" s="293"/>
      <c r="D52" s="294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07"/>
      <c r="S52" s="47"/>
      <c r="T52" s="48"/>
      <c r="U52" s="111"/>
      <c r="V52" s="112"/>
      <c r="W52" s="113"/>
      <c r="X52" s="116"/>
      <c r="Y52" s="295"/>
      <c r="Z52" s="296"/>
      <c r="AA52" s="117"/>
      <c r="AB52" s="110"/>
      <c r="AC52" s="291"/>
    </row>
    <row r="53" spans="1:29" ht="15.75" customHeight="1">
      <c r="A53" s="312"/>
      <c r="B53" s="100"/>
      <c r="C53" s="293"/>
      <c r="D53" s="294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07"/>
      <c r="S53" s="47"/>
      <c r="T53" s="48"/>
      <c r="U53" s="111"/>
      <c r="V53" s="112"/>
      <c r="W53" s="113"/>
      <c r="X53" s="116"/>
      <c r="Y53" s="295"/>
      <c r="Z53" s="296"/>
      <c r="AA53" s="117"/>
      <c r="AB53" s="110"/>
      <c r="AC53" s="291"/>
    </row>
    <row r="54" spans="1:29" ht="15.75" customHeight="1">
      <c r="A54" s="312"/>
      <c r="B54" s="100"/>
      <c r="C54" s="293"/>
      <c r="D54" s="294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07"/>
      <c r="S54" s="119"/>
      <c r="T54" s="120"/>
      <c r="U54" s="130"/>
      <c r="V54" s="131"/>
      <c r="W54" s="126"/>
      <c r="X54" s="127"/>
      <c r="Y54" s="295"/>
      <c r="Z54" s="296"/>
      <c r="AA54" s="165"/>
      <c r="AB54" s="125"/>
      <c r="AC54" s="291"/>
    </row>
    <row r="55" spans="1:29" ht="15.75" customHeight="1" thickBot="1">
      <c r="A55" s="313"/>
      <c r="B55" s="133" t="s">
        <v>117</v>
      </c>
      <c r="C55" s="297"/>
      <c r="D55" s="297"/>
      <c r="E55" s="134"/>
      <c r="F55" s="167"/>
      <c r="G55" s="135"/>
      <c r="H55" s="69"/>
      <c r="I55" s="136">
        <f t="shared" ref="I55:J55" si="18">AVERAGE(I39:I54)</f>
        <v>4.333333333333333</v>
      </c>
      <c r="J55" s="137">
        <f t="shared" si="18"/>
        <v>3200</v>
      </c>
      <c r="K55" s="138">
        <f t="shared" ref="K55" si="19">J55/I55</f>
        <v>738.46153846153857</v>
      </c>
      <c r="L55" s="136">
        <f t="shared" ref="L55:M55" si="20">AVERAGE(L39:L54)</f>
        <v>4.333333333333333</v>
      </c>
      <c r="M55" s="137">
        <f t="shared" si="20"/>
        <v>2797.1285290716646</v>
      </c>
      <c r="N55" s="138">
        <f>M55/L55</f>
        <v>645.49119901653808</v>
      </c>
      <c r="O55" s="139">
        <f>L55-I55</f>
        <v>0</v>
      </c>
      <c r="P55" s="140">
        <f>N55-K55</f>
        <v>-92.970339445000491</v>
      </c>
      <c r="Q55" s="141">
        <f>N55/K55</f>
        <v>0.87410266533489522</v>
      </c>
      <c r="R55" s="308"/>
      <c r="S55" s="142">
        <f>S39</f>
        <v>0.29166666666666669</v>
      </c>
      <c r="T55" s="143">
        <f>INDEX(T39:T54,COUNTA(T39:T54))</f>
        <v>0.44310185185185186</v>
      </c>
      <c r="U55" s="144"/>
      <c r="V55" s="166"/>
      <c r="W55" s="167"/>
      <c r="X55" s="138"/>
      <c r="Y55" s="298"/>
      <c r="Z55" s="299"/>
      <c r="AA55" s="168">
        <f>M55-J55</f>
        <v>-402.87147092833538</v>
      </c>
      <c r="AB55" s="141">
        <f>M55/J55</f>
        <v>0.87410266533489522</v>
      </c>
      <c r="AC55" s="292"/>
    </row>
    <row r="56" spans="1:29" ht="15.75" customHeight="1">
      <c r="A56" s="300" t="s">
        <v>126</v>
      </c>
      <c r="B56" s="114" t="s">
        <v>120</v>
      </c>
      <c r="C56" s="304" t="s">
        <v>127</v>
      </c>
      <c r="D56" s="305"/>
      <c r="E56" s="147">
        <v>21.45</v>
      </c>
      <c r="F56" s="97">
        <v>1697</v>
      </c>
      <c r="G56" s="148">
        <f t="shared" ref="G56:G59" si="21">E56*F56</f>
        <v>36400.65</v>
      </c>
      <c r="H56" s="149"/>
      <c r="I56" s="150">
        <v>4</v>
      </c>
      <c r="J56" s="151">
        <v>3300</v>
      </c>
      <c r="K56" s="152">
        <f>J56/I56</f>
        <v>825</v>
      </c>
      <c r="L56" s="153">
        <v>4</v>
      </c>
      <c r="M56" s="151">
        <f>F56/V56*60</f>
        <v>2954.1586073500985</v>
      </c>
      <c r="N56" s="152">
        <f>M56/L56</f>
        <v>738.53965183752462</v>
      </c>
      <c r="O56" s="154">
        <f>L56-I56</f>
        <v>0</v>
      </c>
      <c r="P56" s="155">
        <f>N56-K56</f>
        <v>-86.460348162475384</v>
      </c>
      <c r="Q56" s="156">
        <f>N56/K56</f>
        <v>0.89519957798487837</v>
      </c>
      <c r="R56" s="306">
        <f>Q72</f>
        <v>0.89394144337870385</v>
      </c>
      <c r="S56" s="157">
        <v>0.25</v>
      </c>
      <c r="T56" s="158">
        <v>0.27393518518518517</v>
      </c>
      <c r="U56" s="159"/>
      <c r="V56" s="160">
        <v>34.466666666666647</v>
      </c>
      <c r="W56" s="161"/>
      <c r="X56" s="162"/>
      <c r="Y56" s="309"/>
      <c r="Z56" s="310"/>
      <c r="AA56" s="115">
        <f>M56-J56</f>
        <v>-345.84139264990154</v>
      </c>
      <c r="AB56" s="156">
        <f>M56/J56</f>
        <v>0.89519957798487837</v>
      </c>
      <c r="AC56" s="290">
        <f>AB72</f>
        <v>0.89394144337870385</v>
      </c>
    </row>
    <row r="57" spans="1:29" ht="15.75" customHeight="1">
      <c r="A57" s="301"/>
      <c r="B57" s="100" t="s">
        <v>120</v>
      </c>
      <c r="C57" s="293" t="s">
        <v>129</v>
      </c>
      <c r="D57" s="294"/>
      <c r="E57" s="101">
        <v>17.89</v>
      </c>
      <c r="F57" s="102">
        <v>2768</v>
      </c>
      <c r="G57" s="103">
        <f t="shared" si="21"/>
        <v>49519.520000000004</v>
      </c>
      <c r="H57" s="26"/>
      <c r="I57" s="104">
        <v>4</v>
      </c>
      <c r="J57" s="105">
        <v>3300</v>
      </c>
      <c r="K57" s="106">
        <f t="shared" si="17"/>
        <v>825</v>
      </c>
      <c r="L57" s="107">
        <v>4</v>
      </c>
      <c r="M57" s="105">
        <f>F57/V57*60</f>
        <v>2949.038176975439</v>
      </c>
      <c r="N57" s="106">
        <f>M57/L57</f>
        <v>737.25954424385975</v>
      </c>
      <c r="O57" s="108">
        <f>L57-I57</f>
        <v>0</v>
      </c>
      <c r="P57" s="109">
        <f>N57-K57</f>
        <v>-87.74045575614025</v>
      </c>
      <c r="Q57" s="110">
        <f>N57/K57</f>
        <v>0.89364793241679974</v>
      </c>
      <c r="R57" s="307"/>
      <c r="S57" s="47">
        <v>0.27708333333333335</v>
      </c>
      <c r="T57" s="48">
        <v>0.31619212962962961</v>
      </c>
      <c r="U57" s="111">
        <v>4.5333333333333758</v>
      </c>
      <c r="V57" s="112">
        <v>56.31666666666662</v>
      </c>
      <c r="W57" s="113"/>
      <c r="X57" s="116"/>
      <c r="Y57" s="295"/>
      <c r="Z57" s="296"/>
      <c r="AA57" s="117">
        <f>M57-J57</f>
        <v>-350.961823024561</v>
      </c>
      <c r="AB57" s="110">
        <f>M57/J57</f>
        <v>0.89364793241679974</v>
      </c>
      <c r="AC57" s="291"/>
    </row>
    <row r="58" spans="1:29" ht="15.75" customHeight="1">
      <c r="A58" s="301"/>
      <c r="B58" s="100" t="s">
        <v>120</v>
      </c>
      <c r="C58" s="293" t="s">
        <v>130</v>
      </c>
      <c r="D58" s="294"/>
      <c r="E58" s="101">
        <v>16.66</v>
      </c>
      <c r="F58" s="102">
        <v>4360</v>
      </c>
      <c r="G58" s="103">
        <f t="shared" si="21"/>
        <v>72637.600000000006</v>
      </c>
      <c r="H58" s="26"/>
      <c r="I58" s="104">
        <v>4</v>
      </c>
      <c r="J58" s="105">
        <v>3300</v>
      </c>
      <c r="K58" s="106">
        <f t="shared" si="17"/>
        <v>825</v>
      </c>
      <c r="L58" s="107">
        <v>4</v>
      </c>
      <c r="M58" s="105">
        <f>F58/V58*60</f>
        <v>2947.6056338028175</v>
      </c>
      <c r="N58" s="106">
        <f>M58/L58</f>
        <v>736.90140845070437</v>
      </c>
      <c r="O58" s="108">
        <f>L58-I58</f>
        <v>0</v>
      </c>
      <c r="P58" s="109">
        <f>N58-K58</f>
        <v>-88.098591549295634</v>
      </c>
      <c r="Q58" s="110">
        <f>N58/K58</f>
        <v>0.89321382842509622</v>
      </c>
      <c r="R58" s="307"/>
      <c r="S58" s="47">
        <v>0.3203125</v>
      </c>
      <c r="T58" s="48">
        <v>0.38194444444444442</v>
      </c>
      <c r="U58" s="111">
        <v>5.9333333333333549</v>
      </c>
      <c r="V58" s="112">
        <v>88.749999999999972</v>
      </c>
      <c r="W58" s="113"/>
      <c r="X58" s="116"/>
      <c r="Y58" s="295"/>
      <c r="Z58" s="296"/>
      <c r="AA58" s="117">
        <f>M58-J58</f>
        <v>-352.39436619718253</v>
      </c>
      <c r="AB58" s="110">
        <f>M58/J58</f>
        <v>0.89321382842509622</v>
      </c>
      <c r="AC58" s="291"/>
    </row>
    <row r="59" spans="1:29" ht="15.75" customHeight="1">
      <c r="A59" s="301"/>
      <c r="B59" s="100" t="s">
        <v>120</v>
      </c>
      <c r="C59" s="293" t="s">
        <v>235</v>
      </c>
      <c r="D59" s="294"/>
      <c r="E59" s="101">
        <v>18.170000000000002</v>
      </c>
      <c r="F59" s="102">
        <v>3698</v>
      </c>
      <c r="G59" s="103">
        <f t="shared" si="21"/>
        <v>67192.66</v>
      </c>
      <c r="H59" s="26"/>
      <c r="I59" s="104">
        <v>4</v>
      </c>
      <c r="J59" s="105">
        <v>3300</v>
      </c>
      <c r="K59" s="106">
        <f t="shared" si="17"/>
        <v>825</v>
      </c>
      <c r="L59" s="107">
        <v>4</v>
      </c>
      <c r="M59" s="105">
        <f>F59/V59*60</f>
        <v>2949.2246344705368</v>
      </c>
      <c r="N59" s="106">
        <f>M59/L59</f>
        <v>737.3061586176342</v>
      </c>
      <c r="O59" s="108">
        <f>L59-I59</f>
        <v>0</v>
      </c>
      <c r="P59" s="109">
        <f>N59-K59</f>
        <v>-87.693841382365804</v>
      </c>
      <c r="Q59" s="110">
        <f>N59/K59</f>
        <v>0.8937044346880415</v>
      </c>
      <c r="R59" s="307"/>
      <c r="S59" s="47">
        <v>0.38541666666666669</v>
      </c>
      <c r="T59" s="48">
        <v>0.43766203703703704</v>
      </c>
      <c r="U59" s="111">
        <v>5.0000000000000622</v>
      </c>
      <c r="V59" s="112">
        <v>75.23333333333332</v>
      </c>
      <c r="W59" s="113"/>
      <c r="X59" s="116"/>
      <c r="Y59" s="295"/>
      <c r="Z59" s="296"/>
      <c r="AA59" s="117">
        <f>M59-J59</f>
        <v>-350.77536552946322</v>
      </c>
      <c r="AB59" s="110">
        <f>M59/J59</f>
        <v>0.8937044346880415</v>
      </c>
      <c r="AC59" s="291"/>
    </row>
    <row r="60" spans="1:29" ht="15.75" customHeight="1">
      <c r="A60" s="302"/>
      <c r="B60" s="100"/>
      <c r="C60" s="293"/>
      <c r="D60" s="294"/>
      <c r="E60" s="101"/>
      <c r="F60" s="102"/>
      <c r="G60" s="103"/>
      <c r="H60" s="13"/>
      <c r="I60" s="104"/>
      <c r="J60" s="105"/>
      <c r="K60" s="106"/>
      <c r="L60" s="118"/>
      <c r="M60" s="105"/>
      <c r="N60" s="106"/>
      <c r="O60" s="108"/>
      <c r="P60" s="109"/>
      <c r="Q60" s="110"/>
      <c r="R60" s="307"/>
      <c r="S60" s="47"/>
      <c r="T60" s="48"/>
      <c r="U60" s="111"/>
      <c r="V60" s="112"/>
      <c r="W60" s="113"/>
      <c r="X60" s="116"/>
      <c r="Y60" s="295"/>
      <c r="Z60" s="296"/>
      <c r="AA60" s="117"/>
      <c r="AB60" s="110"/>
      <c r="AC60" s="291"/>
    </row>
    <row r="61" spans="1:29" ht="15.75" customHeight="1">
      <c r="A61" s="302"/>
      <c r="B61" s="100"/>
      <c r="C61" s="293"/>
      <c r="D61" s="294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307"/>
      <c r="S61" s="47"/>
      <c r="T61" s="48"/>
      <c r="U61" s="111"/>
      <c r="V61" s="112"/>
      <c r="W61" s="113"/>
      <c r="X61" s="116"/>
      <c r="Y61" s="295"/>
      <c r="Z61" s="296"/>
      <c r="AA61" s="117"/>
      <c r="AB61" s="110"/>
      <c r="AC61" s="291"/>
    </row>
    <row r="62" spans="1:29" ht="15.75" customHeight="1">
      <c r="A62" s="302"/>
      <c r="B62" s="100"/>
      <c r="C62" s="293"/>
      <c r="D62" s="294"/>
      <c r="E62" s="101"/>
      <c r="F62" s="102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307"/>
      <c r="S62" s="47"/>
      <c r="T62" s="48"/>
      <c r="U62" s="111"/>
      <c r="V62" s="112"/>
      <c r="W62" s="113"/>
      <c r="X62" s="116"/>
      <c r="Y62" s="295"/>
      <c r="Z62" s="296"/>
      <c r="AA62" s="117"/>
      <c r="AB62" s="110"/>
      <c r="AC62" s="291"/>
    </row>
    <row r="63" spans="1:29" ht="15.75" customHeight="1">
      <c r="A63" s="302"/>
      <c r="B63" s="100"/>
      <c r="C63" s="293"/>
      <c r="D63" s="294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07"/>
      <c r="S63" s="47"/>
      <c r="T63" s="48"/>
      <c r="U63" s="111"/>
      <c r="V63" s="112"/>
      <c r="W63" s="113"/>
      <c r="X63" s="116"/>
      <c r="Y63" s="295"/>
      <c r="Z63" s="296"/>
      <c r="AA63" s="117"/>
      <c r="AB63" s="110"/>
      <c r="AC63" s="291"/>
    </row>
    <row r="64" spans="1:29" ht="15.75" customHeight="1">
      <c r="A64" s="302"/>
      <c r="B64" s="100"/>
      <c r="C64" s="293"/>
      <c r="D64" s="294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07"/>
      <c r="S64" s="47"/>
      <c r="T64" s="48"/>
      <c r="U64" s="111"/>
      <c r="V64" s="112"/>
      <c r="W64" s="113"/>
      <c r="X64" s="116"/>
      <c r="Y64" s="295"/>
      <c r="Z64" s="296"/>
      <c r="AA64" s="117"/>
      <c r="AB64" s="110"/>
      <c r="AC64" s="291"/>
    </row>
    <row r="65" spans="1:29" ht="15.75" customHeight="1">
      <c r="A65" s="302"/>
      <c r="B65" s="100"/>
      <c r="C65" s="293"/>
      <c r="D65" s="294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07"/>
      <c r="S65" s="47"/>
      <c r="T65" s="48"/>
      <c r="U65" s="111"/>
      <c r="V65" s="112"/>
      <c r="W65" s="113"/>
      <c r="X65" s="116"/>
      <c r="Y65" s="295"/>
      <c r="Z65" s="296"/>
      <c r="AA65" s="117"/>
      <c r="AB65" s="110"/>
      <c r="AC65" s="291"/>
    </row>
    <row r="66" spans="1:29" ht="15.75" customHeight="1">
      <c r="A66" s="302"/>
      <c r="B66" s="100"/>
      <c r="C66" s="293"/>
      <c r="D66" s="294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07"/>
      <c r="S66" s="47"/>
      <c r="T66" s="48"/>
      <c r="U66" s="111"/>
      <c r="V66" s="112"/>
      <c r="W66" s="113"/>
      <c r="X66" s="116"/>
      <c r="Y66" s="295"/>
      <c r="Z66" s="296"/>
      <c r="AA66" s="117"/>
      <c r="AB66" s="110"/>
      <c r="AC66" s="291"/>
    </row>
    <row r="67" spans="1:29" ht="15.75" customHeight="1">
      <c r="A67" s="302"/>
      <c r="B67" s="100"/>
      <c r="C67" s="293"/>
      <c r="D67" s="294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07"/>
      <c r="S67" s="47"/>
      <c r="T67" s="48"/>
      <c r="U67" s="111"/>
      <c r="V67" s="112"/>
      <c r="W67" s="113"/>
      <c r="X67" s="116"/>
      <c r="Y67" s="295"/>
      <c r="Z67" s="296"/>
      <c r="AA67" s="117"/>
      <c r="AB67" s="110"/>
      <c r="AC67" s="291"/>
    </row>
    <row r="68" spans="1:29" ht="15.75" customHeight="1">
      <c r="A68" s="302"/>
      <c r="B68" s="100"/>
      <c r="C68" s="293"/>
      <c r="D68" s="294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07"/>
      <c r="S68" s="47"/>
      <c r="T68" s="48"/>
      <c r="U68" s="111"/>
      <c r="V68" s="112"/>
      <c r="W68" s="113"/>
      <c r="X68" s="116"/>
      <c r="Y68" s="295"/>
      <c r="Z68" s="296"/>
      <c r="AA68" s="117"/>
      <c r="AB68" s="110"/>
      <c r="AC68" s="291"/>
    </row>
    <row r="69" spans="1:29" ht="15.75" customHeight="1">
      <c r="A69" s="302"/>
      <c r="B69" s="100"/>
      <c r="C69" s="293"/>
      <c r="D69" s="294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07"/>
      <c r="S69" s="47"/>
      <c r="T69" s="48"/>
      <c r="U69" s="111"/>
      <c r="V69" s="112"/>
      <c r="W69" s="113"/>
      <c r="X69" s="116"/>
      <c r="Y69" s="295"/>
      <c r="Z69" s="296"/>
      <c r="AA69" s="117"/>
      <c r="AB69" s="110"/>
      <c r="AC69" s="291"/>
    </row>
    <row r="70" spans="1:29" ht="15.75" customHeight="1">
      <c r="A70" s="302"/>
      <c r="B70" s="100"/>
      <c r="C70" s="293"/>
      <c r="D70" s="294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07"/>
      <c r="S70" s="47"/>
      <c r="T70" s="48"/>
      <c r="U70" s="111"/>
      <c r="V70" s="112"/>
      <c r="W70" s="113"/>
      <c r="X70" s="116"/>
      <c r="Y70" s="295"/>
      <c r="Z70" s="296"/>
      <c r="AA70" s="117"/>
      <c r="AB70" s="110"/>
      <c r="AC70" s="291"/>
    </row>
    <row r="71" spans="1:29" ht="15.75" customHeight="1">
      <c r="A71" s="302"/>
      <c r="B71" s="100"/>
      <c r="C71" s="293"/>
      <c r="D71" s="294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07"/>
      <c r="S71" s="119"/>
      <c r="T71" s="120"/>
      <c r="U71" s="130"/>
      <c r="V71" s="131"/>
      <c r="W71" s="126"/>
      <c r="X71" s="127"/>
      <c r="Y71" s="295"/>
      <c r="Z71" s="296"/>
      <c r="AA71" s="165"/>
      <c r="AB71" s="125"/>
      <c r="AC71" s="291"/>
    </row>
    <row r="72" spans="1:29" ht="15.75" customHeight="1" thickBot="1">
      <c r="A72" s="303"/>
      <c r="B72" s="133" t="s">
        <v>117</v>
      </c>
      <c r="C72" s="297"/>
      <c r="D72" s="297"/>
      <c r="E72" s="134"/>
      <c r="F72" s="99"/>
      <c r="G72" s="135"/>
      <c r="H72" s="69"/>
      <c r="I72" s="136">
        <f t="shared" ref="I72:J72" si="22">AVERAGE(I56:I71)</f>
        <v>4</v>
      </c>
      <c r="J72" s="137">
        <f t="shared" si="22"/>
        <v>3300</v>
      </c>
      <c r="K72" s="138">
        <f t="shared" ref="K72" si="23">J72/I72</f>
        <v>825</v>
      </c>
      <c r="L72" s="136">
        <f t="shared" ref="L72:M72" si="24">AVERAGE(L56:L71)</f>
        <v>4</v>
      </c>
      <c r="M72" s="137">
        <f t="shared" si="24"/>
        <v>2950.0067631497227</v>
      </c>
      <c r="N72" s="138">
        <f>M72/L72</f>
        <v>737.50169078743068</v>
      </c>
      <c r="O72" s="139">
        <f>L72-I72</f>
        <v>0</v>
      </c>
      <c r="P72" s="140">
        <f>N72-K72</f>
        <v>-87.498309212569325</v>
      </c>
      <c r="Q72" s="141">
        <f>N72/K72</f>
        <v>0.89394144337870385</v>
      </c>
      <c r="R72" s="308"/>
      <c r="S72" s="142">
        <f>S56</f>
        <v>0.25</v>
      </c>
      <c r="T72" s="143">
        <f>INDEX(T56:T71,COUNTA(T56:T71))</f>
        <v>0.43766203703703704</v>
      </c>
      <c r="U72" s="144"/>
      <c r="V72" s="166"/>
      <c r="W72" s="99"/>
      <c r="X72" s="69"/>
      <c r="Y72" s="298"/>
      <c r="Z72" s="299"/>
      <c r="AA72" s="168">
        <f>M72-J72</f>
        <v>-349.9932368502773</v>
      </c>
      <c r="AB72" s="141">
        <f>M72/J72</f>
        <v>0.89394144337870385</v>
      </c>
      <c r="AC72" s="292"/>
    </row>
    <row r="73" spans="1:29" ht="15.75" customHeight="1">
      <c r="A73" s="311" t="s">
        <v>71</v>
      </c>
      <c r="B73" s="114" t="s">
        <v>120</v>
      </c>
      <c r="C73" s="304" t="s">
        <v>131</v>
      </c>
      <c r="D73" s="305"/>
      <c r="E73" s="147">
        <v>18.18</v>
      </c>
      <c r="F73" s="97">
        <v>1221</v>
      </c>
      <c r="G73" s="148">
        <f t="shared" ref="G73:G76" si="25">E73*F73</f>
        <v>22197.78</v>
      </c>
      <c r="H73" s="149"/>
      <c r="I73" s="150">
        <v>3</v>
      </c>
      <c r="J73" s="151">
        <v>3600</v>
      </c>
      <c r="K73" s="152">
        <f>J73/I73</f>
        <v>1200</v>
      </c>
      <c r="L73" s="153">
        <v>3</v>
      </c>
      <c r="M73" s="151">
        <f>F73/V73*60</f>
        <v>3121.8749999999977</v>
      </c>
      <c r="N73" s="152">
        <f>M73/L73</f>
        <v>1040.6249999999993</v>
      </c>
      <c r="O73" s="154">
        <f>L73-I73</f>
        <v>0</v>
      </c>
      <c r="P73" s="155">
        <f>N73-K73</f>
        <v>-159.37500000000068</v>
      </c>
      <c r="Q73" s="156">
        <f>N73/K73</f>
        <v>0.86718749999999944</v>
      </c>
      <c r="R73" s="306">
        <f>Q89</f>
        <v>0.87257449784244712</v>
      </c>
      <c r="S73" s="157">
        <v>0.25</v>
      </c>
      <c r="T73" s="158">
        <v>0.26629629629629631</v>
      </c>
      <c r="U73" s="159"/>
      <c r="V73" s="160">
        <v>23.466666666666683</v>
      </c>
      <c r="W73" s="161"/>
      <c r="X73" s="162"/>
      <c r="Y73" s="309"/>
      <c r="Z73" s="310"/>
      <c r="AA73" s="115">
        <f>M73-J73</f>
        <v>-478.12500000000227</v>
      </c>
      <c r="AB73" s="156">
        <f>M73/J73</f>
        <v>0.86718749999999933</v>
      </c>
      <c r="AC73" s="290">
        <f>AB89</f>
        <v>0.87257449784244712</v>
      </c>
    </row>
    <row r="74" spans="1:29" ht="15.75" customHeight="1">
      <c r="A74" s="312"/>
      <c r="B74" s="100" t="s">
        <v>120</v>
      </c>
      <c r="C74" s="293" t="s">
        <v>132</v>
      </c>
      <c r="D74" s="294"/>
      <c r="E74" s="101">
        <v>14.03</v>
      </c>
      <c r="F74" s="102">
        <v>4228</v>
      </c>
      <c r="G74" s="103">
        <f t="shared" si="25"/>
        <v>59318.84</v>
      </c>
      <c r="H74" s="26"/>
      <c r="I74" s="104">
        <v>3</v>
      </c>
      <c r="J74" s="105">
        <v>3000</v>
      </c>
      <c r="K74" s="106">
        <f t="shared" ref="K74:K110" si="26">J74/I74</f>
        <v>1000</v>
      </c>
      <c r="L74" s="107">
        <v>3</v>
      </c>
      <c r="M74" s="105">
        <f>F74/V74*60</f>
        <v>2685.8655373213346</v>
      </c>
      <c r="N74" s="106">
        <f>M74/L74</f>
        <v>895.28851244044483</v>
      </c>
      <c r="O74" s="108">
        <f>L74-I74</f>
        <v>0</v>
      </c>
      <c r="P74" s="109">
        <f>N74-K74</f>
        <v>-104.71148755955517</v>
      </c>
      <c r="Q74" s="110">
        <f>N74/K74</f>
        <v>0.89528851244044483</v>
      </c>
      <c r="R74" s="307"/>
      <c r="S74" s="47">
        <v>0.27638888888888891</v>
      </c>
      <c r="T74" s="48">
        <v>0.34197916666666667</v>
      </c>
      <c r="U74" s="111">
        <v>14.53333333333334</v>
      </c>
      <c r="V74" s="112">
        <v>94.449999999999974</v>
      </c>
      <c r="W74" s="113"/>
      <c r="X74" s="116"/>
      <c r="Y74" s="295"/>
      <c r="Z74" s="296"/>
      <c r="AA74" s="117">
        <f>M74-J74</f>
        <v>-314.13446267866539</v>
      </c>
      <c r="AB74" s="110">
        <f>M74/J74</f>
        <v>0.89528851244044483</v>
      </c>
      <c r="AC74" s="291"/>
    </row>
    <row r="75" spans="1:29" ht="15.75" customHeight="1">
      <c r="A75" s="312"/>
      <c r="B75" s="100" t="s">
        <v>120</v>
      </c>
      <c r="C75" s="293" t="s">
        <v>133</v>
      </c>
      <c r="D75" s="294"/>
      <c r="E75" s="101">
        <v>18.18</v>
      </c>
      <c r="F75" s="102">
        <v>2209</v>
      </c>
      <c r="G75" s="103">
        <f t="shared" si="25"/>
        <v>40159.620000000003</v>
      </c>
      <c r="H75" s="26"/>
      <c r="I75" s="104">
        <v>3</v>
      </c>
      <c r="J75" s="105">
        <v>3600</v>
      </c>
      <c r="K75" s="106">
        <f t="shared" si="26"/>
        <v>1200</v>
      </c>
      <c r="L75" s="107">
        <v>3</v>
      </c>
      <c r="M75" s="105">
        <f>F75/V75*60</f>
        <v>3116.1442006269604</v>
      </c>
      <c r="N75" s="106">
        <f>M75/L75</f>
        <v>1038.7147335423201</v>
      </c>
      <c r="O75" s="108">
        <f>L75-I75</f>
        <v>0</v>
      </c>
      <c r="P75" s="109">
        <f>N75-K75</f>
        <v>-161.28526645767988</v>
      </c>
      <c r="Q75" s="110">
        <f>N75/K75</f>
        <v>0.86559561128526674</v>
      </c>
      <c r="R75" s="307"/>
      <c r="S75" s="47">
        <v>0.35240740740740739</v>
      </c>
      <c r="T75" s="48">
        <v>0.38194444444444442</v>
      </c>
      <c r="U75" s="111">
        <v>15.016666666666643</v>
      </c>
      <c r="V75" s="112">
        <v>42.533333333333317</v>
      </c>
      <c r="W75" s="113"/>
      <c r="X75" s="116"/>
      <c r="Y75" s="295"/>
      <c r="Z75" s="296"/>
      <c r="AA75" s="117">
        <f>M75-J75</f>
        <v>-483.85579937303964</v>
      </c>
      <c r="AB75" s="110">
        <f>M75/J75</f>
        <v>0.86559561128526674</v>
      </c>
      <c r="AC75" s="291"/>
    </row>
    <row r="76" spans="1:29" ht="15.75" customHeight="1">
      <c r="A76" s="312"/>
      <c r="B76" s="100" t="s">
        <v>120</v>
      </c>
      <c r="C76" s="293" t="s">
        <v>134</v>
      </c>
      <c r="D76" s="294"/>
      <c r="E76" s="101">
        <v>14.28</v>
      </c>
      <c r="F76" s="102">
        <v>5468</v>
      </c>
      <c r="G76" s="103">
        <f t="shared" si="25"/>
        <v>78083.039999999994</v>
      </c>
      <c r="H76" s="26"/>
      <c r="I76" s="104">
        <v>3</v>
      </c>
      <c r="J76" s="105">
        <v>3600</v>
      </c>
      <c r="K76" s="106">
        <f t="shared" si="26"/>
        <v>1200</v>
      </c>
      <c r="L76" s="107">
        <v>3</v>
      </c>
      <c r="M76" s="105">
        <f>F76/V76*60</f>
        <v>3117.6433322774774</v>
      </c>
      <c r="N76" s="106">
        <f>M76/L76</f>
        <v>1039.2144440924924</v>
      </c>
      <c r="O76" s="108">
        <f>L76-I76</f>
        <v>0</v>
      </c>
      <c r="P76" s="109">
        <f>N76-K76</f>
        <v>-160.78555590750761</v>
      </c>
      <c r="Q76" s="110">
        <f>N76/K76</f>
        <v>0.86601203674374361</v>
      </c>
      <c r="R76" s="307"/>
      <c r="S76" s="47">
        <v>0.3923611111111111</v>
      </c>
      <c r="T76" s="48">
        <v>0.46543981481481483</v>
      </c>
      <c r="U76" s="111">
        <v>15.000000000000027</v>
      </c>
      <c r="V76" s="112">
        <v>105.23333333333338</v>
      </c>
      <c r="W76" s="113"/>
      <c r="X76" s="116"/>
      <c r="Y76" s="295"/>
      <c r="Z76" s="296"/>
      <c r="AA76" s="117">
        <f>M76-J76</f>
        <v>-482.35666772252262</v>
      </c>
      <c r="AB76" s="110">
        <f>M76/J76</f>
        <v>0.86601203674374372</v>
      </c>
      <c r="AC76" s="291"/>
    </row>
    <row r="77" spans="1:29" ht="15.75" customHeight="1">
      <c r="A77" s="312"/>
      <c r="B77" s="100"/>
      <c r="C77" s="293"/>
      <c r="D77" s="294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307"/>
      <c r="S77" s="47"/>
      <c r="T77" s="48"/>
      <c r="U77" s="111"/>
      <c r="V77" s="112"/>
      <c r="W77" s="113"/>
      <c r="X77" s="116"/>
      <c r="Y77" s="295"/>
      <c r="Z77" s="296"/>
      <c r="AA77" s="117"/>
      <c r="AB77" s="110"/>
      <c r="AC77" s="291"/>
    </row>
    <row r="78" spans="1:29" ht="15.75" customHeight="1">
      <c r="A78" s="312"/>
      <c r="B78" s="100"/>
      <c r="C78" s="293"/>
      <c r="D78" s="294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07"/>
      <c r="S78" s="47"/>
      <c r="T78" s="48"/>
      <c r="U78" s="111"/>
      <c r="V78" s="112"/>
      <c r="W78" s="113"/>
      <c r="X78" s="116"/>
      <c r="Y78" s="295"/>
      <c r="Z78" s="296"/>
      <c r="AA78" s="117"/>
      <c r="AB78" s="110"/>
      <c r="AC78" s="291"/>
    </row>
    <row r="79" spans="1:29" ht="15.75" customHeight="1">
      <c r="A79" s="312"/>
      <c r="B79" s="100"/>
      <c r="C79" s="293"/>
      <c r="D79" s="294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307"/>
      <c r="S79" s="47"/>
      <c r="T79" s="48"/>
      <c r="U79" s="111"/>
      <c r="V79" s="112"/>
      <c r="W79" s="113"/>
      <c r="X79" s="116"/>
      <c r="Y79" s="295"/>
      <c r="Z79" s="296"/>
      <c r="AA79" s="117"/>
      <c r="AB79" s="110"/>
      <c r="AC79" s="291"/>
    </row>
    <row r="80" spans="1:29" ht="15.75" customHeight="1">
      <c r="A80" s="312"/>
      <c r="B80" s="100"/>
      <c r="C80" s="293"/>
      <c r="D80" s="294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07"/>
      <c r="S80" s="47"/>
      <c r="T80" s="48"/>
      <c r="U80" s="111"/>
      <c r="V80" s="112"/>
      <c r="W80" s="113"/>
      <c r="X80" s="116"/>
      <c r="Y80" s="295"/>
      <c r="Z80" s="296"/>
      <c r="AA80" s="117"/>
      <c r="AB80" s="110"/>
      <c r="AC80" s="291"/>
    </row>
    <row r="81" spans="1:29" ht="15.75" customHeight="1">
      <c r="A81" s="312"/>
      <c r="B81" s="100"/>
      <c r="C81" s="293"/>
      <c r="D81" s="294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07"/>
      <c r="S81" s="47"/>
      <c r="T81" s="48"/>
      <c r="U81" s="111"/>
      <c r="V81" s="112"/>
      <c r="W81" s="113"/>
      <c r="X81" s="116"/>
      <c r="Y81" s="295"/>
      <c r="Z81" s="296"/>
      <c r="AA81" s="117"/>
      <c r="AB81" s="110"/>
      <c r="AC81" s="291"/>
    </row>
    <row r="82" spans="1:29" ht="15.75" customHeight="1">
      <c r="A82" s="312"/>
      <c r="B82" s="100"/>
      <c r="C82" s="293"/>
      <c r="D82" s="294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07"/>
      <c r="S82" s="47"/>
      <c r="T82" s="48"/>
      <c r="U82" s="111"/>
      <c r="V82" s="112"/>
      <c r="W82" s="113"/>
      <c r="X82" s="116"/>
      <c r="Y82" s="295"/>
      <c r="Z82" s="296"/>
      <c r="AA82" s="117"/>
      <c r="AB82" s="110"/>
      <c r="AC82" s="291"/>
    </row>
    <row r="83" spans="1:29" ht="15.75" customHeight="1">
      <c r="A83" s="312"/>
      <c r="B83" s="100"/>
      <c r="C83" s="293"/>
      <c r="D83" s="294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07"/>
      <c r="S83" s="47"/>
      <c r="T83" s="48"/>
      <c r="U83" s="111"/>
      <c r="V83" s="112"/>
      <c r="W83" s="126"/>
      <c r="X83" s="127"/>
      <c r="Y83" s="295"/>
      <c r="Z83" s="296"/>
      <c r="AA83" s="117"/>
      <c r="AB83" s="110"/>
      <c r="AC83" s="291"/>
    </row>
    <row r="84" spans="1:29" ht="15.75" customHeight="1">
      <c r="A84" s="312"/>
      <c r="B84" s="100"/>
      <c r="C84" s="293"/>
      <c r="D84" s="294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07"/>
      <c r="S84" s="47"/>
      <c r="T84" s="48"/>
      <c r="U84" s="111"/>
      <c r="V84" s="112"/>
      <c r="W84" s="126"/>
      <c r="X84" s="127"/>
      <c r="Y84" s="295"/>
      <c r="Z84" s="296"/>
      <c r="AA84" s="117"/>
      <c r="AB84" s="110"/>
      <c r="AC84" s="291"/>
    </row>
    <row r="85" spans="1:29" ht="15.75" customHeight="1">
      <c r="A85" s="312"/>
      <c r="B85" s="100"/>
      <c r="C85" s="293"/>
      <c r="D85" s="294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07"/>
      <c r="S85" s="47"/>
      <c r="T85" s="48"/>
      <c r="U85" s="111"/>
      <c r="V85" s="112"/>
      <c r="W85" s="126"/>
      <c r="X85" s="127"/>
      <c r="Y85" s="295"/>
      <c r="Z85" s="296"/>
      <c r="AA85" s="117"/>
      <c r="AB85" s="110"/>
      <c r="AC85" s="291"/>
    </row>
    <row r="86" spans="1:29" ht="15.75" customHeight="1">
      <c r="A86" s="312"/>
      <c r="B86" s="100"/>
      <c r="C86" s="293"/>
      <c r="D86" s="294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07"/>
      <c r="S86" s="47"/>
      <c r="T86" s="48"/>
      <c r="U86" s="111"/>
      <c r="V86" s="112"/>
      <c r="W86" s="126"/>
      <c r="X86" s="127"/>
      <c r="Y86" s="295"/>
      <c r="Z86" s="296"/>
      <c r="AA86" s="117"/>
      <c r="AB86" s="110"/>
      <c r="AC86" s="291"/>
    </row>
    <row r="87" spans="1:29" ht="15.75" customHeight="1">
      <c r="A87" s="312"/>
      <c r="B87" s="100"/>
      <c r="C87" s="293"/>
      <c r="D87" s="294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07"/>
      <c r="S87" s="47"/>
      <c r="T87" s="48"/>
      <c r="U87" s="111"/>
      <c r="V87" s="112"/>
      <c r="W87" s="126"/>
      <c r="X87" s="127"/>
      <c r="Y87" s="295"/>
      <c r="Z87" s="296"/>
      <c r="AA87" s="117"/>
      <c r="AB87" s="110"/>
      <c r="AC87" s="291"/>
    </row>
    <row r="88" spans="1:29" ht="15.75" customHeight="1">
      <c r="A88" s="312"/>
      <c r="B88" s="100"/>
      <c r="C88" s="293"/>
      <c r="D88" s="294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07"/>
      <c r="S88" s="119"/>
      <c r="T88" s="120"/>
      <c r="U88" s="130"/>
      <c r="V88" s="131"/>
      <c r="W88" s="126"/>
      <c r="X88" s="127"/>
      <c r="Y88" s="295"/>
      <c r="Z88" s="296"/>
      <c r="AA88" s="165"/>
      <c r="AB88" s="125"/>
      <c r="AC88" s="291"/>
    </row>
    <row r="89" spans="1:29" ht="15.75" customHeight="1" thickBot="1">
      <c r="A89" s="313"/>
      <c r="B89" s="133" t="s">
        <v>117</v>
      </c>
      <c r="C89" s="297"/>
      <c r="D89" s="297"/>
      <c r="E89" s="134"/>
      <c r="F89" s="99"/>
      <c r="G89" s="135"/>
      <c r="H89" s="69"/>
      <c r="I89" s="136">
        <f t="shared" ref="I89:J89" si="27">AVERAGE(I73:I88)</f>
        <v>3</v>
      </c>
      <c r="J89" s="137">
        <f t="shared" si="27"/>
        <v>3450</v>
      </c>
      <c r="K89" s="138">
        <f t="shared" ref="K89" si="28">J89/I89</f>
        <v>1150</v>
      </c>
      <c r="L89" s="136">
        <f t="shared" ref="L89:M89" si="29">AVERAGE(L73:L88)</f>
        <v>3</v>
      </c>
      <c r="M89" s="137">
        <f t="shared" si="29"/>
        <v>3010.3820175564424</v>
      </c>
      <c r="N89" s="138">
        <f>M89/L89</f>
        <v>1003.4606725188141</v>
      </c>
      <c r="O89" s="139">
        <f>L89-I89</f>
        <v>0</v>
      </c>
      <c r="P89" s="140">
        <f>N89-K89</f>
        <v>-146.53932748118586</v>
      </c>
      <c r="Q89" s="141">
        <f>N89/K89</f>
        <v>0.87257449784244712</v>
      </c>
      <c r="R89" s="308"/>
      <c r="S89" s="142">
        <f>S73</f>
        <v>0.25</v>
      </c>
      <c r="T89" s="143">
        <f>INDEX(T73:T88,COUNTA(T73:T88))</f>
        <v>0.46543981481481483</v>
      </c>
      <c r="U89" s="144"/>
      <c r="V89" s="166"/>
      <c r="W89" s="99"/>
      <c r="X89" s="69"/>
      <c r="Y89" s="298"/>
      <c r="Z89" s="299"/>
      <c r="AA89" s="168">
        <f>M89-J89</f>
        <v>-439.61798244355759</v>
      </c>
      <c r="AB89" s="141">
        <f>M89/J89</f>
        <v>0.87257449784244712</v>
      </c>
      <c r="AC89" s="292"/>
    </row>
    <row r="90" spans="1:29" ht="15.75" customHeight="1">
      <c r="A90" s="300" t="s">
        <v>78</v>
      </c>
      <c r="B90" s="114" t="s">
        <v>120</v>
      </c>
      <c r="C90" s="304" t="s">
        <v>135</v>
      </c>
      <c r="D90" s="305"/>
      <c r="E90" s="147">
        <v>25.45</v>
      </c>
      <c r="F90" s="97">
        <v>874</v>
      </c>
      <c r="G90" s="148">
        <f t="shared" ref="G90:G93" si="30">E90*F90</f>
        <v>22243.3</v>
      </c>
      <c r="H90" s="149"/>
      <c r="I90" s="150">
        <v>4</v>
      </c>
      <c r="J90" s="151">
        <v>3300</v>
      </c>
      <c r="K90" s="152">
        <f>J90/I90</f>
        <v>825</v>
      </c>
      <c r="L90" s="153">
        <v>4</v>
      </c>
      <c r="M90" s="151">
        <f>F90/V90*60</f>
        <v>2926.883720930241</v>
      </c>
      <c r="N90" s="152">
        <f>M90/L90</f>
        <v>731.72093023256025</v>
      </c>
      <c r="O90" s="154">
        <f>L90-I90</f>
        <v>0</v>
      </c>
      <c r="P90" s="155">
        <f>N90-K90</f>
        <v>-93.279069767439751</v>
      </c>
      <c r="Q90" s="156">
        <f>N90/K90</f>
        <v>0.8869344608879518</v>
      </c>
      <c r="R90" s="306">
        <f>Q106</f>
        <v>0.88872559175696408</v>
      </c>
      <c r="S90" s="157">
        <v>0.29172453703703705</v>
      </c>
      <c r="T90" s="158">
        <v>0.30416666666666664</v>
      </c>
      <c r="U90" s="159"/>
      <c r="V90" s="160">
        <v>17.916666666666615</v>
      </c>
      <c r="W90" s="158"/>
      <c r="X90" s="169"/>
      <c r="Y90" s="309"/>
      <c r="Z90" s="310"/>
      <c r="AA90" s="115">
        <f>M90-J90</f>
        <v>-373.116279069759</v>
      </c>
      <c r="AB90" s="156">
        <f>M90/J90</f>
        <v>0.8869344608879518</v>
      </c>
      <c r="AC90" s="290">
        <f>AB106</f>
        <v>0.88872559175696408</v>
      </c>
    </row>
    <row r="91" spans="1:29" ht="15.75" customHeight="1">
      <c r="A91" s="301"/>
      <c r="B91" s="100" t="s">
        <v>120</v>
      </c>
      <c r="C91" s="293" t="s">
        <v>136</v>
      </c>
      <c r="D91" s="294"/>
      <c r="E91" s="101">
        <v>25.03</v>
      </c>
      <c r="F91" s="102">
        <v>1601</v>
      </c>
      <c r="G91" s="103">
        <f t="shared" si="30"/>
        <v>40073.03</v>
      </c>
      <c r="H91" s="26"/>
      <c r="I91" s="104">
        <v>4</v>
      </c>
      <c r="J91" s="105">
        <v>3300</v>
      </c>
      <c r="K91" s="106">
        <f t="shared" si="26"/>
        <v>825</v>
      </c>
      <c r="L91" s="107">
        <v>4</v>
      </c>
      <c r="M91" s="105">
        <f>F91/V91*60</f>
        <v>2924.2009132420071</v>
      </c>
      <c r="N91" s="106">
        <f>M91/L91</f>
        <v>731.05022831050178</v>
      </c>
      <c r="O91" s="108">
        <f>L91-I91</f>
        <v>0</v>
      </c>
      <c r="P91" s="109">
        <f>N91-K91</f>
        <v>-93.94977168949822</v>
      </c>
      <c r="Q91" s="110">
        <f>N91/K91</f>
        <v>0.88612148886121422</v>
      </c>
      <c r="R91" s="307"/>
      <c r="S91" s="47">
        <v>0.31468750000000001</v>
      </c>
      <c r="T91" s="48">
        <v>0.33750000000000002</v>
      </c>
      <c r="U91" s="111">
        <v>15.15000000000005</v>
      </c>
      <c r="V91" s="112">
        <v>32.850000000000023</v>
      </c>
      <c r="W91" s="113"/>
      <c r="X91" s="13"/>
      <c r="Y91" s="295"/>
      <c r="Z91" s="296"/>
      <c r="AA91" s="117">
        <f>M91-J91</f>
        <v>-375.79908675799288</v>
      </c>
      <c r="AB91" s="110">
        <f>M91/J91</f>
        <v>0.88612148886121422</v>
      </c>
      <c r="AC91" s="291"/>
    </row>
    <row r="92" spans="1:29" ht="15.75" customHeight="1">
      <c r="A92" s="301"/>
      <c r="B92" s="100" t="s">
        <v>120</v>
      </c>
      <c r="C92" s="293" t="s">
        <v>137</v>
      </c>
      <c r="D92" s="294"/>
      <c r="E92" s="101">
        <v>24.82</v>
      </c>
      <c r="F92" s="102">
        <v>1825</v>
      </c>
      <c r="G92" s="103">
        <f t="shared" si="30"/>
        <v>45296.5</v>
      </c>
      <c r="H92" s="26"/>
      <c r="I92" s="104">
        <v>4</v>
      </c>
      <c r="J92" s="105">
        <v>3300</v>
      </c>
      <c r="K92" s="106">
        <f t="shared" si="26"/>
        <v>825</v>
      </c>
      <c r="L92" s="107">
        <v>4</v>
      </c>
      <c r="M92" s="105">
        <f>F92/V92*60</f>
        <v>2925.2003561887805</v>
      </c>
      <c r="N92" s="106">
        <f>M92/L92</f>
        <v>731.30008904719512</v>
      </c>
      <c r="O92" s="108">
        <f>L92-I92</f>
        <v>0</v>
      </c>
      <c r="P92" s="109">
        <f>N92-K92</f>
        <v>-93.699910952804885</v>
      </c>
      <c r="Q92" s="110">
        <f>N92/K92</f>
        <v>0.88642435036023648</v>
      </c>
      <c r="R92" s="307"/>
      <c r="S92" s="47">
        <v>0.34861111111111109</v>
      </c>
      <c r="T92" s="48">
        <v>0.37460648148148146</v>
      </c>
      <c r="U92" s="111">
        <v>15.999999999999943</v>
      </c>
      <c r="V92" s="112">
        <v>37.433333333333323</v>
      </c>
      <c r="W92" s="113"/>
      <c r="X92" s="13"/>
      <c r="Y92" s="295"/>
      <c r="Z92" s="296"/>
      <c r="AA92" s="117">
        <f>M92-J92</f>
        <v>-374.79964381121954</v>
      </c>
      <c r="AB92" s="110">
        <f>M92/J92</f>
        <v>0.88642435036023648</v>
      </c>
      <c r="AC92" s="291"/>
    </row>
    <row r="93" spans="1:29" ht="15.75" customHeight="1">
      <c r="A93" s="301"/>
      <c r="B93" s="100" t="s">
        <v>120</v>
      </c>
      <c r="C93" s="293" t="s">
        <v>138</v>
      </c>
      <c r="D93" s="294"/>
      <c r="E93" s="101">
        <v>30</v>
      </c>
      <c r="F93" s="102">
        <v>2866</v>
      </c>
      <c r="G93" s="103">
        <f t="shared" si="30"/>
        <v>85980</v>
      </c>
      <c r="H93" s="26"/>
      <c r="I93" s="104">
        <v>3</v>
      </c>
      <c r="J93" s="105">
        <v>3000</v>
      </c>
      <c r="K93" s="106">
        <f t="shared" si="26"/>
        <v>1000</v>
      </c>
      <c r="L93" s="107">
        <v>3</v>
      </c>
      <c r="M93" s="105">
        <f>F93/V93*60</f>
        <v>2688.2751433038061</v>
      </c>
      <c r="N93" s="106">
        <f>M93/L93</f>
        <v>896.09171443460207</v>
      </c>
      <c r="O93" s="108">
        <f>L93-I93</f>
        <v>0</v>
      </c>
      <c r="P93" s="109">
        <f>N93-K93</f>
        <v>-103.90828556539793</v>
      </c>
      <c r="Q93" s="110">
        <f>N93/K93</f>
        <v>0.89609171443460212</v>
      </c>
      <c r="R93" s="307"/>
      <c r="S93" s="47">
        <v>0.38474537037037038</v>
      </c>
      <c r="T93" s="48">
        <v>0.42916666666666664</v>
      </c>
      <c r="U93" s="111">
        <v>14.600000000000044</v>
      </c>
      <c r="V93" s="112">
        <v>63.966666666666619</v>
      </c>
      <c r="W93" s="113"/>
      <c r="X93" s="116"/>
      <c r="Y93" s="295"/>
      <c r="Z93" s="296"/>
      <c r="AA93" s="117">
        <f>M93-J93</f>
        <v>-311.72485669619391</v>
      </c>
      <c r="AB93" s="110">
        <f>M93/J93</f>
        <v>0.896091714434602</v>
      </c>
      <c r="AC93" s="291"/>
    </row>
    <row r="94" spans="1:29" ht="15.75" customHeight="1">
      <c r="A94" s="302"/>
      <c r="B94" s="100"/>
      <c r="C94" s="293"/>
      <c r="D94" s="294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307"/>
      <c r="S94" s="47"/>
      <c r="T94" s="48"/>
      <c r="U94" s="111"/>
      <c r="V94" s="112"/>
      <c r="W94" s="113"/>
      <c r="X94" s="116"/>
      <c r="Y94" s="295"/>
      <c r="Z94" s="296"/>
      <c r="AA94" s="117"/>
      <c r="AB94" s="110"/>
      <c r="AC94" s="291"/>
    </row>
    <row r="95" spans="1:29" ht="15.75" customHeight="1">
      <c r="A95" s="302"/>
      <c r="B95" s="100"/>
      <c r="C95" s="293"/>
      <c r="D95" s="294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07"/>
      <c r="S95" s="47"/>
      <c r="T95" s="48"/>
      <c r="U95" s="111"/>
      <c r="V95" s="112"/>
      <c r="W95" s="113"/>
      <c r="X95" s="50"/>
      <c r="Y95" s="295"/>
      <c r="Z95" s="296"/>
      <c r="AA95" s="117"/>
      <c r="AB95" s="110"/>
      <c r="AC95" s="291"/>
    </row>
    <row r="96" spans="1:29" ht="15.75" customHeight="1">
      <c r="A96" s="302"/>
      <c r="B96" s="100"/>
      <c r="C96" s="293"/>
      <c r="D96" s="294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307"/>
      <c r="S96" s="47"/>
      <c r="T96" s="48"/>
      <c r="U96" s="111"/>
      <c r="V96" s="112"/>
      <c r="W96" s="113"/>
      <c r="X96" s="116"/>
      <c r="Y96" s="295"/>
      <c r="Z96" s="296"/>
      <c r="AA96" s="117"/>
      <c r="AB96" s="110"/>
      <c r="AC96" s="291"/>
    </row>
    <row r="97" spans="1:29" ht="15.75" customHeight="1">
      <c r="A97" s="302"/>
      <c r="B97" s="100"/>
      <c r="C97" s="293"/>
      <c r="D97" s="294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07"/>
      <c r="S97" s="47"/>
      <c r="T97" s="48"/>
      <c r="U97" s="111"/>
      <c r="V97" s="112"/>
      <c r="W97" s="113"/>
      <c r="X97" s="116"/>
      <c r="Y97" s="295"/>
      <c r="Z97" s="296"/>
      <c r="AA97" s="117"/>
      <c r="AB97" s="110"/>
      <c r="AC97" s="291"/>
    </row>
    <row r="98" spans="1:29" ht="15.75" customHeight="1">
      <c r="A98" s="302"/>
      <c r="B98" s="100"/>
      <c r="C98" s="293"/>
      <c r="D98" s="294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07"/>
      <c r="S98" s="47"/>
      <c r="T98" s="48"/>
      <c r="U98" s="111"/>
      <c r="V98" s="112"/>
      <c r="W98" s="126"/>
      <c r="X98" s="127"/>
      <c r="Y98" s="295"/>
      <c r="Z98" s="296"/>
      <c r="AA98" s="117"/>
      <c r="AB98" s="110"/>
      <c r="AC98" s="291"/>
    </row>
    <row r="99" spans="1:29" ht="15.75" customHeight="1">
      <c r="A99" s="302"/>
      <c r="B99" s="100"/>
      <c r="C99" s="293"/>
      <c r="D99" s="294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07"/>
      <c r="S99" s="47"/>
      <c r="T99" s="48"/>
      <c r="U99" s="111"/>
      <c r="V99" s="112"/>
      <c r="W99" s="126"/>
      <c r="X99" s="127"/>
      <c r="Y99" s="295"/>
      <c r="Z99" s="296"/>
      <c r="AA99" s="117"/>
      <c r="AB99" s="110"/>
      <c r="AC99" s="291"/>
    </row>
    <row r="100" spans="1:29" ht="15.75" customHeight="1">
      <c r="A100" s="302"/>
      <c r="B100" s="100"/>
      <c r="C100" s="293"/>
      <c r="D100" s="294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07"/>
      <c r="S100" s="47"/>
      <c r="T100" s="48"/>
      <c r="U100" s="111"/>
      <c r="V100" s="112"/>
      <c r="W100" s="126"/>
      <c r="X100" s="127"/>
      <c r="Y100" s="295"/>
      <c r="Z100" s="296"/>
      <c r="AA100" s="117"/>
      <c r="AB100" s="110"/>
      <c r="AC100" s="291"/>
    </row>
    <row r="101" spans="1:29" ht="15.75" customHeight="1">
      <c r="A101" s="302"/>
      <c r="B101" s="100"/>
      <c r="C101" s="293"/>
      <c r="D101" s="294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07"/>
      <c r="S101" s="47"/>
      <c r="T101" s="48"/>
      <c r="U101" s="111"/>
      <c r="V101" s="112"/>
      <c r="W101" s="126"/>
      <c r="X101" s="127"/>
      <c r="Y101" s="295"/>
      <c r="Z101" s="296"/>
      <c r="AA101" s="117"/>
      <c r="AB101" s="110"/>
      <c r="AC101" s="291"/>
    </row>
    <row r="102" spans="1:29" ht="15.75" customHeight="1">
      <c r="A102" s="302"/>
      <c r="B102" s="100"/>
      <c r="C102" s="293"/>
      <c r="D102" s="294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07"/>
      <c r="S102" s="47"/>
      <c r="T102" s="48"/>
      <c r="U102" s="111"/>
      <c r="V102" s="112"/>
      <c r="W102" s="126"/>
      <c r="X102" s="127"/>
      <c r="Y102" s="295"/>
      <c r="Z102" s="296"/>
      <c r="AA102" s="117"/>
      <c r="AB102" s="110"/>
      <c r="AC102" s="291"/>
    </row>
    <row r="103" spans="1:29" ht="15.75" customHeight="1">
      <c r="A103" s="302"/>
      <c r="B103" s="100"/>
      <c r="C103" s="293"/>
      <c r="D103" s="294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07"/>
      <c r="S103" s="47"/>
      <c r="T103" s="48"/>
      <c r="U103" s="111"/>
      <c r="V103" s="112"/>
      <c r="W103" s="126"/>
      <c r="X103" s="127"/>
      <c r="Y103" s="295"/>
      <c r="Z103" s="296"/>
      <c r="AA103" s="117"/>
      <c r="AB103" s="110"/>
      <c r="AC103" s="291"/>
    </row>
    <row r="104" spans="1:29" ht="15.75" customHeight="1">
      <c r="A104" s="302"/>
      <c r="B104" s="100"/>
      <c r="C104" s="293"/>
      <c r="D104" s="294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07"/>
      <c r="S104" s="47"/>
      <c r="T104" s="48"/>
      <c r="U104" s="111"/>
      <c r="V104" s="112"/>
      <c r="W104" s="126"/>
      <c r="X104" s="127"/>
      <c r="Y104" s="295"/>
      <c r="Z104" s="296"/>
      <c r="AA104" s="117"/>
      <c r="AB104" s="110"/>
      <c r="AC104" s="291"/>
    </row>
    <row r="105" spans="1:29" ht="15.75" customHeight="1">
      <c r="A105" s="302"/>
      <c r="B105" s="100"/>
      <c r="C105" s="293"/>
      <c r="D105" s="294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07"/>
      <c r="S105" s="119"/>
      <c r="T105" s="120"/>
      <c r="U105" s="130"/>
      <c r="V105" s="131"/>
      <c r="W105" s="126"/>
      <c r="X105" s="127"/>
      <c r="Y105" s="295"/>
      <c r="Z105" s="296"/>
      <c r="AA105" s="165"/>
      <c r="AB105" s="125"/>
      <c r="AC105" s="291"/>
    </row>
    <row r="106" spans="1:29" ht="15.75" customHeight="1" thickBot="1">
      <c r="A106" s="303"/>
      <c r="B106" s="133" t="s">
        <v>117</v>
      </c>
      <c r="C106" s="297"/>
      <c r="D106" s="297"/>
      <c r="E106" s="134"/>
      <c r="F106" s="167"/>
      <c r="G106" s="135"/>
      <c r="H106" s="69"/>
      <c r="I106" s="136">
        <f t="shared" ref="I106:J106" si="31">AVERAGE(I90:I105)</f>
        <v>3.75</v>
      </c>
      <c r="J106" s="137">
        <f t="shared" si="31"/>
        <v>3225</v>
      </c>
      <c r="K106" s="138">
        <f t="shared" ref="K106" si="32">J106/I106</f>
        <v>860</v>
      </c>
      <c r="L106" s="136">
        <f t="shared" ref="L106:M106" si="33">AVERAGE(L90:L105)</f>
        <v>3.75</v>
      </c>
      <c r="M106" s="137">
        <f t="shared" si="33"/>
        <v>2866.140033416209</v>
      </c>
      <c r="N106" s="138">
        <f>M106/L106</f>
        <v>764.30400891098907</v>
      </c>
      <c r="O106" s="139">
        <f>L106-I106</f>
        <v>0</v>
      </c>
      <c r="P106" s="140">
        <f>N106-K106</f>
        <v>-95.695991089010931</v>
      </c>
      <c r="Q106" s="141">
        <f>N106/K106</f>
        <v>0.88872559175696408</v>
      </c>
      <c r="R106" s="308"/>
      <c r="S106" s="142">
        <f>S90</f>
        <v>0.29172453703703705</v>
      </c>
      <c r="T106" s="143">
        <f>INDEX(T90:T105,COUNTA(T90:T105))</f>
        <v>0.42916666666666664</v>
      </c>
      <c r="U106" s="144"/>
      <c r="V106" s="166"/>
      <c r="W106" s="167"/>
      <c r="X106" s="138"/>
      <c r="Y106" s="298"/>
      <c r="Z106" s="299"/>
      <c r="AA106" s="168">
        <f>M106-J106</f>
        <v>-358.85996658379099</v>
      </c>
      <c r="AB106" s="141">
        <f>M106/J106</f>
        <v>0.88872559175696408</v>
      </c>
      <c r="AC106" s="292"/>
    </row>
    <row r="107" spans="1:29" ht="15.75" customHeight="1">
      <c r="A107" s="311" t="s">
        <v>139</v>
      </c>
      <c r="B107" s="114" t="s">
        <v>114</v>
      </c>
      <c r="C107" s="304" t="s">
        <v>140</v>
      </c>
      <c r="D107" s="305"/>
      <c r="E107" s="147">
        <v>25.64</v>
      </c>
      <c r="F107" s="97">
        <v>1441</v>
      </c>
      <c r="G107" s="148">
        <f t="shared" ref="G107:G110" si="34">E107*F107</f>
        <v>36947.24</v>
      </c>
      <c r="H107" s="149"/>
      <c r="I107" s="150">
        <v>11</v>
      </c>
      <c r="J107" s="151">
        <v>3600</v>
      </c>
      <c r="K107" s="152">
        <f>J107/I107</f>
        <v>327.27272727272725</v>
      </c>
      <c r="L107" s="153">
        <v>11</v>
      </c>
      <c r="M107" s="151">
        <f>F107/V107*60</f>
        <v>3155.4744525547485</v>
      </c>
      <c r="N107" s="152">
        <f>M107/L107</f>
        <v>286.86131386861348</v>
      </c>
      <c r="O107" s="154">
        <f>L107-I107</f>
        <v>0</v>
      </c>
      <c r="P107" s="155">
        <f>N107-K107</f>
        <v>-40.411413404113773</v>
      </c>
      <c r="Q107" s="156">
        <f>N107/K107</f>
        <v>0.87652068126520788</v>
      </c>
      <c r="R107" s="306">
        <f>Q123</f>
        <v>0.8686977102731972</v>
      </c>
      <c r="S107" s="157">
        <v>0.70833333333333337</v>
      </c>
      <c r="T107" s="158">
        <v>0.72736111111111112</v>
      </c>
      <c r="U107" s="159"/>
      <c r="V107" s="160">
        <v>27.399999999999967</v>
      </c>
      <c r="W107" s="158"/>
      <c r="X107" s="169"/>
      <c r="Y107" s="309"/>
      <c r="Z107" s="310"/>
      <c r="AA107" s="115">
        <f>M107-J107</f>
        <v>-444.5255474452515</v>
      </c>
      <c r="AB107" s="156">
        <f>M107/J107</f>
        <v>0.87652068126520788</v>
      </c>
      <c r="AC107" s="290">
        <f>AB123</f>
        <v>0.8686977102731972</v>
      </c>
    </row>
    <row r="108" spans="1:29" ht="15.75" customHeight="1">
      <c r="A108" s="312"/>
      <c r="B108" s="100" t="s">
        <v>114</v>
      </c>
      <c r="C108" s="293" t="s">
        <v>141</v>
      </c>
      <c r="D108" s="294"/>
      <c r="E108" s="101">
        <v>29.52</v>
      </c>
      <c r="F108" s="102">
        <v>1803</v>
      </c>
      <c r="G108" s="103">
        <f t="shared" si="34"/>
        <v>53224.56</v>
      </c>
      <c r="H108" s="26"/>
      <c r="I108" s="104">
        <v>12</v>
      </c>
      <c r="J108" s="105">
        <v>3600</v>
      </c>
      <c r="K108" s="106">
        <f t="shared" si="26"/>
        <v>300</v>
      </c>
      <c r="L108" s="107">
        <v>12</v>
      </c>
      <c r="M108" s="105">
        <f>F108/V108*60</f>
        <v>3119.0773666506452</v>
      </c>
      <c r="N108" s="106">
        <f>M108/L108</f>
        <v>259.92311388755377</v>
      </c>
      <c r="O108" s="108">
        <f>L108-I108</f>
        <v>0</v>
      </c>
      <c r="P108" s="109">
        <f>N108-K108</f>
        <v>-40.076886112446232</v>
      </c>
      <c r="Q108" s="110">
        <f>N108/K108</f>
        <v>0.86641037962517919</v>
      </c>
      <c r="R108" s="307"/>
      <c r="S108" s="47">
        <v>0.73077546296296292</v>
      </c>
      <c r="T108" s="48">
        <v>0.75486111111111109</v>
      </c>
      <c r="U108" s="111">
        <v>4.9166666666665826</v>
      </c>
      <c r="V108" s="112">
        <v>34.683333333333373</v>
      </c>
      <c r="W108" s="113"/>
      <c r="X108" s="13"/>
      <c r="Y108" s="295"/>
      <c r="Z108" s="296"/>
      <c r="AA108" s="117">
        <f>M108-J108</f>
        <v>-480.92263334935478</v>
      </c>
      <c r="AB108" s="110">
        <f>M108/J108</f>
        <v>0.86641037962517919</v>
      </c>
      <c r="AC108" s="291"/>
    </row>
    <row r="109" spans="1:29" ht="15.75" customHeight="1">
      <c r="A109" s="312"/>
      <c r="B109" s="100" t="s">
        <v>114</v>
      </c>
      <c r="C109" s="293" t="s">
        <v>142</v>
      </c>
      <c r="D109" s="294"/>
      <c r="E109" s="101">
        <v>29.85</v>
      </c>
      <c r="F109" s="102">
        <v>1885</v>
      </c>
      <c r="G109" s="103">
        <f t="shared" si="34"/>
        <v>56267.25</v>
      </c>
      <c r="H109" s="26"/>
      <c r="I109" s="104">
        <v>12</v>
      </c>
      <c r="J109" s="105">
        <v>3600</v>
      </c>
      <c r="K109" s="106">
        <f t="shared" si="26"/>
        <v>300</v>
      </c>
      <c r="L109" s="107">
        <v>12</v>
      </c>
      <c r="M109" s="105">
        <f>F109/V109*60</f>
        <v>3118.5661764705865</v>
      </c>
      <c r="N109" s="106">
        <f>M109/L109</f>
        <v>259.88051470588221</v>
      </c>
      <c r="O109" s="108">
        <f>L109-I109</f>
        <v>0</v>
      </c>
      <c r="P109" s="109">
        <f>N109-K109</f>
        <v>-40.119485294117794</v>
      </c>
      <c r="Q109" s="110">
        <f>N109/K109</f>
        <v>0.86626838235294068</v>
      </c>
      <c r="R109" s="307"/>
      <c r="S109" s="47">
        <v>0.7583333333333333</v>
      </c>
      <c r="T109" s="48">
        <v>0.7835185185185185</v>
      </c>
      <c r="U109" s="111">
        <v>4.9999999999999822</v>
      </c>
      <c r="V109" s="112">
        <v>36.266666666666687</v>
      </c>
      <c r="W109" s="113"/>
      <c r="X109" s="13"/>
      <c r="Y109" s="295"/>
      <c r="Z109" s="296"/>
      <c r="AA109" s="117">
        <f>M109-J109</f>
        <v>-481.43382352941353</v>
      </c>
      <c r="AB109" s="110">
        <f>M109/J109</f>
        <v>0.86626838235294068</v>
      </c>
      <c r="AC109" s="291"/>
    </row>
    <row r="110" spans="1:29" ht="15.75" customHeight="1">
      <c r="A110" s="312"/>
      <c r="B110" s="100" t="s">
        <v>120</v>
      </c>
      <c r="C110" s="293" t="s">
        <v>143</v>
      </c>
      <c r="D110" s="294"/>
      <c r="E110" s="101">
        <v>28.57</v>
      </c>
      <c r="F110" s="102">
        <v>1610</v>
      </c>
      <c r="G110" s="103">
        <f t="shared" si="34"/>
        <v>45997.7</v>
      </c>
      <c r="H110" s="26"/>
      <c r="I110" s="104">
        <v>12</v>
      </c>
      <c r="J110" s="105">
        <v>3600</v>
      </c>
      <c r="K110" s="106">
        <f t="shared" si="26"/>
        <v>300</v>
      </c>
      <c r="L110" s="107">
        <v>12</v>
      </c>
      <c r="M110" s="105">
        <f>F110/V110*60</f>
        <v>3116.1290322580594</v>
      </c>
      <c r="N110" s="106">
        <f>M110/L110</f>
        <v>259.67741935483826</v>
      </c>
      <c r="O110" s="108">
        <f>L110-I110</f>
        <v>0</v>
      </c>
      <c r="P110" s="109">
        <f>N110-K110</f>
        <v>-40.322580645161736</v>
      </c>
      <c r="Q110" s="110">
        <f>N110/K110</f>
        <v>0.86559139784946093</v>
      </c>
      <c r="R110" s="307"/>
      <c r="S110" s="47">
        <v>0.78680555555555554</v>
      </c>
      <c r="T110" s="48">
        <v>0.80833333333333335</v>
      </c>
      <c r="U110" s="111">
        <v>4.7333333333333272</v>
      </c>
      <c r="V110" s="112">
        <v>31.00000000000005</v>
      </c>
      <c r="W110" s="113"/>
      <c r="X110" s="116"/>
      <c r="Y110" s="295"/>
      <c r="Z110" s="296"/>
      <c r="AA110" s="117">
        <f>M110-J110</f>
        <v>-483.8709677419406</v>
      </c>
      <c r="AB110" s="110">
        <f>M110/J110</f>
        <v>0.86559139784946093</v>
      </c>
      <c r="AC110" s="291"/>
    </row>
    <row r="111" spans="1:29" ht="15.75" customHeight="1">
      <c r="A111" s="312"/>
      <c r="B111" s="100"/>
      <c r="C111" s="293"/>
      <c r="D111" s="294"/>
      <c r="E111" s="101"/>
      <c r="F111" s="102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307"/>
      <c r="S111" s="47"/>
      <c r="T111" s="48"/>
      <c r="U111" s="111"/>
      <c r="V111" s="112"/>
      <c r="W111" s="113"/>
      <c r="X111" s="116"/>
      <c r="Y111" s="295"/>
      <c r="Z111" s="296"/>
      <c r="AA111" s="117"/>
      <c r="AB111" s="110"/>
      <c r="AC111" s="291"/>
    </row>
    <row r="112" spans="1:29" ht="15.75" customHeight="1">
      <c r="A112" s="312"/>
      <c r="B112" s="100"/>
      <c r="C112" s="293"/>
      <c r="D112" s="294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07"/>
      <c r="S112" s="47"/>
      <c r="T112" s="48"/>
      <c r="U112" s="111"/>
      <c r="V112" s="112"/>
      <c r="W112" s="113"/>
      <c r="X112" s="50"/>
      <c r="Y112" s="295"/>
      <c r="Z112" s="296"/>
      <c r="AA112" s="117"/>
      <c r="AB112" s="110"/>
      <c r="AC112" s="291"/>
    </row>
    <row r="113" spans="1:29" ht="15.75" customHeight="1">
      <c r="A113" s="312"/>
      <c r="B113" s="100"/>
      <c r="C113" s="293"/>
      <c r="D113" s="294"/>
      <c r="E113" s="101"/>
      <c r="F113" s="102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307"/>
      <c r="S113" s="47"/>
      <c r="T113" s="48"/>
      <c r="U113" s="111"/>
      <c r="V113" s="112"/>
      <c r="W113" s="113"/>
      <c r="X113" s="116"/>
      <c r="Y113" s="295"/>
      <c r="Z113" s="296"/>
      <c r="AA113" s="117"/>
      <c r="AB113" s="110"/>
      <c r="AC113" s="291"/>
    </row>
    <row r="114" spans="1:29" ht="15.75" customHeight="1">
      <c r="A114" s="312"/>
      <c r="B114" s="100"/>
      <c r="C114" s="293"/>
      <c r="D114" s="294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07"/>
      <c r="S114" s="47"/>
      <c r="T114" s="48"/>
      <c r="U114" s="111"/>
      <c r="V114" s="112"/>
      <c r="W114" s="113"/>
      <c r="X114" s="116"/>
      <c r="Y114" s="295"/>
      <c r="Z114" s="296"/>
      <c r="AA114" s="117"/>
      <c r="AB114" s="110"/>
      <c r="AC114" s="291"/>
    </row>
    <row r="115" spans="1:29" ht="15.75" customHeight="1">
      <c r="A115" s="312"/>
      <c r="B115" s="100"/>
      <c r="C115" s="293"/>
      <c r="D115" s="294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07"/>
      <c r="S115" s="47"/>
      <c r="T115" s="48"/>
      <c r="U115" s="111"/>
      <c r="V115" s="112"/>
      <c r="W115" s="126"/>
      <c r="X115" s="127"/>
      <c r="Y115" s="295"/>
      <c r="Z115" s="296"/>
      <c r="AA115" s="117"/>
      <c r="AB115" s="110"/>
      <c r="AC115" s="291"/>
    </row>
    <row r="116" spans="1:29" ht="15.75" customHeight="1">
      <c r="A116" s="312"/>
      <c r="B116" s="100"/>
      <c r="C116" s="293"/>
      <c r="D116" s="294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07"/>
      <c r="S116" s="47"/>
      <c r="T116" s="48"/>
      <c r="U116" s="111"/>
      <c r="V116" s="112"/>
      <c r="W116" s="126"/>
      <c r="X116" s="127"/>
      <c r="Y116" s="295"/>
      <c r="Z116" s="296"/>
      <c r="AA116" s="117"/>
      <c r="AB116" s="110"/>
      <c r="AC116" s="291"/>
    </row>
    <row r="117" spans="1:29" ht="15.75" customHeight="1">
      <c r="A117" s="312"/>
      <c r="B117" s="100"/>
      <c r="C117" s="293"/>
      <c r="D117" s="294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07"/>
      <c r="S117" s="47"/>
      <c r="T117" s="48"/>
      <c r="U117" s="111"/>
      <c r="V117" s="112"/>
      <c r="W117" s="126"/>
      <c r="X117" s="127"/>
      <c r="Y117" s="295"/>
      <c r="Z117" s="296"/>
      <c r="AA117" s="117"/>
      <c r="AB117" s="110"/>
      <c r="AC117" s="291"/>
    </row>
    <row r="118" spans="1:29" ht="15.75" customHeight="1">
      <c r="A118" s="312"/>
      <c r="B118" s="100"/>
      <c r="C118" s="293"/>
      <c r="D118" s="294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07"/>
      <c r="S118" s="47"/>
      <c r="T118" s="48"/>
      <c r="U118" s="111"/>
      <c r="V118" s="112"/>
      <c r="W118" s="126"/>
      <c r="X118" s="127"/>
      <c r="Y118" s="295"/>
      <c r="Z118" s="296"/>
      <c r="AA118" s="117"/>
      <c r="AB118" s="110"/>
      <c r="AC118" s="291"/>
    </row>
    <row r="119" spans="1:29" ht="15.75" customHeight="1">
      <c r="A119" s="312"/>
      <c r="B119" s="100"/>
      <c r="C119" s="293"/>
      <c r="D119" s="294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07"/>
      <c r="S119" s="47"/>
      <c r="T119" s="48"/>
      <c r="U119" s="111"/>
      <c r="V119" s="112"/>
      <c r="W119" s="126"/>
      <c r="X119" s="127"/>
      <c r="Y119" s="295"/>
      <c r="Z119" s="296"/>
      <c r="AA119" s="117"/>
      <c r="AB119" s="110"/>
      <c r="AC119" s="291"/>
    </row>
    <row r="120" spans="1:29" ht="15.75" customHeight="1">
      <c r="A120" s="312"/>
      <c r="B120" s="100"/>
      <c r="C120" s="293"/>
      <c r="D120" s="294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07"/>
      <c r="S120" s="47"/>
      <c r="T120" s="48"/>
      <c r="U120" s="111"/>
      <c r="V120" s="112"/>
      <c r="W120" s="126"/>
      <c r="X120" s="127"/>
      <c r="Y120" s="295"/>
      <c r="Z120" s="296"/>
      <c r="AA120" s="117"/>
      <c r="AB120" s="110"/>
      <c r="AC120" s="291"/>
    </row>
    <row r="121" spans="1:29" ht="15.75" customHeight="1">
      <c r="A121" s="312"/>
      <c r="B121" s="100"/>
      <c r="C121" s="293"/>
      <c r="D121" s="294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07"/>
      <c r="S121" s="47"/>
      <c r="T121" s="48"/>
      <c r="U121" s="111"/>
      <c r="V121" s="112"/>
      <c r="W121" s="126"/>
      <c r="X121" s="127"/>
      <c r="Y121" s="295"/>
      <c r="Z121" s="296"/>
      <c r="AA121" s="117"/>
      <c r="AB121" s="110"/>
      <c r="AC121" s="291"/>
    </row>
    <row r="122" spans="1:29" ht="15.75" customHeight="1">
      <c r="A122" s="312"/>
      <c r="B122" s="100"/>
      <c r="C122" s="293"/>
      <c r="D122" s="294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07"/>
      <c r="S122" s="119"/>
      <c r="T122" s="120"/>
      <c r="U122" s="130"/>
      <c r="V122" s="131"/>
      <c r="W122" s="126"/>
      <c r="X122" s="127"/>
      <c r="Y122" s="295"/>
      <c r="Z122" s="296"/>
      <c r="AA122" s="165"/>
      <c r="AB122" s="125"/>
      <c r="AC122" s="291"/>
    </row>
    <row r="123" spans="1:29" ht="15.75" customHeight="1" thickBot="1">
      <c r="A123" s="313"/>
      <c r="B123" s="133" t="s">
        <v>117</v>
      </c>
      <c r="C123" s="297"/>
      <c r="D123" s="297"/>
      <c r="E123" s="134"/>
      <c r="F123" s="167"/>
      <c r="G123" s="135"/>
      <c r="H123" s="69"/>
      <c r="I123" s="136">
        <f t="shared" ref="I123:J123" si="35">AVERAGE(I107:I122)</f>
        <v>11.75</v>
      </c>
      <c r="J123" s="137">
        <f t="shared" si="35"/>
        <v>3600</v>
      </c>
      <c r="K123" s="138">
        <f t="shared" ref="K123" si="36">J123/I123</f>
        <v>306.38297872340428</v>
      </c>
      <c r="L123" s="136">
        <f t="shared" ref="L123:M123" si="37">AVERAGE(L107:L122)</f>
        <v>11.75</v>
      </c>
      <c r="M123" s="137">
        <f t="shared" si="37"/>
        <v>3127.3117569835099</v>
      </c>
      <c r="N123" s="138">
        <f>M123/L123</f>
        <v>266.15419208370298</v>
      </c>
      <c r="O123" s="139">
        <f>L123-I123</f>
        <v>0</v>
      </c>
      <c r="P123" s="140">
        <f>N123-K123</f>
        <v>-40.228786639701298</v>
      </c>
      <c r="Q123" s="141">
        <f>N123/K123</f>
        <v>0.8686977102731972</v>
      </c>
      <c r="R123" s="308"/>
      <c r="S123" s="142">
        <f>S107</f>
        <v>0.70833333333333337</v>
      </c>
      <c r="T123" s="143">
        <f>INDEX(T107:T122,COUNTA(T107:T122))</f>
        <v>0.80833333333333335</v>
      </c>
      <c r="U123" s="144"/>
      <c r="V123" s="166"/>
      <c r="W123" s="167"/>
      <c r="X123" s="138"/>
      <c r="Y123" s="298"/>
      <c r="Z123" s="299"/>
      <c r="AA123" s="168">
        <f>M123-J123</f>
        <v>-472.68824301649011</v>
      </c>
      <c r="AB123" s="141">
        <f>M123/J123</f>
        <v>0.8686977102731972</v>
      </c>
      <c r="AC123" s="292"/>
    </row>
    <row r="124" spans="1:29" ht="15.75" customHeight="1">
      <c r="A124" s="300" t="s">
        <v>144</v>
      </c>
      <c r="B124" s="114" t="s">
        <v>120</v>
      </c>
      <c r="C124" s="304" t="s">
        <v>217</v>
      </c>
      <c r="D124" s="305"/>
      <c r="E124" s="147">
        <v>22.48</v>
      </c>
      <c r="F124" s="97">
        <v>2349</v>
      </c>
      <c r="G124" s="148">
        <f t="shared" ref="G124:G127" si="38">E124*F124</f>
        <v>52805.520000000004</v>
      </c>
      <c r="H124" s="149"/>
      <c r="I124" s="150">
        <v>5</v>
      </c>
      <c r="J124" s="151">
        <v>3000</v>
      </c>
      <c r="K124" s="152">
        <f>J124/I124</f>
        <v>600</v>
      </c>
      <c r="L124" s="153">
        <v>5</v>
      </c>
      <c r="M124" s="151">
        <f>F124/V124*60</f>
        <v>2660.9188168659498</v>
      </c>
      <c r="N124" s="152">
        <f>M124/L124</f>
        <v>532.18376337319</v>
      </c>
      <c r="O124" s="154">
        <f>L124-I124</f>
        <v>0</v>
      </c>
      <c r="P124" s="155">
        <f>N124-K124</f>
        <v>-67.816236626809996</v>
      </c>
      <c r="Q124" s="156">
        <f>N124/K124</f>
        <v>0.8869729389553167</v>
      </c>
      <c r="R124" s="306">
        <f>Q140</f>
        <v>0.89132366619247705</v>
      </c>
      <c r="S124" s="157">
        <v>0.70835648148148145</v>
      </c>
      <c r="T124" s="158">
        <v>0.74513888888888891</v>
      </c>
      <c r="U124" s="159"/>
      <c r="V124" s="160">
        <v>52.96666666666674</v>
      </c>
      <c r="W124" s="161"/>
      <c r="X124" s="162"/>
      <c r="Y124" s="309"/>
      <c r="Z124" s="310"/>
      <c r="AA124" s="115">
        <f>M124-J124</f>
        <v>-339.08118313405021</v>
      </c>
      <c r="AB124" s="156">
        <f>M124/J124</f>
        <v>0.88697293895531659</v>
      </c>
      <c r="AC124" s="290">
        <f>AB140</f>
        <v>0.89132366619247705</v>
      </c>
    </row>
    <row r="125" spans="1:29" ht="15.75" customHeight="1">
      <c r="A125" s="301"/>
      <c r="B125" s="100" t="s">
        <v>120</v>
      </c>
      <c r="C125" s="293" t="s">
        <v>148</v>
      </c>
      <c r="D125" s="294"/>
      <c r="E125" s="101">
        <v>24.54</v>
      </c>
      <c r="F125" s="102">
        <v>2415</v>
      </c>
      <c r="G125" s="103">
        <f t="shared" si="38"/>
        <v>59264.1</v>
      </c>
      <c r="H125" s="26"/>
      <c r="I125" s="104">
        <v>4</v>
      </c>
      <c r="J125" s="105">
        <v>3000</v>
      </c>
      <c r="K125" s="106">
        <f t="shared" ref="K125:K127" si="39">J125/I125</f>
        <v>750</v>
      </c>
      <c r="L125" s="107">
        <v>4</v>
      </c>
      <c r="M125" s="105">
        <f>F125/V125*60</f>
        <v>2662.7871362940286</v>
      </c>
      <c r="N125" s="106">
        <f>M125/L125</f>
        <v>665.69678407350716</v>
      </c>
      <c r="O125" s="108">
        <f>L125-I125</f>
        <v>0</v>
      </c>
      <c r="P125" s="109">
        <f>N125-K125</f>
        <v>-84.30321592649284</v>
      </c>
      <c r="Q125" s="110">
        <f>N125/K125</f>
        <v>0.88759571209800958</v>
      </c>
      <c r="R125" s="307"/>
      <c r="S125" s="47">
        <v>0.74861111111111112</v>
      </c>
      <c r="T125" s="48">
        <v>0.78640046296296295</v>
      </c>
      <c r="U125" s="111">
        <v>4.9999999999999822</v>
      </c>
      <c r="V125" s="112">
        <v>54.416666666666643</v>
      </c>
      <c r="W125" s="113"/>
      <c r="X125" s="116"/>
      <c r="Y125" s="295"/>
      <c r="Z125" s="296"/>
      <c r="AA125" s="117">
        <f>M125-J125</f>
        <v>-337.21286370597136</v>
      </c>
      <c r="AB125" s="110">
        <f>M125/J125</f>
        <v>0.88759571209800958</v>
      </c>
      <c r="AC125" s="291"/>
    </row>
    <row r="126" spans="1:29" ht="15.75" customHeight="1">
      <c r="A126" s="301"/>
      <c r="B126" s="100" t="s">
        <v>120</v>
      </c>
      <c r="C126" s="293" t="s">
        <v>145</v>
      </c>
      <c r="D126" s="294"/>
      <c r="E126" s="101">
        <v>16.7</v>
      </c>
      <c r="F126" s="102">
        <v>1590</v>
      </c>
      <c r="G126" s="103">
        <f t="shared" si="38"/>
        <v>26553</v>
      </c>
      <c r="H126" s="26"/>
      <c r="I126" s="104">
        <v>3</v>
      </c>
      <c r="J126" s="105">
        <v>3300</v>
      </c>
      <c r="K126" s="106">
        <f t="shared" si="39"/>
        <v>1100</v>
      </c>
      <c r="L126" s="107">
        <v>3</v>
      </c>
      <c r="M126" s="105">
        <f>F126/V126*60</f>
        <v>2950.5154639175262</v>
      </c>
      <c r="N126" s="106">
        <f>M126/L126</f>
        <v>983.50515463917543</v>
      </c>
      <c r="O126" s="108">
        <f>L126-I126</f>
        <v>0</v>
      </c>
      <c r="P126" s="109">
        <f>N126-K126</f>
        <v>-116.49484536082457</v>
      </c>
      <c r="Q126" s="110">
        <f>N126/K126</f>
        <v>0.89409559512652315</v>
      </c>
      <c r="R126" s="307"/>
      <c r="S126" s="47">
        <v>0.7895833333333333</v>
      </c>
      <c r="T126" s="48">
        <v>0.812037037037037</v>
      </c>
      <c r="U126" s="111">
        <v>4.5833333333333037</v>
      </c>
      <c r="V126" s="112">
        <v>32.333333333333329</v>
      </c>
      <c r="W126" s="113"/>
      <c r="X126" s="116"/>
      <c r="Y126" s="295"/>
      <c r="Z126" s="296"/>
      <c r="AA126" s="117">
        <f>M126-J126</f>
        <v>-349.48453608247382</v>
      </c>
      <c r="AB126" s="110">
        <f>M126/J126</f>
        <v>0.89409559512652304</v>
      </c>
      <c r="AC126" s="291"/>
    </row>
    <row r="127" spans="1:29" ht="15.75" customHeight="1">
      <c r="A127" s="301"/>
      <c r="B127" s="100" t="s">
        <v>120</v>
      </c>
      <c r="C127" s="293" t="s">
        <v>150</v>
      </c>
      <c r="D127" s="294"/>
      <c r="E127" s="101">
        <v>17.89</v>
      </c>
      <c r="F127" s="102">
        <v>4617</v>
      </c>
      <c r="G127" s="103">
        <f t="shared" si="38"/>
        <v>82598.13</v>
      </c>
      <c r="H127" s="26"/>
      <c r="I127" s="104">
        <v>4</v>
      </c>
      <c r="J127" s="105">
        <v>3300</v>
      </c>
      <c r="K127" s="106">
        <f t="shared" si="39"/>
        <v>825</v>
      </c>
      <c r="L127" s="107">
        <v>4</v>
      </c>
      <c r="M127" s="105">
        <f>F127/V127*60</f>
        <v>2956.4567769477076</v>
      </c>
      <c r="N127" s="106">
        <f>M127/L127</f>
        <v>739.11419423692689</v>
      </c>
      <c r="O127" s="108">
        <f>L127-I127</f>
        <v>0</v>
      </c>
      <c r="P127" s="109">
        <f>N127-K127</f>
        <v>-85.885805763073108</v>
      </c>
      <c r="Q127" s="110">
        <f>N127/K127</f>
        <v>0.89589599301445688</v>
      </c>
      <c r="R127" s="307"/>
      <c r="S127" s="47">
        <v>0.81618055555555558</v>
      </c>
      <c r="T127" s="48">
        <v>0.88124999999999998</v>
      </c>
      <c r="U127" s="111">
        <v>5.9666666666667467</v>
      </c>
      <c r="V127" s="112">
        <v>93.699999999999932</v>
      </c>
      <c r="W127" s="113"/>
      <c r="X127" s="116"/>
      <c r="Y127" s="295"/>
      <c r="Z127" s="296"/>
      <c r="AA127" s="117">
        <f>M127-J127</f>
        <v>-343.54322305229243</v>
      </c>
      <c r="AB127" s="110">
        <f>M127/J127</f>
        <v>0.89589599301445688</v>
      </c>
      <c r="AC127" s="291"/>
    </row>
    <row r="128" spans="1:29" ht="15.75" customHeight="1">
      <c r="A128" s="302"/>
      <c r="B128" s="100"/>
      <c r="C128" s="293"/>
      <c r="D128" s="294"/>
      <c r="E128" s="101"/>
      <c r="F128" s="102"/>
      <c r="G128" s="103"/>
      <c r="H128" s="13"/>
      <c r="I128" s="104"/>
      <c r="J128" s="105"/>
      <c r="K128" s="106"/>
      <c r="L128" s="118"/>
      <c r="M128" s="105"/>
      <c r="N128" s="106"/>
      <c r="O128" s="108"/>
      <c r="P128" s="109"/>
      <c r="Q128" s="110"/>
      <c r="R128" s="307"/>
      <c r="S128" s="47"/>
      <c r="T128" s="48"/>
      <c r="U128" s="111"/>
      <c r="V128" s="112"/>
      <c r="W128" s="113"/>
      <c r="X128" s="116"/>
      <c r="Y128" s="295"/>
      <c r="Z128" s="296"/>
      <c r="AA128" s="117"/>
      <c r="AB128" s="110"/>
      <c r="AC128" s="291"/>
    </row>
    <row r="129" spans="1:29" ht="15.75" customHeight="1">
      <c r="A129" s="302"/>
      <c r="B129" s="100"/>
      <c r="C129" s="293"/>
      <c r="D129" s="294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07"/>
      <c r="S129" s="47"/>
      <c r="T129" s="48"/>
      <c r="U129" s="111"/>
      <c r="V129" s="112"/>
      <c r="W129" s="113"/>
      <c r="X129" s="116"/>
      <c r="Y129" s="295"/>
      <c r="Z129" s="296"/>
      <c r="AA129" s="117"/>
      <c r="AB129" s="110"/>
      <c r="AC129" s="291"/>
    </row>
    <row r="130" spans="1:29" ht="15.75" customHeight="1">
      <c r="A130" s="302"/>
      <c r="B130" s="100"/>
      <c r="C130" s="293"/>
      <c r="D130" s="294"/>
      <c r="E130" s="101"/>
      <c r="F130" s="102"/>
      <c r="G130" s="121"/>
      <c r="H130" s="62"/>
      <c r="I130" s="104"/>
      <c r="J130" s="105"/>
      <c r="K130" s="106"/>
      <c r="L130" s="118"/>
      <c r="M130" s="105"/>
      <c r="N130" s="106"/>
      <c r="O130" s="123"/>
      <c r="P130" s="124"/>
      <c r="Q130" s="125"/>
      <c r="R130" s="307"/>
      <c r="S130" s="47"/>
      <c r="T130" s="48"/>
      <c r="U130" s="111"/>
      <c r="V130" s="112"/>
      <c r="W130" s="113"/>
      <c r="X130" s="116"/>
      <c r="Y130" s="295"/>
      <c r="Z130" s="296"/>
      <c r="AA130" s="117"/>
      <c r="AB130" s="110"/>
      <c r="AC130" s="291"/>
    </row>
    <row r="131" spans="1:29" ht="15.75" customHeight="1">
      <c r="A131" s="302"/>
      <c r="B131" s="100"/>
      <c r="C131" s="293"/>
      <c r="D131" s="294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07"/>
      <c r="S131" s="47"/>
      <c r="T131" s="48"/>
      <c r="U131" s="111"/>
      <c r="V131" s="112"/>
      <c r="W131" s="113"/>
      <c r="X131" s="116"/>
      <c r="Y131" s="295"/>
      <c r="Z131" s="296"/>
      <c r="AA131" s="117"/>
      <c r="AB131" s="110"/>
      <c r="AC131" s="291"/>
    </row>
    <row r="132" spans="1:29" ht="15.75" customHeight="1">
      <c r="A132" s="302"/>
      <c r="B132" s="100"/>
      <c r="C132" s="293"/>
      <c r="D132" s="294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07"/>
      <c r="S132" s="47"/>
      <c r="T132" s="48"/>
      <c r="U132" s="111"/>
      <c r="V132" s="112"/>
      <c r="W132" s="113"/>
      <c r="X132" s="116"/>
      <c r="Y132" s="295"/>
      <c r="Z132" s="296"/>
      <c r="AA132" s="117"/>
      <c r="AB132" s="110"/>
      <c r="AC132" s="291"/>
    </row>
    <row r="133" spans="1:29" ht="15.75" customHeight="1">
      <c r="A133" s="302"/>
      <c r="B133" s="100"/>
      <c r="C133" s="293"/>
      <c r="D133" s="294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07"/>
      <c r="S133" s="47"/>
      <c r="T133" s="48"/>
      <c r="U133" s="111"/>
      <c r="V133" s="112"/>
      <c r="W133" s="113"/>
      <c r="X133" s="116"/>
      <c r="Y133" s="295"/>
      <c r="Z133" s="296"/>
      <c r="AA133" s="117"/>
      <c r="AB133" s="110"/>
      <c r="AC133" s="291"/>
    </row>
    <row r="134" spans="1:29" ht="15.75" customHeight="1">
      <c r="A134" s="302"/>
      <c r="B134" s="100"/>
      <c r="C134" s="293"/>
      <c r="D134" s="294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07"/>
      <c r="S134" s="47"/>
      <c r="T134" s="48"/>
      <c r="U134" s="111"/>
      <c r="V134" s="112"/>
      <c r="W134" s="113"/>
      <c r="X134" s="116"/>
      <c r="Y134" s="295"/>
      <c r="Z134" s="296"/>
      <c r="AA134" s="117"/>
      <c r="AB134" s="110"/>
      <c r="AC134" s="291"/>
    </row>
    <row r="135" spans="1:29" ht="15.75" customHeight="1">
      <c r="A135" s="302"/>
      <c r="B135" s="100"/>
      <c r="C135" s="293"/>
      <c r="D135" s="294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07"/>
      <c r="S135" s="47"/>
      <c r="T135" s="48"/>
      <c r="U135" s="111"/>
      <c r="V135" s="112"/>
      <c r="W135" s="113"/>
      <c r="X135" s="116"/>
      <c r="Y135" s="295"/>
      <c r="Z135" s="296"/>
      <c r="AA135" s="117"/>
      <c r="AB135" s="110"/>
      <c r="AC135" s="291"/>
    </row>
    <row r="136" spans="1:29" ht="15.75" customHeight="1">
      <c r="A136" s="302"/>
      <c r="B136" s="100"/>
      <c r="C136" s="293"/>
      <c r="D136" s="294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07"/>
      <c r="S136" s="47"/>
      <c r="T136" s="48"/>
      <c r="U136" s="111"/>
      <c r="V136" s="112"/>
      <c r="W136" s="113"/>
      <c r="X136" s="116"/>
      <c r="Y136" s="295"/>
      <c r="Z136" s="296"/>
      <c r="AA136" s="117"/>
      <c r="AB136" s="110"/>
      <c r="AC136" s="291"/>
    </row>
    <row r="137" spans="1:29" ht="15.75" customHeight="1">
      <c r="A137" s="302"/>
      <c r="B137" s="100"/>
      <c r="C137" s="293"/>
      <c r="D137" s="294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07"/>
      <c r="S137" s="47"/>
      <c r="T137" s="48"/>
      <c r="U137" s="111"/>
      <c r="V137" s="112"/>
      <c r="W137" s="113"/>
      <c r="X137" s="116"/>
      <c r="Y137" s="295"/>
      <c r="Z137" s="296"/>
      <c r="AA137" s="117"/>
      <c r="AB137" s="110"/>
      <c r="AC137" s="291"/>
    </row>
    <row r="138" spans="1:29" ht="15.75" customHeight="1">
      <c r="A138" s="302"/>
      <c r="B138" s="100"/>
      <c r="C138" s="293"/>
      <c r="D138" s="294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07"/>
      <c r="S138" s="47"/>
      <c r="T138" s="48"/>
      <c r="U138" s="111"/>
      <c r="V138" s="112"/>
      <c r="W138" s="113"/>
      <c r="X138" s="116"/>
      <c r="Y138" s="295"/>
      <c r="Z138" s="296"/>
      <c r="AA138" s="117"/>
      <c r="AB138" s="110"/>
      <c r="AC138" s="291"/>
    </row>
    <row r="139" spans="1:29" ht="15.75" customHeight="1">
      <c r="A139" s="302"/>
      <c r="B139" s="100"/>
      <c r="C139" s="293"/>
      <c r="D139" s="294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07"/>
      <c r="S139" s="119"/>
      <c r="T139" s="120"/>
      <c r="U139" s="130"/>
      <c r="V139" s="131"/>
      <c r="W139" s="126"/>
      <c r="X139" s="127"/>
      <c r="Y139" s="295"/>
      <c r="Z139" s="296"/>
      <c r="AA139" s="165"/>
      <c r="AB139" s="125"/>
      <c r="AC139" s="291"/>
    </row>
    <row r="140" spans="1:29" ht="15.75" customHeight="1" thickBot="1">
      <c r="A140" s="303"/>
      <c r="B140" s="133" t="s">
        <v>117</v>
      </c>
      <c r="C140" s="297"/>
      <c r="D140" s="297"/>
      <c r="E140" s="134"/>
      <c r="F140" s="99"/>
      <c r="G140" s="135"/>
      <c r="H140" s="69"/>
      <c r="I140" s="136">
        <f t="shared" ref="I140:J140" si="40">AVERAGE(I124:I139)</f>
        <v>4</v>
      </c>
      <c r="J140" s="137">
        <f t="shared" si="40"/>
        <v>3150</v>
      </c>
      <c r="K140" s="138">
        <f t="shared" ref="K140" si="41">J140/I140</f>
        <v>787.5</v>
      </c>
      <c r="L140" s="136">
        <f t="shared" ref="L140:M140" si="42">AVERAGE(L124:L139)</f>
        <v>4</v>
      </c>
      <c r="M140" s="137">
        <f t="shared" si="42"/>
        <v>2807.6695485063028</v>
      </c>
      <c r="N140" s="138">
        <f>M140/L140</f>
        <v>701.9173871265757</v>
      </c>
      <c r="O140" s="139">
        <f>L140-I140</f>
        <v>0</v>
      </c>
      <c r="P140" s="140">
        <f>N140-K140</f>
        <v>-85.582612873424296</v>
      </c>
      <c r="Q140" s="141">
        <f>N140/K140</f>
        <v>0.89132366619247705</v>
      </c>
      <c r="R140" s="308"/>
      <c r="S140" s="142">
        <f>S124</f>
        <v>0.70835648148148145</v>
      </c>
      <c r="T140" s="143">
        <f>INDEX(T124:T139,COUNTA(T124:T139))</f>
        <v>0.88124999999999998</v>
      </c>
      <c r="U140" s="144"/>
      <c r="V140" s="166"/>
      <c r="W140" s="99"/>
      <c r="X140" s="69"/>
      <c r="Y140" s="298"/>
      <c r="Z140" s="299"/>
      <c r="AA140" s="168">
        <f>M140-J140</f>
        <v>-342.33045149369718</v>
      </c>
      <c r="AB140" s="141">
        <f>M140/J140</f>
        <v>0.89132366619247705</v>
      </c>
      <c r="AC140" s="292"/>
    </row>
    <row r="141" spans="1:29" ht="15.75" customHeight="1">
      <c r="A141" s="311" t="s">
        <v>149</v>
      </c>
      <c r="B141" s="114" t="s">
        <v>120</v>
      </c>
      <c r="C141" s="304" t="s">
        <v>146</v>
      </c>
      <c r="D141" s="305"/>
      <c r="E141" s="147">
        <v>18.18</v>
      </c>
      <c r="F141" s="97">
        <v>701</v>
      </c>
      <c r="G141" s="148">
        <f t="shared" ref="G141:G144" si="43">E141*F141</f>
        <v>12744.18</v>
      </c>
      <c r="H141" s="149"/>
      <c r="I141" s="150">
        <v>4</v>
      </c>
      <c r="J141" s="151">
        <v>3300</v>
      </c>
      <c r="K141" s="152">
        <f>J141/I141</f>
        <v>825</v>
      </c>
      <c r="L141" s="153">
        <v>4</v>
      </c>
      <c r="M141" s="151">
        <f>F141/V141*60</f>
        <v>2951.5789473684231</v>
      </c>
      <c r="N141" s="152">
        <f>M141/L141</f>
        <v>737.89473684210577</v>
      </c>
      <c r="O141" s="154">
        <f>L141-I141</f>
        <v>0</v>
      </c>
      <c r="P141" s="155">
        <f>N141-K141</f>
        <v>-87.105263157894228</v>
      </c>
      <c r="Q141" s="156">
        <f>N141/K141</f>
        <v>0.89441786283891611</v>
      </c>
      <c r="R141" s="306">
        <f>Q157</f>
        <v>0.89374473426631451</v>
      </c>
      <c r="S141" s="157">
        <v>0.70833333333333337</v>
      </c>
      <c r="T141" s="158">
        <v>0.7182291666666667</v>
      </c>
      <c r="U141" s="159"/>
      <c r="V141" s="160">
        <v>14.249999999999989</v>
      </c>
      <c r="W141" s="161"/>
      <c r="X141" s="162"/>
      <c r="Y141" s="309"/>
      <c r="Z141" s="310"/>
      <c r="AA141" s="115">
        <f>M141-J141</f>
        <v>-348.42105263157691</v>
      </c>
      <c r="AB141" s="156">
        <f>M141/J141</f>
        <v>0.89441786283891611</v>
      </c>
      <c r="AC141" s="290">
        <f>AB157</f>
        <v>0.89374473426631451</v>
      </c>
    </row>
    <row r="142" spans="1:29" ht="15.75" customHeight="1">
      <c r="A142" s="312"/>
      <c r="B142" s="100" t="s">
        <v>120</v>
      </c>
      <c r="C142" s="293" t="s">
        <v>147</v>
      </c>
      <c r="D142" s="294"/>
      <c r="E142" s="101">
        <v>22.28</v>
      </c>
      <c r="F142" s="102">
        <v>1569</v>
      </c>
      <c r="G142" s="103">
        <f t="shared" si="43"/>
        <v>34957.32</v>
      </c>
      <c r="H142" s="26"/>
      <c r="I142" s="104">
        <v>5</v>
      </c>
      <c r="J142" s="105">
        <v>3300</v>
      </c>
      <c r="K142" s="106">
        <f t="shared" ref="K142:K179" si="44">J142/I142</f>
        <v>660</v>
      </c>
      <c r="L142" s="107">
        <v>5</v>
      </c>
      <c r="M142" s="105">
        <f>F142/V142*60</f>
        <v>2946.4788732394331</v>
      </c>
      <c r="N142" s="106">
        <f>M142/L142</f>
        <v>589.29577464788667</v>
      </c>
      <c r="O142" s="108">
        <f>L142-I142</f>
        <v>0</v>
      </c>
      <c r="P142" s="109">
        <f>N142-K142</f>
        <v>-70.704225352113326</v>
      </c>
      <c r="Q142" s="110">
        <f>N142/K142</f>
        <v>0.89287238583013129</v>
      </c>
      <c r="R142" s="307"/>
      <c r="S142" s="47">
        <v>0.7215625</v>
      </c>
      <c r="T142" s="48">
        <v>0.74375000000000002</v>
      </c>
      <c r="U142" s="111">
        <v>4.799999999999951</v>
      </c>
      <c r="V142" s="112">
        <v>31.950000000000038</v>
      </c>
      <c r="W142" s="113"/>
      <c r="X142" s="116"/>
      <c r="Y142" s="295"/>
      <c r="Z142" s="296"/>
      <c r="AA142" s="117">
        <f>M142-J142</f>
        <v>-353.52112676056686</v>
      </c>
      <c r="AB142" s="110">
        <f>M142/J142</f>
        <v>0.89287238583013129</v>
      </c>
      <c r="AC142" s="291"/>
    </row>
    <row r="143" spans="1:29" ht="15.75" customHeight="1">
      <c r="A143" s="312"/>
      <c r="B143" s="100" t="s">
        <v>120</v>
      </c>
      <c r="C143" s="293" t="s">
        <v>233</v>
      </c>
      <c r="D143" s="294"/>
      <c r="E143" s="101">
        <v>18.170000000000002</v>
      </c>
      <c r="F143" s="102">
        <v>2526</v>
      </c>
      <c r="G143" s="103">
        <f t="shared" si="43"/>
        <v>45897.420000000006</v>
      </c>
      <c r="H143" s="26"/>
      <c r="I143" s="104">
        <v>4</v>
      </c>
      <c r="J143" s="105">
        <v>3300</v>
      </c>
      <c r="K143" s="106">
        <f t="shared" si="44"/>
        <v>825</v>
      </c>
      <c r="L143" s="107">
        <v>4</v>
      </c>
      <c r="M143" s="105">
        <f>F143/V143*60</f>
        <v>2950.5515898767044</v>
      </c>
      <c r="N143" s="106">
        <f>M143/L143</f>
        <v>737.6378974691761</v>
      </c>
      <c r="O143" s="108">
        <f>L143-I143</f>
        <v>0</v>
      </c>
      <c r="P143" s="109">
        <f>N143-K143</f>
        <v>-87.362102530823904</v>
      </c>
      <c r="Q143" s="110">
        <f>N143/K143</f>
        <v>0.89410654238688014</v>
      </c>
      <c r="R143" s="307"/>
      <c r="S143" s="47">
        <v>0.74722222222222223</v>
      </c>
      <c r="T143" s="48">
        <v>0.78289351851851852</v>
      </c>
      <c r="U143" s="111">
        <v>4.9999999999999822</v>
      </c>
      <c r="V143" s="112">
        <v>51.366666666666646</v>
      </c>
      <c r="W143" s="113"/>
      <c r="X143" s="116"/>
      <c r="Y143" s="295"/>
      <c r="Z143" s="296"/>
      <c r="AA143" s="117">
        <f>M143-J143</f>
        <v>-349.44841012329562</v>
      </c>
      <c r="AB143" s="110">
        <f>M143/J143</f>
        <v>0.89410654238688014</v>
      </c>
      <c r="AC143" s="291"/>
    </row>
    <row r="144" spans="1:29" ht="15.75" customHeight="1">
      <c r="A144" s="312"/>
      <c r="B144" s="100" t="s">
        <v>120</v>
      </c>
      <c r="C144" s="293" t="s">
        <v>151</v>
      </c>
      <c r="D144" s="294"/>
      <c r="E144" s="101">
        <v>16.66</v>
      </c>
      <c r="F144" s="102">
        <v>7087</v>
      </c>
      <c r="G144" s="103">
        <f t="shared" si="43"/>
        <v>118069.42</v>
      </c>
      <c r="H144" s="26"/>
      <c r="I144" s="104">
        <v>4</v>
      </c>
      <c r="J144" s="105">
        <v>3300</v>
      </c>
      <c r="K144" s="106">
        <f t="shared" si="44"/>
        <v>825</v>
      </c>
      <c r="L144" s="107">
        <v>4</v>
      </c>
      <c r="M144" s="105">
        <f>F144/V144*60</f>
        <v>2948.8210818307907</v>
      </c>
      <c r="N144" s="106">
        <f>M144/L144</f>
        <v>737.20527045769768</v>
      </c>
      <c r="O144" s="108">
        <f>L144-I144</f>
        <v>0</v>
      </c>
      <c r="P144" s="109">
        <f>N144-K144</f>
        <v>-87.794729542302321</v>
      </c>
      <c r="Q144" s="110">
        <f>N144/K144</f>
        <v>0.8935821460093305</v>
      </c>
      <c r="R144" s="307"/>
      <c r="S144" s="47">
        <v>0.78611111111111109</v>
      </c>
      <c r="T144" s="48">
        <v>0.88624999999999998</v>
      </c>
      <c r="U144" s="111">
        <v>4.6333333333333115</v>
      </c>
      <c r="V144" s="112">
        <v>144.19999999999999</v>
      </c>
      <c r="W144" s="113"/>
      <c r="X144" s="116"/>
      <c r="Y144" s="295"/>
      <c r="Z144" s="296"/>
      <c r="AA144" s="117">
        <f>M144-J144</f>
        <v>-351.17891816920928</v>
      </c>
      <c r="AB144" s="110">
        <f>M144/J144</f>
        <v>0.8935821460093305</v>
      </c>
      <c r="AC144" s="291"/>
    </row>
    <row r="145" spans="1:29" ht="15.75" customHeight="1">
      <c r="A145" s="312"/>
      <c r="B145" s="100"/>
      <c r="C145" s="293"/>
      <c r="D145" s="294"/>
      <c r="E145" s="101"/>
      <c r="F145" s="102"/>
      <c r="G145" s="103"/>
      <c r="H145" s="13"/>
      <c r="I145" s="104"/>
      <c r="J145" s="105"/>
      <c r="K145" s="106"/>
      <c r="L145" s="118"/>
      <c r="M145" s="105"/>
      <c r="N145" s="106"/>
      <c r="O145" s="108"/>
      <c r="P145" s="109"/>
      <c r="Q145" s="110"/>
      <c r="R145" s="307"/>
      <c r="S145" s="47"/>
      <c r="T145" s="48"/>
      <c r="U145" s="111"/>
      <c r="V145" s="112"/>
      <c r="W145" s="113"/>
      <c r="X145" s="116"/>
      <c r="Y145" s="295"/>
      <c r="Z145" s="296"/>
      <c r="AA145" s="117"/>
      <c r="AB145" s="110"/>
      <c r="AC145" s="291"/>
    </row>
    <row r="146" spans="1:29" ht="15.75" customHeight="1">
      <c r="A146" s="312"/>
      <c r="B146" s="100"/>
      <c r="C146" s="293"/>
      <c r="D146" s="294"/>
      <c r="E146" s="101"/>
      <c r="F146" s="102"/>
      <c r="G146" s="121"/>
      <c r="H146" s="122"/>
      <c r="I146" s="104"/>
      <c r="J146" s="105"/>
      <c r="K146" s="106"/>
      <c r="L146" s="107"/>
      <c r="M146" s="105"/>
      <c r="N146" s="106"/>
      <c r="O146" s="108"/>
      <c r="P146" s="109"/>
      <c r="Q146" s="110"/>
      <c r="R146" s="307"/>
      <c r="S146" s="47"/>
      <c r="T146" s="48"/>
      <c r="U146" s="111"/>
      <c r="V146" s="112"/>
      <c r="W146" s="113"/>
      <c r="X146" s="116"/>
      <c r="Y146" s="295"/>
      <c r="Z146" s="296"/>
      <c r="AA146" s="117"/>
      <c r="AB146" s="110"/>
      <c r="AC146" s="291"/>
    </row>
    <row r="147" spans="1:29" ht="15.75" customHeight="1">
      <c r="A147" s="312"/>
      <c r="B147" s="100"/>
      <c r="C147" s="293"/>
      <c r="D147" s="294"/>
      <c r="E147" s="101"/>
      <c r="F147" s="102"/>
      <c r="G147" s="121"/>
      <c r="H147" s="62"/>
      <c r="I147" s="104"/>
      <c r="J147" s="105"/>
      <c r="K147" s="106"/>
      <c r="L147" s="118"/>
      <c r="M147" s="105"/>
      <c r="N147" s="106"/>
      <c r="O147" s="123"/>
      <c r="P147" s="124"/>
      <c r="Q147" s="125"/>
      <c r="R147" s="307"/>
      <c r="S147" s="47"/>
      <c r="T147" s="48"/>
      <c r="U147" s="111"/>
      <c r="V147" s="112"/>
      <c r="W147" s="113"/>
      <c r="X147" s="116"/>
      <c r="Y147" s="295"/>
      <c r="Z147" s="296"/>
      <c r="AA147" s="117"/>
      <c r="AB147" s="110"/>
      <c r="AC147" s="291"/>
    </row>
    <row r="148" spans="1:29" ht="15.75" customHeight="1">
      <c r="A148" s="312"/>
      <c r="B148" s="100"/>
      <c r="C148" s="293"/>
      <c r="D148" s="294"/>
      <c r="E148" s="101"/>
      <c r="F148" s="102"/>
      <c r="G148" s="121"/>
      <c r="H148" s="62"/>
      <c r="I148" s="104"/>
      <c r="J148" s="105"/>
      <c r="K148" s="106"/>
      <c r="L148" s="118"/>
      <c r="M148" s="105"/>
      <c r="N148" s="106"/>
      <c r="O148" s="123"/>
      <c r="P148" s="124"/>
      <c r="Q148" s="125"/>
      <c r="R148" s="307"/>
      <c r="S148" s="47"/>
      <c r="T148" s="48"/>
      <c r="U148" s="111"/>
      <c r="V148" s="112"/>
      <c r="W148" s="113"/>
      <c r="X148" s="116"/>
      <c r="Y148" s="295"/>
      <c r="Z148" s="296"/>
      <c r="AA148" s="117"/>
      <c r="AB148" s="110"/>
      <c r="AC148" s="291"/>
    </row>
    <row r="149" spans="1:29" ht="15.75" customHeight="1">
      <c r="A149" s="312"/>
      <c r="B149" s="100"/>
      <c r="C149" s="293"/>
      <c r="D149" s="294"/>
      <c r="E149" s="101"/>
      <c r="F149" s="102"/>
      <c r="G149" s="121"/>
      <c r="H149" s="62"/>
      <c r="I149" s="104"/>
      <c r="J149" s="105"/>
      <c r="K149" s="106"/>
      <c r="L149" s="118"/>
      <c r="M149" s="105"/>
      <c r="N149" s="106"/>
      <c r="O149" s="123"/>
      <c r="P149" s="124"/>
      <c r="Q149" s="125"/>
      <c r="R149" s="307"/>
      <c r="S149" s="47"/>
      <c r="T149" s="48"/>
      <c r="U149" s="111"/>
      <c r="V149" s="112"/>
      <c r="W149" s="113"/>
      <c r="X149" s="116"/>
      <c r="Y149" s="295"/>
      <c r="Z149" s="296"/>
      <c r="AA149" s="117"/>
      <c r="AB149" s="110"/>
      <c r="AC149" s="291"/>
    </row>
    <row r="150" spans="1:29" ht="15.75" customHeight="1">
      <c r="A150" s="312"/>
      <c r="B150" s="100"/>
      <c r="C150" s="293"/>
      <c r="D150" s="294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307"/>
      <c r="S150" s="47"/>
      <c r="T150" s="48"/>
      <c r="U150" s="111"/>
      <c r="V150" s="112"/>
      <c r="W150" s="113"/>
      <c r="X150" s="116"/>
      <c r="Y150" s="295"/>
      <c r="Z150" s="296"/>
      <c r="AA150" s="117"/>
      <c r="AB150" s="110"/>
      <c r="AC150" s="291"/>
    </row>
    <row r="151" spans="1:29" ht="15.75" customHeight="1">
      <c r="A151" s="312"/>
      <c r="B151" s="100"/>
      <c r="C151" s="293"/>
      <c r="D151" s="294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307"/>
      <c r="S151" s="47"/>
      <c r="T151" s="48"/>
      <c r="U151" s="111"/>
      <c r="V151" s="112"/>
      <c r="W151" s="126"/>
      <c r="X151" s="127"/>
      <c r="Y151" s="295"/>
      <c r="Z151" s="296"/>
      <c r="AA151" s="117"/>
      <c r="AB151" s="110"/>
      <c r="AC151" s="291"/>
    </row>
    <row r="152" spans="1:29" ht="15.75" customHeight="1">
      <c r="A152" s="312"/>
      <c r="B152" s="100"/>
      <c r="C152" s="293"/>
      <c r="D152" s="294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307"/>
      <c r="S152" s="47"/>
      <c r="T152" s="48"/>
      <c r="U152" s="111"/>
      <c r="V152" s="112"/>
      <c r="W152" s="126"/>
      <c r="X152" s="127"/>
      <c r="Y152" s="295"/>
      <c r="Z152" s="296"/>
      <c r="AA152" s="117"/>
      <c r="AB152" s="110"/>
      <c r="AC152" s="291"/>
    </row>
    <row r="153" spans="1:29" ht="15.75" customHeight="1">
      <c r="A153" s="312"/>
      <c r="B153" s="100"/>
      <c r="C153" s="293"/>
      <c r="D153" s="294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307"/>
      <c r="S153" s="47"/>
      <c r="T153" s="48"/>
      <c r="U153" s="111"/>
      <c r="V153" s="112"/>
      <c r="W153" s="126"/>
      <c r="X153" s="127"/>
      <c r="Y153" s="295"/>
      <c r="Z153" s="296"/>
      <c r="AA153" s="117"/>
      <c r="AB153" s="110"/>
      <c r="AC153" s="291"/>
    </row>
    <row r="154" spans="1:29" ht="15.75" customHeight="1">
      <c r="A154" s="312"/>
      <c r="B154" s="100"/>
      <c r="C154" s="293"/>
      <c r="D154" s="294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307"/>
      <c r="S154" s="47"/>
      <c r="T154" s="48"/>
      <c r="U154" s="111"/>
      <c r="V154" s="112"/>
      <c r="W154" s="126"/>
      <c r="X154" s="127"/>
      <c r="Y154" s="295"/>
      <c r="Z154" s="296"/>
      <c r="AA154" s="117"/>
      <c r="AB154" s="110"/>
      <c r="AC154" s="291"/>
    </row>
    <row r="155" spans="1:29" ht="15.75" customHeight="1">
      <c r="A155" s="312"/>
      <c r="B155" s="100"/>
      <c r="C155" s="293"/>
      <c r="D155" s="294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307"/>
      <c r="S155" s="47"/>
      <c r="T155" s="48"/>
      <c r="U155" s="111"/>
      <c r="V155" s="112"/>
      <c r="W155" s="126"/>
      <c r="X155" s="127"/>
      <c r="Y155" s="295"/>
      <c r="Z155" s="296"/>
      <c r="AA155" s="117"/>
      <c r="AB155" s="110"/>
      <c r="AC155" s="291"/>
    </row>
    <row r="156" spans="1:29" ht="15.75" customHeight="1">
      <c r="A156" s="312"/>
      <c r="B156" s="100"/>
      <c r="C156" s="293"/>
      <c r="D156" s="294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307"/>
      <c r="S156" s="119"/>
      <c r="T156" s="120"/>
      <c r="U156" s="130"/>
      <c r="V156" s="131"/>
      <c r="W156" s="126"/>
      <c r="X156" s="127"/>
      <c r="Y156" s="295"/>
      <c r="Z156" s="296"/>
      <c r="AA156" s="165"/>
      <c r="AB156" s="125"/>
      <c r="AC156" s="291"/>
    </row>
    <row r="157" spans="1:29" ht="15.75" customHeight="1" thickBot="1">
      <c r="A157" s="313"/>
      <c r="B157" s="133" t="s">
        <v>117</v>
      </c>
      <c r="C157" s="297"/>
      <c r="D157" s="297"/>
      <c r="E157" s="134"/>
      <c r="F157" s="99"/>
      <c r="G157" s="135"/>
      <c r="H157" s="69"/>
      <c r="I157" s="136">
        <f t="shared" ref="I157:J157" si="45">AVERAGE(I141:I156)</f>
        <v>4.25</v>
      </c>
      <c r="J157" s="137">
        <f t="shared" si="45"/>
        <v>3300</v>
      </c>
      <c r="K157" s="138">
        <f t="shared" ref="K157" si="46">J157/I157</f>
        <v>776.47058823529414</v>
      </c>
      <c r="L157" s="136">
        <f t="shared" ref="L157:M157" si="47">AVERAGE(L141:L156)</f>
        <v>4.25</v>
      </c>
      <c r="M157" s="137">
        <f t="shared" si="47"/>
        <v>2949.3576230788381</v>
      </c>
      <c r="N157" s="138">
        <f>M157/L157</f>
        <v>693.96649954796192</v>
      </c>
      <c r="O157" s="139">
        <f>L157-I157</f>
        <v>0</v>
      </c>
      <c r="P157" s="140">
        <f>N157-K157</f>
        <v>-82.504088687332228</v>
      </c>
      <c r="Q157" s="141">
        <f>N157/K157</f>
        <v>0.89374473426631451</v>
      </c>
      <c r="R157" s="308"/>
      <c r="S157" s="142">
        <f>S141</f>
        <v>0.70833333333333337</v>
      </c>
      <c r="T157" s="143">
        <f>INDEX(T141:T156,COUNTA(T141:T156))</f>
        <v>0.88624999999999998</v>
      </c>
      <c r="U157" s="144"/>
      <c r="V157" s="166"/>
      <c r="W157" s="99"/>
      <c r="X157" s="69"/>
      <c r="Y157" s="298"/>
      <c r="Z157" s="299"/>
      <c r="AA157" s="168">
        <f>M157-J157</f>
        <v>-350.64237692116194</v>
      </c>
      <c r="AB157" s="141">
        <f>M157/J157</f>
        <v>0.89374473426631451</v>
      </c>
      <c r="AC157" s="292"/>
    </row>
    <row r="158" spans="1:29" ht="15.75" customHeight="1">
      <c r="A158" s="300" t="s">
        <v>152</v>
      </c>
      <c r="B158" s="114" t="s">
        <v>120</v>
      </c>
      <c r="C158" s="304" t="s">
        <v>153</v>
      </c>
      <c r="D158" s="305"/>
      <c r="E158" s="147">
        <v>14.03</v>
      </c>
      <c r="F158" s="97">
        <v>2876</v>
      </c>
      <c r="G158" s="148">
        <f t="shared" ref="G158:G161" si="48">E158*F158</f>
        <v>40350.28</v>
      </c>
      <c r="H158" s="149">
        <v>2</v>
      </c>
      <c r="I158" s="150">
        <v>3</v>
      </c>
      <c r="J158" s="151">
        <v>3000</v>
      </c>
      <c r="K158" s="152">
        <f>J158/I158</f>
        <v>1000</v>
      </c>
      <c r="L158" s="153">
        <v>3</v>
      </c>
      <c r="M158" s="151">
        <f>F158/V158*60</f>
        <v>2686.4556305137512</v>
      </c>
      <c r="N158" s="152">
        <f>M158/L158</f>
        <v>895.4852101712504</v>
      </c>
      <c r="O158" s="154">
        <f>L158-I158</f>
        <v>0</v>
      </c>
      <c r="P158" s="155">
        <f>N158-K158</f>
        <v>-104.5147898287496</v>
      </c>
      <c r="Q158" s="156">
        <f>N158/K158</f>
        <v>0.89548521017125038</v>
      </c>
      <c r="R158" s="306">
        <f>Q174</f>
        <v>0.88724702891319696</v>
      </c>
      <c r="S158" s="157">
        <v>0.70833333333333337</v>
      </c>
      <c r="T158" s="158">
        <v>0.75293981481481487</v>
      </c>
      <c r="U158" s="159"/>
      <c r="V158" s="160">
        <v>64.233333333333348</v>
      </c>
      <c r="W158" s="161"/>
      <c r="X158" s="162"/>
      <c r="Y158" s="309"/>
      <c r="Z158" s="310"/>
      <c r="AA158" s="115">
        <f>M158-J158</f>
        <v>-313.5443694862488</v>
      </c>
      <c r="AB158" s="156">
        <f>M158/J158</f>
        <v>0.89548521017125038</v>
      </c>
      <c r="AC158" s="290">
        <f>AB174</f>
        <v>0.88724702891319696</v>
      </c>
    </row>
    <row r="159" spans="1:29" ht="15.75" customHeight="1">
      <c r="A159" s="301"/>
      <c r="B159" s="100" t="s">
        <v>120</v>
      </c>
      <c r="C159" s="293" t="s">
        <v>154</v>
      </c>
      <c r="D159" s="294"/>
      <c r="E159" s="101">
        <v>18.18</v>
      </c>
      <c r="F159" s="102">
        <v>1682</v>
      </c>
      <c r="G159" s="103">
        <f t="shared" si="48"/>
        <v>30578.76</v>
      </c>
      <c r="H159" s="26"/>
      <c r="I159" s="104">
        <v>4</v>
      </c>
      <c r="J159" s="105">
        <v>3000</v>
      </c>
      <c r="K159" s="106">
        <f t="shared" si="44"/>
        <v>750</v>
      </c>
      <c r="L159" s="107">
        <v>4</v>
      </c>
      <c r="M159" s="105">
        <f>F159/V159*60</f>
        <v>2687.6165113182456</v>
      </c>
      <c r="N159" s="106">
        <f>M159/L159</f>
        <v>671.90412782956139</v>
      </c>
      <c r="O159" s="108">
        <f>L159-I159</f>
        <v>0</v>
      </c>
      <c r="P159" s="109">
        <f>N159-K159</f>
        <v>-78.095872170438611</v>
      </c>
      <c r="Q159" s="110">
        <f>N159/K159</f>
        <v>0.89587217043941514</v>
      </c>
      <c r="R159" s="307"/>
      <c r="S159" s="47">
        <v>0.76350694444444445</v>
      </c>
      <c r="T159" s="48">
        <v>0.7895833333333333</v>
      </c>
      <c r="U159" s="111">
        <v>15.216666666666594</v>
      </c>
      <c r="V159" s="112">
        <v>37.549999999999955</v>
      </c>
      <c r="W159" s="113"/>
      <c r="X159" s="116"/>
      <c r="Y159" s="295"/>
      <c r="Z159" s="296"/>
      <c r="AA159" s="117">
        <f>M159-J159</f>
        <v>-312.38348868175444</v>
      </c>
      <c r="AB159" s="110">
        <f>M159/J159</f>
        <v>0.89587217043941514</v>
      </c>
      <c r="AC159" s="291"/>
    </row>
    <row r="160" spans="1:29" ht="15.75" customHeight="1">
      <c r="A160" s="301"/>
      <c r="B160" s="100" t="s">
        <v>120</v>
      </c>
      <c r="C160" s="293" t="s">
        <v>155</v>
      </c>
      <c r="D160" s="294"/>
      <c r="E160" s="101">
        <v>14.28</v>
      </c>
      <c r="F160" s="102">
        <v>4511</v>
      </c>
      <c r="G160" s="103">
        <f t="shared" si="48"/>
        <v>64417.079999999994</v>
      </c>
      <c r="H160" s="26">
        <v>2</v>
      </c>
      <c r="I160" s="104">
        <v>3</v>
      </c>
      <c r="J160" s="105">
        <v>3600</v>
      </c>
      <c r="K160" s="106">
        <f t="shared" si="44"/>
        <v>1200</v>
      </c>
      <c r="L160" s="107">
        <v>3</v>
      </c>
      <c r="M160" s="105">
        <f>F160/V160*60</f>
        <v>3118.8016132129815</v>
      </c>
      <c r="N160" s="106">
        <f>M160/L160</f>
        <v>1039.6005377376605</v>
      </c>
      <c r="O160" s="108">
        <f>L160-I160</f>
        <v>0</v>
      </c>
      <c r="P160" s="109">
        <f>N160-K160</f>
        <v>-160.39946226233951</v>
      </c>
      <c r="Q160" s="110">
        <f>N160/K160</f>
        <v>0.8663337814480504</v>
      </c>
      <c r="R160" s="307"/>
      <c r="S160" s="47">
        <v>0.80015046296296299</v>
      </c>
      <c r="T160" s="48">
        <v>0.86041666666666672</v>
      </c>
      <c r="U160" s="111">
        <v>15.216666666666754</v>
      </c>
      <c r="V160" s="112">
        <v>86.78333333333336</v>
      </c>
      <c r="W160" s="113">
        <v>0.86041666666666672</v>
      </c>
      <c r="X160" s="116">
        <v>0.91340277777777779</v>
      </c>
      <c r="Y160" s="295"/>
      <c r="Z160" s="296"/>
      <c r="AA160" s="117">
        <f>M160-J160</f>
        <v>-481.19838678701853</v>
      </c>
      <c r="AB160" s="110">
        <f>M160/J160</f>
        <v>0.8663337814480504</v>
      </c>
      <c r="AC160" s="291"/>
    </row>
    <row r="161" spans="1:29" ht="15.75" customHeight="1">
      <c r="A161" s="301"/>
      <c r="B161" s="100" t="s">
        <v>120</v>
      </c>
      <c r="C161" s="293" t="s">
        <v>153</v>
      </c>
      <c r="D161" s="294"/>
      <c r="E161" s="101">
        <v>14.03</v>
      </c>
      <c r="F161" s="102">
        <v>4061</v>
      </c>
      <c r="G161" s="103">
        <f t="shared" si="48"/>
        <v>56975.829999999994</v>
      </c>
      <c r="H161" s="26"/>
      <c r="I161" s="104">
        <v>3</v>
      </c>
      <c r="J161" s="105">
        <v>3000</v>
      </c>
      <c r="K161" s="106">
        <f t="shared" si="44"/>
        <v>1000</v>
      </c>
      <c r="L161" s="107">
        <v>3</v>
      </c>
      <c r="M161" s="105">
        <f>F161/V161*60</f>
        <v>2686.4388092613026</v>
      </c>
      <c r="N161" s="106">
        <f>M161/L161</f>
        <v>895.47960308710083</v>
      </c>
      <c r="O161" s="108">
        <f>L161-I161</f>
        <v>0</v>
      </c>
      <c r="P161" s="109">
        <f>N161-K161</f>
        <v>-104.52039691289917</v>
      </c>
      <c r="Q161" s="110">
        <f>N161/K161</f>
        <v>0.89547960308710084</v>
      </c>
      <c r="R161" s="307"/>
      <c r="S161" s="47">
        <v>0.91340277777777779</v>
      </c>
      <c r="T161" s="48">
        <v>0.97638888888888886</v>
      </c>
      <c r="U161" s="111">
        <v>76.29999999999994</v>
      </c>
      <c r="V161" s="112">
        <v>90.699999999999946</v>
      </c>
      <c r="W161" s="113"/>
      <c r="X161" s="116"/>
      <c r="Y161" s="295"/>
      <c r="Z161" s="296"/>
      <c r="AA161" s="117">
        <f>M161-J161</f>
        <v>-313.56119073869741</v>
      </c>
      <c r="AB161" s="110">
        <f>M161/J161</f>
        <v>0.89547960308710084</v>
      </c>
      <c r="AC161" s="291"/>
    </row>
    <row r="162" spans="1:29" ht="15.75" customHeight="1">
      <c r="A162" s="302"/>
      <c r="B162" s="100"/>
      <c r="C162" s="293"/>
      <c r="D162" s="294"/>
      <c r="E162" s="101"/>
      <c r="F162" s="102"/>
      <c r="G162" s="103"/>
      <c r="H162" s="13"/>
      <c r="I162" s="104"/>
      <c r="J162" s="105"/>
      <c r="K162" s="106"/>
      <c r="L162" s="118"/>
      <c r="M162" s="105"/>
      <c r="N162" s="106"/>
      <c r="O162" s="108"/>
      <c r="P162" s="109"/>
      <c r="Q162" s="110"/>
      <c r="R162" s="307"/>
      <c r="S162" s="47"/>
      <c r="T162" s="48"/>
      <c r="U162" s="111"/>
      <c r="V162" s="112"/>
      <c r="W162" s="113"/>
      <c r="X162" s="116"/>
      <c r="Y162" s="295"/>
      <c r="Z162" s="296"/>
      <c r="AA162" s="117"/>
      <c r="AB162" s="110"/>
      <c r="AC162" s="291"/>
    </row>
    <row r="163" spans="1:29" ht="15.75" customHeight="1">
      <c r="A163" s="302"/>
      <c r="B163" s="100"/>
      <c r="C163" s="293"/>
      <c r="D163" s="294"/>
      <c r="E163" s="101"/>
      <c r="F163" s="102"/>
      <c r="G163" s="121"/>
      <c r="H163" s="122"/>
      <c r="I163" s="104"/>
      <c r="J163" s="105"/>
      <c r="K163" s="106"/>
      <c r="L163" s="107"/>
      <c r="M163" s="105"/>
      <c r="N163" s="106"/>
      <c r="O163" s="108"/>
      <c r="P163" s="109"/>
      <c r="Q163" s="110"/>
      <c r="R163" s="307"/>
      <c r="S163" s="47"/>
      <c r="T163" s="48"/>
      <c r="U163" s="111"/>
      <c r="V163" s="112"/>
      <c r="W163" s="113"/>
      <c r="X163" s="116"/>
      <c r="Y163" s="295"/>
      <c r="Z163" s="296"/>
      <c r="AA163" s="117"/>
      <c r="AB163" s="110"/>
      <c r="AC163" s="291"/>
    </row>
    <row r="164" spans="1:29" ht="15.75" customHeight="1">
      <c r="A164" s="302"/>
      <c r="B164" s="100"/>
      <c r="C164" s="293"/>
      <c r="D164" s="294"/>
      <c r="E164" s="101"/>
      <c r="F164" s="102"/>
      <c r="G164" s="121"/>
      <c r="H164" s="62"/>
      <c r="I164" s="104"/>
      <c r="J164" s="105"/>
      <c r="K164" s="106"/>
      <c r="L164" s="118"/>
      <c r="M164" s="105"/>
      <c r="N164" s="106"/>
      <c r="O164" s="123"/>
      <c r="P164" s="124"/>
      <c r="Q164" s="125"/>
      <c r="R164" s="307"/>
      <c r="S164" s="47"/>
      <c r="T164" s="48"/>
      <c r="U164" s="111"/>
      <c r="V164" s="112"/>
      <c r="W164" s="113"/>
      <c r="X164" s="116"/>
      <c r="Y164" s="295"/>
      <c r="Z164" s="296"/>
      <c r="AA164" s="117"/>
      <c r="AB164" s="110"/>
      <c r="AC164" s="291"/>
    </row>
    <row r="165" spans="1:29" ht="15.75" customHeight="1">
      <c r="A165" s="302"/>
      <c r="B165" s="100"/>
      <c r="C165" s="293"/>
      <c r="D165" s="294"/>
      <c r="E165" s="101"/>
      <c r="F165" s="102"/>
      <c r="G165" s="121"/>
      <c r="H165" s="62"/>
      <c r="I165" s="104"/>
      <c r="J165" s="105"/>
      <c r="K165" s="106"/>
      <c r="L165" s="118"/>
      <c r="M165" s="105"/>
      <c r="N165" s="106"/>
      <c r="O165" s="123"/>
      <c r="P165" s="124"/>
      <c r="Q165" s="125"/>
      <c r="R165" s="307"/>
      <c r="S165" s="47"/>
      <c r="T165" s="48"/>
      <c r="U165" s="111"/>
      <c r="V165" s="112"/>
      <c r="W165" s="113"/>
      <c r="X165" s="116"/>
      <c r="Y165" s="295"/>
      <c r="Z165" s="296"/>
      <c r="AA165" s="117"/>
      <c r="AB165" s="110"/>
      <c r="AC165" s="291"/>
    </row>
    <row r="166" spans="1:29" ht="15.75" customHeight="1">
      <c r="A166" s="302"/>
      <c r="B166" s="100"/>
      <c r="C166" s="293"/>
      <c r="D166" s="294"/>
      <c r="E166" s="101"/>
      <c r="F166" s="102"/>
      <c r="G166" s="121"/>
      <c r="H166" s="62"/>
      <c r="I166" s="104"/>
      <c r="J166" s="105"/>
      <c r="K166" s="106"/>
      <c r="L166" s="118"/>
      <c r="M166" s="105"/>
      <c r="N166" s="106"/>
      <c r="O166" s="123"/>
      <c r="P166" s="124"/>
      <c r="Q166" s="125"/>
      <c r="R166" s="307"/>
      <c r="S166" s="47"/>
      <c r="T166" s="48"/>
      <c r="U166" s="111"/>
      <c r="V166" s="112"/>
      <c r="W166" s="113"/>
      <c r="X166" s="116"/>
      <c r="Y166" s="295"/>
      <c r="Z166" s="296"/>
      <c r="AA166" s="117"/>
      <c r="AB166" s="110"/>
      <c r="AC166" s="291"/>
    </row>
    <row r="167" spans="1:29" ht="15.75" customHeight="1">
      <c r="A167" s="302"/>
      <c r="B167" s="100"/>
      <c r="C167" s="293"/>
      <c r="D167" s="294"/>
      <c r="E167" s="101"/>
      <c r="F167" s="102"/>
      <c r="G167" s="121"/>
      <c r="H167" s="62"/>
      <c r="I167" s="104"/>
      <c r="J167" s="105"/>
      <c r="K167" s="106"/>
      <c r="L167" s="118"/>
      <c r="M167" s="105"/>
      <c r="N167" s="106"/>
      <c r="O167" s="123"/>
      <c r="P167" s="124"/>
      <c r="Q167" s="125"/>
      <c r="R167" s="307"/>
      <c r="S167" s="47"/>
      <c r="T167" s="48"/>
      <c r="U167" s="111"/>
      <c r="V167" s="112"/>
      <c r="W167" s="113"/>
      <c r="X167" s="116"/>
      <c r="Y167" s="295"/>
      <c r="Z167" s="296"/>
      <c r="AA167" s="117"/>
      <c r="AB167" s="110"/>
      <c r="AC167" s="291"/>
    </row>
    <row r="168" spans="1:29" ht="15.75" customHeight="1">
      <c r="A168" s="302"/>
      <c r="B168" s="100"/>
      <c r="C168" s="293"/>
      <c r="D168" s="294"/>
      <c r="E168" s="101"/>
      <c r="F168" s="102"/>
      <c r="G168" s="121"/>
      <c r="H168" s="62"/>
      <c r="I168" s="104"/>
      <c r="J168" s="105"/>
      <c r="K168" s="106"/>
      <c r="L168" s="118"/>
      <c r="M168" s="105"/>
      <c r="N168" s="106"/>
      <c r="O168" s="123"/>
      <c r="P168" s="124"/>
      <c r="Q168" s="125"/>
      <c r="R168" s="307"/>
      <c r="S168" s="47"/>
      <c r="T168" s="48"/>
      <c r="U168" s="111"/>
      <c r="V168" s="112"/>
      <c r="W168" s="126"/>
      <c r="X168" s="127"/>
      <c r="Y168" s="295"/>
      <c r="Z168" s="296"/>
      <c r="AA168" s="117"/>
      <c r="AB168" s="110"/>
      <c r="AC168" s="291"/>
    </row>
    <row r="169" spans="1:29" ht="15.75" customHeight="1">
      <c r="A169" s="302"/>
      <c r="B169" s="100"/>
      <c r="C169" s="293"/>
      <c r="D169" s="294"/>
      <c r="E169" s="101"/>
      <c r="F169" s="102"/>
      <c r="G169" s="121"/>
      <c r="H169" s="62"/>
      <c r="I169" s="104"/>
      <c r="J169" s="105"/>
      <c r="K169" s="106"/>
      <c r="L169" s="118"/>
      <c r="M169" s="105"/>
      <c r="N169" s="106"/>
      <c r="O169" s="123"/>
      <c r="P169" s="124"/>
      <c r="Q169" s="125"/>
      <c r="R169" s="307"/>
      <c r="S169" s="47"/>
      <c r="T169" s="48"/>
      <c r="U169" s="111"/>
      <c r="V169" s="112"/>
      <c r="W169" s="126"/>
      <c r="X169" s="127"/>
      <c r="Y169" s="295"/>
      <c r="Z169" s="296"/>
      <c r="AA169" s="117"/>
      <c r="AB169" s="110"/>
      <c r="AC169" s="291"/>
    </row>
    <row r="170" spans="1:29" ht="15.75" customHeight="1">
      <c r="A170" s="302"/>
      <c r="B170" s="100"/>
      <c r="C170" s="293"/>
      <c r="D170" s="294"/>
      <c r="E170" s="101"/>
      <c r="F170" s="102"/>
      <c r="G170" s="121"/>
      <c r="H170" s="62"/>
      <c r="I170" s="104"/>
      <c r="J170" s="105"/>
      <c r="K170" s="106"/>
      <c r="L170" s="118"/>
      <c r="M170" s="105"/>
      <c r="N170" s="106"/>
      <c r="O170" s="123"/>
      <c r="P170" s="124"/>
      <c r="Q170" s="125"/>
      <c r="R170" s="307"/>
      <c r="S170" s="47"/>
      <c r="T170" s="48"/>
      <c r="U170" s="111"/>
      <c r="V170" s="112"/>
      <c r="W170" s="126"/>
      <c r="X170" s="127"/>
      <c r="Y170" s="295"/>
      <c r="Z170" s="296"/>
      <c r="AA170" s="117"/>
      <c r="AB170" s="110"/>
      <c r="AC170" s="291"/>
    </row>
    <row r="171" spans="1:29" ht="15.75" customHeight="1">
      <c r="A171" s="302"/>
      <c r="B171" s="100"/>
      <c r="C171" s="293"/>
      <c r="D171" s="294"/>
      <c r="E171" s="101"/>
      <c r="F171" s="102"/>
      <c r="G171" s="121"/>
      <c r="H171" s="62"/>
      <c r="I171" s="104"/>
      <c r="J171" s="105"/>
      <c r="K171" s="106"/>
      <c r="L171" s="118"/>
      <c r="M171" s="105"/>
      <c r="N171" s="106"/>
      <c r="O171" s="123"/>
      <c r="P171" s="124"/>
      <c r="Q171" s="125"/>
      <c r="R171" s="307"/>
      <c r="S171" s="47"/>
      <c r="T171" s="48"/>
      <c r="U171" s="111"/>
      <c r="V171" s="112"/>
      <c r="W171" s="126"/>
      <c r="X171" s="127"/>
      <c r="Y171" s="295"/>
      <c r="Z171" s="296"/>
      <c r="AA171" s="117"/>
      <c r="AB171" s="110"/>
      <c r="AC171" s="291"/>
    </row>
    <row r="172" spans="1:29" ht="15.75" customHeight="1">
      <c r="A172" s="302"/>
      <c r="B172" s="100"/>
      <c r="C172" s="293"/>
      <c r="D172" s="294"/>
      <c r="E172" s="101"/>
      <c r="F172" s="102"/>
      <c r="G172" s="121"/>
      <c r="H172" s="62"/>
      <c r="I172" s="104"/>
      <c r="J172" s="105"/>
      <c r="K172" s="106"/>
      <c r="L172" s="118"/>
      <c r="M172" s="105"/>
      <c r="N172" s="106"/>
      <c r="O172" s="123"/>
      <c r="P172" s="124"/>
      <c r="Q172" s="125"/>
      <c r="R172" s="307"/>
      <c r="S172" s="47"/>
      <c r="T172" s="48"/>
      <c r="U172" s="111"/>
      <c r="V172" s="112"/>
      <c r="W172" s="126"/>
      <c r="X172" s="127"/>
      <c r="Y172" s="295"/>
      <c r="Z172" s="296"/>
      <c r="AA172" s="117"/>
      <c r="AB172" s="110"/>
      <c r="AC172" s="291"/>
    </row>
    <row r="173" spans="1:29" ht="15.75" customHeight="1">
      <c r="A173" s="302"/>
      <c r="B173" s="100"/>
      <c r="C173" s="293"/>
      <c r="D173" s="294"/>
      <c r="E173" s="170"/>
      <c r="F173" s="102"/>
      <c r="G173" s="129"/>
      <c r="H173" s="62"/>
      <c r="I173" s="104"/>
      <c r="J173" s="105"/>
      <c r="K173" s="106"/>
      <c r="L173" s="118"/>
      <c r="M173" s="105"/>
      <c r="N173" s="106"/>
      <c r="O173" s="123"/>
      <c r="P173" s="124"/>
      <c r="Q173" s="125"/>
      <c r="R173" s="307"/>
      <c r="S173" s="119"/>
      <c r="T173" s="120"/>
      <c r="U173" s="130"/>
      <c r="V173" s="131"/>
      <c r="W173" s="126"/>
      <c r="X173" s="127"/>
      <c r="Y173" s="295"/>
      <c r="Z173" s="296"/>
      <c r="AA173" s="165"/>
      <c r="AB173" s="125"/>
      <c r="AC173" s="291"/>
    </row>
    <row r="174" spans="1:29" ht="15.75" customHeight="1" thickBot="1">
      <c r="A174" s="303"/>
      <c r="B174" s="133" t="s">
        <v>117</v>
      </c>
      <c r="C174" s="297"/>
      <c r="D174" s="297"/>
      <c r="E174" s="134"/>
      <c r="F174" s="99"/>
      <c r="G174" s="135"/>
      <c r="H174" s="69"/>
      <c r="I174" s="136">
        <f t="shared" ref="I174:J174" si="49">AVERAGE(I158:I173)</f>
        <v>3.25</v>
      </c>
      <c r="J174" s="137">
        <f t="shared" si="49"/>
        <v>3150</v>
      </c>
      <c r="K174" s="138">
        <f t="shared" ref="K174" si="50">J174/I174</f>
        <v>969.23076923076928</v>
      </c>
      <c r="L174" s="136">
        <f t="shared" ref="L174:M174" si="51">AVERAGE(L158:L173)</f>
        <v>3.25</v>
      </c>
      <c r="M174" s="137">
        <f t="shared" si="51"/>
        <v>2794.8281410765703</v>
      </c>
      <c r="N174" s="138">
        <f t="shared" ref="N174:N179" si="52">M174/L174</f>
        <v>859.94712033125245</v>
      </c>
      <c r="O174" s="139">
        <f t="shared" ref="O174:O179" si="53">L174-I174</f>
        <v>0</v>
      </c>
      <c r="P174" s="140">
        <f t="shared" ref="P174:P179" si="54">N174-K174</f>
        <v>-109.28364889951683</v>
      </c>
      <c r="Q174" s="141">
        <f t="shared" ref="Q174:Q179" si="55">N174/K174</f>
        <v>0.88724702891319696</v>
      </c>
      <c r="R174" s="308"/>
      <c r="S174" s="142">
        <f>S158</f>
        <v>0.70833333333333337</v>
      </c>
      <c r="T174" s="143">
        <f>INDEX(T158:T173,COUNTA(T158:T173))</f>
        <v>0.97638888888888886</v>
      </c>
      <c r="U174" s="144"/>
      <c r="V174" s="166"/>
      <c r="W174" s="99"/>
      <c r="X174" s="69"/>
      <c r="Y174" s="298"/>
      <c r="Z174" s="299"/>
      <c r="AA174" s="168">
        <f t="shared" ref="AA174:AA179" si="56">M174-J174</f>
        <v>-355.17185892342968</v>
      </c>
      <c r="AB174" s="141">
        <f t="shared" ref="AB174:AB179" si="57">M174/J174</f>
        <v>0.88724702891319696</v>
      </c>
      <c r="AC174" s="292"/>
    </row>
    <row r="175" spans="1:29" ht="15.75" customHeight="1">
      <c r="A175" s="311" t="s">
        <v>156</v>
      </c>
      <c r="B175" s="114" t="s">
        <v>120</v>
      </c>
      <c r="C175" s="304" t="s">
        <v>158</v>
      </c>
      <c r="D175" s="305"/>
      <c r="E175" s="147">
        <v>18.18</v>
      </c>
      <c r="F175" s="97">
        <v>1165</v>
      </c>
      <c r="G175" s="148">
        <f t="shared" ref="G175:G179" si="58">E175*F175</f>
        <v>21179.7</v>
      </c>
      <c r="H175" s="149"/>
      <c r="I175" s="150">
        <v>3</v>
      </c>
      <c r="J175" s="151">
        <v>3600</v>
      </c>
      <c r="K175" s="152">
        <f>J175/I175</f>
        <v>1200</v>
      </c>
      <c r="L175" s="153">
        <v>3</v>
      </c>
      <c r="M175" s="151">
        <f>F175/V175*60</f>
        <v>3122.859270290412</v>
      </c>
      <c r="N175" s="152">
        <f t="shared" si="52"/>
        <v>1040.9530900968041</v>
      </c>
      <c r="O175" s="154">
        <f t="shared" si="53"/>
        <v>0</v>
      </c>
      <c r="P175" s="155">
        <f t="shared" si="54"/>
        <v>-159.04690990319591</v>
      </c>
      <c r="Q175" s="156">
        <f t="shared" si="55"/>
        <v>0.86746090841400336</v>
      </c>
      <c r="R175" s="306">
        <f>Q191</f>
        <v>0.87409557025782048</v>
      </c>
      <c r="S175" s="157">
        <v>0.70833333333333337</v>
      </c>
      <c r="T175" s="158">
        <v>0.72387731481481477</v>
      </c>
      <c r="U175" s="159"/>
      <c r="V175" s="160">
        <v>22.383333333333209</v>
      </c>
      <c r="W175" s="158"/>
      <c r="X175" s="169"/>
      <c r="Y175" s="309"/>
      <c r="Z175" s="310"/>
      <c r="AA175" s="171">
        <f t="shared" si="56"/>
        <v>-477.14072970958796</v>
      </c>
      <c r="AB175" s="156">
        <f t="shared" si="57"/>
        <v>0.86746090841400336</v>
      </c>
      <c r="AC175" s="290">
        <f>AB191</f>
        <v>0.87409557025782036</v>
      </c>
    </row>
    <row r="176" spans="1:29" ht="15.75" customHeight="1">
      <c r="A176" s="312"/>
      <c r="B176" s="100" t="s">
        <v>120</v>
      </c>
      <c r="C176" s="293" t="s">
        <v>159</v>
      </c>
      <c r="D176" s="294"/>
      <c r="E176" s="101">
        <v>24.82</v>
      </c>
      <c r="F176" s="102">
        <v>2548</v>
      </c>
      <c r="G176" s="103">
        <f t="shared" si="58"/>
        <v>63241.36</v>
      </c>
      <c r="H176" s="26"/>
      <c r="I176" s="104">
        <v>4</v>
      </c>
      <c r="J176" s="105">
        <v>3300</v>
      </c>
      <c r="K176" s="106">
        <f t="shared" si="44"/>
        <v>825</v>
      </c>
      <c r="L176" s="107">
        <v>4</v>
      </c>
      <c r="M176" s="105">
        <f>F176/V176*60</f>
        <v>2924.067580490911</v>
      </c>
      <c r="N176" s="106">
        <f t="shared" si="52"/>
        <v>731.01689512272776</v>
      </c>
      <c r="O176" s="108">
        <f t="shared" si="53"/>
        <v>0</v>
      </c>
      <c r="P176" s="109">
        <f t="shared" si="54"/>
        <v>-93.98310487727224</v>
      </c>
      <c r="Q176" s="110">
        <f t="shared" si="55"/>
        <v>0.8860810849972458</v>
      </c>
      <c r="R176" s="307"/>
      <c r="S176" s="47">
        <v>0.73402777777777772</v>
      </c>
      <c r="T176" s="48">
        <v>0.77033564814814814</v>
      </c>
      <c r="U176" s="111">
        <v>14.61666666666666</v>
      </c>
      <c r="V176" s="112">
        <v>52.283333333333402</v>
      </c>
      <c r="W176" s="113"/>
      <c r="X176" s="13"/>
      <c r="Y176" s="295"/>
      <c r="Z176" s="296"/>
      <c r="AA176" s="172">
        <f t="shared" si="56"/>
        <v>-375.93241950908896</v>
      </c>
      <c r="AB176" s="110">
        <f t="shared" si="57"/>
        <v>0.8860810849972458</v>
      </c>
      <c r="AC176" s="291"/>
    </row>
    <row r="177" spans="1:29" ht="15.75" customHeight="1">
      <c r="A177" s="312"/>
      <c r="B177" s="100" t="s">
        <v>120</v>
      </c>
      <c r="C177" s="293" t="s">
        <v>160</v>
      </c>
      <c r="D177" s="294"/>
      <c r="E177" s="101">
        <v>25.03</v>
      </c>
      <c r="F177" s="102">
        <v>1986</v>
      </c>
      <c r="G177" s="103">
        <f t="shared" si="58"/>
        <v>49709.58</v>
      </c>
      <c r="H177" s="26"/>
      <c r="I177" s="104">
        <v>4</v>
      </c>
      <c r="J177" s="105">
        <v>3300</v>
      </c>
      <c r="K177" s="106">
        <f t="shared" si="44"/>
        <v>825</v>
      </c>
      <c r="L177" s="107">
        <v>4</v>
      </c>
      <c r="M177" s="105">
        <f>F177/V177*60</f>
        <v>2922.9762878168376</v>
      </c>
      <c r="N177" s="106">
        <f t="shared" si="52"/>
        <v>730.7440719542094</v>
      </c>
      <c r="O177" s="108">
        <f t="shared" si="53"/>
        <v>0</v>
      </c>
      <c r="P177" s="109">
        <f t="shared" si="54"/>
        <v>-94.255928045790597</v>
      </c>
      <c r="Q177" s="110">
        <f t="shared" si="55"/>
        <v>0.88575039024752655</v>
      </c>
      <c r="R177" s="307"/>
      <c r="S177" s="47">
        <v>0.78141203703703699</v>
      </c>
      <c r="T177" s="48">
        <v>0.80972222222222223</v>
      </c>
      <c r="U177" s="111">
        <v>15.949999999999935</v>
      </c>
      <c r="V177" s="112">
        <v>40.766666666666751</v>
      </c>
      <c r="W177" s="113"/>
      <c r="X177" s="13"/>
      <c r="Y177" s="295"/>
      <c r="Z177" s="296"/>
      <c r="AA177" s="172">
        <f t="shared" si="56"/>
        <v>-377.02371218316239</v>
      </c>
      <c r="AB177" s="110">
        <f t="shared" si="57"/>
        <v>0.88575039024752655</v>
      </c>
      <c r="AC177" s="291"/>
    </row>
    <row r="178" spans="1:29" ht="15.75" customHeight="1">
      <c r="A178" s="312"/>
      <c r="B178" s="100" t="s">
        <v>120</v>
      </c>
      <c r="C178" s="293" t="s">
        <v>157</v>
      </c>
      <c r="D178" s="294"/>
      <c r="E178" s="101">
        <v>18.18</v>
      </c>
      <c r="F178" s="102">
        <v>3252</v>
      </c>
      <c r="G178" s="103">
        <f t="shared" si="58"/>
        <v>59121.36</v>
      </c>
      <c r="H178" s="26"/>
      <c r="I178" s="104">
        <v>3</v>
      </c>
      <c r="J178" s="105">
        <v>3600</v>
      </c>
      <c r="K178" s="106">
        <f t="shared" si="44"/>
        <v>1200</v>
      </c>
      <c r="L178" s="107">
        <v>3</v>
      </c>
      <c r="M178" s="105">
        <f>F178/V178*60</f>
        <v>3120.2558635394421</v>
      </c>
      <c r="N178" s="106">
        <f t="shared" si="52"/>
        <v>1040.0852878464807</v>
      </c>
      <c r="O178" s="108">
        <f t="shared" si="53"/>
        <v>0</v>
      </c>
      <c r="P178" s="109">
        <f t="shared" si="54"/>
        <v>-159.9147121535193</v>
      </c>
      <c r="Q178" s="110">
        <f t="shared" si="55"/>
        <v>0.86673773987206726</v>
      </c>
      <c r="R178" s="307"/>
      <c r="S178" s="47">
        <v>0.82046296296296295</v>
      </c>
      <c r="T178" s="48">
        <v>0.86388888888888893</v>
      </c>
      <c r="U178" s="111">
        <v>15.466666666666633</v>
      </c>
      <c r="V178" s="112">
        <v>62.53333333333341</v>
      </c>
      <c r="W178" s="113">
        <v>0.86388888888888893</v>
      </c>
      <c r="X178" s="116">
        <v>0.91597222222222219</v>
      </c>
      <c r="Y178" s="295"/>
      <c r="Z178" s="296"/>
      <c r="AA178" s="172">
        <f t="shared" si="56"/>
        <v>-479.74413646055791</v>
      </c>
      <c r="AB178" s="110">
        <f t="shared" si="57"/>
        <v>0.86673773987206726</v>
      </c>
      <c r="AC178" s="291"/>
    </row>
    <row r="179" spans="1:29" ht="15.75" customHeight="1">
      <c r="A179" s="312"/>
      <c r="B179" s="100" t="s">
        <v>120</v>
      </c>
      <c r="C179" s="293" t="s">
        <v>155</v>
      </c>
      <c r="D179" s="294"/>
      <c r="E179" s="101">
        <v>14.28</v>
      </c>
      <c r="F179" s="102">
        <v>4177</v>
      </c>
      <c r="G179" s="103">
        <f t="shared" si="58"/>
        <v>59647.56</v>
      </c>
      <c r="H179" s="13"/>
      <c r="I179" s="104">
        <v>3</v>
      </c>
      <c r="J179" s="105">
        <v>3600</v>
      </c>
      <c r="K179" s="106">
        <f t="shared" si="44"/>
        <v>1200</v>
      </c>
      <c r="L179" s="118">
        <v>3</v>
      </c>
      <c r="M179" s="105">
        <f>F179/V179*60</f>
        <v>3119.1039203484715</v>
      </c>
      <c r="N179" s="106">
        <f t="shared" si="52"/>
        <v>1039.7013067828238</v>
      </c>
      <c r="O179" s="108">
        <f t="shared" si="53"/>
        <v>0</v>
      </c>
      <c r="P179" s="109">
        <f t="shared" si="54"/>
        <v>-160.29869321717615</v>
      </c>
      <c r="Q179" s="110">
        <f t="shared" si="55"/>
        <v>0.86641775565235324</v>
      </c>
      <c r="R179" s="307"/>
      <c r="S179" s="47">
        <v>0.91597222222222219</v>
      </c>
      <c r="T179" s="48">
        <v>0.97177083333333336</v>
      </c>
      <c r="U179" s="111">
        <v>74.999999999999886</v>
      </c>
      <c r="V179" s="112">
        <v>80.350000000000094</v>
      </c>
      <c r="W179" s="113"/>
      <c r="X179" s="116"/>
      <c r="Y179" s="295"/>
      <c r="Z179" s="296"/>
      <c r="AA179" s="172">
        <f t="shared" si="56"/>
        <v>-480.89607965152845</v>
      </c>
      <c r="AB179" s="110">
        <f t="shared" si="57"/>
        <v>0.86641775565235324</v>
      </c>
      <c r="AC179" s="291"/>
    </row>
    <row r="180" spans="1:29" ht="15.75" customHeight="1">
      <c r="A180" s="312"/>
      <c r="B180" s="100"/>
      <c r="C180" s="293"/>
      <c r="D180" s="294"/>
      <c r="E180" s="101"/>
      <c r="F180" s="102"/>
      <c r="G180" s="121"/>
      <c r="H180" s="122"/>
      <c r="I180" s="104"/>
      <c r="J180" s="105"/>
      <c r="K180" s="106"/>
      <c r="L180" s="107"/>
      <c r="M180" s="105"/>
      <c r="N180" s="106"/>
      <c r="O180" s="108"/>
      <c r="P180" s="109"/>
      <c r="Q180" s="110"/>
      <c r="R180" s="307"/>
      <c r="S180" s="47"/>
      <c r="T180" s="48"/>
      <c r="U180" s="111"/>
      <c r="V180" s="112"/>
      <c r="W180" s="113"/>
      <c r="X180" s="50"/>
      <c r="Y180" s="295"/>
      <c r="Z180" s="296"/>
      <c r="AA180" s="172"/>
      <c r="AB180" s="110"/>
      <c r="AC180" s="291"/>
    </row>
    <row r="181" spans="1:29" ht="15.75" customHeight="1">
      <c r="A181" s="312"/>
      <c r="B181" s="100"/>
      <c r="C181" s="293"/>
      <c r="D181" s="294"/>
      <c r="E181" s="101"/>
      <c r="F181" s="102"/>
      <c r="G181" s="121"/>
      <c r="H181" s="62"/>
      <c r="I181" s="104"/>
      <c r="J181" s="105"/>
      <c r="K181" s="106"/>
      <c r="L181" s="118"/>
      <c r="M181" s="105"/>
      <c r="N181" s="106"/>
      <c r="O181" s="123"/>
      <c r="P181" s="124"/>
      <c r="Q181" s="125"/>
      <c r="R181" s="307"/>
      <c r="S181" s="47"/>
      <c r="T181" s="48"/>
      <c r="U181" s="111"/>
      <c r="V181" s="112"/>
      <c r="W181" s="113"/>
      <c r="X181" s="116"/>
      <c r="Y181" s="295"/>
      <c r="Z181" s="296"/>
      <c r="AA181" s="172"/>
      <c r="AB181" s="110"/>
      <c r="AC181" s="291"/>
    </row>
    <row r="182" spans="1:29" ht="15.75" customHeight="1">
      <c r="A182" s="312"/>
      <c r="B182" s="100"/>
      <c r="C182" s="293"/>
      <c r="D182" s="294"/>
      <c r="E182" s="101"/>
      <c r="F182" s="102"/>
      <c r="G182" s="121"/>
      <c r="H182" s="62"/>
      <c r="I182" s="104"/>
      <c r="J182" s="105"/>
      <c r="K182" s="106"/>
      <c r="L182" s="118"/>
      <c r="M182" s="105"/>
      <c r="N182" s="106"/>
      <c r="O182" s="123"/>
      <c r="P182" s="124"/>
      <c r="Q182" s="125"/>
      <c r="R182" s="307"/>
      <c r="S182" s="47"/>
      <c r="T182" s="48"/>
      <c r="U182" s="111"/>
      <c r="V182" s="112"/>
      <c r="W182" s="113"/>
      <c r="X182" s="116"/>
      <c r="Y182" s="295"/>
      <c r="Z182" s="296"/>
      <c r="AA182" s="172"/>
      <c r="AB182" s="110"/>
      <c r="AC182" s="291"/>
    </row>
    <row r="183" spans="1:29" ht="15.75" customHeight="1">
      <c r="A183" s="312"/>
      <c r="B183" s="100"/>
      <c r="C183" s="293"/>
      <c r="D183" s="294"/>
      <c r="E183" s="101"/>
      <c r="F183" s="102"/>
      <c r="G183" s="121"/>
      <c r="H183" s="62"/>
      <c r="I183" s="104"/>
      <c r="J183" s="105"/>
      <c r="K183" s="106"/>
      <c r="L183" s="118"/>
      <c r="M183" s="105"/>
      <c r="N183" s="106"/>
      <c r="O183" s="123"/>
      <c r="P183" s="124"/>
      <c r="Q183" s="125"/>
      <c r="R183" s="307"/>
      <c r="S183" s="47"/>
      <c r="T183" s="48"/>
      <c r="U183" s="111"/>
      <c r="V183" s="112"/>
      <c r="W183" s="126"/>
      <c r="X183" s="127"/>
      <c r="Y183" s="295"/>
      <c r="Z183" s="296"/>
      <c r="AA183" s="172"/>
      <c r="AB183" s="110"/>
      <c r="AC183" s="291"/>
    </row>
    <row r="184" spans="1:29" ht="15.75" customHeight="1">
      <c r="A184" s="312"/>
      <c r="B184" s="100"/>
      <c r="C184" s="293"/>
      <c r="D184" s="294"/>
      <c r="E184" s="101"/>
      <c r="F184" s="102"/>
      <c r="G184" s="121"/>
      <c r="H184" s="62"/>
      <c r="I184" s="104"/>
      <c r="J184" s="105"/>
      <c r="K184" s="106"/>
      <c r="L184" s="118"/>
      <c r="M184" s="105"/>
      <c r="N184" s="106"/>
      <c r="O184" s="123"/>
      <c r="P184" s="124"/>
      <c r="Q184" s="125"/>
      <c r="R184" s="307"/>
      <c r="S184" s="47"/>
      <c r="T184" s="48"/>
      <c r="U184" s="111"/>
      <c r="V184" s="112"/>
      <c r="W184" s="126"/>
      <c r="X184" s="127"/>
      <c r="Y184" s="295"/>
      <c r="Z184" s="296"/>
      <c r="AA184" s="172"/>
      <c r="AB184" s="110"/>
      <c r="AC184" s="291"/>
    </row>
    <row r="185" spans="1:29" ht="15.75" customHeight="1">
      <c r="A185" s="312"/>
      <c r="B185" s="100"/>
      <c r="C185" s="293"/>
      <c r="D185" s="294"/>
      <c r="E185" s="101"/>
      <c r="F185" s="102"/>
      <c r="G185" s="121"/>
      <c r="H185" s="62"/>
      <c r="I185" s="104"/>
      <c r="J185" s="105"/>
      <c r="K185" s="106"/>
      <c r="L185" s="118"/>
      <c r="M185" s="105"/>
      <c r="N185" s="106"/>
      <c r="O185" s="123"/>
      <c r="P185" s="124"/>
      <c r="Q185" s="125"/>
      <c r="R185" s="307"/>
      <c r="S185" s="47"/>
      <c r="T185" s="48"/>
      <c r="U185" s="111"/>
      <c r="V185" s="112"/>
      <c r="W185" s="126"/>
      <c r="X185" s="127"/>
      <c r="Y185" s="295"/>
      <c r="Z185" s="296"/>
      <c r="AA185" s="172"/>
      <c r="AB185" s="110"/>
      <c r="AC185" s="291"/>
    </row>
    <row r="186" spans="1:29" ht="15.75" customHeight="1">
      <c r="A186" s="312"/>
      <c r="B186" s="100"/>
      <c r="C186" s="293"/>
      <c r="D186" s="294"/>
      <c r="E186" s="101"/>
      <c r="F186" s="102"/>
      <c r="G186" s="121"/>
      <c r="H186" s="62"/>
      <c r="I186" s="104"/>
      <c r="J186" s="105"/>
      <c r="K186" s="106"/>
      <c r="L186" s="118"/>
      <c r="M186" s="105"/>
      <c r="N186" s="106"/>
      <c r="O186" s="123"/>
      <c r="P186" s="124"/>
      <c r="Q186" s="125"/>
      <c r="R186" s="307"/>
      <c r="S186" s="47"/>
      <c r="T186" s="48"/>
      <c r="U186" s="111"/>
      <c r="V186" s="112"/>
      <c r="W186" s="126"/>
      <c r="X186" s="127"/>
      <c r="Y186" s="295"/>
      <c r="Z186" s="296"/>
      <c r="AA186" s="172"/>
      <c r="AB186" s="110"/>
      <c r="AC186" s="291"/>
    </row>
    <row r="187" spans="1:29" ht="15.75" customHeight="1">
      <c r="A187" s="312"/>
      <c r="B187" s="100"/>
      <c r="C187" s="293"/>
      <c r="D187" s="294"/>
      <c r="E187" s="101"/>
      <c r="F187" s="102"/>
      <c r="G187" s="121"/>
      <c r="H187" s="62"/>
      <c r="I187" s="104"/>
      <c r="J187" s="105"/>
      <c r="K187" s="106"/>
      <c r="L187" s="118"/>
      <c r="M187" s="105"/>
      <c r="N187" s="106"/>
      <c r="O187" s="123"/>
      <c r="P187" s="124"/>
      <c r="Q187" s="125"/>
      <c r="R187" s="307"/>
      <c r="S187" s="47"/>
      <c r="T187" s="48"/>
      <c r="U187" s="111"/>
      <c r="V187" s="112"/>
      <c r="W187" s="126"/>
      <c r="X187" s="127"/>
      <c r="Y187" s="295"/>
      <c r="Z187" s="296"/>
      <c r="AA187" s="172"/>
      <c r="AB187" s="110"/>
      <c r="AC187" s="291"/>
    </row>
    <row r="188" spans="1:29" ht="15.75" customHeight="1">
      <c r="A188" s="312"/>
      <c r="B188" s="100"/>
      <c r="C188" s="293"/>
      <c r="D188" s="294"/>
      <c r="E188" s="101"/>
      <c r="F188" s="102"/>
      <c r="G188" s="121"/>
      <c r="H188" s="62"/>
      <c r="I188" s="104"/>
      <c r="J188" s="105"/>
      <c r="K188" s="106"/>
      <c r="L188" s="118"/>
      <c r="M188" s="105"/>
      <c r="N188" s="106"/>
      <c r="O188" s="123"/>
      <c r="P188" s="124"/>
      <c r="Q188" s="125"/>
      <c r="R188" s="307"/>
      <c r="S188" s="47"/>
      <c r="T188" s="48"/>
      <c r="U188" s="111"/>
      <c r="V188" s="112"/>
      <c r="W188" s="113"/>
      <c r="X188" s="116"/>
      <c r="Y188" s="295"/>
      <c r="Z188" s="296"/>
      <c r="AA188" s="172"/>
      <c r="AB188" s="110"/>
      <c r="AC188" s="291"/>
    </row>
    <row r="189" spans="1:29" ht="15.75" customHeight="1">
      <c r="A189" s="312"/>
      <c r="B189" s="100"/>
      <c r="C189" s="293"/>
      <c r="D189" s="294"/>
      <c r="E189" s="101"/>
      <c r="F189" s="102"/>
      <c r="G189" s="121"/>
      <c r="H189" s="62"/>
      <c r="I189" s="104"/>
      <c r="J189" s="105"/>
      <c r="K189" s="106"/>
      <c r="L189" s="118"/>
      <c r="M189" s="105"/>
      <c r="N189" s="106"/>
      <c r="O189" s="123"/>
      <c r="P189" s="124"/>
      <c r="Q189" s="125"/>
      <c r="R189" s="307"/>
      <c r="S189" s="47"/>
      <c r="T189" s="48"/>
      <c r="U189" s="111"/>
      <c r="V189" s="112"/>
      <c r="W189" s="126"/>
      <c r="X189" s="127"/>
      <c r="Y189" s="295"/>
      <c r="Z189" s="296"/>
      <c r="AA189" s="172"/>
      <c r="AB189" s="110"/>
      <c r="AC189" s="291"/>
    </row>
    <row r="190" spans="1:29" ht="15.75" customHeight="1">
      <c r="A190" s="312"/>
      <c r="B190" s="100"/>
      <c r="C190" s="293"/>
      <c r="D190" s="294"/>
      <c r="E190" s="170"/>
      <c r="F190" s="102"/>
      <c r="G190" s="129"/>
      <c r="H190" s="62"/>
      <c r="I190" s="104"/>
      <c r="J190" s="105"/>
      <c r="K190" s="106"/>
      <c r="L190" s="118"/>
      <c r="M190" s="105"/>
      <c r="N190" s="106"/>
      <c r="O190" s="123"/>
      <c r="P190" s="124"/>
      <c r="Q190" s="125"/>
      <c r="R190" s="307"/>
      <c r="S190" s="119"/>
      <c r="T190" s="120"/>
      <c r="U190" s="130"/>
      <c r="V190" s="131"/>
      <c r="W190" s="126"/>
      <c r="X190" s="127"/>
      <c r="Y190" s="295"/>
      <c r="Z190" s="296"/>
      <c r="AA190" s="173"/>
      <c r="AB190" s="125"/>
      <c r="AC190" s="291"/>
    </row>
    <row r="191" spans="1:29" ht="15.75" customHeight="1" thickBot="1">
      <c r="A191" s="313"/>
      <c r="B191" s="133" t="s">
        <v>117</v>
      </c>
      <c r="C191" s="297"/>
      <c r="D191" s="297"/>
      <c r="E191" s="134"/>
      <c r="F191" s="167"/>
      <c r="G191" s="135"/>
      <c r="H191" s="69"/>
      <c r="I191" s="136">
        <f t="shared" ref="I191:J191" si="59">AVERAGE(I175:I190)</f>
        <v>3.4</v>
      </c>
      <c r="J191" s="137">
        <f t="shared" si="59"/>
        <v>3480</v>
      </c>
      <c r="K191" s="138">
        <f t="shared" ref="K191" si="60">J191/I191</f>
        <v>1023.5294117647059</v>
      </c>
      <c r="L191" s="136">
        <f t="shared" ref="L191:M191" si="61">AVERAGE(L175:L190)</f>
        <v>3.4</v>
      </c>
      <c r="M191" s="137">
        <f t="shared" si="61"/>
        <v>3041.852584497215</v>
      </c>
      <c r="N191" s="138">
        <f>M191/L191</f>
        <v>894.66252485212215</v>
      </c>
      <c r="O191" s="139">
        <f>L191-I191</f>
        <v>0</v>
      </c>
      <c r="P191" s="140">
        <f>N191-K191</f>
        <v>-128.86688691258371</v>
      </c>
      <c r="Q191" s="141">
        <f>N191/K191</f>
        <v>0.87409557025782048</v>
      </c>
      <c r="R191" s="308"/>
      <c r="S191" s="142">
        <f>S175</f>
        <v>0.70833333333333337</v>
      </c>
      <c r="T191" s="143">
        <f>INDEX(T175:T190,COUNTA(T175:T190))</f>
        <v>0.97177083333333336</v>
      </c>
      <c r="U191" s="144"/>
      <c r="V191" s="166"/>
      <c r="W191" s="167"/>
      <c r="X191" s="138"/>
      <c r="Y191" s="298"/>
      <c r="Z191" s="299"/>
      <c r="AA191" s="174">
        <f>M191-J191</f>
        <v>-438.14741550278495</v>
      </c>
      <c r="AB191" s="141">
        <f>M191/J191</f>
        <v>0.87409557025782036</v>
      </c>
      <c r="AC191" s="292"/>
    </row>
    <row r="193" spans="25:26">
      <c r="Y193" s="289" t="s">
        <v>161</v>
      </c>
      <c r="Z193" s="289"/>
    </row>
    <row r="194" spans="25:26">
      <c r="Y194" s="289" t="s">
        <v>162</v>
      </c>
      <c r="Z194" s="289"/>
    </row>
    <row r="195" spans="25:26">
      <c r="Y195" s="289" t="s">
        <v>163</v>
      </c>
      <c r="Z195" s="289"/>
    </row>
    <row r="196" spans="25:26">
      <c r="Y196" s="289" t="s">
        <v>164</v>
      </c>
      <c r="Z196" s="289"/>
    </row>
    <row r="197" spans="25:26">
      <c r="Y197" s="289" t="s">
        <v>165</v>
      </c>
      <c r="Z197" s="289"/>
    </row>
    <row r="198" spans="25:26">
      <c r="Y198" s="289" t="s">
        <v>166</v>
      </c>
      <c r="Z198" s="289"/>
    </row>
    <row r="199" spans="25:26">
      <c r="Y199" s="289" t="s">
        <v>167</v>
      </c>
      <c r="Z199" s="289"/>
    </row>
    <row r="200" spans="25:26">
      <c r="Y200" s="289" t="s">
        <v>168</v>
      </c>
      <c r="Z200" s="289"/>
    </row>
    <row r="201" spans="25:26">
      <c r="Y201" s="289" t="s">
        <v>169</v>
      </c>
      <c r="Z201" s="289"/>
    </row>
    <row r="202" spans="25:26">
      <c r="Y202" s="289" t="s">
        <v>170</v>
      </c>
      <c r="Z202" s="289"/>
    </row>
    <row r="203" spans="25:26">
      <c r="Y203" s="289" t="s">
        <v>171</v>
      </c>
      <c r="Z203" s="289"/>
    </row>
    <row r="204" spans="25:26">
      <c r="Y204" s="289" t="s">
        <v>172</v>
      </c>
      <c r="Z204" s="289"/>
    </row>
    <row r="205" spans="25:26">
      <c r="Y205" s="289" t="s">
        <v>173</v>
      </c>
      <c r="Z205" s="289"/>
    </row>
  </sheetData>
  <mergeCells count="452">
    <mergeCell ref="Y205:Z205"/>
    <mergeCell ref="Y199:Z199"/>
    <mergeCell ref="Y200:Z200"/>
    <mergeCell ref="Y201:Z201"/>
    <mergeCell ref="Y202:Z202"/>
    <mergeCell ref="Y203:Z203"/>
    <mergeCell ref="Y204:Z204"/>
    <mergeCell ref="Y193:Z193"/>
    <mergeCell ref="Y194:Z194"/>
    <mergeCell ref="Y195:Z195"/>
    <mergeCell ref="Y196:Z196"/>
    <mergeCell ref="Y197:Z197"/>
    <mergeCell ref="Y198:Z198"/>
    <mergeCell ref="C170:D170"/>
    <mergeCell ref="Y170:Z170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89:D189"/>
    <mergeCell ref="Y189:Z189"/>
    <mergeCell ref="C190:D190"/>
    <mergeCell ref="Y190:Z190"/>
    <mergeCell ref="C191:D191"/>
    <mergeCell ref="Y191:Z191"/>
    <mergeCell ref="C186:D186"/>
    <mergeCell ref="Y186:Z186"/>
    <mergeCell ref="C187:D187"/>
    <mergeCell ref="Y187:Z187"/>
    <mergeCell ref="C188:D188"/>
    <mergeCell ref="Y188:Z188"/>
    <mergeCell ref="Y171:Z171"/>
    <mergeCell ref="C172:D172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C168:D168"/>
    <mergeCell ref="Y168:Z168"/>
    <mergeCell ref="C169:D169"/>
    <mergeCell ref="Y169:Z169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C140:D140"/>
    <mergeCell ref="Y140:Z140"/>
    <mergeCell ref="Y172:Z172"/>
    <mergeCell ref="C173:D173"/>
    <mergeCell ref="C149:D149"/>
    <mergeCell ref="Y149:Z149"/>
    <mergeCell ref="C150:D150"/>
    <mergeCell ref="Y150:Z150"/>
    <mergeCell ref="C151:D151"/>
    <mergeCell ref="Y151:Z151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Y164:Z164"/>
    <mergeCell ref="R158:R174"/>
    <mergeCell ref="Y158:Z158"/>
    <mergeCell ref="C171:D171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Y134:Z134"/>
    <mergeCell ref="C135:D135"/>
    <mergeCell ref="Y135:Z135"/>
    <mergeCell ref="C136:D136"/>
    <mergeCell ref="Y136:Z136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91">
    <cfRule type="cellIs" dxfId="335" priority="1" operator="greaterThan">
      <formula>0</formula>
    </cfRule>
  </conditionalFormatting>
  <conditionalFormatting sqref="P5:P191 AA5:AA191">
    <cfRule type="cellIs" dxfId="334" priority="4" operator="lessThan">
      <formula>0</formula>
    </cfRule>
  </conditionalFormatting>
  <conditionalFormatting sqref="Q5:Q191 AB5:AB191">
    <cfRule type="cellIs" dxfId="333" priority="2" operator="greaterThan">
      <formula>1</formula>
    </cfRule>
    <cfRule type="cellIs" dxfId="332" priority="3" operator="lessThan">
      <formula>0.8</formula>
    </cfRule>
  </conditionalFormatting>
  <conditionalFormatting sqref="AC5:AC6 R5:R191 AC107:AC112">
    <cfRule type="cellIs" dxfId="331" priority="5" operator="lessThan">
      <formula>0.8</formula>
    </cfRule>
  </conditionalFormatting>
  <conditionalFormatting sqref="AC12:AC20">
    <cfRule type="cellIs" dxfId="330" priority="15" operator="lessThan">
      <formula>0.8</formula>
    </cfRule>
  </conditionalFormatting>
  <conditionalFormatting sqref="AC22:AC27">
    <cfRule type="cellIs" dxfId="329" priority="14" operator="lessThan">
      <formula>0.8</formula>
    </cfRule>
  </conditionalFormatting>
  <conditionalFormatting sqref="AC39:AC44">
    <cfRule type="cellIs" dxfId="328" priority="12" operator="lessThan">
      <formula>0.8</formula>
    </cfRule>
  </conditionalFormatting>
  <conditionalFormatting sqref="AC56">
    <cfRule type="cellIs" dxfId="327" priority="13" operator="lessThan">
      <formula>0.8</formula>
    </cfRule>
  </conditionalFormatting>
  <conditionalFormatting sqref="AC73">
    <cfRule type="cellIs" dxfId="326" priority="7" operator="lessThan">
      <formula>0.8</formula>
    </cfRule>
  </conditionalFormatting>
  <conditionalFormatting sqref="AC90:AC95">
    <cfRule type="cellIs" dxfId="325" priority="6" operator="lessThan">
      <formula>0.8</formula>
    </cfRule>
  </conditionalFormatting>
  <conditionalFormatting sqref="AC124">
    <cfRule type="cellIs" dxfId="324" priority="11" operator="lessThan">
      <formula>0.8</formula>
    </cfRule>
  </conditionalFormatting>
  <conditionalFormatting sqref="AC141">
    <cfRule type="cellIs" dxfId="323" priority="10" operator="lessThan">
      <formula>0.8</formula>
    </cfRule>
  </conditionalFormatting>
  <conditionalFormatting sqref="AC158">
    <cfRule type="cellIs" dxfId="322" priority="9" operator="lessThan">
      <formula>0.8</formula>
    </cfRule>
  </conditionalFormatting>
  <conditionalFormatting sqref="AC175:AC180">
    <cfRule type="cellIs" dxfId="321" priority="8" operator="lessThan">
      <formula>0.8</formula>
    </cfRule>
  </conditionalFormatting>
  <dataValidations count="1">
    <dataValidation type="list" allowBlank="1" showInputMessage="1" showErrorMessage="1" sqref="Y5:Z191" xr:uid="{279E38AF-D84B-4284-985C-5DA9CF7B46B0}">
      <formula1>$Y$193:$Y$205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BBF98-70F7-49A2-B70B-58442796A43C}">
  <sheetPr>
    <tabColor theme="9" tint="0.59999389629810485"/>
    <pageSetUpPr fitToPage="1"/>
  </sheetPr>
  <dimension ref="A1:AG137"/>
  <sheetViews>
    <sheetView zoomScale="85" zoomScaleNormal="85" workbookViewId="0">
      <pane ySplit="4" topLeftCell="A5" activePane="bottomLeft" state="frozen"/>
      <selection activeCell="Q41" sqref="Q41"/>
      <selection pane="bottomLeft" activeCell="Z18" sqref="Z18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SUM(F5:F123)</f>
        <v>52951</v>
      </c>
      <c r="E1" s="88" t="s">
        <v>3</v>
      </c>
      <c r="F1" s="89">
        <f>SUM(G5:G123)</f>
        <v>2733914.83</v>
      </c>
      <c r="G1" s="90" t="s">
        <v>84</v>
      </c>
      <c r="H1" s="91">
        <f>L21+L38+L55+L72+L89+L106+L123</f>
        <v>133.75</v>
      </c>
      <c r="I1" s="345" t="s">
        <v>85</v>
      </c>
      <c r="J1" s="341"/>
      <c r="K1" s="361"/>
      <c r="L1" s="365" t="s">
        <v>86</v>
      </c>
      <c r="M1" s="366"/>
      <c r="N1" s="367"/>
      <c r="O1" s="341" t="s">
        <v>87</v>
      </c>
      <c r="P1" s="341"/>
      <c r="Q1" s="341"/>
      <c r="R1" s="342"/>
      <c r="S1" s="345" t="s">
        <v>88</v>
      </c>
      <c r="T1" s="341"/>
      <c r="U1" s="341"/>
      <c r="V1" s="341"/>
      <c r="W1" s="341"/>
      <c r="X1" s="342"/>
      <c r="Y1" s="200" t="s">
        <v>222</v>
      </c>
      <c r="Z1" s="200" t="s">
        <v>223</v>
      </c>
      <c r="AA1" s="385" t="s">
        <v>175</v>
      </c>
      <c r="AB1" s="386"/>
      <c r="AC1" s="176" t="s">
        <v>19</v>
      </c>
      <c r="AD1" s="177" t="s">
        <v>174</v>
      </c>
      <c r="AE1" s="345" t="s">
        <v>90</v>
      </c>
      <c r="AF1" s="347"/>
      <c r="AG1" s="348"/>
    </row>
    <row r="2" spans="1:33" ht="26.25" customHeight="1" thickBot="1">
      <c r="A2" s="354">
        <v>46036</v>
      </c>
      <c r="B2" s="355"/>
      <c r="C2" s="92" t="s">
        <v>40</v>
      </c>
      <c r="D2" s="93">
        <f>AVERAGE(N21,N38,N55,N72,N89,N106,N123)</f>
        <v>145.47546791376817</v>
      </c>
      <c r="E2" s="93" t="s">
        <v>91</v>
      </c>
      <c r="F2" s="94">
        <f>F1/D1</f>
        <v>51.631033030537665</v>
      </c>
      <c r="G2" s="95" t="s">
        <v>92</v>
      </c>
      <c r="H2" s="96">
        <f>COUNT(H5:H123)</f>
        <v>0</v>
      </c>
      <c r="I2" s="362"/>
      <c r="J2" s="363"/>
      <c r="K2" s="364"/>
      <c r="L2" s="368"/>
      <c r="M2" s="343"/>
      <c r="N2" s="369"/>
      <c r="O2" s="343"/>
      <c r="P2" s="343"/>
      <c r="Q2" s="343"/>
      <c r="R2" s="344"/>
      <c r="S2" s="346"/>
      <c r="T2" s="343"/>
      <c r="U2" s="343"/>
      <c r="V2" s="343"/>
      <c r="W2" s="343"/>
      <c r="X2" s="344"/>
      <c r="Y2" s="201">
        <f>SUM(Y21,Y38,Y55,Y72,Y89,Y106,Y123)</f>
        <v>0</v>
      </c>
      <c r="Z2" s="201">
        <f>SUM(Z21,Z38,Z55,Z72,Z89,Z106,Z123)</f>
        <v>0</v>
      </c>
      <c r="AA2" s="387"/>
      <c r="AB2" s="388"/>
      <c r="AC2" s="178">
        <f>SUM(AC21,AC38,AC55,AC72,AC89,AC106,AC123)</f>
        <v>47</v>
      </c>
      <c r="AD2" s="179">
        <f>SUM(AD21,AD38,AD55,AD72,AD89,AD106,AD123)</f>
        <v>0</v>
      </c>
      <c r="AE2" s="349"/>
      <c r="AF2" s="350"/>
      <c r="AG2" s="351"/>
    </row>
    <row r="3" spans="1:33" ht="23.25" customHeight="1">
      <c r="A3" s="356" t="s">
        <v>93</v>
      </c>
      <c r="B3" s="358" t="s">
        <v>94</v>
      </c>
      <c r="C3" s="315" t="s">
        <v>95</v>
      </c>
      <c r="D3" s="315"/>
      <c r="E3" s="337" t="s">
        <v>96</v>
      </c>
      <c r="F3" s="315" t="s">
        <v>97</v>
      </c>
      <c r="G3" s="337" t="s">
        <v>98</v>
      </c>
      <c r="H3" s="339" t="s">
        <v>99</v>
      </c>
      <c r="I3" s="329" t="s">
        <v>100</v>
      </c>
      <c r="J3" s="325" t="s">
        <v>101</v>
      </c>
      <c r="K3" s="327" t="s">
        <v>40</v>
      </c>
      <c r="L3" s="352" t="s">
        <v>100</v>
      </c>
      <c r="M3" s="325" t="s">
        <v>101</v>
      </c>
      <c r="N3" s="327" t="s">
        <v>40</v>
      </c>
      <c r="O3" s="329" t="s">
        <v>100</v>
      </c>
      <c r="P3" s="331" t="s">
        <v>40</v>
      </c>
      <c r="Q3" s="333" t="s">
        <v>102</v>
      </c>
      <c r="R3" s="335" t="s">
        <v>103</v>
      </c>
      <c r="S3" s="314" t="s">
        <v>104</v>
      </c>
      <c r="T3" s="315"/>
      <c r="U3" s="316" t="s">
        <v>105</v>
      </c>
      <c r="V3" s="316" t="s">
        <v>106</v>
      </c>
      <c r="W3" s="315" t="s">
        <v>107</v>
      </c>
      <c r="X3" s="318"/>
      <c r="Y3" s="379" t="s">
        <v>224</v>
      </c>
      <c r="Z3" s="380"/>
      <c r="AA3" s="381" t="s">
        <v>108</v>
      </c>
      <c r="AB3" s="382"/>
      <c r="AC3" s="379" t="s">
        <v>225</v>
      </c>
      <c r="AD3" s="380"/>
      <c r="AE3" s="323" t="s">
        <v>101</v>
      </c>
      <c r="AF3" s="370" t="s">
        <v>102</v>
      </c>
      <c r="AG3" s="372" t="s">
        <v>109</v>
      </c>
    </row>
    <row r="4" spans="1:33" ht="17.25" customHeight="1" thickBot="1">
      <c r="A4" s="357"/>
      <c r="B4" s="359"/>
      <c r="C4" s="360"/>
      <c r="D4" s="360"/>
      <c r="E4" s="338"/>
      <c r="F4" s="360"/>
      <c r="G4" s="338"/>
      <c r="H4" s="340"/>
      <c r="I4" s="330"/>
      <c r="J4" s="326"/>
      <c r="K4" s="328"/>
      <c r="L4" s="353"/>
      <c r="M4" s="326"/>
      <c r="N4" s="328"/>
      <c r="O4" s="330"/>
      <c r="P4" s="332"/>
      <c r="Q4" s="334"/>
      <c r="R4" s="336"/>
      <c r="S4" s="68" t="s">
        <v>110</v>
      </c>
      <c r="T4" s="99" t="s">
        <v>111</v>
      </c>
      <c r="U4" s="317"/>
      <c r="V4" s="317"/>
      <c r="W4" s="99" t="s">
        <v>112</v>
      </c>
      <c r="X4" s="69" t="s">
        <v>113</v>
      </c>
      <c r="Y4" s="202" t="s">
        <v>49</v>
      </c>
      <c r="Z4" s="203" t="s">
        <v>50</v>
      </c>
      <c r="AA4" s="383"/>
      <c r="AB4" s="384"/>
      <c r="AC4" s="202" t="s">
        <v>176</v>
      </c>
      <c r="AD4" s="203" t="s">
        <v>177</v>
      </c>
      <c r="AE4" s="324"/>
      <c r="AF4" s="371"/>
      <c r="AG4" s="373"/>
    </row>
    <row r="5" spans="1:33" ht="15.75" customHeight="1">
      <c r="A5" s="311" t="s">
        <v>183</v>
      </c>
      <c r="B5" s="114" t="s">
        <v>178</v>
      </c>
      <c r="C5" s="375" t="s">
        <v>179</v>
      </c>
      <c r="D5" s="375"/>
      <c r="E5" s="147">
        <v>19.7</v>
      </c>
      <c r="F5" s="151">
        <v>3573</v>
      </c>
      <c r="G5" s="148">
        <f t="shared" ref="G5:G8" si="0">E5*F5</f>
        <v>70388.099999999991</v>
      </c>
      <c r="H5" s="149"/>
      <c r="I5" s="150">
        <v>13</v>
      </c>
      <c r="J5" s="151">
        <v>1200</v>
      </c>
      <c r="K5" s="152">
        <f>J5/I5</f>
        <v>92.307692307692307</v>
      </c>
      <c r="L5" s="153">
        <v>13</v>
      </c>
      <c r="M5" s="151">
        <f>F5/V5*60</f>
        <v>1077.7377461248432</v>
      </c>
      <c r="N5" s="152">
        <f>M5/L5</f>
        <v>82.902903548064856</v>
      </c>
      <c r="O5" s="154">
        <f>L5-I5</f>
        <v>0</v>
      </c>
      <c r="P5" s="155">
        <f>N5-K5</f>
        <v>-9.4047887596274506</v>
      </c>
      <c r="Q5" s="156">
        <f>N5/K5</f>
        <v>0.89811478843736925</v>
      </c>
      <c r="R5" s="306">
        <f>Q21</f>
        <v>0.8908228010806275</v>
      </c>
      <c r="S5" s="157">
        <v>0.2083912037037037</v>
      </c>
      <c r="T5" s="158">
        <v>0.34652777777777777</v>
      </c>
      <c r="U5" s="159"/>
      <c r="V5" s="160">
        <v>198.91666666666663</v>
      </c>
      <c r="W5" s="183"/>
      <c r="X5" s="152"/>
      <c r="Y5" s="12"/>
      <c r="Z5" s="208"/>
      <c r="AA5" s="309"/>
      <c r="AB5" s="310"/>
      <c r="AC5" s="12">
        <v>4</v>
      </c>
      <c r="AD5" s="208"/>
      <c r="AE5" s="180">
        <f>M5-J5</f>
        <v>-122.26225387515683</v>
      </c>
      <c r="AF5" s="132">
        <f>M5/J5</f>
        <v>0.89811478843736936</v>
      </c>
      <c r="AG5" s="376">
        <f>AF21</f>
        <v>0.89082280108062739</v>
      </c>
    </row>
    <row r="6" spans="1:33" ht="15.75" customHeight="1">
      <c r="A6" s="312"/>
      <c r="B6" s="100" t="s">
        <v>184</v>
      </c>
      <c r="C6" s="374" t="s">
        <v>185</v>
      </c>
      <c r="D6" s="374"/>
      <c r="E6" s="101">
        <v>56.77</v>
      </c>
      <c r="F6" s="102">
        <v>3317</v>
      </c>
      <c r="G6" s="103">
        <f t="shared" si="0"/>
        <v>188306.09</v>
      </c>
      <c r="H6" s="26"/>
      <c r="I6" s="104">
        <v>25</v>
      </c>
      <c r="J6" s="105">
        <v>2000</v>
      </c>
      <c r="K6" s="106">
        <f t="shared" ref="K6:K42" si="1">J6/I6</f>
        <v>80</v>
      </c>
      <c r="L6" s="107">
        <v>25</v>
      </c>
      <c r="M6" s="105">
        <f>F6/V6*60</f>
        <v>1776.4355846474255</v>
      </c>
      <c r="N6" s="106">
        <f>M6/L6</f>
        <v>71.057423385897025</v>
      </c>
      <c r="O6" s="108">
        <f>L6-I6</f>
        <v>0</v>
      </c>
      <c r="P6" s="109">
        <f>N6-K6</f>
        <v>-8.9425766141029754</v>
      </c>
      <c r="Q6" s="110">
        <f>N6/K6</f>
        <v>0.88821779232371278</v>
      </c>
      <c r="R6" s="307"/>
      <c r="S6" s="47">
        <v>0.35</v>
      </c>
      <c r="T6" s="48">
        <v>0.42780092592592595</v>
      </c>
      <c r="U6" s="111">
        <v>4.9999999999999822</v>
      </c>
      <c r="V6" s="112">
        <v>112.03333333333339</v>
      </c>
      <c r="W6" s="113"/>
      <c r="X6" s="116"/>
      <c r="Y6" s="12"/>
      <c r="Z6" s="208"/>
      <c r="AA6" s="295"/>
      <c r="AB6" s="296"/>
      <c r="AC6" s="12">
        <v>2</v>
      </c>
      <c r="AD6" s="208"/>
      <c r="AE6" s="117">
        <f>M6-J6</f>
        <v>-223.56441535257454</v>
      </c>
      <c r="AF6" s="110">
        <f>M6/J6</f>
        <v>0.88821779232371267</v>
      </c>
      <c r="AG6" s="377"/>
    </row>
    <row r="7" spans="1:33" ht="15.75" customHeight="1">
      <c r="A7" s="312"/>
      <c r="B7" s="100" t="s">
        <v>186</v>
      </c>
      <c r="C7" s="374" t="s">
        <v>187</v>
      </c>
      <c r="D7" s="374"/>
      <c r="E7" s="101">
        <v>77.34</v>
      </c>
      <c r="F7" s="102">
        <v>2091</v>
      </c>
      <c r="G7" s="103">
        <f t="shared" si="0"/>
        <v>161717.94</v>
      </c>
      <c r="H7" s="26"/>
      <c r="I7" s="104">
        <v>25</v>
      </c>
      <c r="J7" s="105">
        <v>2000</v>
      </c>
      <c r="K7" s="106">
        <f t="shared" si="1"/>
        <v>80</v>
      </c>
      <c r="L7" s="107">
        <v>25</v>
      </c>
      <c r="M7" s="105">
        <f>F7/V7*60</f>
        <v>1777.8932451582421</v>
      </c>
      <c r="N7" s="106">
        <f>M7/L7</f>
        <v>71.115729806329682</v>
      </c>
      <c r="O7" s="108">
        <f>L7-I7</f>
        <v>0</v>
      </c>
      <c r="P7" s="109">
        <f>N7-K7</f>
        <v>-8.8842701936703179</v>
      </c>
      <c r="Q7" s="110">
        <f>N7/K7</f>
        <v>0.88894662257912105</v>
      </c>
      <c r="R7" s="307"/>
      <c r="S7" s="47">
        <v>0.43155092592592592</v>
      </c>
      <c r="T7" s="48">
        <v>0.48055555555555557</v>
      </c>
      <c r="U7" s="111">
        <v>5.3999999999999648</v>
      </c>
      <c r="V7" s="112">
        <v>70.566666666666691</v>
      </c>
      <c r="W7" s="113">
        <v>0.48055555555555557</v>
      </c>
      <c r="X7" s="116">
        <v>0.51959490740740744</v>
      </c>
      <c r="Y7" s="12"/>
      <c r="Z7" s="208"/>
      <c r="AA7" s="295"/>
      <c r="AB7" s="296"/>
      <c r="AC7" s="12">
        <v>2</v>
      </c>
      <c r="AD7" s="208"/>
      <c r="AE7" s="117">
        <f>M7-J7</f>
        <v>-222.10675484175795</v>
      </c>
      <c r="AF7" s="110">
        <f>M7/J7</f>
        <v>0.88894662257912105</v>
      </c>
      <c r="AG7" s="377"/>
    </row>
    <row r="8" spans="1:33" ht="15.75" customHeight="1">
      <c r="A8" s="312"/>
      <c r="B8" s="100" t="s">
        <v>186</v>
      </c>
      <c r="C8" s="374" t="s">
        <v>189</v>
      </c>
      <c r="D8" s="374"/>
      <c r="E8" s="101">
        <v>59.52</v>
      </c>
      <c r="F8" s="102">
        <v>4567</v>
      </c>
      <c r="G8" s="103">
        <f t="shared" si="0"/>
        <v>271827.84000000003</v>
      </c>
      <c r="H8" s="26"/>
      <c r="I8" s="104">
        <v>25</v>
      </c>
      <c r="J8" s="105">
        <v>2000</v>
      </c>
      <c r="K8" s="106">
        <f t="shared" si="1"/>
        <v>80</v>
      </c>
      <c r="L8" s="107">
        <v>25</v>
      </c>
      <c r="M8" s="105">
        <f>F8/V8*60</f>
        <v>1781.8575918500062</v>
      </c>
      <c r="N8" s="106">
        <f>M8/L8</f>
        <v>71.274303674000251</v>
      </c>
      <c r="O8" s="108">
        <f>L8-I8</f>
        <v>0</v>
      </c>
      <c r="P8" s="109">
        <f>N8-K8</f>
        <v>-8.7256963259997491</v>
      </c>
      <c r="Q8" s="110">
        <f>N8/K8</f>
        <v>0.89092879592500318</v>
      </c>
      <c r="R8" s="307"/>
      <c r="S8" s="47">
        <v>0.51959490740740744</v>
      </c>
      <c r="T8" s="48">
        <v>0.62638888888888888</v>
      </c>
      <c r="U8" s="111">
        <v>56.21666666666669</v>
      </c>
      <c r="V8" s="112">
        <v>153.78333333333327</v>
      </c>
      <c r="W8" s="113"/>
      <c r="X8" s="116"/>
      <c r="Y8" s="12"/>
      <c r="Z8" s="208"/>
      <c r="AA8" s="295"/>
      <c r="AB8" s="296"/>
      <c r="AC8" s="12">
        <v>4</v>
      </c>
      <c r="AD8" s="208"/>
      <c r="AE8" s="117">
        <f>M8-J8</f>
        <v>-218.1424081499938</v>
      </c>
      <c r="AF8" s="110">
        <f>M8/J8</f>
        <v>0.89092879592500307</v>
      </c>
      <c r="AG8" s="377"/>
    </row>
    <row r="9" spans="1:33" ht="15.75" customHeight="1">
      <c r="A9" s="312"/>
      <c r="B9" s="100"/>
      <c r="C9" s="374"/>
      <c r="D9" s="374"/>
      <c r="E9" s="101"/>
      <c r="F9" s="102"/>
      <c r="G9" s="103"/>
      <c r="H9" s="13"/>
      <c r="I9" s="104"/>
      <c r="J9" s="105"/>
      <c r="K9" s="106"/>
      <c r="L9" s="118"/>
      <c r="M9" s="105"/>
      <c r="N9" s="106"/>
      <c r="O9" s="108"/>
      <c r="P9" s="109"/>
      <c r="Q9" s="110"/>
      <c r="R9" s="307"/>
      <c r="S9" s="47"/>
      <c r="T9" s="48"/>
      <c r="U9" s="111"/>
      <c r="V9" s="112"/>
      <c r="W9" s="113"/>
      <c r="X9" s="116"/>
      <c r="Y9" s="12"/>
      <c r="Z9" s="208"/>
      <c r="AA9" s="295"/>
      <c r="AB9" s="296"/>
      <c r="AC9" s="12"/>
      <c r="AD9" s="208"/>
      <c r="AE9" s="117"/>
      <c r="AF9" s="110"/>
      <c r="AG9" s="377"/>
    </row>
    <row r="10" spans="1:33" ht="15.75" customHeight="1">
      <c r="A10" s="312"/>
      <c r="B10" s="100"/>
      <c r="C10" s="374"/>
      <c r="D10" s="374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07"/>
      <c r="S10" s="47"/>
      <c r="T10" s="48"/>
      <c r="U10" s="111"/>
      <c r="V10" s="112"/>
      <c r="W10" s="113"/>
      <c r="X10" s="116"/>
      <c r="Y10" s="12"/>
      <c r="Z10" s="208"/>
      <c r="AA10" s="295"/>
      <c r="AB10" s="296"/>
      <c r="AC10" s="12"/>
      <c r="AD10" s="208"/>
      <c r="AE10" s="117"/>
      <c r="AF10" s="110"/>
      <c r="AG10" s="377"/>
    </row>
    <row r="11" spans="1:33" ht="15.75" customHeight="1">
      <c r="A11" s="312"/>
      <c r="B11" s="100"/>
      <c r="C11" s="374"/>
      <c r="D11" s="374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307"/>
      <c r="S11" s="47"/>
      <c r="T11" s="48"/>
      <c r="U11" s="111"/>
      <c r="V11" s="112"/>
      <c r="W11" s="113"/>
      <c r="X11" s="116"/>
      <c r="Y11" s="12"/>
      <c r="Z11" s="208"/>
      <c r="AA11" s="295"/>
      <c r="AB11" s="296"/>
      <c r="AC11" s="12"/>
      <c r="AD11" s="208"/>
      <c r="AE11" s="117"/>
      <c r="AF11" s="110"/>
      <c r="AG11" s="377"/>
    </row>
    <row r="12" spans="1:33" ht="15.75" customHeight="1">
      <c r="A12" s="312"/>
      <c r="B12" s="100"/>
      <c r="C12" s="374"/>
      <c r="D12" s="374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07"/>
      <c r="S12" s="47"/>
      <c r="T12" s="48"/>
      <c r="U12" s="111"/>
      <c r="V12" s="112"/>
      <c r="W12" s="113"/>
      <c r="X12" s="116"/>
      <c r="Y12" s="12"/>
      <c r="Z12" s="208"/>
      <c r="AA12" s="295"/>
      <c r="AB12" s="296"/>
      <c r="AC12" s="12"/>
      <c r="AD12" s="208"/>
      <c r="AE12" s="117"/>
      <c r="AF12" s="110"/>
      <c r="AG12" s="377"/>
    </row>
    <row r="13" spans="1:33" ht="15.75" customHeight="1">
      <c r="A13" s="312"/>
      <c r="B13" s="100"/>
      <c r="C13" s="374"/>
      <c r="D13" s="374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07"/>
      <c r="S13" s="47"/>
      <c r="T13" s="48"/>
      <c r="U13" s="111"/>
      <c r="V13" s="112"/>
      <c r="W13" s="113"/>
      <c r="X13" s="116"/>
      <c r="Y13" s="12"/>
      <c r="Z13" s="208"/>
      <c r="AA13" s="295"/>
      <c r="AB13" s="296"/>
      <c r="AC13" s="12"/>
      <c r="AD13" s="208"/>
      <c r="AE13" s="117"/>
      <c r="AF13" s="110"/>
      <c r="AG13" s="377"/>
    </row>
    <row r="14" spans="1:33" ht="15.75" customHeight="1">
      <c r="A14" s="312"/>
      <c r="B14" s="100"/>
      <c r="C14" s="374"/>
      <c r="D14" s="374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07"/>
      <c r="S14" s="47"/>
      <c r="T14" s="48"/>
      <c r="U14" s="111"/>
      <c r="V14" s="112"/>
      <c r="W14" s="113"/>
      <c r="X14" s="116"/>
      <c r="Y14" s="12"/>
      <c r="Z14" s="208"/>
      <c r="AA14" s="295"/>
      <c r="AB14" s="296"/>
      <c r="AC14" s="12"/>
      <c r="AD14" s="208"/>
      <c r="AE14" s="117"/>
      <c r="AF14" s="110"/>
      <c r="AG14" s="377"/>
    </row>
    <row r="15" spans="1:33" ht="15.75" customHeight="1">
      <c r="A15" s="312"/>
      <c r="B15" s="100"/>
      <c r="C15" s="374"/>
      <c r="D15" s="37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07"/>
      <c r="S15" s="47"/>
      <c r="T15" s="48"/>
      <c r="U15" s="111"/>
      <c r="V15" s="112"/>
      <c r="W15" s="113"/>
      <c r="X15" s="116"/>
      <c r="Y15" s="12"/>
      <c r="Z15" s="208"/>
      <c r="AA15" s="295"/>
      <c r="AB15" s="296"/>
      <c r="AC15" s="12"/>
      <c r="AD15" s="208"/>
      <c r="AE15" s="117"/>
      <c r="AF15" s="110"/>
      <c r="AG15" s="377"/>
    </row>
    <row r="16" spans="1:33" ht="15.75" customHeight="1">
      <c r="A16" s="312"/>
      <c r="B16" s="100"/>
      <c r="C16" s="374"/>
      <c r="D16" s="37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07"/>
      <c r="S16" s="47"/>
      <c r="T16" s="48"/>
      <c r="U16" s="111"/>
      <c r="V16" s="112"/>
      <c r="W16" s="113"/>
      <c r="X16" s="116"/>
      <c r="Y16" s="12"/>
      <c r="Z16" s="208"/>
      <c r="AA16" s="295"/>
      <c r="AB16" s="296"/>
      <c r="AC16" s="12"/>
      <c r="AD16" s="208"/>
      <c r="AE16" s="117"/>
      <c r="AF16" s="110"/>
      <c r="AG16" s="377"/>
    </row>
    <row r="17" spans="1:33" ht="15.75" customHeight="1">
      <c r="A17" s="312"/>
      <c r="B17" s="100"/>
      <c r="C17" s="374"/>
      <c r="D17" s="37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07"/>
      <c r="S17" s="47"/>
      <c r="T17" s="48"/>
      <c r="U17" s="111"/>
      <c r="V17" s="112"/>
      <c r="W17" s="113"/>
      <c r="X17" s="116"/>
      <c r="Y17" s="12"/>
      <c r="Z17" s="208"/>
      <c r="AA17" s="295"/>
      <c r="AB17" s="296"/>
      <c r="AC17" s="12"/>
      <c r="AD17" s="208"/>
      <c r="AE17" s="117"/>
      <c r="AF17" s="110"/>
      <c r="AG17" s="377"/>
    </row>
    <row r="18" spans="1:33" ht="15.75" customHeight="1">
      <c r="A18" s="312"/>
      <c r="B18" s="100"/>
      <c r="C18" s="374"/>
      <c r="D18" s="37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07"/>
      <c r="S18" s="47"/>
      <c r="T18" s="48"/>
      <c r="U18" s="111"/>
      <c r="V18" s="112"/>
      <c r="W18" s="113"/>
      <c r="X18" s="116"/>
      <c r="Y18" s="12"/>
      <c r="Z18" s="208"/>
      <c r="AA18" s="295"/>
      <c r="AB18" s="296"/>
      <c r="AC18" s="12"/>
      <c r="AD18" s="208"/>
      <c r="AE18" s="117"/>
      <c r="AF18" s="110"/>
      <c r="AG18" s="377"/>
    </row>
    <row r="19" spans="1:33" ht="15.75" customHeight="1">
      <c r="A19" s="312"/>
      <c r="B19" s="100"/>
      <c r="C19" s="374"/>
      <c r="D19" s="37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07"/>
      <c r="S19" s="47"/>
      <c r="T19" s="48"/>
      <c r="U19" s="111"/>
      <c r="V19" s="112"/>
      <c r="W19" s="113"/>
      <c r="X19" s="116"/>
      <c r="Y19" s="12"/>
      <c r="Z19" s="208"/>
      <c r="AA19" s="295"/>
      <c r="AB19" s="296"/>
      <c r="AC19" s="12"/>
      <c r="AD19" s="208"/>
      <c r="AE19" s="117"/>
      <c r="AF19" s="110"/>
      <c r="AG19" s="377"/>
    </row>
    <row r="20" spans="1:33" ht="15.75" customHeight="1">
      <c r="A20" s="312"/>
      <c r="B20" s="100"/>
      <c r="C20" s="374"/>
      <c r="D20" s="374"/>
      <c r="E20" s="184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07"/>
      <c r="S20" s="47"/>
      <c r="T20" s="48"/>
      <c r="U20" s="130"/>
      <c r="V20" s="112"/>
      <c r="W20" s="113"/>
      <c r="X20" s="116"/>
      <c r="Y20" s="12"/>
      <c r="Z20" s="208"/>
      <c r="AA20" s="295"/>
      <c r="AB20" s="296"/>
      <c r="AC20" s="12"/>
      <c r="AD20" s="208"/>
      <c r="AE20" s="117"/>
      <c r="AF20" s="110"/>
      <c r="AG20" s="377"/>
    </row>
    <row r="21" spans="1:33" ht="15.75" customHeight="1" thickBot="1">
      <c r="A21" s="313"/>
      <c r="B21" s="133" t="s">
        <v>117</v>
      </c>
      <c r="C21" s="297"/>
      <c r="D21" s="297"/>
      <c r="E21" s="134"/>
      <c r="F21" s="167"/>
      <c r="G21" s="135"/>
      <c r="H21" s="69"/>
      <c r="I21" s="136">
        <f t="shared" ref="I21:J21" si="2">AVERAGE(I5:I20)</f>
        <v>22</v>
      </c>
      <c r="J21" s="137">
        <f t="shared" si="2"/>
        <v>1800</v>
      </c>
      <c r="K21" s="138">
        <f t="shared" ref="K21" si="3">J21/I21</f>
        <v>81.818181818181813</v>
      </c>
      <c r="L21" s="136">
        <f t="shared" ref="L21:M21" si="4">AVERAGE(L5:L20)</f>
        <v>22</v>
      </c>
      <c r="M21" s="137">
        <f t="shared" si="4"/>
        <v>1603.4810419451294</v>
      </c>
      <c r="N21" s="138">
        <f>M21/L21</f>
        <v>72.885501906596787</v>
      </c>
      <c r="O21" s="139">
        <f>L21-I21</f>
        <v>0</v>
      </c>
      <c r="P21" s="140">
        <f>N21-K21</f>
        <v>-8.9326799115850264</v>
      </c>
      <c r="Q21" s="141">
        <f>N21/K21</f>
        <v>0.8908228010806275</v>
      </c>
      <c r="R21" s="308"/>
      <c r="S21" s="142">
        <f>S5</f>
        <v>0.2083912037037037</v>
      </c>
      <c r="T21" s="143">
        <f>INDEX(T5:T20,COUNTA(T5:T20))</f>
        <v>0.62638888888888888</v>
      </c>
      <c r="U21" s="144"/>
      <c r="V21" s="166"/>
      <c r="W21" s="167"/>
      <c r="X21" s="138"/>
      <c r="Y21" s="181">
        <f>SUM(Y5:Y20)</f>
        <v>0</v>
      </c>
      <c r="Z21" s="182">
        <f>SUM(Z5:Z20)</f>
        <v>0</v>
      </c>
      <c r="AA21" s="298"/>
      <c r="AB21" s="299"/>
      <c r="AC21" s="181">
        <f>SUM(AC5:AC20)</f>
        <v>12</v>
      </c>
      <c r="AD21" s="182">
        <f>SUM(AD5:AD20)</f>
        <v>0</v>
      </c>
      <c r="AE21" s="168">
        <f>M21-J21</f>
        <v>-196.51895805487061</v>
      </c>
      <c r="AF21" s="141">
        <f>M21/J21</f>
        <v>0.89082280108062739</v>
      </c>
      <c r="AG21" s="378"/>
    </row>
    <row r="22" spans="1:33" ht="15.75" customHeight="1">
      <c r="A22" s="300" t="s">
        <v>190</v>
      </c>
      <c r="B22" s="146" t="s">
        <v>186</v>
      </c>
      <c r="C22" s="304" t="s">
        <v>197</v>
      </c>
      <c r="D22" s="305"/>
      <c r="E22" s="147">
        <v>47.37</v>
      </c>
      <c r="F22" s="159">
        <v>2088</v>
      </c>
      <c r="G22" s="148">
        <f t="shared" ref="G22:G24" si="5">E22*F22</f>
        <v>98908.56</v>
      </c>
      <c r="H22" s="149"/>
      <c r="I22" s="153">
        <v>21</v>
      </c>
      <c r="J22" s="151">
        <v>2000</v>
      </c>
      <c r="K22" s="152">
        <f>J22/I22</f>
        <v>95.238095238095241</v>
      </c>
      <c r="L22" s="153">
        <v>21</v>
      </c>
      <c r="M22" s="151">
        <f>F22/V22*60</f>
        <v>1773.6668239735732</v>
      </c>
      <c r="N22" s="152">
        <f>M22/L22</f>
        <v>84.46032495112253</v>
      </c>
      <c r="O22" s="154">
        <f>L22-I22</f>
        <v>0</v>
      </c>
      <c r="P22" s="155">
        <f>N22-K22</f>
        <v>-10.777770286972711</v>
      </c>
      <c r="Q22" s="156">
        <f>N22/K22</f>
        <v>0.88683341198678656</v>
      </c>
      <c r="R22" s="306">
        <f>Q38</f>
        <v>0.88697346579285108</v>
      </c>
      <c r="S22" s="157">
        <v>0.29192129629629632</v>
      </c>
      <c r="T22" s="158">
        <v>0.34097222222222223</v>
      </c>
      <c r="U22" s="159"/>
      <c r="V22" s="160">
        <v>70.633333333333312</v>
      </c>
      <c r="W22" s="97"/>
      <c r="X22" s="98"/>
      <c r="Y22" s="12"/>
      <c r="Z22" s="208"/>
      <c r="AA22" s="309"/>
      <c r="AB22" s="310"/>
      <c r="AC22" s="12">
        <v>1</v>
      </c>
      <c r="AD22" s="208"/>
      <c r="AE22" s="115">
        <f>M22-J22</f>
        <v>-226.33317602642683</v>
      </c>
      <c r="AF22" s="156">
        <f>M22/J22</f>
        <v>0.88683341198678656</v>
      </c>
      <c r="AG22" s="389">
        <f>AF38</f>
        <v>0.88697346579285108</v>
      </c>
    </row>
    <row r="23" spans="1:33" ht="15.75" customHeight="1">
      <c r="A23" s="301"/>
      <c r="B23" s="163" t="s">
        <v>186</v>
      </c>
      <c r="C23" s="293" t="s">
        <v>199</v>
      </c>
      <c r="D23" s="294"/>
      <c r="E23" s="101">
        <v>53.76</v>
      </c>
      <c r="F23" s="111">
        <v>3338</v>
      </c>
      <c r="G23" s="103">
        <f t="shared" si="5"/>
        <v>179450.88</v>
      </c>
      <c r="H23" s="26"/>
      <c r="I23" s="107">
        <v>20</v>
      </c>
      <c r="J23" s="105">
        <v>2000</v>
      </c>
      <c r="K23" s="106">
        <f t="shared" si="1"/>
        <v>100</v>
      </c>
      <c r="L23" s="107">
        <v>20</v>
      </c>
      <c r="M23" s="105">
        <f>F23/V23*60</f>
        <v>1773.1739707835327</v>
      </c>
      <c r="N23" s="106">
        <f>M23/L23</f>
        <v>88.65869853917664</v>
      </c>
      <c r="O23" s="108">
        <f>L23-I23</f>
        <v>0</v>
      </c>
      <c r="P23" s="109">
        <f>N23-K23</f>
        <v>-11.34130146082336</v>
      </c>
      <c r="Q23" s="110">
        <f>N23/K23</f>
        <v>0.88658698539176639</v>
      </c>
      <c r="R23" s="307"/>
      <c r="S23" s="47">
        <v>0.34517361111111111</v>
      </c>
      <c r="T23" s="48">
        <v>0.4236111111111111</v>
      </c>
      <c r="U23" s="111">
        <v>6.0499999999999865</v>
      </c>
      <c r="V23" s="112">
        <v>112.94999999999999</v>
      </c>
      <c r="W23" s="113"/>
      <c r="X23" s="116"/>
      <c r="Y23" s="12"/>
      <c r="Z23" s="208"/>
      <c r="AA23" s="295"/>
      <c r="AB23" s="296"/>
      <c r="AC23" s="12">
        <v>3</v>
      </c>
      <c r="AD23" s="208"/>
      <c r="AE23" s="117">
        <f>M23-J23</f>
        <v>-226.8260292164673</v>
      </c>
      <c r="AF23" s="110">
        <f>M23/J23</f>
        <v>0.88658698539176639</v>
      </c>
      <c r="AG23" s="377"/>
    </row>
    <row r="24" spans="1:33" ht="15.75" customHeight="1">
      <c r="A24" s="301"/>
      <c r="B24" s="163" t="s">
        <v>191</v>
      </c>
      <c r="C24" s="293" t="s">
        <v>195</v>
      </c>
      <c r="D24" s="294"/>
      <c r="E24" s="101">
        <v>57.3</v>
      </c>
      <c r="F24" s="111">
        <v>994</v>
      </c>
      <c r="G24" s="103">
        <f t="shared" si="5"/>
        <v>56956.2</v>
      </c>
      <c r="H24" s="26"/>
      <c r="I24" s="107">
        <v>21</v>
      </c>
      <c r="J24" s="105">
        <v>2000</v>
      </c>
      <c r="K24" s="106">
        <f t="shared" si="1"/>
        <v>95.238095238095241</v>
      </c>
      <c r="L24" s="107">
        <v>21</v>
      </c>
      <c r="M24" s="105">
        <f>F24/V24*60</f>
        <v>1775.0000000000009</v>
      </c>
      <c r="N24" s="106">
        <f>M24/L24</f>
        <v>84.523809523809561</v>
      </c>
      <c r="O24" s="108">
        <f>L24-I24</f>
        <v>0</v>
      </c>
      <c r="P24" s="109">
        <f>N24-K24</f>
        <v>-10.71428571428568</v>
      </c>
      <c r="Q24" s="110">
        <f>N24/K24</f>
        <v>0.8875000000000004</v>
      </c>
      <c r="R24" s="307"/>
      <c r="S24" s="47">
        <v>0.42736111111111114</v>
      </c>
      <c r="T24" s="48">
        <v>0.45069444444444445</v>
      </c>
      <c r="U24" s="111">
        <v>5.4000000000000448</v>
      </c>
      <c r="V24" s="112">
        <v>33.59999999999998</v>
      </c>
      <c r="W24" s="113"/>
      <c r="X24" s="116"/>
      <c r="Y24" s="12"/>
      <c r="Z24" s="208"/>
      <c r="AA24" s="295"/>
      <c r="AB24" s="296"/>
      <c r="AC24" s="12">
        <v>2</v>
      </c>
      <c r="AD24" s="208"/>
      <c r="AE24" s="117">
        <f>M24-J24</f>
        <v>-224.99999999999909</v>
      </c>
      <c r="AF24" s="110">
        <f>M24/J24</f>
        <v>0.8875000000000004</v>
      </c>
      <c r="AG24" s="377"/>
    </row>
    <row r="25" spans="1:33" ht="15.75" customHeight="1">
      <c r="A25" s="301"/>
      <c r="B25" s="163"/>
      <c r="C25" s="293"/>
      <c r="D25" s="294"/>
      <c r="E25" s="101"/>
      <c r="F25" s="111"/>
      <c r="G25" s="103"/>
      <c r="H25" s="26"/>
      <c r="I25" s="107"/>
      <c r="J25" s="105"/>
      <c r="K25" s="106"/>
      <c r="L25" s="107"/>
      <c r="M25" s="105"/>
      <c r="N25" s="106"/>
      <c r="O25" s="108"/>
      <c r="P25" s="109"/>
      <c r="Q25" s="110"/>
      <c r="R25" s="307"/>
      <c r="S25" s="47"/>
      <c r="T25" s="48"/>
      <c r="U25" s="111"/>
      <c r="V25" s="112"/>
      <c r="W25" s="113"/>
      <c r="X25" s="116"/>
      <c r="Y25" s="12"/>
      <c r="Z25" s="208"/>
      <c r="AA25" s="295"/>
      <c r="AB25" s="296"/>
      <c r="AC25" s="12"/>
      <c r="AD25" s="208"/>
      <c r="AE25" s="117"/>
      <c r="AF25" s="110"/>
      <c r="AG25" s="377"/>
    </row>
    <row r="26" spans="1:33" ht="15.75" customHeight="1">
      <c r="A26" s="302"/>
      <c r="B26" s="163"/>
      <c r="C26" s="293"/>
      <c r="D26" s="294"/>
      <c r="E26" s="101"/>
      <c r="F26" s="111"/>
      <c r="G26" s="103"/>
      <c r="H26" s="13"/>
      <c r="I26" s="118"/>
      <c r="J26" s="105"/>
      <c r="K26" s="106"/>
      <c r="L26" s="118"/>
      <c r="M26" s="105"/>
      <c r="N26" s="106"/>
      <c r="O26" s="108"/>
      <c r="P26" s="109"/>
      <c r="Q26" s="110"/>
      <c r="R26" s="307"/>
      <c r="S26" s="47"/>
      <c r="T26" s="48"/>
      <c r="U26" s="111"/>
      <c r="V26" s="112"/>
      <c r="W26" s="113"/>
      <c r="X26" s="116"/>
      <c r="Y26" s="12"/>
      <c r="Z26" s="208"/>
      <c r="AA26" s="295"/>
      <c r="AB26" s="296"/>
      <c r="AC26" s="12"/>
      <c r="AD26" s="208"/>
      <c r="AE26" s="117"/>
      <c r="AF26" s="110"/>
      <c r="AG26" s="377"/>
    </row>
    <row r="27" spans="1:33" ht="15.75" customHeight="1">
      <c r="A27" s="302"/>
      <c r="B27" s="163"/>
      <c r="C27" s="293"/>
      <c r="D27" s="294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307"/>
      <c r="S27" s="47"/>
      <c r="T27" s="48"/>
      <c r="U27" s="111"/>
      <c r="V27" s="112"/>
      <c r="W27" s="113"/>
      <c r="X27" s="116"/>
      <c r="Y27" s="12"/>
      <c r="Z27" s="208"/>
      <c r="AA27" s="295"/>
      <c r="AB27" s="296"/>
      <c r="AC27" s="12"/>
      <c r="AD27" s="208"/>
      <c r="AE27" s="117"/>
      <c r="AF27" s="110"/>
      <c r="AG27" s="377"/>
    </row>
    <row r="28" spans="1:33" ht="15.75" customHeight="1">
      <c r="A28" s="302"/>
      <c r="B28" s="163"/>
      <c r="C28" s="293"/>
      <c r="D28" s="294"/>
      <c r="E28" s="101"/>
      <c r="F28" s="111"/>
      <c r="G28" s="121"/>
      <c r="H28" s="62"/>
      <c r="I28" s="118"/>
      <c r="J28" s="105"/>
      <c r="K28" s="106"/>
      <c r="L28" s="118"/>
      <c r="M28" s="105"/>
      <c r="N28" s="106"/>
      <c r="O28" s="123"/>
      <c r="P28" s="124"/>
      <c r="Q28" s="125"/>
      <c r="R28" s="307"/>
      <c r="S28" s="47"/>
      <c r="T28" s="48"/>
      <c r="U28" s="111"/>
      <c r="V28" s="112"/>
      <c r="W28" s="113"/>
      <c r="X28" s="116"/>
      <c r="Y28" s="12"/>
      <c r="Z28" s="208"/>
      <c r="AA28" s="295"/>
      <c r="AB28" s="296"/>
      <c r="AC28" s="12"/>
      <c r="AD28" s="208"/>
      <c r="AE28" s="117"/>
      <c r="AF28" s="110"/>
      <c r="AG28" s="377"/>
    </row>
    <row r="29" spans="1:33" ht="15.75" customHeight="1">
      <c r="A29" s="302"/>
      <c r="B29" s="163"/>
      <c r="C29" s="293"/>
      <c r="D29" s="294"/>
      <c r="E29" s="101"/>
      <c r="F29" s="111"/>
      <c r="G29" s="121"/>
      <c r="H29" s="62"/>
      <c r="I29" s="118"/>
      <c r="J29" s="105"/>
      <c r="K29" s="106"/>
      <c r="L29" s="118"/>
      <c r="M29" s="105"/>
      <c r="N29" s="106"/>
      <c r="O29" s="123"/>
      <c r="P29" s="124"/>
      <c r="Q29" s="125"/>
      <c r="R29" s="307"/>
      <c r="S29" s="47"/>
      <c r="T29" s="48"/>
      <c r="U29" s="111"/>
      <c r="V29" s="112"/>
      <c r="W29" s="113"/>
      <c r="X29" s="116"/>
      <c r="Y29" s="12"/>
      <c r="Z29" s="208"/>
      <c r="AA29" s="295"/>
      <c r="AB29" s="296"/>
      <c r="AC29" s="12"/>
      <c r="AD29" s="208"/>
      <c r="AE29" s="117"/>
      <c r="AF29" s="110"/>
      <c r="AG29" s="377"/>
    </row>
    <row r="30" spans="1:33" ht="15.75" customHeight="1">
      <c r="A30" s="302"/>
      <c r="B30" s="163"/>
      <c r="C30" s="293"/>
      <c r="D30" s="294"/>
      <c r="E30" s="101"/>
      <c r="F30" s="111"/>
      <c r="G30" s="121"/>
      <c r="H30" s="62"/>
      <c r="I30" s="118"/>
      <c r="J30" s="105"/>
      <c r="K30" s="106"/>
      <c r="L30" s="118"/>
      <c r="M30" s="105"/>
      <c r="N30" s="106"/>
      <c r="O30" s="123"/>
      <c r="P30" s="124"/>
      <c r="Q30" s="125"/>
      <c r="R30" s="307"/>
      <c r="S30" s="47"/>
      <c r="T30" s="48"/>
      <c r="U30" s="111"/>
      <c r="V30" s="112"/>
      <c r="W30" s="113"/>
      <c r="X30" s="116"/>
      <c r="Y30" s="12"/>
      <c r="Z30" s="208"/>
      <c r="AA30" s="295"/>
      <c r="AB30" s="296"/>
      <c r="AC30" s="12"/>
      <c r="AD30" s="208"/>
      <c r="AE30" s="117"/>
      <c r="AF30" s="110"/>
      <c r="AG30" s="377"/>
    </row>
    <row r="31" spans="1:33" ht="15.75" customHeight="1">
      <c r="A31" s="302"/>
      <c r="B31" s="163"/>
      <c r="C31" s="293"/>
      <c r="D31" s="294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307"/>
      <c r="S31" s="47"/>
      <c r="T31" s="48"/>
      <c r="U31" s="111"/>
      <c r="V31" s="112"/>
      <c r="W31" s="113"/>
      <c r="X31" s="116"/>
      <c r="Y31" s="12"/>
      <c r="Z31" s="208"/>
      <c r="AA31" s="295"/>
      <c r="AB31" s="296"/>
      <c r="AC31" s="12"/>
      <c r="AD31" s="208"/>
      <c r="AE31" s="117"/>
      <c r="AF31" s="110"/>
      <c r="AG31" s="377"/>
    </row>
    <row r="32" spans="1:33" ht="15.75" customHeight="1">
      <c r="A32" s="302"/>
      <c r="B32" s="163"/>
      <c r="C32" s="293"/>
      <c r="D32" s="294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307"/>
      <c r="S32" s="47"/>
      <c r="T32" s="48"/>
      <c r="U32" s="111"/>
      <c r="V32" s="112"/>
      <c r="W32" s="113"/>
      <c r="X32" s="116"/>
      <c r="Y32" s="12"/>
      <c r="Z32" s="208"/>
      <c r="AA32" s="295"/>
      <c r="AB32" s="296"/>
      <c r="AC32" s="12"/>
      <c r="AD32" s="208"/>
      <c r="AE32" s="117"/>
      <c r="AF32" s="110"/>
      <c r="AG32" s="377"/>
    </row>
    <row r="33" spans="1:33" ht="15.75" customHeight="1">
      <c r="A33" s="302"/>
      <c r="B33" s="163"/>
      <c r="C33" s="293"/>
      <c r="D33" s="294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307"/>
      <c r="S33" s="47"/>
      <c r="T33" s="48"/>
      <c r="U33" s="111"/>
      <c r="V33" s="112"/>
      <c r="W33" s="113"/>
      <c r="X33" s="116"/>
      <c r="Y33" s="12"/>
      <c r="Z33" s="208"/>
      <c r="AA33" s="295"/>
      <c r="AB33" s="296"/>
      <c r="AC33" s="12"/>
      <c r="AD33" s="208"/>
      <c r="AE33" s="117"/>
      <c r="AF33" s="110"/>
      <c r="AG33" s="377"/>
    </row>
    <row r="34" spans="1:33" ht="15.75" customHeight="1">
      <c r="A34" s="302"/>
      <c r="B34" s="163"/>
      <c r="C34" s="293"/>
      <c r="D34" s="294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307"/>
      <c r="S34" s="47"/>
      <c r="T34" s="48"/>
      <c r="U34" s="111"/>
      <c r="V34" s="112"/>
      <c r="W34" s="113"/>
      <c r="X34" s="116"/>
      <c r="Y34" s="12"/>
      <c r="Z34" s="208"/>
      <c r="AA34" s="295"/>
      <c r="AB34" s="296"/>
      <c r="AC34" s="12"/>
      <c r="AD34" s="208"/>
      <c r="AE34" s="117"/>
      <c r="AF34" s="110"/>
      <c r="AG34" s="377"/>
    </row>
    <row r="35" spans="1:33" ht="15.75" customHeight="1">
      <c r="A35" s="302"/>
      <c r="B35" s="163"/>
      <c r="C35" s="293"/>
      <c r="D35" s="294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307"/>
      <c r="S35" s="47"/>
      <c r="T35" s="48"/>
      <c r="U35" s="111"/>
      <c r="V35" s="112"/>
      <c r="W35" s="185"/>
      <c r="X35" s="186"/>
      <c r="Y35" s="12"/>
      <c r="Z35" s="208"/>
      <c r="AA35" s="295"/>
      <c r="AB35" s="296"/>
      <c r="AC35" s="12"/>
      <c r="AD35" s="208"/>
      <c r="AE35" s="117"/>
      <c r="AF35" s="110"/>
      <c r="AG35" s="377"/>
    </row>
    <row r="36" spans="1:33" ht="15.75" customHeight="1">
      <c r="A36" s="302"/>
      <c r="B36" s="163"/>
      <c r="C36" s="293"/>
      <c r="D36" s="294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307"/>
      <c r="S36" s="47"/>
      <c r="T36" s="48"/>
      <c r="U36" s="111"/>
      <c r="V36" s="112"/>
      <c r="W36" s="187"/>
      <c r="X36" s="188"/>
      <c r="Y36" s="12"/>
      <c r="Z36" s="208"/>
      <c r="AA36" s="295"/>
      <c r="AB36" s="296"/>
      <c r="AC36" s="12"/>
      <c r="AD36" s="208"/>
      <c r="AE36" s="117"/>
      <c r="AF36" s="110"/>
      <c r="AG36" s="377"/>
    </row>
    <row r="37" spans="1:33" ht="15.75" customHeight="1">
      <c r="A37" s="302"/>
      <c r="B37" s="100"/>
      <c r="C37" s="293"/>
      <c r="D37" s="294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307"/>
      <c r="S37" s="47"/>
      <c r="T37" s="48"/>
      <c r="U37" s="130"/>
      <c r="V37" s="112"/>
      <c r="W37" s="187"/>
      <c r="X37" s="188"/>
      <c r="Y37" s="12"/>
      <c r="Z37" s="208"/>
      <c r="AA37" s="295"/>
      <c r="AB37" s="296"/>
      <c r="AC37" s="12"/>
      <c r="AD37" s="208"/>
      <c r="AE37" s="117"/>
      <c r="AF37" s="110"/>
      <c r="AG37" s="377"/>
    </row>
    <row r="38" spans="1:33" ht="15.75" customHeight="1" thickBot="1">
      <c r="A38" s="303"/>
      <c r="B38" s="133" t="s">
        <v>117</v>
      </c>
      <c r="C38" s="297"/>
      <c r="D38" s="297"/>
      <c r="E38" s="134"/>
      <c r="F38" s="167"/>
      <c r="G38" s="135"/>
      <c r="H38" s="69"/>
      <c r="I38" s="136">
        <f t="shared" ref="I38:J38" si="6">AVERAGE(I22:I37)</f>
        <v>20.666666666666668</v>
      </c>
      <c r="J38" s="137">
        <f t="shared" si="6"/>
        <v>2000</v>
      </c>
      <c r="K38" s="138">
        <f t="shared" ref="K38" si="7">J38/I38</f>
        <v>96.774193548387089</v>
      </c>
      <c r="L38" s="136">
        <f t="shared" ref="L38:M38" si="8">AVERAGE(L22:L37)</f>
        <v>20.666666666666668</v>
      </c>
      <c r="M38" s="137">
        <f t="shared" si="8"/>
        <v>1773.9469315857023</v>
      </c>
      <c r="N38" s="138">
        <f>M38/L38</f>
        <v>85.836141850921067</v>
      </c>
      <c r="O38" s="139">
        <f>L38-I38</f>
        <v>0</v>
      </c>
      <c r="P38" s="140">
        <f>N38-K38</f>
        <v>-10.938051697466022</v>
      </c>
      <c r="Q38" s="141">
        <f>N38/K38</f>
        <v>0.88697346579285108</v>
      </c>
      <c r="R38" s="308"/>
      <c r="S38" s="142">
        <f>S22</f>
        <v>0.29192129629629632</v>
      </c>
      <c r="T38" s="143">
        <f>INDEX(T22:T37,COUNTA(T22:T37))</f>
        <v>0.45069444444444445</v>
      </c>
      <c r="U38" s="144"/>
      <c r="V38" s="166"/>
      <c r="W38" s="189"/>
      <c r="X38" s="190"/>
      <c r="Y38" s="181">
        <f>SUM(Y22:Y37)</f>
        <v>0</v>
      </c>
      <c r="Z38" s="182">
        <f>SUM(Z22:Z37)</f>
        <v>0</v>
      </c>
      <c r="AA38" s="298"/>
      <c r="AB38" s="299"/>
      <c r="AC38" s="181">
        <f>SUM(AC22:AC37)</f>
        <v>6</v>
      </c>
      <c r="AD38" s="182">
        <f>SUM(AD22:AD37)</f>
        <v>0</v>
      </c>
      <c r="AE38" s="168">
        <f>M38-J38</f>
        <v>-226.05306841429774</v>
      </c>
      <c r="AF38" s="141">
        <f>M38/J38</f>
        <v>0.88697346579285108</v>
      </c>
      <c r="AG38" s="378"/>
    </row>
    <row r="39" spans="1:33" ht="15.75" customHeight="1">
      <c r="A39" s="311" t="s">
        <v>196</v>
      </c>
      <c r="B39" s="146" t="s">
        <v>186</v>
      </c>
      <c r="C39" s="304" t="s">
        <v>194</v>
      </c>
      <c r="D39" s="305"/>
      <c r="E39" s="147">
        <v>59.34</v>
      </c>
      <c r="F39" s="97">
        <v>1480</v>
      </c>
      <c r="G39" s="148">
        <f t="shared" ref="G39:G42" si="9">E39*F39</f>
        <v>87823.200000000012</v>
      </c>
      <c r="H39" s="149"/>
      <c r="I39" s="150">
        <v>24</v>
      </c>
      <c r="J39" s="151">
        <v>2000</v>
      </c>
      <c r="K39" s="152">
        <f>J39/I39</f>
        <v>83.333333333333329</v>
      </c>
      <c r="L39" s="153">
        <v>24</v>
      </c>
      <c r="M39" s="151">
        <f>F39/V39*60</f>
        <v>1774.2257742257746</v>
      </c>
      <c r="N39" s="152">
        <f>M39/L39</f>
        <v>73.92607392607394</v>
      </c>
      <c r="O39" s="154">
        <f>L39-I39</f>
        <v>0</v>
      </c>
      <c r="P39" s="155">
        <f>N39-K39</f>
        <v>-9.4072594072593887</v>
      </c>
      <c r="Q39" s="156">
        <f>N39/K39</f>
        <v>0.88711288711288738</v>
      </c>
      <c r="R39" s="306">
        <f>Q55</f>
        <v>0.88757192941561325</v>
      </c>
      <c r="S39" s="157">
        <v>0.29166666666666669</v>
      </c>
      <c r="T39" s="158">
        <v>0.32642361111111112</v>
      </c>
      <c r="U39" s="159"/>
      <c r="V39" s="160">
        <v>50.04999999999999</v>
      </c>
      <c r="W39" s="158"/>
      <c r="X39" s="169"/>
      <c r="Y39" s="12"/>
      <c r="Z39" s="208"/>
      <c r="AA39" s="309"/>
      <c r="AB39" s="310"/>
      <c r="AC39" s="12">
        <v>1</v>
      </c>
      <c r="AD39" s="208"/>
      <c r="AE39" s="115">
        <f>M39-J39</f>
        <v>-225.77422577422544</v>
      </c>
      <c r="AF39" s="156">
        <f>M39/J39</f>
        <v>0.88711288711288727</v>
      </c>
      <c r="AG39" s="290">
        <f>AF55</f>
        <v>0.88757192941561325</v>
      </c>
    </row>
    <row r="40" spans="1:33" ht="15.75" customHeight="1">
      <c r="A40" s="312"/>
      <c r="B40" s="163" t="s">
        <v>186</v>
      </c>
      <c r="C40" s="293" t="s">
        <v>188</v>
      </c>
      <c r="D40" s="294"/>
      <c r="E40" s="101">
        <v>58.67</v>
      </c>
      <c r="F40" s="102">
        <v>3422</v>
      </c>
      <c r="G40" s="103">
        <f t="shared" si="9"/>
        <v>200768.74000000002</v>
      </c>
      <c r="H40" s="26"/>
      <c r="I40" s="104">
        <v>23</v>
      </c>
      <c r="J40" s="105">
        <v>2000</v>
      </c>
      <c r="K40" s="106">
        <f t="shared" si="1"/>
        <v>86.956521739130437</v>
      </c>
      <c r="L40" s="107">
        <v>23</v>
      </c>
      <c r="M40" s="105">
        <f>F40/V40*60</f>
        <v>1777.1494518176578</v>
      </c>
      <c r="N40" s="106">
        <f>M40/L40</f>
        <v>77.267367470332943</v>
      </c>
      <c r="O40" s="108">
        <f>L40-I40</f>
        <v>0</v>
      </c>
      <c r="P40" s="109">
        <f>N40-K40</f>
        <v>-9.6891542687974948</v>
      </c>
      <c r="Q40" s="110">
        <f>N40/K40</f>
        <v>0.8885747259088288</v>
      </c>
      <c r="R40" s="307"/>
      <c r="S40" s="47">
        <v>0.33018518518518519</v>
      </c>
      <c r="T40" s="48">
        <v>0.41041666666666665</v>
      </c>
      <c r="U40" s="111">
        <v>5.4166666666666607</v>
      </c>
      <c r="V40" s="112">
        <v>115.5333333333333</v>
      </c>
      <c r="W40" s="113"/>
      <c r="X40" s="116"/>
      <c r="Y40" s="12"/>
      <c r="Z40" s="208"/>
      <c r="AA40" s="295"/>
      <c r="AB40" s="296"/>
      <c r="AC40" s="12">
        <v>3</v>
      </c>
      <c r="AD40" s="208"/>
      <c r="AE40" s="117">
        <f>M40-J40</f>
        <v>-222.85054818234221</v>
      </c>
      <c r="AF40" s="110">
        <f>M40/J40</f>
        <v>0.88857472590882891</v>
      </c>
      <c r="AG40" s="291"/>
    </row>
    <row r="41" spans="1:33" ht="15.75" customHeight="1">
      <c r="A41" s="312"/>
      <c r="B41" s="163" t="s">
        <v>186</v>
      </c>
      <c r="C41" s="293" t="s">
        <v>200</v>
      </c>
      <c r="D41" s="294"/>
      <c r="E41" s="101">
        <v>71.55</v>
      </c>
      <c r="F41" s="102">
        <v>2123</v>
      </c>
      <c r="G41" s="103">
        <f t="shared" si="9"/>
        <v>151900.65</v>
      </c>
      <c r="H41" s="26"/>
      <c r="I41" s="104">
        <v>22</v>
      </c>
      <c r="J41" s="105">
        <v>2000</v>
      </c>
      <c r="K41" s="106">
        <f t="shared" si="1"/>
        <v>90.909090909090907</v>
      </c>
      <c r="L41" s="107">
        <v>22</v>
      </c>
      <c r="M41" s="105">
        <f>F41/V41*60</f>
        <v>1774.9187180678111</v>
      </c>
      <c r="N41" s="106">
        <f>M41/L41</f>
        <v>80.678123548536874</v>
      </c>
      <c r="O41" s="108">
        <f>L41-I41</f>
        <v>0</v>
      </c>
      <c r="P41" s="109">
        <f>N41-K41</f>
        <v>-10.230967360554033</v>
      </c>
      <c r="Q41" s="110">
        <f>N41/K41</f>
        <v>0.8874593590339056</v>
      </c>
      <c r="R41" s="307"/>
      <c r="S41" s="47">
        <v>0.41405092592592591</v>
      </c>
      <c r="T41" s="48">
        <v>0.46388888888888891</v>
      </c>
      <c r="U41" s="111">
        <v>5.2333333333333254</v>
      </c>
      <c r="V41" s="112">
        <v>71.766666666666723</v>
      </c>
      <c r="W41" s="113">
        <v>0.46388888888888891</v>
      </c>
      <c r="X41" s="116">
        <v>0.50277777777777777</v>
      </c>
      <c r="Y41" s="12"/>
      <c r="Z41" s="208"/>
      <c r="AA41" s="295"/>
      <c r="AB41" s="296"/>
      <c r="AC41" s="12">
        <v>2</v>
      </c>
      <c r="AD41" s="208"/>
      <c r="AE41" s="117">
        <f>M41-J41</f>
        <v>-225.08128193218886</v>
      </c>
      <c r="AF41" s="110">
        <f>M41/J41</f>
        <v>0.8874593590339056</v>
      </c>
      <c r="AG41" s="291"/>
    </row>
    <row r="42" spans="1:33" ht="15.75" customHeight="1">
      <c r="A42" s="312"/>
      <c r="B42" s="163" t="s">
        <v>186</v>
      </c>
      <c r="C42" s="293" t="s">
        <v>198</v>
      </c>
      <c r="D42" s="294"/>
      <c r="E42" s="101">
        <v>59.54</v>
      </c>
      <c r="F42" s="102">
        <v>3001</v>
      </c>
      <c r="G42" s="103">
        <f t="shared" si="9"/>
        <v>178679.54</v>
      </c>
      <c r="H42" s="26"/>
      <c r="I42" s="104">
        <v>23</v>
      </c>
      <c r="J42" s="105">
        <v>2000</v>
      </c>
      <c r="K42" s="106">
        <f t="shared" si="1"/>
        <v>86.956521739130437</v>
      </c>
      <c r="L42" s="107">
        <v>23</v>
      </c>
      <c r="M42" s="105">
        <f>F42/V42*60</f>
        <v>1774.2814912136625</v>
      </c>
      <c r="N42" s="106">
        <f>M42/L42</f>
        <v>77.142673531028805</v>
      </c>
      <c r="O42" s="108">
        <f>L42-I42</f>
        <v>0</v>
      </c>
      <c r="P42" s="109">
        <f>N42-K42</f>
        <v>-9.8138482081016321</v>
      </c>
      <c r="Q42" s="110">
        <f>N42/K42</f>
        <v>0.8871407456068312</v>
      </c>
      <c r="R42" s="307"/>
      <c r="S42" s="47">
        <v>0.50277777777777777</v>
      </c>
      <c r="T42" s="48">
        <v>0.57325231481481487</v>
      </c>
      <c r="U42" s="111">
        <v>55.999999999999957</v>
      </c>
      <c r="V42" s="112">
        <v>101.48333333333342</v>
      </c>
      <c r="W42" s="113"/>
      <c r="X42" s="116"/>
      <c r="Y42" s="12"/>
      <c r="Z42" s="208"/>
      <c r="AA42" s="295"/>
      <c r="AB42" s="296"/>
      <c r="AC42" s="12">
        <v>4</v>
      </c>
      <c r="AD42" s="208"/>
      <c r="AE42" s="117">
        <f>M42-J42</f>
        <v>-225.71850878633745</v>
      </c>
      <c r="AF42" s="110">
        <f>M42/J42</f>
        <v>0.88714074560683132</v>
      </c>
      <c r="AG42" s="291"/>
    </row>
    <row r="43" spans="1:33" ht="15.75" customHeight="1">
      <c r="A43" s="312"/>
      <c r="B43" s="163"/>
      <c r="C43" s="293"/>
      <c r="D43" s="294"/>
      <c r="E43" s="101"/>
      <c r="F43" s="102"/>
      <c r="G43" s="103"/>
      <c r="H43" s="13"/>
      <c r="I43" s="104"/>
      <c r="J43" s="105"/>
      <c r="K43" s="106"/>
      <c r="L43" s="118"/>
      <c r="M43" s="105"/>
      <c r="N43" s="106"/>
      <c r="O43" s="108"/>
      <c r="P43" s="109"/>
      <c r="Q43" s="110"/>
      <c r="R43" s="307"/>
      <c r="S43" s="47"/>
      <c r="T43" s="48"/>
      <c r="U43" s="111"/>
      <c r="V43" s="112"/>
      <c r="W43" s="113"/>
      <c r="X43" s="116"/>
      <c r="Y43" s="12"/>
      <c r="Z43" s="208"/>
      <c r="AA43" s="295"/>
      <c r="AB43" s="296"/>
      <c r="AC43" s="12"/>
      <c r="AD43" s="208"/>
      <c r="AE43" s="117"/>
      <c r="AF43" s="110"/>
      <c r="AG43" s="291"/>
    </row>
    <row r="44" spans="1:33" ht="15.75" customHeight="1">
      <c r="A44" s="312"/>
      <c r="B44" s="163"/>
      <c r="C44" s="293"/>
      <c r="D44" s="294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307"/>
      <c r="S44" s="47"/>
      <c r="T44" s="48"/>
      <c r="U44" s="111"/>
      <c r="V44" s="112"/>
      <c r="W44" s="113"/>
      <c r="X44" s="116"/>
      <c r="Y44" s="12"/>
      <c r="Z44" s="208"/>
      <c r="AA44" s="295"/>
      <c r="AB44" s="296"/>
      <c r="AC44" s="12"/>
      <c r="AD44" s="208"/>
      <c r="AE44" s="117"/>
      <c r="AF44" s="110"/>
      <c r="AG44" s="291"/>
    </row>
    <row r="45" spans="1:33" ht="15.75" customHeight="1">
      <c r="A45" s="312"/>
      <c r="B45" s="163"/>
      <c r="C45" s="293"/>
      <c r="D45" s="294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307"/>
      <c r="S45" s="119"/>
      <c r="T45" s="120"/>
      <c r="U45" s="111"/>
      <c r="V45" s="112"/>
      <c r="W45" s="120"/>
      <c r="X45" s="191"/>
      <c r="Y45" s="12"/>
      <c r="Z45" s="208"/>
      <c r="AA45" s="295"/>
      <c r="AB45" s="296"/>
      <c r="AC45" s="12"/>
      <c r="AD45" s="208"/>
      <c r="AE45" s="117"/>
      <c r="AF45" s="110"/>
      <c r="AG45" s="291"/>
    </row>
    <row r="46" spans="1:33" ht="15.75" customHeight="1">
      <c r="A46" s="312"/>
      <c r="B46" s="163"/>
      <c r="C46" s="293"/>
      <c r="D46" s="294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07"/>
      <c r="S46" s="119"/>
      <c r="T46" s="120"/>
      <c r="U46" s="111"/>
      <c r="V46" s="112"/>
      <c r="W46" s="120"/>
      <c r="X46" s="191"/>
      <c r="Y46" s="12"/>
      <c r="Z46" s="208"/>
      <c r="AA46" s="295"/>
      <c r="AB46" s="296"/>
      <c r="AC46" s="12"/>
      <c r="AD46" s="208"/>
      <c r="AE46" s="117"/>
      <c r="AF46" s="110"/>
      <c r="AG46" s="291"/>
    </row>
    <row r="47" spans="1:33" ht="15.75" customHeight="1">
      <c r="A47" s="312"/>
      <c r="B47" s="163"/>
      <c r="C47" s="293"/>
      <c r="D47" s="294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07"/>
      <c r="S47" s="119"/>
      <c r="T47" s="120"/>
      <c r="U47" s="111"/>
      <c r="V47" s="112"/>
      <c r="W47" s="120"/>
      <c r="X47" s="191"/>
      <c r="Y47" s="12"/>
      <c r="Z47" s="208"/>
      <c r="AA47" s="295"/>
      <c r="AB47" s="296"/>
      <c r="AC47" s="12"/>
      <c r="AD47" s="208"/>
      <c r="AE47" s="117"/>
      <c r="AF47" s="110"/>
      <c r="AG47" s="291"/>
    </row>
    <row r="48" spans="1:33" ht="15.75" customHeight="1">
      <c r="A48" s="312"/>
      <c r="B48" s="163"/>
      <c r="C48" s="293"/>
      <c r="D48" s="294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07"/>
      <c r="S48" s="119"/>
      <c r="T48" s="120"/>
      <c r="U48" s="111"/>
      <c r="V48" s="112"/>
      <c r="W48" s="120"/>
      <c r="X48" s="191"/>
      <c r="Y48" s="12"/>
      <c r="Z48" s="208"/>
      <c r="AA48" s="295"/>
      <c r="AB48" s="296"/>
      <c r="AC48" s="12"/>
      <c r="AD48" s="208"/>
      <c r="AE48" s="117"/>
      <c r="AF48" s="110"/>
      <c r="AG48" s="291"/>
    </row>
    <row r="49" spans="1:33" ht="15.75" customHeight="1">
      <c r="A49" s="312"/>
      <c r="B49" s="163"/>
      <c r="C49" s="293"/>
      <c r="D49" s="294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07"/>
      <c r="S49" s="119"/>
      <c r="T49" s="120"/>
      <c r="U49" s="111"/>
      <c r="V49" s="112"/>
      <c r="W49" s="120"/>
      <c r="X49" s="191"/>
      <c r="Y49" s="12"/>
      <c r="Z49" s="208"/>
      <c r="AA49" s="295"/>
      <c r="AB49" s="296"/>
      <c r="AC49" s="12"/>
      <c r="AD49" s="208"/>
      <c r="AE49" s="117"/>
      <c r="AF49" s="110"/>
      <c r="AG49" s="291"/>
    </row>
    <row r="50" spans="1:33" ht="15.75" customHeight="1">
      <c r="A50" s="312"/>
      <c r="B50" s="163"/>
      <c r="C50" s="293"/>
      <c r="D50" s="294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07"/>
      <c r="S50" s="119"/>
      <c r="T50" s="120"/>
      <c r="U50" s="111"/>
      <c r="V50" s="112"/>
      <c r="W50" s="120"/>
      <c r="X50" s="191"/>
      <c r="Y50" s="12"/>
      <c r="Z50" s="208"/>
      <c r="AA50" s="295"/>
      <c r="AB50" s="296"/>
      <c r="AC50" s="12"/>
      <c r="AD50" s="208"/>
      <c r="AE50" s="117"/>
      <c r="AF50" s="110"/>
      <c r="AG50" s="291"/>
    </row>
    <row r="51" spans="1:33" ht="15.75" customHeight="1">
      <c r="A51" s="312"/>
      <c r="B51" s="163"/>
      <c r="C51" s="293"/>
      <c r="D51" s="294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07"/>
      <c r="S51" s="119"/>
      <c r="T51" s="120"/>
      <c r="U51" s="111"/>
      <c r="V51" s="112"/>
      <c r="W51" s="120"/>
      <c r="X51" s="191"/>
      <c r="Y51" s="12"/>
      <c r="Z51" s="208"/>
      <c r="AA51" s="295"/>
      <c r="AB51" s="296"/>
      <c r="AC51" s="12"/>
      <c r="AD51" s="208"/>
      <c r="AE51" s="117"/>
      <c r="AF51" s="110"/>
      <c r="AG51" s="291"/>
    </row>
    <row r="52" spans="1:33" ht="15.75" customHeight="1">
      <c r="A52" s="312"/>
      <c r="B52" s="163"/>
      <c r="C52" s="293"/>
      <c r="D52" s="294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07"/>
      <c r="S52" s="119"/>
      <c r="T52" s="120"/>
      <c r="U52" s="111"/>
      <c r="V52" s="112"/>
      <c r="W52" s="120"/>
      <c r="X52" s="191"/>
      <c r="Y52" s="12"/>
      <c r="Z52" s="208"/>
      <c r="AA52" s="295"/>
      <c r="AB52" s="296"/>
      <c r="AC52" s="12"/>
      <c r="AD52" s="208"/>
      <c r="AE52" s="117"/>
      <c r="AF52" s="110"/>
      <c r="AG52" s="291"/>
    </row>
    <row r="53" spans="1:33" ht="15.75" customHeight="1">
      <c r="A53" s="312"/>
      <c r="B53" s="163"/>
      <c r="C53" s="293"/>
      <c r="D53" s="294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07"/>
      <c r="S53" s="119"/>
      <c r="T53" s="120"/>
      <c r="U53" s="111"/>
      <c r="V53" s="112"/>
      <c r="W53" s="120"/>
      <c r="X53" s="191"/>
      <c r="Y53" s="12"/>
      <c r="Z53" s="208"/>
      <c r="AA53" s="295"/>
      <c r="AB53" s="296"/>
      <c r="AC53" s="12"/>
      <c r="AD53" s="208"/>
      <c r="AE53" s="117"/>
      <c r="AF53" s="110"/>
      <c r="AG53" s="291"/>
    </row>
    <row r="54" spans="1:33" ht="15.75" customHeight="1">
      <c r="A54" s="312"/>
      <c r="B54" s="163"/>
      <c r="C54" s="293"/>
      <c r="D54" s="294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07"/>
      <c r="S54" s="119"/>
      <c r="T54" s="120"/>
      <c r="U54" s="130"/>
      <c r="V54" s="131"/>
      <c r="W54" s="126"/>
      <c r="X54" s="127"/>
      <c r="Y54" s="12"/>
      <c r="Z54" s="208"/>
      <c r="AA54" s="295"/>
      <c r="AB54" s="296"/>
      <c r="AC54" s="12"/>
      <c r="AD54" s="208"/>
      <c r="AE54" s="165"/>
      <c r="AF54" s="125"/>
      <c r="AG54" s="291"/>
    </row>
    <row r="55" spans="1:33" ht="15.75" customHeight="1" thickBot="1">
      <c r="A55" s="313"/>
      <c r="B55" s="133" t="s">
        <v>117</v>
      </c>
      <c r="C55" s="297"/>
      <c r="D55" s="297"/>
      <c r="E55" s="134"/>
      <c r="F55" s="167"/>
      <c r="G55" s="135"/>
      <c r="H55" s="69"/>
      <c r="I55" s="136">
        <f t="shared" ref="I55:J55" si="10">AVERAGE(I39:I54)</f>
        <v>23</v>
      </c>
      <c r="J55" s="137">
        <f t="shared" si="10"/>
        <v>2000</v>
      </c>
      <c r="K55" s="138">
        <f t="shared" ref="K55" si="11">J55/I55</f>
        <v>86.956521739130437</v>
      </c>
      <c r="L55" s="136">
        <f t="shared" ref="L55:M55" si="12">AVERAGE(L39:L54)</f>
        <v>23</v>
      </c>
      <c r="M55" s="137">
        <f t="shared" si="12"/>
        <v>1775.1438588312265</v>
      </c>
      <c r="N55" s="138">
        <f t="shared" ref="N55:N63" si="13">M55/L55</f>
        <v>77.180167775270718</v>
      </c>
      <c r="O55" s="139">
        <f t="shared" ref="O55:O63" si="14">L55-I55</f>
        <v>0</v>
      </c>
      <c r="P55" s="140">
        <f t="shared" ref="P55:P63" si="15">N55-K55</f>
        <v>-9.7763539638597194</v>
      </c>
      <c r="Q55" s="141">
        <f t="shared" ref="Q55:Q63" si="16">N55/K55</f>
        <v>0.88757192941561325</v>
      </c>
      <c r="R55" s="308"/>
      <c r="S55" s="142">
        <f>S39</f>
        <v>0.29166666666666669</v>
      </c>
      <c r="T55" s="143">
        <f>INDEX(T39:T54,COUNTA(T39:T54))</f>
        <v>0.57325231481481487</v>
      </c>
      <c r="U55" s="144"/>
      <c r="V55" s="166"/>
      <c r="W55" s="167"/>
      <c r="X55" s="138"/>
      <c r="Y55" s="181">
        <f>SUM(Y39:Y54)</f>
        <v>0</v>
      </c>
      <c r="Z55" s="182">
        <f>SUM(Z39:Z54)</f>
        <v>0</v>
      </c>
      <c r="AA55" s="298"/>
      <c r="AB55" s="299"/>
      <c r="AC55" s="181">
        <f>SUM(AC39:AC54)</f>
        <v>10</v>
      </c>
      <c r="AD55" s="194">
        <f>SUM(AD39:AD54)</f>
        <v>0</v>
      </c>
      <c r="AE55" s="168">
        <f t="shared" ref="AE55:AE63" si="17">M55-J55</f>
        <v>-224.85614116877355</v>
      </c>
      <c r="AF55" s="141">
        <f t="shared" ref="AF55:AF63" si="18">M55/J55</f>
        <v>0.88757192941561325</v>
      </c>
      <c r="AG55" s="292"/>
    </row>
    <row r="56" spans="1:33" ht="15.75" customHeight="1">
      <c r="A56" s="300" t="s">
        <v>231</v>
      </c>
      <c r="B56" s="114" t="s">
        <v>191</v>
      </c>
      <c r="C56" s="375" t="s">
        <v>192</v>
      </c>
      <c r="D56" s="375"/>
      <c r="E56" s="147">
        <v>57.3</v>
      </c>
      <c r="F56" s="97">
        <v>1802</v>
      </c>
      <c r="G56" s="148">
        <f t="shared" ref="G56:G63" si="19">E56*F56</f>
        <v>103254.59999999999</v>
      </c>
      <c r="H56" s="149"/>
      <c r="I56" s="150">
        <v>22</v>
      </c>
      <c r="J56" s="151">
        <v>1800</v>
      </c>
      <c r="K56" s="152">
        <f>J56/I56</f>
        <v>81.818181818181813</v>
      </c>
      <c r="L56" s="153">
        <v>22</v>
      </c>
      <c r="M56" s="151">
        <f t="shared" ref="M56:M63" si="20">F56/V56*60</f>
        <v>1598.6200098570728</v>
      </c>
      <c r="N56" s="152">
        <f t="shared" si="13"/>
        <v>72.664545902594213</v>
      </c>
      <c r="O56" s="154">
        <f t="shared" si="14"/>
        <v>0</v>
      </c>
      <c r="P56" s="155">
        <f t="shared" si="15"/>
        <v>-9.1536359155875999</v>
      </c>
      <c r="Q56" s="156">
        <f t="shared" si="16"/>
        <v>0.88812222769837379</v>
      </c>
      <c r="R56" s="306">
        <f>Q72</f>
        <v>0.88904881439358574</v>
      </c>
      <c r="S56" s="157">
        <v>0.29192129629629632</v>
      </c>
      <c r="T56" s="158">
        <v>0.33888888888888891</v>
      </c>
      <c r="U56" s="159"/>
      <c r="V56" s="160">
        <v>67.633333333333326</v>
      </c>
      <c r="W56" s="158"/>
      <c r="X56" s="169"/>
      <c r="Y56" s="12"/>
      <c r="Z56" s="208"/>
      <c r="AA56" s="309"/>
      <c r="AB56" s="310"/>
      <c r="AC56" s="12">
        <v>2</v>
      </c>
      <c r="AD56" s="208"/>
      <c r="AE56" s="115">
        <f t="shared" si="17"/>
        <v>-201.37999014292723</v>
      </c>
      <c r="AF56" s="156">
        <f t="shared" si="18"/>
        <v>0.88812222769837379</v>
      </c>
      <c r="AG56" s="290">
        <f>AF72</f>
        <v>0.88904881439358574</v>
      </c>
    </row>
    <row r="57" spans="1:33" ht="15.75" customHeight="1">
      <c r="A57" s="301"/>
      <c r="B57" s="100" t="s">
        <v>201</v>
      </c>
      <c r="C57" s="374" t="s">
        <v>205</v>
      </c>
      <c r="D57" s="374"/>
      <c r="E57" s="101">
        <v>71.84</v>
      </c>
      <c r="F57" s="102">
        <v>882</v>
      </c>
      <c r="G57" s="103">
        <f t="shared" si="19"/>
        <v>63362.880000000005</v>
      </c>
      <c r="H57" s="26"/>
      <c r="I57" s="104">
        <v>19</v>
      </c>
      <c r="J57" s="105">
        <v>1800</v>
      </c>
      <c r="K57" s="106">
        <f t="shared" ref="K57:K63" si="21">J57/I57</f>
        <v>94.736842105263165</v>
      </c>
      <c r="L57" s="107">
        <v>19</v>
      </c>
      <c r="M57" s="105">
        <f t="shared" si="20"/>
        <v>1604.4466902476033</v>
      </c>
      <c r="N57" s="106">
        <f t="shared" si="13"/>
        <v>84.444562644610698</v>
      </c>
      <c r="O57" s="108">
        <f t="shared" si="14"/>
        <v>0</v>
      </c>
      <c r="P57" s="109">
        <f t="shared" si="15"/>
        <v>-10.292279460652466</v>
      </c>
      <c r="Q57" s="110">
        <f t="shared" si="16"/>
        <v>0.89135927235977952</v>
      </c>
      <c r="R57" s="307"/>
      <c r="S57" s="47">
        <v>0.34237268518518521</v>
      </c>
      <c r="T57" s="48">
        <v>0.36527777777777776</v>
      </c>
      <c r="U57" s="111">
        <v>5.0166666666666782</v>
      </c>
      <c r="V57" s="112">
        <v>32.983333333333263</v>
      </c>
      <c r="W57" s="113"/>
      <c r="X57" s="116"/>
      <c r="Y57" s="12"/>
      <c r="Z57" s="208"/>
      <c r="AA57" s="295"/>
      <c r="AB57" s="296"/>
      <c r="AC57" s="12">
        <v>1</v>
      </c>
      <c r="AD57" s="208"/>
      <c r="AE57" s="117">
        <f t="shared" si="17"/>
        <v>-195.55330975239667</v>
      </c>
      <c r="AF57" s="110">
        <f t="shared" si="18"/>
        <v>0.89135927235977963</v>
      </c>
      <c r="AG57" s="291"/>
    </row>
    <row r="58" spans="1:33" ht="15.75" customHeight="1">
      <c r="A58" s="301"/>
      <c r="B58" s="100" t="s">
        <v>201</v>
      </c>
      <c r="C58" s="374" t="s">
        <v>206</v>
      </c>
      <c r="D58" s="374"/>
      <c r="E58" s="101">
        <v>72.400000000000006</v>
      </c>
      <c r="F58" s="102">
        <v>516</v>
      </c>
      <c r="G58" s="103">
        <f t="shared" si="19"/>
        <v>37358.400000000001</v>
      </c>
      <c r="H58" s="26"/>
      <c r="I58" s="104">
        <v>18</v>
      </c>
      <c r="J58" s="105">
        <v>1800</v>
      </c>
      <c r="K58" s="106">
        <f t="shared" si="21"/>
        <v>100</v>
      </c>
      <c r="L58" s="107">
        <v>18</v>
      </c>
      <c r="M58" s="105">
        <f t="shared" si="20"/>
        <v>1604.145077720209</v>
      </c>
      <c r="N58" s="106">
        <f t="shared" si="13"/>
        <v>89.119170984456048</v>
      </c>
      <c r="O58" s="108">
        <f t="shared" si="14"/>
        <v>0</v>
      </c>
      <c r="P58" s="109">
        <f t="shared" si="15"/>
        <v>-10.880829015543952</v>
      </c>
      <c r="Q58" s="110">
        <f t="shared" si="16"/>
        <v>0.89119170984456053</v>
      </c>
      <c r="R58" s="307"/>
      <c r="S58" s="47">
        <v>0.36875000000000002</v>
      </c>
      <c r="T58" s="48">
        <v>0.38215277777777779</v>
      </c>
      <c r="U58" s="111">
        <v>5.0000000000000622</v>
      </c>
      <c r="V58" s="112">
        <v>19.299999999999979</v>
      </c>
      <c r="W58" s="113"/>
      <c r="X58" s="116"/>
      <c r="Y58" s="12"/>
      <c r="Z58" s="208"/>
      <c r="AA58" s="295"/>
      <c r="AB58" s="296"/>
      <c r="AC58" s="12">
        <v>1</v>
      </c>
      <c r="AD58" s="208"/>
      <c r="AE58" s="117">
        <f t="shared" si="17"/>
        <v>-195.85492227979103</v>
      </c>
      <c r="AF58" s="110">
        <f t="shared" si="18"/>
        <v>0.89119170984456053</v>
      </c>
      <c r="AG58" s="291"/>
    </row>
    <row r="59" spans="1:33" ht="15.75" customHeight="1">
      <c r="A59" s="301"/>
      <c r="B59" s="100" t="s">
        <v>180</v>
      </c>
      <c r="C59" s="374" t="s">
        <v>181</v>
      </c>
      <c r="D59" s="374"/>
      <c r="E59" s="101">
        <v>24.07</v>
      </c>
      <c r="F59" s="102">
        <v>606</v>
      </c>
      <c r="G59" s="103">
        <f t="shared" si="19"/>
        <v>14586.42</v>
      </c>
      <c r="H59" s="26"/>
      <c r="I59" s="104">
        <v>20</v>
      </c>
      <c r="J59" s="105">
        <v>2600</v>
      </c>
      <c r="K59" s="106">
        <f t="shared" si="21"/>
        <v>130</v>
      </c>
      <c r="L59" s="107">
        <v>20</v>
      </c>
      <c r="M59" s="105">
        <f t="shared" si="20"/>
        <v>2308.5714285714312</v>
      </c>
      <c r="N59" s="106">
        <f t="shared" si="13"/>
        <v>115.42857142857156</v>
      </c>
      <c r="O59" s="108">
        <f t="shared" si="14"/>
        <v>0</v>
      </c>
      <c r="P59" s="109">
        <f t="shared" si="15"/>
        <v>-14.571428571428442</v>
      </c>
      <c r="Q59" s="110">
        <f t="shared" si="16"/>
        <v>0.88791208791208887</v>
      </c>
      <c r="R59" s="307"/>
      <c r="S59" s="47">
        <v>0.38628472222222221</v>
      </c>
      <c r="T59" s="48">
        <v>0.3972222222222222</v>
      </c>
      <c r="U59" s="111">
        <v>5.9499999999999709</v>
      </c>
      <c r="V59" s="112">
        <v>15.749999999999984</v>
      </c>
      <c r="W59" s="113"/>
      <c r="X59" s="116"/>
      <c r="Y59" s="12"/>
      <c r="Z59" s="208"/>
      <c r="AA59" s="295"/>
      <c r="AB59" s="296"/>
      <c r="AC59" s="12">
        <v>1</v>
      </c>
      <c r="AD59" s="208"/>
      <c r="AE59" s="215">
        <f t="shared" si="17"/>
        <v>-291.42857142856883</v>
      </c>
      <c r="AF59" s="216">
        <f t="shared" si="18"/>
        <v>0.88791208791208887</v>
      </c>
      <c r="AG59" s="291"/>
    </row>
    <row r="60" spans="1:33" ht="15.75" customHeight="1">
      <c r="A60" s="302"/>
      <c r="B60" s="100" t="s">
        <v>180</v>
      </c>
      <c r="C60" s="374" t="s">
        <v>182</v>
      </c>
      <c r="D60" s="374"/>
      <c r="E60" s="101">
        <v>29.97</v>
      </c>
      <c r="F60" s="105">
        <v>2623</v>
      </c>
      <c r="G60" s="103">
        <f t="shared" si="19"/>
        <v>78611.31</v>
      </c>
      <c r="H60" s="13"/>
      <c r="I60" s="104">
        <v>20</v>
      </c>
      <c r="J60" s="105">
        <v>2600</v>
      </c>
      <c r="K60" s="106">
        <f t="shared" si="21"/>
        <v>130</v>
      </c>
      <c r="L60" s="118">
        <v>20</v>
      </c>
      <c r="M60" s="105">
        <f t="shared" si="20"/>
        <v>2309.8825831702547</v>
      </c>
      <c r="N60" s="106">
        <f t="shared" si="13"/>
        <v>115.49412915851273</v>
      </c>
      <c r="O60" s="108">
        <f t="shared" si="14"/>
        <v>0</v>
      </c>
      <c r="P60" s="109">
        <f t="shared" si="15"/>
        <v>-14.505870841487265</v>
      </c>
      <c r="Q60" s="110">
        <f t="shared" si="16"/>
        <v>0.8884163781424057</v>
      </c>
      <c r="R60" s="307"/>
      <c r="S60" s="47">
        <v>0.40069444444444446</v>
      </c>
      <c r="T60" s="48">
        <v>0.44800925925925927</v>
      </c>
      <c r="U60" s="111">
        <v>5.0000000000000622</v>
      </c>
      <c r="V60" s="112">
        <v>68.133333333333326</v>
      </c>
      <c r="W60" s="113"/>
      <c r="X60" s="116"/>
      <c r="Y60" s="12"/>
      <c r="Z60" s="208"/>
      <c r="AA60" s="295"/>
      <c r="AB60" s="296"/>
      <c r="AC60" s="12">
        <v>1</v>
      </c>
      <c r="AD60" s="208"/>
      <c r="AE60" s="215">
        <f t="shared" si="17"/>
        <v>-290.11741682974525</v>
      </c>
      <c r="AF60" s="216">
        <f t="shared" si="18"/>
        <v>0.8884163781424057</v>
      </c>
      <c r="AG60" s="291"/>
    </row>
    <row r="61" spans="1:33" ht="15.75" customHeight="1">
      <c r="A61" s="302"/>
      <c r="B61" s="100" t="s">
        <v>201</v>
      </c>
      <c r="C61" s="374" t="s">
        <v>202</v>
      </c>
      <c r="D61" s="374"/>
      <c r="E61" s="101">
        <v>32.06</v>
      </c>
      <c r="F61" s="105">
        <v>1105</v>
      </c>
      <c r="G61" s="121">
        <f t="shared" si="19"/>
        <v>35426.300000000003</v>
      </c>
      <c r="H61" s="122"/>
      <c r="I61" s="104">
        <v>19</v>
      </c>
      <c r="J61" s="105">
        <v>3600</v>
      </c>
      <c r="K61" s="106">
        <f t="shared" si="21"/>
        <v>189.47368421052633</v>
      </c>
      <c r="L61" s="107">
        <v>19</v>
      </c>
      <c r="M61" s="105">
        <f t="shared" si="20"/>
        <v>3200.3218020917157</v>
      </c>
      <c r="N61" s="106">
        <f t="shared" si="13"/>
        <v>168.43798958377451</v>
      </c>
      <c r="O61" s="108">
        <f t="shared" si="14"/>
        <v>0</v>
      </c>
      <c r="P61" s="109">
        <f t="shared" si="15"/>
        <v>-21.03569462675182</v>
      </c>
      <c r="Q61" s="110">
        <f t="shared" si="16"/>
        <v>0.88897827835880983</v>
      </c>
      <c r="R61" s="307"/>
      <c r="S61" s="47">
        <v>0.45158564814814817</v>
      </c>
      <c r="T61" s="48">
        <v>0.46597222222222223</v>
      </c>
      <c r="U61" s="111">
        <v>5.1500000000000057</v>
      </c>
      <c r="V61" s="112">
        <v>20.716666666666654</v>
      </c>
      <c r="W61" s="113">
        <v>0.46597222222222223</v>
      </c>
      <c r="X61" s="116">
        <v>0.50416666666666665</v>
      </c>
      <c r="Y61" s="12"/>
      <c r="Z61" s="208"/>
      <c r="AA61" s="295"/>
      <c r="AB61" s="296"/>
      <c r="AC61" s="12">
        <v>1</v>
      </c>
      <c r="AD61" s="208"/>
      <c r="AE61" s="215">
        <f t="shared" si="17"/>
        <v>-399.67819790828435</v>
      </c>
      <c r="AF61" s="216">
        <f t="shared" si="18"/>
        <v>0.88897827835880994</v>
      </c>
      <c r="AG61" s="291"/>
    </row>
    <row r="62" spans="1:33" ht="15.75" customHeight="1">
      <c r="A62" s="302"/>
      <c r="B62" s="100" t="s">
        <v>178</v>
      </c>
      <c r="C62" s="374" t="s">
        <v>203</v>
      </c>
      <c r="D62" s="374"/>
      <c r="E62" s="101">
        <v>57.73</v>
      </c>
      <c r="F62" s="105">
        <v>967</v>
      </c>
      <c r="G62" s="121">
        <f t="shared" si="19"/>
        <v>55824.909999999996</v>
      </c>
      <c r="H62" s="62"/>
      <c r="I62" s="104">
        <v>22</v>
      </c>
      <c r="J62" s="105">
        <v>1800</v>
      </c>
      <c r="K62" s="106">
        <f t="shared" si="21"/>
        <v>81.818181818181813</v>
      </c>
      <c r="L62" s="118">
        <v>22</v>
      </c>
      <c r="M62" s="105">
        <f t="shared" si="20"/>
        <v>1599.0813045475438</v>
      </c>
      <c r="N62" s="106">
        <f t="shared" si="13"/>
        <v>72.685513843070169</v>
      </c>
      <c r="O62" s="123">
        <f t="shared" si="14"/>
        <v>0</v>
      </c>
      <c r="P62" s="124">
        <f t="shared" si="15"/>
        <v>-9.1326679751116444</v>
      </c>
      <c r="Q62" s="125">
        <f t="shared" si="16"/>
        <v>0.88837850252641326</v>
      </c>
      <c r="R62" s="307"/>
      <c r="S62" s="47">
        <v>0.50416666666666665</v>
      </c>
      <c r="T62" s="48">
        <v>0.52936342592592589</v>
      </c>
      <c r="U62" s="111">
        <v>54.999999999999964</v>
      </c>
      <c r="V62" s="112">
        <v>36.283333333333303</v>
      </c>
      <c r="W62" s="113"/>
      <c r="X62" s="116"/>
      <c r="Y62" s="12"/>
      <c r="Z62" s="208"/>
      <c r="AA62" s="295"/>
      <c r="AB62" s="296"/>
      <c r="AC62" s="12">
        <v>1</v>
      </c>
      <c r="AD62" s="208"/>
      <c r="AE62" s="215">
        <f t="shared" si="17"/>
        <v>-200.91869545245618</v>
      </c>
      <c r="AF62" s="216">
        <f t="shared" si="18"/>
        <v>0.88837850252641326</v>
      </c>
      <c r="AG62" s="291"/>
    </row>
    <row r="63" spans="1:33" ht="15.75" customHeight="1">
      <c r="A63" s="302"/>
      <c r="B63" s="100" t="s">
        <v>178</v>
      </c>
      <c r="C63" s="374" t="s">
        <v>204</v>
      </c>
      <c r="D63" s="374"/>
      <c r="E63" s="101">
        <v>57.73</v>
      </c>
      <c r="F63" s="105">
        <v>776</v>
      </c>
      <c r="G63" s="121">
        <f t="shared" si="19"/>
        <v>44798.479999999996</v>
      </c>
      <c r="H63" s="62"/>
      <c r="I63" s="104">
        <v>22</v>
      </c>
      <c r="J63" s="105">
        <v>1800</v>
      </c>
      <c r="K63" s="106">
        <f t="shared" si="21"/>
        <v>81.818181818181813</v>
      </c>
      <c r="L63" s="118">
        <v>22</v>
      </c>
      <c r="M63" s="105">
        <f t="shared" si="20"/>
        <v>1599.9999999999959</v>
      </c>
      <c r="N63" s="106">
        <f t="shared" si="13"/>
        <v>72.727272727272535</v>
      </c>
      <c r="O63" s="123">
        <f t="shared" si="14"/>
        <v>0</v>
      </c>
      <c r="P63" s="124">
        <f t="shared" si="15"/>
        <v>-9.0909090909092782</v>
      </c>
      <c r="Q63" s="125">
        <f t="shared" si="16"/>
        <v>0.88888888888888662</v>
      </c>
      <c r="R63" s="307"/>
      <c r="S63" s="47">
        <v>0.53263888888888888</v>
      </c>
      <c r="T63" s="48">
        <v>0.55284722222222227</v>
      </c>
      <c r="U63" s="111">
        <v>4.7166666666667112</v>
      </c>
      <c r="V63" s="112">
        <v>29.100000000000072</v>
      </c>
      <c r="W63" s="113"/>
      <c r="X63" s="116"/>
      <c r="Y63" s="12"/>
      <c r="Z63" s="208"/>
      <c r="AA63" s="295"/>
      <c r="AB63" s="296"/>
      <c r="AC63" s="12">
        <v>1</v>
      </c>
      <c r="AD63" s="208"/>
      <c r="AE63" s="215">
        <f t="shared" si="17"/>
        <v>-200.00000000000409</v>
      </c>
      <c r="AF63" s="216">
        <f t="shared" si="18"/>
        <v>0.88888888888888662</v>
      </c>
      <c r="AG63" s="291"/>
    </row>
    <row r="64" spans="1:33" ht="15.75" customHeight="1">
      <c r="A64" s="302"/>
      <c r="B64" s="100"/>
      <c r="C64" s="374"/>
      <c r="D64" s="374"/>
      <c r="E64" s="101"/>
      <c r="F64" s="105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07"/>
      <c r="S64" s="47"/>
      <c r="T64" s="48"/>
      <c r="U64" s="111"/>
      <c r="V64" s="112"/>
      <c r="W64" s="113"/>
      <c r="X64" s="116"/>
      <c r="Y64" s="12"/>
      <c r="Z64" s="208"/>
      <c r="AA64" s="295"/>
      <c r="AB64" s="296"/>
      <c r="AC64" s="12"/>
      <c r="AD64" s="208"/>
      <c r="AE64" s="215"/>
      <c r="AF64" s="216"/>
      <c r="AG64" s="291"/>
    </row>
    <row r="65" spans="1:33" ht="15.75" customHeight="1">
      <c r="A65" s="302"/>
      <c r="B65" s="100"/>
      <c r="C65" s="374"/>
      <c r="D65" s="374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07"/>
      <c r="S65" s="47"/>
      <c r="T65" s="48"/>
      <c r="U65" s="111"/>
      <c r="V65" s="112"/>
      <c r="W65" s="113"/>
      <c r="X65" s="116"/>
      <c r="Y65" s="12"/>
      <c r="Z65" s="208"/>
      <c r="AA65" s="295"/>
      <c r="AB65" s="296"/>
      <c r="AC65" s="12"/>
      <c r="AD65" s="208"/>
      <c r="AE65" s="215"/>
      <c r="AF65" s="216"/>
      <c r="AG65" s="291"/>
    </row>
    <row r="66" spans="1:33" ht="15.75" customHeight="1">
      <c r="A66" s="302"/>
      <c r="B66" s="100"/>
      <c r="C66" s="374"/>
      <c r="D66" s="374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07"/>
      <c r="S66" s="47"/>
      <c r="T66" s="48"/>
      <c r="U66" s="111"/>
      <c r="V66" s="112"/>
      <c r="W66" s="113"/>
      <c r="X66" s="116"/>
      <c r="Y66" s="12"/>
      <c r="Z66" s="208"/>
      <c r="AA66" s="295"/>
      <c r="AB66" s="296"/>
      <c r="AC66" s="12"/>
      <c r="AD66" s="208"/>
      <c r="AE66" s="215"/>
      <c r="AF66" s="216"/>
      <c r="AG66" s="291"/>
    </row>
    <row r="67" spans="1:33" ht="15.75" customHeight="1">
      <c r="A67" s="302"/>
      <c r="B67" s="100"/>
      <c r="C67" s="374"/>
      <c r="D67" s="374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07"/>
      <c r="S67" s="47"/>
      <c r="T67" s="48"/>
      <c r="U67" s="111"/>
      <c r="V67" s="112"/>
      <c r="W67" s="113"/>
      <c r="X67" s="116"/>
      <c r="Y67" s="12"/>
      <c r="Z67" s="208"/>
      <c r="AA67" s="295"/>
      <c r="AB67" s="296"/>
      <c r="AC67" s="12"/>
      <c r="AD67" s="208"/>
      <c r="AE67" s="215"/>
      <c r="AF67" s="216"/>
      <c r="AG67" s="291"/>
    </row>
    <row r="68" spans="1:33" ht="15.75" customHeight="1">
      <c r="A68" s="302"/>
      <c r="B68" s="100"/>
      <c r="C68" s="374"/>
      <c r="D68" s="374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07"/>
      <c r="S68" s="47"/>
      <c r="T68" s="48"/>
      <c r="U68" s="111"/>
      <c r="V68" s="112"/>
      <c r="W68" s="113"/>
      <c r="X68" s="116"/>
      <c r="Y68" s="12"/>
      <c r="Z68" s="208"/>
      <c r="AA68" s="295"/>
      <c r="AB68" s="296"/>
      <c r="AC68" s="12"/>
      <c r="AD68" s="208"/>
      <c r="AE68" s="215"/>
      <c r="AF68" s="216"/>
      <c r="AG68" s="291"/>
    </row>
    <row r="69" spans="1:33" ht="15.75" customHeight="1">
      <c r="A69" s="302"/>
      <c r="B69" s="100"/>
      <c r="C69" s="374"/>
      <c r="D69" s="374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07"/>
      <c r="S69" s="47"/>
      <c r="T69" s="48"/>
      <c r="U69" s="111"/>
      <c r="V69" s="112"/>
      <c r="W69" s="113"/>
      <c r="X69" s="116"/>
      <c r="Y69" s="12"/>
      <c r="Z69" s="208"/>
      <c r="AA69" s="295"/>
      <c r="AB69" s="296"/>
      <c r="AC69" s="12"/>
      <c r="AD69" s="208"/>
      <c r="AE69" s="215"/>
      <c r="AF69" s="216"/>
      <c r="AG69" s="291"/>
    </row>
    <row r="70" spans="1:33" ht="15.75" customHeight="1">
      <c r="A70" s="302"/>
      <c r="B70" s="100"/>
      <c r="C70" s="374"/>
      <c r="D70" s="374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07"/>
      <c r="S70" s="47"/>
      <c r="T70" s="48"/>
      <c r="U70" s="111"/>
      <c r="V70" s="112"/>
      <c r="W70" s="113"/>
      <c r="X70" s="116"/>
      <c r="Y70" s="12"/>
      <c r="Z70" s="208"/>
      <c r="AA70" s="295"/>
      <c r="AB70" s="296"/>
      <c r="AC70" s="12"/>
      <c r="AD70" s="208"/>
      <c r="AE70" s="215"/>
      <c r="AF70" s="216"/>
      <c r="AG70" s="291"/>
    </row>
    <row r="71" spans="1:33" ht="15.75" customHeight="1">
      <c r="A71" s="302"/>
      <c r="B71" s="100"/>
      <c r="C71" s="374"/>
      <c r="D71" s="374"/>
      <c r="E71" s="184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07"/>
      <c r="S71" s="119"/>
      <c r="T71" s="120"/>
      <c r="U71" s="130"/>
      <c r="V71" s="131"/>
      <c r="W71" s="126"/>
      <c r="X71" s="127"/>
      <c r="Y71" s="12"/>
      <c r="Z71" s="208"/>
      <c r="AA71" s="295"/>
      <c r="AB71" s="296"/>
      <c r="AC71" s="12"/>
      <c r="AD71" s="208"/>
      <c r="AE71" s="165"/>
      <c r="AF71" s="125"/>
      <c r="AG71" s="291"/>
    </row>
    <row r="72" spans="1:33" ht="15.75" customHeight="1" thickBot="1">
      <c r="A72" s="303"/>
      <c r="B72" s="133" t="s">
        <v>117</v>
      </c>
      <c r="C72" s="297"/>
      <c r="D72" s="297"/>
      <c r="E72" s="134"/>
      <c r="F72" s="167"/>
      <c r="G72" s="135"/>
      <c r="H72" s="69"/>
      <c r="I72" s="136">
        <f t="shared" ref="I72:J72" si="22">AVERAGE(I56:I71)</f>
        <v>20.25</v>
      </c>
      <c r="J72" s="137">
        <f t="shared" si="22"/>
        <v>2225</v>
      </c>
      <c r="K72" s="138">
        <f t="shared" ref="K72:K74" si="23">J72/I72</f>
        <v>109.87654320987654</v>
      </c>
      <c r="L72" s="136">
        <f t="shared" ref="L72:M72" si="24">AVERAGE(L56:L71)</f>
        <v>20.25</v>
      </c>
      <c r="M72" s="137">
        <f t="shared" si="24"/>
        <v>1978.1336120257283</v>
      </c>
      <c r="N72" s="138">
        <f>M72/L72</f>
        <v>97.685610470406331</v>
      </c>
      <c r="O72" s="139">
        <f>L72-I72</f>
        <v>0</v>
      </c>
      <c r="P72" s="140">
        <f>N72-K72</f>
        <v>-12.190932739470213</v>
      </c>
      <c r="Q72" s="141">
        <f>N72/K72</f>
        <v>0.88904881439358574</v>
      </c>
      <c r="R72" s="308"/>
      <c r="S72" s="142">
        <f>S56</f>
        <v>0.29192129629629632</v>
      </c>
      <c r="T72" s="143">
        <f>INDEX(T56:T71,COUNTA(T56:T71))</f>
        <v>0.55284722222222227</v>
      </c>
      <c r="U72" s="144"/>
      <c r="V72" s="166"/>
      <c r="W72" s="167"/>
      <c r="X72" s="138"/>
      <c r="Y72" s="181">
        <f>SUM(Y56:Y71)</f>
        <v>0</v>
      </c>
      <c r="Z72" s="182">
        <f>SUM(Z56:Z71)</f>
        <v>0</v>
      </c>
      <c r="AA72" s="298"/>
      <c r="AB72" s="299"/>
      <c r="AC72" s="181">
        <f>SUM(AC56:AC71)</f>
        <v>9</v>
      </c>
      <c r="AD72" s="194">
        <f>SUM(AD56:AD71)</f>
        <v>0</v>
      </c>
      <c r="AE72" s="168">
        <f>M72-J72</f>
        <v>-246.86638797427167</v>
      </c>
      <c r="AF72" s="141">
        <f>M72/J72</f>
        <v>0.88904881439358574</v>
      </c>
      <c r="AG72" s="292"/>
    </row>
    <row r="73" spans="1:33" ht="15.75" customHeight="1">
      <c r="A73" s="311" t="s">
        <v>118</v>
      </c>
      <c r="B73" s="100" t="s">
        <v>180</v>
      </c>
      <c r="C73" s="293" t="s">
        <v>207</v>
      </c>
      <c r="D73" s="294"/>
      <c r="E73" s="101">
        <v>21.74</v>
      </c>
      <c r="F73" s="102">
        <v>795</v>
      </c>
      <c r="G73" s="121">
        <f t="shared" ref="G73:G74" si="25">E73*F73</f>
        <v>17283.3</v>
      </c>
      <c r="H73" s="62"/>
      <c r="I73" s="104">
        <v>6</v>
      </c>
      <c r="J73" s="105">
        <v>3600</v>
      </c>
      <c r="K73" s="106">
        <f t="shared" si="23"/>
        <v>600</v>
      </c>
      <c r="L73" s="118">
        <v>6</v>
      </c>
      <c r="M73" s="105">
        <f>F73/V73*60</f>
        <v>3259.6810933940901</v>
      </c>
      <c r="N73" s="106">
        <f>M73/L73</f>
        <v>543.28018223234835</v>
      </c>
      <c r="O73" s="123">
        <f>L73-I73</f>
        <v>0</v>
      </c>
      <c r="P73" s="124">
        <f>N73-K73</f>
        <v>-56.719817767651648</v>
      </c>
      <c r="Q73" s="125">
        <f>N73/K73</f>
        <v>0.90546697038724722</v>
      </c>
      <c r="R73" s="306">
        <f>Q89</f>
        <v>0.90299431821385856</v>
      </c>
      <c r="S73" s="47">
        <v>0.49608796296296298</v>
      </c>
      <c r="T73" s="48">
        <v>0.50624999999999998</v>
      </c>
      <c r="U73" s="111">
        <v>56.25</v>
      </c>
      <c r="V73" s="112">
        <v>14.633333333333276</v>
      </c>
      <c r="W73" s="113"/>
      <c r="X73" s="162"/>
      <c r="Y73" s="12"/>
      <c r="Z73" s="208"/>
      <c r="AA73" s="309"/>
      <c r="AB73" s="310"/>
      <c r="AC73" s="12">
        <v>1</v>
      </c>
      <c r="AD73" s="208"/>
      <c r="AE73" s="115">
        <f>M73-J73</f>
        <v>-340.31890660590989</v>
      </c>
      <c r="AF73" s="156">
        <f>M73/J73</f>
        <v>0.90546697038724722</v>
      </c>
      <c r="AG73" s="290">
        <f>AF89</f>
        <v>0.90299431821385856</v>
      </c>
    </row>
    <row r="74" spans="1:33" ht="15.75" customHeight="1">
      <c r="A74" s="312"/>
      <c r="B74" s="100" t="s">
        <v>236</v>
      </c>
      <c r="C74" s="293" t="s">
        <v>237</v>
      </c>
      <c r="D74" s="294"/>
      <c r="E74" s="101">
        <v>27.05</v>
      </c>
      <c r="F74" s="102">
        <v>2575</v>
      </c>
      <c r="G74" s="121">
        <f t="shared" si="25"/>
        <v>69653.75</v>
      </c>
      <c r="H74" s="62"/>
      <c r="I74" s="104">
        <v>6</v>
      </c>
      <c r="J74" s="105">
        <v>3273</v>
      </c>
      <c r="K74" s="106">
        <f t="shared" si="23"/>
        <v>545.5</v>
      </c>
      <c r="L74" s="118">
        <v>6</v>
      </c>
      <c r="M74" s="105">
        <f>F74/V74*60</f>
        <v>2946.5988556897591</v>
      </c>
      <c r="N74" s="106">
        <f>M74/L74</f>
        <v>491.09980928162651</v>
      </c>
      <c r="O74" s="123">
        <f>L74-I74</f>
        <v>0</v>
      </c>
      <c r="P74" s="124">
        <f>N74-K74</f>
        <v>-54.400190718373494</v>
      </c>
      <c r="Q74" s="125">
        <f>N74/K74</f>
        <v>0.90027462746402664</v>
      </c>
      <c r="R74" s="307"/>
      <c r="S74" s="47">
        <v>0.50972222222222219</v>
      </c>
      <c r="T74" s="48">
        <v>0.54613425925925929</v>
      </c>
      <c r="U74" s="111">
        <v>4.9999999999999822</v>
      </c>
      <c r="V74" s="112">
        <v>52.433333333333429</v>
      </c>
      <c r="W74" s="113"/>
      <c r="X74" s="116"/>
      <c r="Y74" s="12"/>
      <c r="Z74" s="208"/>
      <c r="AA74" s="295"/>
      <c r="AB74" s="296"/>
      <c r="AC74" s="12">
        <v>1</v>
      </c>
      <c r="AD74" s="208"/>
      <c r="AE74" s="117">
        <f>M74-J74</f>
        <v>-326.40114431024085</v>
      </c>
      <c r="AF74" s="110">
        <f>M74/J74</f>
        <v>0.90027462746402664</v>
      </c>
      <c r="AG74" s="291"/>
    </row>
    <row r="75" spans="1:33" ht="15.75" customHeight="1">
      <c r="A75" s="312"/>
      <c r="B75" s="100"/>
      <c r="C75" s="293"/>
      <c r="D75" s="294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07"/>
      <c r="S75" s="47"/>
      <c r="T75" s="48"/>
      <c r="U75" s="111"/>
      <c r="V75" s="112"/>
      <c r="W75" s="113"/>
      <c r="X75" s="116"/>
      <c r="Y75" s="12"/>
      <c r="Z75" s="208"/>
      <c r="AA75" s="295"/>
      <c r="AB75" s="296"/>
      <c r="AC75" s="12"/>
      <c r="AD75" s="208"/>
      <c r="AE75" s="117"/>
      <c r="AF75" s="110"/>
      <c r="AG75" s="291"/>
    </row>
    <row r="76" spans="1:33" ht="15.75" customHeight="1">
      <c r="A76" s="312"/>
      <c r="B76" s="100"/>
      <c r="C76" s="293"/>
      <c r="D76" s="294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07"/>
      <c r="S76" s="47"/>
      <c r="T76" s="48"/>
      <c r="U76" s="111"/>
      <c r="V76" s="112"/>
      <c r="W76" s="113"/>
      <c r="X76" s="116"/>
      <c r="Y76" s="12"/>
      <c r="Z76" s="208"/>
      <c r="AA76" s="295"/>
      <c r="AB76" s="296"/>
      <c r="AC76" s="12"/>
      <c r="AD76" s="208"/>
      <c r="AE76" s="117"/>
      <c r="AF76" s="110"/>
      <c r="AG76" s="291"/>
    </row>
    <row r="77" spans="1:33" ht="15.75" customHeight="1">
      <c r="A77" s="312"/>
      <c r="B77" s="100"/>
      <c r="C77" s="293"/>
      <c r="D77" s="294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307"/>
      <c r="S77" s="47"/>
      <c r="T77" s="48"/>
      <c r="U77" s="111"/>
      <c r="V77" s="112"/>
      <c r="W77" s="113"/>
      <c r="X77" s="116"/>
      <c r="Y77" s="12"/>
      <c r="Z77" s="208"/>
      <c r="AA77" s="295"/>
      <c r="AB77" s="296"/>
      <c r="AC77" s="12"/>
      <c r="AD77" s="208"/>
      <c r="AE77" s="117"/>
      <c r="AF77" s="110"/>
      <c r="AG77" s="291"/>
    </row>
    <row r="78" spans="1:33" ht="15.75" customHeight="1">
      <c r="A78" s="312"/>
      <c r="B78" s="100"/>
      <c r="C78" s="293"/>
      <c r="D78" s="294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07"/>
      <c r="S78" s="47"/>
      <c r="T78" s="48"/>
      <c r="U78" s="111"/>
      <c r="V78" s="112"/>
      <c r="W78" s="113"/>
      <c r="X78" s="116"/>
      <c r="Y78" s="12"/>
      <c r="Z78" s="208"/>
      <c r="AA78" s="295"/>
      <c r="AB78" s="296"/>
      <c r="AC78" s="12"/>
      <c r="AD78" s="208"/>
      <c r="AE78" s="117"/>
      <c r="AF78" s="110"/>
      <c r="AG78" s="291"/>
    </row>
    <row r="79" spans="1:33" ht="15.75" customHeight="1">
      <c r="A79" s="312"/>
      <c r="B79" s="100"/>
      <c r="C79" s="293"/>
      <c r="D79" s="294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307"/>
      <c r="S79" s="47"/>
      <c r="T79" s="48"/>
      <c r="U79" s="111"/>
      <c r="V79" s="112"/>
      <c r="W79" s="113"/>
      <c r="X79" s="116"/>
      <c r="Y79" s="12"/>
      <c r="Z79" s="208"/>
      <c r="AA79" s="295"/>
      <c r="AB79" s="296"/>
      <c r="AC79" s="12"/>
      <c r="AD79" s="208"/>
      <c r="AE79" s="117"/>
      <c r="AF79" s="110"/>
      <c r="AG79" s="291"/>
    </row>
    <row r="80" spans="1:33" ht="15.75" customHeight="1">
      <c r="A80" s="312"/>
      <c r="B80" s="100"/>
      <c r="C80" s="293"/>
      <c r="D80" s="294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07"/>
      <c r="S80" s="47"/>
      <c r="T80" s="48"/>
      <c r="U80" s="111"/>
      <c r="V80" s="112"/>
      <c r="W80" s="113"/>
      <c r="X80" s="116"/>
      <c r="Y80" s="12"/>
      <c r="Z80" s="208"/>
      <c r="AA80" s="295"/>
      <c r="AB80" s="296"/>
      <c r="AC80" s="12"/>
      <c r="AD80" s="208"/>
      <c r="AE80" s="117"/>
      <c r="AF80" s="110"/>
      <c r="AG80" s="291"/>
    </row>
    <row r="81" spans="1:33" ht="15.75" customHeight="1">
      <c r="A81" s="312"/>
      <c r="B81" s="100"/>
      <c r="C81" s="293"/>
      <c r="D81" s="294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07"/>
      <c r="S81" s="47"/>
      <c r="T81" s="48"/>
      <c r="U81" s="111"/>
      <c r="V81" s="112"/>
      <c r="W81" s="113"/>
      <c r="X81" s="127"/>
      <c r="Y81" s="12"/>
      <c r="Z81" s="208"/>
      <c r="AA81" s="295"/>
      <c r="AB81" s="296"/>
      <c r="AC81" s="12"/>
      <c r="AD81" s="208"/>
      <c r="AE81" s="117"/>
      <c r="AF81" s="110"/>
      <c r="AG81" s="291"/>
    </row>
    <row r="82" spans="1:33" ht="15.75" customHeight="1">
      <c r="A82" s="312"/>
      <c r="B82" s="100"/>
      <c r="C82" s="293"/>
      <c r="D82" s="294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07"/>
      <c r="S82" s="47"/>
      <c r="T82" s="48"/>
      <c r="U82" s="111"/>
      <c r="V82" s="112"/>
      <c r="W82" s="113"/>
      <c r="X82" s="127"/>
      <c r="Y82" s="12"/>
      <c r="Z82" s="208"/>
      <c r="AA82" s="295"/>
      <c r="AB82" s="296"/>
      <c r="AC82" s="12"/>
      <c r="AD82" s="208"/>
      <c r="AE82" s="117"/>
      <c r="AF82" s="110"/>
      <c r="AG82" s="291"/>
    </row>
    <row r="83" spans="1:33" ht="15.75" customHeight="1">
      <c r="A83" s="312"/>
      <c r="B83" s="100"/>
      <c r="C83" s="293"/>
      <c r="D83" s="294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07"/>
      <c r="S83" s="47"/>
      <c r="T83" s="48"/>
      <c r="U83" s="111"/>
      <c r="V83" s="112"/>
      <c r="W83" s="113"/>
      <c r="X83" s="127"/>
      <c r="Y83" s="12"/>
      <c r="Z83" s="208"/>
      <c r="AA83" s="295"/>
      <c r="AB83" s="296"/>
      <c r="AC83" s="12"/>
      <c r="AD83" s="208"/>
      <c r="AE83" s="117"/>
      <c r="AF83" s="110"/>
      <c r="AG83" s="291"/>
    </row>
    <row r="84" spans="1:33" ht="15.75" customHeight="1">
      <c r="A84" s="312"/>
      <c r="B84" s="100"/>
      <c r="C84" s="293"/>
      <c r="D84" s="294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07"/>
      <c r="S84" s="47"/>
      <c r="T84" s="48"/>
      <c r="U84" s="111"/>
      <c r="V84" s="112"/>
      <c r="W84" s="113"/>
      <c r="X84" s="127"/>
      <c r="Y84" s="12"/>
      <c r="Z84" s="208"/>
      <c r="AA84" s="295"/>
      <c r="AB84" s="296"/>
      <c r="AC84" s="12"/>
      <c r="AD84" s="208"/>
      <c r="AE84" s="117"/>
      <c r="AF84" s="110"/>
      <c r="AG84" s="291"/>
    </row>
    <row r="85" spans="1:33" ht="15.75" customHeight="1">
      <c r="A85" s="312"/>
      <c r="B85" s="100"/>
      <c r="C85" s="293"/>
      <c r="D85" s="294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07"/>
      <c r="S85" s="47"/>
      <c r="T85" s="48"/>
      <c r="U85" s="111"/>
      <c r="V85" s="112"/>
      <c r="W85" s="113"/>
      <c r="X85" s="127"/>
      <c r="Y85" s="12"/>
      <c r="Z85" s="208"/>
      <c r="AA85" s="295"/>
      <c r="AB85" s="296"/>
      <c r="AC85" s="12"/>
      <c r="AD85" s="208"/>
      <c r="AE85" s="117"/>
      <c r="AF85" s="110"/>
      <c r="AG85" s="291"/>
    </row>
    <row r="86" spans="1:33" ht="15.75" customHeight="1">
      <c r="A86" s="312"/>
      <c r="B86" s="100"/>
      <c r="C86" s="293"/>
      <c r="D86" s="294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07"/>
      <c r="S86" s="47"/>
      <c r="T86" s="48"/>
      <c r="U86" s="111"/>
      <c r="V86" s="112"/>
      <c r="W86" s="113"/>
      <c r="X86" s="127"/>
      <c r="Y86" s="12"/>
      <c r="Z86" s="208"/>
      <c r="AA86" s="295"/>
      <c r="AB86" s="296"/>
      <c r="AC86" s="12"/>
      <c r="AD86" s="208"/>
      <c r="AE86" s="117"/>
      <c r="AF86" s="110"/>
      <c r="AG86" s="291"/>
    </row>
    <row r="87" spans="1:33" ht="15.75" customHeight="1">
      <c r="A87" s="312"/>
      <c r="B87" s="100"/>
      <c r="C87" s="293"/>
      <c r="D87" s="294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07"/>
      <c r="S87" s="47"/>
      <c r="T87" s="48"/>
      <c r="U87" s="111"/>
      <c r="V87" s="112"/>
      <c r="W87" s="113"/>
      <c r="X87" s="127"/>
      <c r="Y87" s="12"/>
      <c r="Z87" s="208"/>
      <c r="AA87" s="295"/>
      <c r="AB87" s="296"/>
      <c r="AC87" s="12"/>
      <c r="AD87" s="208"/>
      <c r="AE87" s="117"/>
      <c r="AF87" s="110"/>
      <c r="AG87" s="291"/>
    </row>
    <row r="88" spans="1:33" ht="15.75" customHeight="1">
      <c r="A88" s="312"/>
      <c r="B88" s="163"/>
      <c r="C88" s="293"/>
      <c r="D88" s="294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07"/>
      <c r="S88" s="119"/>
      <c r="T88" s="120"/>
      <c r="U88" s="130"/>
      <c r="V88" s="131"/>
      <c r="W88" s="126"/>
      <c r="X88" s="127"/>
      <c r="Y88" s="12"/>
      <c r="Z88" s="208"/>
      <c r="AA88" s="295"/>
      <c r="AB88" s="296"/>
      <c r="AC88" s="12"/>
      <c r="AD88" s="208"/>
      <c r="AE88" s="165"/>
      <c r="AF88" s="125"/>
      <c r="AG88" s="291"/>
    </row>
    <row r="89" spans="1:33" ht="15.75" customHeight="1" thickBot="1">
      <c r="A89" s="313"/>
      <c r="B89" s="133" t="s">
        <v>117</v>
      </c>
      <c r="C89" s="297"/>
      <c r="D89" s="297"/>
      <c r="E89" s="134"/>
      <c r="F89" s="167"/>
      <c r="G89" s="135"/>
      <c r="H89" s="69"/>
      <c r="I89" s="136">
        <f t="shared" ref="I89:J89" si="26">AVERAGE(I73:I88)</f>
        <v>6</v>
      </c>
      <c r="J89" s="137">
        <f t="shared" si="26"/>
        <v>3436.5</v>
      </c>
      <c r="K89" s="138">
        <f t="shared" ref="K89" si="27">J89/I89</f>
        <v>572.75</v>
      </c>
      <c r="L89" s="136">
        <f t="shared" ref="L89:M89" si="28">AVERAGE(L73:L88)</f>
        <v>6</v>
      </c>
      <c r="M89" s="137">
        <f t="shared" si="28"/>
        <v>3103.1399745419249</v>
      </c>
      <c r="N89" s="138">
        <f>M89/L89</f>
        <v>517.18999575698751</v>
      </c>
      <c r="O89" s="139">
        <f>L89-I89</f>
        <v>0</v>
      </c>
      <c r="P89" s="140">
        <f>N89-K89</f>
        <v>-55.560004243012486</v>
      </c>
      <c r="Q89" s="141">
        <f>N89/K89</f>
        <v>0.90299431821385856</v>
      </c>
      <c r="R89" s="308"/>
      <c r="S89" s="142">
        <f>S73</f>
        <v>0.49608796296296298</v>
      </c>
      <c r="T89" s="143">
        <f>INDEX(T73:T88,COUNTA(T73:T88))</f>
        <v>0.54613425925925929</v>
      </c>
      <c r="U89" s="144"/>
      <c r="V89" s="166"/>
      <c r="W89" s="167"/>
      <c r="X89" s="138"/>
      <c r="Y89" s="181">
        <f>SUM(Y73:Y88)</f>
        <v>0</v>
      </c>
      <c r="Z89" s="182">
        <f>SUM(Z73:Z88)</f>
        <v>0</v>
      </c>
      <c r="AA89" s="298"/>
      <c r="AB89" s="299"/>
      <c r="AC89" s="181">
        <f>SUM(AC73:AC88)</f>
        <v>2</v>
      </c>
      <c r="AD89" s="194">
        <f>SUM(AD73:AD88)</f>
        <v>0</v>
      </c>
      <c r="AE89" s="168">
        <f>M89-J89</f>
        <v>-333.36002545807514</v>
      </c>
      <c r="AF89" s="141">
        <f>M89/J89</f>
        <v>0.90299431821385856</v>
      </c>
      <c r="AG89" s="292"/>
    </row>
    <row r="90" spans="1:33" ht="15.75" customHeight="1">
      <c r="A90" s="300" t="s">
        <v>215</v>
      </c>
      <c r="B90" s="146" t="s">
        <v>184</v>
      </c>
      <c r="C90" s="304" t="s">
        <v>210</v>
      </c>
      <c r="D90" s="305"/>
      <c r="E90" s="147">
        <v>50.67</v>
      </c>
      <c r="F90" s="97">
        <v>539</v>
      </c>
      <c r="G90" s="148">
        <f t="shared" ref="G90:G92" si="29">E90*F90</f>
        <v>27311.13</v>
      </c>
      <c r="H90" s="149"/>
      <c r="I90" s="150">
        <v>20</v>
      </c>
      <c r="J90" s="151">
        <v>2000</v>
      </c>
      <c r="K90" s="152">
        <f>J90/I90</f>
        <v>100</v>
      </c>
      <c r="L90" s="153">
        <v>20</v>
      </c>
      <c r="M90" s="151">
        <f>F90/V90*60</f>
        <v>1773.6745886654453</v>
      </c>
      <c r="N90" s="152">
        <f>M90/L90</f>
        <v>88.683729433272262</v>
      </c>
      <c r="O90" s="154">
        <f>L90-I90</f>
        <v>0</v>
      </c>
      <c r="P90" s="155">
        <f>N90-K90</f>
        <v>-11.316270566727738</v>
      </c>
      <c r="Q90" s="156">
        <f>N90/K90</f>
        <v>0.88683729433272263</v>
      </c>
      <c r="R90" s="306">
        <f>Q106</f>
        <v>0.887190859684719</v>
      </c>
      <c r="S90" s="157">
        <v>0.70833333333333337</v>
      </c>
      <c r="T90" s="158">
        <v>0.72099537037037043</v>
      </c>
      <c r="U90" s="159"/>
      <c r="V90" s="160">
        <v>18.233333333333359</v>
      </c>
      <c r="W90" s="158"/>
      <c r="X90" s="169"/>
      <c r="Y90" s="206"/>
      <c r="Z90" s="207"/>
      <c r="AA90" s="309"/>
      <c r="AB90" s="310"/>
      <c r="AC90" s="206">
        <v>1</v>
      </c>
      <c r="AD90" s="207"/>
      <c r="AE90" s="115">
        <f>M90-J90</f>
        <v>-226.3254113345547</v>
      </c>
      <c r="AF90" s="156">
        <f>M90/J90</f>
        <v>0.88683729433272263</v>
      </c>
      <c r="AG90" s="290">
        <f>AF106</f>
        <v>0.887190859684719</v>
      </c>
    </row>
    <row r="91" spans="1:33" ht="15.75" customHeight="1">
      <c r="A91" s="301"/>
      <c r="B91" s="163" t="s">
        <v>184</v>
      </c>
      <c r="C91" s="293" t="s">
        <v>216</v>
      </c>
      <c r="D91" s="294"/>
      <c r="E91" s="101">
        <v>54.09</v>
      </c>
      <c r="F91" s="102">
        <v>1877</v>
      </c>
      <c r="G91" s="103">
        <f t="shared" si="29"/>
        <v>101526.93000000001</v>
      </c>
      <c r="H91" s="26"/>
      <c r="I91" s="104">
        <v>19</v>
      </c>
      <c r="J91" s="105">
        <v>2000</v>
      </c>
      <c r="K91" s="106">
        <f t="shared" ref="K91:K92" si="30">J91/I91</f>
        <v>105.26315789473684</v>
      </c>
      <c r="L91" s="107">
        <v>19</v>
      </c>
      <c r="M91" s="105">
        <f>F91/V91*60</f>
        <v>1774.0089262273546</v>
      </c>
      <c r="N91" s="106">
        <f>M91/L91</f>
        <v>93.368890854071296</v>
      </c>
      <c r="O91" s="108">
        <f>L91-I91</f>
        <v>0</v>
      </c>
      <c r="P91" s="109">
        <f>N91-K91</f>
        <v>-11.89426704066554</v>
      </c>
      <c r="Q91" s="110">
        <f>N91/K91</f>
        <v>0.88700446311367742</v>
      </c>
      <c r="R91" s="307"/>
      <c r="S91" s="47">
        <v>0.72430555555555554</v>
      </c>
      <c r="T91" s="48">
        <v>0.76839120370370373</v>
      </c>
      <c r="U91" s="111">
        <v>4.7666666666665591</v>
      </c>
      <c r="V91" s="112">
        <v>63.483333333333398</v>
      </c>
      <c r="W91" s="113"/>
      <c r="X91" s="116"/>
      <c r="Y91" s="12"/>
      <c r="Z91" s="208"/>
      <c r="AA91" s="295"/>
      <c r="AB91" s="296"/>
      <c r="AC91" s="12">
        <v>1</v>
      </c>
      <c r="AD91" s="208"/>
      <c r="AE91" s="117">
        <f>M91-J91</f>
        <v>-225.99107377264545</v>
      </c>
      <c r="AF91" s="110">
        <f>M91/J91</f>
        <v>0.88700446311367731</v>
      </c>
      <c r="AG91" s="291"/>
    </row>
    <row r="92" spans="1:33" ht="15.75" customHeight="1">
      <c r="A92" s="301"/>
      <c r="B92" s="163" t="s">
        <v>184</v>
      </c>
      <c r="C92" s="293" t="s">
        <v>218</v>
      </c>
      <c r="D92" s="294"/>
      <c r="E92" s="101">
        <v>58.17</v>
      </c>
      <c r="F92" s="102">
        <v>2156</v>
      </c>
      <c r="G92" s="103">
        <f t="shared" si="29"/>
        <v>125414.52</v>
      </c>
      <c r="H92" s="26"/>
      <c r="I92" s="104">
        <v>19</v>
      </c>
      <c r="J92" s="105">
        <v>1800</v>
      </c>
      <c r="K92" s="106">
        <f t="shared" si="30"/>
        <v>94.736842105263165</v>
      </c>
      <c r="L92" s="107">
        <v>19</v>
      </c>
      <c r="M92" s="105">
        <f>F92/V92*60</f>
        <v>1598.0234712785698</v>
      </c>
      <c r="N92" s="106">
        <f>M92/L92</f>
        <v>84.106498488345778</v>
      </c>
      <c r="O92" s="108">
        <f>L92-I92</f>
        <v>0</v>
      </c>
      <c r="P92" s="109">
        <f>N92-K92</f>
        <v>-10.630343616917386</v>
      </c>
      <c r="Q92" s="110">
        <f>N92/K92</f>
        <v>0.88779081737698318</v>
      </c>
      <c r="R92" s="307"/>
      <c r="S92" s="47">
        <v>0.77156250000000004</v>
      </c>
      <c r="T92" s="48">
        <v>0.82777777777777772</v>
      </c>
      <c r="U92" s="111">
        <v>4.5666666666666877</v>
      </c>
      <c r="V92" s="112">
        <v>80.949999999999861</v>
      </c>
      <c r="W92" s="113"/>
      <c r="X92" s="116"/>
      <c r="Y92" s="12"/>
      <c r="Z92" s="208"/>
      <c r="AA92" s="295"/>
      <c r="AB92" s="296"/>
      <c r="AC92" s="12">
        <v>2</v>
      </c>
      <c r="AD92" s="208"/>
      <c r="AE92" s="117">
        <f>M92-J92</f>
        <v>-201.97652872143021</v>
      </c>
      <c r="AF92" s="110">
        <f>M92/J92</f>
        <v>0.88779081737698318</v>
      </c>
      <c r="AG92" s="291"/>
    </row>
    <row r="93" spans="1:33" ht="15.75" customHeight="1">
      <c r="A93" s="301"/>
      <c r="B93" s="163"/>
      <c r="C93" s="293"/>
      <c r="D93" s="294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07"/>
      <c r="S93" s="47"/>
      <c r="T93" s="48"/>
      <c r="U93" s="111"/>
      <c r="V93" s="112"/>
      <c r="W93" s="113"/>
      <c r="X93" s="116"/>
      <c r="Y93" s="12"/>
      <c r="Z93" s="208"/>
      <c r="AA93" s="295"/>
      <c r="AB93" s="296"/>
      <c r="AC93" s="12"/>
      <c r="AD93" s="208"/>
      <c r="AE93" s="117"/>
      <c r="AF93" s="110"/>
      <c r="AG93" s="291"/>
    </row>
    <row r="94" spans="1:33" ht="15.75" customHeight="1">
      <c r="A94" s="302"/>
      <c r="B94" s="163"/>
      <c r="C94" s="293"/>
      <c r="D94" s="294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307"/>
      <c r="S94" s="47"/>
      <c r="T94" s="48"/>
      <c r="U94" s="111"/>
      <c r="V94" s="112"/>
      <c r="W94" s="113"/>
      <c r="X94" s="116"/>
      <c r="Y94" s="12"/>
      <c r="Z94" s="208"/>
      <c r="AA94" s="295"/>
      <c r="AB94" s="296"/>
      <c r="AC94" s="12"/>
      <c r="AD94" s="208"/>
      <c r="AE94" s="117"/>
      <c r="AF94" s="110"/>
      <c r="AG94" s="291"/>
    </row>
    <row r="95" spans="1:33" ht="15.75" customHeight="1">
      <c r="A95" s="302"/>
      <c r="B95" s="163"/>
      <c r="C95" s="293"/>
      <c r="D95" s="294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07"/>
      <c r="S95" s="47"/>
      <c r="T95" s="48"/>
      <c r="U95" s="111"/>
      <c r="V95" s="112"/>
      <c r="W95" s="113"/>
      <c r="X95" s="116"/>
      <c r="Y95" s="12"/>
      <c r="Z95" s="208"/>
      <c r="AA95" s="295"/>
      <c r="AB95" s="296"/>
      <c r="AC95" s="12"/>
      <c r="AD95" s="208"/>
      <c r="AE95" s="117"/>
      <c r="AF95" s="110"/>
      <c r="AG95" s="291"/>
    </row>
    <row r="96" spans="1:33" ht="15.75" customHeight="1">
      <c r="A96" s="302"/>
      <c r="B96" s="163"/>
      <c r="C96" s="293"/>
      <c r="D96" s="294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307"/>
      <c r="S96" s="119"/>
      <c r="T96" s="120"/>
      <c r="U96" s="111"/>
      <c r="V96" s="112"/>
      <c r="W96" s="120"/>
      <c r="X96" s="191"/>
      <c r="Y96" s="12"/>
      <c r="Z96" s="208"/>
      <c r="AA96" s="295"/>
      <c r="AB96" s="296"/>
      <c r="AC96" s="12"/>
      <c r="AD96" s="208"/>
      <c r="AE96" s="117"/>
      <c r="AF96" s="110"/>
      <c r="AG96" s="291"/>
    </row>
    <row r="97" spans="1:33" ht="15.75" customHeight="1">
      <c r="A97" s="302"/>
      <c r="B97" s="163"/>
      <c r="C97" s="293"/>
      <c r="D97" s="294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07"/>
      <c r="S97" s="119"/>
      <c r="T97" s="120"/>
      <c r="U97" s="111"/>
      <c r="V97" s="112"/>
      <c r="W97" s="120"/>
      <c r="X97" s="191"/>
      <c r="Y97" s="12"/>
      <c r="Z97" s="208"/>
      <c r="AA97" s="295"/>
      <c r="AB97" s="296"/>
      <c r="AC97" s="12"/>
      <c r="AD97" s="208"/>
      <c r="AE97" s="117"/>
      <c r="AF97" s="110"/>
      <c r="AG97" s="291"/>
    </row>
    <row r="98" spans="1:33" ht="15.75" customHeight="1">
      <c r="A98" s="302"/>
      <c r="B98" s="163"/>
      <c r="C98" s="293"/>
      <c r="D98" s="294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07"/>
      <c r="S98" s="119"/>
      <c r="T98" s="120"/>
      <c r="U98" s="111"/>
      <c r="V98" s="112"/>
      <c r="W98" s="120"/>
      <c r="X98" s="191"/>
      <c r="Y98" s="12"/>
      <c r="Z98" s="208"/>
      <c r="AA98" s="295"/>
      <c r="AB98" s="296"/>
      <c r="AC98" s="12"/>
      <c r="AD98" s="208"/>
      <c r="AE98" s="117"/>
      <c r="AF98" s="110"/>
      <c r="AG98" s="291"/>
    </row>
    <row r="99" spans="1:33" ht="15.75" customHeight="1">
      <c r="A99" s="302"/>
      <c r="B99" s="163"/>
      <c r="C99" s="293"/>
      <c r="D99" s="294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07"/>
      <c r="S99" s="119"/>
      <c r="T99" s="120"/>
      <c r="U99" s="111"/>
      <c r="V99" s="112"/>
      <c r="W99" s="120"/>
      <c r="X99" s="191"/>
      <c r="Y99" s="12"/>
      <c r="Z99" s="208"/>
      <c r="AA99" s="295"/>
      <c r="AB99" s="296"/>
      <c r="AC99" s="12"/>
      <c r="AD99" s="208"/>
      <c r="AE99" s="117"/>
      <c r="AF99" s="110"/>
      <c r="AG99" s="291"/>
    </row>
    <row r="100" spans="1:33" ht="15.75" customHeight="1">
      <c r="A100" s="302"/>
      <c r="B100" s="163"/>
      <c r="C100" s="293"/>
      <c r="D100" s="294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07"/>
      <c r="S100" s="119"/>
      <c r="T100" s="120"/>
      <c r="U100" s="111"/>
      <c r="V100" s="112"/>
      <c r="W100" s="120"/>
      <c r="X100" s="191"/>
      <c r="Y100" s="12"/>
      <c r="Z100" s="208"/>
      <c r="AA100" s="295"/>
      <c r="AB100" s="296"/>
      <c r="AC100" s="12"/>
      <c r="AD100" s="208"/>
      <c r="AE100" s="117"/>
      <c r="AF100" s="110"/>
      <c r="AG100" s="291"/>
    </row>
    <row r="101" spans="1:33" ht="15.75" customHeight="1">
      <c r="A101" s="302"/>
      <c r="B101" s="163"/>
      <c r="C101" s="293"/>
      <c r="D101" s="294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07"/>
      <c r="S101" s="119"/>
      <c r="T101" s="120"/>
      <c r="U101" s="111"/>
      <c r="V101" s="112"/>
      <c r="W101" s="120"/>
      <c r="X101" s="191"/>
      <c r="Y101" s="12"/>
      <c r="Z101" s="208"/>
      <c r="AA101" s="295"/>
      <c r="AB101" s="296"/>
      <c r="AC101" s="12"/>
      <c r="AD101" s="208"/>
      <c r="AE101" s="117"/>
      <c r="AF101" s="110"/>
      <c r="AG101" s="291"/>
    </row>
    <row r="102" spans="1:33" ht="15.75" customHeight="1">
      <c r="A102" s="302"/>
      <c r="B102" s="163"/>
      <c r="C102" s="293"/>
      <c r="D102" s="294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07"/>
      <c r="S102" s="119"/>
      <c r="T102" s="120"/>
      <c r="U102" s="111"/>
      <c r="V102" s="112"/>
      <c r="W102" s="120"/>
      <c r="X102" s="191"/>
      <c r="Y102" s="12"/>
      <c r="Z102" s="208"/>
      <c r="AA102" s="295"/>
      <c r="AB102" s="296"/>
      <c r="AC102" s="12"/>
      <c r="AD102" s="208"/>
      <c r="AE102" s="117"/>
      <c r="AF102" s="110"/>
      <c r="AG102" s="291"/>
    </row>
    <row r="103" spans="1:33" ht="15.75" customHeight="1">
      <c r="A103" s="302"/>
      <c r="B103" s="163"/>
      <c r="C103" s="293"/>
      <c r="D103" s="294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07"/>
      <c r="S103" s="119"/>
      <c r="T103" s="120"/>
      <c r="U103" s="111"/>
      <c r="V103" s="112"/>
      <c r="W103" s="120"/>
      <c r="X103" s="191"/>
      <c r="Y103" s="12"/>
      <c r="Z103" s="208"/>
      <c r="AA103" s="295"/>
      <c r="AB103" s="296"/>
      <c r="AC103" s="12"/>
      <c r="AD103" s="208"/>
      <c r="AE103" s="117"/>
      <c r="AF103" s="110"/>
      <c r="AG103" s="291"/>
    </row>
    <row r="104" spans="1:33" ht="15.75" customHeight="1">
      <c r="A104" s="302"/>
      <c r="B104" s="163"/>
      <c r="C104" s="293"/>
      <c r="D104" s="294"/>
      <c r="E104" s="101"/>
      <c r="F104" s="128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07"/>
      <c r="S104" s="119"/>
      <c r="T104" s="120"/>
      <c r="U104" s="111"/>
      <c r="V104" s="112"/>
      <c r="W104" s="120"/>
      <c r="X104" s="191"/>
      <c r="Y104" s="12"/>
      <c r="Z104" s="208"/>
      <c r="AA104" s="295"/>
      <c r="AB104" s="296"/>
      <c r="AC104" s="12"/>
      <c r="AD104" s="208"/>
      <c r="AE104" s="117"/>
      <c r="AF104" s="110"/>
      <c r="AG104" s="291"/>
    </row>
    <row r="105" spans="1:33" ht="15.75" customHeight="1">
      <c r="A105" s="302"/>
      <c r="B105" s="163"/>
      <c r="C105" s="293"/>
      <c r="D105" s="294"/>
      <c r="E105" s="164"/>
      <c r="F105" s="128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07"/>
      <c r="S105" s="119"/>
      <c r="T105" s="120"/>
      <c r="U105" s="130"/>
      <c r="V105" s="131"/>
      <c r="W105" s="126"/>
      <c r="X105" s="127"/>
      <c r="Y105" s="12"/>
      <c r="Z105" s="208"/>
      <c r="AA105" s="295"/>
      <c r="AB105" s="296"/>
      <c r="AC105" s="12"/>
      <c r="AD105" s="208"/>
      <c r="AE105" s="165"/>
      <c r="AF105" s="125"/>
      <c r="AG105" s="291"/>
    </row>
    <row r="106" spans="1:33" ht="15.75" customHeight="1" thickBot="1">
      <c r="A106" s="303"/>
      <c r="B106" s="133" t="s">
        <v>117</v>
      </c>
      <c r="C106" s="297"/>
      <c r="D106" s="297"/>
      <c r="E106" s="134"/>
      <c r="F106" s="167"/>
      <c r="G106" s="135"/>
      <c r="H106" s="69"/>
      <c r="I106" s="136">
        <f t="shared" ref="I106:J106" si="31">AVERAGE(I90:I105)</f>
        <v>19.333333333333332</v>
      </c>
      <c r="J106" s="137">
        <f t="shared" si="31"/>
        <v>1933.3333333333333</v>
      </c>
      <c r="K106" s="138">
        <f t="shared" ref="K106" si="32">J106/I106</f>
        <v>100</v>
      </c>
      <c r="L106" s="136">
        <f t="shared" ref="L106:M106" si="33">AVERAGE(L90:L105)</f>
        <v>19.333333333333332</v>
      </c>
      <c r="M106" s="137">
        <f t="shared" si="33"/>
        <v>1715.2356620571234</v>
      </c>
      <c r="N106" s="138">
        <f>M106/L106</f>
        <v>88.719085968471902</v>
      </c>
      <c r="O106" s="139">
        <f>L106-I106</f>
        <v>0</v>
      </c>
      <c r="P106" s="140">
        <f>N106-K106</f>
        <v>-11.280914031528098</v>
      </c>
      <c r="Q106" s="141">
        <f>N106/K106</f>
        <v>0.887190859684719</v>
      </c>
      <c r="R106" s="308"/>
      <c r="S106" s="142">
        <f>S90</f>
        <v>0.70833333333333337</v>
      </c>
      <c r="T106" s="143">
        <f>INDEX(T90:T105,COUNTA(T90:T105))</f>
        <v>0.82777777777777772</v>
      </c>
      <c r="U106" s="144"/>
      <c r="V106" s="166"/>
      <c r="W106" s="167"/>
      <c r="X106" s="138"/>
      <c r="Y106" s="181">
        <f t="shared" ref="Y106:Z106" si="34">SUM(Y90:Y105)</f>
        <v>0</v>
      </c>
      <c r="Z106" s="182">
        <f t="shared" si="34"/>
        <v>0</v>
      </c>
      <c r="AA106" s="298"/>
      <c r="AB106" s="299"/>
      <c r="AC106" s="181">
        <f t="shared" ref="AC106:AD106" si="35">SUM(AC90:AC105)</f>
        <v>4</v>
      </c>
      <c r="AD106" s="182">
        <f t="shared" si="35"/>
        <v>0</v>
      </c>
      <c r="AE106" s="168">
        <f>M106-J106</f>
        <v>-218.09767127620989</v>
      </c>
      <c r="AF106" s="141">
        <f>M106/J106</f>
        <v>0.887190859684719</v>
      </c>
      <c r="AG106" s="292"/>
    </row>
    <row r="107" spans="1:33" ht="15.75" customHeight="1">
      <c r="A107" s="311" t="s">
        <v>229</v>
      </c>
      <c r="B107" s="146" t="s">
        <v>184</v>
      </c>
      <c r="C107" s="304" t="s">
        <v>211</v>
      </c>
      <c r="D107" s="305"/>
      <c r="E107" s="147">
        <v>57.3</v>
      </c>
      <c r="F107" s="97">
        <v>1356</v>
      </c>
      <c r="G107" s="148">
        <f t="shared" ref="G107:G110" si="36">E107*F107</f>
        <v>77698.8</v>
      </c>
      <c r="H107" s="149"/>
      <c r="I107" s="150">
        <v>21</v>
      </c>
      <c r="J107" s="151">
        <v>2000</v>
      </c>
      <c r="K107" s="152">
        <f>J107/I107</f>
        <v>95.238095238095241</v>
      </c>
      <c r="L107" s="153">
        <v>21</v>
      </c>
      <c r="M107" s="151">
        <f>F107/V107*60</f>
        <v>1773.8372093023227</v>
      </c>
      <c r="N107" s="152">
        <f>M107/L107</f>
        <v>84.468438538205845</v>
      </c>
      <c r="O107" s="154">
        <f>L107-I107</f>
        <v>0</v>
      </c>
      <c r="P107" s="155">
        <f>N107-K107</f>
        <v>-10.769656699889396</v>
      </c>
      <c r="Q107" s="156">
        <f>N107/K107</f>
        <v>0.88691860465116135</v>
      </c>
      <c r="R107" s="306">
        <f>Q123</f>
        <v>0.88685743126188321</v>
      </c>
      <c r="S107" s="157">
        <v>0.7084259259259259</v>
      </c>
      <c r="T107" s="158">
        <v>0.74027777777777781</v>
      </c>
      <c r="U107" s="159"/>
      <c r="V107" s="160">
        <v>45.866666666666745</v>
      </c>
      <c r="W107" s="158"/>
      <c r="X107" s="169"/>
      <c r="Y107" s="206"/>
      <c r="Z107" s="207"/>
      <c r="AA107" s="309"/>
      <c r="AB107" s="310"/>
      <c r="AC107" s="206">
        <v>1</v>
      </c>
      <c r="AD107" s="207"/>
      <c r="AE107" s="115">
        <f>M107-J107</f>
        <v>-226.16279069767734</v>
      </c>
      <c r="AF107" s="156">
        <f>M107/J107</f>
        <v>0.88691860465116135</v>
      </c>
      <c r="AG107" s="290">
        <f>AF123</f>
        <v>0.88685743126188321</v>
      </c>
    </row>
    <row r="108" spans="1:33" ht="15.75" customHeight="1">
      <c r="A108" s="312"/>
      <c r="B108" s="163" t="s">
        <v>184</v>
      </c>
      <c r="C108" s="293" t="s">
        <v>212</v>
      </c>
      <c r="D108" s="294"/>
      <c r="E108" s="101">
        <v>56.79</v>
      </c>
      <c r="F108" s="102">
        <v>1641</v>
      </c>
      <c r="G108" s="103">
        <f t="shared" si="36"/>
        <v>93192.39</v>
      </c>
      <c r="H108" s="26"/>
      <c r="I108" s="104">
        <v>23</v>
      </c>
      <c r="J108" s="105">
        <v>2000</v>
      </c>
      <c r="K108" s="106">
        <f t="shared" ref="K108:K110" si="37">J108/I108</f>
        <v>86.956521739130437</v>
      </c>
      <c r="L108" s="107">
        <v>23</v>
      </c>
      <c r="M108" s="105">
        <f>F108/V108*60</f>
        <v>1773.5214650255182</v>
      </c>
      <c r="N108" s="106">
        <f>M108/L108</f>
        <v>77.109628914152964</v>
      </c>
      <c r="O108" s="108">
        <f>L108-I108</f>
        <v>0</v>
      </c>
      <c r="P108" s="109">
        <f>N108-K108</f>
        <v>-9.8468928249774734</v>
      </c>
      <c r="Q108" s="110">
        <f>N108/K108</f>
        <v>0.88676073251275911</v>
      </c>
      <c r="R108" s="307"/>
      <c r="S108" s="47">
        <v>0.74408564814814815</v>
      </c>
      <c r="T108" s="48">
        <v>0.78263888888888888</v>
      </c>
      <c r="U108" s="111">
        <v>5.4833333333332845</v>
      </c>
      <c r="V108" s="112">
        <v>55.516666666666659</v>
      </c>
      <c r="W108" s="113"/>
      <c r="X108" s="116"/>
      <c r="Y108" s="12"/>
      <c r="Z108" s="208"/>
      <c r="AA108" s="295"/>
      <c r="AB108" s="296"/>
      <c r="AC108" s="12">
        <v>1</v>
      </c>
      <c r="AD108" s="208"/>
      <c r="AE108" s="117">
        <f>M108-J108</f>
        <v>-226.47853497448182</v>
      </c>
      <c r="AF108" s="110">
        <f>M108/J108</f>
        <v>0.88676073251275911</v>
      </c>
      <c r="AG108" s="291"/>
    </row>
    <row r="109" spans="1:33" ht="15.75" customHeight="1">
      <c r="A109" s="312"/>
      <c r="B109" s="163" t="s">
        <v>184</v>
      </c>
      <c r="C109" s="293" t="s">
        <v>213</v>
      </c>
      <c r="D109" s="294"/>
      <c r="E109" s="101">
        <v>56.87</v>
      </c>
      <c r="F109" s="102">
        <v>1231</v>
      </c>
      <c r="G109" s="103">
        <f t="shared" si="36"/>
        <v>70006.97</v>
      </c>
      <c r="H109" s="26"/>
      <c r="I109" s="104">
        <v>23</v>
      </c>
      <c r="J109" s="105">
        <v>2000</v>
      </c>
      <c r="K109" s="106">
        <f t="shared" si="37"/>
        <v>86.956521739130437</v>
      </c>
      <c r="L109" s="107">
        <v>23</v>
      </c>
      <c r="M109" s="105">
        <f>F109/V109*60</f>
        <v>1773.3493397358964</v>
      </c>
      <c r="N109" s="106">
        <f>M109/L109</f>
        <v>77.102145205908542</v>
      </c>
      <c r="O109" s="108">
        <f>L109-I109</f>
        <v>0</v>
      </c>
      <c r="P109" s="109">
        <f>N109-K109</f>
        <v>-9.8543765332218953</v>
      </c>
      <c r="Q109" s="110">
        <f>N109/K109</f>
        <v>0.88667466986794818</v>
      </c>
      <c r="R109" s="307"/>
      <c r="S109" s="47">
        <v>0.78704861111111113</v>
      </c>
      <c r="T109" s="48">
        <v>0.81597222222222221</v>
      </c>
      <c r="U109" s="111">
        <v>6.3500000000000334</v>
      </c>
      <c r="V109" s="112">
        <v>41.649999999999956</v>
      </c>
      <c r="W109" s="113"/>
      <c r="X109" s="116"/>
      <c r="Y109" s="12"/>
      <c r="Z109" s="208"/>
      <c r="AA109" s="295"/>
      <c r="AB109" s="296"/>
      <c r="AC109" s="12">
        <v>1</v>
      </c>
      <c r="AD109" s="208"/>
      <c r="AE109" s="117">
        <f>M109-J109</f>
        <v>-226.65066026410364</v>
      </c>
      <c r="AF109" s="110">
        <f>M109/J109</f>
        <v>0.88667466986794818</v>
      </c>
      <c r="AG109" s="291"/>
    </row>
    <row r="110" spans="1:33" ht="15.75" customHeight="1">
      <c r="A110" s="312"/>
      <c r="B110" s="163" t="s">
        <v>184</v>
      </c>
      <c r="C110" s="293" t="s">
        <v>214</v>
      </c>
      <c r="D110" s="294"/>
      <c r="E110" s="101">
        <v>47.6</v>
      </c>
      <c r="F110" s="102">
        <v>1510</v>
      </c>
      <c r="G110" s="103">
        <f t="shared" si="36"/>
        <v>71876</v>
      </c>
      <c r="H110" s="26"/>
      <c r="I110" s="104">
        <v>23</v>
      </c>
      <c r="J110" s="105">
        <v>2000</v>
      </c>
      <c r="K110" s="106">
        <f t="shared" si="37"/>
        <v>86.956521739130437</v>
      </c>
      <c r="L110" s="107">
        <v>23</v>
      </c>
      <c r="M110" s="105">
        <f>F110/V110*60</f>
        <v>1774.1514360313283</v>
      </c>
      <c r="N110" s="106">
        <f>M110/L110</f>
        <v>77.137018957883839</v>
      </c>
      <c r="O110" s="108">
        <f>L110-I110</f>
        <v>0</v>
      </c>
      <c r="P110" s="109">
        <f>N110-K110</f>
        <v>-9.819502781246598</v>
      </c>
      <c r="Q110" s="110">
        <f>N110/K110</f>
        <v>0.88707571801566409</v>
      </c>
      <c r="R110" s="307"/>
      <c r="S110" s="47">
        <v>0.81944444444444442</v>
      </c>
      <c r="T110" s="48">
        <v>0.85490740740740745</v>
      </c>
      <c r="U110" s="111">
        <v>4.9999999999999822</v>
      </c>
      <c r="V110" s="112">
        <v>51.066666666666762</v>
      </c>
      <c r="W110" s="113"/>
      <c r="X110" s="116"/>
      <c r="Y110" s="12"/>
      <c r="Z110" s="208"/>
      <c r="AA110" s="295"/>
      <c r="AB110" s="296"/>
      <c r="AC110" s="12">
        <v>1</v>
      </c>
      <c r="AD110" s="208"/>
      <c r="AE110" s="117">
        <f>M110-J110</f>
        <v>-225.84856396867167</v>
      </c>
      <c r="AF110" s="110">
        <f>M110/J110</f>
        <v>0.88707571801566421</v>
      </c>
      <c r="AG110" s="291"/>
    </row>
    <row r="111" spans="1:33" ht="15.75" customHeight="1">
      <c r="A111" s="312"/>
      <c r="B111" s="163"/>
      <c r="C111" s="293"/>
      <c r="D111" s="294"/>
      <c r="E111" s="101"/>
      <c r="F111" s="102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307"/>
      <c r="S111" s="47"/>
      <c r="T111" s="48"/>
      <c r="U111" s="111"/>
      <c r="V111" s="112"/>
      <c r="W111" s="113"/>
      <c r="X111" s="116"/>
      <c r="Y111" s="12"/>
      <c r="Z111" s="208"/>
      <c r="AA111" s="295"/>
      <c r="AB111" s="296"/>
      <c r="AC111" s="12"/>
      <c r="AD111" s="208"/>
      <c r="AE111" s="117"/>
      <c r="AF111" s="110"/>
      <c r="AG111" s="291"/>
    </row>
    <row r="112" spans="1:33" ht="15.75" customHeight="1">
      <c r="A112" s="312"/>
      <c r="B112" s="163"/>
      <c r="C112" s="293"/>
      <c r="D112" s="294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07"/>
      <c r="S112" s="47"/>
      <c r="T112" s="48"/>
      <c r="U112" s="111"/>
      <c r="V112" s="112"/>
      <c r="W112" s="113"/>
      <c r="X112" s="116"/>
      <c r="Y112" s="12"/>
      <c r="Z112" s="208"/>
      <c r="AA112" s="295"/>
      <c r="AB112" s="296"/>
      <c r="AC112" s="12"/>
      <c r="AD112" s="208"/>
      <c r="AE112" s="117"/>
      <c r="AF112" s="110"/>
      <c r="AG112" s="291"/>
    </row>
    <row r="113" spans="1:33" ht="15.75" customHeight="1">
      <c r="A113" s="312"/>
      <c r="B113" s="163"/>
      <c r="C113" s="293"/>
      <c r="D113" s="294"/>
      <c r="E113" s="101"/>
      <c r="F113" s="102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307"/>
      <c r="S113" s="119"/>
      <c r="T113" s="120"/>
      <c r="U113" s="111"/>
      <c r="V113" s="112"/>
      <c r="W113" s="120"/>
      <c r="X113" s="191"/>
      <c r="Y113" s="12"/>
      <c r="Z113" s="208"/>
      <c r="AA113" s="295"/>
      <c r="AB113" s="296"/>
      <c r="AC113" s="12"/>
      <c r="AD113" s="208"/>
      <c r="AE113" s="117"/>
      <c r="AF113" s="110"/>
      <c r="AG113" s="291"/>
    </row>
    <row r="114" spans="1:33" ht="15.75" customHeight="1">
      <c r="A114" s="312"/>
      <c r="B114" s="163"/>
      <c r="C114" s="293"/>
      <c r="D114" s="294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07"/>
      <c r="S114" s="119"/>
      <c r="T114" s="120"/>
      <c r="U114" s="111"/>
      <c r="V114" s="112"/>
      <c r="W114" s="120"/>
      <c r="X114" s="191"/>
      <c r="Y114" s="12"/>
      <c r="Z114" s="208"/>
      <c r="AA114" s="295"/>
      <c r="AB114" s="296"/>
      <c r="AC114" s="12"/>
      <c r="AD114" s="208"/>
      <c r="AE114" s="117"/>
      <c r="AF114" s="110"/>
      <c r="AG114" s="291"/>
    </row>
    <row r="115" spans="1:33" ht="15.75" customHeight="1">
      <c r="A115" s="312"/>
      <c r="B115" s="163"/>
      <c r="C115" s="293"/>
      <c r="D115" s="294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07"/>
      <c r="S115" s="119"/>
      <c r="T115" s="120"/>
      <c r="U115" s="111"/>
      <c r="V115" s="112"/>
      <c r="W115" s="120"/>
      <c r="X115" s="191"/>
      <c r="Y115" s="12"/>
      <c r="Z115" s="208"/>
      <c r="AA115" s="295"/>
      <c r="AB115" s="296"/>
      <c r="AC115" s="12"/>
      <c r="AD115" s="208"/>
      <c r="AE115" s="117"/>
      <c r="AF115" s="110"/>
      <c r="AG115" s="291"/>
    </row>
    <row r="116" spans="1:33" ht="15.75" customHeight="1">
      <c r="A116" s="312"/>
      <c r="B116" s="163"/>
      <c r="C116" s="293"/>
      <c r="D116" s="294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07"/>
      <c r="S116" s="119"/>
      <c r="T116" s="120"/>
      <c r="U116" s="111"/>
      <c r="V116" s="112"/>
      <c r="W116" s="120"/>
      <c r="X116" s="191"/>
      <c r="Y116" s="12"/>
      <c r="Z116" s="208"/>
      <c r="AA116" s="295"/>
      <c r="AB116" s="296"/>
      <c r="AC116" s="12"/>
      <c r="AD116" s="208"/>
      <c r="AE116" s="117"/>
      <c r="AF116" s="110"/>
      <c r="AG116" s="291"/>
    </row>
    <row r="117" spans="1:33" ht="15.75" customHeight="1">
      <c r="A117" s="312"/>
      <c r="B117" s="163"/>
      <c r="C117" s="293"/>
      <c r="D117" s="294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07"/>
      <c r="S117" s="119"/>
      <c r="T117" s="120"/>
      <c r="U117" s="111"/>
      <c r="V117" s="112"/>
      <c r="W117" s="120"/>
      <c r="X117" s="191"/>
      <c r="Y117" s="12"/>
      <c r="Z117" s="208"/>
      <c r="AA117" s="295"/>
      <c r="AB117" s="296"/>
      <c r="AC117" s="12"/>
      <c r="AD117" s="208"/>
      <c r="AE117" s="117"/>
      <c r="AF117" s="110"/>
      <c r="AG117" s="291"/>
    </row>
    <row r="118" spans="1:33" ht="15.75" customHeight="1">
      <c r="A118" s="312"/>
      <c r="B118" s="163"/>
      <c r="C118" s="293"/>
      <c r="D118" s="294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07"/>
      <c r="S118" s="119"/>
      <c r="T118" s="120"/>
      <c r="U118" s="111"/>
      <c r="V118" s="112"/>
      <c r="W118" s="120"/>
      <c r="X118" s="191"/>
      <c r="Y118" s="12"/>
      <c r="Z118" s="208"/>
      <c r="AA118" s="295"/>
      <c r="AB118" s="296"/>
      <c r="AC118" s="12"/>
      <c r="AD118" s="208"/>
      <c r="AE118" s="117"/>
      <c r="AF118" s="110"/>
      <c r="AG118" s="291"/>
    </row>
    <row r="119" spans="1:33" ht="15.75" customHeight="1">
      <c r="A119" s="312"/>
      <c r="B119" s="163"/>
      <c r="C119" s="293"/>
      <c r="D119" s="294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07"/>
      <c r="S119" s="119"/>
      <c r="T119" s="120"/>
      <c r="U119" s="111"/>
      <c r="V119" s="112"/>
      <c r="W119" s="120"/>
      <c r="X119" s="191"/>
      <c r="Y119" s="12"/>
      <c r="Z119" s="208"/>
      <c r="AA119" s="295"/>
      <c r="AB119" s="296"/>
      <c r="AC119" s="12"/>
      <c r="AD119" s="208"/>
      <c r="AE119" s="117"/>
      <c r="AF119" s="110"/>
      <c r="AG119" s="291"/>
    </row>
    <row r="120" spans="1:33" ht="15.75" customHeight="1">
      <c r="A120" s="312"/>
      <c r="B120" s="163"/>
      <c r="C120" s="293"/>
      <c r="D120" s="294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07"/>
      <c r="S120" s="119"/>
      <c r="T120" s="120"/>
      <c r="U120" s="111"/>
      <c r="V120" s="112"/>
      <c r="W120" s="120"/>
      <c r="X120" s="191"/>
      <c r="Y120" s="12"/>
      <c r="Z120" s="208"/>
      <c r="AA120" s="295"/>
      <c r="AB120" s="296"/>
      <c r="AC120" s="12"/>
      <c r="AD120" s="208"/>
      <c r="AE120" s="117"/>
      <c r="AF120" s="110"/>
      <c r="AG120" s="291"/>
    </row>
    <row r="121" spans="1:33" ht="15.75" customHeight="1">
      <c r="A121" s="312"/>
      <c r="B121" s="163"/>
      <c r="C121" s="293"/>
      <c r="D121" s="294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07"/>
      <c r="S121" s="119"/>
      <c r="T121" s="120"/>
      <c r="U121" s="111"/>
      <c r="V121" s="112"/>
      <c r="W121" s="120"/>
      <c r="X121" s="191"/>
      <c r="Y121" s="12"/>
      <c r="Z121" s="208"/>
      <c r="AA121" s="295"/>
      <c r="AB121" s="296"/>
      <c r="AC121" s="12"/>
      <c r="AD121" s="208"/>
      <c r="AE121" s="117"/>
      <c r="AF121" s="110"/>
      <c r="AG121" s="291"/>
    </row>
    <row r="122" spans="1:33" ht="15.75" customHeight="1">
      <c r="A122" s="312"/>
      <c r="B122" s="163"/>
      <c r="C122" s="293"/>
      <c r="D122" s="294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07"/>
      <c r="S122" s="119"/>
      <c r="T122" s="120"/>
      <c r="U122" s="130"/>
      <c r="V122" s="131"/>
      <c r="W122" s="126"/>
      <c r="X122" s="127"/>
      <c r="Y122" s="12"/>
      <c r="Z122" s="208"/>
      <c r="AA122" s="295"/>
      <c r="AB122" s="296"/>
      <c r="AC122" s="12"/>
      <c r="AD122" s="208"/>
      <c r="AE122" s="165"/>
      <c r="AF122" s="125"/>
      <c r="AG122" s="291"/>
    </row>
    <row r="123" spans="1:33" ht="15.75" customHeight="1" thickBot="1">
      <c r="A123" s="313"/>
      <c r="B123" s="133" t="s">
        <v>117</v>
      </c>
      <c r="C123" s="297"/>
      <c r="D123" s="297"/>
      <c r="E123" s="134"/>
      <c r="F123" s="167"/>
      <c r="G123" s="135"/>
      <c r="H123" s="69"/>
      <c r="I123" s="136">
        <f t="shared" ref="I123:J123" si="38">AVERAGE(I107:I122)</f>
        <v>22.5</v>
      </c>
      <c r="J123" s="137">
        <f t="shared" si="38"/>
        <v>2000</v>
      </c>
      <c r="K123" s="138">
        <f t="shared" ref="K123" si="39">J123/I123</f>
        <v>88.888888888888886</v>
      </c>
      <c r="L123" s="136">
        <f t="shared" ref="L123:M123" si="40">AVERAGE(L107:L122)</f>
        <v>22.5</v>
      </c>
      <c r="M123" s="137">
        <f t="shared" si="40"/>
        <v>1773.7148625237664</v>
      </c>
      <c r="N123" s="138">
        <f>M123/L123</f>
        <v>78.831771667722947</v>
      </c>
      <c r="O123" s="139">
        <f>L123-I123</f>
        <v>0</v>
      </c>
      <c r="P123" s="140">
        <f>N123-K123</f>
        <v>-10.057117221165939</v>
      </c>
      <c r="Q123" s="141">
        <f>N123/K123</f>
        <v>0.88685743126188321</v>
      </c>
      <c r="R123" s="308"/>
      <c r="S123" s="142">
        <f>S107</f>
        <v>0.7084259259259259</v>
      </c>
      <c r="T123" s="143">
        <f>INDEX(T107:T122,COUNTA(T107:T122))</f>
        <v>0.85490740740740745</v>
      </c>
      <c r="U123" s="144"/>
      <c r="V123" s="166"/>
      <c r="W123" s="167"/>
      <c r="X123" s="138"/>
      <c r="Y123" s="181">
        <f t="shared" ref="Y123:Z123" si="41">SUM(Y107:Y122)</f>
        <v>0</v>
      </c>
      <c r="Z123" s="182">
        <f t="shared" si="41"/>
        <v>0</v>
      </c>
      <c r="AA123" s="298"/>
      <c r="AB123" s="299"/>
      <c r="AC123" s="181">
        <f t="shared" ref="AC123:AD123" si="42">SUM(AC107:AC122)</f>
        <v>4</v>
      </c>
      <c r="AD123" s="182">
        <f t="shared" si="42"/>
        <v>0</v>
      </c>
      <c r="AE123" s="168">
        <f>M123-J123</f>
        <v>-226.28513747623356</v>
      </c>
      <c r="AF123" s="141">
        <f>M123/J123</f>
        <v>0.88685743126188321</v>
      </c>
      <c r="AG123" s="292"/>
    </row>
    <row r="125" spans="1:33">
      <c r="AA125" s="289" t="s">
        <v>161</v>
      </c>
      <c r="AB125" s="289"/>
    </row>
    <row r="126" spans="1:33">
      <c r="AA126" s="289" t="s">
        <v>162</v>
      </c>
      <c r="AB126" s="289"/>
    </row>
    <row r="127" spans="1:33">
      <c r="AA127" s="289" t="s">
        <v>163</v>
      </c>
      <c r="AB127" s="289"/>
    </row>
    <row r="128" spans="1:33">
      <c r="AA128" s="289" t="s">
        <v>164</v>
      </c>
      <c r="AB128" s="289"/>
    </row>
    <row r="129" spans="27:28">
      <c r="AA129" s="289" t="s">
        <v>165</v>
      </c>
      <c r="AB129" s="289"/>
    </row>
    <row r="130" spans="27:28">
      <c r="AA130" s="289" t="s">
        <v>166</v>
      </c>
      <c r="AB130" s="289"/>
    </row>
    <row r="131" spans="27:28">
      <c r="AA131" s="289" t="s">
        <v>167</v>
      </c>
      <c r="AB131" s="289"/>
    </row>
    <row r="132" spans="27:28">
      <c r="AA132" s="289" t="s">
        <v>168</v>
      </c>
      <c r="AB132" s="289"/>
    </row>
    <row r="133" spans="27:28">
      <c r="AA133" s="289" t="s">
        <v>169</v>
      </c>
      <c r="AB133" s="289"/>
    </row>
    <row r="134" spans="27:28">
      <c r="AA134" s="289" t="s">
        <v>170</v>
      </c>
      <c r="AB134" s="289"/>
    </row>
    <row r="135" spans="27:28">
      <c r="AA135" s="289" t="s">
        <v>171</v>
      </c>
      <c r="AB135" s="289"/>
    </row>
    <row r="136" spans="27:28">
      <c r="AA136" s="289" t="s">
        <v>172</v>
      </c>
      <c r="AB136" s="289"/>
    </row>
    <row r="137" spans="27:28">
      <c r="AA137" s="289" t="s">
        <v>173</v>
      </c>
      <c r="AB137" s="289"/>
    </row>
  </sheetData>
  <mergeCells count="306">
    <mergeCell ref="AA137:AB137"/>
    <mergeCell ref="AA131:AB131"/>
    <mergeCell ref="AA132:AB132"/>
    <mergeCell ref="AA133:AB133"/>
    <mergeCell ref="AA134:AB134"/>
    <mergeCell ref="AA135:AB135"/>
    <mergeCell ref="AA136:AB136"/>
    <mergeCell ref="AA125:AB125"/>
    <mergeCell ref="AA126:AB126"/>
    <mergeCell ref="AA127:AB127"/>
    <mergeCell ref="AA128:AB128"/>
    <mergeCell ref="AA129:AB129"/>
    <mergeCell ref="AA130:AB130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21:D121"/>
    <mergeCell ref="AA121:AB121"/>
    <mergeCell ref="C122:D122"/>
    <mergeCell ref="AA122:AB122"/>
    <mergeCell ref="C123:D123"/>
    <mergeCell ref="AA123:AB123"/>
    <mergeCell ref="C118:D118"/>
    <mergeCell ref="AA118:AB118"/>
    <mergeCell ref="C119:D119"/>
    <mergeCell ref="AA119:AB119"/>
    <mergeCell ref="C120:D120"/>
    <mergeCell ref="AA120:AB120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AA114:AB114"/>
    <mergeCell ref="C115:D115"/>
    <mergeCell ref="AA115:AB115"/>
    <mergeCell ref="C116:D116"/>
    <mergeCell ref="AA116:AB116"/>
    <mergeCell ref="C117:D117"/>
    <mergeCell ref="AA117:AB117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23">
    <cfRule type="cellIs" dxfId="320" priority="2" operator="greaterThan">
      <formula>0</formula>
    </cfRule>
  </conditionalFormatting>
  <conditionalFormatting sqref="P5:P123 AE5:AE123">
    <cfRule type="cellIs" dxfId="319" priority="5" operator="lessThan">
      <formula>0</formula>
    </cfRule>
  </conditionalFormatting>
  <conditionalFormatting sqref="Q5:Q123 AF5:AF123">
    <cfRule type="cellIs" dxfId="318" priority="3" operator="greaterThan">
      <formula>1</formula>
    </cfRule>
    <cfRule type="cellIs" dxfId="317" priority="4" operator="lessThan">
      <formula>0.8</formula>
    </cfRule>
  </conditionalFormatting>
  <conditionalFormatting sqref="AG5 R5:R123">
    <cfRule type="cellIs" dxfId="316" priority="6" operator="lessThan">
      <formula>0.8</formula>
    </cfRule>
  </conditionalFormatting>
  <conditionalFormatting sqref="AG22">
    <cfRule type="cellIs" dxfId="315" priority="10" operator="lessThan">
      <formula>0.8</formula>
    </cfRule>
  </conditionalFormatting>
  <conditionalFormatting sqref="AG37">
    <cfRule type="cellIs" dxfId="314" priority="9" operator="lessThan">
      <formula>0.8</formula>
    </cfRule>
  </conditionalFormatting>
  <conditionalFormatting sqref="AG39:AG74">
    <cfRule type="cellIs" dxfId="313" priority="7" operator="lessThan">
      <formula>0.8</formula>
    </cfRule>
  </conditionalFormatting>
  <conditionalFormatting sqref="AG80:AG88">
    <cfRule type="cellIs" dxfId="312" priority="8" operator="lessThan">
      <formula>0.8</formula>
    </cfRule>
  </conditionalFormatting>
  <conditionalFormatting sqref="AG90:AG123">
    <cfRule type="cellIs" dxfId="311" priority="1" operator="lessThan">
      <formula>0.8</formula>
    </cfRule>
  </conditionalFormatting>
  <dataValidations count="1">
    <dataValidation type="list" allowBlank="1" showInputMessage="1" showErrorMessage="1" sqref="AA5:AB123" xr:uid="{796207BF-B91A-4257-812B-A307EF275490}">
      <formula1>$AA$125:$AA$137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487F1-ADFD-4786-A7EC-7D2C90DEA7A3}">
  <sheetPr>
    <tabColor theme="8" tint="0.59999389629810485"/>
  </sheetPr>
  <dimension ref="B1:AR42"/>
  <sheetViews>
    <sheetView zoomScale="70" zoomScaleNormal="70" workbookViewId="0">
      <selection activeCell="Q20" sqref="Q20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6" t="s">
        <v>0</v>
      </c>
      <c r="C1" s="276"/>
      <c r="D1" s="276"/>
      <c r="E1" s="276"/>
      <c r="F1" s="276"/>
      <c r="G1" s="276"/>
      <c r="H1" s="276"/>
      <c r="I1" s="276"/>
      <c r="J1" s="276"/>
      <c r="K1" s="1"/>
      <c r="L1" s="1"/>
      <c r="M1" s="1"/>
      <c r="N1" s="1"/>
      <c r="O1" s="1"/>
      <c r="P1" s="1"/>
    </row>
    <row r="2" spans="2:34" ht="27.75" customHeight="1">
      <c r="B2" s="277"/>
      <c r="C2" s="277"/>
      <c r="D2" s="277"/>
      <c r="E2" s="277"/>
      <c r="F2" s="277"/>
      <c r="G2" s="277"/>
      <c r="H2" s="277"/>
      <c r="I2" s="277"/>
      <c r="J2" s="277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8" t="s">
        <v>244</v>
      </c>
      <c r="D3" s="279"/>
      <c r="E3" s="3" t="s">
        <v>2</v>
      </c>
      <c r="F3" s="280">
        <f>'0113(18度C)'!D1+'0113(4度C)'!D1</f>
        <v>169120</v>
      </c>
      <c r="G3" s="281"/>
      <c r="H3" s="3" t="s">
        <v>3</v>
      </c>
      <c r="I3" s="282">
        <f>'0113(18度C)'!F1+'0113(4度C)'!F1</f>
        <v>5099656.9899999984</v>
      </c>
      <c r="J3" s="283"/>
      <c r="K3" s="4"/>
      <c r="L3" s="5"/>
      <c r="M3" s="1"/>
      <c r="N3" s="1"/>
      <c r="O3" s="1"/>
      <c r="P3" s="1"/>
    </row>
    <row r="4" spans="2:34" ht="28.5" customHeight="1">
      <c r="B4" s="284" t="s">
        <v>4</v>
      </c>
      <c r="C4" s="264" t="s">
        <v>5</v>
      </c>
      <c r="D4" s="265"/>
      <c r="E4" s="287" t="s">
        <v>6</v>
      </c>
      <c r="F4" s="288"/>
      <c r="G4" s="287" t="s">
        <v>7</v>
      </c>
      <c r="H4" s="288"/>
      <c r="I4" s="287" t="s">
        <v>8</v>
      </c>
      <c r="J4" s="288"/>
      <c r="K4" s="260" t="s">
        <v>9</v>
      </c>
      <c r="L4" s="261"/>
      <c r="M4" s="260" t="s">
        <v>10</v>
      </c>
      <c r="N4" s="261"/>
      <c r="O4" s="262" t="s">
        <v>11</v>
      </c>
      <c r="P4" s="263"/>
      <c r="Q4" s="263" t="s">
        <v>12</v>
      </c>
      <c r="R4" s="263"/>
    </row>
    <row r="5" spans="2:34" ht="28.5" customHeight="1">
      <c r="B5" s="285"/>
      <c r="C5" s="264" t="s">
        <v>13</v>
      </c>
      <c r="D5" s="265"/>
      <c r="E5" s="266" t="s">
        <v>14</v>
      </c>
      <c r="F5" s="267"/>
      <c r="G5" s="268" t="s">
        <v>15</v>
      </c>
      <c r="H5" s="269"/>
      <c r="I5" s="270" t="s">
        <v>16</v>
      </c>
      <c r="J5" s="271"/>
      <c r="K5" s="272" t="s">
        <v>17</v>
      </c>
      <c r="L5" s="273"/>
      <c r="M5" s="274" t="s">
        <v>18</v>
      </c>
      <c r="N5" s="275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5"/>
      <c r="C6" s="264" t="s">
        <v>22</v>
      </c>
      <c r="D6" s="265"/>
      <c r="E6" s="256">
        <f>AVERAGE(D14:O14,D32:X32)</f>
        <v>516.32755699314373</v>
      </c>
      <c r="F6" s="257" t="e">
        <f>AVERAGE(#REF!,D14:K14)</f>
        <v>#REF!</v>
      </c>
      <c r="G6" s="258">
        <f>AVERAGE(D14:K14)</f>
        <v>189.63508806311518</v>
      </c>
      <c r="H6" s="259"/>
      <c r="I6" s="258">
        <f>AVERAGE(L14:O14)</f>
        <v>94.444444444444443</v>
      </c>
      <c r="J6" s="259"/>
      <c r="K6" s="258">
        <f>AVERAGE(D32:O32)</f>
        <v>715.6196581196582</v>
      </c>
      <c r="L6" s="259"/>
      <c r="M6" s="258">
        <f>AVERAGE(P32:X32)</f>
        <v>772.6227495908347</v>
      </c>
      <c r="N6" s="259"/>
      <c r="O6" s="390">
        <f>'0113(4度C)'!Y2</f>
        <v>0</v>
      </c>
      <c r="P6" s="390">
        <f>'0113(4度C)'!Z2</f>
        <v>0</v>
      </c>
      <c r="Q6" s="391">
        <f>'0113(4度C)'!AC2</f>
        <v>47</v>
      </c>
      <c r="R6" s="391">
        <f>'0113(4度C)'!AD2</f>
        <v>0</v>
      </c>
    </row>
    <row r="7" spans="2:34" ht="28.5" customHeight="1">
      <c r="B7" s="285"/>
      <c r="C7" s="250" t="s">
        <v>23</v>
      </c>
      <c r="D7" s="251"/>
      <c r="E7" s="252">
        <f>AVERAGE(D15:O15,D33:X33)</f>
        <v>456.62186862787865</v>
      </c>
      <c r="F7" s="253" t="e">
        <f>AVERAGE(#REF!,D15:K15)</f>
        <v>#REF!</v>
      </c>
      <c r="G7" s="254">
        <f>AVERAGE(D15:K15)</f>
        <v>170.1364102835968</v>
      </c>
      <c r="H7" s="255"/>
      <c r="I7" s="254">
        <f>AVERAGE(L15:O15)</f>
        <v>83.770432576881063</v>
      </c>
      <c r="J7" s="255"/>
      <c r="K7" s="254">
        <f>AVERAGE(D33:O33)</f>
        <v>630.73725612743692</v>
      </c>
      <c r="L7" s="255"/>
      <c r="M7" s="254">
        <f>AVERAGE(P33:X33)</f>
        <v>683.30943639308964</v>
      </c>
      <c r="N7" s="255"/>
      <c r="O7" s="390"/>
      <c r="P7" s="390"/>
      <c r="Q7" s="391"/>
      <c r="R7" s="391"/>
    </row>
    <row r="8" spans="2:34" ht="28.5" customHeight="1">
      <c r="B8" s="286"/>
      <c r="C8" s="250" t="s">
        <v>24</v>
      </c>
      <c r="D8" s="251"/>
      <c r="E8" s="248">
        <f>AVERAGE(D16:O16,D34:X34)</f>
        <v>0.88531234165394879</v>
      </c>
      <c r="F8" s="249" t="e">
        <f>AVERAGE(D16:K16,#REF!)</f>
        <v>#REF!</v>
      </c>
      <c r="G8" s="238">
        <f>AVERAGE(D16:K16)</f>
        <v>0.89138296841112186</v>
      </c>
      <c r="H8" s="239"/>
      <c r="I8" s="238">
        <f>AVERAGE(L16:O16)</f>
        <v>0.88696841178460994</v>
      </c>
      <c r="J8" s="239"/>
      <c r="K8" s="238">
        <f>AVERAGE(D34:O34)</f>
        <v>0.88165690399741692</v>
      </c>
      <c r="L8" s="239"/>
      <c r="M8" s="238">
        <f>AVERAGE(P34:X34)</f>
        <v>0.8829658120323497</v>
      </c>
      <c r="N8" s="239"/>
      <c r="O8" s="390"/>
      <c r="P8" s="390"/>
      <c r="Q8" s="391"/>
      <c r="R8" s="391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36" t="s">
        <v>26</v>
      </c>
      <c r="C11" s="237"/>
      <c r="D11" s="240" t="s">
        <v>27</v>
      </c>
      <c r="E11" s="241"/>
      <c r="F11" s="241"/>
      <c r="G11" s="241"/>
      <c r="H11" s="241"/>
      <c r="I11" s="241"/>
      <c r="J11" s="241"/>
      <c r="K11" s="241"/>
      <c r="L11" s="242" t="s">
        <v>28</v>
      </c>
      <c r="M11" s="243"/>
      <c r="N11" s="243"/>
      <c r="O11" s="244"/>
    </row>
    <row r="12" spans="2:34" ht="17.25" customHeight="1">
      <c r="B12" s="230" t="s">
        <v>29</v>
      </c>
      <c r="C12" s="231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1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AB13" s="25"/>
      <c r="AC13" s="25"/>
      <c r="AD13" s="25"/>
      <c r="AE13" s="25"/>
    </row>
    <row r="14" spans="2:34" ht="40.15" customHeight="1">
      <c r="B14" s="233" t="s">
        <v>40</v>
      </c>
      <c r="C14" s="26" t="s">
        <v>41</v>
      </c>
      <c r="D14" s="27" t="s">
        <v>42</v>
      </c>
      <c r="E14" s="28">
        <v>81.818181818181813</v>
      </c>
      <c r="F14" s="28">
        <v>96.774193548387089</v>
      </c>
      <c r="G14" s="28">
        <v>86.956521739130437</v>
      </c>
      <c r="H14" s="28">
        <v>109.87654320987654</v>
      </c>
      <c r="I14" s="28">
        <v>572.75</v>
      </c>
      <c r="J14" s="28" t="s">
        <v>42</v>
      </c>
      <c r="K14" s="29" t="s">
        <v>42</v>
      </c>
      <c r="L14" s="27" t="s">
        <v>42</v>
      </c>
      <c r="M14" s="30">
        <v>100</v>
      </c>
      <c r="N14" s="28" t="s">
        <v>42</v>
      </c>
      <c r="O14" s="31">
        <v>88.888888888888886</v>
      </c>
      <c r="AB14" s="32"/>
      <c r="AC14" s="32"/>
      <c r="AD14" s="25"/>
      <c r="AE14" s="25"/>
    </row>
    <row r="15" spans="2:34" ht="39.6" customHeight="1">
      <c r="B15" s="233"/>
      <c r="C15" s="33" t="s">
        <v>43</v>
      </c>
      <c r="D15" s="34" t="s">
        <v>42</v>
      </c>
      <c r="E15" s="35">
        <v>72.884860952485795</v>
      </c>
      <c r="F15" s="35">
        <v>85.833498813939045</v>
      </c>
      <c r="G15" s="35">
        <v>77.171172893095502</v>
      </c>
      <c r="H15" s="35">
        <v>97.656673942094059</v>
      </c>
      <c r="I15" s="35">
        <v>517.13584481636951</v>
      </c>
      <c r="J15" s="35" t="s">
        <v>42</v>
      </c>
      <c r="K15" s="36" t="s">
        <v>42</v>
      </c>
      <c r="L15" s="34" t="s">
        <v>42</v>
      </c>
      <c r="M15" s="37">
        <v>88.718327528483201</v>
      </c>
      <c r="N15" s="35" t="s">
        <v>42</v>
      </c>
      <c r="O15" s="38">
        <v>78.822537625278926</v>
      </c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33"/>
      <c r="C16" s="41" t="s">
        <v>44</v>
      </c>
      <c r="D16" s="42" t="s">
        <v>42</v>
      </c>
      <c r="E16" s="43">
        <f t="shared" ref="E16:I16" si="0">E15/E14</f>
        <v>0.89081496719704867</v>
      </c>
      <c r="F16" s="43">
        <f t="shared" si="0"/>
        <v>0.88694615441070357</v>
      </c>
      <c r="G16" s="43">
        <f t="shared" si="0"/>
        <v>0.88746848827059821</v>
      </c>
      <c r="H16" s="43">
        <f t="shared" si="0"/>
        <v>0.88878545947299081</v>
      </c>
      <c r="I16" s="43">
        <f t="shared" si="0"/>
        <v>0.90289977270426802</v>
      </c>
      <c r="J16" s="43" t="s">
        <v>42</v>
      </c>
      <c r="K16" s="44" t="s">
        <v>42</v>
      </c>
      <c r="L16" s="42" t="s">
        <v>42</v>
      </c>
      <c r="M16" s="45">
        <f t="shared" ref="M16" si="1">M15/M14</f>
        <v>0.88718327528483198</v>
      </c>
      <c r="N16" s="43" t="s">
        <v>42</v>
      </c>
      <c r="O16" s="46">
        <f t="shared" ref="O16" si="2">O15/O14</f>
        <v>0.8867535482843879</v>
      </c>
      <c r="AB16" s="32"/>
      <c r="AC16" s="32"/>
      <c r="AD16" s="32"/>
      <c r="AE16" s="32"/>
    </row>
    <row r="17" spans="2:44" ht="17.25" customHeight="1">
      <c r="B17" s="232" t="s">
        <v>45</v>
      </c>
      <c r="C17" s="13" t="s">
        <v>46</v>
      </c>
      <c r="D17" s="47" t="s">
        <v>42</v>
      </c>
      <c r="E17" s="48">
        <v>0.20848379629629629</v>
      </c>
      <c r="F17" s="48">
        <v>0.29189814814814813</v>
      </c>
      <c r="G17" s="48">
        <v>0.29200231481481481</v>
      </c>
      <c r="H17" s="48">
        <v>0.29166666666666669</v>
      </c>
      <c r="I17" s="48">
        <v>0.49041666666666667</v>
      </c>
      <c r="J17" s="48" t="s">
        <v>42</v>
      </c>
      <c r="K17" s="48" t="s">
        <v>42</v>
      </c>
      <c r="L17" s="47" t="s">
        <v>42</v>
      </c>
      <c r="M17" s="49">
        <v>0.70839120370370368</v>
      </c>
      <c r="N17" s="48" t="s">
        <v>42</v>
      </c>
      <c r="O17" s="50">
        <v>0.7086689814814815</v>
      </c>
      <c r="Q17" s="25"/>
      <c r="R17" s="25"/>
      <c r="S17" s="25"/>
      <c r="T17" s="25"/>
      <c r="U17" s="25"/>
      <c r="V17" s="25"/>
      <c r="W17" s="25"/>
      <c r="X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7" t="s">
        <v>42</v>
      </c>
      <c r="E18" s="48">
        <v>0.64444444444444449</v>
      </c>
      <c r="F18" s="48">
        <v>0.44166666666666665</v>
      </c>
      <c r="G18" s="48">
        <v>0.5854166666666667</v>
      </c>
      <c r="H18" s="48">
        <v>0.56461805555555555</v>
      </c>
      <c r="I18" s="48">
        <v>0.53061342592592597</v>
      </c>
      <c r="J18" s="48" t="s">
        <v>42</v>
      </c>
      <c r="K18" s="48" t="s">
        <v>42</v>
      </c>
      <c r="L18" s="47" t="s">
        <v>42</v>
      </c>
      <c r="M18" s="49">
        <v>0.84305555555555556</v>
      </c>
      <c r="N18" s="48" t="s">
        <v>42</v>
      </c>
      <c r="O18" s="50">
        <v>0.86527777777777781</v>
      </c>
      <c r="Q18" s="25"/>
      <c r="R18" s="25"/>
      <c r="S18" s="25"/>
      <c r="T18" s="25"/>
      <c r="U18" s="25"/>
      <c r="V18" s="25"/>
      <c r="W18" s="25"/>
      <c r="X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4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2"/>
      <c r="AC19" s="192"/>
      <c r="AD19" s="192"/>
      <c r="AE19" s="192"/>
      <c r="AF19" s="192"/>
      <c r="AG19" s="192"/>
      <c r="AH19" s="192"/>
      <c r="AI19" s="192"/>
      <c r="AJ19" s="192"/>
      <c r="AK19" s="192"/>
      <c r="AL19" s="192"/>
      <c r="AM19" s="192"/>
      <c r="AN19" s="192"/>
      <c r="AO19" s="25"/>
      <c r="AP19" s="25"/>
      <c r="AQ19" s="25"/>
      <c r="AR19" s="25"/>
    </row>
    <row r="20" spans="2:44" ht="17.25" customHeight="1">
      <c r="B20" s="235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2"/>
      <c r="AC20" s="192"/>
      <c r="AD20" s="192"/>
      <c r="AE20" s="192"/>
      <c r="AF20" s="192"/>
      <c r="AG20" s="192"/>
      <c r="AH20" s="192"/>
      <c r="AI20" s="192"/>
      <c r="AJ20" s="192"/>
      <c r="AK20" s="192"/>
      <c r="AL20" s="192"/>
      <c r="AM20" s="192"/>
      <c r="AN20" s="192"/>
      <c r="AO20" s="25"/>
      <c r="AP20" s="25"/>
      <c r="AQ20" s="25"/>
      <c r="AR20" s="25"/>
    </row>
    <row r="21" spans="2:44" ht="17.25" customHeight="1">
      <c r="B21" s="234" t="s">
        <v>51</v>
      </c>
      <c r="C21" s="51" t="s">
        <v>49</v>
      </c>
      <c r="D21" s="54"/>
      <c r="E21" s="52">
        <v>13</v>
      </c>
      <c r="F21" s="52">
        <v>4</v>
      </c>
      <c r="G21" s="52">
        <v>7</v>
      </c>
      <c r="H21" s="52">
        <v>11</v>
      </c>
      <c r="I21" s="52">
        <v>2</v>
      </c>
      <c r="J21" s="52"/>
      <c r="K21" s="53"/>
      <c r="L21" s="54"/>
      <c r="M21" s="55">
        <v>6</v>
      </c>
      <c r="N21" s="52"/>
      <c r="O21" s="56">
        <v>4</v>
      </c>
      <c r="Q21" s="9"/>
      <c r="R21" s="9"/>
      <c r="S21" s="9"/>
      <c r="T21" s="9"/>
      <c r="AB21" s="192"/>
      <c r="AC21" s="192"/>
      <c r="AD21" s="192"/>
      <c r="AE21" s="192"/>
      <c r="AF21" s="192"/>
      <c r="AG21" s="192"/>
      <c r="AH21" s="192"/>
      <c r="AI21" s="192"/>
      <c r="AJ21" s="192"/>
      <c r="AK21" s="192"/>
      <c r="AL21" s="192"/>
      <c r="AM21" s="192"/>
      <c r="AN21" s="192"/>
      <c r="AO21" s="25"/>
      <c r="AP21" s="25"/>
      <c r="AQ21" s="25"/>
      <c r="AR21" s="25"/>
    </row>
    <row r="22" spans="2:44" ht="17.25" customHeight="1">
      <c r="B22" s="235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2"/>
      <c r="AA22" s="192"/>
      <c r="AB22" s="192"/>
      <c r="AC22" s="192"/>
      <c r="AD22" s="192"/>
      <c r="AE22" s="192"/>
      <c r="AF22" s="192"/>
      <c r="AG22" s="192"/>
      <c r="AH22" s="192"/>
      <c r="AI22" s="192"/>
      <c r="AJ22" s="192"/>
      <c r="AK22" s="192"/>
      <c r="AL22" s="192"/>
      <c r="AM22" s="192"/>
      <c r="AN22" s="192"/>
      <c r="AO22" s="25"/>
      <c r="AP22" s="25"/>
      <c r="AQ22" s="25"/>
      <c r="AR22" s="25"/>
    </row>
    <row r="23" spans="2:44" ht="17.25" customHeight="1">
      <c r="B23" s="230" t="s">
        <v>53</v>
      </c>
      <c r="C23" s="231"/>
      <c r="D23" s="57" t="s">
        <v>42</v>
      </c>
      <c r="E23" s="58">
        <v>22</v>
      </c>
      <c r="F23" s="58">
        <v>20.666666666666668</v>
      </c>
      <c r="G23" s="58">
        <v>23</v>
      </c>
      <c r="H23" s="58">
        <v>20.25</v>
      </c>
      <c r="I23" s="58">
        <v>6</v>
      </c>
      <c r="J23" s="58" t="s">
        <v>42</v>
      </c>
      <c r="K23" s="59" t="s">
        <v>42</v>
      </c>
      <c r="L23" s="57" t="s">
        <v>42</v>
      </c>
      <c r="M23" s="60">
        <v>19.333333333333332</v>
      </c>
      <c r="N23" s="58" t="s">
        <v>42</v>
      </c>
      <c r="O23" s="61">
        <v>22.5</v>
      </c>
    </row>
    <row r="24" spans="2:44" ht="17.25" customHeight="1">
      <c r="B24" s="220" t="s">
        <v>54</v>
      </c>
      <c r="C24" s="221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20" t="s">
        <v>59</v>
      </c>
      <c r="C25" s="221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22" t="s">
        <v>60</v>
      </c>
      <c r="C26" s="223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36" t="s">
        <v>26</v>
      </c>
      <c r="C29" s="237"/>
      <c r="D29" s="224" t="s">
        <v>64</v>
      </c>
      <c r="E29" s="225"/>
      <c r="F29" s="225"/>
      <c r="G29" s="225"/>
      <c r="H29" s="225"/>
      <c r="I29" s="225"/>
      <c r="J29" s="225"/>
      <c r="K29" s="225"/>
      <c r="L29" s="225"/>
      <c r="M29" s="225"/>
      <c r="N29" s="225"/>
      <c r="O29" s="226"/>
      <c r="P29" s="227" t="s">
        <v>65</v>
      </c>
      <c r="Q29" s="228"/>
      <c r="R29" s="228"/>
      <c r="S29" s="228"/>
      <c r="T29" s="228"/>
      <c r="U29" s="228"/>
      <c r="V29" s="228"/>
      <c r="W29" s="228"/>
      <c r="X29" s="229"/>
    </row>
    <row r="30" spans="2:44" ht="17.25" customHeight="1">
      <c r="B30" s="230" t="s">
        <v>29</v>
      </c>
      <c r="C30" s="231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30"/>
      <c r="C31" s="231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33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286.92307692307691</v>
      </c>
      <c r="H32" s="28">
        <v>433.33333333333331</v>
      </c>
      <c r="I32" s="28" t="s">
        <v>42</v>
      </c>
      <c r="J32" s="28" t="s">
        <v>42</v>
      </c>
      <c r="K32" s="28">
        <v>738.46153846153857</v>
      </c>
      <c r="L32" s="28" t="s">
        <v>42</v>
      </c>
      <c r="M32" s="28">
        <v>825</v>
      </c>
      <c r="N32" s="28">
        <v>1150</v>
      </c>
      <c r="O32" s="28">
        <v>860</v>
      </c>
      <c r="P32" s="27">
        <v>306.38297872340428</v>
      </c>
      <c r="Q32" s="28" t="s">
        <v>42</v>
      </c>
      <c r="R32" s="28" t="s">
        <v>42</v>
      </c>
      <c r="S32" s="28" t="s">
        <v>42</v>
      </c>
      <c r="T32" s="28">
        <v>787.5</v>
      </c>
      <c r="U32" s="28" t="s">
        <v>42</v>
      </c>
      <c r="V32" s="28">
        <v>776.47058823529414</v>
      </c>
      <c r="W32" s="28">
        <v>969.23076923076928</v>
      </c>
      <c r="X32" s="31">
        <v>1023.5294117647059</v>
      </c>
    </row>
    <row r="33" spans="2:24" ht="39.6" customHeight="1">
      <c r="B33" s="233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250.69271690802583</v>
      </c>
      <c r="H33" s="35">
        <v>386.14260888092821</v>
      </c>
      <c r="I33" s="35" t="s">
        <v>42</v>
      </c>
      <c r="J33" s="35" t="s">
        <v>42</v>
      </c>
      <c r="K33" s="35">
        <v>642.50831842405921</v>
      </c>
      <c r="L33" s="35" t="s">
        <v>42</v>
      </c>
      <c r="M33" s="35">
        <v>737.47921913413143</v>
      </c>
      <c r="N33" s="35">
        <v>1003.3645262479</v>
      </c>
      <c r="O33" s="35">
        <v>764.23614716957661</v>
      </c>
      <c r="P33" s="34">
        <v>266.09184442333941</v>
      </c>
      <c r="Q33" s="35" t="s">
        <v>42</v>
      </c>
      <c r="R33" s="35" t="s">
        <v>42</v>
      </c>
      <c r="S33" s="35" t="s">
        <v>42</v>
      </c>
      <c r="T33" s="35">
        <v>701.88760099115234</v>
      </c>
      <c r="U33" s="35" t="s">
        <v>42</v>
      </c>
      <c r="V33" s="35">
        <v>693.86995565390407</v>
      </c>
      <c r="W33" s="35">
        <v>859.94523827678677</v>
      </c>
      <c r="X33" s="38">
        <v>894.75254262026567</v>
      </c>
    </row>
    <row r="34" spans="2:24" ht="40.15" customHeight="1">
      <c r="B34" s="233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0.8737279677759614</v>
      </c>
      <c r="H34" s="43">
        <f>H33/H32</f>
        <v>0.89109832818675749</v>
      </c>
      <c r="I34" s="43" t="s">
        <v>42</v>
      </c>
      <c r="J34" s="43" t="s">
        <v>42</v>
      </c>
      <c r="K34" s="43">
        <f>K33/K32</f>
        <v>0.87006334786591344</v>
      </c>
      <c r="L34" s="43" t="s">
        <v>42</v>
      </c>
      <c r="M34" s="43">
        <f>M33/M32</f>
        <v>0.89391420501106844</v>
      </c>
      <c r="N34" s="43">
        <f>N33/N32</f>
        <v>0.8724908923894783</v>
      </c>
      <c r="O34" s="43">
        <f>O33/O32</f>
        <v>0.88864668275532166</v>
      </c>
      <c r="P34" s="42">
        <f>P33/P32</f>
        <v>0.86849421443728825</v>
      </c>
      <c r="Q34" s="43" t="s">
        <v>42</v>
      </c>
      <c r="R34" s="43" t="s">
        <v>42</v>
      </c>
      <c r="S34" s="43" t="s">
        <v>42</v>
      </c>
      <c r="T34" s="43">
        <f>T33/T32</f>
        <v>0.89128584252844745</v>
      </c>
      <c r="U34" s="43" t="s">
        <v>42</v>
      </c>
      <c r="V34" s="43">
        <f>V33/V32</f>
        <v>0.89362039743305821</v>
      </c>
      <c r="W34" s="43">
        <f>W33/W32</f>
        <v>0.88724508711097039</v>
      </c>
      <c r="X34" s="46">
        <f>X33/X32</f>
        <v>0.87418351865198374</v>
      </c>
    </row>
    <row r="35" spans="2:24" ht="17.25" customHeight="1">
      <c r="B35" s="232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0.30972222222222218</v>
      </c>
      <c r="H35" s="48">
        <v>0.25015046296296295</v>
      </c>
      <c r="I35" s="48" t="s">
        <v>42</v>
      </c>
      <c r="J35" s="48" t="s">
        <v>42</v>
      </c>
      <c r="K35" s="48">
        <v>0.25033564814814813</v>
      </c>
      <c r="L35" s="48" t="s">
        <v>42</v>
      </c>
      <c r="M35" s="48">
        <v>0.25</v>
      </c>
      <c r="N35" s="48">
        <v>0.25</v>
      </c>
      <c r="O35" s="48">
        <v>0.2917939814814815</v>
      </c>
      <c r="P35" s="47">
        <v>0.7083680555555556</v>
      </c>
      <c r="Q35" s="48" t="s">
        <v>42</v>
      </c>
      <c r="R35" s="48" t="s">
        <v>42</v>
      </c>
      <c r="S35" s="48" t="s">
        <v>42</v>
      </c>
      <c r="T35" s="48">
        <v>0.70833333333333337</v>
      </c>
      <c r="U35" s="48" t="s">
        <v>42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30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0.45208333333333334</v>
      </c>
      <c r="H36" s="48">
        <v>0.28958333333333336</v>
      </c>
      <c r="I36" s="48" t="s">
        <v>42</v>
      </c>
      <c r="J36" s="48" t="s">
        <v>42</v>
      </c>
      <c r="K36" s="48">
        <v>0.43333333333333335</v>
      </c>
      <c r="L36" s="48" t="s">
        <v>42</v>
      </c>
      <c r="M36" s="48">
        <v>0.44657407407407407</v>
      </c>
      <c r="N36" s="48">
        <v>0.47442129629629631</v>
      </c>
      <c r="O36" s="48">
        <v>0.43125000000000002</v>
      </c>
      <c r="P36" s="47">
        <v>0.80833333333333335</v>
      </c>
      <c r="Q36" s="48" t="s">
        <v>42</v>
      </c>
      <c r="R36" s="48" t="s">
        <v>42</v>
      </c>
      <c r="S36" s="48" t="s">
        <v>42</v>
      </c>
      <c r="T36" s="48">
        <v>0.88778935185185182</v>
      </c>
      <c r="U36" s="48" t="s">
        <v>42</v>
      </c>
      <c r="V36" s="48">
        <v>0.89598379629629632</v>
      </c>
      <c r="W36" s="48">
        <v>0.98348379629629634</v>
      </c>
      <c r="X36" s="50">
        <v>0.98297453703703708</v>
      </c>
    </row>
    <row r="37" spans="2:24" ht="17.25" customHeight="1">
      <c r="B37" s="230" t="s">
        <v>53</v>
      </c>
      <c r="C37" s="231"/>
      <c r="D37" s="58" t="s">
        <v>42</v>
      </c>
      <c r="E37" s="58" t="s">
        <v>42</v>
      </c>
      <c r="F37" s="58" t="s">
        <v>42</v>
      </c>
      <c r="G37" s="58">
        <v>10.833333333333334</v>
      </c>
      <c r="H37" s="58">
        <v>6</v>
      </c>
      <c r="I37" s="58" t="s">
        <v>42</v>
      </c>
      <c r="J37" s="58" t="s">
        <v>42</v>
      </c>
      <c r="K37" s="58">
        <v>4.333333333333333</v>
      </c>
      <c r="L37" s="58" t="s">
        <v>42</v>
      </c>
      <c r="M37" s="58">
        <v>4</v>
      </c>
      <c r="N37" s="58">
        <v>3</v>
      </c>
      <c r="O37" s="58">
        <v>3.75</v>
      </c>
      <c r="P37" s="57">
        <v>11.75</v>
      </c>
      <c r="Q37" s="58" t="s">
        <v>42</v>
      </c>
      <c r="R37" s="58" t="s">
        <v>42</v>
      </c>
      <c r="S37" s="58" t="s">
        <v>42</v>
      </c>
      <c r="T37" s="39">
        <v>4</v>
      </c>
      <c r="U37" s="48" t="s">
        <v>42</v>
      </c>
      <c r="V37" s="58">
        <v>4.25</v>
      </c>
      <c r="W37" s="58">
        <v>3.25</v>
      </c>
      <c r="X37" s="61">
        <v>3.4</v>
      </c>
    </row>
    <row r="38" spans="2:24" ht="17.25" customHeight="1">
      <c r="B38" s="220" t="s">
        <v>54</v>
      </c>
      <c r="C38" s="221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20" t="s">
        <v>59</v>
      </c>
      <c r="C39" s="221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22" t="s">
        <v>60</v>
      </c>
      <c r="C40" s="223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20212-F8A5-4A5B-9E1D-75D7CD501848}">
  <sheetPr>
    <tabColor theme="8" tint="0.59999389629810485"/>
    <pageSetUpPr fitToPage="1"/>
  </sheetPr>
  <dimension ref="A1:AC205"/>
  <sheetViews>
    <sheetView zoomScale="85" zoomScaleNormal="85" workbookViewId="0">
      <pane ySplit="4" topLeftCell="A5" activePane="bottomLeft" state="frozen"/>
      <selection activeCell="W19" sqref="W19"/>
      <selection pane="bottomLeft" activeCell="W19" sqref="W19"/>
    </sheetView>
  </sheetViews>
  <sheetFormatPr defaultColWidth="7.109375" defaultRowHeight="15.75"/>
  <cols>
    <col min="1" max="1" width="13.44140625" style="5" customWidth="1"/>
    <col min="2" max="2" width="10.77734375" style="145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SUM(F5:F191)</f>
        <v>114391</v>
      </c>
      <c r="E1" s="88" t="s">
        <v>3</v>
      </c>
      <c r="F1" s="89">
        <f>SUM(G5:G191)</f>
        <v>2259435.1599999997</v>
      </c>
      <c r="G1" s="90" t="s">
        <v>84</v>
      </c>
      <c r="H1" s="91">
        <f>L21+L38+L55+L72+L89+L106+L123+L140+L157+L174+L191</f>
        <v>58.56666666666667</v>
      </c>
      <c r="I1" s="345" t="s">
        <v>85</v>
      </c>
      <c r="J1" s="341"/>
      <c r="K1" s="361"/>
      <c r="L1" s="365" t="s">
        <v>86</v>
      </c>
      <c r="M1" s="366"/>
      <c r="N1" s="367"/>
      <c r="O1" s="341" t="s">
        <v>87</v>
      </c>
      <c r="P1" s="341"/>
      <c r="Q1" s="341"/>
      <c r="R1" s="342"/>
      <c r="S1" s="345" t="s">
        <v>88</v>
      </c>
      <c r="T1" s="341"/>
      <c r="U1" s="341"/>
      <c r="V1" s="341"/>
      <c r="W1" s="341"/>
      <c r="X1" s="342"/>
      <c r="Y1" s="341" t="s">
        <v>89</v>
      </c>
      <c r="Z1" s="341"/>
      <c r="AA1" s="345" t="s">
        <v>90</v>
      </c>
      <c r="AB1" s="347"/>
      <c r="AC1" s="348"/>
    </row>
    <row r="2" spans="1:29" ht="26.25" customHeight="1" thickBot="1">
      <c r="A2" s="354">
        <v>46035</v>
      </c>
      <c r="B2" s="355"/>
      <c r="C2" s="92" t="s">
        <v>40</v>
      </c>
      <c r="D2" s="93">
        <f>AVERAGE(N21,N38,N55,N72,N89,N106,N123,N140,N157,N174,N191)</f>
        <v>654.63370170273367</v>
      </c>
      <c r="E2" s="93" t="s">
        <v>91</v>
      </c>
      <c r="F2" s="94">
        <f>F1/D1</f>
        <v>19.751861247825438</v>
      </c>
      <c r="G2" s="95" t="s">
        <v>92</v>
      </c>
      <c r="H2" s="96">
        <f>COUNT(H5:H191)</f>
        <v>2</v>
      </c>
      <c r="I2" s="362"/>
      <c r="J2" s="363"/>
      <c r="K2" s="364"/>
      <c r="L2" s="368"/>
      <c r="M2" s="343"/>
      <c r="N2" s="369"/>
      <c r="O2" s="343"/>
      <c r="P2" s="343"/>
      <c r="Q2" s="343"/>
      <c r="R2" s="344"/>
      <c r="S2" s="346"/>
      <c r="T2" s="343"/>
      <c r="U2" s="343"/>
      <c r="V2" s="343"/>
      <c r="W2" s="343"/>
      <c r="X2" s="344"/>
      <c r="Y2" s="343"/>
      <c r="Z2" s="343"/>
      <c r="AA2" s="349"/>
      <c r="AB2" s="350"/>
      <c r="AC2" s="351"/>
    </row>
    <row r="3" spans="1:29" ht="23.25" customHeight="1">
      <c r="A3" s="356" t="s">
        <v>93</v>
      </c>
      <c r="B3" s="358" t="s">
        <v>94</v>
      </c>
      <c r="C3" s="315" t="s">
        <v>95</v>
      </c>
      <c r="D3" s="315"/>
      <c r="E3" s="337" t="s">
        <v>96</v>
      </c>
      <c r="F3" s="315" t="s">
        <v>97</v>
      </c>
      <c r="G3" s="337" t="s">
        <v>98</v>
      </c>
      <c r="H3" s="339" t="s">
        <v>99</v>
      </c>
      <c r="I3" s="329" t="s">
        <v>100</v>
      </c>
      <c r="J3" s="325" t="s">
        <v>101</v>
      </c>
      <c r="K3" s="327" t="s">
        <v>40</v>
      </c>
      <c r="L3" s="352" t="s">
        <v>100</v>
      </c>
      <c r="M3" s="325" t="s">
        <v>101</v>
      </c>
      <c r="N3" s="327" t="s">
        <v>40</v>
      </c>
      <c r="O3" s="329" t="s">
        <v>100</v>
      </c>
      <c r="P3" s="331" t="s">
        <v>40</v>
      </c>
      <c r="Q3" s="333" t="s">
        <v>102</v>
      </c>
      <c r="R3" s="335" t="s">
        <v>103</v>
      </c>
      <c r="S3" s="314" t="s">
        <v>104</v>
      </c>
      <c r="T3" s="315"/>
      <c r="U3" s="316" t="s">
        <v>105</v>
      </c>
      <c r="V3" s="316" t="s">
        <v>106</v>
      </c>
      <c r="W3" s="315" t="s">
        <v>107</v>
      </c>
      <c r="X3" s="318"/>
      <c r="Y3" s="319" t="s">
        <v>108</v>
      </c>
      <c r="Z3" s="320"/>
      <c r="AA3" s="323" t="s">
        <v>101</v>
      </c>
      <c r="AB3" s="370" t="s">
        <v>102</v>
      </c>
      <c r="AC3" s="372" t="s">
        <v>109</v>
      </c>
    </row>
    <row r="4" spans="1:29" ht="17.25" customHeight="1" thickBot="1">
      <c r="A4" s="357"/>
      <c r="B4" s="359"/>
      <c r="C4" s="360"/>
      <c r="D4" s="360"/>
      <c r="E4" s="338"/>
      <c r="F4" s="360"/>
      <c r="G4" s="338"/>
      <c r="H4" s="340"/>
      <c r="I4" s="330"/>
      <c r="J4" s="326"/>
      <c r="K4" s="328"/>
      <c r="L4" s="353"/>
      <c r="M4" s="326"/>
      <c r="N4" s="328"/>
      <c r="O4" s="330"/>
      <c r="P4" s="332"/>
      <c r="Q4" s="334"/>
      <c r="R4" s="336"/>
      <c r="S4" s="68" t="s">
        <v>110</v>
      </c>
      <c r="T4" s="99" t="s">
        <v>111</v>
      </c>
      <c r="U4" s="317"/>
      <c r="V4" s="317"/>
      <c r="W4" s="99" t="s">
        <v>112</v>
      </c>
      <c r="X4" s="69" t="s">
        <v>113</v>
      </c>
      <c r="Y4" s="321"/>
      <c r="Z4" s="322"/>
      <c r="AA4" s="324"/>
      <c r="AB4" s="371"/>
      <c r="AC4" s="373"/>
    </row>
    <row r="5" spans="1:29" ht="15.75" customHeight="1">
      <c r="A5" s="311" t="s">
        <v>118</v>
      </c>
      <c r="B5" s="146" t="s">
        <v>114</v>
      </c>
      <c r="C5" s="304" t="s">
        <v>125</v>
      </c>
      <c r="D5" s="305"/>
      <c r="E5" s="147">
        <v>19.7</v>
      </c>
      <c r="F5" s="97">
        <v>528</v>
      </c>
      <c r="G5" s="148">
        <f t="shared" ref="G5:G10" si="0">E5*F5</f>
        <v>10401.6</v>
      </c>
      <c r="H5" s="149"/>
      <c r="I5" s="150">
        <v>6</v>
      </c>
      <c r="J5" s="151">
        <v>2500</v>
      </c>
      <c r="K5" s="152">
        <f t="shared" ref="K5:K10" si="1">J5/I5</f>
        <v>416.66666666666669</v>
      </c>
      <c r="L5" s="153">
        <v>6</v>
      </c>
      <c r="M5" s="151">
        <f t="shared" ref="M5:M10" si="2">F5/V5*60</f>
        <v>2257.4821852731448</v>
      </c>
      <c r="N5" s="152">
        <f t="shared" ref="N5:N10" si="3">M5/L5</f>
        <v>376.24703087885746</v>
      </c>
      <c r="O5" s="154">
        <f t="shared" ref="O5:O10" si="4">L5-I5</f>
        <v>0</v>
      </c>
      <c r="P5" s="155">
        <f t="shared" ref="P5:P10" si="5">N5-K5</f>
        <v>-40.419635787809227</v>
      </c>
      <c r="Q5" s="156">
        <f t="shared" ref="Q5:Q10" si="6">N5/K5</f>
        <v>0.90299287410925788</v>
      </c>
      <c r="R5" s="306">
        <f>Q21</f>
        <v>0.8737279677759614</v>
      </c>
      <c r="S5" s="157">
        <v>0.30972222222222218</v>
      </c>
      <c r="T5" s="158">
        <v>0.31946759259259261</v>
      </c>
      <c r="U5" s="159"/>
      <c r="V5" s="160">
        <v>14.033333333333422</v>
      </c>
      <c r="W5" s="161"/>
      <c r="X5" s="162"/>
      <c r="Y5" s="309"/>
      <c r="Z5" s="310"/>
      <c r="AA5" s="115">
        <f t="shared" ref="AA5:AA12" si="7">M5-J5</f>
        <v>-242.51781472685525</v>
      </c>
      <c r="AB5" s="156">
        <f t="shared" ref="AB5:AB12" si="8">M5/J5</f>
        <v>0.90299287410925788</v>
      </c>
      <c r="AC5" s="290">
        <f>AB21</f>
        <v>0.87372796777596129</v>
      </c>
    </row>
    <row r="6" spans="1:29" ht="15.75" customHeight="1">
      <c r="A6" s="312"/>
      <c r="B6" s="100" t="s">
        <v>114</v>
      </c>
      <c r="C6" s="293" t="s">
        <v>115</v>
      </c>
      <c r="D6" s="294"/>
      <c r="E6" s="101">
        <v>29.85</v>
      </c>
      <c r="F6" s="102">
        <v>1935</v>
      </c>
      <c r="G6" s="103">
        <f t="shared" si="0"/>
        <v>57759.75</v>
      </c>
      <c r="H6" s="26"/>
      <c r="I6" s="104">
        <v>12</v>
      </c>
      <c r="J6" s="105">
        <v>3600</v>
      </c>
      <c r="K6" s="106">
        <f t="shared" si="1"/>
        <v>300</v>
      </c>
      <c r="L6" s="107">
        <v>12</v>
      </c>
      <c r="M6" s="105">
        <f t="shared" si="2"/>
        <v>3118.1736794986541</v>
      </c>
      <c r="N6" s="106">
        <f t="shared" si="3"/>
        <v>259.84780662488782</v>
      </c>
      <c r="O6" s="108">
        <f t="shared" si="4"/>
        <v>0</v>
      </c>
      <c r="P6" s="109">
        <f t="shared" si="5"/>
        <v>-40.152193375112176</v>
      </c>
      <c r="Q6" s="110">
        <f t="shared" si="6"/>
        <v>0.86615935541629274</v>
      </c>
      <c r="R6" s="307"/>
      <c r="S6" s="47">
        <v>0.32291666666666663</v>
      </c>
      <c r="T6" s="48">
        <v>0.34877314814814814</v>
      </c>
      <c r="U6" s="111">
        <v>4.9666666666665904</v>
      </c>
      <c r="V6" s="112">
        <v>37.23333333333337</v>
      </c>
      <c r="W6" s="113"/>
      <c r="X6" s="116"/>
      <c r="Y6" s="295"/>
      <c r="Z6" s="296"/>
      <c r="AA6" s="117">
        <f t="shared" si="7"/>
        <v>-481.82632050134589</v>
      </c>
      <c r="AB6" s="110">
        <f t="shared" si="8"/>
        <v>0.86615935541629285</v>
      </c>
      <c r="AC6" s="291"/>
    </row>
    <row r="7" spans="1:29" ht="15.75" customHeight="1">
      <c r="A7" s="312"/>
      <c r="B7" s="100" t="s">
        <v>114</v>
      </c>
      <c r="C7" s="293" t="s">
        <v>116</v>
      </c>
      <c r="D7" s="294"/>
      <c r="E7" s="101">
        <v>29.52</v>
      </c>
      <c r="F7" s="102">
        <v>1815</v>
      </c>
      <c r="G7" s="103">
        <f t="shared" si="0"/>
        <v>53578.799999999996</v>
      </c>
      <c r="H7" s="26"/>
      <c r="I7" s="104">
        <v>12</v>
      </c>
      <c r="J7" s="105">
        <v>3600</v>
      </c>
      <c r="K7" s="106">
        <f t="shared" si="1"/>
        <v>300</v>
      </c>
      <c r="L7" s="107">
        <v>12</v>
      </c>
      <c r="M7" s="105">
        <f t="shared" si="2"/>
        <v>3118.8544152744657</v>
      </c>
      <c r="N7" s="106">
        <f t="shared" si="3"/>
        <v>259.90453460620546</v>
      </c>
      <c r="O7" s="108">
        <f t="shared" si="4"/>
        <v>0</v>
      </c>
      <c r="P7" s="109">
        <f t="shared" si="5"/>
        <v>-40.095465393794541</v>
      </c>
      <c r="Q7" s="110">
        <f t="shared" si="6"/>
        <v>0.8663484486873515</v>
      </c>
      <c r="R7" s="307"/>
      <c r="S7" s="47">
        <v>0.35214120370370372</v>
      </c>
      <c r="T7" s="48">
        <v>0.37638888888888888</v>
      </c>
      <c r="U7" s="111">
        <v>4.8500000000000387</v>
      </c>
      <c r="V7" s="112">
        <v>34.916666666666636</v>
      </c>
      <c r="W7" s="113"/>
      <c r="X7" s="116"/>
      <c r="Y7" s="295"/>
      <c r="Z7" s="296"/>
      <c r="AA7" s="117">
        <f t="shared" si="7"/>
        <v>-481.14558472553426</v>
      </c>
      <c r="AB7" s="110">
        <f t="shared" si="8"/>
        <v>0.86634844868735161</v>
      </c>
      <c r="AC7" s="291"/>
    </row>
    <row r="8" spans="1:29" ht="15.75" customHeight="1">
      <c r="A8" s="312"/>
      <c r="B8" s="100" t="s">
        <v>120</v>
      </c>
      <c r="C8" s="293" t="s">
        <v>121</v>
      </c>
      <c r="D8" s="294"/>
      <c r="E8" s="101">
        <v>28.57</v>
      </c>
      <c r="F8" s="102">
        <v>2275</v>
      </c>
      <c r="G8" s="103">
        <f t="shared" si="0"/>
        <v>64996.75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 t="shared" si="2"/>
        <v>3112.8848346636273</v>
      </c>
      <c r="N8" s="106">
        <f t="shared" si="3"/>
        <v>259.40706955530226</v>
      </c>
      <c r="O8" s="108">
        <f t="shared" si="4"/>
        <v>0</v>
      </c>
      <c r="P8" s="109">
        <f t="shared" si="5"/>
        <v>-40.592930444697743</v>
      </c>
      <c r="Q8" s="110">
        <f t="shared" si="6"/>
        <v>0.86469023185100757</v>
      </c>
      <c r="R8" s="307"/>
      <c r="S8" s="47">
        <v>0.38065972222222222</v>
      </c>
      <c r="T8" s="48">
        <v>0.41111111111111109</v>
      </c>
      <c r="U8" s="111">
        <v>6.1500000000000021</v>
      </c>
      <c r="V8" s="112">
        <v>43.84999999999998</v>
      </c>
      <c r="W8" s="113"/>
      <c r="X8" s="116"/>
      <c r="Y8" s="295"/>
      <c r="Z8" s="296"/>
      <c r="AA8" s="117">
        <f t="shared" si="7"/>
        <v>-487.11516533637268</v>
      </c>
      <c r="AB8" s="110">
        <f t="shared" si="8"/>
        <v>0.86469023185100757</v>
      </c>
      <c r="AC8" s="291"/>
    </row>
    <row r="9" spans="1:29" ht="15.75" customHeight="1">
      <c r="A9" s="312"/>
      <c r="B9" s="100" t="s">
        <v>114</v>
      </c>
      <c r="C9" s="293" t="s">
        <v>119</v>
      </c>
      <c r="D9" s="294"/>
      <c r="E9" s="101">
        <v>25.64</v>
      </c>
      <c r="F9" s="102">
        <v>1374</v>
      </c>
      <c r="G9" s="103">
        <f t="shared" si="0"/>
        <v>35229.360000000001</v>
      </c>
      <c r="H9" s="13"/>
      <c r="I9" s="104">
        <v>11</v>
      </c>
      <c r="J9" s="105">
        <v>3600</v>
      </c>
      <c r="K9" s="106">
        <f t="shared" si="1"/>
        <v>327.27272727272725</v>
      </c>
      <c r="L9" s="118">
        <v>11</v>
      </c>
      <c r="M9" s="105">
        <f t="shared" si="2"/>
        <v>3154.5918367346962</v>
      </c>
      <c r="N9" s="106">
        <f t="shared" si="3"/>
        <v>286.78107606679055</v>
      </c>
      <c r="O9" s="108">
        <f t="shared" si="4"/>
        <v>0</v>
      </c>
      <c r="P9" s="109">
        <f t="shared" si="5"/>
        <v>-40.491651205936705</v>
      </c>
      <c r="Q9" s="110">
        <f t="shared" si="6"/>
        <v>0.87627551020408223</v>
      </c>
      <c r="R9" s="307"/>
      <c r="S9" s="47">
        <v>0.41458333333333336</v>
      </c>
      <c r="T9" s="48">
        <v>0.43273148148148149</v>
      </c>
      <c r="U9" s="111">
        <v>5.0000000000000622</v>
      </c>
      <c r="V9" s="112">
        <v>26.133333333333315</v>
      </c>
      <c r="W9" s="113"/>
      <c r="X9" s="116"/>
      <c r="Y9" s="295"/>
      <c r="Z9" s="296"/>
      <c r="AA9" s="117">
        <f t="shared" si="7"/>
        <v>-445.40816326530376</v>
      </c>
      <c r="AB9" s="110">
        <f t="shared" si="8"/>
        <v>0.87627551020408234</v>
      </c>
      <c r="AC9" s="291"/>
    </row>
    <row r="10" spans="1:29" ht="15.75" customHeight="1">
      <c r="A10" s="312"/>
      <c r="B10" s="100" t="s">
        <v>114</v>
      </c>
      <c r="C10" s="293" t="s">
        <v>219</v>
      </c>
      <c r="D10" s="294"/>
      <c r="E10" s="101">
        <v>30.95</v>
      </c>
      <c r="F10" s="102">
        <v>580</v>
      </c>
      <c r="G10" s="121">
        <f t="shared" si="0"/>
        <v>17951</v>
      </c>
      <c r="H10" s="122"/>
      <c r="I10" s="104">
        <v>12</v>
      </c>
      <c r="J10" s="105">
        <v>1750</v>
      </c>
      <c r="K10" s="106">
        <f t="shared" si="1"/>
        <v>145.83333333333334</v>
      </c>
      <c r="L10" s="107">
        <v>12</v>
      </c>
      <c r="M10" s="105">
        <f t="shared" si="2"/>
        <v>1533.0396475770904</v>
      </c>
      <c r="N10" s="106">
        <f t="shared" si="3"/>
        <v>127.75330396475754</v>
      </c>
      <c r="O10" s="108">
        <f t="shared" si="4"/>
        <v>0</v>
      </c>
      <c r="P10" s="109">
        <f t="shared" si="5"/>
        <v>-18.080029368575808</v>
      </c>
      <c r="Q10" s="110">
        <f t="shared" si="6"/>
        <v>0.87602265575833738</v>
      </c>
      <c r="R10" s="307"/>
      <c r="S10" s="47">
        <v>0.43631944444444443</v>
      </c>
      <c r="T10" s="48">
        <v>0.45208333333333334</v>
      </c>
      <c r="U10" s="111">
        <v>5.1666666666666217</v>
      </c>
      <c r="V10" s="112">
        <v>22.700000000000031</v>
      </c>
      <c r="W10" s="113">
        <v>0.45208333333333334</v>
      </c>
      <c r="X10" s="116">
        <v>0.49041666666666667</v>
      </c>
      <c r="Y10" s="295"/>
      <c r="Z10" s="296"/>
      <c r="AA10" s="117">
        <f t="shared" si="7"/>
        <v>-216.96035242290964</v>
      </c>
      <c r="AB10" s="110">
        <f t="shared" si="8"/>
        <v>0.87602265575833738</v>
      </c>
      <c r="AC10" s="291"/>
    </row>
    <row r="11" spans="1:29" ht="15.75" customHeight="1">
      <c r="A11" s="312"/>
      <c r="B11" s="100"/>
      <c r="C11" s="293"/>
      <c r="D11" s="294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307"/>
      <c r="S11" s="47"/>
      <c r="T11" s="48"/>
      <c r="U11" s="111"/>
      <c r="V11" s="112"/>
      <c r="W11" s="113"/>
      <c r="X11" s="116"/>
      <c r="Y11" s="295"/>
      <c r="Z11" s="296"/>
      <c r="AA11" s="117">
        <f t="shared" si="7"/>
        <v>0</v>
      </c>
      <c r="AB11" s="110" t="e">
        <f t="shared" si="8"/>
        <v>#DIV/0!</v>
      </c>
      <c r="AC11" s="291"/>
    </row>
    <row r="12" spans="1:29" ht="15.75" customHeight="1">
      <c r="A12" s="312"/>
      <c r="B12" s="100"/>
      <c r="C12" s="293"/>
      <c r="D12" s="294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07"/>
      <c r="S12" s="47"/>
      <c r="T12" s="48"/>
      <c r="U12" s="111"/>
      <c r="V12" s="112"/>
      <c r="W12" s="113"/>
      <c r="X12" s="116"/>
      <c r="Y12" s="295"/>
      <c r="Z12" s="296"/>
      <c r="AA12" s="117">
        <f t="shared" si="7"/>
        <v>0</v>
      </c>
      <c r="AB12" s="110" t="e">
        <f t="shared" si="8"/>
        <v>#DIV/0!</v>
      </c>
      <c r="AC12" s="291"/>
    </row>
    <row r="13" spans="1:29" ht="15.75" customHeight="1">
      <c r="A13" s="312"/>
      <c r="B13" s="100"/>
      <c r="C13" s="293"/>
      <c r="D13" s="294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07"/>
      <c r="S13" s="47"/>
      <c r="T13" s="48"/>
      <c r="U13" s="111"/>
      <c r="V13" s="112"/>
      <c r="W13" s="113"/>
      <c r="X13" s="127"/>
      <c r="Y13" s="295"/>
      <c r="Z13" s="296"/>
      <c r="AA13" s="117"/>
      <c r="AB13" s="110"/>
      <c r="AC13" s="291"/>
    </row>
    <row r="14" spans="1:29" ht="15.75" customHeight="1">
      <c r="A14" s="312"/>
      <c r="B14" s="100"/>
      <c r="C14" s="293"/>
      <c r="D14" s="294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07"/>
      <c r="S14" s="47"/>
      <c r="T14" s="48"/>
      <c r="U14" s="111"/>
      <c r="V14" s="112"/>
      <c r="W14" s="113"/>
      <c r="X14" s="127"/>
      <c r="Y14" s="295"/>
      <c r="Z14" s="296"/>
      <c r="AA14" s="117"/>
      <c r="AB14" s="110"/>
      <c r="AC14" s="291"/>
    </row>
    <row r="15" spans="1:29" ht="15.75" customHeight="1">
      <c r="A15" s="312"/>
      <c r="B15" s="100"/>
      <c r="C15" s="293"/>
      <c r="D15" s="29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07"/>
      <c r="S15" s="47"/>
      <c r="T15" s="48"/>
      <c r="U15" s="111"/>
      <c r="V15" s="112"/>
      <c r="W15" s="113"/>
      <c r="X15" s="127"/>
      <c r="Y15" s="295"/>
      <c r="Z15" s="296"/>
      <c r="AA15" s="117"/>
      <c r="AB15" s="110"/>
      <c r="AC15" s="291"/>
    </row>
    <row r="16" spans="1:29" ht="15.75" customHeight="1">
      <c r="A16" s="312"/>
      <c r="B16" s="100"/>
      <c r="C16" s="293"/>
      <c r="D16" s="29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07"/>
      <c r="S16" s="47"/>
      <c r="T16" s="48"/>
      <c r="U16" s="111"/>
      <c r="V16" s="112"/>
      <c r="W16" s="113"/>
      <c r="X16" s="127"/>
      <c r="Y16" s="295"/>
      <c r="Z16" s="296"/>
      <c r="AA16" s="117"/>
      <c r="AB16" s="110"/>
      <c r="AC16" s="291"/>
    </row>
    <row r="17" spans="1:29" ht="15.75" customHeight="1">
      <c r="A17" s="312"/>
      <c r="B17" s="100"/>
      <c r="C17" s="293"/>
      <c r="D17" s="29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07"/>
      <c r="S17" s="47"/>
      <c r="T17" s="48"/>
      <c r="U17" s="111"/>
      <c r="V17" s="112"/>
      <c r="W17" s="113"/>
      <c r="X17" s="127"/>
      <c r="Y17" s="295"/>
      <c r="Z17" s="296"/>
      <c r="AA17" s="117"/>
      <c r="AB17" s="110"/>
      <c r="AC17" s="291"/>
    </row>
    <row r="18" spans="1:29" ht="15.75" customHeight="1">
      <c r="A18" s="312"/>
      <c r="B18" s="100"/>
      <c r="C18" s="293"/>
      <c r="D18" s="29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07"/>
      <c r="S18" s="47"/>
      <c r="T18" s="48"/>
      <c r="U18" s="111"/>
      <c r="V18" s="112"/>
      <c r="W18" s="113"/>
      <c r="X18" s="127"/>
      <c r="Y18" s="295"/>
      <c r="Z18" s="296"/>
      <c r="AA18" s="117"/>
      <c r="AB18" s="110"/>
      <c r="AC18" s="291"/>
    </row>
    <row r="19" spans="1:29" ht="15.75" customHeight="1">
      <c r="A19" s="312"/>
      <c r="B19" s="100"/>
      <c r="C19" s="293"/>
      <c r="D19" s="29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07"/>
      <c r="S19" s="47"/>
      <c r="T19" s="48"/>
      <c r="U19" s="111"/>
      <c r="V19" s="112"/>
      <c r="W19" s="113"/>
      <c r="X19" s="127"/>
      <c r="Y19" s="295"/>
      <c r="Z19" s="296"/>
      <c r="AA19" s="117"/>
      <c r="AB19" s="110"/>
      <c r="AC19" s="291"/>
    </row>
    <row r="20" spans="1:29" ht="15.75" customHeight="1">
      <c r="A20" s="312"/>
      <c r="B20" s="163"/>
      <c r="C20" s="293"/>
      <c r="D20" s="294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07"/>
      <c r="S20" s="119"/>
      <c r="T20" s="120"/>
      <c r="U20" s="130"/>
      <c r="V20" s="131"/>
      <c r="W20" s="126"/>
      <c r="X20" s="127"/>
      <c r="Y20" s="295"/>
      <c r="Z20" s="296"/>
      <c r="AA20" s="165"/>
      <c r="AB20" s="125"/>
      <c r="AC20" s="291"/>
    </row>
    <row r="21" spans="1:29" ht="15.75" customHeight="1" thickBot="1">
      <c r="A21" s="313"/>
      <c r="B21" s="133" t="s">
        <v>117</v>
      </c>
      <c r="C21" s="297"/>
      <c r="D21" s="297"/>
      <c r="E21" s="134"/>
      <c r="F21" s="167"/>
      <c r="G21" s="135"/>
      <c r="H21" s="69"/>
      <c r="I21" s="136">
        <f t="shared" ref="I21:J21" si="9">AVERAGE(I5:I20)</f>
        <v>10.833333333333334</v>
      </c>
      <c r="J21" s="137">
        <f t="shared" si="9"/>
        <v>3108.3333333333335</v>
      </c>
      <c r="K21" s="138">
        <f>J21/I21</f>
        <v>286.92307692307691</v>
      </c>
      <c r="L21" s="136">
        <f>AVERAGE(L5:L20)</f>
        <v>10.833333333333334</v>
      </c>
      <c r="M21" s="137">
        <f>AVERAGE(M5:M20)</f>
        <v>2715.8377665036132</v>
      </c>
      <c r="N21" s="138">
        <f>M21/L21</f>
        <v>250.69271690802583</v>
      </c>
      <c r="O21" s="139">
        <f>L21-I21</f>
        <v>0</v>
      </c>
      <c r="P21" s="140">
        <f>N21-K21</f>
        <v>-36.230360015051076</v>
      </c>
      <c r="Q21" s="141">
        <f>N21/K21</f>
        <v>0.8737279677759614</v>
      </c>
      <c r="R21" s="308"/>
      <c r="S21" s="142">
        <f>S5</f>
        <v>0.30972222222222218</v>
      </c>
      <c r="T21" s="143">
        <f>INDEX(T5:T20,COUNTA(T5:T20))</f>
        <v>0.45208333333333334</v>
      </c>
      <c r="U21" s="144"/>
      <c r="V21" s="166"/>
      <c r="W21" s="167"/>
      <c r="X21" s="138"/>
      <c r="Y21" s="298"/>
      <c r="Z21" s="299"/>
      <c r="AA21" s="168">
        <f>M21-J21</f>
        <v>-392.49556682972025</v>
      </c>
      <c r="AB21" s="141">
        <f>M21/J21</f>
        <v>0.87372796777596129</v>
      </c>
      <c r="AC21" s="292"/>
    </row>
    <row r="22" spans="1:29" ht="15.75" customHeight="1">
      <c r="A22" s="300" t="s">
        <v>122</v>
      </c>
      <c r="B22" s="114" t="s">
        <v>114</v>
      </c>
      <c r="C22" s="304" t="s">
        <v>123</v>
      </c>
      <c r="D22" s="305"/>
      <c r="E22" s="147">
        <v>14.03</v>
      </c>
      <c r="F22" s="97">
        <v>957</v>
      </c>
      <c r="G22" s="148">
        <f>E22*F22</f>
        <v>13426.71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2316.8796234028232</v>
      </c>
      <c r="N22" s="152">
        <f>M22/L22</f>
        <v>386.14660390047055</v>
      </c>
      <c r="O22" s="154">
        <f>L22-I22</f>
        <v>0</v>
      </c>
      <c r="P22" s="155">
        <f>N22-K22</f>
        <v>-47.186729432862762</v>
      </c>
      <c r="Q22" s="156">
        <f>N22/K22</f>
        <v>0.89110754746262444</v>
      </c>
      <c r="R22" s="306">
        <f>Q38</f>
        <v>0.89109832818675749</v>
      </c>
      <c r="S22" s="157">
        <v>0.25015046296296295</v>
      </c>
      <c r="T22" s="158">
        <v>0.2673611111111111</v>
      </c>
      <c r="U22" s="159"/>
      <c r="V22" s="160">
        <v>24.783333333333346</v>
      </c>
      <c r="W22" s="158"/>
      <c r="X22" s="169"/>
      <c r="Y22" s="309"/>
      <c r="Z22" s="310"/>
      <c r="AA22" s="115">
        <f>M22-J22</f>
        <v>-283.1203765971768</v>
      </c>
      <c r="AB22" s="156">
        <f>M22/J22</f>
        <v>0.89110754746262433</v>
      </c>
      <c r="AC22" s="290">
        <f>AB38</f>
        <v>0.89109832818675738</v>
      </c>
    </row>
    <row r="23" spans="1:29" ht="15.75" customHeight="1">
      <c r="A23" s="301"/>
      <c r="B23" s="100" t="s">
        <v>114</v>
      </c>
      <c r="C23" s="293" t="s">
        <v>124</v>
      </c>
      <c r="D23" s="294"/>
      <c r="E23" s="101">
        <v>14.49</v>
      </c>
      <c r="F23" s="102">
        <v>1040</v>
      </c>
      <c r="G23" s="103">
        <f>E23*F23</f>
        <v>15069.6</v>
      </c>
      <c r="H23" s="26"/>
      <c r="I23" s="104">
        <v>6</v>
      </c>
      <c r="J23" s="105">
        <v>2600</v>
      </c>
      <c r="K23" s="106">
        <f>J23/I23</f>
        <v>433.33333333333331</v>
      </c>
      <c r="L23" s="107">
        <v>6</v>
      </c>
      <c r="M23" s="105">
        <f>F23/V23*60</f>
        <v>2316.8316831683151</v>
      </c>
      <c r="N23" s="106">
        <f>M23/L23</f>
        <v>386.13861386138586</v>
      </c>
      <c r="O23" s="108">
        <f>L23-I23</f>
        <v>0</v>
      </c>
      <c r="P23" s="109">
        <f>N23-K23</f>
        <v>-47.194719471947451</v>
      </c>
      <c r="Q23" s="110">
        <f>N23/K23</f>
        <v>0.89108910891089055</v>
      </c>
      <c r="R23" s="307"/>
      <c r="S23" s="47">
        <v>0.27087962962962964</v>
      </c>
      <c r="T23" s="48">
        <v>0.28958333333333336</v>
      </c>
      <c r="U23" s="111">
        <v>5.066666666666686</v>
      </c>
      <c r="V23" s="112">
        <v>26.933333333333358</v>
      </c>
      <c r="W23" s="113"/>
      <c r="X23" s="13"/>
      <c r="Y23" s="295"/>
      <c r="Z23" s="296"/>
      <c r="AA23" s="117">
        <f>M23-J23</f>
        <v>-283.16831683168493</v>
      </c>
      <c r="AB23" s="110">
        <f>M23/J23</f>
        <v>0.89108910891089044</v>
      </c>
      <c r="AC23" s="291"/>
    </row>
    <row r="24" spans="1:29" ht="15.75" customHeight="1">
      <c r="A24" s="301"/>
      <c r="B24" s="100"/>
      <c r="C24" s="293"/>
      <c r="D24" s="294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307"/>
      <c r="S24" s="47"/>
      <c r="T24" s="48"/>
      <c r="U24" s="111"/>
      <c r="V24" s="112"/>
      <c r="W24" s="113"/>
      <c r="X24" s="13"/>
      <c r="Y24" s="295"/>
      <c r="Z24" s="296"/>
      <c r="AA24" s="117"/>
      <c r="AB24" s="110"/>
      <c r="AC24" s="291"/>
    </row>
    <row r="25" spans="1:29" ht="15.75" customHeight="1">
      <c r="A25" s="301"/>
      <c r="B25" s="100"/>
      <c r="C25" s="293"/>
      <c r="D25" s="294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07"/>
      <c r="S25" s="47"/>
      <c r="T25" s="48"/>
      <c r="U25" s="111"/>
      <c r="V25" s="112"/>
      <c r="W25" s="113"/>
      <c r="X25" s="116"/>
      <c r="Y25" s="295"/>
      <c r="Z25" s="296"/>
      <c r="AA25" s="117"/>
      <c r="AB25" s="110"/>
      <c r="AC25" s="291"/>
    </row>
    <row r="26" spans="1:29" ht="15.75" customHeight="1">
      <c r="A26" s="302"/>
      <c r="B26" s="100"/>
      <c r="C26" s="293"/>
      <c r="D26" s="294"/>
      <c r="E26" s="101"/>
      <c r="F26" s="102"/>
      <c r="G26" s="103"/>
      <c r="H26" s="13"/>
      <c r="I26" s="104"/>
      <c r="J26" s="105"/>
      <c r="K26" s="106"/>
      <c r="L26" s="118"/>
      <c r="M26" s="105"/>
      <c r="N26" s="106"/>
      <c r="O26" s="108"/>
      <c r="P26" s="109"/>
      <c r="Q26" s="110"/>
      <c r="R26" s="307"/>
      <c r="S26" s="47"/>
      <c r="T26" s="48"/>
      <c r="U26" s="111"/>
      <c r="V26" s="112"/>
      <c r="W26" s="113"/>
      <c r="X26" s="13"/>
      <c r="Y26" s="295"/>
      <c r="Z26" s="296"/>
      <c r="AA26" s="117"/>
      <c r="AB26" s="110"/>
      <c r="AC26" s="291"/>
    </row>
    <row r="27" spans="1:29" ht="15.75" customHeight="1">
      <c r="A27" s="302"/>
      <c r="B27" s="100"/>
      <c r="C27" s="293"/>
      <c r="D27" s="294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07"/>
      <c r="S27" s="47"/>
      <c r="T27" s="48"/>
      <c r="U27" s="111"/>
      <c r="V27" s="112"/>
      <c r="W27" s="113"/>
      <c r="X27" s="50"/>
      <c r="Y27" s="295"/>
      <c r="Z27" s="296"/>
      <c r="AA27" s="117"/>
      <c r="AB27" s="110"/>
      <c r="AC27" s="291"/>
    </row>
    <row r="28" spans="1:29" ht="15.75" customHeight="1">
      <c r="A28" s="302"/>
      <c r="B28" s="100"/>
      <c r="C28" s="293"/>
      <c r="D28" s="294"/>
      <c r="E28" s="101"/>
      <c r="F28" s="102"/>
      <c r="G28" s="121"/>
      <c r="H28" s="62"/>
      <c r="I28" s="104"/>
      <c r="J28" s="105"/>
      <c r="K28" s="106"/>
      <c r="L28" s="118"/>
      <c r="M28" s="105"/>
      <c r="N28" s="106"/>
      <c r="O28" s="123"/>
      <c r="P28" s="124"/>
      <c r="Q28" s="125"/>
      <c r="R28" s="307"/>
      <c r="S28" s="47"/>
      <c r="T28" s="48"/>
      <c r="U28" s="111"/>
      <c r="V28" s="112"/>
      <c r="W28" s="113"/>
      <c r="X28" s="116"/>
      <c r="Y28" s="295"/>
      <c r="Z28" s="296"/>
      <c r="AA28" s="117"/>
      <c r="AB28" s="110"/>
      <c r="AC28" s="291"/>
    </row>
    <row r="29" spans="1:29" ht="15.75" customHeight="1">
      <c r="A29" s="302"/>
      <c r="B29" s="100"/>
      <c r="C29" s="293"/>
      <c r="D29" s="294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07"/>
      <c r="S29" s="47"/>
      <c r="T29" s="48"/>
      <c r="U29" s="111"/>
      <c r="V29" s="112"/>
      <c r="W29" s="113"/>
      <c r="X29" s="116"/>
      <c r="Y29" s="295"/>
      <c r="Z29" s="296"/>
      <c r="AA29" s="117"/>
      <c r="AB29" s="110"/>
      <c r="AC29" s="291"/>
    </row>
    <row r="30" spans="1:29" ht="15.75" customHeight="1">
      <c r="A30" s="302"/>
      <c r="B30" s="100"/>
      <c r="C30" s="293"/>
      <c r="D30" s="294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07"/>
      <c r="S30" s="119"/>
      <c r="T30" s="120"/>
      <c r="U30" s="111"/>
      <c r="V30" s="131"/>
      <c r="W30" s="113"/>
      <c r="X30" s="116"/>
      <c r="Y30" s="295"/>
      <c r="Z30" s="296"/>
      <c r="AA30" s="117"/>
      <c r="AB30" s="110"/>
      <c r="AC30" s="291"/>
    </row>
    <row r="31" spans="1:29" ht="15.75" customHeight="1">
      <c r="A31" s="302"/>
      <c r="B31" s="100"/>
      <c r="C31" s="293"/>
      <c r="D31" s="294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07"/>
      <c r="S31" s="119"/>
      <c r="T31" s="120"/>
      <c r="U31" s="111"/>
      <c r="V31" s="131"/>
      <c r="W31" s="126"/>
      <c r="X31" s="127"/>
      <c r="Y31" s="295"/>
      <c r="Z31" s="296"/>
      <c r="AA31" s="117"/>
      <c r="AB31" s="110"/>
      <c r="AC31" s="291"/>
    </row>
    <row r="32" spans="1:29" ht="15.75" customHeight="1">
      <c r="A32" s="302"/>
      <c r="B32" s="100"/>
      <c r="C32" s="293"/>
      <c r="D32" s="294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07"/>
      <c r="S32" s="119"/>
      <c r="T32" s="120"/>
      <c r="U32" s="111"/>
      <c r="V32" s="131"/>
      <c r="W32" s="126"/>
      <c r="X32" s="127"/>
      <c r="Y32" s="295"/>
      <c r="Z32" s="296"/>
      <c r="AA32" s="117"/>
      <c r="AB32" s="110"/>
      <c r="AC32" s="291"/>
    </row>
    <row r="33" spans="1:29" ht="15.75" customHeight="1">
      <c r="A33" s="302"/>
      <c r="B33" s="100"/>
      <c r="C33" s="293"/>
      <c r="D33" s="294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07"/>
      <c r="S33" s="119"/>
      <c r="T33" s="120"/>
      <c r="U33" s="111"/>
      <c r="V33" s="131"/>
      <c r="W33" s="126"/>
      <c r="X33" s="127"/>
      <c r="Y33" s="295"/>
      <c r="Z33" s="296"/>
      <c r="AA33" s="117"/>
      <c r="AB33" s="110"/>
      <c r="AC33" s="291"/>
    </row>
    <row r="34" spans="1:29" ht="15.75" customHeight="1">
      <c r="A34" s="302"/>
      <c r="B34" s="100"/>
      <c r="C34" s="293"/>
      <c r="D34" s="294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07"/>
      <c r="S34" s="119"/>
      <c r="T34" s="120"/>
      <c r="U34" s="111"/>
      <c r="V34" s="131"/>
      <c r="W34" s="126"/>
      <c r="X34" s="127"/>
      <c r="Y34" s="295"/>
      <c r="Z34" s="296"/>
      <c r="AA34" s="117"/>
      <c r="AB34" s="110"/>
      <c r="AC34" s="291"/>
    </row>
    <row r="35" spans="1:29" ht="15.75" customHeight="1">
      <c r="A35" s="302"/>
      <c r="B35" s="100"/>
      <c r="C35" s="293"/>
      <c r="D35" s="294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07"/>
      <c r="S35" s="119"/>
      <c r="T35" s="120"/>
      <c r="U35" s="111"/>
      <c r="V35" s="131"/>
      <c r="W35" s="126"/>
      <c r="X35" s="127"/>
      <c r="Y35" s="295"/>
      <c r="Z35" s="296"/>
      <c r="AA35" s="117"/>
      <c r="AB35" s="110"/>
      <c r="AC35" s="291"/>
    </row>
    <row r="36" spans="1:29" ht="15.75" customHeight="1">
      <c r="A36" s="302"/>
      <c r="B36" s="100"/>
      <c r="C36" s="293"/>
      <c r="D36" s="294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07"/>
      <c r="S36" s="119"/>
      <c r="T36" s="120"/>
      <c r="U36" s="111"/>
      <c r="V36" s="131"/>
      <c r="W36" s="126"/>
      <c r="X36" s="127"/>
      <c r="Y36" s="295"/>
      <c r="Z36" s="296"/>
      <c r="AA36" s="117"/>
      <c r="AB36" s="110"/>
      <c r="AC36" s="291"/>
    </row>
    <row r="37" spans="1:29" ht="15.75" customHeight="1">
      <c r="A37" s="302"/>
      <c r="B37" s="100"/>
      <c r="C37" s="293"/>
      <c r="D37" s="294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07"/>
      <c r="S37" s="119"/>
      <c r="T37" s="120"/>
      <c r="U37" s="130"/>
      <c r="V37" s="131"/>
      <c r="W37" s="126"/>
      <c r="X37" s="127"/>
      <c r="Y37" s="295"/>
      <c r="Z37" s="296"/>
      <c r="AA37" s="165"/>
      <c r="AB37" s="125"/>
      <c r="AC37" s="291"/>
    </row>
    <row r="38" spans="1:29" ht="15.75" customHeight="1" thickBot="1">
      <c r="A38" s="303"/>
      <c r="B38" s="133" t="s">
        <v>117</v>
      </c>
      <c r="C38" s="297"/>
      <c r="D38" s="297"/>
      <c r="E38" s="134"/>
      <c r="F38" s="167"/>
      <c r="G38" s="135"/>
      <c r="H38" s="69"/>
      <c r="I38" s="136">
        <f t="shared" ref="I38:J38" si="10">AVERAGE(I22:I37)</f>
        <v>6</v>
      </c>
      <c r="J38" s="137">
        <f t="shared" si="10"/>
        <v>2600</v>
      </c>
      <c r="K38" s="138">
        <f>J38/I38</f>
        <v>433.33333333333331</v>
      </c>
      <c r="L38" s="136">
        <f>AVERAGE(L22:L37)</f>
        <v>6</v>
      </c>
      <c r="M38" s="137">
        <f>AVERAGE(M22:M37)</f>
        <v>2316.8556532855691</v>
      </c>
      <c r="N38" s="138">
        <f>M38/L38</f>
        <v>386.14260888092821</v>
      </c>
      <c r="O38" s="139">
        <f>L38-I38</f>
        <v>0</v>
      </c>
      <c r="P38" s="140">
        <f>N38-K38</f>
        <v>-47.190724452405107</v>
      </c>
      <c r="Q38" s="141">
        <f>N38/K38</f>
        <v>0.89109832818675749</v>
      </c>
      <c r="R38" s="308"/>
      <c r="S38" s="142">
        <f>S22</f>
        <v>0.25015046296296295</v>
      </c>
      <c r="T38" s="143">
        <f>INDEX(T22:T37,COUNTA(T22:T37))</f>
        <v>0.28958333333333336</v>
      </c>
      <c r="U38" s="144"/>
      <c r="V38" s="166"/>
      <c r="W38" s="167"/>
      <c r="X38" s="138"/>
      <c r="Y38" s="298"/>
      <c r="Z38" s="299"/>
      <c r="AA38" s="168">
        <f>M38-J38</f>
        <v>-283.14434671443087</v>
      </c>
      <c r="AB38" s="141">
        <f>M38/J38</f>
        <v>0.89109832818675738</v>
      </c>
      <c r="AC38" s="292"/>
    </row>
    <row r="39" spans="1:29" ht="15.75" customHeight="1">
      <c r="A39" s="311" t="s">
        <v>245</v>
      </c>
      <c r="B39" s="114" t="s">
        <v>120</v>
      </c>
      <c r="C39" s="304" t="s">
        <v>246</v>
      </c>
      <c r="D39" s="305"/>
      <c r="E39" s="147">
        <v>22.21</v>
      </c>
      <c r="F39" s="97">
        <v>5328</v>
      </c>
      <c r="G39" s="148">
        <f>E39*F39</f>
        <v>118334.88</v>
      </c>
      <c r="H39" s="149"/>
      <c r="I39" s="150">
        <v>5</v>
      </c>
      <c r="J39" s="151">
        <v>3000</v>
      </c>
      <c r="K39" s="152">
        <f>J39/I39</f>
        <v>600</v>
      </c>
      <c r="L39" s="153">
        <v>5</v>
      </c>
      <c r="M39" s="151">
        <f>F39/V39*60</f>
        <v>2449.3423572979177</v>
      </c>
      <c r="N39" s="152">
        <f>M39/L39</f>
        <v>489.86847145958353</v>
      </c>
      <c r="O39" s="154">
        <f>L39-I39</f>
        <v>0</v>
      </c>
      <c r="P39" s="155">
        <f>N39-K39</f>
        <v>-110.13152854041647</v>
      </c>
      <c r="Q39" s="156">
        <f>N39/K39</f>
        <v>0.81644745243263916</v>
      </c>
      <c r="R39" s="306">
        <f>Q55</f>
        <v>0.87006334786591344</v>
      </c>
      <c r="S39" s="157">
        <v>0.25033564814814813</v>
      </c>
      <c r="T39" s="158">
        <v>0.34097222222222223</v>
      </c>
      <c r="U39" s="159"/>
      <c r="V39" s="160">
        <v>130.51666666666671</v>
      </c>
      <c r="W39" s="158"/>
      <c r="X39" s="169"/>
      <c r="Y39" s="309"/>
      <c r="Z39" s="310"/>
      <c r="AA39" s="115">
        <f>M39-J39</f>
        <v>-550.65764270208228</v>
      </c>
      <c r="AB39" s="156">
        <f>M39/J39</f>
        <v>0.81644745243263928</v>
      </c>
      <c r="AC39" s="290">
        <f>AB55</f>
        <v>0.87006334786591355</v>
      </c>
    </row>
    <row r="40" spans="1:29" ht="15.75" customHeight="1">
      <c r="A40" s="312"/>
      <c r="B40" s="100" t="s">
        <v>120</v>
      </c>
      <c r="C40" s="293" t="s">
        <v>128</v>
      </c>
      <c r="D40" s="294"/>
      <c r="E40" s="101">
        <v>22.28</v>
      </c>
      <c r="F40" s="102">
        <v>1180</v>
      </c>
      <c r="G40" s="103">
        <f>E40*F40</f>
        <v>26290.400000000001</v>
      </c>
      <c r="H40" s="26"/>
      <c r="I40" s="104">
        <v>5</v>
      </c>
      <c r="J40" s="105">
        <v>3300</v>
      </c>
      <c r="K40" s="106">
        <f>J40/I40</f>
        <v>660</v>
      </c>
      <c r="L40" s="107">
        <v>5</v>
      </c>
      <c r="M40" s="105">
        <f>F40/V40*60</f>
        <v>2954.1029207232245</v>
      </c>
      <c r="N40" s="106">
        <f>M40/L40</f>
        <v>590.82058414464495</v>
      </c>
      <c r="O40" s="108">
        <f>L40-I40</f>
        <v>0</v>
      </c>
      <c r="P40" s="109">
        <f>N40-K40</f>
        <v>-69.179415855355046</v>
      </c>
      <c r="Q40" s="110">
        <f>N40/K40</f>
        <v>0.89518270324946203</v>
      </c>
      <c r="R40" s="307"/>
      <c r="S40" s="47">
        <v>0.34446759259259258</v>
      </c>
      <c r="T40" s="48">
        <v>0.3611111111111111</v>
      </c>
      <c r="U40" s="111">
        <v>5.0333333333332941</v>
      </c>
      <c r="V40" s="112">
        <v>23.966666666666683</v>
      </c>
      <c r="W40" s="113"/>
      <c r="X40" s="116"/>
      <c r="Y40" s="295"/>
      <c r="Z40" s="296"/>
      <c r="AA40" s="117">
        <f>M40-J40</f>
        <v>-345.89707927677546</v>
      </c>
      <c r="AB40" s="110">
        <f>M40/J40</f>
        <v>0.89518270324946203</v>
      </c>
      <c r="AC40" s="291"/>
    </row>
    <row r="41" spans="1:29" ht="15.75" customHeight="1">
      <c r="A41" s="312"/>
      <c r="B41" s="100" t="s">
        <v>120</v>
      </c>
      <c r="C41" s="293" t="s">
        <v>220</v>
      </c>
      <c r="D41" s="294"/>
      <c r="E41" s="101">
        <v>18.53</v>
      </c>
      <c r="F41" s="102">
        <v>4844</v>
      </c>
      <c r="G41" s="103">
        <f>E41*F41</f>
        <v>89759.32</v>
      </c>
      <c r="H41" s="26"/>
      <c r="I41" s="104">
        <v>3</v>
      </c>
      <c r="J41" s="105">
        <v>3300</v>
      </c>
      <c r="K41" s="106">
        <f>J41/I41</f>
        <v>1100</v>
      </c>
      <c r="L41" s="107">
        <v>3</v>
      </c>
      <c r="M41" s="105">
        <f>F41/V41*60</f>
        <v>2949.1628614916272</v>
      </c>
      <c r="N41" s="106">
        <f>M41/L41</f>
        <v>983.05428716387576</v>
      </c>
      <c r="O41" s="108">
        <f>L41-I41</f>
        <v>0</v>
      </c>
      <c r="P41" s="109">
        <f>N41-K41</f>
        <v>-116.94571283612424</v>
      </c>
      <c r="Q41" s="110">
        <f>N41/K41</f>
        <v>0.89368571560352339</v>
      </c>
      <c r="R41" s="307"/>
      <c r="S41" s="47">
        <v>0.36489583333333331</v>
      </c>
      <c r="T41" s="48">
        <v>0.43333333333333335</v>
      </c>
      <c r="U41" s="111">
        <v>5.4499999999999726</v>
      </c>
      <c r="V41" s="112">
        <v>98.550000000000054</v>
      </c>
      <c r="W41" s="113"/>
      <c r="X41" s="13"/>
      <c r="Y41" s="295"/>
      <c r="Z41" s="296"/>
      <c r="AA41" s="117">
        <f>M41-J41</f>
        <v>-350.83713850837285</v>
      </c>
      <c r="AB41" s="110">
        <f>M41/J41</f>
        <v>0.89368571560352339</v>
      </c>
      <c r="AC41" s="291"/>
    </row>
    <row r="42" spans="1:29" ht="15.75" customHeight="1">
      <c r="A42" s="312"/>
      <c r="B42" s="100"/>
      <c r="C42" s="293"/>
      <c r="D42" s="294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307"/>
      <c r="S42" s="47"/>
      <c r="T42" s="48"/>
      <c r="U42" s="111"/>
      <c r="V42" s="112"/>
      <c r="W42" s="113"/>
      <c r="X42" s="13"/>
      <c r="Y42" s="295"/>
      <c r="Z42" s="296"/>
      <c r="AA42" s="117"/>
      <c r="AB42" s="110"/>
      <c r="AC42" s="291"/>
    </row>
    <row r="43" spans="1:29" ht="15.75" customHeight="1">
      <c r="A43" s="312"/>
      <c r="B43" s="100"/>
      <c r="C43" s="293"/>
      <c r="D43" s="294"/>
      <c r="E43" s="101"/>
      <c r="F43" s="102"/>
      <c r="G43" s="103"/>
      <c r="H43" s="13"/>
      <c r="I43" s="104"/>
      <c r="J43" s="105"/>
      <c r="K43" s="106"/>
      <c r="L43" s="118"/>
      <c r="M43" s="105"/>
      <c r="N43" s="106"/>
      <c r="O43" s="108"/>
      <c r="P43" s="109"/>
      <c r="Q43" s="110"/>
      <c r="R43" s="307"/>
      <c r="S43" s="47"/>
      <c r="T43" s="48"/>
      <c r="U43" s="111"/>
      <c r="V43" s="112"/>
      <c r="W43" s="113"/>
      <c r="X43" s="13"/>
      <c r="Y43" s="295"/>
      <c r="Z43" s="296"/>
      <c r="AA43" s="117"/>
      <c r="AB43" s="110"/>
      <c r="AC43" s="291"/>
    </row>
    <row r="44" spans="1:29" ht="15.75" customHeight="1">
      <c r="A44" s="312"/>
      <c r="B44" s="100"/>
      <c r="C44" s="293"/>
      <c r="D44" s="294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307"/>
      <c r="S44" s="47"/>
      <c r="T44" s="48"/>
      <c r="U44" s="111"/>
      <c r="V44" s="112"/>
      <c r="W44" s="113"/>
      <c r="X44" s="116"/>
      <c r="Y44" s="295"/>
      <c r="Z44" s="296"/>
      <c r="AA44" s="117"/>
      <c r="AB44" s="110"/>
      <c r="AC44" s="291"/>
    </row>
    <row r="45" spans="1:29" ht="15.75" customHeight="1">
      <c r="A45" s="312"/>
      <c r="B45" s="100"/>
      <c r="C45" s="293"/>
      <c r="D45" s="294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307"/>
      <c r="S45" s="47"/>
      <c r="T45" s="48"/>
      <c r="U45" s="111"/>
      <c r="V45" s="112"/>
      <c r="W45" s="113"/>
      <c r="X45" s="116"/>
      <c r="Y45" s="295"/>
      <c r="Z45" s="296"/>
      <c r="AA45" s="117"/>
      <c r="AB45" s="110"/>
      <c r="AC45" s="291"/>
    </row>
    <row r="46" spans="1:29" ht="15.75" customHeight="1">
      <c r="A46" s="312"/>
      <c r="B46" s="100"/>
      <c r="C46" s="293"/>
      <c r="D46" s="294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07"/>
      <c r="S46" s="47"/>
      <c r="T46" s="48"/>
      <c r="U46" s="111"/>
      <c r="V46" s="112"/>
      <c r="W46" s="113"/>
      <c r="X46" s="116"/>
      <c r="Y46" s="295"/>
      <c r="Z46" s="296"/>
      <c r="AA46" s="117"/>
      <c r="AB46" s="110"/>
      <c r="AC46" s="291"/>
    </row>
    <row r="47" spans="1:29" ht="15.75" customHeight="1">
      <c r="A47" s="312"/>
      <c r="B47" s="100"/>
      <c r="C47" s="293"/>
      <c r="D47" s="294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07"/>
      <c r="S47" s="47"/>
      <c r="T47" s="48"/>
      <c r="U47" s="111"/>
      <c r="V47" s="112"/>
      <c r="W47" s="113"/>
      <c r="X47" s="116"/>
      <c r="Y47" s="295"/>
      <c r="Z47" s="296"/>
      <c r="AA47" s="117"/>
      <c r="AB47" s="110"/>
      <c r="AC47" s="291"/>
    </row>
    <row r="48" spans="1:29" ht="15.75" customHeight="1">
      <c r="A48" s="312"/>
      <c r="B48" s="100"/>
      <c r="C48" s="293"/>
      <c r="D48" s="294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07"/>
      <c r="S48" s="47"/>
      <c r="T48" s="48"/>
      <c r="U48" s="111"/>
      <c r="V48" s="112"/>
      <c r="W48" s="113"/>
      <c r="X48" s="116"/>
      <c r="Y48" s="295"/>
      <c r="Z48" s="296"/>
      <c r="AA48" s="117"/>
      <c r="AB48" s="110"/>
      <c r="AC48" s="291"/>
    </row>
    <row r="49" spans="1:29" ht="15.75" customHeight="1">
      <c r="A49" s="312"/>
      <c r="B49" s="100"/>
      <c r="C49" s="293"/>
      <c r="D49" s="294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07"/>
      <c r="S49" s="47"/>
      <c r="T49" s="48"/>
      <c r="U49" s="111"/>
      <c r="V49" s="112"/>
      <c r="W49" s="113"/>
      <c r="X49" s="116"/>
      <c r="Y49" s="295"/>
      <c r="Z49" s="296"/>
      <c r="AA49" s="117"/>
      <c r="AB49" s="110"/>
      <c r="AC49" s="291"/>
    </row>
    <row r="50" spans="1:29" ht="15.75" customHeight="1">
      <c r="A50" s="312"/>
      <c r="B50" s="100"/>
      <c r="C50" s="293"/>
      <c r="D50" s="294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07"/>
      <c r="S50" s="47"/>
      <c r="T50" s="48"/>
      <c r="U50" s="111"/>
      <c r="V50" s="112"/>
      <c r="W50" s="113"/>
      <c r="X50" s="116"/>
      <c r="Y50" s="295"/>
      <c r="Z50" s="296"/>
      <c r="AA50" s="117"/>
      <c r="AB50" s="110"/>
      <c r="AC50" s="291"/>
    </row>
    <row r="51" spans="1:29" ht="15.75" customHeight="1">
      <c r="A51" s="312"/>
      <c r="B51" s="100"/>
      <c r="C51" s="293"/>
      <c r="D51" s="294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07"/>
      <c r="S51" s="47"/>
      <c r="T51" s="48"/>
      <c r="U51" s="111"/>
      <c r="V51" s="112"/>
      <c r="W51" s="113"/>
      <c r="X51" s="116"/>
      <c r="Y51" s="295"/>
      <c r="Z51" s="296"/>
      <c r="AA51" s="117"/>
      <c r="AB51" s="110"/>
      <c r="AC51" s="291"/>
    </row>
    <row r="52" spans="1:29" ht="15.75" customHeight="1">
      <c r="A52" s="312"/>
      <c r="B52" s="100"/>
      <c r="C52" s="293"/>
      <c r="D52" s="294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07"/>
      <c r="S52" s="47"/>
      <c r="T52" s="48"/>
      <c r="U52" s="111"/>
      <c r="V52" s="112"/>
      <c r="W52" s="113"/>
      <c r="X52" s="116"/>
      <c r="Y52" s="295"/>
      <c r="Z52" s="296"/>
      <c r="AA52" s="117"/>
      <c r="AB52" s="110"/>
      <c r="AC52" s="291"/>
    </row>
    <row r="53" spans="1:29" ht="15.75" customHeight="1">
      <c r="A53" s="312"/>
      <c r="B53" s="100"/>
      <c r="C53" s="293"/>
      <c r="D53" s="294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07"/>
      <c r="S53" s="47"/>
      <c r="T53" s="48"/>
      <c r="U53" s="111"/>
      <c r="V53" s="112"/>
      <c r="W53" s="113"/>
      <c r="X53" s="116"/>
      <c r="Y53" s="295"/>
      <c r="Z53" s="296"/>
      <c r="AA53" s="117"/>
      <c r="AB53" s="110"/>
      <c r="AC53" s="291"/>
    </row>
    <row r="54" spans="1:29" ht="15.75" customHeight="1">
      <c r="A54" s="312"/>
      <c r="B54" s="100"/>
      <c r="C54" s="293"/>
      <c r="D54" s="294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07"/>
      <c r="S54" s="119"/>
      <c r="T54" s="120"/>
      <c r="U54" s="130"/>
      <c r="V54" s="131"/>
      <c r="W54" s="126"/>
      <c r="X54" s="127"/>
      <c r="Y54" s="295"/>
      <c r="Z54" s="296"/>
      <c r="AA54" s="165"/>
      <c r="AB54" s="125"/>
      <c r="AC54" s="291"/>
    </row>
    <row r="55" spans="1:29" ht="15.75" customHeight="1" thickBot="1">
      <c r="A55" s="313"/>
      <c r="B55" s="133" t="s">
        <v>117</v>
      </c>
      <c r="C55" s="297"/>
      <c r="D55" s="297"/>
      <c r="E55" s="134"/>
      <c r="F55" s="167"/>
      <c r="G55" s="135"/>
      <c r="H55" s="69"/>
      <c r="I55" s="136">
        <f t="shared" ref="I55:J55" si="11">AVERAGE(I39:I54)</f>
        <v>4.333333333333333</v>
      </c>
      <c r="J55" s="137">
        <f t="shared" si="11"/>
        <v>3200</v>
      </c>
      <c r="K55" s="138">
        <f>J55/I55</f>
        <v>738.46153846153857</v>
      </c>
      <c r="L55" s="136">
        <f>AVERAGE(L39:L54)</f>
        <v>4.333333333333333</v>
      </c>
      <c r="M55" s="137">
        <f>AVERAGE(M39:M54)</f>
        <v>2784.2027131709233</v>
      </c>
      <c r="N55" s="138">
        <f>M55/L55</f>
        <v>642.50831842405921</v>
      </c>
      <c r="O55" s="139">
        <f>L55-I55</f>
        <v>0</v>
      </c>
      <c r="P55" s="140">
        <f>N55-K55</f>
        <v>-95.953220037479355</v>
      </c>
      <c r="Q55" s="141">
        <f>N55/K55</f>
        <v>0.87006334786591344</v>
      </c>
      <c r="R55" s="308"/>
      <c r="S55" s="142">
        <f>S39</f>
        <v>0.25033564814814813</v>
      </c>
      <c r="T55" s="143">
        <f>INDEX(T39:T54,COUNTA(T39:T54))</f>
        <v>0.43333333333333335</v>
      </c>
      <c r="U55" s="144"/>
      <c r="V55" s="166"/>
      <c r="W55" s="167"/>
      <c r="X55" s="138"/>
      <c r="Y55" s="298"/>
      <c r="Z55" s="299"/>
      <c r="AA55" s="168">
        <f>M55-J55</f>
        <v>-415.79728682907671</v>
      </c>
      <c r="AB55" s="141">
        <f>M55/J55</f>
        <v>0.87006334786591355</v>
      </c>
      <c r="AC55" s="292"/>
    </row>
    <row r="56" spans="1:29" ht="15.75" customHeight="1">
      <c r="A56" s="300" t="s">
        <v>126</v>
      </c>
      <c r="B56" s="114" t="s">
        <v>120</v>
      </c>
      <c r="C56" s="304" t="s">
        <v>127</v>
      </c>
      <c r="D56" s="305"/>
      <c r="E56" s="147">
        <v>21.45</v>
      </c>
      <c r="F56" s="97">
        <v>1698</v>
      </c>
      <c r="G56" s="148">
        <f>E56*F56</f>
        <v>36422.1</v>
      </c>
      <c r="H56" s="149"/>
      <c r="I56" s="150">
        <v>4</v>
      </c>
      <c r="J56" s="151">
        <v>3300</v>
      </c>
      <c r="K56" s="152">
        <f>J56/I56</f>
        <v>825</v>
      </c>
      <c r="L56" s="153">
        <v>4</v>
      </c>
      <c r="M56" s="151">
        <f>F56/V56*60</f>
        <v>2954.4707588206857</v>
      </c>
      <c r="N56" s="152">
        <f>M56/L56</f>
        <v>738.61768970517141</v>
      </c>
      <c r="O56" s="154">
        <f>L56-I56</f>
        <v>0</v>
      </c>
      <c r="P56" s="155">
        <f>N56-K56</f>
        <v>-86.382310294828585</v>
      </c>
      <c r="Q56" s="156">
        <f>N56/K56</f>
        <v>0.89529416933960171</v>
      </c>
      <c r="R56" s="306">
        <f>Q72</f>
        <v>0.89391420501106844</v>
      </c>
      <c r="S56" s="157">
        <v>0.25</v>
      </c>
      <c r="T56" s="158">
        <v>0.27394675925925926</v>
      </c>
      <c r="U56" s="159"/>
      <c r="V56" s="160">
        <v>34.483333333333341</v>
      </c>
      <c r="W56" s="161"/>
      <c r="X56" s="162"/>
      <c r="Y56" s="309"/>
      <c r="Z56" s="310"/>
      <c r="AA56" s="115">
        <f>M56-J56</f>
        <v>-345.52924117931434</v>
      </c>
      <c r="AB56" s="156">
        <f>M56/J56</f>
        <v>0.89529416933960171</v>
      </c>
      <c r="AC56" s="290">
        <f>AB72</f>
        <v>0.89391420501106844</v>
      </c>
    </row>
    <row r="57" spans="1:29" ht="15.75" customHeight="1">
      <c r="A57" s="301"/>
      <c r="B57" s="100" t="s">
        <v>120</v>
      </c>
      <c r="C57" s="293" t="s">
        <v>129</v>
      </c>
      <c r="D57" s="294"/>
      <c r="E57" s="101">
        <v>17.89</v>
      </c>
      <c r="F57" s="102">
        <v>2884</v>
      </c>
      <c r="G57" s="103">
        <f>E57*F57</f>
        <v>51594.76</v>
      </c>
      <c r="H57" s="26"/>
      <c r="I57" s="104">
        <v>4</v>
      </c>
      <c r="J57" s="105">
        <v>3300</v>
      </c>
      <c r="K57" s="106">
        <f>J57/I57</f>
        <v>825</v>
      </c>
      <c r="L57" s="107">
        <v>4</v>
      </c>
      <c r="M57" s="105">
        <f>F57/V57*60</f>
        <v>2948.7077534791274</v>
      </c>
      <c r="N57" s="106">
        <f>M57/L57</f>
        <v>737.17693836978185</v>
      </c>
      <c r="O57" s="108">
        <f>L57-I57</f>
        <v>0</v>
      </c>
      <c r="P57" s="109">
        <f>N57-K57</f>
        <v>-87.823061630218149</v>
      </c>
      <c r="Q57" s="110">
        <f>N57/K57</f>
        <v>0.89354780408458401</v>
      </c>
      <c r="R57" s="307"/>
      <c r="S57" s="47">
        <v>0.27730324074074075</v>
      </c>
      <c r="T57" s="48">
        <v>0.31805555555555554</v>
      </c>
      <c r="U57" s="111">
        <v>4.8333333333333428</v>
      </c>
      <c r="V57" s="112">
        <v>58.683333333333287</v>
      </c>
      <c r="W57" s="113"/>
      <c r="X57" s="116"/>
      <c r="Y57" s="295"/>
      <c r="Z57" s="296"/>
      <c r="AA57" s="117">
        <f>M57-J57</f>
        <v>-351.2922465208726</v>
      </c>
      <c r="AB57" s="110">
        <f>M57/J57</f>
        <v>0.89354780408458401</v>
      </c>
      <c r="AC57" s="291"/>
    </row>
    <row r="58" spans="1:29" ht="15.75" customHeight="1">
      <c r="A58" s="301"/>
      <c r="B58" s="100" t="s">
        <v>120</v>
      </c>
      <c r="C58" s="293" t="s">
        <v>130</v>
      </c>
      <c r="D58" s="294"/>
      <c r="E58" s="101">
        <v>16.66</v>
      </c>
      <c r="F58" s="102">
        <v>4796</v>
      </c>
      <c r="G58" s="103">
        <f>E58*F58</f>
        <v>79901.36</v>
      </c>
      <c r="H58" s="26"/>
      <c r="I58" s="104">
        <v>4</v>
      </c>
      <c r="J58" s="105">
        <v>3300</v>
      </c>
      <c r="K58" s="106">
        <f>J58/I58</f>
        <v>825</v>
      </c>
      <c r="L58" s="107">
        <v>4</v>
      </c>
      <c r="M58" s="105">
        <f>F58/V58*60</f>
        <v>2947.3540457494037</v>
      </c>
      <c r="N58" s="106">
        <f>M58/L58</f>
        <v>736.83851143735092</v>
      </c>
      <c r="O58" s="108">
        <f>L58-I58</f>
        <v>0</v>
      </c>
      <c r="P58" s="109">
        <f>N58-K58</f>
        <v>-88.161488562649083</v>
      </c>
      <c r="Q58" s="110">
        <f>N58/K58</f>
        <v>0.8931375896210314</v>
      </c>
      <c r="R58" s="307"/>
      <c r="S58" s="47">
        <v>0.32178240740740743</v>
      </c>
      <c r="T58" s="48">
        <v>0.38958333333333334</v>
      </c>
      <c r="U58" s="111">
        <v>5.3666666666667329</v>
      </c>
      <c r="V58" s="112">
        <v>97.633333333333297</v>
      </c>
      <c r="W58" s="113"/>
      <c r="X58" s="116"/>
      <c r="Y58" s="295"/>
      <c r="Z58" s="296"/>
      <c r="AA58" s="117">
        <f>M58-J58</f>
        <v>-352.64595425059633</v>
      </c>
      <c r="AB58" s="110">
        <f>M58/J58</f>
        <v>0.8931375896210314</v>
      </c>
      <c r="AC58" s="291"/>
    </row>
    <row r="59" spans="1:29" ht="15.75" customHeight="1">
      <c r="A59" s="301"/>
      <c r="B59" s="100" t="s">
        <v>120</v>
      </c>
      <c r="C59" s="293" t="s">
        <v>235</v>
      </c>
      <c r="D59" s="294"/>
      <c r="E59" s="101">
        <v>18.170000000000002</v>
      </c>
      <c r="F59" s="102">
        <v>3788</v>
      </c>
      <c r="G59" s="103">
        <f>E59*F59</f>
        <v>68827.960000000006</v>
      </c>
      <c r="H59" s="26"/>
      <c r="I59" s="104">
        <v>4</v>
      </c>
      <c r="J59" s="105">
        <v>3300</v>
      </c>
      <c r="K59" s="106">
        <f>J59/I59</f>
        <v>825</v>
      </c>
      <c r="L59" s="107">
        <v>4</v>
      </c>
      <c r="M59" s="105">
        <f>F59/V59*60</f>
        <v>2949.1349480968861</v>
      </c>
      <c r="N59" s="106">
        <f>M59/L59</f>
        <v>737.28373702422152</v>
      </c>
      <c r="O59" s="108">
        <f>L59-I59</f>
        <v>0</v>
      </c>
      <c r="P59" s="109">
        <f>N59-K59</f>
        <v>-87.716262975778477</v>
      </c>
      <c r="Q59" s="110">
        <f>N59/K59</f>
        <v>0.89367725699905642</v>
      </c>
      <c r="R59" s="307"/>
      <c r="S59" s="47">
        <v>0.39305555555555555</v>
      </c>
      <c r="T59" s="48">
        <v>0.44657407407407407</v>
      </c>
      <c r="U59" s="111">
        <v>4.9999999999999822</v>
      </c>
      <c r="V59" s="112">
        <v>77.066666666666663</v>
      </c>
      <c r="W59" s="113"/>
      <c r="X59" s="116"/>
      <c r="Y59" s="295"/>
      <c r="Z59" s="296"/>
      <c r="AA59" s="117">
        <f>M59-J59</f>
        <v>-350.86505190311391</v>
      </c>
      <c r="AB59" s="110">
        <f>M59/J59</f>
        <v>0.89367725699905642</v>
      </c>
      <c r="AC59" s="291"/>
    </row>
    <row r="60" spans="1:29" ht="15.75" customHeight="1">
      <c r="A60" s="302"/>
      <c r="B60" s="100"/>
      <c r="C60" s="293"/>
      <c r="D60" s="294"/>
      <c r="E60" s="101"/>
      <c r="F60" s="102"/>
      <c r="G60" s="103"/>
      <c r="H60" s="13"/>
      <c r="I60" s="104"/>
      <c r="J60" s="105"/>
      <c r="K60" s="106"/>
      <c r="L60" s="118"/>
      <c r="M60" s="105"/>
      <c r="N60" s="106"/>
      <c r="O60" s="108"/>
      <c r="P60" s="109"/>
      <c r="Q60" s="110"/>
      <c r="R60" s="307"/>
      <c r="S60" s="47"/>
      <c r="T60" s="48"/>
      <c r="U60" s="111"/>
      <c r="V60" s="112"/>
      <c r="W60" s="113"/>
      <c r="X60" s="116"/>
      <c r="Y60" s="295"/>
      <c r="Z60" s="296"/>
      <c r="AA60" s="117"/>
      <c r="AB60" s="110"/>
      <c r="AC60" s="291"/>
    </row>
    <row r="61" spans="1:29" ht="15.75" customHeight="1">
      <c r="A61" s="302"/>
      <c r="B61" s="100"/>
      <c r="C61" s="293"/>
      <c r="D61" s="294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307"/>
      <c r="S61" s="47"/>
      <c r="T61" s="48"/>
      <c r="U61" s="111"/>
      <c r="V61" s="112"/>
      <c r="W61" s="113"/>
      <c r="X61" s="116"/>
      <c r="Y61" s="295"/>
      <c r="Z61" s="296"/>
      <c r="AA61" s="117"/>
      <c r="AB61" s="110"/>
      <c r="AC61" s="291"/>
    </row>
    <row r="62" spans="1:29" ht="15.75" customHeight="1">
      <c r="A62" s="302"/>
      <c r="B62" s="100"/>
      <c r="C62" s="293"/>
      <c r="D62" s="294"/>
      <c r="E62" s="101"/>
      <c r="F62" s="102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307"/>
      <c r="S62" s="47"/>
      <c r="T62" s="48"/>
      <c r="U62" s="111"/>
      <c r="V62" s="112"/>
      <c r="W62" s="113"/>
      <c r="X62" s="116"/>
      <c r="Y62" s="295"/>
      <c r="Z62" s="296"/>
      <c r="AA62" s="117"/>
      <c r="AB62" s="110"/>
      <c r="AC62" s="291"/>
    </row>
    <row r="63" spans="1:29" ht="15.75" customHeight="1">
      <c r="A63" s="302"/>
      <c r="B63" s="100"/>
      <c r="C63" s="293"/>
      <c r="D63" s="294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07"/>
      <c r="S63" s="47"/>
      <c r="T63" s="48"/>
      <c r="U63" s="111"/>
      <c r="V63" s="112"/>
      <c r="W63" s="113"/>
      <c r="X63" s="116"/>
      <c r="Y63" s="295"/>
      <c r="Z63" s="296"/>
      <c r="AA63" s="117"/>
      <c r="AB63" s="110"/>
      <c r="AC63" s="291"/>
    </row>
    <row r="64" spans="1:29" ht="15.75" customHeight="1">
      <c r="A64" s="302"/>
      <c r="B64" s="100"/>
      <c r="C64" s="293"/>
      <c r="D64" s="294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07"/>
      <c r="S64" s="47"/>
      <c r="T64" s="48"/>
      <c r="U64" s="111"/>
      <c r="V64" s="112"/>
      <c r="W64" s="113"/>
      <c r="X64" s="116"/>
      <c r="Y64" s="295"/>
      <c r="Z64" s="296"/>
      <c r="AA64" s="117"/>
      <c r="AB64" s="110"/>
      <c r="AC64" s="291"/>
    </row>
    <row r="65" spans="1:29" ht="15.75" customHeight="1">
      <c r="A65" s="302"/>
      <c r="B65" s="100"/>
      <c r="C65" s="293"/>
      <c r="D65" s="294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07"/>
      <c r="S65" s="47"/>
      <c r="T65" s="48"/>
      <c r="U65" s="111"/>
      <c r="V65" s="112"/>
      <c r="W65" s="113"/>
      <c r="X65" s="116"/>
      <c r="Y65" s="295"/>
      <c r="Z65" s="296"/>
      <c r="AA65" s="117"/>
      <c r="AB65" s="110"/>
      <c r="AC65" s="291"/>
    </row>
    <row r="66" spans="1:29" ht="15.75" customHeight="1">
      <c r="A66" s="302"/>
      <c r="B66" s="100"/>
      <c r="C66" s="293"/>
      <c r="D66" s="294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07"/>
      <c r="S66" s="47"/>
      <c r="T66" s="48"/>
      <c r="U66" s="111"/>
      <c r="V66" s="112"/>
      <c r="W66" s="113"/>
      <c r="X66" s="116"/>
      <c r="Y66" s="295"/>
      <c r="Z66" s="296"/>
      <c r="AA66" s="117"/>
      <c r="AB66" s="110"/>
      <c r="AC66" s="291"/>
    </row>
    <row r="67" spans="1:29" ht="15.75" customHeight="1">
      <c r="A67" s="302"/>
      <c r="B67" s="100"/>
      <c r="C67" s="293"/>
      <c r="D67" s="294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07"/>
      <c r="S67" s="47"/>
      <c r="T67" s="48"/>
      <c r="U67" s="111"/>
      <c r="V67" s="112"/>
      <c r="W67" s="113"/>
      <c r="X67" s="116"/>
      <c r="Y67" s="295"/>
      <c r="Z67" s="296"/>
      <c r="AA67" s="117"/>
      <c r="AB67" s="110"/>
      <c r="AC67" s="291"/>
    </row>
    <row r="68" spans="1:29" ht="15.75" customHeight="1">
      <c r="A68" s="302"/>
      <c r="B68" s="100"/>
      <c r="C68" s="293"/>
      <c r="D68" s="294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07"/>
      <c r="S68" s="47"/>
      <c r="T68" s="48"/>
      <c r="U68" s="111"/>
      <c r="V68" s="112"/>
      <c r="W68" s="113"/>
      <c r="X68" s="116"/>
      <c r="Y68" s="295"/>
      <c r="Z68" s="296"/>
      <c r="AA68" s="117"/>
      <c r="AB68" s="110"/>
      <c r="AC68" s="291"/>
    </row>
    <row r="69" spans="1:29" ht="15.75" customHeight="1">
      <c r="A69" s="302"/>
      <c r="B69" s="100"/>
      <c r="C69" s="293"/>
      <c r="D69" s="294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07"/>
      <c r="S69" s="47"/>
      <c r="T69" s="48"/>
      <c r="U69" s="111"/>
      <c r="V69" s="112"/>
      <c r="W69" s="113"/>
      <c r="X69" s="116"/>
      <c r="Y69" s="295"/>
      <c r="Z69" s="296"/>
      <c r="AA69" s="117"/>
      <c r="AB69" s="110"/>
      <c r="AC69" s="291"/>
    </row>
    <row r="70" spans="1:29" ht="15.75" customHeight="1">
      <c r="A70" s="302"/>
      <c r="B70" s="100"/>
      <c r="C70" s="293"/>
      <c r="D70" s="294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07"/>
      <c r="S70" s="47"/>
      <c r="T70" s="48"/>
      <c r="U70" s="111"/>
      <c r="V70" s="112"/>
      <c r="W70" s="113"/>
      <c r="X70" s="116"/>
      <c r="Y70" s="295"/>
      <c r="Z70" s="296"/>
      <c r="AA70" s="117"/>
      <c r="AB70" s="110"/>
      <c r="AC70" s="291"/>
    </row>
    <row r="71" spans="1:29" ht="15.75" customHeight="1">
      <c r="A71" s="302"/>
      <c r="B71" s="100"/>
      <c r="C71" s="293"/>
      <c r="D71" s="294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07"/>
      <c r="S71" s="119"/>
      <c r="T71" s="120"/>
      <c r="U71" s="130"/>
      <c r="V71" s="131"/>
      <c r="W71" s="126"/>
      <c r="X71" s="127"/>
      <c r="Y71" s="295"/>
      <c r="Z71" s="296"/>
      <c r="AA71" s="165"/>
      <c r="AB71" s="125"/>
      <c r="AC71" s="291"/>
    </row>
    <row r="72" spans="1:29" ht="15.75" customHeight="1" thickBot="1">
      <c r="A72" s="303"/>
      <c r="B72" s="133" t="s">
        <v>117</v>
      </c>
      <c r="C72" s="297"/>
      <c r="D72" s="297"/>
      <c r="E72" s="134"/>
      <c r="F72" s="99"/>
      <c r="G72" s="135"/>
      <c r="H72" s="69"/>
      <c r="I72" s="136">
        <f t="shared" ref="I72:J72" si="12">AVERAGE(I56:I71)</f>
        <v>4</v>
      </c>
      <c r="J72" s="137">
        <f t="shared" si="12"/>
        <v>3300</v>
      </c>
      <c r="K72" s="138">
        <f>J72/I72</f>
        <v>825</v>
      </c>
      <c r="L72" s="136">
        <f>AVERAGE(L56:L71)</f>
        <v>4</v>
      </c>
      <c r="M72" s="137">
        <f>AVERAGE(M56:M71)</f>
        <v>2949.9168765365257</v>
      </c>
      <c r="N72" s="138">
        <f>M72/L72</f>
        <v>737.47921913413143</v>
      </c>
      <c r="O72" s="139">
        <f>L72-I72</f>
        <v>0</v>
      </c>
      <c r="P72" s="140">
        <f>N72-K72</f>
        <v>-87.520780865868574</v>
      </c>
      <c r="Q72" s="141">
        <f>N72/K72</f>
        <v>0.89391420501106844</v>
      </c>
      <c r="R72" s="308"/>
      <c r="S72" s="142">
        <f>S56</f>
        <v>0.25</v>
      </c>
      <c r="T72" s="143">
        <f>INDEX(T56:T71,COUNTA(T56:T71))</f>
        <v>0.44657407407407407</v>
      </c>
      <c r="U72" s="144"/>
      <c r="V72" s="166"/>
      <c r="W72" s="99"/>
      <c r="X72" s="69"/>
      <c r="Y72" s="298"/>
      <c r="Z72" s="299"/>
      <c r="AA72" s="168">
        <f>M72-J72</f>
        <v>-350.08312346347429</v>
      </c>
      <c r="AB72" s="141">
        <f>M72/J72</f>
        <v>0.89391420501106844</v>
      </c>
      <c r="AC72" s="292"/>
    </row>
    <row r="73" spans="1:29" ht="15.75" customHeight="1">
      <c r="A73" s="311" t="s">
        <v>71</v>
      </c>
      <c r="B73" s="114" t="s">
        <v>120</v>
      </c>
      <c r="C73" s="304" t="s">
        <v>131</v>
      </c>
      <c r="D73" s="305"/>
      <c r="E73" s="147">
        <v>18.18</v>
      </c>
      <c r="F73" s="97">
        <v>1217</v>
      </c>
      <c r="G73" s="148">
        <f>E73*F73</f>
        <v>22125.06</v>
      </c>
      <c r="H73" s="149"/>
      <c r="I73" s="150">
        <v>3</v>
      </c>
      <c r="J73" s="151">
        <v>3600</v>
      </c>
      <c r="K73" s="152">
        <f>J73/I73</f>
        <v>1200</v>
      </c>
      <c r="L73" s="153">
        <v>3</v>
      </c>
      <c r="M73" s="151">
        <f>F73/V73*60</f>
        <v>3120.5128205128231</v>
      </c>
      <c r="N73" s="152">
        <f>M73/L73</f>
        <v>1040.1709401709411</v>
      </c>
      <c r="O73" s="154">
        <f>L73-I73</f>
        <v>0</v>
      </c>
      <c r="P73" s="155">
        <f>N73-K73</f>
        <v>-159.82905982905891</v>
      </c>
      <c r="Q73" s="156">
        <f>N73/K73</f>
        <v>0.86680911680911754</v>
      </c>
      <c r="R73" s="306">
        <f>Q89</f>
        <v>0.8724908923894783</v>
      </c>
      <c r="S73" s="157">
        <v>0.25</v>
      </c>
      <c r="T73" s="158">
        <v>0.26624999999999999</v>
      </c>
      <c r="U73" s="159"/>
      <c r="V73" s="160">
        <v>23.399999999999981</v>
      </c>
      <c r="W73" s="161"/>
      <c r="X73" s="162"/>
      <c r="Y73" s="309"/>
      <c r="Z73" s="310"/>
      <c r="AA73" s="115">
        <f>M73-J73</f>
        <v>-479.48717948717695</v>
      </c>
      <c r="AB73" s="156">
        <f>M73/J73</f>
        <v>0.86680911680911754</v>
      </c>
      <c r="AC73" s="290">
        <f>AB89</f>
        <v>0.8724908923894783</v>
      </c>
    </row>
    <row r="74" spans="1:29" ht="15.75" customHeight="1">
      <c r="A74" s="312"/>
      <c r="B74" s="100" t="s">
        <v>120</v>
      </c>
      <c r="C74" s="293" t="s">
        <v>132</v>
      </c>
      <c r="D74" s="294"/>
      <c r="E74" s="101">
        <v>14.03</v>
      </c>
      <c r="F74" s="102">
        <v>4486</v>
      </c>
      <c r="G74" s="103">
        <f>E74*F74</f>
        <v>62938.579999999994</v>
      </c>
      <c r="H74" s="26"/>
      <c r="I74" s="104">
        <v>3</v>
      </c>
      <c r="J74" s="105">
        <v>3000</v>
      </c>
      <c r="K74" s="106">
        <f>J74/I74</f>
        <v>1000</v>
      </c>
      <c r="L74" s="107">
        <v>3</v>
      </c>
      <c r="M74" s="105">
        <f>F74/V74*60</f>
        <v>2685.7808082487959</v>
      </c>
      <c r="N74" s="106">
        <f>M74/L74</f>
        <v>895.26026941626526</v>
      </c>
      <c r="O74" s="108">
        <f>L74-I74</f>
        <v>0</v>
      </c>
      <c r="P74" s="109">
        <f>N74-K74</f>
        <v>-104.73973058373474</v>
      </c>
      <c r="Q74" s="110">
        <f>N74/K74</f>
        <v>0.89526026941626524</v>
      </c>
      <c r="R74" s="307"/>
      <c r="S74" s="47">
        <v>0.27638888888888891</v>
      </c>
      <c r="T74" s="48">
        <v>0.34598379629629628</v>
      </c>
      <c r="U74" s="111">
        <v>14.600000000000044</v>
      </c>
      <c r="V74" s="112">
        <v>100.21666666666661</v>
      </c>
      <c r="W74" s="113"/>
      <c r="X74" s="116"/>
      <c r="Y74" s="295"/>
      <c r="Z74" s="296"/>
      <c r="AA74" s="117">
        <f>M74-J74</f>
        <v>-314.21919175120411</v>
      </c>
      <c r="AB74" s="110">
        <f>M74/J74</f>
        <v>0.89526026941626535</v>
      </c>
      <c r="AC74" s="291"/>
    </row>
    <row r="75" spans="1:29" ht="15.75" customHeight="1">
      <c r="A75" s="312"/>
      <c r="B75" s="100" t="s">
        <v>120</v>
      </c>
      <c r="C75" s="293" t="s">
        <v>133</v>
      </c>
      <c r="D75" s="294"/>
      <c r="E75" s="101">
        <v>18.18</v>
      </c>
      <c r="F75" s="102">
        <v>2276</v>
      </c>
      <c r="G75" s="103">
        <f>E75*F75</f>
        <v>41377.68</v>
      </c>
      <c r="H75" s="26"/>
      <c r="I75" s="104">
        <v>3</v>
      </c>
      <c r="J75" s="105">
        <v>3600</v>
      </c>
      <c r="K75" s="106">
        <f>J75/I75</f>
        <v>1200</v>
      </c>
      <c r="L75" s="107">
        <v>3</v>
      </c>
      <c r="M75" s="105">
        <f>F75/V75*60</f>
        <v>3116.6222898440469</v>
      </c>
      <c r="N75" s="106">
        <f>M75/L75</f>
        <v>1038.8740966146822</v>
      </c>
      <c r="O75" s="108">
        <f>L75-I75</f>
        <v>0</v>
      </c>
      <c r="P75" s="109">
        <f>N75-K75</f>
        <v>-161.12590338531777</v>
      </c>
      <c r="Q75" s="110">
        <f>N75/K75</f>
        <v>0.86572841384556853</v>
      </c>
      <c r="R75" s="307"/>
      <c r="S75" s="47">
        <v>0.35707175925925927</v>
      </c>
      <c r="T75" s="48">
        <v>0.38750000000000001</v>
      </c>
      <c r="U75" s="111">
        <v>15.966666666666711</v>
      </c>
      <c r="V75" s="112">
        <v>43.81666666666667</v>
      </c>
      <c r="W75" s="113"/>
      <c r="X75" s="116"/>
      <c r="Y75" s="295"/>
      <c r="Z75" s="296"/>
      <c r="AA75" s="117">
        <f>M75-J75</f>
        <v>-483.37771015595308</v>
      </c>
      <c r="AB75" s="110">
        <f>M75/J75</f>
        <v>0.86572841384556853</v>
      </c>
      <c r="AC75" s="291"/>
    </row>
    <row r="76" spans="1:29" ht="15.75" customHeight="1">
      <c r="A76" s="312"/>
      <c r="B76" s="100" t="s">
        <v>120</v>
      </c>
      <c r="C76" s="293" t="s">
        <v>134</v>
      </c>
      <c r="D76" s="294"/>
      <c r="E76" s="101">
        <v>14.28</v>
      </c>
      <c r="F76" s="102">
        <v>5724</v>
      </c>
      <c r="G76" s="103">
        <f>E76*F76</f>
        <v>81738.720000000001</v>
      </c>
      <c r="H76" s="26"/>
      <c r="I76" s="104">
        <v>3</v>
      </c>
      <c r="J76" s="105">
        <v>3600</v>
      </c>
      <c r="K76" s="106">
        <f>J76/I76</f>
        <v>1200</v>
      </c>
      <c r="L76" s="107">
        <v>3</v>
      </c>
      <c r="M76" s="105">
        <f>F76/V76*60</f>
        <v>3117.4583963691357</v>
      </c>
      <c r="N76" s="106">
        <f>M76/L76</f>
        <v>1039.1527987897118</v>
      </c>
      <c r="O76" s="108">
        <f>L76-I76</f>
        <v>0</v>
      </c>
      <c r="P76" s="109">
        <f>N76-K76</f>
        <v>-160.84720121028818</v>
      </c>
      <c r="Q76" s="110">
        <f>N76/K76</f>
        <v>0.86596066565809315</v>
      </c>
      <c r="R76" s="307"/>
      <c r="S76" s="47">
        <v>0.39791666666666664</v>
      </c>
      <c r="T76" s="48">
        <v>0.47442129629629631</v>
      </c>
      <c r="U76" s="111">
        <v>14.999999999999947</v>
      </c>
      <c r="V76" s="112">
        <v>110.16666666666673</v>
      </c>
      <c r="W76" s="113"/>
      <c r="X76" s="116"/>
      <c r="Y76" s="295"/>
      <c r="Z76" s="296"/>
      <c r="AA76" s="117">
        <f>M76-J76</f>
        <v>-482.5416036308643</v>
      </c>
      <c r="AB76" s="110">
        <f>M76/J76</f>
        <v>0.86596066565809326</v>
      </c>
      <c r="AC76" s="291"/>
    </row>
    <row r="77" spans="1:29" ht="15.75" customHeight="1">
      <c r="A77" s="312"/>
      <c r="B77" s="100"/>
      <c r="C77" s="293"/>
      <c r="D77" s="294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307"/>
      <c r="S77" s="47"/>
      <c r="T77" s="48"/>
      <c r="U77" s="111"/>
      <c r="V77" s="112"/>
      <c r="W77" s="113"/>
      <c r="X77" s="116"/>
      <c r="Y77" s="295"/>
      <c r="Z77" s="296"/>
      <c r="AA77" s="117"/>
      <c r="AB77" s="110"/>
      <c r="AC77" s="291"/>
    </row>
    <row r="78" spans="1:29" ht="15.75" customHeight="1">
      <c r="A78" s="312"/>
      <c r="B78" s="100"/>
      <c r="C78" s="293"/>
      <c r="D78" s="294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07"/>
      <c r="S78" s="47"/>
      <c r="T78" s="48"/>
      <c r="U78" s="111"/>
      <c r="V78" s="112"/>
      <c r="W78" s="113"/>
      <c r="X78" s="116"/>
      <c r="Y78" s="295"/>
      <c r="Z78" s="296"/>
      <c r="AA78" s="117"/>
      <c r="AB78" s="110"/>
      <c r="AC78" s="291"/>
    </row>
    <row r="79" spans="1:29" ht="15.75" customHeight="1">
      <c r="A79" s="312"/>
      <c r="B79" s="100"/>
      <c r="C79" s="293"/>
      <c r="D79" s="294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307"/>
      <c r="S79" s="47"/>
      <c r="T79" s="48"/>
      <c r="U79" s="111"/>
      <c r="V79" s="112"/>
      <c r="W79" s="113"/>
      <c r="X79" s="116"/>
      <c r="Y79" s="295"/>
      <c r="Z79" s="296"/>
      <c r="AA79" s="117"/>
      <c r="AB79" s="110"/>
      <c r="AC79" s="291"/>
    </row>
    <row r="80" spans="1:29" ht="15.75" customHeight="1">
      <c r="A80" s="312"/>
      <c r="B80" s="100"/>
      <c r="C80" s="293"/>
      <c r="D80" s="294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07"/>
      <c r="S80" s="47"/>
      <c r="T80" s="48"/>
      <c r="U80" s="111"/>
      <c r="V80" s="112"/>
      <c r="W80" s="113"/>
      <c r="X80" s="116"/>
      <c r="Y80" s="295"/>
      <c r="Z80" s="296"/>
      <c r="AA80" s="117"/>
      <c r="AB80" s="110"/>
      <c r="AC80" s="291"/>
    </row>
    <row r="81" spans="1:29" ht="15.75" customHeight="1">
      <c r="A81" s="312"/>
      <c r="B81" s="100"/>
      <c r="C81" s="293"/>
      <c r="D81" s="294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07"/>
      <c r="S81" s="47"/>
      <c r="T81" s="48"/>
      <c r="U81" s="111"/>
      <c r="V81" s="112"/>
      <c r="W81" s="113"/>
      <c r="X81" s="116"/>
      <c r="Y81" s="295"/>
      <c r="Z81" s="296"/>
      <c r="AA81" s="117"/>
      <c r="AB81" s="110"/>
      <c r="AC81" s="291"/>
    </row>
    <row r="82" spans="1:29" ht="15.75" customHeight="1">
      <c r="A82" s="312"/>
      <c r="B82" s="100"/>
      <c r="C82" s="293"/>
      <c r="D82" s="294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07"/>
      <c r="S82" s="47"/>
      <c r="T82" s="48"/>
      <c r="U82" s="111"/>
      <c r="V82" s="112"/>
      <c r="W82" s="113"/>
      <c r="X82" s="116"/>
      <c r="Y82" s="295"/>
      <c r="Z82" s="296"/>
      <c r="AA82" s="117"/>
      <c r="AB82" s="110"/>
      <c r="AC82" s="291"/>
    </row>
    <row r="83" spans="1:29" ht="15.75" customHeight="1">
      <c r="A83" s="312"/>
      <c r="B83" s="100"/>
      <c r="C83" s="293"/>
      <c r="D83" s="294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07"/>
      <c r="S83" s="47"/>
      <c r="T83" s="48"/>
      <c r="U83" s="111"/>
      <c r="V83" s="112"/>
      <c r="W83" s="126"/>
      <c r="X83" s="127"/>
      <c r="Y83" s="295"/>
      <c r="Z83" s="296"/>
      <c r="AA83" s="117"/>
      <c r="AB83" s="110"/>
      <c r="AC83" s="291"/>
    </row>
    <row r="84" spans="1:29" ht="15.75" customHeight="1">
      <c r="A84" s="312"/>
      <c r="B84" s="100"/>
      <c r="C84" s="293"/>
      <c r="D84" s="294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07"/>
      <c r="S84" s="47"/>
      <c r="T84" s="48"/>
      <c r="U84" s="111"/>
      <c r="V84" s="112"/>
      <c r="W84" s="126"/>
      <c r="X84" s="127"/>
      <c r="Y84" s="295"/>
      <c r="Z84" s="296"/>
      <c r="AA84" s="117"/>
      <c r="AB84" s="110"/>
      <c r="AC84" s="291"/>
    </row>
    <row r="85" spans="1:29" ht="15.75" customHeight="1">
      <c r="A85" s="312"/>
      <c r="B85" s="100"/>
      <c r="C85" s="293"/>
      <c r="D85" s="294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07"/>
      <c r="S85" s="47"/>
      <c r="T85" s="48"/>
      <c r="U85" s="111"/>
      <c r="V85" s="112"/>
      <c r="W85" s="126"/>
      <c r="X85" s="127"/>
      <c r="Y85" s="295"/>
      <c r="Z85" s="296"/>
      <c r="AA85" s="117"/>
      <c r="AB85" s="110"/>
      <c r="AC85" s="291"/>
    </row>
    <row r="86" spans="1:29" ht="15.75" customHeight="1">
      <c r="A86" s="312"/>
      <c r="B86" s="100"/>
      <c r="C86" s="293"/>
      <c r="D86" s="294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07"/>
      <c r="S86" s="47"/>
      <c r="T86" s="48"/>
      <c r="U86" s="111"/>
      <c r="V86" s="112"/>
      <c r="W86" s="126"/>
      <c r="X86" s="127"/>
      <c r="Y86" s="295"/>
      <c r="Z86" s="296"/>
      <c r="AA86" s="117"/>
      <c r="AB86" s="110"/>
      <c r="AC86" s="291"/>
    </row>
    <row r="87" spans="1:29" ht="15.75" customHeight="1">
      <c r="A87" s="312"/>
      <c r="B87" s="100"/>
      <c r="C87" s="293"/>
      <c r="D87" s="294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07"/>
      <c r="S87" s="47"/>
      <c r="T87" s="48"/>
      <c r="U87" s="111"/>
      <c r="V87" s="112"/>
      <c r="W87" s="126"/>
      <c r="X87" s="127"/>
      <c r="Y87" s="295"/>
      <c r="Z87" s="296"/>
      <c r="AA87" s="117"/>
      <c r="AB87" s="110"/>
      <c r="AC87" s="291"/>
    </row>
    <row r="88" spans="1:29" ht="15.75" customHeight="1">
      <c r="A88" s="312"/>
      <c r="B88" s="100"/>
      <c r="C88" s="293"/>
      <c r="D88" s="294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07"/>
      <c r="S88" s="119"/>
      <c r="T88" s="120"/>
      <c r="U88" s="130"/>
      <c r="V88" s="131"/>
      <c r="W88" s="126"/>
      <c r="X88" s="127"/>
      <c r="Y88" s="295"/>
      <c r="Z88" s="296"/>
      <c r="AA88" s="165"/>
      <c r="AB88" s="125"/>
      <c r="AC88" s="291"/>
    </row>
    <row r="89" spans="1:29" ht="15.75" customHeight="1" thickBot="1">
      <c r="A89" s="313"/>
      <c r="B89" s="133" t="s">
        <v>117</v>
      </c>
      <c r="C89" s="297"/>
      <c r="D89" s="297"/>
      <c r="E89" s="134"/>
      <c r="F89" s="99"/>
      <c r="G89" s="135"/>
      <c r="H89" s="69"/>
      <c r="I89" s="136">
        <f t="shared" ref="I89:J89" si="13">AVERAGE(I73:I88)</f>
        <v>3</v>
      </c>
      <c r="J89" s="137">
        <f t="shared" si="13"/>
        <v>3450</v>
      </c>
      <c r="K89" s="138">
        <f>J89/I89</f>
        <v>1150</v>
      </c>
      <c r="L89" s="136">
        <f>AVERAGE(L73:L88)</f>
        <v>3</v>
      </c>
      <c r="M89" s="137">
        <f>AVERAGE(M73:M88)</f>
        <v>3010.0935787437002</v>
      </c>
      <c r="N89" s="138">
        <f>M89/L89</f>
        <v>1003.3645262479</v>
      </c>
      <c r="O89" s="139">
        <f>L89-I89</f>
        <v>0</v>
      </c>
      <c r="P89" s="140">
        <f>N89-K89</f>
        <v>-146.63547375209998</v>
      </c>
      <c r="Q89" s="141">
        <f>N89/K89</f>
        <v>0.8724908923894783</v>
      </c>
      <c r="R89" s="308"/>
      <c r="S89" s="142">
        <f>S73</f>
        <v>0.25</v>
      </c>
      <c r="T89" s="143">
        <f>INDEX(T73:T88,COUNTA(T73:T88))</f>
        <v>0.47442129629629631</v>
      </c>
      <c r="U89" s="144"/>
      <c r="V89" s="166"/>
      <c r="W89" s="99"/>
      <c r="X89" s="69"/>
      <c r="Y89" s="298"/>
      <c r="Z89" s="299"/>
      <c r="AA89" s="168">
        <f>M89-J89</f>
        <v>-439.90642125629984</v>
      </c>
      <c r="AB89" s="141">
        <f>M89/J89</f>
        <v>0.8724908923894783</v>
      </c>
      <c r="AC89" s="292"/>
    </row>
    <row r="90" spans="1:29" ht="15.75" customHeight="1">
      <c r="A90" s="300" t="s">
        <v>78</v>
      </c>
      <c r="B90" s="114" t="s">
        <v>120</v>
      </c>
      <c r="C90" s="304" t="s">
        <v>135</v>
      </c>
      <c r="D90" s="305"/>
      <c r="E90" s="147">
        <v>25.45</v>
      </c>
      <c r="F90" s="97">
        <v>869</v>
      </c>
      <c r="G90" s="148">
        <f>E90*F90</f>
        <v>22116.05</v>
      </c>
      <c r="H90" s="149"/>
      <c r="I90" s="150">
        <v>4</v>
      </c>
      <c r="J90" s="151">
        <v>3300</v>
      </c>
      <c r="K90" s="152">
        <f>J90/I90</f>
        <v>825</v>
      </c>
      <c r="L90" s="153">
        <v>4</v>
      </c>
      <c r="M90" s="151">
        <f>F90/V90*60</f>
        <v>2926.4733395697026</v>
      </c>
      <c r="N90" s="152">
        <f>M90/L90</f>
        <v>731.61833489242565</v>
      </c>
      <c r="O90" s="154">
        <f>L90-I90</f>
        <v>0</v>
      </c>
      <c r="P90" s="155">
        <f>N90-K90</f>
        <v>-93.381665107574349</v>
      </c>
      <c r="Q90" s="156">
        <f>N90/K90</f>
        <v>0.88681010289990991</v>
      </c>
      <c r="R90" s="306">
        <f>Q106</f>
        <v>0.88864668275532166</v>
      </c>
      <c r="S90" s="157">
        <v>0.2917939814814815</v>
      </c>
      <c r="T90" s="158">
        <v>0.30416666666666664</v>
      </c>
      <c r="U90" s="159"/>
      <c r="V90" s="160">
        <v>17.816666666666599</v>
      </c>
      <c r="W90" s="158"/>
      <c r="X90" s="169"/>
      <c r="Y90" s="309"/>
      <c r="Z90" s="310"/>
      <c r="AA90" s="115">
        <f>M90-J90</f>
        <v>-373.5266604302974</v>
      </c>
      <c r="AB90" s="156">
        <f>M90/J90</f>
        <v>0.88681010289990991</v>
      </c>
      <c r="AC90" s="290">
        <f>AB106</f>
        <v>0.88864668275532166</v>
      </c>
    </row>
    <row r="91" spans="1:29" ht="15.75" customHeight="1">
      <c r="A91" s="301"/>
      <c r="B91" s="100" t="s">
        <v>120</v>
      </c>
      <c r="C91" s="293" t="s">
        <v>136</v>
      </c>
      <c r="D91" s="294"/>
      <c r="E91" s="101">
        <v>25.03</v>
      </c>
      <c r="F91" s="102">
        <v>1614</v>
      </c>
      <c r="G91" s="103">
        <f>E91*F91</f>
        <v>40398.42</v>
      </c>
      <c r="H91" s="26"/>
      <c r="I91" s="104">
        <v>4</v>
      </c>
      <c r="J91" s="105">
        <v>3300</v>
      </c>
      <c r="K91" s="106">
        <f>J91/I91</f>
        <v>825</v>
      </c>
      <c r="L91" s="107">
        <v>4</v>
      </c>
      <c r="M91" s="105">
        <f>F91/V91*60</f>
        <v>2924.2073477604426</v>
      </c>
      <c r="N91" s="106">
        <f>M91/L91</f>
        <v>731.05183694011066</v>
      </c>
      <c r="O91" s="108">
        <f>L91-I91</f>
        <v>0</v>
      </c>
      <c r="P91" s="109">
        <f>N91-K91</f>
        <v>-93.948163059889339</v>
      </c>
      <c r="Q91" s="110">
        <f>N91/K91</f>
        <v>0.88612343871528565</v>
      </c>
      <c r="R91" s="307"/>
      <c r="S91" s="47">
        <v>0.31458333333333333</v>
      </c>
      <c r="T91" s="48">
        <v>0.33758101851851852</v>
      </c>
      <c r="U91" s="111">
        <v>15.000000000000027</v>
      </c>
      <c r="V91" s="112">
        <v>33.116666666666674</v>
      </c>
      <c r="W91" s="113"/>
      <c r="X91" s="13"/>
      <c r="Y91" s="295"/>
      <c r="Z91" s="296"/>
      <c r="AA91" s="117">
        <f>M91-J91</f>
        <v>-375.79265223955736</v>
      </c>
      <c r="AB91" s="110">
        <f>M91/J91</f>
        <v>0.88612343871528565</v>
      </c>
      <c r="AC91" s="291"/>
    </row>
    <row r="92" spans="1:29" ht="15.75" customHeight="1">
      <c r="A92" s="301"/>
      <c r="B92" s="100" t="s">
        <v>120</v>
      </c>
      <c r="C92" s="293" t="s">
        <v>137</v>
      </c>
      <c r="D92" s="294"/>
      <c r="E92" s="101">
        <v>24.82</v>
      </c>
      <c r="F92" s="102">
        <v>1840</v>
      </c>
      <c r="G92" s="103">
        <f>E92*F92</f>
        <v>45668.800000000003</v>
      </c>
      <c r="H92" s="26"/>
      <c r="I92" s="104">
        <v>4</v>
      </c>
      <c r="J92" s="105">
        <v>3300</v>
      </c>
      <c r="K92" s="106">
        <f>J92/I92</f>
        <v>825</v>
      </c>
      <c r="L92" s="107">
        <v>4</v>
      </c>
      <c r="M92" s="105">
        <f>F92/V92*60</f>
        <v>2924.5033112582796</v>
      </c>
      <c r="N92" s="106">
        <f>M92/L92</f>
        <v>731.1258278145699</v>
      </c>
      <c r="O92" s="108">
        <f>L92-I92</f>
        <v>0</v>
      </c>
      <c r="P92" s="109">
        <f>N92-K92</f>
        <v>-93.874172185430098</v>
      </c>
      <c r="Q92" s="110">
        <f>N92/K92</f>
        <v>0.88621312462372115</v>
      </c>
      <c r="R92" s="307"/>
      <c r="S92" s="47">
        <v>0.34809027777777779</v>
      </c>
      <c r="T92" s="48">
        <v>0.37430555555555556</v>
      </c>
      <c r="U92" s="111">
        <v>15.133333333333354</v>
      </c>
      <c r="V92" s="112">
        <v>37.749999999999986</v>
      </c>
      <c r="W92" s="113"/>
      <c r="X92" s="13"/>
      <c r="Y92" s="295"/>
      <c r="Z92" s="296"/>
      <c r="AA92" s="117">
        <f>M92-J92</f>
        <v>-375.49668874172039</v>
      </c>
      <c r="AB92" s="110">
        <f>M92/J92</f>
        <v>0.88621312462372115</v>
      </c>
      <c r="AC92" s="291"/>
    </row>
    <row r="93" spans="1:29" ht="15.75" customHeight="1">
      <c r="A93" s="301"/>
      <c r="B93" s="100" t="s">
        <v>120</v>
      </c>
      <c r="C93" s="293" t="s">
        <v>138</v>
      </c>
      <c r="D93" s="294"/>
      <c r="E93" s="101">
        <v>30</v>
      </c>
      <c r="F93" s="102">
        <v>3002</v>
      </c>
      <c r="G93" s="103">
        <f>E93*F93</f>
        <v>90060</v>
      </c>
      <c r="H93" s="26"/>
      <c r="I93" s="104">
        <v>3</v>
      </c>
      <c r="J93" s="105">
        <v>3000</v>
      </c>
      <c r="K93" s="106">
        <f>J93/I93</f>
        <v>1000</v>
      </c>
      <c r="L93" s="107">
        <v>3</v>
      </c>
      <c r="M93" s="105">
        <f>F93/V93*60</f>
        <v>2688.3582089552237</v>
      </c>
      <c r="N93" s="106">
        <f>M93/L93</f>
        <v>896.11940298507454</v>
      </c>
      <c r="O93" s="108">
        <f>L93-I93</f>
        <v>0</v>
      </c>
      <c r="P93" s="109">
        <f>N93-K93</f>
        <v>-103.88059701492546</v>
      </c>
      <c r="Q93" s="110">
        <f>N93/K93</f>
        <v>0.89611940298507453</v>
      </c>
      <c r="R93" s="307"/>
      <c r="S93" s="47">
        <v>0.38472222222222224</v>
      </c>
      <c r="T93" s="48">
        <v>0.43125000000000002</v>
      </c>
      <c r="U93" s="111">
        <v>15.000000000000027</v>
      </c>
      <c r="V93" s="112">
        <v>67</v>
      </c>
      <c r="W93" s="113"/>
      <c r="X93" s="116"/>
      <c r="Y93" s="295"/>
      <c r="Z93" s="296"/>
      <c r="AA93" s="117">
        <f>M93-J93</f>
        <v>-311.64179104477626</v>
      </c>
      <c r="AB93" s="110">
        <f>M93/J93</f>
        <v>0.89611940298507453</v>
      </c>
      <c r="AC93" s="291"/>
    </row>
    <row r="94" spans="1:29" ht="15.75" customHeight="1">
      <c r="A94" s="302"/>
      <c r="B94" s="100"/>
      <c r="C94" s="293"/>
      <c r="D94" s="294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307"/>
      <c r="S94" s="47"/>
      <c r="T94" s="48"/>
      <c r="U94" s="111"/>
      <c r="V94" s="112"/>
      <c r="W94" s="113"/>
      <c r="X94" s="116"/>
      <c r="Y94" s="295"/>
      <c r="Z94" s="296"/>
      <c r="AA94" s="117"/>
      <c r="AB94" s="110"/>
      <c r="AC94" s="291"/>
    </row>
    <row r="95" spans="1:29" ht="15.75" customHeight="1">
      <c r="A95" s="302"/>
      <c r="B95" s="100"/>
      <c r="C95" s="293"/>
      <c r="D95" s="294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07"/>
      <c r="S95" s="47"/>
      <c r="T95" s="48"/>
      <c r="U95" s="111"/>
      <c r="V95" s="112"/>
      <c r="W95" s="113"/>
      <c r="X95" s="50"/>
      <c r="Y95" s="295"/>
      <c r="Z95" s="296"/>
      <c r="AA95" s="117"/>
      <c r="AB95" s="110"/>
      <c r="AC95" s="291"/>
    </row>
    <row r="96" spans="1:29" ht="15.75" customHeight="1">
      <c r="A96" s="302"/>
      <c r="B96" s="100"/>
      <c r="C96" s="293"/>
      <c r="D96" s="294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307"/>
      <c r="S96" s="47"/>
      <c r="T96" s="48"/>
      <c r="U96" s="111"/>
      <c r="V96" s="112"/>
      <c r="W96" s="113"/>
      <c r="X96" s="116"/>
      <c r="Y96" s="295"/>
      <c r="Z96" s="296"/>
      <c r="AA96" s="117"/>
      <c r="AB96" s="110"/>
      <c r="AC96" s="291"/>
    </row>
    <row r="97" spans="1:29" ht="15.75" customHeight="1">
      <c r="A97" s="302"/>
      <c r="B97" s="100"/>
      <c r="C97" s="293"/>
      <c r="D97" s="294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07"/>
      <c r="S97" s="47"/>
      <c r="T97" s="48"/>
      <c r="U97" s="111"/>
      <c r="V97" s="112"/>
      <c r="W97" s="113"/>
      <c r="X97" s="116"/>
      <c r="Y97" s="295"/>
      <c r="Z97" s="296"/>
      <c r="AA97" s="117"/>
      <c r="AB97" s="110"/>
      <c r="AC97" s="291"/>
    </row>
    <row r="98" spans="1:29" ht="15.75" customHeight="1">
      <c r="A98" s="302"/>
      <c r="B98" s="100"/>
      <c r="C98" s="293"/>
      <c r="D98" s="294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07"/>
      <c r="S98" s="47"/>
      <c r="T98" s="48"/>
      <c r="U98" s="111"/>
      <c r="V98" s="112"/>
      <c r="W98" s="126"/>
      <c r="X98" s="127"/>
      <c r="Y98" s="295"/>
      <c r="Z98" s="296"/>
      <c r="AA98" s="117"/>
      <c r="AB98" s="110"/>
      <c r="AC98" s="291"/>
    </row>
    <row r="99" spans="1:29" ht="15.75" customHeight="1">
      <c r="A99" s="302"/>
      <c r="B99" s="100"/>
      <c r="C99" s="293"/>
      <c r="D99" s="294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07"/>
      <c r="S99" s="47"/>
      <c r="T99" s="48"/>
      <c r="U99" s="111"/>
      <c r="V99" s="112"/>
      <c r="W99" s="126"/>
      <c r="X99" s="127"/>
      <c r="Y99" s="295"/>
      <c r="Z99" s="296"/>
      <c r="AA99" s="117"/>
      <c r="AB99" s="110"/>
      <c r="AC99" s="291"/>
    </row>
    <row r="100" spans="1:29" ht="15.75" customHeight="1">
      <c r="A100" s="302"/>
      <c r="B100" s="100"/>
      <c r="C100" s="293"/>
      <c r="D100" s="294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07"/>
      <c r="S100" s="47"/>
      <c r="T100" s="48"/>
      <c r="U100" s="111"/>
      <c r="V100" s="112"/>
      <c r="W100" s="126"/>
      <c r="X100" s="127"/>
      <c r="Y100" s="295"/>
      <c r="Z100" s="296"/>
      <c r="AA100" s="117"/>
      <c r="AB100" s="110"/>
      <c r="AC100" s="291"/>
    </row>
    <row r="101" spans="1:29" ht="15.75" customHeight="1">
      <c r="A101" s="302"/>
      <c r="B101" s="100"/>
      <c r="C101" s="293"/>
      <c r="D101" s="294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07"/>
      <c r="S101" s="47"/>
      <c r="T101" s="48"/>
      <c r="U101" s="111"/>
      <c r="V101" s="112"/>
      <c r="W101" s="126"/>
      <c r="X101" s="127"/>
      <c r="Y101" s="295"/>
      <c r="Z101" s="296"/>
      <c r="AA101" s="117"/>
      <c r="AB101" s="110"/>
      <c r="AC101" s="291"/>
    </row>
    <row r="102" spans="1:29" ht="15.75" customHeight="1">
      <c r="A102" s="302"/>
      <c r="B102" s="100"/>
      <c r="C102" s="293"/>
      <c r="D102" s="294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07"/>
      <c r="S102" s="47"/>
      <c r="T102" s="48"/>
      <c r="U102" s="111"/>
      <c r="V102" s="112"/>
      <c r="W102" s="126"/>
      <c r="X102" s="127"/>
      <c r="Y102" s="295"/>
      <c r="Z102" s="296"/>
      <c r="AA102" s="117"/>
      <c r="AB102" s="110"/>
      <c r="AC102" s="291"/>
    </row>
    <row r="103" spans="1:29" ht="15.75" customHeight="1">
      <c r="A103" s="302"/>
      <c r="B103" s="100"/>
      <c r="C103" s="293"/>
      <c r="D103" s="294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07"/>
      <c r="S103" s="47"/>
      <c r="T103" s="48"/>
      <c r="U103" s="111"/>
      <c r="V103" s="112"/>
      <c r="W103" s="126"/>
      <c r="X103" s="127"/>
      <c r="Y103" s="295"/>
      <c r="Z103" s="296"/>
      <c r="AA103" s="117"/>
      <c r="AB103" s="110"/>
      <c r="AC103" s="291"/>
    </row>
    <row r="104" spans="1:29" ht="15.75" customHeight="1">
      <c r="A104" s="302"/>
      <c r="B104" s="100"/>
      <c r="C104" s="293"/>
      <c r="D104" s="294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07"/>
      <c r="S104" s="47"/>
      <c r="T104" s="48"/>
      <c r="U104" s="111"/>
      <c r="V104" s="112"/>
      <c r="W104" s="126"/>
      <c r="X104" s="127"/>
      <c r="Y104" s="295"/>
      <c r="Z104" s="296"/>
      <c r="AA104" s="117"/>
      <c r="AB104" s="110"/>
      <c r="AC104" s="291"/>
    </row>
    <row r="105" spans="1:29" ht="15.75" customHeight="1">
      <c r="A105" s="302"/>
      <c r="B105" s="100"/>
      <c r="C105" s="293"/>
      <c r="D105" s="294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07"/>
      <c r="S105" s="119"/>
      <c r="T105" s="120"/>
      <c r="U105" s="130"/>
      <c r="V105" s="131"/>
      <c r="W105" s="126"/>
      <c r="X105" s="127"/>
      <c r="Y105" s="295"/>
      <c r="Z105" s="296"/>
      <c r="AA105" s="165"/>
      <c r="AB105" s="125"/>
      <c r="AC105" s="291"/>
    </row>
    <row r="106" spans="1:29" ht="15.75" customHeight="1" thickBot="1">
      <c r="A106" s="303"/>
      <c r="B106" s="133" t="s">
        <v>117</v>
      </c>
      <c r="C106" s="297"/>
      <c r="D106" s="297"/>
      <c r="E106" s="134"/>
      <c r="F106" s="167"/>
      <c r="G106" s="135"/>
      <c r="H106" s="69"/>
      <c r="I106" s="136">
        <f t="shared" ref="I106:J106" si="14">AVERAGE(I90:I105)</f>
        <v>3.75</v>
      </c>
      <c r="J106" s="137">
        <f t="shared" si="14"/>
        <v>3225</v>
      </c>
      <c r="K106" s="138">
        <f>J106/I106</f>
        <v>860</v>
      </c>
      <c r="L106" s="136">
        <f>AVERAGE(L90:L105)</f>
        <v>3.75</v>
      </c>
      <c r="M106" s="137">
        <f>AVERAGE(M90:M105)</f>
        <v>2865.8855518859123</v>
      </c>
      <c r="N106" s="138">
        <f>M106/L106</f>
        <v>764.23614716957661</v>
      </c>
      <c r="O106" s="139">
        <f>L106-I106</f>
        <v>0</v>
      </c>
      <c r="P106" s="140">
        <f>N106-K106</f>
        <v>-95.763852830423389</v>
      </c>
      <c r="Q106" s="141">
        <f>N106/K106</f>
        <v>0.88864668275532166</v>
      </c>
      <c r="R106" s="308"/>
      <c r="S106" s="142">
        <f>S90</f>
        <v>0.2917939814814815</v>
      </c>
      <c r="T106" s="143">
        <f>INDEX(T90:T105,COUNTA(T90:T105))</f>
        <v>0.43125000000000002</v>
      </c>
      <c r="U106" s="144"/>
      <c r="V106" s="166"/>
      <c r="W106" s="167"/>
      <c r="X106" s="138"/>
      <c r="Y106" s="298"/>
      <c r="Z106" s="299"/>
      <c r="AA106" s="168">
        <f>M106-J106</f>
        <v>-359.11444811408774</v>
      </c>
      <c r="AB106" s="141">
        <f>M106/J106</f>
        <v>0.88864668275532166</v>
      </c>
      <c r="AC106" s="292"/>
    </row>
    <row r="107" spans="1:29" ht="15.75" customHeight="1">
      <c r="A107" s="311" t="s">
        <v>139</v>
      </c>
      <c r="B107" s="114" t="s">
        <v>114</v>
      </c>
      <c r="C107" s="304" t="s">
        <v>140</v>
      </c>
      <c r="D107" s="305"/>
      <c r="E107" s="147">
        <v>25.64</v>
      </c>
      <c r="F107" s="97">
        <v>1417</v>
      </c>
      <c r="G107" s="148">
        <f>E107*F107</f>
        <v>36331.879999999997</v>
      </c>
      <c r="H107" s="149"/>
      <c r="I107" s="150">
        <v>11</v>
      </c>
      <c r="J107" s="151">
        <v>3600</v>
      </c>
      <c r="K107" s="152">
        <f>J107/I107</f>
        <v>327.27272727272725</v>
      </c>
      <c r="L107" s="153">
        <v>11</v>
      </c>
      <c r="M107" s="151">
        <f>F107/V107*60</f>
        <v>3154.7309833024237</v>
      </c>
      <c r="N107" s="152">
        <f>M107/L107</f>
        <v>286.79372575476577</v>
      </c>
      <c r="O107" s="154">
        <f>L107-I107</f>
        <v>0</v>
      </c>
      <c r="P107" s="155">
        <f>N107-K107</f>
        <v>-40.479001517961478</v>
      </c>
      <c r="Q107" s="156">
        <f>N107/K107</f>
        <v>0.87631416202845103</v>
      </c>
      <c r="R107" s="306">
        <f>Q123</f>
        <v>0.86849421443728825</v>
      </c>
      <c r="S107" s="157">
        <v>0.7083680555555556</v>
      </c>
      <c r="T107" s="158">
        <v>0.7270833333333333</v>
      </c>
      <c r="U107" s="159"/>
      <c r="V107" s="160">
        <v>26.949999999999896</v>
      </c>
      <c r="W107" s="158"/>
      <c r="X107" s="169"/>
      <c r="Y107" s="309"/>
      <c r="Z107" s="310"/>
      <c r="AA107" s="115">
        <f>M107-J107</f>
        <v>-445.26901669757626</v>
      </c>
      <c r="AB107" s="156">
        <f>M107/J107</f>
        <v>0.87631416202845103</v>
      </c>
      <c r="AC107" s="290">
        <f>AB123</f>
        <v>0.86849421443728847</v>
      </c>
    </row>
    <row r="108" spans="1:29" ht="15.75" customHeight="1">
      <c r="A108" s="312"/>
      <c r="B108" s="100" t="s">
        <v>114</v>
      </c>
      <c r="C108" s="293" t="s">
        <v>141</v>
      </c>
      <c r="D108" s="294"/>
      <c r="E108" s="101">
        <v>29.52</v>
      </c>
      <c r="F108" s="102">
        <v>1731</v>
      </c>
      <c r="G108" s="103">
        <f>E108*F108</f>
        <v>51099.12</v>
      </c>
      <c r="H108" s="26"/>
      <c r="I108" s="104">
        <v>12</v>
      </c>
      <c r="J108" s="105">
        <v>3600</v>
      </c>
      <c r="K108" s="106">
        <f>J108/I108</f>
        <v>300</v>
      </c>
      <c r="L108" s="107">
        <v>12</v>
      </c>
      <c r="M108" s="105">
        <f>F108/V108*60</f>
        <v>3118.9189189189105</v>
      </c>
      <c r="N108" s="106">
        <f>M108/L108</f>
        <v>259.90990990990923</v>
      </c>
      <c r="O108" s="108">
        <f>L108-I108</f>
        <v>0</v>
      </c>
      <c r="P108" s="109">
        <f>N108-K108</f>
        <v>-40.090090090090769</v>
      </c>
      <c r="Q108" s="110">
        <f>N108/K108</f>
        <v>0.8663663663663641</v>
      </c>
      <c r="R108" s="307"/>
      <c r="S108" s="47">
        <v>0.73124999999999996</v>
      </c>
      <c r="T108" s="48">
        <v>0.75437500000000002</v>
      </c>
      <c r="U108" s="111">
        <v>5.9999999999999787</v>
      </c>
      <c r="V108" s="112">
        <v>33.30000000000009</v>
      </c>
      <c r="W108" s="113"/>
      <c r="X108" s="13"/>
      <c r="Y108" s="295"/>
      <c r="Z108" s="296"/>
      <c r="AA108" s="117">
        <f>M108-J108</f>
        <v>-481.08108108108945</v>
      </c>
      <c r="AB108" s="110">
        <f>M108/J108</f>
        <v>0.86636636636636399</v>
      </c>
      <c r="AC108" s="291"/>
    </row>
    <row r="109" spans="1:29" ht="15.75" customHeight="1">
      <c r="A109" s="312"/>
      <c r="B109" s="100" t="s">
        <v>114</v>
      </c>
      <c r="C109" s="293" t="s">
        <v>142</v>
      </c>
      <c r="D109" s="294"/>
      <c r="E109" s="101">
        <v>29.85</v>
      </c>
      <c r="F109" s="102">
        <v>1860</v>
      </c>
      <c r="G109" s="103">
        <f>E109*F109</f>
        <v>55521</v>
      </c>
      <c r="H109" s="26"/>
      <c r="I109" s="104">
        <v>12</v>
      </c>
      <c r="J109" s="105">
        <v>3600</v>
      </c>
      <c r="K109" s="106">
        <f>J109/I109</f>
        <v>300</v>
      </c>
      <c r="L109" s="107">
        <v>12</v>
      </c>
      <c r="M109" s="105">
        <f>F109/V109*60</f>
        <v>3117.3184357541904</v>
      </c>
      <c r="N109" s="106">
        <f>M109/L109</f>
        <v>259.7765363128492</v>
      </c>
      <c r="O109" s="108">
        <f>L109-I109</f>
        <v>0</v>
      </c>
      <c r="P109" s="109">
        <f>N109-K109</f>
        <v>-40.223463687150797</v>
      </c>
      <c r="Q109" s="110">
        <f>N109/K109</f>
        <v>0.86592178770949735</v>
      </c>
      <c r="R109" s="307"/>
      <c r="S109" s="47">
        <v>0.75777777777777777</v>
      </c>
      <c r="T109" s="48">
        <v>0.78263888888888888</v>
      </c>
      <c r="U109" s="111">
        <v>4.8999999999999666</v>
      </c>
      <c r="V109" s="112">
        <v>35.799999999999997</v>
      </c>
      <c r="W109" s="113"/>
      <c r="X109" s="13"/>
      <c r="Y109" s="295"/>
      <c r="Z109" s="296"/>
      <c r="AA109" s="117">
        <f>M109-J109</f>
        <v>-482.68156424580957</v>
      </c>
      <c r="AB109" s="110">
        <f>M109/J109</f>
        <v>0.86592178770949735</v>
      </c>
      <c r="AC109" s="291"/>
    </row>
    <row r="110" spans="1:29" ht="15.75" customHeight="1">
      <c r="A110" s="312"/>
      <c r="B110" s="100" t="s">
        <v>120</v>
      </c>
      <c r="C110" s="293" t="s">
        <v>143</v>
      </c>
      <c r="D110" s="294"/>
      <c r="E110" s="101">
        <v>28.57</v>
      </c>
      <c r="F110" s="102">
        <v>1652</v>
      </c>
      <c r="G110" s="103">
        <f>E110*F110</f>
        <v>47197.64</v>
      </c>
      <c r="H110" s="26"/>
      <c r="I110" s="104">
        <v>12</v>
      </c>
      <c r="J110" s="105">
        <v>3600</v>
      </c>
      <c r="K110" s="106">
        <f>J110/I110</f>
        <v>300</v>
      </c>
      <c r="L110" s="107">
        <v>12</v>
      </c>
      <c r="M110" s="105">
        <f>F110/V110*60</f>
        <v>3115.3483499214285</v>
      </c>
      <c r="N110" s="106">
        <f>M110/L110</f>
        <v>259.61236249345239</v>
      </c>
      <c r="O110" s="108">
        <f>L110-I110</f>
        <v>0</v>
      </c>
      <c r="P110" s="109">
        <f>N110-K110</f>
        <v>-40.387637506547605</v>
      </c>
      <c r="Q110" s="110">
        <f>N110/K110</f>
        <v>0.86537454164484129</v>
      </c>
      <c r="R110" s="307"/>
      <c r="S110" s="47">
        <v>0.78623842592592597</v>
      </c>
      <c r="T110" s="48">
        <v>0.80833333333333335</v>
      </c>
      <c r="U110" s="111">
        <v>5.1833333333333975</v>
      </c>
      <c r="V110" s="112">
        <v>31.816666666666631</v>
      </c>
      <c r="W110" s="113"/>
      <c r="X110" s="116"/>
      <c r="Y110" s="295"/>
      <c r="Z110" s="296"/>
      <c r="AA110" s="117">
        <f>M110-J110</f>
        <v>-484.65165007857149</v>
      </c>
      <c r="AB110" s="110">
        <f>M110/J110</f>
        <v>0.86537454164484129</v>
      </c>
      <c r="AC110" s="291"/>
    </row>
    <row r="111" spans="1:29" ht="15.75" customHeight="1">
      <c r="A111" s="312"/>
      <c r="B111" s="100"/>
      <c r="C111" s="293"/>
      <c r="D111" s="294"/>
      <c r="E111" s="101"/>
      <c r="F111" s="102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307"/>
      <c r="S111" s="47"/>
      <c r="T111" s="48"/>
      <c r="U111" s="111"/>
      <c r="V111" s="112"/>
      <c r="W111" s="113"/>
      <c r="X111" s="116"/>
      <c r="Y111" s="295"/>
      <c r="Z111" s="296"/>
      <c r="AA111" s="117"/>
      <c r="AB111" s="110"/>
      <c r="AC111" s="291"/>
    </row>
    <row r="112" spans="1:29" ht="15.75" customHeight="1">
      <c r="A112" s="312"/>
      <c r="B112" s="100"/>
      <c r="C112" s="293"/>
      <c r="D112" s="294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07"/>
      <c r="S112" s="47"/>
      <c r="T112" s="48"/>
      <c r="U112" s="111"/>
      <c r="V112" s="112"/>
      <c r="W112" s="113"/>
      <c r="X112" s="50"/>
      <c r="Y112" s="295"/>
      <c r="Z112" s="296"/>
      <c r="AA112" s="117"/>
      <c r="AB112" s="110"/>
      <c r="AC112" s="291"/>
    </row>
    <row r="113" spans="1:29" ht="15.75" customHeight="1">
      <c r="A113" s="312"/>
      <c r="B113" s="100"/>
      <c r="C113" s="293"/>
      <c r="D113" s="294"/>
      <c r="E113" s="101"/>
      <c r="F113" s="102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307"/>
      <c r="S113" s="47"/>
      <c r="T113" s="48"/>
      <c r="U113" s="111"/>
      <c r="V113" s="112"/>
      <c r="W113" s="113"/>
      <c r="X113" s="116"/>
      <c r="Y113" s="295"/>
      <c r="Z113" s="296"/>
      <c r="AA113" s="117"/>
      <c r="AB113" s="110"/>
      <c r="AC113" s="291"/>
    </row>
    <row r="114" spans="1:29" ht="15.75" customHeight="1">
      <c r="A114" s="312"/>
      <c r="B114" s="100"/>
      <c r="C114" s="293"/>
      <c r="D114" s="294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07"/>
      <c r="S114" s="47"/>
      <c r="T114" s="48"/>
      <c r="U114" s="111"/>
      <c r="V114" s="112"/>
      <c r="W114" s="113"/>
      <c r="X114" s="116"/>
      <c r="Y114" s="295"/>
      <c r="Z114" s="296"/>
      <c r="AA114" s="117"/>
      <c r="AB114" s="110"/>
      <c r="AC114" s="291"/>
    </row>
    <row r="115" spans="1:29" ht="15.75" customHeight="1">
      <c r="A115" s="312"/>
      <c r="B115" s="100"/>
      <c r="C115" s="293"/>
      <c r="D115" s="294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07"/>
      <c r="S115" s="47"/>
      <c r="T115" s="48"/>
      <c r="U115" s="111"/>
      <c r="V115" s="112"/>
      <c r="W115" s="126"/>
      <c r="X115" s="127"/>
      <c r="Y115" s="295"/>
      <c r="Z115" s="296"/>
      <c r="AA115" s="117"/>
      <c r="AB115" s="110"/>
      <c r="AC115" s="291"/>
    </row>
    <row r="116" spans="1:29" ht="15.75" customHeight="1">
      <c r="A116" s="312"/>
      <c r="B116" s="100"/>
      <c r="C116" s="293"/>
      <c r="D116" s="294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07"/>
      <c r="S116" s="47"/>
      <c r="T116" s="48"/>
      <c r="U116" s="111"/>
      <c r="V116" s="112"/>
      <c r="W116" s="126"/>
      <c r="X116" s="127"/>
      <c r="Y116" s="295"/>
      <c r="Z116" s="296"/>
      <c r="AA116" s="117"/>
      <c r="AB116" s="110"/>
      <c r="AC116" s="291"/>
    </row>
    <row r="117" spans="1:29" ht="15.75" customHeight="1">
      <c r="A117" s="312"/>
      <c r="B117" s="100"/>
      <c r="C117" s="293"/>
      <c r="D117" s="294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07"/>
      <c r="S117" s="47"/>
      <c r="T117" s="48"/>
      <c r="U117" s="111"/>
      <c r="V117" s="112"/>
      <c r="W117" s="126"/>
      <c r="X117" s="127"/>
      <c r="Y117" s="295"/>
      <c r="Z117" s="296"/>
      <c r="AA117" s="117"/>
      <c r="AB117" s="110"/>
      <c r="AC117" s="291"/>
    </row>
    <row r="118" spans="1:29" ht="15.75" customHeight="1">
      <c r="A118" s="312"/>
      <c r="B118" s="100"/>
      <c r="C118" s="293"/>
      <c r="D118" s="294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07"/>
      <c r="S118" s="47"/>
      <c r="T118" s="48"/>
      <c r="U118" s="111"/>
      <c r="V118" s="112"/>
      <c r="W118" s="126"/>
      <c r="X118" s="127"/>
      <c r="Y118" s="295"/>
      <c r="Z118" s="296"/>
      <c r="AA118" s="117"/>
      <c r="AB118" s="110"/>
      <c r="AC118" s="291"/>
    </row>
    <row r="119" spans="1:29" ht="15.75" customHeight="1">
      <c r="A119" s="312"/>
      <c r="B119" s="100"/>
      <c r="C119" s="293"/>
      <c r="D119" s="294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07"/>
      <c r="S119" s="47"/>
      <c r="T119" s="48"/>
      <c r="U119" s="111"/>
      <c r="V119" s="112"/>
      <c r="W119" s="126"/>
      <c r="X119" s="127"/>
      <c r="Y119" s="295"/>
      <c r="Z119" s="296"/>
      <c r="AA119" s="117"/>
      <c r="AB119" s="110"/>
      <c r="AC119" s="291"/>
    </row>
    <row r="120" spans="1:29" ht="15.75" customHeight="1">
      <c r="A120" s="312"/>
      <c r="B120" s="100"/>
      <c r="C120" s="293"/>
      <c r="D120" s="294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07"/>
      <c r="S120" s="47"/>
      <c r="T120" s="48"/>
      <c r="U120" s="111"/>
      <c r="V120" s="112"/>
      <c r="W120" s="126"/>
      <c r="X120" s="127"/>
      <c r="Y120" s="295"/>
      <c r="Z120" s="296"/>
      <c r="AA120" s="117"/>
      <c r="AB120" s="110"/>
      <c r="AC120" s="291"/>
    </row>
    <row r="121" spans="1:29" ht="15.75" customHeight="1">
      <c r="A121" s="312"/>
      <c r="B121" s="100"/>
      <c r="C121" s="293"/>
      <c r="D121" s="294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07"/>
      <c r="S121" s="47"/>
      <c r="T121" s="48"/>
      <c r="U121" s="111"/>
      <c r="V121" s="112"/>
      <c r="W121" s="126"/>
      <c r="X121" s="127"/>
      <c r="Y121" s="295"/>
      <c r="Z121" s="296"/>
      <c r="AA121" s="117"/>
      <c r="AB121" s="110"/>
      <c r="AC121" s="291"/>
    </row>
    <row r="122" spans="1:29" ht="15.75" customHeight="1">
      <c r="A122" s="312"/>
      <c r="B122" s="100"/>
      <c r="C122" s="293"/>
      <c r="D122" s="294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07"/>
      <c r="S122" s="119"/>
      <c r="T122" s="120"/>
      <c r="U122" s="130"/>
      <c r="V122" s="131"/>
      <c r="W122" s="126"/>
      <c r="X122" s="127"/>
      <c r="Y122" s="295"/>
      <c r="Z122" s="296"/>
      <c r="AA122" s="165"/>
      <c r="AB122" s="125"/>
      <c r="AC122" s="291"/>
    </row>
    <row r="123" spans="1:29" ht="15.75" customHeight="1" thickBot="1">
      <c r="A123" s="313"/>
      <c r="B123" s="133" t="s">
        <v>117</v>
      </c>
      <c r="C123" s="297"/>
      <c r="D123" s="297"/>
      <c r="E123" s="134"/>
      <c r="F123" s="167"/>
      <c r="G123" s="135"/>
      <c r="H123" s="69"/>
      <c r="I123" s="136">
        <f t="shared" ref="I123:J123" si="15">AVERAGE(I107:I122)</f>
        <v>11.75</v>
      </c>
      <c r="J123" s="137">
        <f t="shared" si="15"/>
        <v>3600</v>
      </c>
      <c r="K123" s="138">
        <f>J123/I123</f>
        <v>306.38297872340428</v>
      </c>
      <c r="L123" s="136">
        <f>AVERAGE(L107:L122)</f>
        <v>11.75</v>
      </c>
      <c r="M123" s="137">
        <f>AVERAGE(M107:M122)</f>
        <v>3126.5791719742383</v>
      </c>
      <c r="N123" s="138">
        <f>M123/L123</f>
        <v>266.09184442333941</v>
      </c>
      <c r="O123" s="139">
        <f>L123-I123</f>
        <v>0</v>
      </c>
      <c r="P123" s="140">
        <f>N123-K123</f>
        <v>-40.291134300064869</v>
      </c>
      <c r="Q123" s="141">
        <f>N123/K123</f>
        <v>0.86849421443728825</v>
      </c>
      <c r="R123" s="308"/>
      <c r="S123" s="142">
        <f>S107</f>
        <v>0.7083680555555556</v>
      </c>
      <c r="T123" s="143">
        <f>INDEX(T107:T122,COUNTA(T107:T122))</f>
        <v>0.80833333333333335</v>
      </c>
      <c r="U123" s="144"/>
      <c r="V123" s="166"/>
      <c r="W123" s="167"/>
      <c r="X123" s="138"/>
      <c r="Y123" s="298"/>
      <c r="Z123" s="299"/>
      <c r="AA123" s="168">
        <f>M123-J123</f>
        <v>-473.42082802576169</v>
      </c>
      <c r="AB123" s="141">
        <f>M123/J123</f>
        <v>0.86849421443728847</v>
      </c>
      <c r="AC123" s="292"/>
    </row>
    <row r="124" spans="1:29" ht="15.75" customHeight="1">
      <c r="A124" s="300" t="s">
        <v>144</v>
      </c>
      <c r="B124" s="114" t="s">
        <v>120</v>
      </c>
      <c r="C124" s="304" t="s">
        <v>217</v>
      </c>
      <c r="D124" s="305"/>
      <c r="E124" s="147">
        <v>22.48</v>
      </c>
      <c r="F124" s="97">
        <v>2440</v>
      </c>
      <c r="G124" s="148">
        <f>E124*F124</f>
        <v>54851.200000000004</v>
      </c>
      <c r="H124" s="149"/>
      <c r="I124" s="150">
        <v>5</v>
      </c>
      <c r="J124" s="151">
        <v>3000</v>
      </c>
      <c r="K124" s="152">
        <f>J124/I124</f>
        <v>600</v>
      </c>
      <c r="L124" s="153">
        <v>5</v>
      </c>
      <c r="M124" s="151">
        <f>F124/V124*60</f>
        <v>2661.0118146016403</v>
      </c>
      <c r="N124" s="152">
        <f>M124/L124</f>
        <v>532.20236292032803</v>
      </c>
      <c r="O124" s="154">
        <f>L124-I124</f>
        <v>0</v>
      </c>
      <c r="P124" s="155">
        <f>N124-K124</f>
        <v>-67.797637079671972</v>
      </c>
      <c r="Q124" s="156">
        <f>N124/K124</f>
        <v>0.88700393820054668</v>
      </c>
      <c r="R124" s="306">
        <f>Q140</f>
        <v>0.89128584252844745</v>
      </c>
      <c r="S124" s="157">
        <v>0.70833333333333337</v>
      </c>
      <c r="T124" s="158">
        <v>0.74653935185185183</v>
      </c>
      <c r="U124" s="159"/>
      <c r="V124" s="160">
        <v>55.01666666666658</v>
      </c>
      <c r="W124" s="161"/>
      <c r="X124" s="162"/>
      <c r="Y124" s="309"/>
      <c r="Z124" s="310"/>
      <c r="AA124" s="115">
        <f>M124-J124</f>
        <v>-338.98818539835975</v>
      </c>
      <c r="AB124" s="156">
        <f>M124/J124</f>
        <v>0.88700393820054679</v>
      </c>
      <c r="AC124" s="290">
        <f>AB140</f>
        <v>0.89128584252844745</v>
      </c>
    </row>
    <row r="125" spans="1:29" ht="15.75" customHeight="1">
      <c r="A125" s="301"/>
      <c r="B125" s="100" t="s">
        <v>120</v>
      </c>
      <c r="C125" s="293" t="s">
        <v>148</v>
      </c>
      <c r="D125" s="294"/>
      <c r="E125" s="101">
        <v>24.54</v>
      </c>
      <c r="F125" s="102">
        <v>2529</v>
      </c>
      <c r="G125" s="103">
        <f>E125*F125</f>
        <v>62061.659999999996</v>
      </c>
      <c r="H125" s="26"/>
      <c r="I125" s="104">
        <v>4</v>
      </c>
      <c r="J125" s="105">
        <v>3000</v>
      </c>
      <c r="K125" s="106">
        <f>J125/I125</f>
        <v>750</v>
      </c>
      <c r="L125" s="107">
        <v>4</v>
      </c>
      <c r="M125" s="105">
        <f>F125/V125*60</f>
        <v>2662.8838841766592</v>
      </c>
      <c r="N125" s="106">
        <f>M125/L125</f>
        <v>665.7209710441648</v>
      </c>
      <c r="O125" s="108">
        <f>L125-I125</f>
        <v>0</v>
      </c>
      <c r="P125" s="109">
        <f>N125-K125</f>
        <v>-84.279028955835201</v>
      </c>
      <c r="Q125" s="110">
        <f>N125/K125</f>
        <v>0.88762796139221978</v>
      </c>
      <c r="R125" s="307"/>
      <c r="S125" s="47">
        <v>0.75001157407407404</v>
      </c>
      <c r="T125" s="48">
        <v>0.7895833333333333</v>
      </c>
      <c r="U125" s="111">
        <v>4.9999999999999822</v>
      </c>
      <c r="V125" s="112">
        <v>56.983333333333341</v>
      </c>
      <c r="W125" s="113"/>
      <c r="X125" s="116"/>
      <c r="Y125" s="295"/>
      <c r="Z125" s="296"/>
      <c r="AA125" s="117">
        <f>M125-J125</f>
        <v>-337.11611582334081</v>
      </c>
      <c r="AB125" s="110">
        <f>M125/J125</f>
        <v>0.88762796139221978</v>
      </c>
      <c r="AC125" s="291"/>
    </row>
    <row r="126" spans="1:29" ht="15.75" customHeight="1">
      <c r="A126" s="301"/>
      <c r="B126" s="100" t="s">
        <v>120</v>
      </c>
      <c r="C126" s="293" t="s">
        <v>145</v>
      </c>
      <c r="D126" s="294"/>
      <c r="E126" s="101">
        <v>16.7</v>
      </c>
      <c r="F126" s="102">
        <v>1562</v>
      </c>
      <c r="G126" s="103">
        <f>E126*F126</f>
        <v>26085.399999999998</v>
      </c>
      <c r="H126" s="26"/>
      <c r="I126" s="104">
        <v>3</v>
      </c>
      <c r="J126" s="105">
        <v>3300</v>
      </c>
      <c r="K126" s="106">
        <f>J126/I126</f>
        <v>1100</v>
      </c>
      <c r="L126" s="107">
        <v>3</v>
      </c>
      <c r="M126" s="105">
        <f>F126/V126*60</f>
        <v>2950.2623294858381</v>
      </c>
      <c r="N126" s="106">
        <f>M126/L126</f>
        <v>983.42077649527937</v>
      </c>
      <c r="O126" s="108">
        <f>L126-I126</f>
        <v>0</v>
      </c>
      <c r="P126" s="109">
        <f>N126-K126</f>
        <v>-116.57922350472063</v>
      </c>
      <c r="Q126" s="110">
        <f>N126/K126</f>
        <v>0.89401888772298121</v>
      </c>
      <c r="R126" s="307"/>
      <c r="S126" s="47">
        <v>0.79321759259259261</v>
      </c>
      <c r="T126" s="48">
        <v>0.81527777777777777</v>
      </c>
      <c r="U126" s="111">
        <v>5.2333333333334053</v>
      </c>
      <c r="V126" s="112">
        <v>31.766666666666623</v>
      </c>
      <c r="W126" s="113"/>
      <c r="X126" s="116"/>
      <c r="Y126" s="295"/>
      <c r="Z126" s="296"/>
      <c r="AA126" s="117">
        <f>M126-J126</f>
        <v>-349.73767051416189</v>
      </c>
      <c r="AB126" s="110">
        <f>M126/J126</f>
        <v>0.89401888772298121</v>
      </c>
      <c r="AC126" s="291"/>
    </row>
    <row r="127" spans="1:29" ht="15.75" customHeight="1">
      <c r="A127" s="301"/>
      <c r="B127" s="100" t="s">
        <v>120</v>
      </c>
      <c r="C127" s="293" t="s">
        <v>150</v>
      </c>
      <c r="D127" s="294"/>
      <c r="E127" s="101">
        <v>17.89</v>
      </c>
      <c r="F127" s="102">
        <v>4898</v>
      </c>
      <c r="G127" s="103">
        <f>E127*F127</f>
        <v>87625.22</v>
      </c>
      <c r="H127" s="26"/>
      <c r="I127" s="104">
        <v>4</v>
      </c>
      <c r="J127" s="105">
        <v>3300</v>
      </c>
      <c r="K127" s="106">
        <f>J127/I127</f>
        <v>825</v>
      </c>
      <c r="L127" s="107">
        <v>4</v>
      </c>
      <c r="M127" s="105">
        <f>F127/V127*60</f>
        <v>2956.0435875943008</v>
      </c>
      <c r="N127" s="106">
        <f>M127/L127</f>
        <v>739.0108968985752</v>
      </c>
      <c r="O127" s="108">
        <f>L127-I127</f>
        <v>0</v>
      </c>
      <c r="P127" s="109">
        <f>N127-K127</f>
        <v>-85.989103101424803</v>
      </c>
      <c r="Q127" s="110">
        <f>N127/K127</f>
        <v>0.89577078411948508</v>
      </c>
      <c r="R127" s="307"/>
      <c r="S127" s="47">
        <v>0.81874999999999998</v>
      </c>
      <c r="T127" s="48">
        <v>0.88778935185185182</v>
      </c>
      <c r="U127" s="111">
        <v>4.9999999999999822</v>
      </c>
      <c r="V127" s="112">
        <v>99.416666666666643</v>
      </c>
      <c r="W127" s="113"/>
      <c r="X127" s="116"/>
      <c r="Y127" s="295"/>
      <c r="Z127" s="296"/>
      <c r="AA127" s="117">
        <f>M127-J127</f>
        <v>-343.95641240569921</v>
      </c>
      <c r="AB127" s="110">
        <f>M127/J127</f>
        <v>0.89577078411948508</v>
      </c>
      <c r="AC127" s="291"/>
    </row>
    <row r="128" spans="1:29" ht="15.75" customHeight="1">
      <c r="A128" s="302"/>
      <c r="B128" s="100"/>
      <c r="C128" s="293"/>
      <c r="D128" s="294"/>
      <c r="E128" s="101"/>
      <c r="F128" s="102"/>
      <c r="G128" s="103"/>
      <c r="H128" s="13"/>
      <c r="I128" s="104"/>
      <c r="J128" s="105"/>
      <c r="K128" s="106"/>
      <c r="L128" s="118"/>
      <c r="M128" s="105"/>
      <c r="N128" s="106"/>
      <c r="O128" s="108"/>
      <c r="P128" s="109"/>
      <c r="Q128" s="110"/>
      <c r="R128" s="307"/>
      <c r="S128" s="47"/>
      <c r="T128" s="48"/>
      <c r="U128" s="111"/>
      <c r="V128" s="112"/>
      <c r="W128" s="113"/>
      <c r="X128" s="116"/>
      <c r="Y128" s="295"/>
      <c r="Z128" s="296"/>
      <c r="AA128" s="117"/>
      <c r="AB128" s="110"/>
      <c r="AC128" s="291"/>
    </row>
    <row r="129" spans="1:29" ht="15.75" customHeight="1">
      <c r="A129" s="302"/>
      <c r="B129" s="100"/>
      <c r="C129" s="293"/>
      <c r="D129" s="294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07"/>
      <c r="S129" s="47"/>
      <c r="T129" s="48"/>
      <c r="U129" s="111"/>
      <c r="V129" s="112"/>
      <c r="W129" s="113"/>
      <c r="X129" s="116"/>
      <c r="Y129" s="295"/>
      <c r="Z129" s="296"/>
      <c r="AA129" s="117"/>
      <c r="AB129" s="110"/>
      <c r="AC129" s="291"/>
    </row>
    <row r="130" spans="1:29" ht="15.75" customHeight="1">
      <c r="A130" s="302"/>
      <c r="B130" s="100"/>
      <c r="C130" s="293"/>
      <c r="D130" s="294"/>
      <c r="E130" s="101"/>
      <c r="F130" s="102"/>
      <c r="G130" s="121"/>
      <c r="H130" s="62"/>
      <c r="I130" s="104"/>
      <c r="J130" s="105"/>
      <c r="K130" s="106"/>
      <c r="L130" s="118"/>
      <c r="M130" s="105"/>
      <c r="N130" s="106"/>
      <c r="O130" s="123"/>
      <c r="P130" s="124"/>
      <c r="Q130" s="125"/>
      <c r="R130" s="307"/>
      <c r="S130" s="47"/>
      <c r="T130" s="48"/>
      <c r="U130" s="111"/>
      <c r="V130" s="112"/>
      <c r="W130" s="113"/>
      <c r="X130" s="116"/>
      <c r="Y130" s="295"/>
      <c r="Z130" s="296"/>
      <c r="AA130" s="117"/>
      <c r="AB130" s="110"/>
      <c r="AC130" s="291"/>
    </row>
    <row r="131" spans="1:29" ht="15.75" customHeight="1">
      <c r="A131" s="302"/>
      <c r="B131" s="100"/>
      <c r="C131" s="293"/>
      <c r="D131" s="294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07"/>
      <c r="S131" s="47"/>
      <c r="T131" s="48"/>
      <c r="U131" s="111"/>
      <c r="V131" s="112"/>
      <c r="W131" s="113"/>
      <c r="X131" s="116"/>
      <c r="Y131" s="295"/>
      <c r="Z131" s="296"/>
      <c r="AA131" s="117"/>
      <c r="AB131" s="110"/>
      <c r="AC131" s="291"/>
    </row>
    <row r="132" spans="1:29" ht="15.75" customHeight="1">
      <c r="A132" s="302"/>
      <c r="B132" s="100"/>
      <c r="C132" s="293"/>
      <c r="D132" s="294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07"/>
      <c r="S132" s="47"/>
      <c r="T132" s="48"/>
      <c r="U132" s="111"/>
      <c r="V132" s="112"/>
      <c r="W132" s="113"/>
      <c r="X132" s="116"/>
      <c r="Y132" s="295"/>
      <c r="Z132" s="296"/>
      <c r="AA132" s="117"/>
      <c r="AB132" s="110"/>
      <c r="AC132" s="291"/>
    </row>
    <row r="133" spans="1:29" ht="15.75" customHeight="1">
      <c r="A133" s="302"/>
      <c r="B133" s="100"/>
      <c r="C133" s="293"/>
      <c r="D133" s="294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07"/>
      <c r="S133" s="47"/>
      <c r="T133" s="48"/>
      <c r="U133" s="111"/>
      <c r="V133" s="112"/>
      <c r="W133" s="113"/>
      <c r="X133" s="116"/>
      <c r="Y133" s="295"/>
      <c r="Z133" s="296"/>
      <c r="AA133" s="117"/>
      <c r="AB133" s="110"/>
      <c r="AC133" s="291"/>
    </row>
    <row r="134" spans="1:29" ht="15.75" customHeight="1">
      <c r="A134" s="302"/>
      <c r="B134" s="100"/>
      <c r="C134" s="293"/>
      <c r="D134" s="294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07"/>
      <c r="S134" s="47"/>
      <c r="T134" s="48"/>
      <c r="U134" s="111"/>
      <c r="V134" s="112"/>
      <c r="W134" s="113"/>
      <c r="X134" s="116"/>
      <c r="Y134" s="295"/>
      <c r="Z134" s="296"/>
      <c r="AA134" s="117"/>
      <c r="AB134" s="110"/>
      <c r="AC134" s="291"/>
    </row>
    <row r="135" spans="1:29" ht="15.75" customHeight="1">
      <c r="A135" s="302"/>
      <c r="B135" s="100"/>
      <c r="C135" s="293"/>
      <c r="D135" s="294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07"/>
      <c r="S135" s="47"/>
      <c r="T135" s="48"/>
      <c r="U135" s="111"/>
      <c r="V135" s="112"/>
      <c r="W135" s="113"/>
      <c r="X135" s="116"/>
      <c r="Y135" s="295"/>
      <c r="Z135" s="296"/>
      <c r="AA135" s="117"/>
      <c r="AB135" s="110"/>
      <c r="AC135" s="291"/>
    </row>
    <row r="136" spans="1:29" ht="15.75" customHeight="1">
      <c r="A136" s="302"/>
      <c r="B136" s="100"/>
      <c r="C136" s="293"/>
      <c r="D136" s="294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07"/>
      <c r="S136" s="47"/>
      <c r="T136" s="48"/>
      <c r="U136" s="111"/>
      <c r="V136" s="112"/>
      <c r="W136" s="113"/>
      <c r="X136" s="116"/>
      <c r="Y136" s="295"/>
      <c r="Z136" s="296"/>
      <c r="AA136" s="117"/>
      <c r="AB136" s="110"/>
      <c r="AC136" s="291"/>
    </row>
    <row r="137" spans="1:29" ht="15.75" customHeight="1">
      <c r="A137" s="302"/>
      <c r="B137" s="100"/>
      <c r="C137" s="293"/>
      <c r="D137" s="294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07"/>
      <c r="S137" s="47"/>
      <c r="T137" s="48"/>
      <c r="U137" s="111"/>
      <c r="V137" s="112"/>
      <c r="W137" s="113"/>
      <c r="X137" s="116"/>
      <c r="Y137" s="295"/>
      <c r="Z137" s="296"/>
      <c r="AA137" s="117"/>
      <c r="AB137" s="110"/>
      <c r="AC137" s="291"/>
    </row>
    <row r="138" spans="1:29" ht="15.75" customHeight="1">
      <c r="A138" s="302"/>
      <c r="B138" s="100"/>
      <c r="C138" s="293"/>
      <c r="D138" s="294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07"/>
      <c r="S138" s="47"/>
      <c r="T138" s="48"/>
      <c r="U138" s="111"/>
      <c r="V138" s="112"/>
      <c r="W138" s="113"/>
      <c r="X138" s="116"/>
      <c r="Y138" s="295"/>
      <c r="Z138" s="296"/>
      <c r="AA138" s="117"/>
      <c r="AB138" s="110"/>
      <c r="AC138" s="291"/>
    </row>
    <row r="139" spans="1:29" ht="15.75" customHeight="1">
      <c r="A139" s="302"/>
      <c r="B139" s="100"/>
      <c r="C139" s="293"/>
      <c r="D139" s="294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07"/>
      <c r="S139" s="119"/>
      <c r="T139" s="120"/>
      <c r="U139" s="130"/>
      <c r="V139" s="131"/>
      <c r="W139" s="126"/>
      <c r="X139" s="127"/>
      <c r="Y139" s="295"/>
      <c r="Z139" s="296"/>
      <c r="AA139" s="165"/>
      <c r="AB139" s="125"/>
      <c r="AC139" s="291"/>
    </row>
    <row r="140" spans="1:29" ht="15.75" customHeight="1" thickBot="1">
      <c r="A140" s="303"/>
      <c r="B140" s="133" t="s">
        <v>117</v>
      </c>
      <c r="C140" s="297"/>
      <c r="D140" s="297"/>
      <c r="E140" s="134"/>
      <c r="F140" s="99"/>
      <c r="G140" s="135"/>
      <c r="H140" s="69"/>
      <c r="I140" s="136">
        <f t="shared" ref="I140:J140" si="16">AVERAGE(I124:I139)</f>
        <v>4</v>
      </c>
      <c r="J140" s="137">
        <f t="shared" si="16"/>
        <v>3150</v>
      </c>
      <c r="K140" s="138">
        <f>J140/I140</f>
        <v>787.5</v>
      </c>
      <c r="L140" s="136">
        <f>AVERAGE(L124:L139)</f>
        <v>4</v>
      </c>
      <c r="M140" s="137">
        <f>AVERAGE(M124:M139)</f>
        <v>2807.5504039646094</v>
      </c>
      <c r="N140" s="138">
        <f>M140/L140</f>
        <v>701.88760099115234</v>
      </c>
      <c r="O140" s="139">
        <f>L140-I140</f>
        <v>0</v>
      </c>
      <c r="P140" s="140">
        <f>N140-K140</f>
        <v>-85.61239900884766</v>
      </c>
      <c r="Q140" s="141">
        <f>N140/K140</f>
        <v>0.89128584252844745</v>
      </c>
      <c r="R140" s="308"/>
      <c r="S140" s="142">
        <f>S124</f>
        <v>0.70833333333333337</v>
      </c>
      <c r="T140" s="143">
        <f>INDEX(T124:T139,COUNTA(T124:T139))</f>
        <v>0.88778935185185182</v>
      </c>
      <c r="U140" s="144"/>
      <c r="V140" s="166"/>
      <c r="W140" s="99"/>
      <c r="X140" s="69"/>
      <c r="Y140" s="298"/>
      <c r="Z140" s="299"/>
      <c r="AA140" s="168">
        <f>M140-J140</f>
        <v>-342.44959603539064</v>
      </c>
      <c r="AB140" s="141">
        <f>M140/J140</f>
        <v>0.89128584252844745</v>
      </c>
      <c r="AC140" s="292"/>
    </row>
    <row r="141" spans="1:29" ht="15.75" customHeight="1">
      <c r="A141" s="311" t="s">
        <v>149</v>
      </c>
      <c r="B141" s="114" t="s">
        <v>120</v>
      </c>
      <c r="C141" s="304" t="s">
        <v>146</v>
      </c>
      <c r="D141" s="305"/>
      <c r="E141" s="147">
        <v>18.18</v>
      </c>
      <c r="F141" s="97">
        <v>748</v>
      </c>
      <c r="G141" s="148">
        <f>E141*F141</f>
        <v>13598.64</v>
      </c>
      <c r="H141" s="149"/>
      <c r="I141" s="150">
        <v>4</v>
      </c>
      <c r="J141" s="151">
        <v>3300</v>
      </c>
      <c r="K141" s="152">
        <f>J141/I141</f>
        <v>825</v>
      </c>
      <c r="L141" s="153">
        <v>4</v>
      </c>
      <c r="M141" s="151">
        <f>F141/V141*60</f>
        <v>2949.3975903614601</v>
      </c>
      <c r="N141" s="152">
        <f>M141/L141</f>
        <v>737.34939759036502</v>
      </c>
      <c r="O141" s="154">
        <f>L141-I141</f>
        <v>0</v>
      </c>
      <c r="P141" s="155">
        <f>N141-K141</f>
        <v>-87.650602409634985</v>
      </c>
      <c r="Q141" s="156">
        <f>N141/K141</f>
        <v>0.89375684556407886</v>
      </c>
      <c r="R141" s="306">
        <f>Q157</f>
        <v>0.89362039743305821</v>
      </c>
      <c r="S141" s="157">
        <v>0.70833333333333337</v>
      </c>
      <c r="T141" s="158">
        <v>0.71890046296296295</v>
      </c>
      <c r="U141" s="159"/>
      <c r="V141" s="160">
        <v>15.216666666666594</v>
      </c>
      <c r="W141" s="161"/>
      <c r="X141" s="162"/>
      <c r="Y141" s="309"/>
      <c r="Z141" s="310"/>
      <c r="AA141" s="115">
        <f>M141-J141</f>
        <v>-350.60240963853994</v>
      </c>
      <c r="AB141" s="156">
        <f>M141/J141</f>
        <v>0.89375684556407886</v>
      </c>
      <c r="AC141" s="290">
        <f>AB157</f>
        <v>0.89362039743305821</v>
      </c>
    </row>
    <row r="142" spans="1:29" ht="15.75" customHeight="1">
      <c r="A142" s="312"/>
      <c r="B142" s="100" t="s">
        <v>120</v>
      </c>
      <c r="C142" s="293" t="s">
        <v>147</v>
      </c>
      <c r="D142" s="294"/>
      <c r="E142" s="101">
        <v>22.28</v>
      </c>
      <c r="F142" s="102">
        <v>1634</v>
      </c>
      <c r="G142" s="103">
        <f>E142*F142</f>
        <v>36405.520000000004</v>
      </c>
      <c r="H142" s="26"/>
      <c r="I142" s="104">
        <v>5</v>
      </c>
      <c r="J142" s="105">
        <v>3300</v>
      </c>
      <c r="K142" s="106">
        <f>J142/I142</f>
        <v>660</v>
      </c>
      <c r="L142" s="107">
        <v>5</v>
      </c>
      <c r="M142" s="105">
        <f>F142/V142*60</f>
        <v>2947.0941883767509</v>
      </c>
      <c r="N142" s="106">
        <f>M142/L142</f>
        <v>589.41883767535023</v>
      </c>
      <c r="O142" s="108">
        <f>L142-I142</f>
        <v>0</v>
      </c>
      <c r="P142" s="109">
        <f>N142-K142</f>
        <v>-70.581162324649767</v>
      </c>
      <c r="Q142" s="110">
        <f>N142/K142</f>
        <v>0.89305884496265187</v>
      </c>
      <c r="R142" s="307"/>
      <c r="S142" s="47">
        <v>0.72222222222222221</v>
      </c>
      <c r="T142" s="48">
        <v>0.74532407407407408</v>
      </c>
      <c r="U142" s="111">
        <v>4.783333333333335</v>
      </c>
      <c r="V142" s="112">
        <v>33.266666666666694</v>
      </c>
      <c r="W142" s="113"/>
      <c r="X142" s="116"/>
      <c r="Y142" s="295"/>
      <c r="Z142" s="296"/>
      <c r="AA142" s="117">
        <f>M142-J142</f>
        <v>-352.90581162324906</v>
      </c>
      <c r="AB142" s="110">
        <f>M142/J142</f>
        <v>0.89305884496265175</v>
      </c>
      <c r="AC142" s="291"/>
    </row>
    <row r="143" spans="1:29" ht="15.75" customHeight="1">
      <c r="A143" s="312"/>
      <c r="B143" s="100" t="s">
        <v>120</v>
      </c>
      <c r="C143" s="293" t="s">
        <v>233</v>
      </c>
      <c r="D143" s="294"/>
      <c r="E143" s="101">
        <v>18.170000000000002</v>
      </c>
      <c r="F143" s="102">
        <v>2757</v>
      </c>
      <c r="G143" s="103">
        <f>E143*F143</f>
        <v>50094.69</v>
      </c>
      <c r="H143" s="26"/>
      <c r="I143" s="104">
        <v>4</v>
      </c>
      <c r="J143" s="105">
        <v>3300</v>
      </c>
      <c r="K143" s="106">
        <f>J143/I143</f>
        <v>825</v>
      </c>
      <c r="L143" s="107">
        <v>4</v>
      </c>
      <c r="M143" s="105">
        <f>F143/V143*60</f>
        <v>2950.4161712247369</v>
      </c>
      <c r="N143" s="106">
        <f>M143/L143</f>
        <v>737.60404280618422</v>
      </c>
      <c r="O143" s="108">
        <f>L143-I143</f>
        <v>0</v>
      </c>
      <c r="P143" s="109">
        <f>N143-K143</f>
        <v>-87.395957193815775</v>
      </c>
      <c r="Q143" s="110">
        <f>N143/K143</f>
        <v>0.89406550643173843</v>
      </c>
      <c r="R143" s="307"/>
      <c r="S143" s="47">
        <v>0.74861111111111112</v>
      </c>
      <c r="T143" s="48">
        <v>0.78754629629629624</v>
      </c>
      <c r="U143" s="111">
        <v>4.7333333333333272</v>
      </c>
      <c r="V143" s="112">
        <v>56.066666666666585</v>
      </c>
      <c r="W143" s="113"/>
      <c r="X143" s="116"/>
      <c r="Y143" s="295"/>
      <c r="Z143" s="296"/>
      <c r="AA143" s="117">
        <f>M143-J143</f>
        <v>-349.5838287752631</v>
      </c>
      <c r="AB143" s="110">
        <f>M143/J143</f>
        <v>0.89406550643173843</v>
      </c>
      <c r="AC143" s="291"/>
    </row>
    <row r="144" spans="1:29" ht="15.75" customHeight="1">
      <c r="A144" s="312"/>
      <c r="B144" s="100" t="s">
        <v>120</v>
      </c>
      <c r="C144" s="293" t="s">
        <v>151</v>
      </c>
      <c r="D144" s="294"/>
      <c r="E144" s="101">
        <v>16.66</v>
      </c>
      <c r="F144" s="102">
        <v>7432</v>
      </c>
      <c r="G144" s="103">
        <f>E144*F144</f>
        <v>123817.12</v>
      </c>
      <c r="H144" s="26"/>
      <c r="I144" s="104">
        <v>4</v>
      </c>
      <c r="J144" s="105">
        <v>3300</v>
      </c>
      <c r="K144" s="106">
        <f>J144/I144</f>
        <v>825</v>
      </c>
      <c r="L144" s="107">
        <v>4</v>
      </c>
      <c r="M144" s="105">
        <f>F144/V144*60</f>
        <v>2948.8812961534204</v>
      </c>
      <c r="N144" s="106">
        <f>M144/L144</f>
        <v>737.2203240383551</v>
      </c>
      <c r="O144" s="108">
        <f>L144-I144</f>
        <v>0</v>
      </c>
      <c r="P144" s="109">
        <f>N144-K144</f>
        <v>-87.779675961644898</v>
      </c>
      <c r="Q144" s="110">
        <f>N144/K144</f>
        <v>0.8936003927737638</v>
      </c>
      <c r="R144" s="307"/>
      <c r="S144" s="47">
        <v>0.79097222222222219</v>
      </c>
      <c r="T144" s="48">
        <v>0.89598379629629632</v>
      </c>
      <c r="U144" s="111">
        <v>4.9333333333333584</v>
      </c>
      <c r="V144" s="112">
        <v>151.21666666666675</v>
      </c>
      <c r="W144" s="113"/>
      <c r="X144" s="116"/>
      <c r="Y144" s="295"/>
      <c r="Z144" s="296"/>
      <c r="AA144" s="117">
        <f>M144-J144</f>
        <v>-351.11870384657959</v>
      </c>
      <c r="AB144" s="110">
        <f>M144/J144</f>
        <v>0.8936003927737638</v>
      </c>
      <c r="AC144" s="291"/>
    </row>
    <row r="145" spans="1:29" ht="15.75" customHeight="1">
      <c r="A145" s="312"/>
      <c r="B145" s="100"/>
      <c r="C145" s="293"/>
      <c r="D145" s="294"/>
      <c r="E145" s="101"/>
      <c r="F145" s="102"/>
      <c r="G145" s="103"/>
      <c r="H145" s="13"/>
      <c r="I145" s="104"/>
      <c r="J145" s="105"/>
      <c r="K145" s="106"/>
      <c r="L145" s="118"/>
      <c r="M145" s="105"/>
      <c r="N145" s="106"/>
      <c r="O145" s="108"/>
      <c r="P145" s="109"/>
      <c r="Q145" s="110"/>
      <c r="R145" s="307"/>
      <c r="S145" s="47"/>
      <c r="T145" s="48"/>
      <c r="U145" s="111"/>
      <c r="V145" s="112"/>
      <c r="W145" s="113"/>
      <c r="X145" s="116"/>
      <c r="Y145" s="295"/>
      <c r="Z145" s="296"/>
      <c r="AA145" s="117"/>
      <c r="AB145" s="110"/>
      <c r="AC145" s="291"/>
    </row>
    <row r="146" spans="1:29" ht="15.75" customHeight="1">
      <c r="A146" s="312"/>
      <c r="B146" s="100"/>
      <c r="C146" s="293"/>
      <c r="D146" s="294"/>
      <c r="E146" s="101"/>
      <c r="F146" s="102"/>
      <c r="G146" s="121"/>
      <c r="H146" s="122"/>
      <c r="I146" s="104"/>
      <c r="J146" s="105"/>
      <c r="K146" s="106"/>
      <c r="L146" s="107"/>
      <c r="M146" s="105"/>
      <c r="N146" s="106"/>
      <c r="O146" s="108"/>
      <c r="P146" s="109"/>
      <c r="Q146" s="110"/>
      <c r="R146" s="307"/>
      <c r="S146" s="47"/>
      <c r="T146" s="48"/>
      <c r="U146" s="111"/>
      <c r="V146" s="112"/>
      <c r="W146" s="113"/>
      <c r="X146" s="116"/>
      <c r="Y146" s="295"/>
      <c r="Z146" s="296"/>
      <c r="AA146" s="117"/>
      <c r="AB146" s="110"/>
      <c r="AC146" s="291"/>
    </row>
    <row r="147" spans="1:29" ht="15.75" customHeight="1">
      <c r="A147" s="312"/>
      <c r="B147" s="100"/>
      <c r="C147" s="293"/>
      <c r="D147" s="294"/>
      <c r="E147" s="101"/>
      <c r="F147" s="102"/>
      <c r="G147" s="121"/>
      <c r="H147" s="62"/>
      <c r="I147" s="104"/>
      <c r="J147" s="105"/>
      <c r="K147" s="106"/>
      <c r="L147" s="118"/>
      <c r="M147" s="105"/>
      <c r="N147" s="106"/>
      <c r="O147" s="123"/>
      <c r="P147" s="124"/>
      <c r="Q147" s="125"/>
      <c r="R147" s="307"/>
      <c r="S147" s="47"/>
      <c r="T147" s="48"/>
      <c r="U147" s="111"/>
      <c r="V147" s="112"/>
      <c r="W147" s="113"/>
      <c r="X147" s="116"/>
      <c r="Y147" s="295"/>
      <c r="Z147" s="296"/>
      <c r="AA147" s="117"/>
      <c r="AB147" s="110"/>
      <c r="AC147" s="291"/>
    </row>
    <row r="148" spans="1:29" ht="15.75" customHeight="1">
      <c r="A148" s="312"/>
      <c r="B148" s="100"/>
      <c r="C148" s="293"/>
      <c r="D148" s="294"/>
      <c r="E148" s="101"/>
      <c r="F148" s="102"/>
      <c r="G148" s="121"/>
      <c r="H148" s="62"/>
      <c r="I148" s="104"/>
      <c r="J148" s="105"/>
      <c r="K148" s="106"/>
      <c r="L148" s="118"/>
      <c r="M148" s="105"/>
      <c r="N148" s="106"/>
      <c r="O148" s="123"/>
      <c r="P148" s="124"/>
      <c r="Q148" s="125"/>
      <c r="R148" s="307"/>
      <c r="S148" s="47"/>
      <c r="T148" s="48"/>
      <c r="U148" s="111"/>
      <c r="V148" s="112"/>
      <c r="W148" s="113"/>
      <c r="X148" s="116"/>
      <c r="Y148" s="295"/>
      <c r="Z148" s="296"/>
      <c r="AA148" s="117"/>
      <c r="AB148" s="110"/>
      <c r="AC148" s="291"/>
    </row>
    <row r="149" spans="1:29" ht="15.75" customHeight="1">
      <c r="A149" s="312"/>
      <c r="B149" s="100"/>
      <c r="C149" s="293"/>
      <c r="D149" s="294"/>
      <c r="E149" s="101"/>
      <c r="F149" s="102"/>
      <c r="G149" s="121"/>
      <c r="H149" s="62"/>
      <c r="I149" s="104"/>
      <c r="J149" s="105"/>
      <c r="K149" s="106"/>
      <c r="L149" s="118"/>
      <c r="M149" s="105"/>
      <c r="N149" s="106"/>
      <c r="O149" s="123"/>
      <c r="P149" s="124"/>
      <c r="Q149" s="125"/>
      <c r="R149" s="307"/>
      <c r="S149" s="47"/>
      <c r="T149" s="48"/>
      <c r="U149" s="111"/>
      <c r="V149" s="112"/>
      <c r="W149" s="113"/>
      <c r="X149" s="116"/>
      <c r="Y149" s="295"/>
      <c r="Z149" s="296"/>
      <c r="AA149" s="117"/>
      <c r="AB149" s="110"/>
      <c r="AC149" s="291"/>
    </row>
    <row r="150" spans="1:29" ht="15.75" customHeight="1">
      <c r="A150" s="312"/>
      <c r="B150" s="100"/>
      <c r="C150" s="293"/>
      <c r="D150" s="294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307"/>
      <c r="S150" s="47"/>
      <c r="T150" s="48"/>
      <c r="U150" s="111"/>
      <c r="V150" s="112"/>
      <c r="W150" s="113"/>
      <c r="X150" s="116"/>
      <c r="Y150" s="295"/>
      <c r="Z150" s="296"/>
      <c r="AA150" s="117"/>
      <c r="AB150" s="110"/>
      <c r="AC150" s="291"/>
    </row>
    <row r="151" spans="1:29" ht="15.75" customHeight="1">
      <c r="A151" s="312"/>
      <c r="B151" s="100"/>
      <c r="C151" s="293"/>
      <c r="D151" s="294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307"/>
      <c r="S151" s="47"/>
      <c r="T151" s="48"/>
      <c r="U151" s="111"/>
      <c r="V151" s="112"/>
      <c r="W151" s="126"/>
      <c r="X151" s="127"/>
      <c r="Y151" s="295"/>
      <c r="Z151" s="296"/>
      <c r="AA151" s="117"/>
      <c r="AB151" s="110"/>
      <c r="AC151" s="291"/>
    </row>
    <row r="152" spans="1:29" ht="15.75" customHeight="1">
      <c r="A152" s="312"/>
      <c r="B152" s="100"/>
      <c r="C152" s="293"/>
      <c r="D152" s="294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307"/>
      <c r="S152" s="47"/>
      <c r="T152" s="48"/>
      <c r="U152" s="111"/>
      <c r="V152" s="112"/>
      <c r="W152" s="126"/>
      <c r="X152" s="127"/>
      <c r="Y152" s="295"/>
      <c r="Z152" s="296"/>
      <c r="AA152" s="117"/>
      <c r="AB152" s="110"/>
      <c r="AC152" s="291"/>
    </row>
    <row r="153" spans="1:29" ht="15.75" customHeight="1">
      <c r="A153" s="312"/>
      <c r="B153" s="100"/>
      <c r="C153" s="293"/>
      <c r="D153" s="294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307"/>
      <c r="S153" s="47"/>
      <c r="T153" s="48"/>
      <c r="U153" s="111"/>
      <c r="V153" s="112"/>
      <c r="W153" s="126"/>
      <c r="X153" s="127"/>
      <c r="Y153" s="295"/>
      <c r="Z153" s="296"/>
      <c r="AA153" s="117"/>
      <c r="AB153" s="110"/>
      <c r="AC153" s="291"/>
    </row>
    <row r="154" spans="1:29" ht="15.75" customHeight="1">
      <c r="A154" s="312"/>
      <c r="B154" s="100"/>
      <c r="C154" s="293"/>
      <c r="D154" s="294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307"/>
      <c r="S154" s="47"/>
      <c r="T154" s="48"/>
      <c r="U154" s="111"/>
      <c r="V154" s="112"/>
      <c r="W154" s="126"/>
      <c r="X154" s="127"/>
      <c r="Y154" s="295"/>
      <c r="Z154" s="296"/>
      <c r="AA154" s="117"/>
      <c r="AB154" s="110"/>
      <c r="AC154" s="291"/>
    </row>
    <row r="155" spans="1:29" ht="15.75" customHeight="1">
      <c r="A155" s="312"/>
      <c r="B155" s="100"/>
      <c r="C155" s="293"/>
      <c r="D155" s="294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307"/>
      <c r="S155" s="47"/>
      <c r="T155" s="48"/>
      <c r="U155" s="111"/>
      <c r="V155" s="112"/>
      <c r="W155" s="126"/>
      <c r="X155" s="127"/>
      <c r="Y155" s="295"/>
      <c r="Z155" s="296"/>
      <c r="AA155" s="117"/>
      <c r="AB155" s="110"/>
      <c r="AC155" s="291"/>
    </row>
    <row r="156" spans="1:29" ht="15.75" customHeight="1">
      <c r="A156" s="312"/>
      <c r="B156" s="100"/>
      <c r="C156" s="293"/>
      <c r="D156" s="294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307"/>
      <c r="S156" s="119"/>
      <c r="T156" s="120"/>
      <c r="U156" s="130"/>
      <c r="V156" s="131"/>
      <c r="W156" s="126"/>
      <c r="X156" s="127"/>
      <c r="Y156" s="295"/>
      <c r="Z156" s="296"/>
      <c r="AA156" s="165"/>
      <c r="AB156" s="125"/>
      <c r="AC156" s="291"/>
    </row>
    <row r="157" spans="1:29" ht="15.75" customHeight="1" thickBot="1">
      <c r="A157" s="313"/>
      <c r="B157" s="133" t="s">
        <v>117</v>
      </c>
      <c r="C157" s="297"/>
      <c r="D157" s="297"/>
      <c r="E157" s="134"/>
      <c r="F157" s="99"/>
      <c r="G157" s="135"/>
      <c r="H157" s="69"/>
      <c r="I157" s="136">
        <f t="shared" ref="I157:J157" si="17">AVERAGE(I141:I156)</f>
        <v>4.25</v>
      </c>
      <c r="J157" s="137">
        <f t="shared" si="17"/>
        <v>3300</v>
      </c>
      <c r="K157" s="138">
        <f>J157/I157</f>
        <v>776.47058823529414</v>
      </c>
      <c r="L157" s="136">
        <f>AVERAGE(L141:L156)</f>
        <v>4.25</v>
      </c>
      <c r="M157" s="137">
        <f>AVERAGE(M141:M156)</f>
        <v>2948.9473115290921</v>
      </c>
      <c r="N157" s="138">
        <f>M157/L157</f>
        <v>693.86995565390407</v>
      </c>
      <c r="O157" s="139">
        <f>L157-I157</f>
        <v>0</v>
      </c>
      <c r="P157" s="140">
        <f>N157-K157</f>
        <v>-82.600632581390073</v>
      </c>
      <c r="Q157" s="141">
        <f>N157/K157</f>
        <v>0.89362039743305821</v>
      </c>
      <c r="R157" s="308"/>
      <c r="S157" s="142">
        <f>S141</f>
        <v>0.70833333333333337</v>
      </c>
      <c r="T157" s="143">
        <f>INDEX(T141:T156,COUNTA(T141:T156))</f>
        <v>0.89598379629629632</v>
      </c>
      <c r="U157" s="144"/>
      <c r="V157" s="166"/>
      <c r="W157" s="99"/>
      <c r="X157" s="69"/>
      <c r="Y157" s="298"/>
      <c r="Z157" s="299"/>
      <c r="AA157" s="168">
        <f>M157-J157</f>
        <v>-351.05268847090792</v>
      </c>
      <c r="AB157" s="141">
        <f>M157/J157</f>
        <v>0.89362039743305821</v>
      </c>
      <c r="AC157" s="292"/>
    </row>
    <row r="158" spans="1:29" ht="15.75" customHeight="1">
      <c r="A158" s="300" t="s">
        <v>152</v>
      </c>
      <c r="B158" s="114" t="s">
        <v>120</v>
      </c>
      <c r="C158" s="304" t="s">
        <v>153</v>
      </c>
      <c r="D158" s="305"/>
      <c r="E158" s="147">
        <v>14.03</v>
      </c>
      <c r="F158" s="97">
        <v>3111</v>
      </c>
      <c r="G158" s="148">
        <f>E158*F158</f>
        <v>43647.329999999994</v>
      </c>
      <c r="H158" s="149">
        <v>2</v>
      </c>
      <c r="I158" s="150">
        <v>3</v>
      </c>
      <c r="J158" s="151">
        <v>3000</v>
      </c>
      <c r="K158" s="152">
        <f>J158/I158</f>
        <v>1000</v>
      </c>
      <c r="L158" s="153">
        <v>3</v>
      </c>
      <c r="M158" s="151">
        <f>F158/V158*60</f>
        <v>2686.3996162149242</v>
      </c>
      <c r="N158" s="152">
        <f>M158/L158</f>
        <v>895.46653873830803</v>
      </c>
      <c r="O158" s="154">
        <f>L158-I158</f>
        <v>0</v>
      </c>
      <c r="P158" s="155">
        <f>N158-K158</f>
        <v>-104.53346126169197</v>
      </c>
      <c r="Q158" s="156">
        <f>N158/K158</f>
        <v>0.89546653873830806</v>
      </c>
      <c r="R158" s="306">
        <f>Q174</f>
        <v>0.88724508711097039</v>
      </c>
      <c r="S158" s="157">
        <v>0.70833333333333337</v>
      </c>
      <c r="T158" s="158">
        <v>0.7565856481481481</v>
      </c>
      <c r="U158" s="159"/>
      <c r="V158" s="160">
        <v>69.483333333333221</v>
      </c>
      <c r="W158" s="161"/>
      <c r="X158" s="162"/>
      <c r="Y158" s="309"/>
      <c r="Z158" s="310"/>
      <c r="AA158" s="115">
        <f>M158-J158</f>
        <v>-313.60038378507579</v>
      </c>
      <c r="AB158" s="156">
        <f>M158/J158</f>
        <v>0.89546653873830806</v>
      </c>
      <c r="AC158" s="290">
        <f>AB174</f>
        <v>0.8872450871109705</v>
      </c>
    </row>
    <row r="159" spans="1:29" ht="15.75" customHeight="1">
      <c r="A159" s="301"/>
      <c r="B159" s="100" t="s">
        <v>120</v>
      </c>
      <c r="C159" s="293" t="s">
        <v>154</v>
      </c>
      <c r="D159" s="294"/>
      <c r="E159" s="101">
        <v>18.18</v>
      </c>
      <c r="F159" s="102">
        <v>1714</v>
      </c>
      <c r="G159" s="103">
        <f>E159*F159</f>
        <v>31160.52</v>
      </c>
      <c r="H159" s="26"/>
      <c r="I159" s="104">
        <v>4</v>
      </c>
      <c r="J159" s="105">
        <v>3000</v>
      </c>
      <c r="K159" s="106">
        <f>J159/I159</f>
        <v>750</v>
      </c>
      <c r="L159" s="107">
        <v>4</v>
      </c>
      <c r="M159" s="105">
        <f>F159/V159*60</f>
        <v>2688.6274509803993</v>
      </c>
      <c r="N159" s="106">
        <f>M159/L159</f>
        <v>672.15686274509983</v>
      </c>
      <c r="O159" s="108">
        <f>L159-I159</f>
        <v>0</v>
      </c>
      <c r="P159" s="109">
        <f>N159-K159</f>
        <v>-77.843137254900171</v>
      </c>
      <c r="Q159" s="110">
        <f>N159/K159</f>
        <v>0.89620915032679982</v>
      </c>
      <c r="R159" s="307"/>
      <c r="S159" s="47">
        <v>0.76666666666666672</v>
      </c>
      <c r="T159" s="48">
        <v>0.79322916666666665</v>
      </c>
      <c r="U159" s="111">
        <v>14.516666666666804</v>
      </c>
      <c r="V159" s="112">
        <v>38.249999999999901</v>
      </c>
      <c r="W159" s="113"/>
      <c r="X159" s="116"/>
      <c r="Y159" s="295"/>
      <c r="Z159" s="296"/>
      <c r="AA159" s="117">
        <f>M159-J159</f>
        <v>-311.37254901960068</v>
      </c>
      <c r="AB159" s="110">
        <f>M159/J159</f>
        <v>0.89620915032679982</v>
      </c>
      <c r="AC159" s="291"/>
    </row>
    <row r="160" spans="1:29" ht="15.75" customHeight="1">
      <c r="A160" s="301"/>
      <c r="B160" s="100" t="s">
        <v>120</v>
      </c>
      <c r="C160" s="293" t="s">
        <v>155</v>
      </c>
      <c r="D160" s="294"/>
      <c r="E160" s="101">
        <v>14.28</v>
      </c>
      <c r="F160" s="102">
        <v>4593</v>
      </c>
      <c r="G160" s="103">
        <f>E160*F160</f>
        <v>65588.039999999994</v>
      </c>
      <c r="H160" s="26">
        <v>2</v>
      </c>
      <c r="I160" s="104">
        <v>3</v>
      </c>
      <c r="J160" s="105">
        <v>3600</v>
      </c>
      <c r="K160" s="106">
        <f>J160/I160</f>
        <v>1200</v>
      </c>
      <c r="L160" s="107">
        <v>3</v>
      </c>
      <c r="M160" s="105">
        <f>F160/V160*60</f>
        <v>3118.5967559411538</v>
      </c>
      <c r="N160" s="106">
        <f>M160/L160</f>
        <v>1039.5322519803847</v>
      </c>
      <c r="O160" s="108">
        <f>L160-I160</f>
        <v>0</v>
      </c>
      <c r="P160" s="109">
        <f>N160-K160</f>
        <v>-160.46774801961533</v>
      </c>
      <c r="Q160" s="110">
        <f>N160/K160</f>
        <v>0.8662768766503206</v>
      </c>
      <c r="R160" s="307"/>
      <c r="S160" s="47">
        <v>0.80347222222222225</v>
      </c>
      <c r="T160" s="48">
        <v>0.864837962962963</v>
      </c>
      <c r="U160" s="111">
        <v>14.750000000000068</v>
      </c>
      <c r="V160" s="112">
        <v>88.366666666666674</v>
      </c>
      <c r="W160" s="113">
        <v>0.864837962962963</v>
      </c>
      <c r="X160" s="116">
        <v>0.91736111111111107</v>
      </c>
      <c r="Y160" s="295"/>
      <c r="Z160" s="296"/>
      <c r="AA160" s="117">
        <f>M160-J160</f>
        <v>-481.40324405884621</v>
      </c>
      <c r="AB160" s="110">
        <f>M160/J160</f>
        <v>0.86627687665032049</v>
      </c>
      <c r="AC160" s="291"/>
    </row>
    <row r="161" spans="1:29" ht="15.75" customHeight="1">
      <c r="A161" s="301"/>
      <c r="B161" s="100" t="s">
        <v>120</v>
      </c>
      <c r="C161" s="293" t="s">
        <v>153</v>
      </c>
      <c r="D161" s="294"/>
      <c r="E161" s="101">
        <v>14.03</v>
      </c>
      <c r="F161" s="102">
        <v>4262</v>
      </c>
      <c r="G161" s="103">
        <f>E161*F161</f>
        <v>59795.86</v>
      </c>
      <c r="H161" s="26"/>
      <c r="I161" s="104">
        <v>3</v>
      </c>
      <c r="J161" s="105">
        <v>3000</v>
      </c>
      <c r="K161" s="106">
        <f>J161/I161</f>
        <v>1000</v>
      </c>
      <c r="L161" s="107">
        <v>3</v>
      </c>
      <c r="M161" s="105">
        <f>F161/V161*60</f>
        <v>2685.6642744617507</v>
      </c>
      <c r="N161" s="106">
        <f>M161/L161</f>
        <v>895.22142482058359</v>
      </c>
      <c r="O161" s="108">
        <f>L161-I161</f>
        <v>0</v>
      </c>
      <c r="P161" s="109">
        <f>N161-K161</f>
        <v>-104.77857517941641</v>
      </c>
      <c r="Q161" s="110">
        <f>N161/K161</f>
        <v>0.89522142482058364</v>
      </c>
      <c r="R161" s="307"/>
      <c r="S161" s="47">
        <v>0.91736111111111107</v>
      </c>
      <c r="T161" s="48">
        <v>0.98348379629629634</v>
      </c>
      <c r="U161" s="111">
        <v>75.633333333333212</v>
      </c>
      <c r="V161" s="112">
        <v>95.216666666666782</v>
      </c>
      <c r="W161" s="113"/>
      <c r="X161" s="116"/>
      <c r="Y161" s="295"/>
      <c r="Z161" s="296"/>
      <c r="AA161" s="117">
        <f>M161-J161</f>
        <v>-314.33572553824933</v>
      </c>
      <c r="AB161" s="110">
        <f>M161/J161</f>
        <v>0.89522142482058353</v>
      </c>
      <c r="AC161" s="291"/>
    </row>
    <row r="162" spans="1:29" ht="15.75" customHeight="1">
      <c r="A162" s="302"/>
      <c r="B162" s="100"/>
      <c r="C162" s="293"/>
      <c r="D162" s="294"/>
      <c r="E162" s="101"/>
      <c r="F162" s="102"/>
      <c r="G162" s="103"/>
      <c r="H162" s="13"/>
      <c r="I162" s="104"/>
      <c r="J162" s="105"/>
      <c r="K162" s="106"/>
      <c r="L162" s="118"/>
      <c r="M162" s="105"/>
      <c r="N162" s="106"/>
      <c r="O162" s="108"/>
      <c r="P162" s="109"/>
      <c r="Q162" s="110"/>
      <c r="R162" s="307"/>
      <c r="S162" s="47"/>
      <c r="T162" s="48"/>
      <c r="U162" s="111"/>
      <c r="V162" s="112"/>
      <c r="W162" s="113"/>
      <c r="X162" s="116"/>
      <c r="Y162" s="295"/>
      <c r="Z162" s="296"/>
      <c r="AA162" s="117"/>
      <c r="AB162" s="110"/>
      <c r="AC162" s="291"/>
    </row>
    <row r="163" spans="1:29" ht="15.75" customHeight="1">
      <c r="A163" s="302"/>
      <c r="B163" s="100"/>
      <c r="C163" s="293"/>
      <c r="D163" s="294"/>
      <c r="E163" s="101"/>
      <c r="F163" s="102"/>
      <c r="G163" s="121"/>
      <c r="H163" s="122"/>
      <c r="I163" s="104"/>
      <c r="J163" s="105"/>
      <c r="K163" s="106"/>
      <c r="L163" s="107"/>
      <c r="M163" s="105"/>
      <c r="N163" s="106"/>
      <c r="O163" s="108"/>
      <c r="P163" s="109"/>
      <c r="Q163" s="110"/>
      <c r="R163" s="307"/>
      <c r="S163" s="47"/>
      <c r="T163" s="48"/>
      <c r="U163" s="111"/>
      <c r="V163" s="112"/>
      <c r="W163" s="113"/>
      <c r="X163" s="116"/>
      <c r="Y163" s="295"/>
      <c r="Z163" s="296"/>
      <c r="AA163" s="117"/>
      <c r="AB163" s="110"/>
      <c r="AC163" s="291"/>
    </row>
    <row r="164" spans="1:29" ht="15.75" customHeight="1">
      <c r="A164" s="302"/>
      <c r="B164" s="100"/>
      <c r="C164" s="293"/>
      <c r="D164" s="294"/>
      <c r="E164" s="101"/>
      <c r="F164" s="102"/>
      <c r="G164" s="121"/>
      <c r="H164" s="62"/>
      <c r="I164" s="104"/>
      <c r="J164" s="105"/>
      <c r="K164" s="106"/>
      <c r="L164" s="118"/>
      <c r="M164" s="105"/>
      <c r="N164" s="106"/>
      <c r="O164" s="123"/>
      <c r="P164" s="124"/>
      <c r="Q164" s="125"/>
      <c r="R164" s="307"/>
      <c r="S164" s="47"/>
      <c r="T164" s="48"/>
      <c r="U164" s="111"/>
      <c r="V164" s="112"/>
      <c r="W164" s="113"/>
      <c r="X164" s="116"/>
      <c r="Y164" s="295"/>
      <c r="Z164" s="296"/>
      <c r="AA164" s="117"/>
      <c r="AB164" s="110"/>
      <c r="AC164" s="291"/>
    </row>
    <row r="165" spans="1:29" ht="15.75" customHeight="1">
      <c r="A165" s="302"/>
      <c r="B165" s="100"/>
      <c r="C165" s="293"/>
      <c r="D165" s="294"/>
      <c r="E165" s="101"/>
      <c r="F165" s="102"/>
      <c r="G165" s="121"/>
      <c r="H165" s="62"/>
      <c r="I165" s="104"/>
      <c r="J165" s="105"/>
      <c r="K165" s="106"/>
      <c r="L165" s="118"/>
      <c r="M165" s="105"/>
      <c r="N165" s="106"/>
      <c r="O165" s="123"/>
      <c r="P165" s="124"/>
      <c r="Q165" s="125"/>
      <c r="R165" s="307"/>
      <c r="S165" s="47"/>
      <c r="T165" s="48"/>
      <c r="U165" s="111"/>
      <c r="V165" s="112"/>
      <c r="W165" s="113"/>
      <c r="X165" s="116"/>
      <c r="Y165" s="295"/>
      <c r="Z165" s="296"/>
      <c r="AA165" s="117"/>
      <c r="AB165" s="110"/>
      <c r="AC165" s="291"/>
    </row>
    <row r="166" spans="1:29" ht="15.75" customHeight="1">
      <c r="A166" s="302"/>
      <c r="B166" s="100"/>
      <c r="C166" s="293"/>
      <c r="D166" s="294"/>
      <c r="E166" s="101"/>
      <c r="F166" s="102"/>
      <c r="G166" s="121"/>
      <c r="H166" s="62"/>
      <c r="I166" s="104"/>
      <c r="J166" s="105"/>
      <c r="K166" s="106"/>
      <c r="L166" s="118"/>
      <c r="M166" s="105"/>
      <c r="N166" s="106"/>
      <c r="O166" s="123"/>
      <c r="P166" s="124"/>
      <c r="Q166" s="125"/>
      <c r="R166" s="307"/>
      <c r="S166" s="47"/>
      <c r="T166" s="48"/>
      <c r="U166" s="111"/>
      <c r="V166" s="112"/>
      <c r="W166" s="113"/>
      <c r="X166" s="116"/>
      <c r="Y166" s="295"/>
      <c r="Z166" s="296"/>
      <c r="AA166" s="117"/>
      <c r="AB166" s="110"/>
      <c r="AC166" s="291"/>
    </row>
    <row r="167" spans="1:29" ht="15.75" customHeight="1">
      <c r="A167" s="302"/>
      <c r="B167" s="100"/>
      <c r="C167" s="293"/>
      <c r="D167" s="294"/>
      <c r="E167" s="101"/>
      <c r="F167" s="102"/>
      <c r="G167" s="121"/>
      <c r="H167" s="62"/>
      <c r="I167" s="104"/>
      <c r="J167" s="105"/>
      <c r="K167" s="106"/>
      <c r="L167" s="118"/>
      <c r="M167" s="105"/>
      <c r="N167" s="106"/>
      <c r="O167" s="123"/>
      <c r="P167" s="124"/>
      <c r="Q167" s="125"/>
      <c r="R167" s="307"/>
      <c r="S167" s="47"/>
      <c r="T167" s="48"/>
      <c r="U167" s="111"/>
      <c r="V167" s="112"/>
      <c r="W167" s="113"/>
      <c r="X167" s="116"/>
      <c r="Y167" s="295"/>
      <c r="Z167" s="296"/>
      <c r="AA167" s="117"/>
      <c r="AB167" s="110"/>
      <c r="AC167" s="291"/>
    </row>
    <row r="168" spans="1:29" ht="15.75" customHeight="1">
      <c r="A168" s="302"/>
      <c r="B168" s="100"/>
      <c r="C168" s="293"/>
      <c r="D168" s="294"/>
      <c r="E168" s="101"/>
      <c r="F168" s="102"/>
      <c r="G168" s="121"/>
      <c r="H168" s="62"/>
      <c r="I168" s="104"/>
      <c r="J168" s="105"/>
      <c r="K168" s="106"/>
      <c r="L168" s="118"/>
      <c r="M168" s="105"/>
      <c r="N168" s="106"/>
      <c r="O168" s="123"/>
      <c r="P168" s="124"/>
      <c r="Q168" s="125"/>
      <c r="R168" s="307"/>
      <c r="S168" s="47"/>
      <c r="T168" s="48"/>
      <c r="U168" s="111"/>
      <c r="V168" s="112"/>
      <c r="W168" s="126"/>
      <c r="X168" s="127"/>
      <c r="Y168" s="295"/>
      <c r="Z168" s="296"/>
      <c r="AA168" s="117"/>
      <c r="AB168" s="110"/>
      <c r="AC168" s="291"/>
    </row>
    <row r="169" spans="1:29" ht="15.75" customHeight="1">
      <c r="A169" s="302"/>
      <c r="B169" s="100"/>
      <c r="C169" s="293"/>
      <c r="D169" s="294"/>
      <c r="E169" s="101"/>
      <c r="F169" s="102"/>
      <c r="G169" s="121"/>
      <c r="H169" s="62"/>
      <c r="I169" s="104"/>
      <c r="J169" s="105"/>
      <c r="K169" s="106"/>
      <c r="L169" s="118"/>
      <c r="M169" s="105"/>
      <c r="N169" s="106"/>
      <c r="O169" s="123"/>
      <c r="P169" s="124"/>
      <c r="Q169" s="125"/>
      <c r="R169" s="307"/>
      <c r="S169" s="47"/>
      <c r="T169" s="48"/>
      <c r="U169" s="111"/>
      <c r="V169" s="112"/>
      <c r="W169" s="126"/>
      <c r="X169" s="127"/>
      <c r="Y169" s="295"/>
      <c r="Z169" s="296"/>
      <c r="AA169" s="117"/>
      <c r="AB169" s="110"/>
      <c r="AC169" s="291"/>
    </row>
    <row r="170" spans="1:29" ht="15.75" customHeight="1">
      <c r="A170" s="302"/>
      <c r="B170" s="100"/>
      <c r="C170" s="293"/>
      <c r="D170" s="294"/>
      <c r="E170" s="101"/>
      <c r="F170" s="102"/>
      <c r="G170" s="121"/>
      <c r="H170" s="62"/>
      <c r="I170" s="104"/>
      <c r="J170" s="105"/>
      <c r="K170" s="106"/>
      <c r="L170" s="118"/>
      <c r="M170" s="105"/>
      <c r="N170" s="106"/>
      <c r="O170" s="123"/>
      <c r="P170" s="124"/>
      <c r="Q170" s="125"/>
      <c r="R170" s="307"/>
      <c r="S170" s="47"/>
      <c r="T170" s="48"/>
      <c r="U170" s="111"/>
      <c r="V170" s="112"/>
      <c r="W170" s="126"/>
      <c r="X170" s="127"/>
      <c r="Y170" s="295"/>
      <c r="Z170" s="296"/>
      <c r="AA170" s="117"/>
      <c r="AB170" s="110"/>
      <c r="AC170" s="291"/>
    </row>
    <row r="171" spans="1:29" ht="15.75" customHeight="1">
      <c r="A171" s="302"/>
      <c r="B171" s="100"/>
      <c r="C171" s="293"/>
      <c r="D171" s="294"/>
      <c r="E171" s="101"/>
      <c r="F171" s="102"/>
      <c r="G171" s="121"/>
      <c r="H171" s="62"/>
      <c r="I171" s="104"/>
      <c r="J171" s="105"/>
      <c r="K171" s="106"/>
      <c r="L171" s="118"/>
      <c r="M171" s="105"/>
      <c r="N171" s="106"/>
      <c r="O171" s="123"/>
      <c r="P171" s="124"/>
      <c r="Q171" s="125"/>
      <c r="R171" s="307"/>
      <c r="S171" s="47"/>
      <c r="T171" s="48"/>
      <c r="U171" s="111"/>
      <c r="V171" s="112"/>
      <c r="W171" s="126"/>
      <c r="X171" s="127"/>
      <c r="Y171" s="295"/>
      <c r="Z171" s="296"/>
      <c r="AA171" s="117"/>
      <c r="AB171" s="110"/>
      <c r="AC171" s="291"/>
    </row>
    <row r="172" spans="1:29" ht="15.75" customHeight="1">
      <c r="A172" s="302"/>
      <c r="B172" s="100"/>
      <c r="C172" s="293"/>
      <c r="D172" s="294"/>
      <c r="E172" s="101"/>
      <c r="F172" s="102"/>
      <c r="G172" s="121"/>
      <c r="H172" s="62"/>
      <c r="I172" s="104"/>
      <c r="J172" s="105"/>
      <c r="K172" s="106"/>
      <c r="L172" s="118"/>
      <c r="M172" s="105"/>
      <c r="N172" s="106"/>
      <c r="O172" s="123"/>
      <c r="P172" s="124"/>
      <c r="Q172" s="125"/>
      <c r="R172" s="307"/>
      <c r="S172" s="47"/>
      <c r="T172" s="48"/>
      <c r="U172" s="111"/>
      <c r="V172" s="112"/>
      <c r="W172" s="126"/>
      <c r="X172" s="127"/>
      <c r="Y172" s="295"/>
      <c r="Z172" s="296"/>
      <c r="AA172" s="117"/>
      <c r="AB172" s="110"/>
      <c r="AC172" s="291"/>
    </row>
    <row r="173" spans="1:29" ht="15.75" customHeight="1">
      <c r="A173" s="302"/>
      <c r="B173" s="100"/>
      <c r="C173" s="293"/>
      <c r="D173" s="294"/>
      <c r="E173" s="170"/>
      <c r="F173" s="102"/>
      <c r="G173" s="129"/>
      <c r="H173" s="62"/>
      <c r="I173" s="104"/>
      <c r="J173" s="105"/>
      <c r="K173" s="106"/>
      <c r="L173" s="118"/>
      <c r="M173" s="105"/>
      <c r="N173" s="106"/>
      <c r="O173" s="123"/>
      <c r="P173" s="124"/>
      <c r="Q173" s="125"/>
      <c r="R173" s="307"/>
      <c r="S173" s="119"/>
      <c r="T173" s="120"/>
      <c r="U173" s="130"/>
      <c r="V173" s="131"/>
      <c r="W173" s="126"/>
      <c r="X173" s="127"/>
      <c r="Y173" s="295"/>
      <c r="Z173" s="296"/>
      <c r="AA173" s="165"/>
      <c r="AB173" s="125"/>
      <c r="AC173" s="291"/>
    </row>
    <row r="174" spans="1:29" ht="15.75" customHeight="1" thickBot="1">
      <c r="A174" s="303"/>
      <c r="B174" s="133" t="s">
        <v>117</v>
      </c>
      <c r="C174" s="297"/>
      <c r="D174" s="297"/>
      <c r="E174" s="134"/>
      <c r="F174" s="99"/>
      <c r="G174" s="135"/>
      <c r="H174" s="69"/>
      <c r="I174" s="136">
        <f t="shared" ref="I174:J174" si="18">AVERAGE(I158:I173)</f>
        <v>3.25</v>
      </c>
      <c r="J174" s="137">
        <f t="shared" si="18"/>
        <v>3150</v>
      </c>
      <c r="K174" s="138">
        <f t="shared" ref="K174:K179" si="19">J174/I174</f>
        <v>969.23076923076928</v>
      </c>
      <c r="L174" s="136">
        <f>AVERAGE(L158:L173)</f>
        <v>3.25</v>
      </c>
      <c r="M174" s="137">
        <f>AVERAGE(M158:M173)</f>
        <v>2794.822024399557</v>
      </c>
      <c r="N174" s="138">
        <f t="shared" ref="N174:N179" si="20">M174/L174</f>
        <v>859.94523827678677</v>
      </c>
      <c r="O174" s="139">
        <f t="shared" ref="O174:O179" si="21">L174-I174</f>
        <v>0</v>
      </c>
      <c r="P174" s="140">
        <f t="shared" ref="P174:P179" si="22">N174-K174</f>
        <v>-109.28553095398252</v>
      </c>
      <c r="Q174" s="141">
        <f t="shared" ref="Q174:Q179" si="23">N174/K174</f>
        <v>0.88724508711097039</v>
      </c>
      <c r="R174" s="308"/>
      <c r="S174" s="142">
        <f>S158</f>
        <v>0.70833333333333337</v>
      </c>
      <c r="T174" s="143">
        <f>INDEX(T158:T173,COUNTA(T158:T173))</f>
        <v>0.98348379629629634</v>
      </c>
      <c r="U174" s="144"/>
      <c r="V174" s="166"/>
      <c r="W174" s="99"/>
      <c r="X174" s="69"/>
      <c r="Y174" s="298"/>
      <c r="Z174" s="299"/>
      <c r="AA174" s="168">
        <f t="shared" ref="AA174:AA179" si="24">M174-J174</f>
        <v>-355.17797560044301</v>
      </c>
      <c r="AB174" s="141">
        <f t="shared" ref="AB174:AB179" si="25">M174/J174</f>
        <v>0.8872450871109705</v>
      </c>
      <c r="AC174" s="292"/>
    </row>
    <row r="175" spans="1:29" ht="15.75" customHeight="1">
      <c r="A175" s="311" t="s">
        <v>156</v>
      </c>
      <c r="B175" s="114" t="s">
        <v>120</v>
      </c>
      <c r="C175" s="304" t="s">
        <v>158</v>
      </c>
      <c r="D175" s="305"/>
      <c r="E175" s="147">
        <v>18.18</v>
      </c>
      <c r="F175" s="97">
        <v>1200</v>
      </c>
      <c r="G175" s="148">
        <f>E175*F175</f>
        <v>21816</v>
      </c>
      <c r="H175" s="149"/>
      <c r="I175" s="150">
        <v>3</v>
      </c>
      <c r="J175" s="151">
        <v>3600</v>
      </c>
      <c r="K175" s="152">
        <f t="shared" si="19"/>
        <v>1200</v>
      </c>
      <c r="L175" s="153">
        <v>3</v>
      </c>
      <c r="M175" s="151">
        <f>F175/V175*60</f>
        <v>3123.644251626908</v>
      </c>
      <c r="N175" s="152">
        <f t="shared" si="20"/>
        <v>1041.2147505423027</v>
      </c>
      <c r="O175" s="154">
        <f t="shared" si="21"/>
        <v>0</v>
      </c>
      <c r="P175" s="155">
        <f t="shared" si="22"/>
        <v>-158.78524945769732</v>
      </c>
      <c r="Q175" s="156">
        <f t="shared" si="23"/>
        <v>0.86767895878525225</v>
      </c>
      <c r="R175" s="306">
        <f>Q191</f>
        <v>0.87418351865198374</v>
      </c>
      <c r="S175" s="157">
        <v>0.70833333333333337</v>
      </c>
      <c r="T175" s="158">
        <v>0.72434027777777776</v>
      </c>
      <c r="U175" s="159"/>
      <c r="V175" s="160">
        <v>23.049999999999926</v>
      </c>
      <c r="W175" s="158"/>
      <c r="X175" s="169"/>
      <c r="Y175" s="309"/>
      <c r="Z175" s="310"/>
      <c r="AA175" s="171">
        <f t="shared" si="24"/>
        <v>-476.35574837309196</v>
      </c>
      <c r="AB175" s="156">
        <f t="shared" si="25"/>
        <v>0.86767895878525225</v>
      </c>
      <c r="AC175" s="290">
        <f>AB191</f>
        <v>0.87418351865198363</v>
      </c>
    </row>
    <row r="176" spans="1:29" ht="15.75" customHeight="1">
      <c r="A176" s="312"/>
      <c r="B176" s="100" t="s">
        <v>120</v>
      </c>
      <c r="C176" s="293" t="s">
        <v>159</v>
      </c>
      <c r="D176" s="294"/>
      <c r="E176" s="101">
        <v>24.82</v>
      </c>
      <c r="F176" s="102">
        <v>2647</v>
      </c>
      <c r="G176" s="103">
        <f>E176*F176</f>
        <v>65698.539999999994</v>
      </c>
      <c r="H176" s="26"/>
      <c r="I176" s="104">
        <v>4</v>
      </c>
      <c r="J176" s="105">
        <v>3300</v>
      </c>
      <c r="K176" s="106">
        <f t="shared" si="19"/>
        <v>825</v>
      </c>
      <c r="L176" s="107">
        <v>4</v>
      </c>
      <c r="M176" s="105">
        <f>F176/V176*60</f>
        <v>2923.9644062595821</v>
      </c>
      <c r="N176" s="106">
        <f t="shared" si="20"/>
        <v>730.99110156489553</v>
      </c>
      <c r="O176" s="108">
        <f t="shared" si="21"/>
        <v>0</v>
      </c>
      <c r="P176" s="109">
        <f t="shared" si="22"/>
        <v>-94.00889843510447</v>
      </c>
      <c r="Q176" s="110">
        <f t="shared" si="23"/>
        <v>0.88604982007866129</v>
      </c>
      <c r="R176" s="307"/>
      <c r="S176" s="47">
        <v>0.73472222222222217</v>
      </c>
      <c r="T176" s="48">
        <v>0.77244212962962966</v>
      </c>
      <c r="U176" s="111">
        <v>14.949999999999939</v>
      </c>
      <c r="V176" s="112">
        <v>54.316666666666791</v>
      </c>
      <c r="W176" s="113"/>
      <c r="X176" s="13"/>
      <c r="Y176" s="295"/>
      <c r="Z176" s="296"/>
      <c r="AA176" s="172">
        <f t="shared" si="24"/>
        <v>-376.03559374041788</v>
      </c>
      <c r="AB176" s="110">
        <f t="shared" si="25"/>
        <v>0.88604982007866129</v>
      </c>
      <c r="AC176" s="291"/>
    </row>
    <row r="177" spans="1:29" ht="15.75" customHeight="1">
      <c r="A177" s="312"/>
      <c r="B177" s="100" t="s">
        <v>120</v>
      </c>
      <c r="C177" s="293" t="s">
        <v>160</v>
      </c>
      <c r="D177" s="294"/>
      <c r="E177" s="101">
        <v>25.03</v>
      </c>
      <c r="F177" s="102">
        <v>2104</v>
      </c>
      <c r="G177" s="103">
        <f>E177*F177</f>
        <v>52663.12</v>
      </c>
      <c r="H177" s="26"/>
      <c r="I177" s="104">
        <v>4</v>
      </c>
      <c r="J177" s="105">
        <v>3300</v>
      </c>
      <c r="K177" s="106">
        <f t="shared" si="19"/>
        <v>825</v>
      </c>
      <c r="L177" s="107">
        <v>4</v>
      </c>
      <c r="M177" s="105">
        <f>F177/V177*60</f>
        <v>2923.3500578926992</v>
      </c>
      <c r="N177" s="106">
        <f t="shared" si="20"/>
        <v>730.83751447317479</v>
      </c>
      <c r="O177" s="108">
        <f t="shared" si="21"/>
        <v>0</v>
      </c>
      <c r="P177" s="109">
        <f t="shared" si="22"/>
        <v>-94.162485526825208</v>
      </c>
      <c r="Q177" s="110">
        <f t="shared" si="23"/>
        <v>0.88586365390687849</v>
      </c>
      <c r="R177" s="307"/>
      <c r="S177" s="47">
        <v>0.78263888888888877</v>
      </c>
      <c r="T177" s="48">
        <v>0.81262731481481476</v>
      </c>
      <c r="U177" s="111">
        <v>14.683333333333124</v>
      </c>
      <c r="V177" s="112">
        <v>43.183333333333422</v>
      </c>
      <c r="W177" s="113"/>
      <c r="X177" s="13"/>
      <c r="Y177" s="295"/>
      <c r="Z177" s="296"/>
      <c r="AA177" s="172">
        <f t="shared" si="24"/>
        <v>-376.64994210730083</v>
      </c>
      <c r="AB177" s="110">
        <f t="shared" si="25"/>
        <v>0.88586365390687849</v>
      </c>
      <c r="AC177" s="291"/>
    </row>
    <row r="178" spans="1:29" ht="15.75" customHeight="1">
      <c r="A178" s="312"/>
      <c r="B178" s="100" t="s">
        <v>120</v>
      </c>
      <c r="C178" s="293" t="s">
        <v>157</v>
      </c>
      <c r="D178" s="294"/>
      <c r="E178" s="101">
        <v>18.18</v>
      </c>
      <c r="F178" s="102">
        <v>3450</v>
      </c>
      <c r="G178" s="103">
        <f>E178*F178</f>
        <v>62721</v>
      </c>
      <c r="H178" s="26"/>
      <c r="I178" s="104">
        <v>3</v>
      </c>
      <c r="J178" s="105">
        <v>3600</v>
      </c>
      <c r="K178" s="106">
        <f t="shared" si="19"/>
        <v>1200</v>
      </c>
      <c r="L178" s="107">
        <v>3</v>
      </c>
      <c r="M178" s="105">
        <f>F178/V178*60</f>
        <v>3120.6030150753677</v>
      </c>
      <c r="N178" s="106">
        <f t="shared" si="20"/>
        <v>1040.2010050251226</v>
      </c>
      <c r="O178" s="108">
        <f t="shared" si="21"/>
        <v>0</v>
      </c>
      <c r="P178" s="109">
        <f t="shared" si="22"/>
        <v>-159.79899497487736</v>
      </c>
      <c r="Q178" s="110">
        <f t="shared" si="23"/>
        <v>0.86683417085426884</v>
      </c>
      <c r="R178" s="307"/>
      <c r="S178" s="47">
        <v>0.82291666666666652</v>
      </c>
      <c r="T178" s="48">
        <v>0.86898148148148147</v>
      </c>
      <c r="U178" s="111">
        <v>14.816666666666531</v>
      </c>
      <c r="V178" s="112">
        <v>66.333333333333528</v>
      </c>
      <c r="W178" s="113">
        <v>0.86898148148148147</v>
      </c>
      <c r="X178" s="116">
        <v>0.92152777777777772</v>
      </c>
      <c r="Y178" s="295"/>
      <c r="Z178" s="296"/>
      <c r="AA178" s="172">
        <f t="shared" si="24"/>
        <v>-479.39698492463231</v>
      </c>
      <c r="AB178" s="110">
        <f t="shared" si="25"/>
        <v>0.86683417085426884</v>
      </c>
      <c r="AC178" s="291"/>
    </row>
    <row r="179" spans="1:29" ht="15.75" customHeight="1">
      <c r="A179" s="312"/>
      <c r="B179" s="100" t="s">
        <v>120</v>
      </c>
      <c r="C179" s="293" t="s">
        <v>155</v>
      </c>
      <c r="D179" s="294"/>
      <c r="E179" s="101">
        <v>14.28</v>
      </c>
      <c r="F179" s="102">
        <v>4600</v>
      </c>
      <c r="G179" s="103">
        <f>E179*F179</f>
        <v>65688</v>
      </c>
      <c r="H179" s="13"/>
      <c r="I179" s="104">
        <v>3</v>
      </c>
      <c r="J179" s="105">
        <v>3600</v>
      </c>
      <c r="K179" s="106">
        <f t="shared" si="19"/>
        <v>1200</v>
      </c>
      <c r="L179" s="118">
        <v>3</v>
      </c>
      <c r="M179" s="105">
        <f>F179/V179*60</f>
        <v>3119.2314936899561</v>
      </c>
      <c r="N179" s="106">
        <f t="shared" si="20"/>
        <v>1039.7438312299853</v>
      </c>
      <c r="O179" s="108">
        <f t="shared" si="21"/>
        <v>0</v>
      </c>
      <c r="P179" s="109">
        <f t="shared" si="22"/>
        <v>-160.25616877001471</v>
      </c>
      <c r="Q179" s="110">
        <f t="shared" si="23"/>
        <v>0.86645319269165444</v>
      </c>
      <c r="R179" s="307"/>
      <c r="S179" s="47">
        <v>0.92152777777777772</v>
      </c>
      <c r="T179" s="48">
        <v>0.98297453703703708</v>
      </c>
      <c r="U179" s="111">
        <v>75.666666666666615</v>
      </c>
      <c r="V179" s="112">
        <v>88.483333333333462</v>
      </c>
      <c r="W179" s="113"/>
      <c r="X179" s="116"/>
      <c r="Y179" s="295"/>
      <c r="Z179" s="296"/>
      <c r="AA179" s="172">
        <f t="shared" si="24"/>
        <v>-480.7685063100439</v>
      </c>
      <c r="AB179" s="110">
        <f t="shared" si="25"/>
        <v>0.86645319269165444</v>
      </c>
      <c r="AC179" s="291"/>
    </row>
    <row r="180" spans="1:29" ht="15.75" customHeight="1">
      <c r="A180" s="312"/>
      <c r="B180" s="100"/>
      <c r="C180" s="293"/>
      <c r="D180" s="294"/>
      <c r="E180" s="101"/>
      <c r="F180" s="102"/>
      <c r="G180" s="121"/>
      <c r="H180" s="122"/>
      <c r="I180" s="104"/>
      <c r="J180" s="105"/>
      <c r="K180" s="106"/>
      <c r="L180" s="107"/>
      <c r="M180" s="105"/>
      <c r="N180" s="106"/>
      <c r="O180" s="108"/>
      <c r="P180" s="109"/>
      <c r="Q180" s="110"/>
      <c r="R180" s="307"/>
      <c r="S180" s="47"/>
      <c r="T180" s="48"/>
      <c r="U180" s="111"/>
      <c r="V180" s="112"/>
      <c r="W180" s="113"/>
      <c r="X180" s="50"/>
      <c r="Y180" s="295"/>
      <c r="Z180" s="296"/>
      <c r="AA180" s="172"/>
      <c r="AB180" s="110"/>
      <c r="AC180" s="291"/>
    </row>
    <row r="181" spans="1:29" ht="15.75" customHeight="1">
      <c r="A181" s="312"/>
      <c r="B181" s="100"/>
      <c r="C181" s="293"/>
      <c r="D181" s="294"/>
      <c r="E181" s="101"/>
      <c r="F181" s="102"/>
      <c r="G181" s="121"/>
      <c r="H181" s="62"/>
      <c r="I181" s="104"/>
      <c r="J181" s="105"/>
      <c r="K181" s="106"/>
      <c r="L181" s="118"/>
      <c r="M181" s="105"/>
      <c r="N181" s="106"/>
      <c r="O181" s="123"/>
      <c r="P181" s="124"/>
      <c r="Q181" s="125"/>
      <c r="R181" s="307"/>
      <c r="S181" s="47"/>
      <c r="T181" s="48"/>
      <c r="U181" s="111"/>
      <c r="V181" s="112"/>
      <c r="W181" s="113"/>
      <c r="X181" s="116"/>
      <c r="Y181" s="295"/>
      <c r="Z181" s="296"/>
      <c r="AA181" s="172"/>
      <c r="AB181" s="110"/>
      <c r="AC181" s="291"/>
    </row>
    <row r="182" spans="1:29" ht="15.75" customHeight="1">
      <c r="A182" s="312"/>
      <c r="B182" s="100"/>
      <c r="C182" s="293"/>
      <c r="D182" s="294"/>
      <c r="E182" s="101"/>
      <c r="F182" s="102"/>
      <c r="G182" s="121"/>
      <c r="H182" s="62"/>
      <c r="I182" s="104"/>
      <c r="J182" s="105"/>
      <c r="K182" s="106"/>
      <c r="L182" s="118"/>
      <c r="M182" s="105"/>
      <c r="N182" s="106"/>
      <c r="O182" s="123"/>
      <c r="P182" s="124"/>
      <c r="Q182" s="125"/>
      <c r="R182" s="307"/>
      <c r="S182" s="47"/>
      <c r="T182" s="48"/>
      <c r="U182" s="111"/>
      <c r="V182" s="112"/>
      <c r="W182" s="113"/>
      <c r="X182" s="116"/>
      <c r="Y182" s="295"/>
      <c r="Z182" s="296"/>
      <c r="AA182" s="172"/>
      <c r="AB182" s="110"/>
      <c r="AC182" s="291"/>
    </row>
    <row r="183" spans="1:29" ht="15.75" customHeight="1">
      <c r="A183" s="312"/>
      <c r="B183" s="100"/>
      <c r="C183" s="293"/>
      <c r="D183" s="294"/>
      <c r="E183" s="101"/>
      <c r="F183" s="102"/>
      <c r="G183" s="121"/>
      <c r="H183" s="62"/>
      <c r="I183" s="104"/>
      <c r="J183" s="105"/>
      <c r="K183" s="106"/>
      <c r="L183" s="118"/>
      <c r="M183" s="105"/>
      <c r="N183" s="106"/>
      <c r="O183" s="123"/>
      <c r="P183" s="124"/>
      <c r="Q183" s="125"/>
      <c r="R183" s="307"/>
      <c r="S183" s="47"/>
      <c r="T183" s="48"/>
      <c r="U183" s="111"/>
      <c r="V183" s="112"/>
      <c r="W183" s="126"/>
      <c r="X183" s="127"/>
      <c r="Y183" s="295"/>
      <c r="Z183" s="296"/>
      <c r="AA183" s="172"/>
      <c r="AB183" s="110"/>
      <c r="AC183" s="291"/>
    </row>
    <row r="184" spans="1:29" ht="15.75" customHeight="1">
      <c r="A184" s="312"/>
      <c r="B184" s="100"/>
      <c r="C184" s="293"/>
      <c r="D184" s="294"/>
      <c r="E184" s="101"/>
      <c r="F184" s="102"/>
      <c r="G184" s="121"/>
      <c r="H184" s="62"/>
      <c r="I184" s="104"/>
      <c r="J184" s="105"/>
      <c r="K184" s="106"/>
      <c r="L184" s="118"/>
      <c r="M184" s="105"/>
      <c r="N184" s="106"/>
      <c r="O184" s="123"/>
      <c r="P184" s="124"/>
      <c r="Q184" s="125"/>
      <c r="R184" s="307"/>
      <c r="S184" s="47"/>
      <c r="T184" s="48"/>
      <c r="U184" s="111"/>
      <c r="V184" s="112"/>
      <c r="W184" s="126"/>
      <c r="X184" s="127"/>
      <c r="Y184" s="295"/>
      <c r="Z184" s="296"/>
      <c r="AA184" s="172"/>
      <c r="AB184" s="110"/>
      <c r="AC184" s="291"/>
    </row>
    <row r="185" spans="1:29" ht="15.75" customHeight="1">
      <c r="A185" s="312"/>
      <c r="B185" s="100"/>
      <c r="C185" s="293"/>
      <c r="D185" s="294"/>
      <c r="E185" s="101"/>
      <c r="F185" s="102"/>
      <c r="G185" s="121"/>
      <c r="H185" s="62"/>
      <c r="I185" s="104"/>
      <c r="J185" s="105"/>
      <c r="K185" s="106"/>
      <c r="L185" s="118"/>
      <c r="M185" s="105"/>
      <c r="N185" s="106"/>
      <c r="O185" s="123"/>
      <c r="P185" s="124"/>
      <c r="Q185" s="125"/>
      <c r="R185" s="307"/>
      <c r="S185" s="47"/>
      <c r="T185" s="48"/>
      <c r="U185" s="111"/>
      <c r="V185" s="112"/>
      <c r="W185" s="126"/>
      <c r="X185" s="127"/>
      <c r="Y185" s="295"/>
      <c r="Z185" s="296"/>
      <c r="AA185" s="172"/>
      <c r="AB185" s="110"/>
      <c r="AC185" s="291"/>
    </row>
    <row r="186" spans="1:29" ht="15.75" customHeight="1">
      <c r="A186" s="312"/>
      <c r="B186" s="100"/>
      <c r="C186" s="293"/>
      <c r="D186" s="294"/>
      <c r="E186" s="101"/>
      <c r="F186" s="102"/>
      <c r="G186" s="121"/>
      <c r="H186" s="62"/>
      <c r="I186" s="104"/>
      <c r="J186" s="105"/>
      <c r="K186" s="106"/>
      <c r="L186" s="118"/>
      <c r="M186" s="105"/>
      <c r="N186" s="106"/>
      <c r="O186" s="123"/>
      <c r="P186" s="124"/>
      <c r="Q186" s="125"/>
      <c r="R186" s="307"/>
      <c r="S186" s="47"/>
      <c r="T186" s="48"/>
      <c r="U186" s="111"/>
      <c r="V186" s="112"/>
      <c r="W186" s="126"/>
      <c r="X186" s="127"/>
      <c r="Y186" s="295"/>
      <c r="Z186" s="296"/>
      <c r="AA186" s="172"/>
      <c r="AB186" s="110"/>
      <c r="AC186" s="291"/>
    </row>
    <row r="187" spans="1:29" ht="15.75" customHeight="1">
      <c r="A187" s="312"/>
      <c r="B187" s="100"/>
      <c r="C187" s="293"/>
      <c r="D187" s="294"/>
      <c r="E187" s="101"/>
      <c r="F187" s="102"/>
      <c r="G187" s="121"/>
      <c r="H187" s="62"/>
      <c r="I187" s="104"/>
      <c r="J187" s="105"/>
      <c r="K187" s="106"/>
      <c r="L187" s="118"/>
      <c r="M187" s="105"/>
      <c r="N187" s="106"/>
      <c r="O187" s="123"/>
      <c r="P187" s="124"/>
      <c r="Q187" s="125"/>
      <c r="R187" s="307"/>
      <c r="S187" s="47"/>
      <c r="T187" s="48"/>
      <c r="U187" s="111"/>
      <c r="V187" s="112"/>
      <c r="W187" s="126"/>
      <c r="X187" s="127"/>
      <c r="Y187" s="295"/>
      <c r="Z187" s="296"/>
      <c r="AA187" s="172"/>
      <c r="AB187" s="110"/>
      <c r="AC187" s="291"/>
    </row>
    <row r="188" spans="1:29" ht="15.75" customHeight="1">
      <c r="A188" s="312"/>
      <c r="B188" s="100"/>
      <c r="C188" s="293"/>
      <c r="D188" s="294"/>
      <c r="E188" s="101"/>
      <c r="F188" s="102"/>
      <c r="G188" s="121"/>
      <c r="H188" s="62"/>
      <c r="I188" s="104"/>
      <c r="J188" s="105"/>
      <c r="K188" s="106"/>
      <c r="L188" s="118"/>
      <c r="M188" s="105"/>
      <c r="N188" s="106"/>
      <c r="O188" s="123"/>
      <c r="P188" s="124"/>
      <c r="Q188" s="125"/>
      <c r="R188" s="307"/>
      <c r="S188" s="47"/>
      <c r="T188" s="48"/>
      <c r="U188" s="111"/>
      <c r="V188" s="112"/>
      <c r="W188" s="113"/>
      <c r="X188" s="116"/>
      <c r="Y188" s="295"/>
      <c r="Z188" s="296"/>
      <c r="AA188" s="172"/>
      <c r="AB188" s="110"/>
      <c r="AC188" s="291"/>
    </row>
    <row r="189" spans="1:29" ht="15.75" customHeight="1">
      <c r="A189" s="312"/>
      <c r="B189" s="100"/>
      <c r="C189" s="293"/>
      <c r="D189" s="294"/>
      <c r="E189" s="101"/>
      <c r="F189" s="102"/>
      <c r="G189" s="121"/>
      <c r="H189" s="62"/>
      <c r="I189" s="104"/>
      <c r="J189" s="105"/>
      <c r="K189" s="106"/>
      <c r="L189" s="118"/>
      <c r="M189" s="105"/>
      <c r="N189" s="106"/>
      <c r="O189" s="123"/>
      <c r="P189" s="124"/>
      <c r="Q189" s="125"/>
      <c r="R189" s="307"/>
      <c r="S189" s="47"/>
      <c r="T189" s="48"/>
      <c r="U189" s="111"/>
      <c r="V189" s="112"/>
      <c r="W189" s="126"/>
      <c r="X189" s="127"/>
      <c r="Y189" s="295"/>
      <c r="Z189" s="296"/>
      <c r="AA189" s="172"/>
      <c r="AB189" s="110"/>
      <c r="AC189" s="291"/>
    </row>
    <row r="190" spans="1:29" ht="15.75" customHeight="1">
      <c r="A190" s="312"/>
      <c r="B190" s="100"/>
      <c r="C190" s="293"/>
      <c r="D190" s="294"/>
      <c r="E190" s="170"/>
      <c r="F190" s="102"/>
      <c r="G190" s="129"/>
      <c r="H190" s="62"/>
      <c r="I190" s="104"/>
      <c r="J190" s="105"/>
      <c r="K190" s="106"/>
      <c r="L190" s="118"/>
      <c r="M190" s="105"/>
      <c r="N190" s="106"/>
      <c r="O190" s="123"/>
      <c r="P190" s="124"/>
      <c r="Q190" s="125"/>
      <c r="R190" s="307"/>
      <c r="S190" s="119"/>
      <c r="T190" s="120"/>
      <c r="U190" s="130"/>
      <c r="V190" s="131"/>
      <c r="W190" s="126"/>
      <c r="X190" s="127"/>
      <c r="Y190" s="295"/>
      <c r="Z190" s="296"/>
      <c r="AA190" s="173"/>
      <c r="AB190" s="125"/>
      <c r="AC190" s="291"/>
    </row>
    <row r="191" spans="1:29" ht="15.75" customHeight="1" thickBot="1">
      <c r="A191" s="313"/>
      <c r="B191" s="133" t="s">
        <v>117</v>
      </c>
      <c r="C191" s="297"/>
      <c r="D191" s="297"/>
      <c r="E191" s="134"/>
      <c r="F191" s="167"/>
      <c r="G191" s="135"/>
      <c r="H191" s="69"/>
      <c r="I191" s="136">
        <f t="shared" ref="I191:J191" si="26">AVERAGE(I175:I190)</f>
        <v>3.4</v>
      </c>
      <c r="J191" s="137">
        <f t="shared" si="26"/>
        <v>3480</v>
      </c>
      <c r="K191" s="138">
        <f>J191/I191</f>
        <v>1023.5294117647059</v>
      </c>
      <c r="L191" s="136">
        <f>AVERAGE(L175:L190)</f>
        <v>3.4</v>
      </c>
      <c r="M191" s="137">
        <f>AVERAGE(M175:M190)</f>
        <v>3042.1586449089032</v>
      </c>
      <c r="N191" s="138">
        <f>M191/L191</f>
        <v>894.75254262026567</v>
      </c>
      <c r="O191" s="139">
        <f>L191-I191</f>
        <v>0</v>
      </c>
      <c r="P191" s="140">
        <f>N191-K191</f>
        <v>-128.77686914444018</v>
      </c>
      <c r="Q191" s="141">
        <f>N191/K191</f>
        <v>0.87418351865198374</v>
      </c>
      <c r="R191" s="308"/>
      <c r="S191" s="142">
        <f>S175</f>
        <v>0.70833333333333337</v>
      </c>
      <c r="T191" s="143">
        <f>INDEX(T175:T190,COUNTA(T175:T190))</f>
        <v>0.98297453703703708</v>
      </c>
      <c r="U191" s="144"/>
      <c r="V191" s="166"/>
      <c r="W191" s="167"/>
      <c r="X191" s="138"/>
      <c r="Y191" s="298"/>
      <c r="Z191" s="299"/>
      <c r="AA191" s="174">
        <f>M191-J191</f>
        <v>-437.84135509109683</v>
      </c>
      <c r="AB191" s="141">
        <f>M191/J191</f>
        <v>0.87418351865198363</v>
      </c>
      <c r="AC191" s="292"/>
    </row>
    <row r="193" spans="25:26">
      <c r="Y193" s="289" t="s">
        <v>161</v>
      </c>
      <c r="Z193" s="289"/>
    </row>
    <row r="194" spans="25:26">
      <c r="Y194" s="289" t="s">
        <v>162</v>
      </c>
      <c r="Z194" s="289"/>
    </row>
    <row r="195" spans="25:26">
      <c r="Y195" s="289" t="s">
        <v>163</v>
      </c>
      <c r="Z195" s="289"/>
    </row>
    <row r="196" spans="25:26">
      <c r="Y196" s="289" t="s">
        <v>164</v>
      </c>
      <c r="Z196" s="289"/>
    </row>
    <row r="197" spans="25:26">
      <c r="Y197" s="289" t="s">
        <v>165</v>
      </c>
      <c r="Z197" s="289"/>
    </row>
    <row r="198" spans="25:26">
      <c r="Y198" s="289" t="s">
        <v>166</v>
      </c>
      <c r="Z198" s="289"/>
    </row>
    <row r="199" spans="25:26">
      <c r="Y199" s="289" t="s">
        <v>167</v>
      </c>
      <c r="Z199" s="289"/>
    </row>
    <row r="200" spans="25:26">
      <c r="Y200" s="289" t="s">
        <v>168</v>
      </c>
      <c r="Z200" s="289"/>
    </row>
    <row r="201" spans="25:26">
      <c r="Y201" s="289" t="s">
        <v>169</v>
      </c>
      <c r="Z201" s="289"/>
    </row>
    <row r="202" spans="25:26">
      <c r="Y202" s="289" t="s">
        <v>170</v>
      </c>
      <c r="Z202" s="289"/>
    </row>
    <row r="203" spans="25:26">
      <c r="Y203" s="289" t="s">
        <v>171</v>
      </c>
      <c r="Z203" s="289"/>
    </row>
    <row r="204" spans="25:26">
      <c r="Y204" s="289" t="s">
        <v>172</v>
      </c>
      <c r="Z204" s="289"/>
    </row>
    <row r="205" spans="25:26">
      <c r="Y205" s="289" t="s">
        <v>173</v>
      </c>
      <c r="Z205" s="289"/>
    </row>
  </sheetData>
  <mergeCells count="452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Y134:Z134"/>
    <mergeCell ref="C135:D135"/>
    <mergeCell ref="Y135:Z135"/>
    <mergeCell ref="C136:D136"/>
    <mergeCell ref="Y136:Z136"/>
    <mergeCell ref="C140:D140"/>
    <mergeCell ref="Y140:Z140"/>
    <mergeCell ref="Y172:Z172"/>
    <mergeCell ref="C173:D173"/>
    <mergeCell ref="C149:D149"/>
    <mergeCell ref="Y149:Z149"/>
    <mergeCell ref="C150:D150"/>
    <mergeCell ref="Y150:Z150"/>
    <mergeCell ref="C151:D151"/>
    <mergeCell ref="Y151:Z151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Y164:Z164"/>
    <mergeCell ref="R158:R174"/>
    <mergeCell ref="Y158:Z158"/>
    <mergeCell ref="C171:D171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Y171:Z171"/>
    <mergeCell ref="C172:D172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C168:D168"/>
    <mergeCell ref="Y168:Z168"/>
    <mergeCell ref="C169:D169"/>
    <mergeCell ref="Y169:Z169"/>
    <mergeCell ref="C170:D170"/>
    <mergeCell ref="Y170:Z170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89:D189"/>
    <mergeCell ref="Y189:Z189"/>
    <mergeCell ref="C190:D190"/>
    <mergeCell ref="Y190:Z190"/>
    <mergeCell ref="C191:D191"/>
    <mergeCell ref="Y191:Z191"/>
    <mergeCell ref="C186:D186"/>
    <mergeCell ref="Y186:Z186"/>
    <mergeCell ref="C187:D187"/>
    <mergeCell ref="Y187:Z187"/>
    <mergeCell ref="C188:D188"/>
    <mergeCell ref="Y188:Z188"/>
    <mergeCell ref="Y205:Z205"/>
    <mergeCell ref="Y199:Z199"/>
    <mergeCell ref="Y200:Z200"/>
    <mergeCell ref="Y201:Z201"/>
    <mergeCell ref="Y202:Z202"/>
    <mergeCell ref="Y203:Z203"/>
    <mergeCell ref="Y204:Z204"/>
    <mergeCell ref="Y193:Z193"/>
    <mergeCell ref="Y194:Z194"/>
    <mergeCell ref="Y195:Z195"/>
    <mergeCell ref="Y196:Z196"/>
    <mergeCell ref="Y197:Z197"/>
    <mergeCell ref="Y198:Z198"/>
  </mergeCells>
  <phoneticPr fontId="5" type="noConversion"/>
  <conditionalFormatting sqref="O5:O191">
    <cfRule type="cellIs" dxfId="310" priority="1" operator="greaterThan">
      <formula>0</formula>
    </cfRule>
  </conditionalFormatting>
  <conditionalFormatting sqref="P5:P191 AA5:AA191">
    <cfRule type="cellIs" dxfId="309" priority="4" operator="lessThan">
      <formula>0</formula>
    </cfRule>
  </conditionalFormatting>
  <conditionalFormatting sqref="Q5:Q191 AB5:AB191">
    <cfRule type="cellIs" dxfId="308" priority="2" operator="greaterThan">
      <formula>1</formula>
    </cfRule>
    <cfRule type="cellIs" dxfId="307" priority="3" operator="lessThan">
      <formula>0.8</formula>
    </cfRule>
  </conditionalFormatting>
  <conditionalFormatting sqref="AC5:AC6 R5:R191 AC107:AC112">
    <cfRule type="cellIs" dxfId="306" priority="5" operator="lessThan">
      <formula>0.8</formula>
    </cfRule>
  </conditionalFormatting>
  <conditionalFormatting sqref="AC12:AC20">
    <cfRule type="cellIs" dxfId="305" priority="15" operator="lessThan">
      <formula>0.8</formula>
    </cfRule>
  </conditionalFormatting>
  <conditionalFormatting sqref="AC22:AC27">
    <cfRule type="cellIs" dxfId="304" priority="14" operator="lessThan">
      <formula>0.8</formula>
    </cfRule>
  </conditionalFormatting>
  <conditionalFormatting sqref="AC39:AC44">
    <cfRule type="cellIs" dxfId="303" priority="12" operator="lessThan">
      <formula>0.8</formula>
    </cfRule>
  </conditionalFormatting>
  <conditionalFormatting sqref="AC56">
    <cfRule type="cellIs" dxfId="302" priority="13" operator="lessThan">
      <formula>0.8</formula>
    </cfRule>
  </conditionalFormatting>
  <conditionalFormatting sqref="AC73">
    <cfRule type="cellIs" dxfId="301" priority="7" operator="lessThan">
      <formula>0.8</formula>
    </cfRule>
  </conditionalFormatting>
  <conditionalFormatting sqref="AC90:AC95">
    <cfRule type="cellIs" dxfId="300" priority="6" operator="lessThan">
      <formula>0.8</formula>
    </cfRule>
  </conditionalFormatting>
  <conditionalFormatting sqref="AC124">
    <cfRule type="cellIs" dxfId="299" priority="11" operator="lessThan">
      <formula>0.8</formula>
    </cfRule>
  </conditionalFormatting>
  <conditionalFormatting sqref="AC141">
    <cfRule type="cellIs" dxfId="298" priority="10" operator="lessThan">
      <formula>0.8</formula>
    </cfRule>
  </conditionalFormatting>
  <conditionalFormatting sqref="AC158">
    <cfRule type="cellIs" dxfId="297" priority="9" operator="lessThan">
      <formula>0.8</formula>
    </cfRule>
  </conditionalFormatting>
  <conditionalFormatting sqref="AC175:AC180">
    <cfRule type="cellIs" dxfId="296" priority="8" operator="lessThan">
      <formula>0.8</formula>
    </cfRule>
  </conditionalFormatting>
  <dataValidations count="1">
    <dataValidation type="list" allowBlank="1" showInputMessage="1" showErrorMessage="1" sqref="Y5:Z191" xr:uid="{015866BC-1004-4738-9FA5-8DA0DCB86B5A}">
      <formula1>$Y$193:$Y$205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A89DC-E5F5-47B7-88AE-F818DAF1C8D3}">
  <sheetPr>
    <tabColor theme="8" tint="0.59999389629810485"/>
    <pageSetUpPr fitToPage="1"/>
  </sheetPr>
  <dimension ref="A1:AG137"/>
  <sheetViews>
    <sheetView zoomScale="85" zoomScaleNormal="85" workbookViewId="0">
      <pane ySplit="4" topLeftCell="A5" activePane="bottomLeft" state="frozen"/>
      <selection activeCell="W19" sqref="W19"/>
      <selection pane="bottomLeft" activeCell="S11" sqref="S11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SUM(F5:F123)</f>
        <v>54729</v>
      </c>
      <c r="E1" s="88" t="s">
        <v>3</v>
      </c>
      <c r="F1" s="89">
        <f>SUM(G5:G123)</f>
        <v>2840221.8299999991</v>
      </c>
      <c r="G1" s="90" t="s">
        <v>84</v>
      </c>
      <c r="H1" s="91">
        <f>L21+L38+L55+L72+L89+L106+L123</f>
        <v>133.75</v>
      </c>
      <c r="I1" s="345" t="s">
        <v>85</v>
      </c>
      <c r="J1" s="341"/>
      <c r="K1" s="361"/>
      <c r="L1" s="365" t="s">
        <v>86</v>
      </c>
      <c r="M1" s="366"/>
      <c r="N1" s="367"/>
      <c r="O1" s="341" t="s">
        <v>87</v>
      </c>
      <c r="P1" s="341"/>
      <c r="Q1" s="341"/>
      <c r="R1" s="342"/>
      <c r="S1" s="345" t="s">
        <v>88</v>
      </c>
      <c r="T1" s="341"/>
      <c r="U1" s="341"/>
      <c r="V1" s="341"/>
      <c r="W1" s="341"/>
      <c r="X1" s="342"/>
      <c r="Y1" s="200" t="s">
        <v>222</v>
      </c>
      <c r="Z1" s="200" t="s">
        <v>223</v>
      </c>
      <c r="AA1" s="385" t="s">
        <v>175</v>
      </c>
      <c r="AB1" s="386"/>
      <c r="AC1" s="176" t="s">
        <v>19</v>
      </c>
      <c r="AD1" s="177" t="s">
        <v>174</v>
      </c>
      <c r="AE1" s="345" t="s">
        <v>90</v>
      </c>
      <c r="AF1" s="347"/>
      <c r="AG1" s="348"/>
    </row>
    <row r="2" spans="1:33" ht="26.25" customHeight="1" thickBot="1">
      <c r="A2" s="354">
        <v>46035</v>
      </c>
      <c r="B2" s="355"/>
      <c r="C2" s="92" t="s">
        <v>40</v>
      </c>
      <c r="D2" s="93">
        <f>AVERAGE(N21,N38,N55,N72,N89,N106,N123)</f>
        <v>145.46041665310659</v>
      </c>
      <c r="E2" s="93" t="s">
        <v>91</v>
      </c>
      <c r="F2" s="94">
        <f>F1/D1</f>
        <v>51.896103162856967</v>
      </c>
      <c r="G2" s="95" t="s">
        <v>92</v>
      </c>
      <c r="H2" s="96">
        <f>COUNT(H5:H123)</f>
        <v>0</v>
      </c>
      <c r="I2" s="362"/>
      <c r="J2" s="363"/>
      <c r="K2" s="364"/>
      <c r="L2" s="368"/>
      <c r="M2" s="343"/>
      <c r="N2" s="369"/>
      <c r="O2" s="343"/>
      <c r="P2" s="343"/>
      <c r="Q2" s="343"/>
      <c r="R2" s="344"/>
      <c r="S2" s="346"/>
      <c r="T2" s="343"/>
      <c r="U2" s="343"/>
      <c r="V2" s="343"/>
      <c r="W2" s="343"/>
      <c r="X2" s="344"/>
      <c r="Y2" s="201">
        <f>SUM(Y21,Y38,Y55,Y72,Y89,Y106,Y123)</f>
        <v>0</v>
      </c>
      <c r="Z2" s="201">
        <f>SUM(Z21,Z38,Z55,Z72,Z89,Z106,Z123)</f>
        <v>0</v>
      </c>
      <c r="AA2" s="387"/>
      <c r="AB2" s="388"/>
      <c r="AC2" s="178">
        <f>SUM(AC21,AC38,AC55,AC72,AC89,AC106,AC123)</f>
        <v>47</v>
      </c>
      <c r="AD2" s="179">
        <f>SUM(AD21,AD38,AD55,AD72,AD89,AD106,AD123)</f>
        <v>0</v>
      </c>
      <c r="AE2" s="349"/>
      <c r="AF2" s="350"/>
      <c r="AG2" s="351"/>
    </row>
    <row r="3" spans="1:33" ht="23.25" customHeight="1">
      <c r="A3" s="356" t="s">
        <v>93</v>
      </c>
      <c r="B3" s="358" t="s">
        <v>94</v>
      </c>
      <c r="C3" s="315" t="s">
        <v>95</v>
      </c>
      <c r="D3" s="315"/>
      <c r="E3" s="337" t="s">
        <v>96</v>
      </c>
      <c r="F3" s="315" t="s">
        <v>97</v>
      </c>
      <c r="G3" s="337" t="s">
        <v>98</v>
      </c>
      <c r="H3" s="339" t="s">
        <v>99</v>
      </c>
      <c r="I3" s="329" t="s">
        <v>100</v>
      </c>
      <c r="J3" s="325" t="s">
        <v>101</v>
      </c>
      <c r="K3" s="327" t="s">
        <v>40</v>
      </c>
      <c r="L3" s="352" t="s">
        <v>100</v>
      </c>
      <c r="M3" s="325" t="s">
        <v>101</v>
      </c>
      <c r="N3" s="327" t="s">
        <v>40</v>
      </c>
      <c r="O3" s="329" t="s">
        <v>100</v>
      </c>
      <c r="P3" s="331" t="s">
        <v>40</v>
      </c>
      <c r="Q3" s="333" t="s">
        <v>102</v>
      </c>
      <c r="R3" s="335" t="s">
        <v>103</v>
      </c>
      <c r="S3" s="314" t="s">
        <v>104</v>
      </c>
      <c r="T3" s="315"/>
      <c r="U3" s="316" t="s">
        <v>105</v>
      </c>
      <c r="V3" s="316" t="s">
        <v>106</v>
      </c>
      <c r="W3" s="315" t="s">
        <v>107</v>
      </c>
      <c r="X3" s="318"/>
      <c r="Y3" s="379" t="s">
        <v>224</v>
      </c>
      <c r="Z3" s="380"/>
      <c r="AA3" s="381" t="s">
        <v>108</v>
      </c>
      <c r="AB3" s="382"/>
      <c r="AC3" s="379" t="s">
        <v>225</v>
      </c>
      <c r="AD3" s="380"/>
      <c r="AE3" s="323" t="s">
        <v>101</v>
      </c>
      <c r="AF3" s="370" t="s">
        <v>102</v>
      </c>
      <c r="AG3" s="372" t="s">
        <v>109</v>
      </c>
    </row>
    <row r="4" spans="1:33" ht="17.25" customHeight="1" thickBot="1">
      <c r="A4" s="357"/>
      <c r="B4" s="359"/>
      <c r="C4" s="360"/>
      <c r="D4" s="360"/>
      <c r="E4" s="338"/>
      <c r="F4" s="360"/>
      <c r="G4" s="338"/>
      <c r="H4" s="340"/>
      <c r="I4" s="330"/>
      <c r="J4" s="326"/>
      <c r="K4" s="328"/>
      <c r="L4" s="353"/>
      <c r="M4" s="326"/>
      <c r="N4" s="328"/>
      <c r="O4" s="330"/>
      <c r="P4" s="332"/>
      <c r="Q4" s="334"/>
      <c r="R4" s="336"/>
      <c r="S4" s="68" t="s">
        <v>110</v>
      </c>
      <c r="T4" s="99" t="s">
        <v>111</v>
      </c>
      <c r="U4" s="317"/>
      <c r="V4" s="317"/>
      <c r="W4" s="99" t="s">
        <v>112</v>
      </c>
      <c r="X4" s="69" t="s">
        <v>113</v>
      </c>
      <c r="Y4" s="202" t="s">
        <v>49</v>
      </c>
      <c r="Z4" s="203" t="s">
        <v>50</v>
      </c>
      <c r="AA4" s="383"/>
      <c r="AB4" s="384"/>
      <c r="AC4" s="202" t="s">
        <v>176</v>
      </c>
      <c r="AD4" s="203" t="s">
        <v>177</v>
      </c>
      <c r="AE4" s="324"/>
      <c r="AF4" s="371"/>
      <c r="AG4" s="373"/>
    </row>
    <row r="5" spans="1:33" ht="15.75" customHeight="1">
      <c r="A5" s="311" t="s">
        <v>183</v>
      </c>
      <c r="B5" s="114" t="s">
        <v>178</v>
      </c>
      <c r="C5" s="375" t="s">
        <v>179</v>
      </c>
      <c r="D5" s="375"/>
      <c r="E5" s="147">
        <v>19.7</v>
      </c>
      <c r="F5" s="151">
        <v>3768</v>
      </c>
      <c r="G5" s="148">
        <f>E5*F5</f>
        <v>74229.599999999991</v>
      </c>
      <c r="H5" s="149"/>
      <c r="I5" s="150">
        <v>13</v>
      </c>
      <c r="J5" s="151">
        <v>1200</v>
      </c>
      <c r="K5" s="152">
        <f>J5/I5</f>
        <v>92.307692307692307</v>
      </c>
      <c r="L5" s="153">
        <v>13</v>
      </c>
      <c r="M5" s="151">
        <f>F5/V5*60</f>
        <v>1077.683324064511</v>
      </c>
      <c r="N5" s="152">
        <f>M5/L5</f>
        <v>82.89871723573161</v>
      </c>
      <c r="O5" s="154">
        <f>L5-I5</f>
        <v>0</v>
      </c>
      <c r="P5" s="155">
        <f>N5-K5</f>
        <v>-9.4089750719606968</v>
      </c>
      <c r="Q5" s="156">
        <f>N5/K5</f>
        <v>0.89806943672042583</v>
      </c>
      <c r="R5" s="306">
        <f>Q21</f>
        <v>0.89081496719704867</v>
      </c>
      <c r="S5" s="157">
        <v>0.20848379629629629</v>
      </c>
      <c r="T5" s="158">
        <v>0.35416666666666669</v>
      </c>
      <c r="U5" s="159"/>
      <c r="V5" s="160">
        <v>209.78333333333336</v>
      </c>
      <c r="W5" s="183"/>
      <c r="X5" s="152"/>
      <c r="Y5" s="12"/>
      <c r="Z5" s="208"/>
      <c r="AA5" s="309"/>
      <c r="AB5" s="310"/>
      <c r="AC5" s="12">
        <v>4</v>
      </c>
      <c r="AD5" s="208"/>
      <c r="AE5" s="180">
        <f>M5-J5</f>
        <v>-122.316675935489</v>
      </c>
      <c r="AF5" s="132">
        <f>M5/J5</f>
        <v>0.89806943672042583</v>
      </c>
      <c r="AG5" s="376">
        <f>AF21</f>
        <v>0.89081496719704867</v>
      </c>
    </row>
    <row r="6" spans="1:33" ht="15.75" customHeight="1">
      <c r="A6" s="312"/>
      <c r="B6" s="100" t="s">
        <v>184</v>
      </c>
      <c r="C6" s="374" t="s">
        <v>185</v>
      </c>
      <c r="D6" s="374"/>
      <c r="E6" s="101">
        <v>56.77</v>
      </c>
      <c r="F6" s="102">
        <v>3505</v>
      </c>
      <c r="G6" s="103">
        <f>E6*F6</f>
        <v>198978.85</v>
      </c>
      <c r="H6" s="26"/>
      <c r="I6" s="104">
        <v>25</v>
      </c>
      <c r="J6" s="105">
        <v>2000</v>
      </c>
      <c r="K6" s="106">
        <f>J6/I6</f>
        <v>80</v>
      </c>
      <c r="L6" s="107">
        <v>25</v>
      </c>
      <c r="M6" s="105">
        <f>F6/V6*60</f>
        <v>1776.4324933126845</v>
      </c>
      <c r="N6" s="106">
        <f>M6/L6</f>
        <v>71.057299732507374</v>
      </c>
      <c r="O6" s="108">
        <f>L6-I6</f>
        <v>0</v>
      </c>
      <c r="P6" s="109">
        <f>N6-K6</f>
        <v>-8.9427002674926257</v>
      </c>
      <c r="Q6" s="110">
        <f>N6/K6</f>
        <v>0.88821624665634213</v>
      </c>
      <c r="R6" s="307"/>
      <c r="S6" s="47">
        <v>0.3576388888888889</v>
      </c>
      <c r="T6" s="48">
        <v>0.43984953703703705</v>
      </c>
      <c r="U6" s="111">
        <v>4.9999999999999822</v>
      </c>
      <c r="V6" s="112">
        <v>118.38333333333335</v>
      </c>
      <c r="W6" s="113"/>
      <c r="X6" s="116"/>
      <c r="Y6" s="12"/>
      <c r="Z6" s="208"/>
      <c r="AA6" s="295"/>
      <c r="AB6" s="296"/>
      <c r="AC6" s="12">
        <v>3</v>
      </c>
      <c r="AD6" s="208"/>
      <c r="AE6" s="117">
        <f>M6-J6</f>
        <v>-223.56750668731547</v>
      </c>
      <c r="AF6" s="110">
        <f>M6/J6</f>
        <v>0.88821624665634225</v>
      </c>
      <c r="AG6" s="377"/>
    </row>
    <row r="7" spans="1:33" ht="15.75" customHeight="1">
      <c r="A7" s="312"/>
      <c r="B7" s="100" t="s">
        <v>186</v>
      </c>
      <c r="C7" s="374" t="s">
        <v>187</v>
      </c>
      <c r="D7" s="374"/>
      <c r="E7" s="101">
        <v>77.34</v>
      </c>
      <c r="F7" s="102">
        <v>2125</v>
      </c>
      <c r="G7" s="103">
        <f>E7*F7</f>
        <v>164347.5</v>
      </c>
      <c r="H7" s="26"/>
      <c r="I7" s="104">
        <v>25</v>
      </c>
      <c r="J7" s="105">
        <v>2000</v>
      </c>
      <c r="K7" s="106">
        <f>J7/I7</f>
        <v>80</v>
      </c>
      <c r="L7" s="107">
        <v>25</v>
      </c>
      <c r="M7" s="105">
        <f>F7/V7*60</f>
        <v>1777.8294213339518</v>
      </c>
      <c r="N7" s="106">
        <f>M7/L7</f>
        <v>71.11317685335807</v>
      </c>
      <c r="O7" s="108">
        <f>L7-I7</f>
        <v>0</v>
      </c>
      <c r="P7" s="109">
        <f>N7-K7</f>
        <v>-8.8868231466419303</v>
      </c>
      <c r="Q7" s="110">
        <f>N7/K7</f>
        <v>0.88891471066697592</v>
      </c>
      <c r="R7" s="307"/>
      <c r="S7" s="47">
        <v>0.44325231481481481</v>
      </c>
      <c r="T7" s="48">
        <v>0.49305555555555558</v>
      </c>
      <c r="U7" s="111">
        <v>4.8999999999999666</v>
      </c>
      <c r="V7" s="112">
        <v>71.716666666666711</v>
      </c>
      <c r="W7" s="113">
        <v>0.49305555555555558</v>
      </c>
      <c r="X7" s="116">
        <v>0.53150462962962963</v>
      </c>
      <c r="Y7" s="12"/>
      <c r="Z7" s="208"/>
      <c r="AA7" s="295"/>
      <c r="AB7" s="296"/>
      <c r="AC7" s="12">
        <v>2</v>
      </c>
      <c r="AD7" s="208"/>
      <c r="AE7" s="117">
        <f>M7-J7</f>
        <v>-222.17057866604819</v>
      </c>
      <c r="AF7" s="110">
        <f>M7/J7</f>
        <v>0.88891471066697592</v>
      </c>
      <c r="AG7" s="377"/>
    </row>
    <row r="8" spans="1:33" ht="15.75" customHeight="1">
      <c r="A8" s="312"/>
      <c r="B8" s="100" t="s">
        <v>186</v>
      </c>
      <c r="C8" s="374" t="s">
        <v>189</v>
      </c>
      <c r="D8" s="374"/>
      <c r="E8" s="101">
        <v>59.52</v>
      </c>
      <c r="F8" s="102">
        <v>4830</v>
      </c>
      <c r="G8" s="103">
        <f>E8*F8</f>
        <v>287481.60000000003</v>
      </c>
      <c r="H8" s="26"/>
      <c r="I8" s="104">
        <v>25</v>
      </c>
      <c r="J8" s="105">
        <v>2000</v>
      </c>
      <c r="K8" s="106">
        <f>J8/I8</f>
        <v>80</v>
      </c>
      <c r="L8" s="107">
        <v>25</v>
      </c>
      <c r="M8" s="105">
        <f>F8/V8*60</f>
        <v>1781.9225251076034</v>
      </c>
      <c r="N8" s="106">
        <f>M8/L8</f>
        <v>71.276901004304136</v>
      </c>
      <c r="O8" s="108">
        <f>L8-I8</f>
        <v>0</v>
      </c>
      <c r="P8" s="109">
        <f>N8-K8</f>
        <v>-8.7230989956958638</v>
      </c>
      <c r="Q8" s="110">
        <f>N8/K8</f>
        <v>0.8909612625538017</v>
      </c>
      <c r="R8" s="307"/>
      <c r="S8" s="47">
        <v>0.53150462962962963</v>
      </c>
      <c r="T8" s="48">
        <v>0.64444444444444449</v>
      </c>
      <c r="U8" s="111">
        <v>55.366666666666632</v>
      </c>
      <c r="V8" s="112">
        <v>162.63333333333338</v>
      </c>
      <c r="W8" s="113"/>
      <c r="X8" s="116"/>
      <c r="Y8" s="12"/>
      <c r="Z8" s="208"/>
      <c r="AA8" s="295"/>
      <c r="AB8" s="296"/>
      <c r="AC8" s="12">
        <v>4</v>
      </c>
      <c r="AD8" s="208"/>
      <c r="AE8" s="117">
        <f>M8-J8</f>
        <v>-218.07747489239659</v>
      </c>
      <c r="AF8" s="110">
        <f>M8/J8</f>
        <v>0.8909612625538017</v>
      </c>
      <c r="AG8" s="377"/>
    </row>
    <row r="9" spans="1:33" ht="15.75" customHeight="1">
      <c r="A9" s="312"/>
      <c r="B9" s="100"/>
      <c r="C9" s="374"/>
      <c r="D9" s="374"/>
      <c r="E9" s="101"/>
      <c r="F9" s="102"/>
      <c r="G9" s="103"/>
      <c r="H9" s="13"/>
      <c r="I9" s="104"/>
      <c r="J9" s="105"/>
      <c r="K9" s="106"/>
      <c r="L9" s="118"/>
      <c r="M9" s="105"/>
      <c r="N9" s="106"/>
      <c r="O9" s="108"/>
      <c r="P9" s="109"/>
      <c r="Q9" s="110"/>
      <c r="R9" s="307"/>
      <c r="S9" s="47"/>
      <c r="T9" s="48"/>
      <c r="U9" s="111"/>
      <c r="V9" s="112"/>
      <c r="W9" s="113"/>
      <c r="X9" s="116"/>
      <c r="Y9" s="12"/>
      <c r="Z9" s="208"/>
      <c r="AA9" s="295"/>
      <c r="AB9" s="296"/>
      <c r="AC9" s="12"/>
      <c r="AD9" s="208"/>
      <c r="AE9" s="117"/>
      <c r="AF9" s="110"/>
      <c r="AG9" s="377"/>
    </row>
    <row r="10" spans="1:33" ht="15.75" customHeight="1">
      <c r="A10" s="312"/>
      <c r="B10" s="100"/>
      <c r="C10" s="374"/>
      <c r="D10" s="374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07"/>
      <c r="S10" s="47"/>
      <c r="T10" s="48"/>
      <c r="U10" s="111"/>
      <c r="V10" s="112"/>
      <c r="W10" s="113"/>
      <c r="X10" s="116"/>
      <c r="Y10" s="12"/>
      <c r="Z10" s="208"/>
      <c r="AA10" s="295"/>
      <c r="AB10" s="296"/>
      <c r="AC10" s="12"/>
      <c r="AD10" s="208"/>
      <c r="AE10" s="117"/>
      <c r="AF10" s="110"/>
      <c r="AG10" s="377"/>
    </row>
    <row r="11" spans="1:33" ht="15.75" customHeight="1">
      <c r="A11" s="312"/>
      <c r="B11" s="100"/>
      <c r="C11" s="374"/>
      <c r="D11" s="374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307"/>
      <c r="S11" s="47"/>
      <c r="T11" s="48"/>
      <c r="U11" s="111"/>
      <c r="V11" s="112"/>
      <c r="W11" s="113"/>
      <c r="X11" s="116"/>
      <c r="Y11" s="12"/>
      <c r="Z11" s="208"/>
      <c r="AA11" s="295"/>
      <c r="AB11" s="296"/>
      <c r="AC11" s="12"/>
      <c r="AD11" s="208"/>
      <c r="AE11" s="117"/>
      <c r="AF11" s="110"/>
      <c r="AG11" s="377"/>
    </row>
    <row r="12" spans="1:33" ht="15.75" customHeight="1">
      <c r="A12" s="312"/>
      <c r="B12" s="100"/>
      <c r="C12" s="374"/>
      <c r="D12" s="374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07"/>
      <c r="S12" s="47"/>
      <c r="T12" s="48"/>
      <c r="U12" s="111"/>
      <c r="V12" s="112"/>
      <c r="W12" s="113"/>
      <c r="X12" s="116"/>
      <c r="Y12" s="12"/>
      <c r="Z12" s="208"/>
      <c r="AA12" s="295"/>
      <c r="AB12" s="296"/>
      <c r="AC12" s="12"/>
      <c r="AD12" s="208"/>
      <c r="AE12" s="117"/>
      <c r="AF12" s="110"/>
      <c r="AG12" s="377"/>
    </row>
    <row r="13" spans="1:33" ht="15.75" customHeight="1">
      <c r="A13" s="312"/>
      <c r="B13" s="100"/>
      <c r="C13" s="374"/>
      <c r="D13" s="374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07"/>
      <c r="S13" s="47"/>
      <c r="T13" s="48"/>
      <c r="U13" s="111"/>
      <c r="V13" s="112"/>
      <c r="W13" s="113"/>
      <c r="X13" s="116"/>
      <c r="Y13" s="12"/>
      <c r="Z13" s="208"/>
      <c r="AA13" s="295"/>
      <c r="AB13" s="296"/>
      <c r="AC13" s="12"/>
      <c r="AD13" s="208"/>
      <c r="AE13" s="117"/>
      <c r="AF13" s="110"/>
      <c r="AG13" s="377"/>
    </row>
    <row r="14" spans="1:33" ht="15.75" customHeight="1">
      <c r="A14" s="312"/>
      <c r="B14" s="100"/>
      <c r="C14" s="374"/>
      <c r="D14" s="374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07"/>
      <c r="S14" s="47"/>
      <c r="T14" s="48"/>
      <c r="U14" s="111"/>
      <c r="V14" s="112"/>
      <c r="W14" s="113"/>
      <c r="X14" s="116"/>
      <c r="Y14" s="12"/>
      <c r="Z14" s="208"/>
      <c r="AA14" s="295"/>
      <c r="AB14" s="296"/>
      <c r="AC14" s="12"/>
      <c r="AD14" s="208"/>
      <c r="AE14" s="117"/>
      <c r="AF14" s="110"/>
      <c r="AG14" s="377"/>
    </row>
    <row r="15" spans="1:33" ht="15.75" customHeight="1">
      <c r="A15" s="312"/>
      <c r="B15" s="100"/>
      <c r="C15" s="374"/>
      <c r="D15" s="37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07"/>
      <c r="S15" s="47"/>
      <c r="T15" s="48"/>
      <c r="U15" s="111"/>
      <c r="V15" s="112"/>
      <c r="W15" s="113"/>
      <c r="X15" s="116"/>
      <c r="Y15" s="12"/>
      <c r="Z15" s="208"/>
      <c r="AA15" s="295"/>
      <c r="AB15" s="296"/>
      <c r="AC15" s="12"/>
      <c r="AD15" s="208"/>
      <c r="AE15" s="117"/>
      <c r="AF15" s="110"/>
      <c r="AG15" s="377"/>
    </row>
    <row r="16" spans="1:33" ht="15.75" customHeight="1">
      <c r="A16" s="312"/>
      <c r="B16" s="100"/>
      <c r="C16" s="374"/>
      <c r="D16" s="37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07"/>
      <c r="S16" s="47"/>
      <c r="T16" s="48"/>
      <c r="U16" s="111"/>
      <c r="V16" s="112"/>
      <c r="W16" s="113"/>
      <c r="X16" s="116"/>
      <c r="Y16" s="12"/>
      <c r="Z16" s="208"/>
      <c r="AA16" s="295"/>
      <c r="AB16" s="296"/>
      <c r="AC16" s="12"/>
      <c r="AD16" s="208"/>
      <c r="AE16" s="117"/>
      <c r="AF16" s="110"/>
      <c r="AG16" s="377"/>
    </row>
    <row r="17" spans="1:33" ht="15.75" customHeight="1">
      <c r="A17" s="312"/>
      <c r="B17" s="100"/>
      <c r="C17" s="374"/>
      <c r="D17" s="37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07"/>
      <c r="S17" s="47"/>
      <c r="T17" s="48"/>
      <c r="U17" s="111"/>
      <c r="V17" s="112"/>
      <c r="W17" s="113"/>
      <c r="X17" s="116"/>
      <c r="Y17" s="12"/>
      <c r="Z17" s="208"/>
      <c r="AA17" s="295"/>
      <c r="AB17" s="296"/>
      <c r="AC17" s="12"/>
      <c r="AD17" s="208"/>
      <c r="AE17" s="117"/>
      <c r="AF17" s="110"/>
      <c r="AG17" s="377"/>
    </row>
    <row r="18" spans="1:33" ht="15.75" customHeight="1">
      <c r="A18" s="312"/>
      <c r="B18" s="100"/>
      <c r="C18" s="374"/>
      <c r="D18" s="37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07"/>
      <c r="S18" s="47"/>
      <c r="T18" s="48"/>
      <c r="U18" s="111"/>
      <c r="V18" s="112"/>
      <c r="W18" s="113"/>
      <c r="X18" s="116"/>
      <c r="Y18" s="12"/>
      <c r="Z18" s="208"/>
      <c r="AA18" s="295"/>
      <c r="AB18" s="296"/>
      <c r="AC18" s="12"/>
      <c r="AD18" s="208"/>
      <c r="AE18" s="117"/>
      <c r="AF18" s="110"/>
      <c r="AG18" s="377"/>
    </row>
    <row r="19" spans="1:33" ht="15.75" customHeight="1">
      <c r="A19" s="312"/>
      <c r="B19" s="100"/>
      <c r="C19" s="374"/>
      <c r="D19" s="37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07"/>
      <c r="S19" s="47"/>
      <c r="T19" s="48"/>
      <c r="U19" s="111"/>
      <c r="V19" s="112"/>
      <c r="W19" s="113"/>
      <c r="X19" s="116"/>
      <c r="Y19" s="12"/>
      <c r="Z19" s="208"/>
      <c r="AA19" s="295"/>
      <c r="AB19" s="296"/>
      <c r="AC19" s="12"/>
      <c r="AD19" s="208"/>
      <c r="AE19" s="117"/>
      <c r="AF19" s="110"/>
      <c r="AG19" s="377"/>
    </row>
    <row r="20" spans="1:33" ht="15.75" customHeight="1">
      <c r="A20" s="312"/>
      <c r="B20" s="100"/>
      <c r="C20" s="374"/>
      <c r="D20" s="374"/>
      <c r="E20" s="184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07"/>
      <c r="S20" s="47"/>
      <c r="T20" s="48"/>
      <c r="U20" s="130"/>
      <c r="V20" s="112"/>
      <c r="W20" s="113"/>
      <c r="X20" s="116"/>
      <c r="Y20" s="12"/>
      <c r="Z20" s="208"/>
      <c r="AA20" s="295"/>
      <c r="AB20" s="296"/>
      <c r="AC20" s="12"/>
      <c r="AD20" s="208"/>
      <c r="AE20" s="117"/>
      <c r="AF20" s="110"/>
      <c r="AG20" s="377"/>
    </row>
    <row r="21" spans="1:33" ht="15.75" customHeight="1" thickBot="1">
      <c r="A21" s="313"/>
      <c r="B21" s="133" t="s">
        <v>117</v>
      </c>
      <c r="C21" s="297"/>
      <c r="D21" s="297"/>
      <c r="E21" s="134"/>
      <c r="F21" s="167"/>
      <c r="G21" s="135"/>
      <c r="H21" s="69"/>
      <c r="I21" s="136">
        <f t="shared" ref="I21:J21" si="0">AVERAGE(I5:I20)</f>
        <v>22</v>
      </c>
      <c r="J21" s="137">
        <f t="shared" si="0"/>
        <v>1800</v>
      </c>
      <c r="K21" s="138">
        <f>J21/I21</f>
        <v>81.818181818181813</v>
      </c>
      <c r="L21" s="136">
        <f>AVERAGE(L5:L20)</f>
        <v>22</v>
      </c>
      <c r="M21" s="137">
        <f>AVERAGE(M5:M20)</f>
        <v>1603.4669409546875</v>
      </c>
      <c r="N21" s="138">
        <f>M21/L21</f>
        <v>72.884860952485795</v>
      </c>
      <c r="O21" s="139">
        <f>L21-I21</f>
        <v>0</v>
      </c>
      <c r="P21" s="140">
        <f>N21-K21</f>
        <v>-8.9333208656960181</v>
      </c>
      <c r="Q21" s="141">
        <f>N21/K21</f>
        <v>0.89081496719704867</v>
      </c>
      <c r="R21" s="308"/>
      <c r="S21" s="142">
        <f>S5</f>
        <v>0.20848379629629629</v>
      </c>
      <c r="T21" s="143">
        <f>INDEX(T5:T20,COUNTA(T5:T20))</f>
        <v>0.64444444444444449</v>
      </c>
      <c r="U21" s="144"/>
      <c r="V21" s="166"/>
      <c r="W21" s="167"/>
      <c r="X21" s="138"/>
      <c r="Y21" s="181">
        <f>SUM(Y5:Y20)</f>
        <v>0</v>
      </c>
      <c r="Z21" s="182">
        <f>SUM(Z5:Z20)</f>
        <v>0</v>
      </c>
      <c r="AA21" s="298"/>
      <c r="AB21" s="299"/>
      <c r="AC21" s="181">
        <f>SUM(AC5:AC20)</f>
        <v>13</v>
      </c>
      <c r="AD21" s="182">
        <f>SUM(AD5:AD20)</f>
        <v>0</v>
      </c>
      <c r="AE21" s="168">
        <f>M21-J21</f>
        <v>-196.53305904531248</v>
      </c>
      <c r="AF21" s="141">
        <f>M21/J21</f>
        <v>0.89081496719704867</v>
      </c>
      <c r="AG21" s="378"/>
    </row>
    <row r="22" spans="1:33" ht="15.75" customHeight="1">
      <c r="A22" s="300" t="s">
        <v>190</v>
      </c>
      <c r="B22" s="146" t="s">
        <v>186</v>
      </c>
      <c r="C22" s="304" t="s">
        <v>197</v>
      </c>
      <c r="D22" s="305"/>
      <c r="E22" s="147">
        <v>47.37</v>
      </c>
      <c r="F22" s="159">
        <v>1616</v>
      </c>
      <c r="G22" s="148">
        <f>E22*F22</f>
        <v>76549.919999999998</v>
      </c>
      <c r="H22" s="149"/>
      <c r="I22" s="153">
        <v>21</v>
      </c>
      <c r="J22" s="151">
        <v>2000</v>
      </c>
      <c r="K22" s="152">
        <f>J22/I22</f>
        <v>95.238095238095241</v>
      </c>
      <c r="L22" s="153">
        <v>21</v>
      </c>
      <c r="M22" s="151">
        <f>F22/V22*60</f>
        <v>1773.6585365853653</v>
      </c>
      <c r="N22" s="152">
        <f>M22/L22</f>
        <v>84.459930313588828</v>
      </c>
      <c r="O22" s="154">
        <f>L22-I22</f>
        <v>0</v>
      </c>
      <c r="P22" s="155">
        <f>N22-K22</f>
        <v>-10.778164924506413</v>
      </c>
      <c r="Q22" s="156">
        <f>N22/K22</f>
        <v>0.88682926829268272</v>
      </c>
      <c r="R22" s="306">
        <f>Q38</f>
        <v>0.88694615441070357</v>
      </c>
      <c r="S22" s="157">
        <v>0.29189814814814813</v>
      </c>
      <c r="T22" s="158">
        <v>0.3298611111111111</v>
      </c>
      <c r="U22" s="159"/>
      <c r="V22" s="160">
        <v>54.666666666666686</v>
      </c>
      <c r="W22" s="97"/>
      <c r="X22" s="98"/>
      <c r="Y22" s="12"/>
      <c r="Z22" s="208"/>
      <c r="AA22" s="309"/>
      <c r="AB22" s="310"/>
      <c r="AC22" s="12">
        <v>1</v>
      </c>
      <c r="AD22" s="208"/>
      <c r="AE22" s="115">
        <f>M22-J22</f>
        <v>-226.34146341463475</v>
      </c>
      <c r="AF22" s="156">
        <f>M22/J22</f>
        <v>0.8868292682926826</v>
      </c>
      <c r="AG22" s="389">
        <f>AF38</f>
        <v>0.88694615441070346</v>
      </c>
    </row>
    <row r="23" spans="1:33" ht="15.75" customHeight="1">
      <c r="A23" s="301"/>
      <c r="B23" s="163" t="s">
        <v>186</v>
      </c>
      <c r="C23" s="293" t="s">
        <v>199</v>
      </c>
      <c r="D23" s="294"/>
      <c r="E23" s="101">
        <v>53.76</v>
      </c>
      <c r="F23" s="111">
        <v>3431</v>
      </c>
      <c r="G23" s="103">
        <f>E23*F23</f>
        <v>184450.56</v>
      </c>
      <c r="H23" s="26"/>
      <c r="I23" s="107">
        <v>20</v>
      </c>
      <c r="J23" s="105">
        <v>2000</v>
      </c>
      <c r="K23" s="106">
        <f>J23/I23</f>
        <v>100</v>
      </c>
      <c r="L23" s="107">
        <v>20</v>
      </c>
      <c r="M23" s="105">
        <f>F23/V23*60</f>
        <v>1773.1266149870798</v>
      </c>
      <c r="N23" s="106">
        <f>M23/L23</f>
        <v>88.656330749353998</v>
      </c>
      <c r="O23" s="108">
        <f>L23-I23</f>
        <v>0</v>
      </c>
      <c r="P23" s="109">
        <f>N23-K23</f>
        <v>-11.343669250646002</v>
      </c>
      <c r="Q23" s="110">
        <f>N23/K23</f>
        <v>0.88656330749353995</v>
      </c>
      <c r="R23" s="307"/>
      <c r="S23" s="47">
        <v>0.33333333333333331</v>
      </c>
      <c r="T23" s="48">
        <v>0.41395833333333332</v>
      </c>
      <c r="U23" s="111">
        <v>4.9999999999999822</v>
      </c>
      <c r="V23" s="112">
        <v>116.10000000000001</v>
      </c>
      <c r="W23" s="113"/>
      <c r="X23" s="116"/>
      <c r="Y23" s="12"/>
      <c r="Z23" s="208"/>
      <c r="AA23" s="295"/>
      <c r="AB23" s="296"/>
      <c r="AC23" s="12">
        <v>2</v>
      </c>
      <c r="AD23" s="208"/>
      <c r="AE23" s="117">
        <f>M23-J23</f>
        <v>-226.87338501292015</v>
      </c>
      <c r="AF23" s="110">
        <f>M23/J23</f>
        <v>0.88656330749353995</v>
      </c>
      <c r="AG23" s="377"/>
    </row>
    <row r="24" spans="1:33" ht="15.75" customHeight="1">
      <c r="A24" s="301"/>
      <c r="B24" s="163" t="s">
        <v>191</v>
      </c>
      <c r="C24" s="293" t="s">
        <v>195</v>
      </c>
      <c r="D24" s="294"/>
      <c r="E24" s="101">
        <v>57.3</v>
      </c>
      <c r="F24" s="111">
        <v>1025</v>
      </c>
      <c r="G24" s="103">
        <f>E24*F24</f>
        <v>58732.5</v>
      </c>
      <c r="H24" s="26"/>
      <c r="I24" s="107">
        <v>21</v>
      </c>
      <c r="J24" s="105">
        <v>2000</v>
      </c>
      <c r="K24" s="106">
        <f>J24/I24</f>
        <v>95.238095238095241</v>
      </c>
      <c r="L24" s="107">
        <v>21</v>
      </c>
      <c r="M24" s="105">
        <f>F24/V24*60</f>
        <v>1774.8917748917761</v>
      </c>
      <c r="N24" s="106">
        <f>M24/L24</f>
        <v>84.51865594722743</v>
      </c>
      <c r="O24" s="108">
        <f>L24-I24</f>
        <v>0</v>
      </c>
      <c r="P24" s="109">
        <f>N24-K24</f>
        <v>-10.719439290867811</v>
      </c>
      <c r="Q24" s="110">
        <f>N24/K24</f>
        <v>0.88744588744588804</v>
      </c>
      <c r="R24" s="307"/>
      <c r="S24" s="47">
        <v>0.41760416666666667</v>
      </c>
      <c r="T24" s="48">
        <v>0.44166666666666665</v>
      </c>
      <c r="U24" s="111">
        <v>5.2500000000000213</v>
      </c>
      <c r="V24" s="112">
        <v>34.649999999999977</v>
      </c>
      <c r="W24" s="113"/>
      <c r="X24" s="116"/>
      <c r="Y24" s="12"/>
      <c r="Z24" s="208"/>
      <c r="AA24" s="295"/>
      <c r="AB24" s="296"/>
      <c r="AC24" s="12">
        <v>1</v>
      </c>
      <c r="AD24" s="208"/>
      <c r="AE24" s="117">
        <f>M24-J24</f>
        <v>-225.10822510822391</v>
      </c>
      <c r="AF24" s="110">
        <f>M24/J24</f>
        <v>0.88744588744588804</v>
      </c>
      <c r="AG24" s="377"/>
    </row>
    <row r="25" spans="1:33" ht="15.75" customHeight="1">
      <c r="A25" s="301"/>
      <c r="B25" s="163"/>
      <c r="C25" s="293"/>
      <c r="D25" s="294"/>
      <c r="E25" s="101"/>
      <c r="F25" s="111"/>
      <c r="G25" s="103"/>
      <c r="H25" s="26"/>
      <c r="I25" s="107"/>
      <c r="J25" s="105"/>
      <c r="K25" s="106"/>
      <c r="L25" s="107"/>
      <c r="M25" s="105"/>
      <c r="N25" s="106"/>
      <c r="O25" s="108"/>
      <c r="P25" s="109"/>
      <c r="Q25" s="110"/>
      <c r="R25" s="307"/>
      <c r="S25" s="47"/>
      <c r="T25" s="48"/>
      <c r="U25" s="111"/>
      <c r="V25" s="112"/>
      <c r="W25" s="113"/>
      <c r="X25" s="116"/>
      <c r="Y25" s="12"/>
      <c r="Z25" s="208"/>
      <c r="AA25" s="295"/>
      <c r="AB25" s="296"/>
      <c r="AC25" s="12"/>
      <c r="AD25" s="208"/>
      <c r="AE25" s="117"/>
      <c r="AF25" s="110"/>
      <c r="AG25" s="377"/>
    </row>
    <row r="26" spans="1:33" ht="15.75" customHeight="1">
      <c r="A26" s="302"/>
      <c r="B26" s="163"/>
      <c r="C26" s="293"/>
      <c r="D26" s="294"/>
      <c r="E26" s="101"/>
      <c r="F26" s="111"/>
      <c r="G26" s="103"/>
      <c r="H26" s="13"/>
      <c r="I26" s="118"/>
      <c r="J26" s="105"/>
      <c r="K26" s="106"/>
      <c r="L26" s="118"/>
      <c r="M26" s="105"/>
      <c r="N26" s="106"/>
      <c r="O26" s="108"/>
      <c r="P26" s="109"/>
      <c r="Q26" s="110"/>
      <c r="R26" s="307"/>
      <c r="S26" s="47"/>
      <c r="T26" s="48"/>
      <c r="U26" s="111"/>
      <c r="V26" s="112"/>
      <c r="W26" s="113"/>
      <c r="X26" s="116"/>
      <c r="Y26" s="12"/>
      <c r="Z26" s="208"/>
      <c r="AA26" s="295"/>
      <c r="AB26" s="296"/>
      <c r="AC26" s="12"/>
      <c r="AD26" s="208"/>
      <c r="AE26" s="117"/>
      <c r="AF26" s="110"/>
      <c r="AG26" s="377"/>
    </row>
    <row r="27" spans="1:33" ht="15.75" customHeight="1">
      <c r="A27" s="302"/>
      <c r="B27" s="163"/>
      <c r="C27" s="293"/>
      <c r="D27" s="294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307"/>
      <c r="S27" s="47"/>
      <c r="T27" s="48"/>
      <c r="U27" s="111"/>
      <c r="V27" s="112"/>
      <c r="W27" s="113"/>
      <c r="X27" s="116"/>
      <c r="Y27" s="12"/>
      <c r="Z27" s="208"/>
      <c r="AA27" s="295"/>
      <c r="AB27" s="296"/>
      <c r="AC27" s="12"/>
      <c r="AD27" s="208"/>
      <c r="AE27" s="117"/>
      <c r="AF27" s="110"/>
      <c r="AG27" s="377"/>
    </row>
    <row r="28" spans="1:33" ht="15.75" customHeight="1">
      <c r="A28" s="302"/>
      <c r="B28" s="163"/>
      <c r="C28" s="293"/>
      <c r="D28" s="294"/>
      <c r="E28" s="101"/>
      <c r="F28" s="111"/>
      <c r="G28" s="121"/>
      <c r="H28" s="62"/>
      <c r="I28" s="118"/>
      <c r="J28" s="105"/>
      <c r="K28" s="106"/>
      <c r="L28" s="118"/>
      <c r="M28" s="105"/>
      <c r="N28" s="106"/>
      <c r="O28" s="123"/>
      <c r="P28" s="124"/>
      <c r="Q28" s="125"/>
      <c r="R28" s="307"/>
      <c r="S28" s="47"/>
      <c r="T28" s="48"/>
      <c r="U28" s="111"/>
      <c r="V28" s="112"/>
      <c r="W28" s="113"/>
      <c r="X28" s="116"/>
      <c r="Y28" s="12"/>
      <c r="Z28" s="208"/>
      <c r="AA28" s="295"/>
      <c r="AB28" s="296"/>
      <c r="AC28" s="12"/>
      <c r="AD28" s="208"/>
      <c r="AE28" s="117"/>
      <c r="AF28" s="110"/>
      <c r="AG28" s="377"/>
    </row>
    <row r="29" spans="1:33" ht="15.75" customHeight="1">
      <c r="A29" s="302"/>
      <c r="B29" s="163"/>
      <c r="C29" s="293"/>
      <c r="D29" s="294"/>
      <c r="E29" s="101"/>
      <c r="F29" s="111"/>
      <c r="G29" s="121"/>
      <c r="H29" s="62"/>
      <c r="I29" s="118"/>
      <c r="J29" s="105"/>
      <c r="K29" s="106"/>
      <c r="L29" s="118"/>
      <c r="M29" s="105"/>
      <c r="N29" s="106"/>
      <c r="O29" s="123"/>
      <c r="P29" s="124"/>
      <c r="Q29" s="125"/>
      <c r="R29" s="307"/>
      <c r="S29" s="47"/>
      <c r="T29" s="48"/>
      <c r="U29" s="111"/>
      <c r="V29" s="112"/>
      <c r="W29" s="113"/>
      <c r="X29" s="116"/>
      <c r="Y29" s="12"/>
      <c r="Z29" s="208"/>
      <c r="AA29" s="295"/>
      <c r="AB29" s="296"/>
      <c r="AC29" s="12"/>
      <c r="AD29" s="208"/>
      <c r="AE29" s="117"/>
      <c r="AF29" s="110"/>
      <c r="AG29" s="377"/>
    </row>
    <row r="30" spans="1:33" ht="15.75" customHeight="1">
      <c r="A30" s="302"/>
      <c r="B30" s="163"/>
      <c r="C30" s="293"/>
      <c r="D30" s="294"/>
      <c r="E30" s="101"/>
      <c r="F30" s="111"/>
      <c r="G30" s="121"/>
      <c r="H30" s="62"/>
      <c r="I30" s="118"/>
      <c r="J30" s="105"/>
      <c r="K30" s="106"/>
      <c r="L30" s="118"/>
      <c r="M30" s="105"/>
      <c r="N30" s="106"/>
      <c r="O30" s="123"/>
      <c r="P30" s="124"/>
      <c r="Q30" s="125"/>
      <c r="R30" s="307"/>
      <c r="S30" s="47"/>
      <c r="T30" s="48"/>
      <c r="U30" s="111"/>
      <c r="V30" s="112"/>
      <c r="W30" s="113"/>
      <c r="X30" s="116"/>
      <c r="Y30" s="12"/>
      <c r="Z30" s="208"/>
      <c r="AA30" s="295"/>
      <c r="AB30" s="296"/>
      <c r="AC30" s="12"/>
      <c r="AD30" s="208"/>
      <c r="AE30" s="117"/>
      <c r="AF30" s="110"/>
      <c r="AG30" s="377"/>
    </row>
    <row r="31" spans="1:33" ht="15.75" customHeight="1">
      <c r="A31" s="302"/>
      <c r="B31" s="163"/>
      <c r="C31" s="293"/>
      <c r="D31" s="294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307"/>
      <c r="S31" s="47"/>
      <c r="T31" s="48"/>
      <c r="U31" s="111"/>
      <c r="V31" s="112"/>
      <c r="W31" s="113"/>
      <c r="X31" s="116"/>
      <c r="Y31" s="12"/>
      <c r="Z31" s="208"/>
      <c r="AA31" s="295"/>
      <c r="AB31" s="296"/>
      <c r="AC31" s="12"/>
      <c r="AD31" s="208"/>
      <c r="AE31" s="117"/>
      <c r="AF31" s="110"/>
      <c r="AG31" s="377"/>
    </row>
    <row r="32" spans="1:33" ht="15.75" customHeight="1">
      <c r="A32" s="302"/>
      <c r="B32" s="163"/>
      <c r="C32" s="293"/>
      <c r="D32" s="294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307"/>
      <c r="S32" s="47"/>
      <c r="T32" s="48"/>
      <c r="U32" s="111"/>
      <c r="V32" s="112"/>
      <c r="W32" s="113"/>
      <c r="X32" s="116"/>
      <c r="Y32" s="12"/>
      <c r="Z32" s="208"/>
      <c r="AA32" s="295"/>
      <c r="AB32" s="296"/>
      <c r="AC32" s="12"/>
      <c r="AD32" s="208"/>
      <c r="AE32" s="117"/>
      <c r="AF32" s="110"/>
      <c r="AG32" s="377"/>
    </row>
    <row r="33" spans="1:33" ht="15.75" customHeight="1">
      <c r="A33" s="302"/>
      <c r="B33" s="163"/>
      <c r="C33" s="293"/>
      <c r="D33" s="294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307"/>
      <c r="S33" s="47"/>
      <c r="T33" s="48"/>
      <c r="U33" s="111"/>
      <c r="V33" s="112"/>
      <c r="W33" s="113"/>
      <c r="X33" s="116"/>
      <c r="Y33" s="12"/>
      <c r="Z33" s="208"/>
      <c r="AA33" s="295"/>
      <c r="AB33" s="296"/>
      <c r="AC33" s="12"/>
      <c r="AD33" s="208"/>
      <c r="AE33" s="117"/>
      <c r="AF33" s="110"/>
      <c r="AG33" s="377"/>
    </row>
    <row r="34" spans="1:33" ht="15.75" customHeight="1">
      <c r="A34" s="302"/>
      <c r="B34" s="163"/>
      <c r="C34" s="293"/>
      <c r="D34" s="294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307"/>
      <c r="S34" s="47"/>
      <c r="T34" s="48"/>
      <c r="U34" s="111"/>
      <c r="V34" s="112"/>
      <c r="W34" s="113"/>
      <c r="X34" s="116"/>
      <c r="Y34" s="12"/>
      <c r="Z34" s="208"/>
      <c r="AA34" s="295"/>
      <c r="AB34" s="296"/>
      <c r="AC34" s="12"/>
      <c r="AD34" s="208"/>
      <c r="AE34" s="117"/>
      <c r="AF34" s="110"/>
      <c r="AG34" s="377"/>
    </row>
    <row r="35" spans="1:33" ht="15.75" customHeight="1">
      <c r="A35" s="302"/>
      <c r="B35" s="163"/>
      <c r="C35" s="293"/>
      <c r="D35" s="294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307"/>
      <c r="S35" s="47"/>
      <c r="T35" s="48"/>
      <c r="U35" s="111"/>
      <c r="V35" s="112"/>
      <c r="W35" s="185"/>
      <c r="X35" s="186"/>
      <c r="Y35" s="12"/>
      <c r="Z35" s="208"/>
      <c r="AA35" s="295"/>
      <c r="AB35" s="296"/>
      <c r="AC35" s="12"/>
      <c r="AD35" s="208"/>
      <c r="AE35" s="117"/>
      <c r="AF35" s="110"/>
      <c r="AG35" s="377"/>
    </row>
    <row r="36" spans="1:33" ht="15.75" customHeight="1">
      <c r="A36" s="302"/>
      <c r="B36" s="163"/>
      <c r="C36" s="293"/>
      <c r="D36" s="294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307"/>
      <c r="S36" s="47"/>
      <c r="T36" s="48"/>
      <c r="U36" s="111"/>
      <c r="V36" s="112"/>
      <c r="W36" s="187"/>
      <c r="X36" s="188"/>
      <c r="Y36" s="12"/>
      <c r="Z36" s="208"/>
      <c r="AA36" s="295"/>
      <c r="AB36" s="296"/>
      <c r="AC36" s="12"/>
      <c r="AD36" s="208"/>
      <c r="AE36" s="117"/>
      <c r="AF36" s="110"/>
      <c r="AG36" s="377"/>
    </row>
    <row r="37" spans="1:33" ht="15.75" customHeight="1">
      <c r="A37" s="302"/>
      <c r="B37" s="100"/>
      <c r="C37" s="293"/>
      <c r="D37" s="294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307"/>
      <c r="S37" s="47"/>
      <c r="T37" s="48"/>
      <c r="U37" s="130"/>
      <c r="V37" s="112"/>
      <c r="W37" s="187"/>
      <c r="X37" s="188"/>
      <c r="Y37" s="12"/>
      <c r="Z37" s="208"/>
      <c r="AA37" s="295"/>
      <c r="AB37" s="296"/>
      <c r="AC37" s="12"/>
      <c r="AD37" s="208"/>
      <c r="AE37" s="117"/>
      <c r="AF37" s="110"/>
      <c r="AG37" s="377"/>
    </row>
    <row r="38" spans="1:33" ht="15.75" customHeight="1" thickBot="1">
      <c r="A38" s="303"/>
      <c r="B38" s="133" t="s">
        <v>117</v>
      </c>
      <c r="C38" s="297"/>
      <c r="D38" s="297"/>
      <c r="E38" s="134"/>
      <c r="F38" s="167"/>
      <c r="G38" s="135"/>
      <c r="H38" s="69"/>
      <c r="I38" s="136">
        <f t="shared" ref="I38:J38" si="1">AVERAGE(I22:I37)</f>
        <v>20.666666666666668</v>
      </c>
      <c r="J38" s="137">
        <f t="shared" si="1"/>
        <v>2000</v>
      </c>
      <c r="K38" s="138">
        <f>J38/I38</f>
        <v>96.774193548387089</v>
      </c>
      <c r="L38" s="136">
        <f>AVERAGE(L22:L37)</f>
        <v>20.666666666666668</v>
      </c>
      <c r="M38" s="137">
        <f>AVERAGE(M22:M37)</f>
        <v>1773.8923088214069</v>
      </c>
      <c r="N38" s="138">
        <f>M38/L38</f>
        <v>85.833498813939045</v>
      </c>
      <c r="O38" s="139">
        <f>L38-I38</f>
        <v>0</v>
      </c>
      <c r="P38" s="140">
        <f>N38-K38</f>
        <v>-10.940694734448044</v>
      </c>
      <c r="Q38" s="141">
        <f>N38/K38</f>
        <v>0.88694615441070357</v>
      </c>
      <c r="R38" s="308"/>
      <c r="S38" s="142">
        <f>S22</f>
        <v>0.29189814814814813</v>
      </c>
      <c r="T38" s="143">
        <f>INDEX(T22:T37,COUNTA(T22:T37))</f>
        <v>0.44166666666666665</v>
      </c>
      <c r="U38" s="144"/>
      <c r="V38" s="166"/>
      <c r="W38" s="189"/>
      <c r="X38" s="190"/>
      <c r="Y38" s="181">
        <f>SUM(Y22:Y37)</f>
        <v>0</v>
      </c>
      <c r="Z38" s="182">
        <f>SUM(Z22:Z37)</f>
        <v>0</v>
      </c>
      <c r="AA38" s="298"/>
      <c r="AB38" s="299"/>
      <c r="AC38" s="181">
        <f>SUM(AC22:AC37)</f>
        <v>4</v>
      </c>
      <c r="AD38" s="182">
        <f>SUM(AD22:AD37)</f>
        <v>0</v>
      </c>
      <c r="AE38" s="168">
        <f>M38-J38</f>
        <v>-226.10769117859309</v>
      </c>
      <c r="AF38" s="141">
        <f>M38/J38</f>
        <v>0.88694615441070346</v>
      </c>
      <c r="AG38" s="378"/>
    </row>
    <row r="39" spans="1:33" ht="15.75" customHeight="1">
      <c r="A39" s="311" t="s">
        <v>196</v>
      </c>
      <c r="B39" s="146" t="s">
        <v>186</v>
      </c>
      <c r="C39" s="304" t="s">
        <v>194</v>
      </c>
      <c r="D39" s="305"/>
      <c r="E39" s="147">
        <v>59.34</v>
      </c>
      <c r="F39" s="97">
        <v>1405</v>
      </c>
      <c r="G39" s="148">
        <f>E39*F39</f>
        <v>83372.700000000012</v>
      </c>
      <c r="H39" s="149"/>
      <c r="I39" s="150">
        <v>24</v>
      </c>
      <c r="J39" s="151">
        <v>2000</v>
      </c>
      <c r="K39" s="152">
        <f>J39/I39</f>
        <v>83.333333333333329</v>
      </c>
      <c r="L39" s="153">
        <v>24</v>
      </c>
      <c r="M39" s="151">
        <f>F39/V39*60</f>
        <v>1774.1143458435631</v>
      </c>
      <c r="N39" s="152">
        <f>M39/L39</f>
        <v>73.921431076815125</v>
      </c>
      <c r="O39" s="154">
        <f>L39-I39</f>
        <v>0</v>
      </c>
      <c r="P39" s="155">
        <f>N39-K39</f>
        <v>-9.4119022565182036</v>
      </c>
      <c r="Q39" s="156">
        <f>N39/K39</f>
        <v>0.88705717292178154</v>
      </c>
      <c r="R39" s="306">
        <f>Q55</f>
        <v>0.88746848827059821</v>
      </c>
      <c r="S39" s="157">
        <v>0.29200231481481481</v>
      </c>
      <c r="T39" s="158">
        <v>0.32500000000000001</v>
      </c>
      <c r="U39" s="159"/>
      <c r="V39" s="160">
        <v>47.516666666666687</v>
      </c>
      <c r="W39" s="158"/>
      <c r="X39" s="169"/>
      <c r="Y39" s="12"/>
      <c r="Z39" s="208"/>
      <c r="AA39" s="309"/>
      <c r="AB39" s="310"/>
      <c r="AC39" s="12">
        <v>1</v>
      </c>
      <c r="AD39" s="208"/>
      <c r="AE39" s="115">
        <f>M39-J39</f>
        <v>-225.88565415643689</v>
      </c>
      <c r="AF39" s="156">
        <f>M39/J39</f>
        <v>0.88705717292178154</v>
      </c>
      <c r="AG39" s="290">
        <f>AF55</f>
        <v>0.88746848827059832</v>
      </c>
    </row>
    <row r="40" spans="1:33" ht="15.75" customHeight="1">
      <c r="A40" s="312"/>
      <c r="B40" s="163" t="s">
        <v>186</v>
      </c>
      <c r="C40" s="293" t="s">
        <v>188</v>
      </c>
      <c r="D40" s="294"/>
      <c r="E40" s="101">
        <v>58.67</v>
      </c>
      <c r="F40" s="102">
        <v>3682</v>
      </c>
      <c r="G40" s="103">
        <f>E40*F40</f>
        <v>216022.94</v>
      </c>
      <c r="H40" s="26"/>
      <c r="I40" s="104">
        <v>23</v>
      </c>
      <c r="J40" s="105">
        <v>2000</v>
      </c>
      <c r="K40" s="106">
        <f>J40/I40</f>
        <v>86.956521739130437</v>
      </c>
      <c r="L40" s="107">
        <v>23</v>
      </c>
      <c r="M40" s="105">
        <f>F40/V40*60</f>
        <v>1777.0746748893948</v>
      </c>
      <c r="N40" s="106">
        <f>M40/L40</f>
        <v>77.264116299538912</v>
      </c>
      <c r="O40" s="108">
        <f>L40-I40</f>
        <v>0</v>
      </c>
      <c r="P40" s="109">
        <f>N40-K40</f>
        <v>-9.6924054395915249</v>
      </c>
      <c r="Q40" s="110">
        <f>N40/K40</f>
        <v>0.88853733744469743</v>
      </c>
      <c r="R40" s="307"/>
      <c r="S40" s="47">
        <v>0.32847222222222222</v>
      </c>
      <c r="T40" s="48">
        <v>0.41480324074074076</v>
      </c>
      <c r="U40" s="111">
        <v>4.9999999999999822</v>
      </c>
      <c r="V40" s="112">
        <v>124.31666666666671</v>
      </c>
      <c r="W40" s="113"/>
      <c r="X40" s="116"/>
      <c r="Y40" s="12"/>
      <c r="Z40" s="208"/>
      <c r="AA40" s="295"/>
      <c r="AB40" s="296"/>
      <c r="AC40" s="12">
        <v>2</v>
      </c>
      <c r="AD40" s="208"/>
      <c r="AE40" s="117">
        <f>M40-J40</f>
        <v>-222.92532511060517</v>
      </c>
      <c r="AF40" s="110">
        <f>M40/J40</f>
        <v>0.88853733744469743</v>
      </c>
      <c r="AG40" s="291"/>
    </row>
    <row r="41" spans="1:33" ht="15.75" customHeight="1">
      <c r="A41" s="312"/>
      <c r="B41" s="163" t="s">
        <v>186</v>
      </c>
      <c r="C41" s="293" t="s">
        <v>200</v>
      </c>
      <c r="D41" s="294"/>
      <c r="E41" s="101">
        <v>71.55</v>
      </c>
      <c r="F41" s="102">
        <v>2123</v>
      </c>
      <c r="G41" s="103">
        <f>E41*F41</f>
        <v>151900.65</v>
      </c>
      <c r="H41" s="26"/>
      <c r="I41" s="104">
        <v>22</v>
      </c>
      <c r="J41" s="105">
        <v>2000</v>
      </c>
      <c r="K41" s="106">
        <f>J41/I41</f>
        <v>90.909090909090907</v>
      </c>
      <c r="L41" s="107">
        <v>22</v>
      </c>
      <c r="M41" s="105">
        <f>F41/V41*60</f>
        <v>1774.918718067813</v>
      </c>
      <c r="N41" s="106">
        <f>M41/L41</f>
        <v>80.678123548536959</v>
      </c>
      <c r="O41" s="108">
        <f>L41-I41</f>
        <v>0</v>
      </c>
      <c r="P41" s="109">
        <f>N41-K41</f>
        <v>-10.230967360553947</v>
      </c>
      <c r="Q41" s="110">
        <f>N41/K41</f>
        <v>0.8874593590339066</v>
      </c>
      <c r="R41" s="307"/>
      <c r="S41" s="47">
        <v>0.41891203703703705</v>
      </c>
      <c r="T41" s="48">
        <v>0.46875</v>
      </c>
      <c r="U41" s="111">
        <v>5.916666666666659</v>
      </c>
      <c r="V41" s="112">
        <v>71.766666666666637</v>
      </c>
      <c r="W41" s="113">
        <v>0.46875</v>
      </c>
      <c r="X41" s="116">
        <v>0.50796296296296295</v>
      </c>
      <c r="Y41" s="12"/>
      <c r="Z41" s="208"/>
      <c r="AA41" s="295"/>
      <c r="AB41" s="296"/>
      <c r="AC41" s="12">
        <v>1</v>
      </c>
      <c r="AD41" s="208"/>
      <c r="AE41" s="117">
        <f>M41-J41</f>
        <v>-225.08128193218704</v>
      </c>
      <c r="AF41" s="110">
        <f>M41/J41</f>
        <v>0.88745935903390649</v>
      </c>
      <c r="AG41" s="291"/>
    </row>
    <row r="42" spans="1:33" ht="15.75" customHeight="1">
      <c r="A42" s="312"/>
      <c r="B42" s="163" t="s">
        <v>186</v>
      </c>
      <c r="C42" s="293" t="s">
        <v>198</v>
      </c>
      <c r="D42" s="294"/>
      <c r="E42" s="101">
        <v>59.54</v>
      </c>
      <c r="F42" s="102">
        <v>3297</v>
      </c>
      <c r="G42" s="103">
        <f>E42*F42</f>
        <v>196303.38</v>
      </c>
      <c r="H42" s="26"/>
      <c r="I42" s="104">
        <v>23</v>
      </c>
      <c r="J42" s="105">
        <v>2000</v>
      </c>
      <c r="K42" s="106">
        <f>J42/I42</f>
        <v>86.956521739130437</v>
      </c>
      <c r="L42" s="107">
        <v>23</v>
      </c>
      <c r="M42" s="105">
        <f>F42/V42*60</f>
        <v>1773.640167364016</v>
      </c>
      <c r="N42" s="106">
        <f>M42/L42</f>
        <v>77.114789885392</v>
      </c>
      <c r="O42" s="108">
        <f>L42-I42</f>
        <v>0</v>
      </c>
      <c r="P42" s="109">
        <f>N42-K42</f>
        <v>-9.8417318537384375</v>
      </c>
      <c r="Q42" s="110">
        <f>N42/K42</f>
        <v>0.88682008368200793</v>
      </c>
      <c r="R42" s="307"/>
      <c r="S42" s="47">
        <v>0.50796296296296295</v>
      </c>
      <c r="T42" s="48">
        <v>0.5854166666666667</v>
      </c>
      <c r="U42" s="111">
        <v>56.466666666666647</v>
      </c>
      <c r="V42" s="112">
        <v>111.53333333333339</v>
      </c>
      <c r="W42" s="113"/>
      <c r="X42" s="116"/>
      <c r="Y42" s="12"/>
      <c r="Z42" s="208"/>
      <c r="AA42" s="295"/>
      <c r="AB42" s="296"/>
      <c r="AC42" s="12">
        <v>3</v>
      </c>
      <c r="AD42" s="208"/>
      <c r="AE42" s="117">
        <f>M42-J42</f>
        <v>-226.35983263598405</v>
      </c>
      <c r="AF42" s="110">
        <f>M42/J42</f>
        <v>0.88682008368200793</v>
      </c>
      <c r="AG42" s="291"/>
    </row>
    <row r="43" spans="1:33" ht="15.75" customHeight="1">
      <c r="A43" s="312"/>
      <c r="B43" s="163"/>
      <c r="C43" s="293"/>
      <c r="D43" s="294"/>
      <c r="E43" s="101"/>
      <c r="F43" s="102"/>
      <c r="G43" s="103"/>
      <c r="H43" s="13"/>
      <c r="I43" s="104"/>
      <c r="J43" s="105"/>
      <c r="K43" s="106"/>
      <c r="L43" s="118"/>
      <c r="M43" s="105"/>
      <c r="N43" s="106"/>
      <c r="O43" s="108"/>
      <c r="P43" s="109"/>
      <c r="Q43" s="110"/>
      <c r="R43" s="307"/>
      <c r="S43" s="47"/>
      <c r="T43" s="48"/>
      <c r="U43" s="111"/>
      <c r="V43" s="112"/>
      <c r="W43" s="113"/>
      <c r="X43" s="116"/>
      <c r="Y43" s="12"/>
      <c r="Z43" s="208"/>
      <c r="AA43" s="295"/>
      <c r="AB43" s="296"/>
      <c r="AC43" s="12"/>
      <c r="AD43" s="208"/>
      <c r="AE43" s="117"/>
      <c r="AF43" s="110"/>
      <c r="AG43" s="291"/>
    </row>
    <row r="44" spans="1:33" ht="15.75" customHeight="1">
      <c r="A44" s="312"/>
      <c r="B44" s="163"/>
      <c r="C44" s="293"/>
      <c r="D44" s="294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307"/>
      <c r="S44" s="47"/>
      <c r="T44" s="48"/>
      <c r="U44" s="111"/>
      <c r="V44" s="112"/>
      <c r="W44" s="113"/>
      <c r="X44" s="116"/>
      <c r="Y44" s="12"/>
      <c r="Z44" s="208"/>
      <c r="AA44" s="295"/>
      <c r="AB44" s="296"/>
      <c r="AC44" s="12"/>
      <c r="AD44" s="208"/>
      <c r="AE44" s="117"/>
      <c r="AF44" s="110"/>
      <c r="AG44" s="291"/>
    </row>
    <row r="45" spans="1:33" ht="15.75" customHeight="1">
      <c r="A45" s="312"/>
      <c r="B45" s="163"/>
      <c r="C45" s="293"/>
      <c r="D45" s="294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307"/>
      <c r="S45" s="119"/>
      <c r="T45" s="120"/>
      <c r="U45" s="111"/>
      <c r="V45" s="112"/>
      <c r="W45" s="120"/>
      <c r="X45" s="191"/>
      <c r="Y45" s="12"/>
      <c r="Z45" s="208"/>
      <c r="AA45" s="295"/>
      <c r="AB45" s="296"/>
      <c r="AC45" s="12"/>
      <c r="AD45" s="208"/>
      <c r="AE45" s="117"/>
      <c r="AF45" s="110"/>
      <c r="AG45" s="291"/>
    </row>
    <row r="46" spans="1:33" ht="15.75" customHeight="1">
      <c r="A46" s="312"/>
      <c r="B46" s="163"/>
      <c r="C46" s="293"/>
      <c r="D46" s="294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07"/>
      <c r="S46" s="119"/>
      <c r="T46" s="120"/>
      <c r="U46" s="111"/>
      <c r="V46" s="112"/>
      <c r="W46" s="120"/>
      <c r="X46" s="191"/>
      <c r="Y46" s="12"/>
      <c r="Z46" s="208"/>
      <c r="AA46" s="295"/>
      <c r="AB46" s="296"/>
      <c r="AC46" s="12"/>
      <c r="AD46" s="208"/>
      <c r="AE46" s="117"/>
      <c r="AF46" s="110"/>
      <c r="AG46" s="291"/>
    </row>
    <row r="47" spans="1:33" ht="15.75" customHeight="1">
      <c r="A47" s="312"/>
      <c r="B47" s="163"/>
      <c r="C47" s="293"/>
      <c r="D47" s="294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07"/>
      <c r="S47" s="119"/>
      <c r="T47" s="120"/>
      <c r="U47" s="111"/>
      <c r="V47" s="112"/>
      <c r="W47" s="120"/>
      <c r="X47" s="191"/>
      <c r="Y47" s="12"/>
      <c r="Z47" s="208"/>
      <c r="AA47" s="295"/>
      <c r="AB47" s="296"/>
      <c r="AC47" s="12"/>
      <c r="AD47" s="208"/>
      <c r="AE47" s="117"/>
      <c r="AF47" s="110"/>
      <c r="AG47" s="291"/>
    </row>
    <row r="48" spans="1:33" ht="15.75" customHeight="1">
      <c r="A48" s="312"/>
      <c r="B48" s="163"/>
      <c r="C48" s="293"/>
      <c r="D48" s="294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07"/>
      <c r="S48" s="119"/>
      <c r="T48" s="120"/>
      <c r="U48" s="111"/>
      <c r="V48" s="112"/>
      <c r="W48" s="120"/>
      <c r="X48" s="191"/>
      <c r="Y48" s="12"/>
      <c r="Z48" s="208"/>
      <c r="AA48" s="295"/>
      <c r="AB48" s="296"/>
      <c r="AC48" s="12"/>
      <c r="AD48" s="208"/>
      <c r="AE48" s="117"/>
      <c r="AF48" s="110"/>
      <c r="AG48" s="291"/>
    </row>
    <row r="49" spans="1:33" ht="15.75" customHeight="1">
      <c r="A49" s="312"/>
      <c r="B49" s="163"/>
      <c r="C49" s="293"/>
      <c r="D49" s="294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07"/>
      <c r="S49" s="119"/>
      <c r="T49" s="120"/>
      <c r="U49" s="111"/>
      <c r="V49" s="112"/>
      <c r="W49" s="120"/>
      <c r="X49" s="191"/>
      <c r="Y49" s="12"/>
      <c r="Z49" s="208"/>
      <c r="AA49" s="295"/>
      <c r="AB49" s="296"/>
      <c r="AC49" s="12"/>
      <c r="AD49" s="208"/>
      <c r="AE49" s="117"/>
      <c r="AF49" s="110"/>
      <c r="AG49" s="291"/>
    </row>
    <row r="50" spans="1:33" ht="15.75" customHeight="1">
      <c r="A50" s="312"/>
      <c r="B50" s="163"/>
      <c r="C50" s="293"/>
      <c r="D50" s="294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07"/>
      <c r="S50" s="119"/>
      <c r="T50" s="120"/>
      <c r="U50" s="111"/>
      <c r="V50" s="112"/>
      <c r="W50" s="120"/>
      <c r="X50" s="191"/>
      <c r="Y50" s="12"/>
      <c r="Z50" s="208"/>
      <c r="AA50" s="295"/>
      <c r="AB50" s="296"/>
      <c r="AC50" s="12"/>
      <c r="AD50" s="208"/>
      <c r="AE50" s="117"/>
      <c r="AF50" s="110"/>
      <c r="AG50" s="291"/>
    </row>
    <row r="51" spans="1:33" ht="15.75" customHeight="1">
      <c r="A51" s="312"/>
      <c r="B51" s="163"/>
      <c r="C51" s="293"/>
      <c r="D51" s="294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07"/>
      <c r="S51" s="119"/>
      <c r="T51" s="120"/>
      <c r="U51" s="111"/>
      <c r="V51" s="112"/>
      <c r="W51" s="120"/>
      <c r="X51" s="191"/>
      <c r="Y51" s="12"/>
      <c r="Z51" s="208"/>
      <c r="AA51" s="295"/>
      <c r="AB51" s="296"/>
      <c r="AC51" s="12"/>
      <c r="AD51" s="208"/>
      <c r="AE51" s="117"/>
      <c r="AF51" s="110"/>
      <c r="AG51" s="291"/>
    </row>
    <row r="52" spans="1:33" ht="15.75" customHeight="1">
      <c r="A52" s="312"/>
      <c r="B52" s="163"/>
      <c r="C52" s="293"/>
      <c r="D52" s="294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07"/>
      <c r="S52" s="119"/>
      <c r="T52" s="120"/>
      <c r="U52" s="111"/>
      <c r="V52" s="112"/>
      <c r="W52" s="120"/>
      <c r="X52" s="191"/>
      <c r="Y52" s="12"/>
      <c r="Z52" s="208"/>
      <c r="AA52" s="295"/>
      <c r="AB52" s="296"/>
      <c r="AC52" s="12"/>
      <c r="AD52" s="208"/>
      <c r="AE52" s="117"/>
      <c r="AF52" s="110"/>
      <c r="AG52" s="291"/>
    </row>
    <row r="53" spans="1:33" ht="15.75" customHeight="1">
      <c r="A53" s="312"/>
      <c r="B53" s="163"/>
      <c r="C53" s="293"/>
      <c r="D53" s="294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07"/>
      <c r="S53" s="119"/>
      <c r="T53" s="120"/>
      <c r="U53" s="111"/>
      <c r="V53" s="112"/>
      <c r="W53" s="120"/>
      <c r="X53" s="191"/>
      <c r="Y53" s="12"/>
      <c r="Z53" s="208"/>
      <c r="AA53" s="295"/>
      <c r="AB53" s="296"/>
      <c r="AC53" s="12"/>
      <c r="AD53" s="208"/>
      <c r="AE53" s="117"/>
      <c r="AF53" s="110"/>
      <c r="AG53" s="291"/>
    </row>
    <row r="54" spans="1:33" ht="15.75" customHeight="1">
      <c r="A54" s="312"/>
      <c r="B54" s="163"/>
      <c r="C54" s="293"/>
      <c r="D54" s="294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07"/>
      <c r="S54" s="119"/>
      <c r="T54" s="120"/>
      <c r="U54" s="130"/>
      <c r="V54" s="131"/>
      <c r="W54" s="126"/>
      <c r="X54" s="127"/>
      <c r="Y54" s="12"/>
      <c r="Z54" s="208"/>
      <c r="AA54" s="295"/>
      <c r="AB54" s="296"/>
      <c r="AC54" s="12"/>
      <c r="AD54" s="208"/>
      <c r="AE54" s="165"/>
      <c r="AF54" s="125"/>
      <c r="AG54" s="291"/>
    </row>
    <row r="55" spans="1:33" ht="15.75" customHeight="1" thickBot="1">
      <c r="A55" s="313"/>
      <c r="B55" s="133" t="s">
        <v>117</v>
      </c>
      <c r="C55" s="297"/>
      <c r="D55" s="297"/>
      <c r="E55" s="134"/>
      <c r="F55" s="167"/>
      <c r="G55" s="135"/>
      <c r="H55" s="69"/>
      <c r="I55" s="136">
        <f t="shared" ref="I55:J55" si="2">AVERAGE(I39:I54)</f>
        <v>23</v>
      </c>
      <c r="J55" s="137">
        <f t="shared" si="2"/>
        <v>2000</v>
      </c>
      <c r="K55" s="138">
        <f t="shared" ref="K55:K63" si="3">J55/I55</f>
        <v>86.956521739130437</v>
      </c>
      <c r="L55" s="136">
        <f>AVERAGE(L39:L54)</f>
        <v>23</v>
      </c>
      <c r="M55" s="137">
        <f>AVERAGE(M39:M54)</f>
        <v>1774.9369765411966</v>
      </c>
      <c r="N55" s="138">
        <f t="shared" ref="N55:N63" si="4">M55/L55</f>
        <v>77.171172893095502</v>
      </c>
      <c r="O55" s="139">
        <f t="shared" ref="O55:O63" si="5">L55-I55</f>
        <v>0</v>
      </c>
      <c r="P55" s="140">
        <f t="shared" ref="P55:P63" si="6">N55-K55</f>
        <v>-9.7853488460349354</v>
      </c>
      <c r="Q55" s="141">
        <f t="shared" ref="Q55:Q63" si="7">N55/K55</f>
        <v>0.88746848827059821</v>
      </c>
      <c r="R55" s="308"/>
      <c r="S55" s="142">
        <f>S39</f>
        <v>0.29200231481481481</v>
      </c>
      <c r="T55" s="143">
        <f>INDEX(T39:T54,COUNTA(T39:T54))</f>
        <v>0.5854166666666667</v>
      </c>
      <c r="U55" s="144"/>
      <c r="V55" s="166"/>
      <c r="W55" s="167"/>
      <c r="X55" s="138"/>
      <c r="Y55" s="181">
        <f>SUM(Y39:Y54)</f>
        <v>0</v>
      </c>
      <c r="Z55" s="182">
        <f>SUM(Z39:Z54)</f>
        <v>0</v>
      </c>
      <c r="AA55" s="298"/>
      <c r="AB55" s="299"/>
      <c r="AC55" s="181">
        <f>SUM(AC39:AC54)</f>
        <v>7</v>
      </c>
      <c r="AD55" s="194">
        <f>SUM(AD39:AD54)</f>
        <v>0</v>
      </c>
      <c r="AE55" s="168">
        <f t="shared" ref="AE55:AE63" si="8">M55-J55</f>
        <v>-225.0630234588034</v>
      </c>
      <c r="AF55" s="141">
        <f t="shared" ref="AF55:AF63" si="9">M55/J55</f>
        <v>0.88746848827059832</v>
      </c>
      <c r="AG55" s="292"/>
    </row>
    <row r="56" spans="1:33" ht="15.75" customHeight="1">
      <c r="A56" s="300" t="s">
        <v>231</v>
      </c>
      <c r="B56" s="114" t="s">
        <v>191</v>
      </c>
      <c r="C56" s="375" t="s">
        <v>192</v>
      </c>
      <c r="D56" s="375"/>
      <c r="E56" s="147">
        <v>57.3</v>
      </c>
      <c r="F56" s="97">
        <v>1925</v>
      </c>
      <c r="G56" s="148">
        <f t="shared" ref="G56:G63" si="10">E56*F56</f>
        <v>110302.5</v>
      </c>
      <c r="H56" s="149"/>
      <c r="I56" s="150">
        <v>22</v>
      </c>
      <c r="J56" s="151">
        <v>1800</v>
      </c>
      <c r="K56" s="152">
        <f t="shared" si="3"/>
        <v>81.818181818181813</v>
      </c>
      <c r="L56" s="153">
        <v>22</v>
      </c>
      <c r="M56" s="151">
        <f t="shared" ref="M56:M63" si="11">F56/V56*60</f>
        <v>1598.2472324723253</v>
      </c>
      <c r="N56" s="152">
        <f t="shared" si="4"/>
        <v>72.647601476014785</v>
      </c>
      <c r="O56" s="154">
        <f t="shared" si="5"/>
        <v>0</v>
      </c>
      <c r="P56" s="155">
        <f t="shared" si="6"/>
        <v>-9.1705803421670282</v>
      </c>
      <c r="Q56" s="156">
        <f t="shared" si="7"/>
        <v>0.88791512915129189</v>
      </c>
      <c r="R56" s="306">
        <f>Q72</f>
        <v>0.88878545947299081</v>
      </c>
      <c r="S56" s="157">
        <v>0.29166666666666669</v>
      </c>
      <c r="T56" s="158">
        <v>0.34185185185185185</v>
      </c>
      <c r="U56" s="159"/>
      <c r="V56" s="160">
        <v>72.266666666666637</v>
      </c>
      <c r="W56" s="158"/>
      <c r="X56" s="169"/>
      <c r="Y56" s="12"/>
      <c r="Z56" s="208"/>
      <c r="AA56" s="309"/>
      <c r="AB56" s="310"/>
      <c r="AC56" s="12">
        <v>2</v>
      </c>
      <c r="AD56" s="208"/>
      <c r="AE56" s="115">
        <f t="shared" si="8"/>
        <v>-201.75276752767468</v>
      </c>
      <c r="AF56" s="156">
        <f t="shared" si="9"/>
        <v>0.88791512915129189</v>
      </c>
      <c r="AG56" s="290">
        <f>AF72</f>
        <v>0.88878545947299092</v>
      </c>
    </row>
    <row r="57" spans="1:33" ht="15.75" customHeight="1">
      <c r="A57" s="301"/>
      <c r="B57" s="100" t="s">
        <v>201</v>
      </c>
      <c r="C57" s="374" t="s">
        <v>205</v>
      </c>
      <c r="D57" s="374"/>
      <c r="E57" s="101">
        <v>71.84</v>
      </c>
      <c r="F57" s="102">
        <v>832</v>
      </c>
      <c r="G57" s="103">
        <f t="shared" si="10"/>
        <v>59770.880000000005</v>
      </c>
      <c r="H57" s="26"/>
      <c r="I57" s="104">
        <v>19</v>
      </c>
      <c r="J57" s="105">
        <v>1800</v>
      </c>
      <c r="K57" s="106">
        <f t="shared" si="3"/>
        <v>94.736842105263165</v>
      </c>
      <c r="L57" s="107">
        <v>19</v>
      </c>
      <c r="M57" s="105">
        <f t="shared" si="11"/>
        <v>1604.2849491162285</v>
      </c>
      <c r="N57" s="106">
        <f t="shared" si="4"/>
        <v>84.436049953485707</v>
      </c>
      <c r="O57" s="108">
        <f t="shared" si="5"/>
        <v>0</v>
      </c>
      <c r="P57" s="109">
        <f t="shared" si="6"/>
        <v>-10.300792151777458</v>
      </c>
      <c r="Q57" s="110">
        <f t="shared" si="7"/>
        <v>0.89126941617568245</v>
      </c>
      <c r="R57" s="307"/>
      <c r="S57" s="47">
        <v>0.34513888888888888</v>
      </c>
      <c r="T57" s="48">
        <v>0.36674768518518519</v>
      </c>
      <c r="U57" s="111">
        <v>4.7333333333333272</v>
      </c>
      <c r="V57" s="112">
        <v>31.116666666666681</v>
      </c>
      <c r="W57" s="113"/>
      <c r="X57" s="116"/>
      <c r="Y57" s="12"/>
      <c r="Z57" s="208"/>
      <c r="AA57" s="295"/>
      <c r="AB57" s="296"/>
      <c r="AC57" s="12">
        <v>1</v>
      </c>
      <c r="AD57" s="208"/>
      <c r="AE57" s="117">
        <f t="shared" si="8"/>
        <v>-195.71505088377148</v>
      </c>
      <c r="AF57" s="110">
        <f t="shared" si="9"/>
        <v>0.89126941617568256</v>
      </c>
      <c r="AG57" s="291"/>
    </row>
    <row r="58" spans="1:33" ht="15.75" customHeight="1">
      <c r="A58" s="301"/>
      <c r="B58" s="100" t="s">
        <v>201</v>
      </c>
      <c r="C58" s="374" t="s">
        <v>206</v>
      </c>
      <c r="D58" s="374"/>
      <c r="E58" s="101">
        <v>72.400000000000006</v>
      </c>
      <c r="F58" s="102">
        <v>523</v>
      </c>
      <c r="G58" s="103">
        <f t="shared" si="10"/>
        <v>37865.200000000004</v>
      </c>
      <c r="H58" s="26"/>
      <c r="I58" s="104">
        <v>18</v>
      </c>
      <c r="J58" s="105">
        <v>1800</v>
      </c>
      <c r="K58" s="106">
        <f t="shared" si="3"/>
        <v>100</v>
      </c>
      <c r="L58" s="107">
        <v>18</v>
      </c>
      <c r="M58" s="105">
        <f t="shared" si="11"/>
        <v>1603.7478705281053</v>
      </c>
      <c r="N58" s="106">
        <f t="shared" si="4"/>
        <v>89.097103918228072</v>
      </c>
      <c r="O58" s="108">
        <f t="shared" si="5"/>
        <v>0</v>
      </c>
      <c r="P58" s="109">
        <f t="shared" si="6"/>
        <v>-10.902896081771928</v>
      </c>
      <c r="Q58" s="110">
        <f t="shared" si="7"/>
        <v>0.89097103918228071</v>
      </c>
      <c r="R58" s="307"/>
      <c r="S58" s="47">
        <v>0.37043981481481481</v>
      </c>
      <c r="T58" s="48">
        <v>0.3840277777777778</v>
      </c>
      <c r="U58" s="111">
        <v>5.3166666666666451</v>
      </c>
      <c r="V58" s="112">
        <v>19.566666666666713</v>
      </c>
      <c r="W58" s="113"/>
      <c r="X58" s="116"/>
      <c r="Y58" s="12"/>
      <c r="Z58" s="208"/>
      <c r="AA58" s="295"/>
      <c r="AB58" s="296"/>
      <c r="AC58" s="12">
        <v>1</v>
      </c>
      <c r="AD58" s="208"/>
      <c r="AE58" s="117">
        <f t="shared" si="8"/>
        <v>-196.2521294718947</v>
      </c>
      <c r="AF58" s="110">
        <f t="shared" si="9"/>
        <v>0.89097103918228071</v>
      </c>
      <c r="AG58" s="291"/>
    </row>
    <row r="59" spans="1:33" ht="15.75" customHeight="1">
      <c r="A59" s="301"/>
      <c r="B59" s="100" t="s">
        <v>180</v>
      </c>
      <c r="C59" s="374" t="s">
        <v>181</v>
      </c>
      <c r="D59" s="374"/>
      <c r="E59" s="101">
        <v>24.07</v>
      </c>
      <c r="F59" s="102">
        <v>618</v>
      </c>
      <c r="G59" s="103">
        <f t="shared" si="10"/>
        <v>14875.26</v>
      </c>
      <c r="H59" s="26"/>
      <c r="I59" s="104">
        <v>20</v>
      </c>
      <c r="J59" s="105">
        <v>2600</v>
      </c>
      <c r="K59" s="106">
        <f t="shared" si="3"/>
        <v>130</v>
      </c>
      <c r="L59" s="107">
        <v>20</v>
      </c>
      <c r="M59" s="105">
        <f t="shared" si="11"/>
        <v>2307.8838174273883</v>
      </c>
      <c r="N59" s="106">
        <f t="shared" si="4"/>
        <v>115.39419087136942</v>
      </c>
      <c r="O59" s="108">
        <f t="shared" si="5"/>
        <v>0</v>
      </c>
      <c r="P59" s="109">
        <f t="shared" si="6"/>
        <v>-14.605809128630582</v>
      </c>
      <c r="Q59" s="110">
        <f t="shared" si="7"/>
        <v>0.88764762208745707</v>
      </c>
      <c r="R59" s="307"/>
      <c r="S59" s="47">
        <v>0.38819444444444445</v>
      </c>
      <c r="T59" s="48">
        <v>0.39935185185185185</v>
      </c>
      <c r="U59" s="111">
        <v>5.9999999999999787</v>
      </c>
      <c r="V59" s="112">
        <v>16.066666666666649</v>
      </c>
      <c r="W59" s="113"/>
      <c r="X59" s="116"/>
      <c r="Y59" s="12"/>
      <c r="Z59" s="208"/>
      <c r="AA59" s="295"/>
      <c r="AB59" s="296"/>
      <c r="AC59" s="12">
        <v>1</v>
      </c>
      <c r="AD59" s="208"/>
      <c r="AE59" s="215">
        <f t="shared" si="8"/>
        <v>-292.11618257261171</v>
      </c>
      <c r="AF59" s="216">
        <f t="shared" si="9"/>
        <v>0.88764762208745707</v>
      </c>
      <c r="AG59" s="291"/>
    </row>
    <row r="60" spans="1:33" ht="15.75" customHeight="1">
      <c r="A60" s="302"/>
      <c r="B60" s="100" t="s">
        <v>180</v>
      </c>
      <c r="C60" s="374" t="s">
        <v>182</v>
      </c>
      <c r="D60" s="374"/>
      <c r="E60" s="101">
        <v>29.97</v>
      </c>
      <c r="F60" s="105">
        <v>2973</v>
      </c>
      <c r="G60" s="103">
        <f t="shared" si="10"/>
        <v>89100.81</v>
      </c>
      <c r="H60" s="13"/>
      <c r="I60" s="104">
        <v>20</v>
      </c>
      <c r="J60" s="105">
        <v>2600</v>
      </c>
      <c r="K60" s="106">
        <f t="shared" si="3"/>
        <v>130</v>
      </c>
      <c r="L60" s="118">
        <v>20</v>
      </c>
      <c r="M60" s="105">
        <f t="shared" si="11"/>
        <v>2309.6245144583522</v>
      </c>
      <c r="N60" s="106">
        <f t="shared" si="4"/>
        <v>115.48122572291761</v>
      </c>
      <c r="O60" s="108">
        <f t="shared" si="5"/>
        <v>0</v>
      </c>
      <c r="P60" s="109">
        <f t="shared" si="6"/>
        <v>-14.518774277082386</v>
      </c>
      <c r="Q60" s="110">
        <f t="shared" si="7"/>
        <v>0.88831712094552007</v>
      </c>
      <c r="R60" s="307"/>
      <c r="S60" s="47">
        <v>0.40277777777777779</v>
      </c>
      <c r="T60" s="48">
        <v>0.45641203703703703</v>
      </c>
      <c r="U60" s="111">
        <v>4.9333333333333584</v>
      </c>
      <c r="V60" s="112">
        <v>77.233333333333306</v>
      </c>
      <c r="W60" s="113"/>
      <c r="X60" s="116"/>
      <c r="Y60" s="12"/>
      <c r="Z60" s="208"/>
      <c r="AA60" s="295"/>
      <c r="AB60" s="296"/>
      <c r="AC60" s="12">
        <v>2</v>
      </c>
      <c r="AD60" s="208"/>
      <c r="AE60" s="215">
        <f t="shared" si="8"/>
        <v>-290.37548554164778</v>
      </c>
      <c r="AF60" s="216">
        <f t="shared" si="9"/>
        <v>0.88831712094552007</v>
      </c>
      <c r="AG60" s="291"/>
    </row>
    <row r="61" spans="1:33" ht="15.75" customHeight="1">
      <c r="A61" s="302"/>
      <c r="B61" s="100" t="s">
        <v>201</v>
      </c>
      <c r="C61" s="374" t="s">
        <v>202</v>
      </c>
      <c r="D61" s="374"/>
      <c r="E61" s="101">
        <v>32.06</v>
      </c>
      <c r="F61" s="105">
        <v>1212</v>
      </c>
      <c r="G61" s="121">
        <f t="shared" si="10"/>
        <v>38856.720000000001</v>
      </c>
      <c r="H61" s="122"/>
      <c r="I61" s="104">
        <v>19</v>
      </c>
      <c r="J61" s="105">
        <v>3600</v>
      </c>
      <c r="K61" s="106">
        <f t="shared" si="3"/>
        <v>189.47368421052633</v>
      </c>
      <c r="L61" s="107">
        <v>19</v>
      </c>
      <c r="M61" s="105">
        <f t="shared" si="11"/>
        <v>3198.8269794721505</v>
      </c>
      <c r="N61" s="106">
        <f t="shared" si="4"/>
        <v>168.35931470906056</v>
      </c>
      <c r="O61" s="108">
        <f t="shared" si="5"/>
        <v>0</v>
      </c>
      <c r="P61" s="109">
        <f t="shared" si="6"/>
        <v>-21.114369501465774</v>
      </c>
      <c r="Q61" s="110">
        <f t="shared" si="7"/>
        <v>0.88856304985337509</v>
      </c>
      <c r="R61" s="307"/>
      <c r="S61" s="47">
        <v>0.45990740740740743</v>
      </c>
      <c r="T61" s="48">
        <v>0.47569444444444442</v>
      </c>
      <c r="U61" s="111">
        <v>5.0333333333333741</v>
      </c>
      <c r="V61" s="112">
        <v>22.733333333333263</v>
      </c>
      <c r="W61" s="113">
        <v>0.47569444444444442</v>
      </c>
      <c r="X61" s="116">
        <v>0.51388888888888884</v>
      </c>
      <c r="Y61" s="12"/>
      <c r="Z61" s="208"/>
      <c r="AA61" s="295"/>
      <c r="AB61" s="296"/>
      <c r="AC61" s="12">
        <v>1</v>
      </c>
      <c r="AD61" s="208"/>
      <c r="AE61" s="215">
        <f t="shared" si="8"/>
        <v>-401.17302052784953</v>
      </c>
      <c r="AF61" s="216">
        <f t="shared" si="9"/>
        <v>0.88856304985337509</v>
      </c>
      <c r="AG61" s="291"/>
    </row>
    <row r="62" spans="1:33" ht="15.75" customHeight="1">
      <c r="A62" s="302"/>
      <c r="B62" s="100" t="s">
        <v>178</v>
      </c>
      <c r="C62" s="374" t="s">
        <v>203</v>
      </c>
      <c r="D62" s="374"/>
      <c r="E62" s="101">
        <v>57.73</v>
      </c>
      <c r="F62" s="105">
        <v>1019</v>
      </c>
      <c r="G62" s="121">
        <f t="shared" si="10"/>
        <v>58826.869999999995</v>
      </c>
      <c r="H62" s="62"/>
      <c r="I62" s="104">
        <v>22</v>
      </c>
      <c r="J62" s="105">
        <v>1800</v>
      </c>
      <c r="K62" s="106">
        <f t="shared" si="3"/>
        <v>81.818181818181813</v>
      </c>
      <c r="L62" s="118">
        <v>22</v>
      </c>
      <c r="M62" s="105">
        <f t="shared" si="11"/>
        <v>1598.4313725490169</v>
      </c>
      <c r="N62" s="106">
        <f t="shared" si="4"/>
        <v>72.655971479500764</v>
      </c>
      <c r="O62" s="123">
        <f t="shared" si="5"/>
        <v>0</v>
      </c>
      <c r="P62" s="124">
        <f t="shared" si="6"/>
        <v>-9.1622103386810494</v>
      </c>
      <c r="Q62" s="125">
        <f t="shared" si="7"/>
        <v>0.88801742919389826</v>
      </c>
      <c r="R62" s="307"/>
      <c r="S62" s="47">
        <v>0.51388888888888884</v>
      </c>
      <c r="T62" s="48">
        <v>0.54045138888888888</v>
      </c>
      <c r="U62" s="111">
        <v>54.999999999999964</v>
      </c>
      <c r="V62" s="112">
        <v>38.250000000000064</v>
      </c>
      <c r="W62" s="113"/>
      <c r="X62" s="116"/>
      <c r="Y62" s="12"/>
      <c r="Z62" s="208"/>
      <c r="AA62" s="295"/>
      <c r="AB62" s="296"/>
      <c r="AC62" s="12">
        <v>1</v>
      </c>
      <c r="AD62" s="208"/>
      <c r="AE62" s="215">
        <f t="shared" si="8"/>
        <v>-201.56862745098306</v>
      </c>
      <c r="AF62" s="216">
        <f t="shared" si="9"/>
        <v>0.88801742919389826</v>
      </c>
      <c r="AG62" s="291"/>
    </row>
    <row r="63" spans="1:33" ht="15.75" customHeight="1">
      <c r="A63" s="302"/>
      <c r="B63" s="100" t="s">
        <v>178</v>
      </c>
      <c r="C63" s="374" t="s">
        <v>204</v>
      </c>
      <c r="D63" s="374"/>
      <c r="E63" s="101">
        <v>57.73</v>
      </c>
      <c r="F63" s="105">
        <v>801</v>
      </c>
      <c r="G63" s="121">
        <f t="shared" si="10"/>
        <v>46241.729999999996</v>
      </c>
      <c r="H63" s="62"/>
      <c r="I63" s="104">
        <v>22</v>
      </c>
      <c r="J63" s="105">
        <v>1800</v>
      </c>
      <c r="K63" s="106">
        <f t="shared" si="3"/>
        <v>81.818181818181813</v>
      </c>
      <c r="L63" s="118">
        <v>22</v>
      </c>
      <c r="M63" s="105">
        <f t="shared" si="11"/>
        <v>1599.3344425956705</v>
      </c>
      <c r="N63" s="106">
        <f t="shared" si="4"/>
        <v>72.697020117985019</v>
      </c>
      <c r="O63" s="123">
        <f t="shared" si="5"/>
        <v>0</v>
      </c>
      <c r="P63" s="124">
        <f t="shared" si="6"/>
        <v>-9.1211617001967937</v>
      </c>
      <c r="Q63" s="125">
        <f t="shared" si="7"/>
        <v>0.88851913477537248</v>
      </c>
      <c r="R63" s="307"/>
      <c r="S63" s="47">
        <v>0.54374999999999996</v>
      </c>
      <c r="T63" s="48">
        <v>0.56461805555555555</v>
      </c>
      <c r="U63" s="111">
        <v>4.7499999999999432</v>
      </c>
      <c r="V63" s="112">
        <v>30.050000000000061</v>
      </c>
      <c r="W63" s="113"/>
      <c r="X63" s="116"/>
      <c r="Y63" s="12"/>
      <c r="Z63" s="208"/>
      <c r="AA63" s="295"/>
      <c r="AB63" s="296"/>
      <c r="AC63" s="12">
        <v>2</v>
      </c>
      <c r="AD63" s="208"/>
      <c r="AE63" s="215">
        <f t="shared" si="8"/>
        <v>-200.66555740432955</v>
      </c>
      <c r="AF63" s="216">
        <f t="shared" si="9"/>
        <v>0.88851913477537248</v>
      </c>
      <c r="AG63" s="291"/>
    </row>
    <row r="64" spans="1:33" ht="15.75" customHeight="1">
      <c r="A64" s="302"/>
      <c r="B64" s="100"/>
      <c r="C64" s="374"/>
      <c r="D64" s="374"/>
      <c r="E64" s="101"/>
      <c r="F64" s="105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07"/>
      <c r="S64" s="47"/>
      <c r="T64" s="48"/>
      <c r="U64" s="111"/>
      <c r="V64" s="112"/>
      <c r="W64" s="113"/>
      <c r="X64" s="116"/>
      <c r="Y64" s="12"/>
      <c r="Z64" s="208"/>
      <c r="AA64" s="295"/>
      <c r="AB64" s="296"/>
      <c r="AC64" s="12"/>
      <c r="AD64" s="208"/>
      <c r="AE64" s="215"/>
      <c r="AF64" s="216"/>
      <c r="AG64" s="291"/>
    </row>
    <row r="65" spans="1:33" ht="15.75" customHeight="1">
      <c r="A65" s="302"/>
      <c r="B65" s="100"/>
      <c r="C65" s="374"/>
      <c r="D65" s="374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07"/>
      <c r="S65" s="47"/>
      <c r="T65" s="48"/>
      <c r="U65" s="111"/>
      <c r="V65" s="112"/>
      <c r="W65" s="113"/>
      <c r="X65" s="116"/>
      <c r="Y65" s="12"/>
      <c r="Z65" s="208"/>
      <c r="AA65" s="295"/>
      <c r="AB65" s="296"/>
      <c r="AC65" s="12"/>
      <c r="AD65" s="208"/>
      <c r="AE65" s="215"/>
      <c r="AF65" s="216"/>
      <c r="AG65" s="291"/>
    </row>
    <row r="66" spans="1:33" ht="15.75" customHeight="1">
      <c r="A66" s="302"/>
      <c r="B66" s="100"/>
      <c r="C66" s="374"/>
      <c r="D66" s="374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07"/>
      <c r="S66" s="47"/>
      <c r="T66" s="48"/>
      <c r="U66" s="111"/>
      <c r="V66" s="112"/>
      <c r="W66" s="113"/>
      <c r="X66" s="116"/>
      <c r="Y66" s="12"/>
      <c r="Z66" s="208"/>
      <c r="AA66" s="295"/>
      <c r="AB66" s="296"/>
      <c r="AC66" s="12"/>
      <c r="AD66" s="208"/>
      <c r="AE66" s="215"/>
      <c r="AF66" s="216"/>
      <c r="AG66" s="291"/>
    </row>
    <row r="67" spans="1:33" ht="15.75" customHeight="1">
      <c r="A67" s="302"/>
      <c r="B67" s="100"/>
      <c r="C67" s="374"/>
      <c r="D67" s="374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07"/>
      <c r="S67" s="47"/>
      <c r="T67" s="48"/>
      <c r="U67" s="111"/>
      <c r="V67" s="112"/>
      <c r="W67" s="113"/>
      <c r="X67" s="116"/>
      <c r="Y67" s="12"/>
      <c r="Z67" s="208"/>
      <c r="AA67" s="295"/>
      <c r="AB67" s="296"/>
      <c r="AC67" s="12"/>
      <c r="AD67" s="208"/>
      <c r="AE67" s="215"/>
      <c r="AF67" s="216"/>
      <c r="AG67" s="291"/>
    </row>
    <row r="68" spans="1:33" ht="15.75" customHeight="1">
      <c r="A68" s="302"/>
      <c r="B68" s="100"/>
      <c r="C68" s="374"/>
      <c r="D68" s="374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07"/>
      <c r="S68" s="47"/>
      <c r="T68" s="48"/>
      <c r="U68" s="111"/>
      <c r="V68" s="112"/>
      <c r="W68" s="113"/>
      <c r="X68" s="116"/>
      <c r="Y68" s="12"/>
      <c r="Z68" s="208"/>
      <c r="AA68" s="295"/>
      <c r="AB68" s="296"/>
      <c r="AC68" s="12"/>
      <c r="AD68" s="208"/>
      <c r="AE68" s="215"/>
      <c r="AF68" s="216"/>
      <c r="AG68" s="291"/>
    </row>
    <row r="69" spans="1:33" ht="15.75" customHeight="1">
      <c r="A69" s="302"/>
      <c r="B69" s="100"/>
      <c r="C69" s="374"/>
      <c r="D69" s="374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07"/>
      <c r="S69" s="47"/>
      <c r="T69" s="48"/>
      <c r="U69" s="111"/>
      <c r="V69" s="112"/>
      <c r="W69" s="113"/>
      <c r="X69" s="116"/>
      <c r="Y69" s="12"/>
      <c r="Z69" s="208"/>
      <c r="AA69" s="295"/>
      <c r="AB69" s="296"/>
      <c r="AC69" s="12"/>
      <c r="AD69" s="208"/>
      <c r="AE69" s="215"/>
      <c r="AF69" s="216"/>
      <c r="AG69" s="291"/>
    </row>
    <row r="70" spans="1:33" ht="15.75" customHeight="1">
      <c r="A70" s="302"/>
      <c r="B70" s="100"/>
      <c r="C70" s="374"/>
      <c r="D70" s="374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07"/>
      <c r="S70" s="47"/>
      <c r="T70" s="48"/>
      <c r="U70" s="111"/>
      <c r="V70" s="112"/>
      <c r="W70" s="113"/>
      <c r="X70" s="116"/>
      <c r="Y70" s="12"/>
      <c r="Z70" s="208"/>
      <c r="AA70" s="295"/>
      <c r="AB70" s="296"/>
      <c r="AC70" s="12"/>
      <c r="AD70" s="208"/>
      <c r="AE70" s="215"/>
      <c r="AF70" s="216"/>
      <c r="AG70" s="291"/>
    </row>
    <row r="71" spans="1:33" ht="15.75" customHeight="1">
      <c r="A71" s="302"/>
      <c r="B71" s="100"/>
      <c r="C71" s="374"/>
      <c r="D71" s="374"/>
      <c r="E71" s="184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07"/>
      <c r="S71" s="119"/>
      <c r="T71" s="120"/>
      <c r="U71" s="130"/>
      <c r="V71" s="131"/>
      <c r="W71" s="126"/>
      <c r="X71" s="127"/>
      <c r="Y71" s="12"/>
      <c r="Z71" s="208"/>
      <c r="AA71" s="295"/>
      <c r="AB71" s="296"/>
      <c r="AC71" s="12"/>
      <c r="AD71" s="208"/>
      <c r="AE71" s="165"/>
      <c r="AF71" s="125"/>
      <c r="AG71" s="291"/>
    </row>
    <row r="72" spans="1:33" ht="15.75" customHeight="1" thickBot="1">
      <c r="A72" s="303"/>
      <c r="B72" s="133" t="s">
        <v>117</v>
      </c>
      <c r="C72" s="297"/>
      <c r="D72" s="297"/>
      <c r="E72" s="134"/>
      <c r="F72" s="167"/>
      <c r="G72" s="135"/>
      <c r="H72" s="69"/>
      <c r="I72" s="136">
        <f t="shared" ref="I72:J72" si="12">AVERAGE(I56:I71)</f>
        <v>20.25</v>
      </c>
      <c r="J72" s="137">
        <f t="shared" si="12"/>
        <v>2225</v>
      </c>
      <c r="K72" s="138">
        <f>J72/I72</f>
        <v>109.87654320987654</v>
      </c>
      <c r="L72" s="136">
        <f>AVERAGE(L56:L71)</f>
        <v>20.25</v>
      </c>
      <c r="M72" s="137">
        <f>AVERAGE(M56:M71)</f>
        <v>1977.5476473274048</v>
      </c>
      <c r="N72" s="138">
        <f>M72/L72</f>
        <v>97.656673942094059</v>
      </c>
      <c r="O72" s="139">
        <f>L72-I72</f>
        <v>0</v>
      </c>
      <c r="P72" s="140">
        <f>N72-K72</f>
        <v>-12.219869267782485</v>
      </c>
      <c r="Q72" s="141">
        <f>N72/K72</f>
        <v>0.88878545947299081</v>
      </c>
      <c r="R72" s="308"/>
      <c r="S72" s="142">
        <f>S56</f>
        <v>0.29166666666666669</v>
      </c>
      <c r="T72" s="143">
        <f>INDEX(T56:T71,COUNTA(T56:T71))</f>
        <v>0.56461805555555555</v>
      </c>
      <c r="U72" s="144"/>
      <c r="V72" s="166"/>
      <c r="W72" s="167"/>
      <c r="X72" s="138"/>
      <c r="Y72" s="181">
        <f>SUM(Y56:Y71)</f>
        <v>0</v>
      </c>
      <c r="Z72" s="182">
        <f>SUM(Z56:Z71)</f>
        <v>0</v>
      </c>
      <c r="AA72" s="298"/>
      <c r="AB72" s="299"/>
      <c r="AC72" s="181">
        <f>SUM(AC56:AC71)</f>
        <v>11</v>
      </c>
      <c r="AD72" s="194">
        <f>SUM(AD56:AD71)</f>
        <v>0</v>
      </c>
      <c r="AE72" s="168">
        <f>M72-J72</f>
        <v>-247.45235267259523</v>
      </c>
      <c r="AF72" s="141">
        <f>M72/J72</f>
        <v>0.88878545947299092</v>
      </c>
      <c r="AG72" s="292"/>
    </row>
    <row r="73" spans="1:33" ht="15.75" customHeight="1">
      <c r="A73" s="311" t="s">
        <v>118</v>
      </c>
      <c r="B73" s="100" t="s">
        <v>180</v>
      </c>
      <c r="C73" s="293" t="s">
        <v>207</v>
      </c>
      <c r="D73" s="294"/>
      <c r="E73" s="101">
        <v>21.74</v>
      </c>
      <c r="F73" s="102">
        <v>804</v>
      </c>
      <c r="G73" s="121">
        <f>E73*F73</f>
        <v>17478.96</v>
      </c>
      <c r="H73" s="62"/>
      <c r="I73" s="104">
        <v>6</v>
      </c>
      <c r="J73" s="105">
        <v>3600</v>
      </c>
      <c r="K73" s="106">
        <f>J73/I73</f>
        <v>600</v>
      </c>
      <c r="L73" s="118">
        <v>6</v>
      </c>
      <c r="M73" s="105">
        <f>F73/V73*60</f>
        <v>3259.4594594594605</v>
      </c>
      <c r="N73" s="106">
        <f>M73/L73</f>
        <v>543.24324324324346</v>
      </c>
      <c r="O73" s="123">
        <f>L73-I73</f>
        <v>0</v>
      </c>
      <c r="P73" s="124">
        <f>N73-K73</f>
        <v>-56.756756756756545</v>
      </c>
      <c r="Q73" s="125">
        <f>N73/K73</f>
        <v>0.90540540540540571</v>
      </c>
      <c r="R73" s="306">
        <f>Q89</f>
        <v>0.90289977270426802</v>
      </c>
      <c r="S73" s="47">
        <v>0.49041666666666667</v>
      </c>
      <c r="T73" s="48">
        <v>0.50069444444444444</v>
      </c>
      <c r="U73" s="111">
        <v>55.199999999999996</v>
      </c>
      <c r="V73" s="112">
        <v>14.799999999999995</v>
      </c>
      <c r="W73" s="113"/>
      <c r="X73" s="162"/>
      <c r="Y73" s="12"/>
      <c r="Z73" s="208"/>
      <c r="AA73" s="309"/>
      <c r="AB73" s="310"/>
      <c r="AC73" s="12">
        <v>1</v>
      </c>
      <c r="AD73" s="208"/>
      <c r="AE73" s="115">
        <f>M73-J73</f>
        <v>-340.5405405405395</v>
      </c>
      <c r="AF73" s="156">
        <f>M73/J73</f>
        <v>0.90540540540540571</v>
      </c>
      <c r="AG73" s="290">
        <f>AF89</f>
        <v>0.90289977270426791</v>
      </c>
    </row>
    <row r="74" spans="1:33" ht="15.75" customHeight="1">
      <c r="A74" s="312"/>
      <c r="B74" s="100" t="s">
        <v>236</v>
      </c>
      <c r="C74" s="293" t="s">
        <v>237</v>
      </c>
      <c r="D74" s="294"/>
      <c r="E74" s="101">
        <v>27.05</v>
      </c>
      <c r="F74" s="102">
        <v>1870</v>
      </c>
      <c r="G74" s="121">
        <f>E74*F74</f>
        <v>50583.5</v>
      </c>
      <c r="H74" s="62"/>
      <c r="I74" s="104">
        <v>6</v>
      </c>
      <c r="J74" s="105">
        <v>3273</v>
      </c>
      <c r="K74" s="106">
        <f>J74/I74</f>
        <v>545.5</v>
      </c>
      <c r="L74" s="118">
        <v>6</v>
      </c>
      <c r="M74" s="105">
        <f>F74/V74*60</f>
        <v>2946.1706783369727</v>
      </c>
      <c r="N74" s="106">
        <f>M74/L74</f>
        <v>491.02844638949546</v>
      </c>
      <c r="O74" s="123">
        <f>L74-I74</f>
        <v>0</v>
      </c>
      <c r="P74" s="124">
        <f>N74-K74</f>
        <v>-54.471553610504543</v>
      </c>
      <c r="Q74" s="125">
        <f>N74/K74</f>
        <v>0.9001438063968753</v>
      </c>
      <c r="R74" s="307"/>
      <c r="S74" s="47">
        <v>0.50416666666666665</v>
      </c>
      <c r="T74" s="48">
        <v>0.53061342592592597</v>
      </c>
      <c r="U74" s="111">
        <v>4.9999999999999822</v>
      </c>
      <c r="V74" s="112">
        <v>38.083333333333428</v>
      </c>
      <c r="W74" s="113"/>
      <c r="X74" s="116"/>
      <c r="Y74" s="12"/>
      <c r="Z74" s="208"/>
      <c r="AA74" s="295"/>
      <c r="AB74" s="296"/>
      <c r="AC74" s="12">
        <v>1</v>
      </c>
      <c r="AD74" s="208"/>
      <c r="AE74" s="117">
        <f>M74-J74</f>
        <v>-326.82932166302726</v>
      </c>
      <c r="AF74" s="110">
        <f>M74/J74</f>
        <v>0.9001438063968753</v>
      </c>
      <c r="AG74" s="291"/>
    </row>
    <row r="75" spans="1:33" ht="15.75" customHeight="1">
      <c r="A75" s="312"/>
      <c r="B75" s="100"/>
      <c r="C75" s="293"/>
      <c r="D75" s="294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07"/>
      <c r="S75" s="47"/>
      <c r="T75" s="48"/>
      <c r="U75" s="111"/>
      <c r="V75" s="112"/>
      <c r="W75" s="113"/>
      <c r="X75" s="116"/>
      <c r="Y75" s="12"/>
      <c r="Z75" s="208"/>
      <c r="AA75" s="295"/>
      <c r="AB75" s="296"/>
      <c r="AC75" s="12"/>
      <c r="AD75" s="208"/>
      <c r="AE75" s="117"/>
      <c r="AF75" s="110"/>
      <c r="AG75" s="291"/>
    </row>
    <row r="76" spans="1:33" ht="15.75" customHeight="1">
      <c r="A76" s="312"/>
      <c r="B76" s="100"/>
      <c r="C76" s="293"/>
      <c r="D76" s="294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07"/>
      <c r="S76" s="47"/>
      <c r="T76" s="48"/>
      <c r="U76" s="111"/>
      <c r="V76" s="112"/>
      <c r="W76" s="113"/>
      <c r="X76" s="116"/>
      <c r="Y76" s="12"/>
      <c r="Z76" s="208"/>
      <c r="AA76" s="295"/>
      <c r="AB76" s="296"/>
      <c r="AC76" s="12"/>
      <c r="AD76" s="208"/>
      <c r="AE76" s="117"/>
      <c r="AF76" s="110"/>
      <c r="AG76" s="291"/>
    </row>
    <row r="77" spans="1:33" ht="15.75" customHeight="1">
      <c r="A77" s="312"/>
      <c r="B77" s="100"/>
      <c r="C77" s="293"/>
      <c r="D77" s="294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307"/>
      <c r="S77" s="47"/>
      <c r="T77" s="48"/>
      <c r="U77" s="111"/>
      <c r="V77" s="112"/>
      <c r="W77" s="113"/>
      <c r="X77" s="116"/>
      <c r="Y77" s="12"/>
      <c r="Z77" s="208"/>
      <c r="AA77" s="295"/>
      <c r="AB77" s="296"/>
      <c r="AC77" s="12"/>
      <c r="AD77" s="208"/>
      <c r="AE77" s="117"/>
      <c r="AF77" s="110"/>
      <c r="AG77" s="291"/>
    </row>
    <row r="78" spans="1:33" ht="15.75" customHeight="1">
      <c r="A78" s="312"/>
      <c r="B78" s="100"/>
      <c r="C78" s="293"/>
      <c r="D78" s="294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07"/>
      <c r="S78" s="47"/>
      <c r="T78" s="48"/>
      <c r="U78" s="111"/>
      <c r="V78" s="112"/>
      <c r="W78" s="113"/>
      <c r="X78" s="116"/>
      <c r="Y78" s="12"/>
      <c r="Z78" s="208"/>
      <c r="AA78" s="295"/>
      <c r="AB78" s="296"/>
      <c r="AC78" s="12"/>
      <c r="AD78" s="208"/>
      <c r="AE78" s="117"/>
      <c r="AF78" s="110"/>
      <c r="AG78" s="291"/>
    </row>
    <row r="79" spans="1:33" ht="15.75" customHeight="1">
      <c r="A79" s="312"/>
      <c r="B79" s="100"/>
      <c r="C79" s="293"/>
      <c r="D79" s="294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307"/>
      <c r="S79" s="47"/>
      <c r="T79" s="48"/>
      <c r="U79" s="111"/>
      <c r="V79" s="112"/>
      <c r="W79" s="113"/>
      <c r="X79" s="116"/>
      <c r="Y79" s="12"/>
      <c r="Z79" s="208"/>
      <c r="AA79" s="295"/>
      <c r="AB79" s="296"/>
      <c r="AC79" s="12"/>
      <c r="AD79" s="208"/>
      <c r="AE79" s="117"/>
      <c r="AF79" s="110"/>
      <c r="AG79" s="291"/>
    </row>
    <row r="80" spans="1:33" ht="15.75" customHeight="1">
      <c r="A80" s="312"/>
      <c r="B80" s="100"/>
      <c r="C80" s="293"/>
      <c r="D80" s="294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07"/>
      <c r="S80" s="47"/>
      <c r="T80" s="48"/>
      <c r="U80" s="111"/>
      <c r="V80" s="112"/>
      <c r="W80" s="113"/>
      <c r="X80" s="116"/>
      <c r="Y80" s="12"/>
      <c r="Z80" s="208"/>
      <c r="AA80" s="295"/>
      <c r="AB80" s="296"/>
      <c r="AC80" s="12"/>
      <c r="AD80" s="208"/>
      <c r="AE80" s="117"/>
      <c r="AF80" s="110"/>
      <c r="AG80" s="291"/>
    </row>
    <row r="81" spans="1:33" ht="15.75" customHeight="1">
      <c r="A81" s="312"/>
      <c r="B81" s="100"/>
      <c r="C81" s="293"/>
      <c r="D81" s="294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07"/>
      <c r="S81" s="47"/>
      <c r="T81" s="48"/>
      <c r="U81" s="111"/>
      <c r="V81" s="112"/>
      <c r="W81" s="113"/>
      <c r="X81" s="127"/>
      <c r="Y81" s="12"/>
      <c r="Z81" s="208"/>
      <c r="AA81" s="295"/>
      <c r="AB81" s="296"/>
      <c r="AC81" s="12"/>
      <c r="AD81" s="208"/>
      <c r="AE81" s="117"/>
      <c r="AF81" s="110"/>
      <c r="AG81" s="291"/>
    </row>
    <row r="82" spans="1:33" ht="15.75" customHeight="1">
      <c r="A82" s="312"/>
      <c r="B82" s="100"/>
      <c r="C82" s="293"/>
      <c r="D82" s="294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07"/>
      <c r="S82" s="47"/>
      <c r="T82" s="48"/>
      <c r="U82" s="111"/>
      <c r="V82" s="112"/>
      <c r="W82" s="113"/>
      <c r="X82" s="127"/>
      <c r="Y82" s="12"/>
      <c r="Z82" s="208"/>
      <c r="AA82" s="295"/>
      <c r="AB82" s="296"/>
      <c r="AC82" s="12"/>
      <c r="AD82" s="208"/>
      <c r="AE82" s="117"/>
      <c r="AF82" s="110"/>
      <c r="AG82" s="291"/>
    </row>
    <row r="83" spans="1:33" ht="15.75" customHeight="1">
      <c r="A83" s="312"/>
      <c r="B83" s="100"/>
      <c r="C83" s="293"/>
      <c r="D83" s="294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07"/>
      <c r="S83" s="47"/>
      <c r="T83" s="48"/>
      <c r="U83" s="111"/>
      <c r="V83" s="112"/>
      <c r="W83" s="113"/>
      <c r="X83" s="127"/>
      <c r="Y83" s="12"/>
      <c r="Z83" s="208"/>
      <c r="AA83" s="295"/>
      <c r="AB83" s="296"/>
      <c r="AC83" s="12"/>
      <c r="AD83" s="208"/>
      <c r="AE83" s="117"/>
      <c r="AF83" s="110"/>
      <c r="AG83" s="291"/>
    </row>
    <row r="84" spans="1:33" ht="15.75" customHeight="1">
      <c r="A84" s="312"/>
      <c r="B84" s="100"/>
      <c r="C84" s="293"/>
      <c r="D84" s="294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07"/>
      <c r="S84" s="47"/>
      <c r="T84" s="48"/>
      <c r="U84" s="111"/>
      <c r="V84" s="112"/>
      <c r="W84" s="113"/>
      <c r="X84" s="127"/>
      <c r="Y84" s="12"/>
      <c r="Z84" s="208"/>
      <c r="AA84" s="295"/>
      <c r="AB84" s="296"/>
      <c r="AC84" s="12"/>
      <c r="AD84" s="208"/>
      <c r="AE84" s="117"/>
      <c r="AF84" s="110"/>
      <c r="AG84" s="291"/>
    </row>
    <row r="85" spans="1:33" ht="15.75" customHeight="1">
      <c r="A85" s="312"/>
      <c r="B85" s="100"/>
      <c r="C85" s="293"/>
      <c r="D85" s="294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07"/>
      <c r="S85" s="47"/>
      <c r="T85" s="48"/>
      <c r="U85" s="111"/>
      <c r="V85" s="112"/>
      <c r="W85" s="113"/>
      <c r="X85" s="127"/>
      <c r="Y85" s="12"/>
      <c r="Z85" s="208"/>
      <c r="AA85" s="295"/>
      <c r="AB85" s="296"/>
      <c r="AC85" s="12"/>
      <c r="AD85" s="208"/>
      <c r="AE85" s="117"/>
      <c r="AF85" s="110"/>
      <c r="AG85" s="291"/>
    </row>
    <row r="86" spans="1:33" ht="15.75" customHeight="1">
      <c r="A86" s="312"/>
      <c r="B86" s="100"/>
      <c r="C86" s="293"/>
      <c r="D86" s="294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07"/>
      <c r="S86" s="47"/>
      <c r="T86" s="48"/>
      <c r="U86" s="111"/>
      <c r="V86" s="112"/>
      <c r="W86" s="113"/>
      <c r="X86" s="127"/>
      <c r="Y86" s="12"/>
      <c r="Z86" s="208"/>
      <c r="AA86" s="295"/>
      <c r="AB86" s="296"/>
      <c r="AC86" s="12"/>
      <c r="AD86" s="208"/>
      <c r="AE86" s="117"/>
      <c r="AF86" s="110"/>
      <c r="AG86" s="291"/>
    </row>
    <row r="87" spans="1:33" ht="15.75" customHeight="1">
      <c r="A87" s="312"/>
      <c r="B87" s="100"/>
      <c r="C87" s="293"/>
      <c r="D87" s="294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07"/>
      <c r="S87" s="47"/>
      <c r="T87" s="48"/>
      <c r="U87" s="111"/>
      <c r="V87" s="112"/>
      <c r="W87" s="113"/>
      <c r="X87" s="127"/>
      <c r="Y87" s="12"/>
      <c r="Z87" s="208"/>
      <c r="AA87" s="295"/>
      <c r="AB87" s="296"/>
      <c r="AC87" s="12"/>
      <c r="AD87" s="208"/>
      <c r="AE87" s="117"/>
      <c r="AF87" s="110"/>
      <c r="AG87" s="291"/>
    </row>
    <row r="88" spans="1:33" ht="15.75" customHeight="1">
      <c r="A88" s="312"/>
      <c r="B88" s="163"/>
      <c r="C88" s="293"/>
      <c r="D88" s="294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07"/>
      <c r="S88" s="119"/>
      <c r="T88" s="120"/>
      <c r="U88" s="130"/>
      <c r="V88" s="131"/>
      <c r="W88" s="126"/>
      <c r="X88" s="127"/>
      <c r="Y88" s="12"/>
      <c r="Z88" s="208"/>
      <c r="AA88" s="295"/>
      <c r="AB88" s="296"/>
      <c r="AC88" s="12"/>
      <c r="AD88" s="208"/>
      <c r="AE88" s="165"/>
      <c r="AF88" s="125"/>
      <c r="AG88" s="291"/>
    </row>
    <row r="89" spans="1:33" ht="15.75" customHeight="1" thickBot="1">
      <c r="A89" s="313"/>
      <c r="B89" s="133" t="s">
        <v>117</v>
      </c>
      <c r="C89" s="297"/>
      <c r="D89" s="297"/>
      <c r="E89" s="134"/>
      <c r="F89" s="167"/>
      <c r="G89" s="135"/>
      <c r="H89" s="69"/>
      <c r="I89" s="136">
        <f t="shared" ref="I89:J89" si="13">AVERAGE(I73:I88)</f>
        <v>6</v>
      </c>
      <c r="J89" s="137">
        <f t="shared" si="13"/>
        <v>3436.5</v>
      </c>
      <c r="K89" s="138">
        <f>J89/I89</f>
        <v>572.75</v>
      </c>
      <c r="L89" s="136">
        <f>AVERAGE(L73:L88)</f>
        <v>6</v>
      </c>
      <c r="M89" s="137">
        <f>AVERAGE(M73:M88)</f>
        <v>3102.8150688982169</v>
      </c>
      <c r="N89" s="138">
        <f>M89/L89</f>
        <v>517.13584481636951</v>
      </c>
      <c r="O89" s="139">
        <f>L89-I89</f>
        <v>0</v>
      </c>
      <c r="P89" s="140">
        <f>N89-K89</f>
        <v>-55.614155183630487</v>
      </c>
      <c r="Q89" s="141">
        <f>N89/K89</f>
        <v>0.90289977270426802</v>
      </c>
      <c r="R89" s="308"/>
      <c r="S89" s="142">
        <f>S73</f>
        <v>0.49041666666666667</v>
      </c>
      <c r="T89" s="143">
        <f>INDEX(T73:T88,COUNTA(T73:T88))</f>
        <v>0.53061342592592597</v>
      </c>
      <c r="U89" s="144"/>
      <c r="V89" s="166"/>
      <c r="W89" s="167"/>
      <c r="X89" s="138"/>
      <c r="Y89" s="181">
        <f>SUM(Y73:Y88)</f>
        <v>0</v>
      </c>
      <c r="Z89" s="182">
        <f>SUM(Z73:Z88)</f>
        <v>0</v>
      </c>
      <c r="AA89" s="298"/>
      <c r="AB89" s="299"/>
      <c r="AC89" s="181">
        <f>SUM(AC73:AC88)</f>
        <v>2</v>
      </c>
      <c r="AD89" s="194">
        <f>SUM(AD73:AD88)</f>
        <v>0</v>
      </c>
      <c r="AE89" s="168">
        <f>M89-J89</f>
        <v>-333.68493110178315</v>
      </c>
      <c r="AF89" s="141">
        <f>M89/J89</f>
        <v>0.90289977270426791</v>
      </c>
      <c r="AG89" s="292"/>
    </row>
    <row r="90" spans="1:33" ht="15.75" customHeight="1">
      <c r="A90" s="300" t="s">
        <v>215</v>
      </c>
      <c r="B90" s="146" t="s">
        <v>184</v>
      </c>
      <c r="C90" s="304" t="s">
        <v>210</v>
      </c>
      <c r="D90" s="305"/>
      <c r="E90" s="147">
        <v>50.67</v>
      </c>
      <c r="F90" s="97">
        <v>589</v>
      </c>
      <c r="G90" s="148">
        <f>E90*F90</f>
        <v>29844.63</v>
      </c>
      <c r="H90" s="149"/>
      <c r="I90" s="150">
        <v>20</v>
      </c>
      <c r="J90" s="151">
        <v>2000</v>
      </c>
      <c r="K90" s="152">
        <f>J90/I90</f>
        <v>100</v>
      </c>
      <c r="L90" s="153">
        <v>20</v>
      </c>
      <c r="M90" s="151">
        <f>F90/V90*60</f>
        <v>1774.3933054393285</v>
      </c>
      <c r="N90" s="152">
        <f>M90/L90</f>
        <v>88.71966527196642</v>
      </c>
      <c r="O90" s="154">
        <f>L90-I90</f>
        <v>0</v>
      </c>
      <c r="P90" s="155">
        <f>N90-K90</f>
        <v>-11.28033472803358</v>
      </c>
      <c r="Q90" s="156">
        <f>N90/K90</f>
        <v>0.88719665271966419</v>
      </c>
      <c r="R90" s="306">
        <f>Q106</f>
        <v>0.88718327528483198</v>
      </c>
      <c r="S90" s="157">
        <v>0.70839120370370368</v>
      </c>
      <c r="T90" s="158">
        <v>0.72222222222222221</v>
      </c>
      <c r="U90" s="159"/>
      <c r="V90" s="160">
        <v>19.916666666666689</v>
      </c>
      <c r="W90" s="158"/>
      <c r="X90" s="169"/>
      <c r="Y90" s="206"/>
      <c r="Z90" s="207"/>
      <c r="AA90" s="309"/>
      <c r="AB90" s="310"/>
      <c r="AC90" s="206">
        <v>1</v>
      </c>
      <c r="AD90" s="207"/>
      <c r="AE90" s="115">
        <f>M90-J90</f>
        <v>-225.60669456067149</v>
      </c>
      <c r="AF90" s="156">
        <f>M90/J90</f>
        <v>0.8871966527196643</v>
      </c>
      <c r="AG90" s="290">
        <f>AF106</f>
        <v>0.88718327528483198</v>
      </c>
    </row>
    <row r="91" spans="1:33" ht="15.75" customHeight="1">
      <c r="A91" s="301"/>
      <c r="B91" s="163" t="s">
        <v>184</v>
      </c>
      <c r="C91" s="293" t="s">
        <v>216</v>
      </c>
      <c r="D91" s="294"/>
      <c r="E91" s="101">
        <v>54.09</v>
      </c>
      <c r="F91" s="102">
        <v>2227</v>
      </c>
      <c r="G91" s="103">
        <f>E91*F91</f>
        <v>120458.43000000001</v>
      </c>
      <c r="H91" s="26"/>
      <c r="I91" s="104">
        <v>19</v>
      </c>
      <c r="J91" s="105">
        <v>2000</v>
      </c>
      <c r="K91" s="106">
        <f>J91/I91</f>
        <v>105.26315789473684</v>
      </c>
      <c r="L91" s="107">
        <v>19</v>
      </c>
      <c r="M91" s="105">
        <f>F91/V91*60</f>
        <v>1773.3244857332425</v>
      </c>
      <c r="N91" s="106">
        <f>M91/L91</f>
        <v>93.332867670170657</v>
      </c>
      <c r="O91" s="108">
        <f>L91-I91</f>
        <v>0</v>
      </c>
      <c r="P91" s="109">
        <f>N91-K91</f>
        <v>-11.930290224566178</v>
      </c>
      <c r="Q91" s="110">
        <f>N91/K91</f>
        <v>0.88666224286662132</v>
      </c>
      <c r="R91" s="307"/>
      <c r="S91" s="47">
        <v>0.72638888888888886</v>
      </c>
      <c r="T91" s="48">
        <v>0.77871527777777783</v>
      </c>
      <c r="U91" s="111">
        <v>5.9999999999999787</v>
      </c>
      <c r="V91" s="112">
        <v>75.350000000000108</v>
      </c>
      <c r="W91" s="113"/>
      <c r="X91" s="116"/>
      <c r="Y91" s="12"/>
      <c r="Z91" s="208"/>
      <c r="AA91" s="295"/>
      <c r="AB91" s="296"/>
      <c r="AC91" s="12">
        <v>2</v>
      </c>
      <c r="AD91" s="208"/>
      <c r="AE91" s="117">
        <f>M91-J91</f>
        <v>-226.67551426675755</v>
      </c>
      <c r="AF91" s="110">
        <f>M91/J91</f>
        <v>0.88666224286662121</v>
      </c>
      <c r="AG91" s="291"/>
    </row>
    <row r="92" spans="1:33" ht="15.75" customHeight="1">
      <c r="A92" s="301"/>
      <c r="B92" s="163" t="s">
        <v>184</v>
      </c>
      <c r="C92" s="293" t="s">
        <v>218</v>
      </c>
      <c r="D92" s="294"/>
      <c r="E92" s="101">
        <v>58.17</v>
      </c>
      <c r="F92" s="102">
        <v>2333</v>
      </c>
      <c r="G92" s="103">
        <f>E92*F92</f>
        <v>135710.61000000002</v>
      </c>
      <c r="H92" s="26"/>
      <c r="I92" s="104">
        <v>19</v>
      </c>
      <c r="J92" s="105">
        <v>1800</v>
      </c>
      <c r="K92" s="106">
        <f>J92/I92</f>
        <v>94.736842105263165</v>
      </c>
      <c r="L92" s="107">
        <v>19</v>
      </c>
      <c r="M92" s="105">
        <f>F92/V92*60</f>
        <v>1597.9452054794533</v>
      </c>
      <c r="N92" s="106">
        <f>M92/L92</f>
        <v>84.102379235760694</v>
      </c>
      <c r="O92" s="108">
        <f>L92-I92</f>
        <v>0</v>
      </c>
      <c r="P92" s="109">
        <f>N92-K92</f>
        <v>-10.634462869502471</v>
      </c>
      <c r="Q92" s="110">
        <f>N92/K92</f>
        <v>0.88774733637747394</v>
      </c>
      <c r="R92" s="307"/>
      <c r="S92" s="47">
        <v>0.78222222222222226</v>
      </c>
      <c r="T92" s="48">
        <v>0.84305555555555556</v>
      </c>
      <c r="U92" s="111">
        <v>5.0499999999999901</v>
      </c>
      <c r="V92" s="112">
        <v>87.599999999999937</v>
      </c>
      <c r="W92" s="113"/>
      <c r="X92" s="116"/>
      <c r="Y92" s="12"/>
      <c r="Z92" s="208"/>
      <c r="AA92" s="295"/>
      <c r="AB92" s="296"/>
      <c r="AC92" s="12">
        <v>3</v>
      </c>
      <c r="AD92" s="208"/>
      <c r="AE92" s="117">
        <f>M92-J92</f>
        <v>-202.05479452054669</v>
      </c>
      <c r="AF92" s="110">
        <f>M92/J92</f>
        <v>0.88774733637747405</v>
      </c>
      <c r="AG92" s="291"/>
    </row>
    <row r="93" spans="1:33" ht="15.75" customHeight="1">
      <c r="A93" s="301"/>
      <c r="B93" s="163"/>
      <c r="C93" s="293"/>
      <c r="D93" s="294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07"/>
      <c r="S93" s="47"/>
      <c r="T93" s="48"/>
      <c r="U93" s="111"/>
      <c r="V93" s="112"/>
      <c r="W93" s="113"/>
      <c r="X93" s="116"/>
      <c r="Y93" s="12"/>
      <c r="Z93" s="208"/>
      <c r="AA93" s="295"/>
      <c r="AB93" s="296"/>
      <c r="AC93" s="12"/>
      <c r="AD93" s="208"/>
      <c r="AE93" s="117"/>
      <c r="AF93" s="110"/>
      <c r="AG93" s="291"/>
    </row>
    <row r="94" spans="1:33" ht="15.75" customHeight="1">
      <c r="A94" s="302"/>
      <c r="B94" s="163"/>
      <c r="C94" s="293"/>
      <c r="D94" s="294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307"/>
      <c r="S94" s="47"/>
      <c r="T94" s="48"/>
      <c r="U94" s="111"/>
      <c r="V94" s="112"/>
      <c r="W94" s="113"/>
      <c r="X94" s="116"/>
      <c r="Y94" s="12"/>
      <c r="Z94" s="208"/>
      <c r="AA94" s="295"/>
      <c r="AB94" s="296"/>
      <c r="AC94" s="12"/>
      <c r="AD94" s="208"/>
      <c r="AE94" s="117"/>
      <c r="AF94" s="110"/>
      <c r="AG94" s="291"/>
    </row>
    <row r="95" spans="1:33" ht="15.75" customHeight="1">
      <c r="A95" s="302"/>
      <c r="B95" s="163"/>
      <c r="C95" s="293"/>
      <c r="D95" s="294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07"/>
      <c r="S95" s="47"/>
      <c r="T95" s="48"/>
      <c r="U95" s="111"/>
      <c r="V95" s="112"/>
      <c r="W95" s="113"/>
      <c r="X95" s="116"/>
      <c r="Y95" s="12"/>
      <c r="Z95" s="208"/>
      <c r="AA95" s="295"/>
      <c r="AB95" s="296"/>
      <c r="AC95" s="12"/>
      <c r="AD95" s="208"/>
      <c r="AE95" s="117"/>
      <c r="AF95" s="110"/>
      <c r="AG95" s="291"/>
    </row>
    <row r="96" spans="1:33" ht="15.75" customHeight="1">
      <c r="A96" s="302"/>
      <c r="B96" s="163"/>
      <c r="C96" s="293"/>
      <c r="D96" s="294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307"/>
      <c r="S96" s="119"/>
      <c r="T96" s="120"/>
      <c r="U96" s="111"/>
      <c r="V96" s="112"/>
      <c r="W96" s="120"/>
      <c r="X96" s="191"/>
      <c r="Y96" s="12"/>
      <c r="Z96" s="208"/>
      <c r="AA96" s="295"/>
      <c r="AB96" s="296"/>
      <c r="AC96" s="12"/>
      <c r="AD96" s="208"/>
      <c r="AE96" s="117"/>
      <c r="AF96" s="110"/>
      <c r="AG96" s="291"/>
    </row>
    <row r="97" spans="1:33" ht="15.75" customHeight="1">
      <c r="A97" s="302"/>
      <c r="B97" s="163"/>
      <c r="C97" s="293"/>
      <c r="D97" s="294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07"/>
      <c r="S97" s="119"/>
      <c r="T97" s="120"/>
      <c r="U97" s="111"/>
      <c r="V97" s="112"/>
      <c r="W97" s="120"/>
      <c r="X97" s="191"/>
      <c r="Y97" s="12"/>
      <c r="Z97" s="208"/>
      <c r="AA97" s="295"/>
      <c r="AB97" s="296"/>
      <c r="AC97" s="12"/>
      <c r="AD97" s="208"/>
      <c r="AE97" s="117"/>
      <c r="AF97" s="110"/>
      <c r="AG97" s="291"/>
    </row>
    <row r="98" spans="1:33" ht="15.75" customHeight="1">
      <c r="A98" s="302"/>
      <c r="B98" s="163"/>
      <c r="C98" s="293"/>
      <c r="D98" s="294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07"/>
      <c r="S98" s="119"/>
      <c r="T98" s="120"/>
      <c r="U98" s="111"/>
      <c r="V98" s="112"/>
      <c r="W98" s="120"/>
      <c r="X98" s="191"/>
      <c r="Y98" s="12"/>
      <c r="Z98" s="208"/>
      <c r="AA98" s="295"/>
      <c r="AB98" s="296"/>
      <c r="AC98" s="12"/>
      <c r="AD98" s="208"/>
      <c r="AE98" s="117"/>
      <c r="AF98" s="110"/>
      <c r="AG98" s="291"/>
    </row>
    <row r="99" spans="1:33" ht="15.75" customHeight="1">
      <c r="A99" s="302"/>
      <c r="B99" s="163"/>
      <c r="C99" s="293"/>
      <c r="D99" s="294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07"/>
      <c r="S99" s="119"/>
      <c r="T99" s="120"/>
      <c r="U99" s="111"/>
      <c r="V99" s="112"/>
      <c r="W99" s="120"/>
      <c r="X99" s="191"/>
      <c r="Y99" s="12"/>
      <c r="Z99" s="208"/>
      <c r="AA99" s="295"/>
      <c r="AB99" s="296"/>
      <c r="AC99" s="12"/>
      <c r="AD99" s="208"/>
      <c r="AE99" s="117"/>
      <c r="AF99" s="110"/>
      <c r="AG99" s="291"/>
    </row>
    <row r="100" spans="1:33" ht="15.75" customHeight="1">
      <c r="A100" s="302"/>
      <c r="B100" s="163"/>
      <c r="C100" s="293"/>
      <c r="D100" s="294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07"/>
      <c r="S100" s="119"/>
      <c r="T100" s="120"/>
      <c r="U100" s="111"/>
      <c r="V100" s="112"/>
      <c r="W100" s="120"/>
      <c r="X100" s="191"/>
      <c r="Y100" s="12"/>
      <c r="Z100" s="208"/>
      <c r="AA100" s="295"/>
      <c r="AB100" s="296"/>
      <c r="AC100" s="12"/>
      <c r="AD100" s="208"/>
      <c r="AE100" s="117"/>
      <c r="AF100" s="110"/>
      <c r="AG100" s="291"/>
    </row>
    <row r="101" spans="1:33" ht="15.75" customHeight="1">
      <c r="A101" s="302"/>
      <c r="B101" s="163"/>
      <c r="C101" s="293"/>
      <c r="D101" s="294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07"/>
      <c r="S101" s="119"/>
      <c r="T101" s="120"/>
      <c r="U101" s="111"/>
      <c r="V101" s="112"/>
      <c r="W101" s="120"/>
      <c r="X101" s="191"/>
      <c r="Y101" s="12"/>
      <c r="Z101" s="208"/>
      <c r="AA101" s="295"/>
      <c r="AB101" s="296"/>
      <c r="AC101" s="12"/>
      <c r="AD101" s="208"/>
      <c r="AE101" s="117"/>
      <c r="AF101" s="110"/>
      <c r="AG101" s="291"/>
    </row>
    <row r="102" spans="1:33" ht="15.75" customHeight="1">
      <c r="A102" s="302"/>
      <c r="B102" s="163"/>
      <c r="C102" s="293"/>
      <c r="D102" s="294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07"/>
      <c r="S102" s="119"/>
      <c r="T102" s="120"/>
      <c r="U102" s="111"/>
      <c r="V102" s="112"/>
      <c r="W102" s="120"/>
      <c r="X102" s="191"/>
      <c r="Y102" s="12"/>
      <c r="Z102" s="208"/>
      <c r="AA102" s="295"/>
      <c r="AB102" s="296"/>
      <c r="AC102" s="12"/>
      <c r="AD102" s="208"/>
      <c r="AE102" s="117"/>
      <c r="AF102" s="110"/>
      <c r="AG102" s="291"/>
    </row>
    <row r="103" spans="1:33" ht="15.75" customHeight="1">
      <c r="A103" s="302"/>
      <c r="B103" s="163"/>
      <c r="C103" s="293"/>
      <c r="D103" s="294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07"/>
      <c r="S103" s="119"/>
      <c r="T103" s="120"/>
      <c r="U103" s="111"/>
      <c r="V103" s="112"/>
      <c r="W103" s="120"/>
      <c r="X103" s="191"/>
      <c r="Y103" s="12"/>
      <c r="Z103" s="208"/>
      <c r="AA103" s="295"/>
      <c r="AB103" s="296"/>
      <c r="AC103" s="12"/>
      <c r="AD103" s="208"/>
      <c r="AE103" s="117"/>
      <c r="AF103" s="110"/>
      <c r="AG103" s="291"/>
    </row>
    <row r="104" spans="1:33" ht="15.75" customHeight="1">
      <c r="A104" s="302"/>
      <c r="B104" s="163"/>
      <c r="C104" s="293"/>
      <c r="D104" s="294"/>
      <c r="E104" s="101"/>
      <c r="F104" s="128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07"/>
      <c r="S104" s="119"/>
      <c r="T104" s="120"/>
      <c r="U104" s="111"/>
      <c r="V104" s="112"/>
      <c r="W104" s="120"/>
      <c r="X104" s="191"/>
      <c r="Y104" s="12"/>
      <c r="Z104" s="208"/>
      <c r="AA104" s="295"/>
      <c r="AB104" s="296"/>
      <c r="AC104" s="12"/>
      <c r="AD104" s="208"/>
      <c r="AE104" s="117"/>
      <c r="AF104" s="110"/>
      <c r="AG104" s="291"/>
    </row>
    <row r="105" spans="1:33" ht="15.75" customHeight="1">
      <c r="A105" s="302"/>
      <c r="B105" s="163"/>
      <c r="C105" s="293"/>
      <c r="D105" s="294"/>
      <c r="E105" s="164"/>
      <c r="F105" s="128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07"/>
      <c r="S105" s="119"/>
      <c r="T105" s="120"/>
      <c r="U105" s="130"/>
      <c r="V105" s="131"/>
      <c r="W105" s="126"/>
      <c r="X105" s="127"/>
      <c r="Y105" s="12"/>
      <c r="Z105" s="208"/>
      <c r="AA105" s="295"/>
      <c r="AB105" s="296"/>
      <c r="AC105" s="12"/>
      <c r="AD105" s="208"/>
      <c r="AE105" s="165"/>
      <c r="AF105" s="125"/>
      <c r="AG105" s="291"/>
    </row>
    <row r="106" spans="1:33" ht="15.75" customHeight="1" thickBot="1">
      <c r="A106" s="303"/>
      <c r="B106" s="133" t="s">
        <v>117</v>
      </c>
      <c r="C106" s="297"/>
      <c r="D106" s="297"/>
      <c r="E106" s="134"/>
      <c r="F106" s="167"/>
      <c r="G106" s="135"/>
      <c r="H106" s="69"/>
      <c r="I106" s="136">
        <f t="shared" ref="I106:J106" si="14">AVERAGE(I90:I105)</f>
        <v>19.333333333333332</v>
      </c>
      <c r="J106" s="137">
        <f t="shared" si="14"/>
        <v>1933.3333333333333</v>
      </c>
      <c r="K106" s="138">
        <f>J106/I106</f>
        <v>100</v>
      </c>
      <c r="L106" s="136">
        <f>AVERAGE(L90:L105)</f>
        <v>19.333333333333332</v>
      </c>
      <c r="M106" s="137">
        <f>AVERAGE(M90:M105)</f>
        <v>1715.2209988840084</v>
      </c>
      <c r="N106" s="138">
        <f>M106/L106</f>
        <v>88.718327528483201</v>
      </c>
      <c r="O106" s="139">
        <f>L106-I106</f>
        <v>0</v>
      </c>
      <c r="P106" s="140">
        <f>N106-K106</f>
        <v>-11.281672471516799</v>
      </c>
      <c r="Q106" s="141">
        <f>N106/K106</f>
        <v>0.88718327528483198</v>
      </c>
      <c r="R106" s="308"/>
      <c r="S106" s="142">
        <f>S90</f>
        <v>0.70839120370370368</v>
      </c>
      <c r="T106" s="143">
        <f>INDEX(T90:T105,COUNTA(T90:T105))</f>
        <v>0.84305555555555556</v>
      </c>
      <c r="U106" s="144"/>
      <c r="V106" s="166"/>
      <c r="W106" s="167"/>
      <c r="X106" s="138"/>
      <c r="Y106" s="181">
        <f>SUM(Y90:Y105)</f>
        <v>0</v>
      </c>
      <c r="Z106" s="182">
        <f>SUM(Z90:Z105)</f>
        <v>0</v>
      </c>
      <c r="AA106" s="298"/>
      <c r="AB106" s="299"/>
      <c r="AC106" s="181">
        <f>SUM(AC90:AC105)</f>
        <v>6</v>
      </c>
      <c r="AD106" s="182">
        <f>SUM(AD90:AD105)</f>
        <v>0</v>
      </c>
      <c r="AE106" s="168">
        <f>M106-J106</f>
        <v>-218.11233444932486</v>
      </c>
      <c r="AF106" s="141">
        <f>M106/J106</f>
        <v>0.88718327528483198</v>
      </c>
      <c r="AG106" s="292"/>
    </row>
    <row r="107" spans="1:33" ht="15.75" customHeight="1">
      <c r="A107" s="311" t="s">
        <v>229</v>
      </c>
      <c r="B107" s="146" t="s">
        <v>184</v>
      </c>
      <c r="C107" s="304" t="s">
        <v>211</v>
      </c>
      <c r="D107" s="305"/>
      <c r="E107" s="147">
        <v>57.3</v>
      </c>
      <c r="F107" s="97">
        <v>1523</v>
      </c>
      <c r="G107" s="148">
        <f>E107*F107</f>
        <v>87267.9</v>
      </c>
      <c r="H107" s="149"/>
      <c r="I107" s="150">
        <v>21</v>
      </c>
      <c r="J107" s="151">
        <v>2000</v>
      </c>
      <c r="K107" s="152">
        <f>J107/I107</f>
        <v>95.238095238095241</v>
      </c>
      <c r="L107" s="153">
        <v>21</v>
      </c>
      <c r="M107" s="151">
        <f>F107/V107*60</f>
        <v>1773.7948883856354</v>
      </c>
      <c r="N107" s="152">
        <f>M107/L107</f>
        <v>84.466423256458825</v>
      </c>
      <c r="O107" s="154">
        <f>L107-I107</f>
        <v>0</v>
      </c>
      <c r="P107" s="155">
        <f>N107-K107</f>
        <v>-10.771671981636416</v>
      </c>
      <c r="Q107" s="156">
        <f>N107/K107</f>
        <v>0.88689744419281769</v>
      </c>
      <c r="R107" s="306">
        <f>Q123</f>
        <v>0.8867535482843879</v>
      </c>
      <c r="S107" s="157">
        <v>0.7086689814814815</v>
      </c>
      <c r="T107" s="158">
        <v>0.74444444444444446</v>
      </c>
      <c r="U107" s="159"/>
      <c r="V107" s="160">
        <v>51.516666666666673</v>
      </c>
      <c r="W107" s="158"/>
      <c r="X107" s="169"/>
      <c r="Y107" s="206"/>
      <c r="Z107" s="207"/>
      <c r="AA107" s="309"/>
      <c r="AB107" s="310"/>
      <c r="AC107" s="206">
        <v>1</v>
      </c>
      <c r="AD107" s="207"/>
      <c r="AE107" s="115">
        <f>M107-J107</f>
        <v>-226.20511161436457</v>
      </c>
      <c r="AF107" s="156">
        <f>M107/J107</f>
        <v>0.88689744419281769</v>
      </c>
      <c r="AG107" s="290">
        <f>AF123</f>
        <v>0.88675354828438802</v>
      </c>
    </row>
    <row r="108" spans="1:33" ht="15.75" customHeight="1">
      <c r="A108" s="312"/>
      <c r="B108" s="163" t="s">
        <v>184</v>
      </c>
      <c r="C108" s="293" t="s">
        <v>212</v>
      </c>
      <c r="D108" s="294"/>
      <c r="E108" s="101">
        <v>56.79</v>
      </c>
      <c r="F108" s="102">
        <v>1783</v>
      </c>
      <c r="G108" s="103">
        <f>E108*F108</f>
        <v>101256.56999999999</v>
      </c>
      <c r="H108" s="26"/>
      <c r="I108" s="104">
        <v>23</v>
      </c>
      <c r="J108" s="105">
        <v>2000</v>
      </c>
      <c r="K108" s="106">
        <f>J108/I108</f>
        <v>86.956521739130437</v>
      </c>
      <c r="L108" s="107">
        <v>23</v>
      </c>
      <c r="M108" s="105">
        <f>F108/V108*60</f>
        <v>1773.1491712707168</v>
      </c>
      <c r="N108" s="106">
        <f>M108/L108</f>
        <v>77.093442229161596</v>
      </c>
      <c r="O108" s="108">
        <f>L108-I108</f>
        <v>0</v>
      </c>
      <c r="P108" s="109">
        <f>N108-K108</f>
        <v>-9.8630795099688413</v>
      </c>
      <c r="Q108" s="110">
        <f>N108/K108</f>
        <v>0.88657458563535829</v>
      </c>
      <c r="R108" s="307"/>
      <c r="S108" s="47">
        <v>0.74861111111111112</v>
      </c>
      <c r="T108" s="48">
        <v>0.7905092592592593</v>
      </c>
      <c r="U108" s="111">
        <v>5.9999999999999787</v>
      </c>
      <c r="V108" s="112">
        <v>60.333333333333385</v>
      </c>
      <c r="W108" s="113"/>
      <c r="X108" s="116"/>
      <c r="Y108" s="12"/>
      <c r="Z108" s="208"/>
      <c r="AA108" s="295"/>
      <c r="AB108" s="296"/>
      <c r="AC108" s="12">
        <v>1</v>
      </c>
      <c r="AD108" s="208"/>
      <c r="AE108" s="117">
        <f>M108-J108</f>
        <v>-226.85082872928319</v>
      </c>
      <c r="AF108" s="110">
        <f>M108/J108</f>
        <v>0.8865745856353584</v>
      </c>
      <c r="AG108" s="291"/>
    </row>
    <row r="109" spans="1:33" ht="15.75" customHeight="1">
      <c r="A109" s="312"/>
      <c r="B109" s="163" t="s">
        <v>184</v>
      </c>
      <c r="C109" s="293" t="s">
        <v>213</v>
      </c>
      <c r="D109" s="294"/>
      <c r="E109" s="101">
        <v>56.87</v>
      </c>
      <c r="F109" s="102">
        <v>1278</v>
      </c>
      <c r="G109" s="103">
        <f>E109*F109</f>
        <v>72679.86</v>
      </c>
      <c r="H109" s="26"/>
      <c r="I109" s="104">
        <v>23</v>
      </c>
      <c r="J109" s="105">
        <v>2000</v>
      </c>
      <c r="K109" s="106">
        <f>J109/I109</f>
        <v>86.956521739130437</v>
      </c>
      <c r="L109" s="107">
        <v>23</v>
      </c>
      <c r="M109" s="105">
        <f>F109/V109*60</f>
        <v>1772.9479768786111</v>
      </c>
      <c r="N109" s="106">
        <f>M109/L109</f>
        <v>77.084694646896139</v>
      </c>
      <c r="O109" s="108">
        <f>L109-I109</f>
        <v>0</v>
      </c>
      <c r="P109" s="109">
        <f>N109-K109</f>
        <v>-9.8718270922342981</v>
      </c>
      <c r="Q109" s="110">
        <f>N109/K109</f>
        <v>0.88647398843930558</v>
      </c>
      <c r="R109" s="307"/>
      <c r="S109" s="47">
        <v>0.79374999999999996</v>
      </c>
      <c r="T109" s="48">
        <v>0.82378472222222221</v>
      </c>
      <c r="U109" s="111">
        <v>4.6666666666665435</v>
      </c>
      <c r="V109" s="112">
        <v>43.250000000000043</v>
      </c>
      <c r="W109" s="113"/>
      <c r="X109" s="116"/>
      <c r="Y109" s="12"/>
      <c r="Z109" s="208"/>
      <c r="AA109" s="295"/>
      <c r="AB109" s="296"/>
      <c r="AC109" s="12">
        <v>1</v>
      </c>
      <c r="AD109" s="208"/>
      <c r="AE109" s="117">
        <f>M109-J109</f>
        <v>-227.05202312138886</v>
      </c>
      <c r="AF109" s="110">
        <f>M109/J109</f>
        <v>0.88647398843930558</v>
      </c>
      <c r="AG109" s="291"/>
    </row>
    <row r="110" spans="1:33" ht="15.75" customHeight="1">
      <c r="A110" s="312"/>
      <c r="B110" s="163" t="s">
        <v>184</v>
      </c>
      <c r="C110" s="293" t="s">
        <v>214</v>
      </c>
      <c r="D110" s="294"/>
      <c r="E110" s="101">
        <v>47.6</v>
      </c>
      <c r="F110" s="102">
        <v>1612</v>
      </c>
      <c r="G110" s="103">
        <f>E110*F110</f>
        <v>76731.199999999997</v>
      </c>
      <c r="H110" s="26"/>
      <c r="I110" s="104">
        <v>23</v>
      </c>
      <c r="J110" s="105">
        <v>2000</v>
      </c>
      <c r="K110" s="106">
        <f>J110/I110</f>
        <v>86.956521739130437</v>
      </c>
      <c r="L110" s="107">
        <v>23</v>
      </c>
      <c r="M110" s="105">
        <f>F110/V110*60</f>
        <v>1774.1363497401408</v>
      </c>
      <c r="N110" s="106">
        <f>M110/L110</f>
        <v>77.136363032180029</v>
      </c>
      <c r="O110" s="108">
        <f>L110-I110</f>
        <v>0</v>
      </c>
      <c r="P110" s="109">
        <f>N110-K110</f>
        <v>-9.8201587069504086</v>
      </c>
      <c r="Q110" s="110">
        <f>N110/K110</f>
        <v>0.88706817487007028</v>
      </c>
      <c r="R110" s="307"/>
      <c r="S110" s="47">
        <v>0.82741898148148152</v>
      </c>
      <c r="T110" s="48">
        <v>0.86527777777777781</v>
      </c>
      <c r="U110" s="111">
        <v>5.2333333333334053</v>
      </c>
      <c r="V110" s="112">
        <v>54.516666666666666</v>
      </c>
      <c r="W110" s="113"/>
      <c r="X110" s="116"/>
      <c r="Y110" s="12"/>
      <c r="Z110" s="208"/>
      <c r="AA110" s="295"/>
      <c r="AB110" s="296"/>
      <c r="AC110" s="12">
        <v>1</v>
      </c>
      <c r="AD110" s="208"/>
      <c r="AE110" s="117">
        <f>M110-J110</f>
        <v>-225.86365025985924</v>
      </c>
      <c r="AF110" s="110">
        <f>M110/J110</f>
        <v>0.88706817487007039</v>
      </c>
      <c r="AG110" s="291"/>
    </row>
    <row r="111" spans="1:33" ht="15.75" customHeight="1">
      <c r="A111" s="312"/>
      <c r="B111" s="163"/>
      <c r="C111" s="293"/>
      <c r="D111" s="294"/>
      <c r="E111" s="101"/>
      <c r="F111" s="102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307"/>
      <c r="S111" s="47"/>
      <c r="T111" s="48"/>
      <c r="U111" s="111"/>
      <c r="V111" s="112"/>
      <c r="W111" s="113"/>
      <c r="X111" s="116"/>
      <c r="Y111" s="12"/>
      <c r="Z111" s="208"/>
      <c r="AA111" s="295"/>
      <c r="AB111" s="296"/>
      <c r="AC111" s="12"/>
      <c r="AD111" s="208"/>
      <c r="AE111" s="117"/>
      <c r="AF111" s="110"/>
      <c r="AG111" s="291"/>
    </row>
    <row r="112" spans="1:33" ht="15.75" customHeight="1">
      <c r="A112" s="312"/>
      <c r="B112" s="163"/>
      <c r="C112" s="293"/>
      <c r="D112" s="294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07"/>
      <c r="S112" s="47"/>
      <c r="T112" s="48"/>
      <c r="U112" s="111"/>
      <c r="V112" s="112"/>
      <c r="W112" s="113"/>
      <c r="X112" s="116"/>
      <c r="Y112" s="12"/>
      <c r="Z112" s="208"/>
      <c r="AA112" s="295"/>
      <c r="AB112" s="296"/>
      <c r="AC112" s="12"/>
      <c r="AD112" s="208"/>
      <c r="AE112" s="117"/>
      <c r="AF112" s="110"/>
      <c r="AG112" s="291"/>
    </row>
    <row r="113" spans="1:33" ht="15.75" customHeight="1">
      <c r="A113" s="312"/>
      <c r="B113" s="163"/>
      <c r="C113" s="293"/>
      <c r="D113" s="294"/>
      <c r="E113" s="101"/>
      <c r="F113" s="102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307"/>
      <c r="S113" s="119"/>
      <c r="T113" s="120"/>
      <c r="U113" s="111"/>
      <c r="V113" s="112"/>
      <c r="W113" s="120"/>
      <c r="X113" s="191"/>
      <c r="Y113" s="12"/>
      <c r="Z113" s="208"/>
      <c r="AA113" s="295"/>
      <c r="AB113" s="296"/>
      <c r="AC113" s="12"/>
      <c r="AD113" s="208"/>
      <c r="AE113" s="117"/>
      <c r="AF113" s="110"/>
      <c r="AG113" s="291"/>
    </row>
    <row r="114" spans="1:33" ht="15.75" customHeight="1">
      <c r="A114" s="312"/>
      <c r="B114" s="163"/>
      <c r="C114" s="293"/>
      <c r="D114" s="294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07"/>
      <c r="S114" s="119"/>
      <c r="T114" s="120"/>
      <c r="U114" s="111"/>
      <c r="V114" s="112"/>
      <c r="W114" s="120"/>
      <c r="X114" s="191"/>
      <c r="Y114" s="12"/>
      <c r="Z114" s="208"/>
      <c r="AA114" s="295"/>
      <c r="AB114" s="296"/>
      <c r="AC114" s="12"/>
      <c r="AD114" s="208"/>
      <c r="AE114" s="117"/>
      <c r="AF114" s="110"/>
      <c r="AG114" s="291"/>
    </row>
    <row r="115" spans="1:33" ht="15.75" customHeight="1">
      <c r="A115" s="312"/>
      <c r="B115" s="163"/>
      <c r="C115" s="293"/>
      <c r="D115" s="294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07"/>
      <c r="S115" s="119"/>
      <c r="T115" s="120"/>
      <c r="U115" s="111"/>
      <c r="V115" s="112"/>
      <c r="W115" s="120"/>
      <c r="X115" s="191"/>
      <c r="Y115" s="12"/>
      <c r="Z115" s="208"/>
      <c r="AA115" s="295"/>
      <c r="AB115" s="296"/>
      <c r="AC115" s="12"/>
      <c r="AD115" s="208"/>
      <c r="AE115" s="117"/>
      <c r="AF115" s="110"/>
      <c r="AG115" s="291"/>
    </row>
    <row r="116" spans="1:33" ht="15.75" customHeight="1">
      <c r="A116" s="312"/>
      <c r="B116" s="163"/>
      <c r="C116" s="293"/>
      <c r="D116" s="294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07"/>
      <c r="S116" s="119"/>
      <c r="T116" s="120"/>
      <c r="U116" s="111"/>
      <c r="V116" s="112"/>
      <c r="W116" s="120"/>
      <c r="X116" s="191"/>
      <c r="Y116" s="12"/>
      <c r="Z116" s="208"/>
      <c r="AA116" s="295"/>
      <c r="AB116" s="296"/>
      <c r="AC116" s="12"/>
      <c r="AD116" s="208"/>
      <c r="AE116" s="117"/>
      <c r="AF116" s="110"/>
      <c r="AG116" s="291"/>
    </row>
    <row r="117" spans="1:33" ht="15.75" customHeight="1">
      <c r="A117" s="312"/>
      <c r="B117" s="163"/>
      <c r="C117" s="293"/>
      <c r="D117" s="294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07"/>
      <c r="S117" s="119"/>
      <c r="T117" s="120"/>
      <c r="U117" s="111"/>
      <c r="V117" s="112"/>
      <c r="W117" s="120"/>
      <c r="X117" s="191"/>
      <c r="Y117" s="12"/>
      <c r="Z117" s="208"/>
      <c r="AA117" s="295"/>
      <c r="AB117" s="296"/>
      <c r="AC117" s="12"/>
      <c r="AD117" s="208"/>
      <c r="AE117" s="117"/>
      <c r="AF117" s="110"/>
      <c r="AG117" s="291"/>
    </row>
    <row r="118" spans="1:33" ht="15.75" customHeight="1">
      <c r="A118" s="312"/>
      <c r="B118" s="163"/>
      <c r="C118" s="293"/>
      <c r="D118" s="294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07"/>
      <c r="S118" s="119"/>
      <c r="T118" s="120"/>
      <c r="U118" s="111"/>
      <c r="V118" s="112"/>
      <c r="W118" s="120"/>
      <c r="X118" s="191"/>
      <c r="Y118" s="12"/>
      <c r="Z118" s="208"/>
      <c r="AA118" s="295"/>
      <c r="AB118" s="296"/>
      <c r="AC118" s="12"/>
      <c r="AD118" s="208"/>
      <c r="AE118" s="117"/>
      <c r="AF118" s="110"/>
      <c r="AG118" s="291"/>
    </row>
    <row r="119" spans="1:33" ht="15.75" customHeight="1">
      <c r="A119" s="312"/>
      <c r="B119" s="163"/>
      <c r="C119" s="293"/>
      <c r="D119" s="294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07"/>
      <c r="S119" s="119"/>
      <c r="T119" s="120"/>
      <c r="U119" s="111"/>
      <c r="V119" s="112"/>
      <c r="W119" s="120"/>
      <c r="X119" s="191"/>
      <c r="Y119" s="12"/>
      <c r="Z119" s="208"/>
      <c r="AA119" s="295"/>
      <c r="AB119" s="296"/>
      <c r="AC119" s="12"/>
      <c r="AD119" s="208"/>
      <c r="AE119" s="117"/>
      <c r="AF119" s="110"/>
      <c r="AG119" s="291"/>
    </row>
    <row r="120" spans="1:33" ht="15.75" customHeight="1">
      <c r="A120" s="312"/>
      <c r="B120" s="163"/>
      <c r="C120" s="293"/>
      <c r="D120" s="294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07"/>
      <c r="S120" s="119"/>
      <c r="T120" s="120"/>
      <c r="U120" s="111"/>
      <c r="V120" s="112"/>
      <c r="W120" s="120"/>
      <c r="X120" s="191"/>
      <c r="Y120" s="12"/>
      <c r="Z120" s="208"/>
      <c r="AA120" s="295"/>
      <c r="AB120" s="296"/>
      <c r="AC120" s="12"/>
      <c r="AD120" s="208"/>
      <c r="AE120" s="117"/>
      <c r="AF120" s="110"/>
      <c r="AG120" s="291"/>
    </row>
    <row r="121" spans="1:33" ht="15.75" customHeight="1">
      <c r="A121" s="312"/>
      <c r="B121" s="163"/>
      <c r="C121" s="293"/>
      <c r="D121" s="294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07"/>
      <c r="S121" s="119"/>
      <c r="T121" s="120"/>
      <c r="U121" s="111"/>
      <c r="V121" s="112"/>
      <c r="W121" s="120"/>
      <c r="X121" s="191"/>
      <c r="Y121" s="12"/>
      <c r="Z121" s="208"/>
      <c r="AA121" s="295"/>
      <c r="AB121" s="296"/>
      <c r="AC121" s="12"/>
      <c r="AD121" s="208"/>
      <c r="AE121" s="117"/>
      <c r="AF121" s="110"/>
      <c r="AG121" s="291"/>
    </row>
    <row r="122" spans="1:33" ht="15.75" customHeight="1">
      <c r="A122" s="312"/>
      <c r="B122" s="163"/>
      <c r="C122" s="293"/>
      <c r="D122" s="294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07"/>
      <c r="S122" s="119"/>
      <c r="T122" s="120"/>
      <c r="U122" s="130"/>
      <c r="V122" s="131"/>
      <c r="W122" s="126"/>
      <c r="X122" s="127"/>
      <c r="Y122" s="12"/>
      <c r="Z122" s="208"/>
      <c r="AA122" s="295"/>
      <c r="AB122" s="296"/>
      <c r="AC122" s="12"/>
      <c r="AD122" s="208"/>
      <c r="AE122" s="165"/>
      <c r="AF122" s="125"/>
      <c r="AG122" s="291"/>
    </row>
    <row r="123" spans="1:33" ht="15.75" customHeight="1" thickBot="1">
      <c r="A123" s="313"/>
      <c r="B123" s="133" t="s">
        <v>117</v>
      </c>
      <c r="C123" s="297"/>
      <c r="D123" s="297"/>
      <c r="E123" s="134"/>
      <c r="F123" s="167"/>
      <c r="G123" s="135"/>
      <c r="H123" s="69"/>
      <c r="I123" s="136">
        <f t="shared" ref="I123:J123" si="15">AVERAGE(I107:I122)</f>
        <v>22.5</v>
      </c>
      <c r="J123" s="137">
        <f t="shared" si="15"/>
        <v>2000</v>
      </c>
      <c r="K123" s="138">
        <f>J123/I123</f>
        <v>88.888888888888886</v>
      </c>
      <c r="L123" s="136">
        <f>AVERAGE(L107:L122)</f>
        <v>22.5</v>
      </c>
      <c r="M123" s="137">
        <f>AVERAGE(M107:M122)</f>
        <v>1773.507096568776</v>
      </c>
      <c r="N123" s="138">
        <f>M123/L123</f>
        <v>78.822537625278926</v>
      </c>
      <c r="O123" s="139">
        <f>L123-I123</f>
        <v>0</v>
      </c>
      <c r="P123" s="140">
        <f>N123-K123</f>
        <v>-10.06635126360996</v>
      </c>
      <c r="Q123" s="141">
        <f>N123/K123</f>
        <v>0.8867535482843879</v>
      </c>
      <c r="R123" s="308"/>
      <c r="S123" s="142">
        <f>S107</f>
        <v>0.7086689814814815</v>
      </c>
      <c r="T123" s="143">
        <f>INDEX(T107:T122,COUNTA(T107:T122))</f>
        <v>0.86527777777777781</v>
      </c>
      <c r="U123" s="144"/>
      <c r="V123" s="166"/>
      <c r="W123" s="167"/>
      <c r="X123" s="138"/>
      <c r="Y123" s="181">
        <f>SUM(Y107:Y122)</f>
        <v>0</v>
      </c>
      <c r="Z123" s="182">
        <f>SUM(Z107:Z122)</f>
        <v>0</v>
      </c>
      <c r="AA123" s="298"/>
      <c r="AB123" s="299"/>
      <c r="AC123" s="181">
        <f>SUM(AC107:AC122)</f>
        <v>4</v>
      </c>
      <c r="AD123" s="182">
        <f>SUM(AD107:AD122)</f>
        <v>0</v>
      </c>
      <c r="AE123" s="168">
        <f>M123-J123</f>
        <v>-226.49290343122402</v>
      </c>
      <c r="AF123" s="141">
        <f>M123/J123</f>
        <v>0.88675354828438802</v>
      </c>
      <c r="AG123" s="292"/>
    </row>
    <row r="125" spans="1:33">
      <c r="AA125" s="289" t="s">
        <v>161</v>
      </c>
      <c r="AB125" s="289"/>
    </row>
    <row r="126" spans="1:33">
      <c r="AA126" s="289" t="s">
        <v>162</v>
      </c>
      <c r="AB126" s="289"/>
    </row>
    <row r="127" spans="1:33">
      <c r="AA127" s="289" t="s">
        <v>163</v>
      </c>
      <c r="AB127" s="289"/>
    </row>
    <row r="128" spans="1:33">
      <c r="AA128" s="289" t="s">
        <v>164</v>
      </c>
      <c r="AB128" s="289"/>
    </row>
    <row r="129" spans="27:28">
      <c r="AA129" s="289" t="s">
        <v>165</v>
      </c>
      <c r="AB129" s="289"/>
    </row>
    <row r="130" spans="27:28">
      <c r="AA130" s="289" t="s">
        <v>166</v>
      </c>
      <c r="AB130" s="289"/>
    </row>
    <row r="131" spans="27:28">
      <c r="AA131" s="289" t="s">
        <v>167</v>
      </c>
      <c r="AB131" s="289"/>
    </row>
    <row r="132" spans="27:28">
      <c r="AA132" s="289" t="s">
        <v>168</v>
      </c>
      <c r="AB132" s="289"/>
    </row>
    <row r="133" spans="27:28">
      <c r="AA133" s="289" t="s">
        <v>169</v>
      </c>
      <c r="AB133" s="289"/>
    </row>
    <row r="134" spans="27:28">
      <c r="AA134" s="289" t="s">
        <v>170</v>
      </c>
      <c r="AB134" s="289"/>
    </row>
    <row r="135" spans="27:28">
      <c r="AA135" s="289" t="s">
        <v>171</v>
      </c>
      <c r="AB135" s="289"/>
    </row>
    <row r="136" spans="27:28">
      <c r="AA136" s="289" t="s">
        <v>172</v>
      </c>
      <c r="AB136" s="289"/>
    </row>
    <row r="137" spans="27:28">
      <c r="AA137" s="289" t="s">
        <v>173</v>
      </c>
      <c r="AB137" s="289"/>
    </row>
  </sheetData>
  <mergeCells count="306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AA114:AB114"/>
    <mergeCell ref="C115:D115"/>
    <mergeCell ref="AA115:AB115"/>
    <mergeCell ref="C116:D116"/>
    <mergeCell ref="AA116:AB116"/>
    <mergeCell ref="C117:D117"/>
    <mergeCell ref="AA117:AB117"/>
    <mergeCell ref="C97:D97"/>
    <mergeCell ref="AA97:AB97"/>
    <mergeCell ref="C98:D98"/>
    <mergeCell ref="AA98:AB98"/>
    <mergeCell ref="C99:D99"/>
    <mergeCell ref="AA99:AB99"/>
    <mergeCell ref="AA93:AB9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21:D121"/>
    <mergeCell ref="AA121:AB121"/>
    <mergeCell ref="C122:D122"/>
    <mergeCell ref="AA122:AB122"/>
    <mergeCell ref="C123:D123"/>
    <mergeCell ref="AA123:AB123"/>
    <mergeCell ref="C118:D118"/>
    <mergeCell ref="AA118:AB118"/>
    <mergeCell ref="C119:D119"/>
    <mergeCell ref="AA119:AB119"/>
    <mergeCell ref="C120:D120"/>
    <mergeCell ref="AA120:AB120"/>
    <mergeCell ref="AA137:AB137"/>
    <mergeCell ref="AA131:AB131"/>
    <mergeCell ref="AA132:AB132"/>
    <mergeCell ref="AA133:AB133"/>
    <mergeCell ref="AA134:AB134"/>
    <mergeCell ref="AA135:AB135"/>
    <mergeCell ref="AA136:AB136"/>
    <mergeCell ref="AA125:AB125"/>
    <mergeCell ref="AA126:AB126"/>
    <mergeCell ref="AA127:AB127"/>
    <mergeCell ref="AA128:AB128"/>
    <mergeCell ref="AA129:AB129"/>
    <mergeCell ref="AA130:AB130"/>
  </mergeCells>
  <phoneticPr fontId="5" type="noConversion"/>
  <conditionalFormatting sqref="O5:O123">
    <cfRule type="cellIs" dxfId="295" priority="2" operator="greaterThan">
      <formula>0</formula>
    </cfRule>
  </conditionalFormatting>
  <conditionalFormatting sqref="P5:P123 AE5:AE123">
    <cfRule type="cellIs" dxfId="294" priority="5" operator="lessThan">
      <formula>0</formula>
    </cfRule>
  </conditionalFormatting>
  <conditionalFormatting sqref="Q5:Q123 AF5:AF123">
    <cfRule type="cellIs" dxfId="293" priority="3" operator="greaterThan">
      <formula>1</formula>
    </cfRule>
    <cfRule type="cellIs" dxfId="292" priority="4" operator="lessThan">
      <formula>0.8</formula>
    </cfRule>
  </conditionalFormatting>
  <conditionalFormatting sqref="AG5 R5:R123">
    <cfRule type="cellIs" dxfId="291" priority="6" operator="lessThan">
      <formula>0.8</formula>
    </cfRule>
  </conditionalFormatting>
  <conditionalFormatting sqref="AG22">
    <cfRule type="cellIs" dxfId="290" priority="10" operator="lessThan">
      <formula>0.8</formula>
    </cfRule>
  </conditionalFormatting>
  <conditionalFormatting sqref="AG37">
    <cfRule type="cellIs" dxfId="289" priority="9" operator="lessThan">
      <formula>0.8</formula>
    </cfRule>
  </conditionalFormatting>
  <conditionalFormatting sqref="AG39:AG74">
    <cfRule type="cellIs" dxfId="288" priority="7" operator="lessThan">
      <formula>0.8</formula>
    </cfRule>
  </conditionalFormatting>
  <conditionalFormatting sqref="AG80:AG88">
    <cfRule type="cellIs" dxfId="287" priority="8" operator="lessThan">
      <formula>0.8</formula>
    </cfRule>
  </conditionalFormatting>
  <conditionalFormatting sqref="AG90:AG123">
    <cfRule type="cellIs" dxfId="286" priority="1" operator="lessThan">
      <formula>0.8</formula>
    </cfRule>
  </conditionalFormatting>
  <dataValidations count="1">
    <dataValidation type="list" allowBlank="1" showInputMessage="1" showErrorMessage="1" sqref="AA5:AB123" xr:uid="{4802EFA2-D8D9-41A7-AA59-5FC4E5DEE9DF}">
      <formula1>$AA$125:$AA$137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6453B-8A98-45C9-8781-5E343454A0F1}">
  <sheetPr>
    <tabColor theme="9" tint="0.59999389629810485"/>
  </sheetPr>
  <dimension ref="B1:AR42"/>
  <sheetViews>
    <sheetView zoomScale="70" zoomScaleNormal="70" workbookViewId="0">
      <selection activeCell="R18" sqref="R18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6" t="s">
        <v>0</v>
      </c>
      <c r="C1" s="276"/>
      <c r="D1" s="276"/>
      <c r="E1" s="276"/>
      <c r="F1" s="276"/>
      <c r="G1" s="276"/>
      <c r="H1" s="276"/>
      <c r="I1" s="276"/>
      <c r="J1" s="276"/>
      <c r="K1" s="1"/>
      <c r="L1" s="1"/>
      <c r="M1" s="1"/>
      <c r="N1" s="1"/>
      <c r="O1" s="1"/>
      <c r="P1" s="1"/>
    </row>
    <row r="2" spans="2:34" ht="27.75" customHeight="1">
      <c r="B2" s="277"/>
      <c r="C2" s="277"/>
      <c r="D2" s="277"/>
      <c r="E2" s="277"/>
      <c r="F2" s="277"/>
      <c r="G2" s="277"/>
      <c r="H2" s="277"/>
      <c r="I2" s="277"/>
      <c r="J2" s="277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8" t="s">
        <v>243</v>
      </c>
      <c r="D3" s="279"/>
      <c r="E3" s="3" t="s">
        <v>2</v>
      </c>
      <c r="F3" s="280">
        <f>'0112(18度C)'!D1+'0112(4度C)'!D1</f>
        <v>170832</v>
      </c>
      <c r="G3" s="281"/>
      <c r="H3" s="3" t="s">
        <v>3</v>
      </c>
      <c r="I3" s="282">
        <f>'0112(18度C)'!F1+'0112(4度C)'!F1</f>
        <v>5245302.3</v>
      </c>
      <c r="J3" s="283"/>
      <c r="K3" s="4"/>
      <c r="L3" s="5"/>
      <c r="M3" s="1"/>
      <c r="N3" s="1"/>
      <c r="O3" s="1"/>
      <c r="P3" s="1"/>
    </row>
    <row r="4" spans="2:34" ht="28.5" customHeight="1">
      <c r="B4" s="284" t="s">
        <v>4</v>
      </c>
      <c r="C4" s="264" t="s">
        <v>5</v>
      </c>
      <c r="D4" s="265"/>
      <c r="E4" s="287" t="s">
        <v>6</v>
      </c>
      <c r="F4" s="288"/>
      <c r="G4" s="287" t="s">
        <v>7</v>
      </c>
      <c r="H4" s="288"/>
      <c r="I4" s="287" t="s">
        <v>8</v>
      </c>
      <c r="J4" s="288"/>
      <c r="K4" s="260" t="s">
        <v>9</v>
      </c>
      <c r="L4" s="261"/>
      <c r="M4" s="260" t="s">
        <v>10</v>
      </c>
      <c r="N4" s="261"/>
      <c r="O4" s="262" t="s">
        <v>11</v>
      </c>
      <c r="P4" s="263"/>
      <c r="Q4" s="263" t="s">
        <v>12</v>
      </c>
      <c r="R4" s="263"/>
    </row>
    <row r="5" spans="2:34" ht="28.5" customHeight="1">
      <c r="B5" s="285"/>
      <c r="C5" s="264" t="s">
        <v>13</v>
      </c>
      <c r="D5" s="265"/>
      <c r="E5" s="266" t="s">
        <v>14</v>
      </c>
      <c r="F5" s="267"/>
      <c r="G5" s="268" t="s">
        <v>15</v>
      </c>
      <c r="H5" s="269"/>
      <c r="I5" s="270" t="s">
        <v>16</v>
      </c>
      <c r="J5" s="271"/>
      <c r="K5" s="272" t="s">
        <v>17</v>
      </c>
      <c r="L5" s="273"/>
      <c r="M5" s="274" t="s">
        <v>18</v>
      </c>
      <c r="N5" s="275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5"/>
      <c r="C6" s="264" t="s">
        <v>22</v>
      </c>
      <c r="D6" s="265"/>
      <c r="E6" s="256">
        <f>AVERAGE(D14:O14,D32:X32)</f>
        <v>497.8949093790572</v>
      </c>
      <c r="F6" s="257" t="e">
        <f>AVERAGE(#REF!,D14:K14)</f>
        <v>#REF!</v>
      </c>
      <c r="G6" s="258">
        <f>AVERAGE(D14:K14)</f>
        <v>189.792444475389</v>
      </c>
      <c r="H6" s="259"/>
      <c r="I6" s="258">
        <f>AVERAGE(L14:O14)</f>
        <v>94.444444444444443</v>
      </c>
      <c r="J6" s="259"/>
      <c r="K6" s="258">
        <f>AVERAGE(D32:O32)</f>
        <v>703.4</v>
      </c>
      <c r="L6" s="259"/>
      <c r="M6" s="258">
        <f>AVERAGE(P32:X32)</f>
        <v>761.87246963562745</v>
      </c>
      <c r="N6" s="259"/>
      <c r="O6" s="390">
        <f>'0112(4度C)'!Y2</f>
        <v>0</v>
      </c>
      <c r="P6" s="390">
        <f>'0112(4度C)'!Z2</f>
        <v>0</v>
      </c>
      <c r="Q6" s="391">
        <f>'0112(4度C)'!AC2</f>
        <v>46</v>
      </c>
      <c r="R6" s="391">
        <f>'0112(4度C)'!AD2</f>
        <v>0</v>
      </c>
    </row>
    <row r="7" spans="2:34" ht="28.5" customHeight="1">
      <c r="B7" s="285"/>
      <c r="C7" s="250" t="s">
        <v>23</v>
      </c>
      <c r="D7" s="251"/>
      <c r="E7" s="252">
        <f>AVERAGE(D15:O15,D33:X33)</f>
        <v>441.00343012231417</v>
      </c>
      <c r="F7" s="253" t="e">
        <f>AVERAGE(#REF!,D15:K15)</f>
        <v>#REF!</v>
      </c>
      <c r="G7" s="254">
        <f>AVERAGE(D15:K15)</f>
        <v>170.27222181858511</v>
      </c>
      <c r="H7" s="255"/>
      <c r="I7" s="254">
        <f>AVERAGE(L15:O15)</f>
        <v>83.771291147832216</v>
      </c>
      <c r="J7" s="255"/>
      <c r="K7" s="254">
        <f>AVERAGE(D33:O33)</f>
        <v>621.68875816081891</v>
      </c>
      <c r="L7" s="255"/>
      <c r="M7" s="254">
        <f>AVERAGE(P33:X33)</f>
        <v>673.94216597733134</v>
      </c>
      <c r="N7" s="255"/>
      <c r="O7" s="390"/>
      <c r="P7" s="390"/>
      <c r="Q7" s="391"/>
      <c r="R7" s="391"/>
    </row>
    <row r="8" spans="2:34" ht="28.5" customHeight="1">
      <c r="B8" s="286"/>
      <c r="C8" s="250" t="s">
        <v>24</v>
      </c>
      <c r="D8" s="251"/>
      <c r="E8" s="248">
        <f>AVERAGE(D16:O16,D34:X34)</f>
        <v>0.88618073696358379</v>
      </c>
      <c r="F8" s="249" t="e">
        <f>AVERAGE(D16:K16,#REF!)</f>
        <v>#REF!</v>
      </c>
      <c r="G8" s="238">
        <f>AVERAGE(D16:K16)</f>
        <v>0.89134801045790757</v>
      </c>
      <c r="H8" s="239"/>
      <c r="I8" s="238">
        <f>AVERAGE(L16:O16)</f>
        <v>0.88697749527738012</v>
      </c>
      <c r="J8" s="239"/>
      <c r="K8" s="238">
        <f>AVERAGE(D34:O34)</f>
        <v>0.8839604032814401</v>
      </c>
      <c r="L8" s="239"/>
      <c r="M8" s="238">
        <f>AVERAGE(P34:X34)</f>
        <v>0.88291509382588473</v>
      </c>
      <c r="N8" s="239"/>
      <c r="O8" s="390"/>
      <c r="P8" s="390"/>
      <c r="Q8" s="391"/>
      <c r="R8" s="391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36" t="s">
        <v>26</v>
      </c>
      <c r="C11" s="237"/>
      <c r="D11" s="240" t="s">
        <v>27</v>
      </c>
      <c r="E11" s="241"/>
      <c r="F11" s="241"/>
      <c r="G11" s="241"/>
      <c r="H11" s="241"/>
      <c r="I11" s="241"/>
      <c r="J11" s="241"/>
      <c r="K11" s="241"/>
      <c r="L11" s="242" t="s">
        <v>28</v>
      </c>
      <c r="M11" s="243"/>
      <c r="N11" s="243"/>
      <c r="O11" s="244"/>
    </row>
    <row r="12" spans="2:34" ht="17.25" customHeight="1">
      <c r="B12" s="230" t="s">
        <v>29</v>
      </c>
      <c r="C12" s="231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1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Z13" s="25"/>
      <c r="AA13" s="25"/>
      <c r="AB13" s="25"/>
      <c r="AC13" s="25"/>
      <c r="AD13" s="25"/>
      <c r="AE13" s="25"/>
    </row>
    <row r="14" spans="2:34" ht="40.15" customHeight="1">
      <c r="B14" s="233" t="s">
        <v>40</v>
      </c>
      <c r="C14" s="26" t="s">
        <v>41</v>
      </c>
      <c r="D14" s="27" t="s">
        <v>42</v>
      </c>
      <c r="E14" s="28">
        <v>81.818181818181813</v>
      </c>
      <c r="F14" s="28">
        <v>97.560975609756099</v>
      </c>
      <c r="G14" s="28">
        <v>86.956521739130437</v>
      </c>
      <c r="H14" s="28">
        <v>109.87654320987654</v>
      </c>
      <c r="I14" s="28">
        <v>572.75</v>
      </c>
      <c r="J14" s="28" t="s">
        <v>42</v>
      </c>
      <c r="K14" s="29" t="s">
        <v>42</v>
      </c>
      <c r="L14" s="27" t="s">
        <v>42</v>
      </c>
      <c r="M14" s="30">
        <v>100</v>
      </c>
      <c r="N14" s="28" t="s">
        <v>42</v>
      </c>
      <c r="O14" s="31">
        <v>88.888888888888886</v>
      </c>
      <c r="Y14" s="32"/>
      <c r="Z14" s="32"/>
      <c r="AA14" s="32"/>
      <c r="AB14" s="32"/>
      <c r="AC14" s="32"/>
      <c r="AD14" s="25"/>
      <c r="AE14" s="25"/>
    </row>
    <row r="15" spans="2:34" ht="39.6" customHeight="1">
      <c r="B15" s="233"/>
      <c r="C15" s="33" t="s">
        <v>43</v>
      </c>
      <c r="D15" s="34" t="s">
        <v>42</v>
      </c>
      <c r="E15" s="35">
        <v>72.8825242359963</v>
      </c>
      <c r="F15" s="35">
        <v>86.525692876854833</v>
      </c>
      <c r="G15" s="35">
        <v>77.167041440767193</v>
      </c>
      <c r="H15" s="35">
        <v>97.652693973160211</v>
      </c>
      <c r="I15" s="35">
        <v>517.13315656614702</v>
      </c>
      <c r="J15" s="35" t="s">
        <v>42</v>
      </c>
      <c r="K15" s="36" t="s">
        <v>42</v>
      </c>
      <c r="L15" s="34" t="s">
        <v>42</v>
      </c>
      <c r="M15" s="37">
        <v>88.719248217171867</v>
      </c>
      <c r="N15" s="35" t="s">
        <v>42</v>
      </c>
      <c r="O15" s="38">
        <v>78.823334078492579</v>
      </c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33"/>
      <c r="C16" s="41" t="s">
        <v>44</v>
      </c>
      <c r="D16" s="42" t="s">
        <v>42</v>
      </c>
      <c r="E16" s="43">
        <f t="shared" ref="E16:I16" si="0">E15/E14</f>
        <v>0.89078640732884373</v>
      </c>
      <c r="F16" s="43">
        <f t="shared" si="0"/>
        <v>0.88688835198776206</v>
      </c>
      <c r="G16" s="43">
        <f t="shared" si="0"/>
        <v>0.88742097656882268</v>
      </c>
      <c r="H16" s="43">
        <f t="shared" si="0"/>
        <v>0.88874923728381761</v>
      </c>
      <c r="I16" s="43">
        <f t="shared" si="0"/>
        <v>0.90289507912029165</v>
      </c>
      <c r="J16" s="43" t="s">
        <v>42</v>
      </c>
      <c r="K16" s="44" t="s">
        <v>42</v>
      </c>
      <c r="L16" s="42" t="s">
        <v>42</v>
      </c>
      <c r="M16" s="45">
        <f t="shared" ref="M16" si="1">M15/M14</f>
        <v>0.88719248217171864</v>
      </c>
      <c r="N16" s="43" t="s">
        <v>42</v>
      </c>
      <c r="O16" s="46">
        <f t="shared" ref="O16" si="2">O15/O14</f>
        <v>0.88676250838304149</v>
      </c>
      <c r="Y16" s="32"/>
      <c r="Z16" s="32"/>
      <c r="AA16" s="32"/>
      <c r="AB16" s="32"/>
      <c r="AC16" s="32"/>
      <c r="AD16" s="32"/>
      <c r="AE16" s="32"/>
    </row>
    <row r="17" spans="2:44" ht="17.25" customHeight="1">
      <c r="B17" s="232" t="s">
        <v>45</v>
      </c>
      <c r="C17" s="13" t="s">
        <v>46</v>
      </c>
      <c r="D17" s="47" t="s">
        <v>42</v>
      </c>
      <c r="E17" s="48">
        <v>0.20849537037037036</v>
      </c>
      <c r="F17" s="48">
        <v>0.29166666666666669</v>
      </c>
      <c r="G17" s="48">
        <v>0.29180555555555554</v>
      </c>
      <c r="H17" s="48">
        <v>0.29166666666666669</v>
      </c>
      <c r="I17" s="48">
        <v>0.49791666666666667</v>
      </c>
      <c r="J17" s="48" t="s">
        <v>42</v>
      </c>
      <c r="K17" s="48" t="s">
        <v>42</v>
      </c>
      <c r="L17" s="47" t="s">
        <v>42</v>
      </c>
      <c r="M17" s="49">
        <v>0.70841435185185186</v>
      </c>
      <c r="N17" s="48" t="s">
        <v>42</v>
      </c>
      <c r="O17" s="50">
        <v>0.70834490740740741</v>
      </c>
      <c r="Q17" s="39"/>
      <c r="R17" s="39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7" t="s">
        <v>42</v>
      </c>
      <c r="E18" s="48">
        <v>0.65214120370370365</v>
      </c>
      <c r="F18" s="48">
        <v>0.47503472222222221</v>
      </c>
      <c r="G18" s="48">
        <v>0.59444444444444444</v>
      </c>
      <c r="H18" s="48">
        <v>0.58142361111111107</v>
      </c>
      <c r="I18" s="48">
        <v>0.54652777777777772</v>
      </c>
      <c r="J18" s="48" t="s">
        <v>42</v>
      </c>
      <c r="K18" s="48" t="s">
        <v>42</v>
      </c>
      <c r="L18" s="47" t="s">
        <v>42</v>
      </c>
      <c r="M18" s="49">
        <v>0.84546296296296297</v>
      </c>
      <c r="N18" s="48" t="s">
        <v>42</v>
      </c>
      <c r="O18" s="50">
        <v>0.86388888888888893</v>
      </c>
      <c r="Q18" s="39"/>
      <c r="R18" s="39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4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Z19" s="192"/>
      <c r="AA19" s="192"/>
      <c r="AB19" s="192"/>
      <c r="AC19" s="192"/>
      <c r="AD19" s="192"/>
      <c r="AE19" s="192"/>
      <c r="AF19" s="192"/>
      <c r="AG19" s="192"/>
      <c r="AH19" s="192"/>
      <c r="AI19" s="192"/>
      <c r="AJ19" s="192"/>
      <c r="AK19" s="192"/>
      <c r="AL19" s="192"/>
      <c r="AM19" s="192"/>
      <c r="AN19" s="192"/>
      <c r="AO19" s="25"/>
      <c r="AP19" s="25"/>
      <c r="AQ19" s="25"/>
      <c r="AR19" s="25"/>
    </row>
    <row r="20" spans="2:44" ht="17.25" customHeight="1">
      <c r="B20" s="235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Z20" s="192"/>
      <c r="AA20" s="192"/>
      <c r="AB20" s="192"/>
      <c r="AC20" s="192"/>
      <c r="AD20" s="192"/>
      <c r="AE20" s="192"/>
      <c r="AF20" s="192"/>
      <c r="AG20" s="192"/>
      <c r="AH20" s="192"/>
      <c r="AI20" s="192"/>
      <c r="AJ20" s="192"/>
      <c r="AK20" s="192"/>
      <c r="AL20" s="192"/>
      <c r="AM20" s="192"/>
      <c r="AN20" s="192"/>
      <c r="AO20" s="25"/>
      <c r="AP20" s="25"/>
      <c r="AQ20" s="25"/>
      <c r="AR20" s="25"/>
    </row>
    <row r="21" spans="2:44" ht="17.25" customHeight="1">
      <c r="B21" s="234" t="s">
        <v>51</v>
      </c>
      <c r="C21" s="51" t="s">
        <v>49</v>
      </c>
      <c r="D21" s="54"/>
      <c r="E21" s="52">
        <v>11</v>
      </c>
      <c r="F21" s="52">
        <v>5</v>
      </c>
      <c r="G21" s="52">
        <v>7</v>
      </c>
      <c r="H21" s="52">
        <v>10</v>
      </c>
      <c r="I21" s="52">
        <v>3</v>
      </c>
      <c r="J21" s="52"/>
      <c r="K21" s="53"/>
      <c r="L21" s="54"/>
      <c r="M21" s="55">
        <v>6</v>
      </c>
      <c r="N21" s="52"/>
      <c r="O21" s="56">
        <v>4</v>
      </c>
      <c r="Q21" s="9"/>
      <c r="R21" s="9"/>
      <c r="S21" s="9"/>
      <c r="T21" s="9"/>
      <c r="Z21" s="192"/>
      <c r="AA21" s="192"/>
      <c r="AB21" s="192"/>
      <c r="AC21" s="192"/>
      <c r="AD21" s="192"/>
      <c r="AE21" s="192"/>
      <c r="AF21" s="192"/>
      <c r="AG21" s="192"/>
      <c r="AH21" s="192"/>
      <c r="AI21" s="192"/>
      <c r="AJ21" s="192"/>
      <c r="AK21" s="192"/>
      <c r="AL21" s="192"/>
      <c r="AM21" s="192"/>
      <c r="AN21" s="192"/>
      <c r="AO21" s="25"/>
      <c r="AP21" s="25"/>
      <c r="AQ21" s="25"/>
      <c r="AR21" s="25"/>
    </row>
    <row r="22" spans="2:44" ht="17.25" customHeight="1">
      <c r="B22" s="235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2"/>
      <c r="AA22" s="192"/>
      <c r="AB22" s="192"/>
      <c r="AC22" s="192"/>
      <c r="AD22" s="192"/>
      <c r="AE22" s="192"/>
      <c r="AF22" s="192"/>
      <c r="AG22" s="192"/>
      <c r="AH22" s="192"/>
      <c r="AI22" s="192"/>
      <c r="AJ22" s="192"/>
      <c r="AK22" s="192"/>
      <c r="AL22" s="192"/>
      <c r="AM22" s="192"/>
      <c r="AN22" s="192"/>
      <c r="AO22" s="25"/>
      <c r="AP22" s="25"/>
      <c r="AQ22" s="25"/>
      <c r="AR22" s="25"/>
    </row>
    <row r="23" spans="2:44" ht="17.25" customHeight="1">
      <c r="B23" s="230" t="s">
        <v>53</v>
      </c>
      <c r="C23" s="231"/>
      <c r="D23" s="57" t="s">
        <v>42</v>
      </c>
      <c r="E23" s="58">
        <v>22</v>
      </c>
      <c r="F23" s="58">
        <v>20.5</v>
      </c>
      <c r="G23" s="58">
        <v>23</v>
      </c>
      <c r="H23" s="58">
        <v>20.25</v>
      </c>
      <c r="I23" s="58">
        <v>6</v>
      </c>
      <c r="J23" s="58" t="s">
        <v>42</v>
      </c>
      <c r="K23" s="59" t="s">
        <v>42</v>
      </c>
      <c r="L23" s="57" t="s">
        <v>42</v>
      </c>
      <c r="M23" s="60">
        <v>19.333333333333332</v>
      </c>
      <c r="N23" s="58" t="s">
        <v>42</v>
      </c>
      <c r="O23" s="61">
        <v>22.5</v>
      </c>
    </row>
    <row r="24" spans="2:44" ht="17.25" customHeight="1">
      <c r="B24" s="220" t="s">
        <v>54</v>
      </c>
      <c r="C24" s="221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20" t="s">
        <v>59</v>
      </c>
      <c r="C25" s="221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22" t="s">
        <v>60</v>
      </c>
      <c r="C26" s="223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36" t="s">
        <v>26</v>
      </c>
      <c r="C29" s="237"/>
      <c r="D29" s="224" t="s">
        <v>64</v>
      </c>
      <c r="E29" s="225"/>
      <c r="F29" s="225"/>
      <c r="G29" s="225"/>
      <c r="H29" s="225"/>
      <c r="I29" s="225"/>
      <c r="J29" s="225"/>
      <c r="K29" s="225"/>
      <c r="L29" s="225"/>
      <c r="M29" s="225"/>
      <c r="N29" s="225"/>
      <c r="O29" s="226"/>
      <c r="P29" s="227" t="s">
        <v>65</v>
      </c>
      <c r="Q29" s="228"/>
      <c r="R29" s="228"/>
      <c r="S29" s="228"/>
      <c r="T29" s="228"/>
      <c r="U29" s="228"/>
      <c r="V29" s="228"/>
      <c r="W29" s="228"/>
      <c r="X29" s="229"/>
    </row>
    <row r="30" spans="2:44" ht="17.25" customHeight="1">
      <c r="B30" s="230" t="s">
        <v>29</v>
      </c>
      <c r="C30" s="231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30"/>
      <c r="C31" s="231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33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248.66666666666669</v>
      </c>
      <c r="H32" s="28">
        <v>433.33333333333331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1150</v>
      </c>
      <c r="O32" s="28">
        <v>860</v>
      </c>
      <c r="P32" s="27">
        <v>252.63157894736841</v>
      </c>
      <c r="Q32" s="28" t="s">
        <v>42</v>
      </c>
      <c r="R32" s="28" t="s">
        <v>42</v>
      </c>
      <c r="S32" s="28" t="s">
        <v>42</v>
      </c>
      <c r="T32" s="28">
        <v>787.5</v>
      </c>
      <c r="U32" s="28" t="s">
        <v>42</v>
      </c>
      <c r="V32" s="28">
        <v>776.47058823529414</v>
      </c>
      <c r="W32" s="28">
        <v>969.23076923076928</v>
      </c>
      <c r="X32" s="31">
        <v>1023.5294117647059</v>
      </c>
    </row>
    <row r="33" spans="2:24" ht="39.6" customHeight="1">
      <c r="B33" s="233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217.23773777056545</v>
      </c>
      <c r="H33" s="35">
        <v>386.18668391478349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737.55850110887229</v>
      </c>
      <c r="N33" s="35">
        <v>1003.3425090601489</v>
      </c>
      <c r="O33" s="35">
        <v>764.11835894972398</v>
      </c>
      <c r="P33" s="34">
        <v>219.37642143878813</v>
      </c>
      <c r="Q33" s="35" t="s">
        <v>42</v>
      </c>
      <c r="R33" s="35" t="s">
        <v>42</v>
      </c>
      <c r="S33" s="35" t="s">
        <v>42</v>
      </c>
      <c r="T33" s="35">
        <v>701.86822929329367</v>
      </c>
      <c r="U33" s="35" t="s">
        <v>42</v>
      </c>
      <c r="V33" s="35">
        <v>693.88681129232555</v>
      </c>
      <c r="W33" s="35">
        <v>859.8393405102604</v>
      </c>
      <c r="X33" s="38">
        <v>894.74002735198894</v>
      </c>
    </row>
    <row r="34" spans="2:24" ht="40.15" customHeight="1">
      <c r="B34" s="233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0.87361020551165725</v>
      </c>
      <c r="H34" s="43">
        <f>H33/H32</f>
        <v>0.8912000398033465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0.89401030437439066</v>
      </c>
      <c r="N34" s="43">
        <f>N33/N32</f>
        <v>0.87247174700882513</v>
      </c>
      <c r="O34" s="43">
        <f>O33/O32</f>
        <v>0.8885097197089814</v>
      </c>
      <c r="P34" s="42">
        <f>P33/P32</f>
        <v>0.86836500152853635</v>
      </c>
      <c r="Q34" s="43" t="s">
        <v>42</v>
      </c>
      <c r="R34" s="43" t="s">
        <v>42</v>
      </c>
      <c r="S34" s="43" t="s">
        <v>42</v>
      </c>
      <c r="T34" s="43">
        <f>T33/T32</f>
        <v>0.89126124354703962</v>
      </c>
      <c r="U34" s="43" t="s">
        <v>42</v>
      </c>
      <c r="V34" s="43">
        <f>V33/V32</f>
        <v>0.89364210545223743</v>
      </c>
      <c r="W34" s="43">
        <f>W33/W32</f>
        <v>0.88713582751058606</v>
      </c>
      <c r="X34" s="46">
        <f>X33/X32</f>
        <v>0.87417129109102365</v>
      </c>
    </row>
    <row r="35" spans="2:24" ht="17.25" customHeight="1">
      <c r="B35" s="232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12.5</v>
      </c>
      <c r="H35" s="48">
        <v>6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0.16666666666666666</v>
      </c>
      <c r="N35" s="48">
        <v>0.25031249999999999</v>
      </c>
      <c r="O35" s="48">
        <v>0.29166666666666669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>
        <v>0.70833333333333337</v>
      </c>
      <c r="U35" s="48" t="s">
        <v>42</v>
      </c>
      <c r="V35" s="48">
        <v>0.70849537037037036</v>
      </c>
      <c r="W35" s="48">
        <v>0.7085069444444444</v>
      </c>
      <c r="X35" s="50">
        <v>0.70833333333333337</v>
      </c>
    </row>
    <row r="36" spans="2:24" ht="17.25" customHeight="1">
      <c r="B36" s="230"/>
      <c r="C36" s="13" t="s">
        <v>47</v>
      </c>
      <c r="D36" s="48" t="s">
        <v>42</v>
      </c>
      <c r="E36" s="48" t="s">
        <v>42</v>
      </c>
      <c r="F36" s="48" t="s">
        <v>42</v>
      </c>
      <c r="G36" s="48"/>
      <c r="H36" s="48"/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0.47182870370370372</v>
      </c>
      <c r="N36" s="48">
        <v>0.48055555555555557</v>
      </c>
      <c r="O36" s="48">
        <v>0.43611111111111112</v>
      </c>
      <c r="P36" s="47">
        <v>0.80652777777777773</v>
      </c>
      <c r="Q36" s="48" t="s">
        <v>42</v>
      </c>
      <c r="R36" s="48" t="s">
        <v>42</v>
      </c>
      <c r="S36" s="48" t="s">
        <v>42</v>
      </c>
      <c r="T36" s="48">
        <v>0.89097222222222228</v>
      </c>
      <c r="U36" s="48" t="s">
        <v>42</v>
      </c>
      <c r="V36" s="48">
        <v>0.90208333333333335</v>
      </c>
      <c r="W36" s="48">
        <v>0.98762731481481481</v>
      </c>
      <c r="X36" s="50">
        <v>0.98750000000000004</v>
      </c>
    </row>
    <row r="37" spans="2:24" ht="17.25" customHeight="1">
      <c r="B37" s="230" t="s">
        <v>53</v>
      </c>
      <c r="C37" s="231"/>
      <c r="D37" s="58" t="s">
        <v>42</v>
      </c>
      <c r="E37" s="58" t="s">
        <v>42</v>
      </c>
      <c r="F37" s="58" t="s">
        <v>42</v>
      </c>
      <c r="G37" s="58">
        <v>12.5</v>
      </c>
      <c r="H37" s="58">
        <v>6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4</v>
      </c>
      <c r="N37" s="58">
        <v>3</v>
      </c>
      <c r="O37" s="58">
        <v>3.75</v>
      </c>
      <c r="P37" s="57">
        <v>14.25</v>
      </c>
      <c r="Q37" s="58" t="s">
        <v>42</v>
      </c>
      <c r="R37" s="58" t="s">
        <v>42</v>
      </c>
      <c r="S37" s="58" t="s">
        <v>42</v>
      </c>
      <c r="T37" s="39">
        <v>4</v>
      </c>
      <c r="U37" s="48" t="s">
        <v>42</v>
      </c>
      <c r="V37" s="58">
        <v>4.25</v>
      </c>
      <c r="W37" s="58">
        <v>3.25</v>
      </c>
      <c r="X37" s="61">
        <v>3.4</v>
      </c>
    </row>
    <row r="38" spans="2:24" ht="17.25" customHeight="1">
      <c r="B38" s="220" t="s">
        <v>54</v>
      </c>
      <c r="C38" s="221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20" t="s">
        <v>59</v>
      </c>
      <c r="C39" s="221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22" t="s">
        <v>60</v>
      </c>
      <c r="C40" s="223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901B4-D113-47EC-B978-E59B1860AE90}">
  <sheetPr>
    <tabColor theme="9" tint="0.59999389629810485"/>
    <pageSetUpPr fitToPage="1"/>
  </sheetPr>
  <dimension ref="A1:AC188"/>
  <sheetViews>
    <sheetView zoomScale="85" zoomScaleNormal="85" workbookViewId="0">
      <pane ySplit="4" topLeftCell="A5" activePane="bottomLeft" state="frozen"/>
      <selection activeCell="Z29" sqref="Z29"/>
      <selection pane="bottomLeft" activeCell="A39" sqref="A39:A174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SUM(F5:F174)</f>
        <v>112528</v>
      </c>
      <c r="E1" s="88" t="s">
        <v>3</v>
      </c>
      <c r="F1" s="89">
        <f>SUM(G5:G174)</f>
        <v>2207901.46</v>
      </c>
      <c r="G1" s="90" t="s">
        <v>84</v>
      </c>
      <c r="H1" s="91">
        <f>L21+L38+L55+L72+L89+L106+L123+L140+L157+L174</f>
        <v>58.4</v>
      </c>
      <c r="I1" s="345" t="s">
        <v>85</v>
      </c>
      <c r="J1" s="341"/>
      <c r="K1" s="361"/>
      <c r="L1" s="365" t="s">
        <v>86</v>
      </c>
      <c r="M1" s="366"/>
      <c r="N1" s="367"/>
      <c r="O1" s="341" t="s">
        <v>87</v>
      </c>
      <c r="P1" s="341"/>
      <c r="Q1" s="341"/>
      <c r="R1" s="342"/>
      <c r="S1" s="345" t="s">
        <v>88</v>
      </c>
      <c r="T1" s="341"/>
      <c r="U1" s="341"/>
      <c r="V1" s="341"/>
      <c r="W1" s="341"/>
      <c r="X1" s="342"/>
      <c r="Y1" s="341" t="s">
        <v>89</v>
      </c>
      <c r="Z1" s="341"/>
      <c r="AA1" s="345" t="s">
        <v>90</v>
      </c>
      <c r="AB1" s="347"/>
      <c r="AC1" s="348"/>
    </row>
    <row r="2" spans="1:29" ht="26.25" customHeight="1" thickBot="1">
      <c r="A2" s="354">
        <v>46034</v>
      </c>
      <c r="B2" s="355"/>
      <c r="C2" s="92" t="s">
        <v>40</v>
      </c>
      <c r="D2" s="93">
        <f>AVERAGE(N21,N38,N55,N72,N89,N106,N123,N140,N157,N174)</f>
        <v>647.81546206907501</v>
      </c>
      <c r="E2" s="93" t="s">
        <v>91</v>
      </c>
      <c r="F2" s="94">
        <f>F1/D1</f>
        <v>19.620907329731267</v>
      </c>
      <c r="G2" s="95" t="s">
        <v>92</v>
      </c>
      <c r="H2" s="96">
        <f>COUNT(H5:H174)</f>
        <v>2</v>
      </c>
      <c r="I2" s="362"/>
      <c r="J2" s="363"/>
      <c r="K2" s="364"/>
      <c r="L2" s="368"/>
      <c r="M2" s="343"/>
      <c r="N2" s="369"/>
      <c r="O2" s="343"/>
      <c r="P2" s="343"/>
      <c r="Q2" s="343"/>
      <c r="R2" s="344"/>
      <c r="S2" s="346"/>
      <c r="T2" s="343"/>
      <c r="U2" s="343"/>
      <c r="V2" s="343"/>
      <c r="W2" s="343"/>
      <c r="X2" s="344"/>
      <c r="Y2" s="343"/>
      <c r="Z2" s="343"/>
      <c r="AA2" s="349"/>
      <c r="AB2" s="350"/>
      <c r="AC2" s="351"/>
    </row>
    <row r="3" spans="1:29" ht="23.25" customHeight="1">
      <c r="A3" s="356" t="s">
        <v>93</v>
      </c>
      <c r="B3" s="358" t="s">
        <v>94</v>
      </c>
      <c r="C3" s="315" t="s">
        <v>95</v>
      </c>
      <c r="D3" s="315"/>
      <c r="E3" s="337" t="s">
        <v>96</v>
      </c>
      <c r="F3" s="315" t="s">
        <v>97</v>
      </c>
      <c r="G3" s="337" t="s">
        <v>98</v>
      </c>
      <c r="H3" s="339" t="s">
        <v>99</v>
      </c>
      <c r="I3" s="329" t="s">
        <v>100</v>
      </c>
      <c r="J3" s="325" t="s">
        <v>101</v>
      </c>
      <c r="K3" s="327" t="s">
        <v>40</v>
      </c>
      <c r="L3" s="352" t="s">
        <v>100</v>
      </c>
      <c r="M3" s="325" t="s">
        <v>101</v>
      </c>
      <c r="N3" s="327" t="s">
        <v>40</v>
      </c>
      <c r="O3" s="329" t="s">
        <v>100</v>
      </c>
      <c r="P3" s="331" t="s">
        <v>40</v>
      </c>
      <c r="Q3" s="333" t="s">
        <v>102</v>
      </c>
      <c r="R3" s="335" t="s">
        <v>103</v>
      </c>
      <c r="S3" s="314" t="s">
        <v>104</v>
      </c>
      <c r="T3" s="315"/>
      <c r="U3" s="316" t="s">
        <v>105</v>
      </c>
      <c r="V3" s="316" t="s">
        <v>106</v>
      </c>
      <c r="W3" s="315" t="s">
        <v>107</v>
      </c>
      <c r="X3" s="318"/>
      <c r="Y3" s="319" t="s">
        <v>108</v>
      </c>
      <c r="Z3" s="320"/>
      <c r="AA3" s="323" t="s">
        <v>101</v>
      </c>
      <c r="AB3" s="370" t="s">
        <v>102</v>
      </c>
      <c r="AC3" s="372" t="s">
        <v>109</v>
      </c>
    </row>
    <row r="4" spans="1:29" ht="17.25" customHeight="1" thickBot="1">
      <c r="A4" s="357"/>
      <c r="B4" s="359"/>
      <c r="C4" s="360"/>
      <c r="D4" s="360"/>
      <c r="E4" s="338"/>
      <c r="F4" s="360"/>
      <c r="G4" s="338"/>
      <c r="H4" s="340"/>
      <c r="I4" s="330"/>
      <c r="J4" s="326"/>
      <c r="K4" s="328"/>
      <c r="L4" s="353"/>
      <c r="M4" s="326"/>
      <c r="N4" s="328"/>
      <c r="O4" s="330"/>
      <c r="P4" s="332"/>
      <c r="Q4" s="334"/>
      <c r="R4" s="336"/>
      <c r="S4" s="68" t="s">
        <v>110</v>
      </c>
      <c r="T4" s="99" t="s">
        <v>111</v>
      </c>
      <c r="U4" s="317"/>
      <c r="V4" s="317"/>
      <c r="W4" s="99" t="s">
        <v>112</v>
      </c>
      <c r="X4" s="69" t="s">
        <v>113</v>
      </c>
      <c r="Y4" s="321"/>
      <c r="Z4" s="322"/>
      <c r="AA4" s="324"/>
      <c r="AB4" s="371"/>
      <c r="AC4" s="373"/>
    </row>
    <row r="5" spans="1:29" ht="15.75" customHeight="1">
      <c r="A5" s="311" t="s">
        <v>118</v>
      </c>
      <c r="B5" s="146" t="s">
        <v>114</v>
      </c>
      <c r="C5" s="304" t="s">
        <v>125</v>
      </c>
      <c r="D5" s="305"/>
      <c r="E5" s="147">
        <v>19.7</v>
      </c>
      <c r="F5" s="97">
        <v>613</v>
      </c>
      <c r="G5" s="148">
        <f t="shared" ref="G5:G10" si="0">E5*F5</f>
        <v>12076.1</v>
      </c>
      <c r="H5" s="149"/>
      <c r="I5" s="150">
        <v>6</v>
      </c>
      <c r="J5" s="151">
        <v>2500</v>
      </c>
      <c r="K5" s="152">
        <f>J5/I5</f>
        <v>416.66666666666669</v>
      </c>
      <c r="L5" s="153">
        <v>6</v>
      </c>
      <c r="M5" s="151">
        <f t="shared" ref="M5:M10" si="1">F5/V5*60</f>
        <v>2256.441717791402</v>
      </c>
      <c r="N5" s="152">
        <f t="shared" ref="N5:N10" si="2">M5/L5</f>
        <v>376.07361963190033</v>
      </c>
      <c r="O5" s="154">
        <f t="shared" ref="O5:O10" si="3">L5-I5</f>
        <v>0</v>
      </c>
      <c r="P5" s="155">
        <f t="shared" ref="P5:P10" si="4">N5-K5</f>
        <v>-40.593047034766357</v>
      </c>
      <c r="Q5" s="156">
        <f t="shared" ref="Q5:Q10" si="5">N5/K5</f>
        <v>0.90257668711656069</v>
      </c>
      <c r="R5" s="306">
        <f>Q21</f>
        <v>0.87361020551165725</v>
      </c>
      <c r="S5" s="157">
        <v>0.3118055555555555</v>
      </c>
      <c r="T5" s="158">
        <v>0.323125</v>
      </c>
      <c r="U5" s="159"/>
      <c r="V5" s="160">
        <v>16.300000000000068</v>
      </c>
      <c r="W5" s="161"/>
      <c r="X5" s="162"/>
      <c r="Y5" s="309"/>
      <c r="Z5" s="310"/>
      <c r="AA5" s="115">
        <f t="shared" ref="AA5:AA10" si="6">M5-J5</f>
        <v>-243.55828220859803</v>
      </c>
      <c r="AB5" s="156">
        <f t="shared" ref="AB5:AB10" si="7">M5/J5</f>
        <v>0.90257668711656081</v>
      </c>
      <c r="AC5" s="290">
        <f>AB21</f>
        <v>0.87361020551165725</v>
      </c>
    </row>
    <row r="6" spans="1:29" ht="15.75" customHeight="1">
      <c r="A6" s="312"/>
      <c r="B6" s="100" t="s">
        <v>114</v>
      </c>
      <c r="C6" s="293" t="s">
        <v>115</v>
      </c>
      <c r="D6" s="294"/>
      <c r="E6" s="101">
        <v>29.85</v>
      </c>
      <c r="F6" s="102">
        <v>2030</v>
      </c>
      <c r="G6" s="103">
        <f t="shared" si="0"/>
        <v>60595.5</v>
      </c>
      <c r="H6" s="26"/>
      <c r="I6" s="104">
        <v>17</v>
      </c>
      <c r="J6" s="105">
        <v>3600</v>
      </c>
      <c r="K6" s="106">
        <f t="shared" ref="K6:K23" si="8">J6/I6</f>
        <v>211.76470588235293</v>
      </c>
      <c r="L6" s="107">
        <v>17</v>
      </c>
      <c r="M6" s="105">
        <f t="shared" si="1"/>
        <v>3117.7474402730327</v>
      </c>
      <c r="N6" s="106">
        <f t="shared" si="2"/>
        <v>183.39690825135486</v>
      </c>
      <c r="O6" s="108">
        <f t="shared" si="3"/>
        <v>0</v>
      </c>
      <c r="P6" s="109">
        <f t="shared" si="4"/>
        <v>-28.367797630998069</v>
      </c>
      <c r="Q6" s="110">
        <f t="shared" si="5"/>
        <v>0.86604095563139805</v>
      </c>
      <c r="R6" s="307"/>
      <c r="S6" s="47">
        <v>0.32638888888888884</v>
      </c>
      <c r="T6" s="48">
        <v>0.35351851851851851</v>
      </c>
      <c r="U6" s="111">
        <v>4.6999999999999353</v>
      </c>
      <c r="V6" s="112">
        <v>39.066666666666727</v>
      </c>
      <c r="W6" s="113"/>
      <c r="X6" s="116"/>
      <c r="Y6" s="295"/>
      <c r="Z6" s="296"/>
      <c r="AA6" s="117">
        <f t="shared" si="6"/>
        <v>-482.25255972696732</v>
      </c>
      <c r="AB6" s="110">
        <f t="shared" si="7"/>
        <v>0.86604095563139794</v>
      </c>
      <c r="AC6" s="291"/>
    </row>
    <row r="7" spans="1:29" ht="15.75" customHeight="1">
      <c r="A7" s="312"/>
      <c r="B7" s="100" t="s">
        <v>114</v>
      </c>
      <c r="C7" s="293" t="s">
        <v>116</v>
      </c>
      <c r="D7" s="294"/>
      <c r="E7" s="101">
        <v>29.52</v>
      </c>
      <c r="F7" s="102">
        <v>1924</v>
      </c>
      <c r="G7" s="103">
        <f t="shared" si="0"/>
        <v>56796.479999999996</v>
      </c>
      <c r="H7" s="26"/>
      <c r="I7" s="104">
        <v>17</v>
      </c>
      <c r="J7" s="105">
        <v>3600</v>
      </c>
      <c r="K7" s="106">
        <f t="shared" si="8"/>
        <v>211.76470588235293</v>
      </c>
      <c r="L7" s="107">
        <v>17</v>
      </c>
      <c r="M7" s="105">
        <f t="shared" si="1"/>
        <v>3118.5952273750518</v>
      </c>
      <c r="N7" s="106">
        <f t="shared" si="2"/>
        <v>183.44677808088539</v>
      </c>
      <c r="O7" s="108">
        <f t="shared" si="3"/>
        <v>0</v>
      </c>
      <c r="P7" s="109">
        <f t="shared" si="4"/>
        <v>-28.317927801467533</v>
      </c>
      <c r="Q7" s="110">
        <f t="shared" si="5"/>
        <v>0.86627645204862558</v>
      </c>
      <c r="R7" s="307"/>
      <c r="S7" s="47">
        <v>0.3569444444444444</v>
      </c>
      <c r="T7" s="48">
        <v>0.38265046296296296</v>
      </c>
      <c r="U7" s="111">
        <v>4.9333333333332785</v>
      </c>
      <c r="V7" s="112">
        <v>37.016666666666723</v>
      </c>
      <c r="W7" s="113"/>
      <c r="X7" s="116"/>
      <c r="Y7" s="295"/>
      <c r="Z7" s="296"/>
      <c r="AA7" s="117">
        <f t="shared" si="6"/>
        <v>-481.40477262494824</v>
      </c>
      <c r="AB7" s="110">
        <f t="shared" si="7"/>
        <v>0.86627645204862547</v>
      </c>
      <c r="AC7" s="291"/>
    </row>
    <row r="8" spans="1:29" ht="15.75" customHeight="1">
      <c r="A8" s="312"/>
      <c r="B8" s="100" t="s">
        <v>120</v>
      </c>
      <c r="C8" s="293" t="s">
        <v>121</v>
      </c>
      <c r="D8" s="294"/>
      <c r="E8" s="101">
        <v>28.57</v>
      </c>
      <c r="F8" s="102">
        <v>2333</v>
      </c>
      <c r="G8" s="103">
        <f t="shared" si="0"/>
        <v>66653.81</v>
      </c>
      <c r="H8" s="26"/>
      <c r="I8" s="104">
        <v>12</v>
      </c>
      <c r="J8" s="105">
        <v>3600</v>
      </c>
      <c r="K8" s="106">
        <f t="shared" si="8"/>
        <v>300</v>
      </c>
      <c r="L8" s="107">
        <v>12</v>
      </c>
      <c r="M8" s="105">
        <f t="shared" si="1"/>
        <v>3112.9725722757585</v>
      </c>
      <c r="N8" s="106">
        <f t="shared" si="2"/>
        <v>259.41438102297985</v>
      </c>
      <c r="O8" s="108">
        <f t="shared" si="3"/>
        <v>0</v>
      </c>
      <c r="P8" s="109">
        <f t="shared" si="4"/>
        <v>-40.585618977020147</v>
      </c>
      <c r="Q8" s="110">
        <f t="shared" si="5"/>
        <v>0.86471460340993289</v>
      </c>
      <c r="R8" s="307"/>
      <c r="S8" s="47">
        <v>0.3868287037037037</v>
      </c>
      <c r="T8" s="48">
        <v>0.41805555555555557</v>
      </c>
      <c r="U8" s="111">
        <v>6.0166666666666746</v>
      </c>
      <c r="V8" s="112">
        <v>44.96666666666669</v>
      </c>
      <c r="W8" s="113"/>
      <c r="X8" s="116"/>
      <c r="Y8" s="295"/>
      <c r="Z8" s="296"/>
      <c r="AA8" s="117">
        <f t="shared" si="6"/>
        <v>-487.02742772424153</v>
      </c>
      <c r="AB8" s="110">
        <f t="shared" si="7"/>
        <v>0.86471460340993289</v>
      </c>
      <c r="AC8" s="291"/>
    </row>
    <row r="9" spans="1:29" ht="15.75" customHeight="1">
      <c r="A9" s="312"/>
      <c r="B9" s="100" t="s">
        <v>114</v>
      </c>
      <c r="C9" s="293" t="s">
        <v>119</v>
      </c>
      <c r="D9" s="294"/>
      <c r="E9" s="101">
        <v>25.64</v>
      </c>
      <c r="F9" s="102">
        <v>1370</v>
      </c>
      <c r="G9" s="103">
        <f t="shared" si="0"/>
        <v>35126.800000000003</v>
      </c>
      <c r="H9" s="13"/>
      <c r="I9" s="104">
        <v>11</v>
      </c>
      <c r="J9" s="105">
        <v>3600</v>
      </c>
      <c r="K9" s="106">
        <f t="shared" si="8"/>
        <v>327.27272727272725</v>
      </c>
      <c r="L9" s="118">
        <v>11</v>
      </c>
      <c r="M9" s="105">
        <f t="shared" si="1"/>
        <v>3153.4526854219921</v>
      </c>
      <c r="N9" s="106">
        <f t="shared" si="2"/>
        <v>286.67751685654474</v>
      </c>
      <c r="O9" s="108">
        <f t="shared" si="3"/>
        <v>0</v>
      </c>
      <c r="P9" s="109">
        <f t="shared" si="4"/>
        <v>-40.59521041618251</v>
      </c>
      <c r="Q9" s="110">
        <f t="shared" si="5"/>
        <v>0.87595907928388672</v>
      </c>
      <c r="R9" s="307"/>
      <c r="S9" s="47">
        <v>0.42152777777777778</v>
      </c>
      <c r="T9" s="48">
        <v>0.43962962962962965</v>
      </c>
      <c r="U9" s="111">
        <v>4.9999999999999822</v>
      </c>
      <c r="V9" s="112">
        <v>26.066666666666691</v>
      </c>
      <c r="W9" s="113"/>
      <c r="X9" s="116"/>
      <c r="Y9" s="295"/>
      <c r="Z9" s="296"/>
      <c r="AA9" s="117">
        <f t="shared" si="6"/>
        <v>-446.5473145780079</v>
      </c>
      <c r="AB9" s="110">
        <f t="shared" si="7"/>
        <v>0.87595907928388672</v>
      </c>
      <c r="AC9" s="291"/>
    </row>
    <row r="10" spans="1:29" ht="15.75" customHeight="1">
      <c r="A10" s="312"/>
      <c r="B10" s="100" t="s">
        <v>114</v>
      </c>
      <c r="C10" s="293" t="s">
        <v>219</v>
      </c>
      <c r="D10" s="294"/>
      <c r="E10" s="101">
        <v>30.95</v>
      </c>
      <c r="F10" s="102">
        <v>593</v>
      </c>
      <c r="G10" s="121">
        <f t="shared" si="0"/>
        <v>18353.349999999999</v>
      </c>
      <c r="H10" s="122"/>
      <c r="I10" s="104">
        <v>12</v>
      </c>
      <c r="J10" s="105">
        <v>1750</v>
      </c>
      <c r="K10" s="106">
        <f t="shared" si="8"/>
        <v>145.83333333333334</v>
      </c>
      <c r="L10" s="107">
        <v>12</v>
      </c>
      <c r="M10" s="105">
        <f t="shared" si="1"/>
        <v>1533.6206896551703</v>
      </c>
      <c r="N10" s="106">
        <f t="shared" si="2"/>
        <v>127.80172413793086</v>
      </c>
      <c r="O10" s="108">
        <f t="shared" si="3"/>
        <v>0</v>
      </c>
      <c r="P10" s="109">
        <f t="shared" si="4"/>
        <v>-18.031609195402481</v>
      </c>
      <c r="Q10" s="110">
        <f t="shared" si="5"/>
        <v>0.87635467980295445</v>
      </c>
      <c r="R10" s="307"/>
      <c r="S10" s="47">
        <v>0.44305555555555554</v>
      </c>
      <c r="T10" s="48">
        <v>0.45916666666666667</v>
      </c>
      <c r="U10" s="111">
        <v>4.9333333333332785</v>
      </c>
      <c r="V10" s="112">
        <v>23.200000000000031</v>
      </c>
      <c r="W10" s="113">
        <v>0.45916666666666667</v>
      </c>
      <c r="X10" s="116">
        <v>0.49791666666666667</v>
      </c>
      <c r="Y10" s="295"/>
      <c r="Z10" s="296"/>
      <c r="AA10" s="117">
        <f t="shared" si="6"/>
        <v>-216.37931034482972</v>
      </c>
      <c r="AB10" s="110">
        <f t="shared" si="7"/>
        <v>0.87635467980295445</v>
      </c>
      <c r="AC10" s="291"/>
    </row>
    <row r="11" spans="1:29" ht="15.75" customHeight="1">
      <c r="A11" s="312"/>
      <c r="B11" s="100"/>
      <c r="C11" s="293"/>
      <c r="D11" s="294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307"/>
      <c r="S11" s="47"/>
      <c r="T11" s="48"/>
      <c r="U11" s="111"/>
      <c r="V11" s="112"/>
      <c r="W11" s="113"/>
      <c r="X11" s="116"/>
      <c r="Y11" s="295"/>
      <c r="Z11" s="296"/>
      <c r="AA11" s="117"/>
      <c r="AB11" s="110"/>
      <c r="AC11" s="291"/>
    </row>
    <row r="12" spans="1:29" ht="15.75" customHeight="1">
      <c r="A12" s="312"/>
      <c r="B12" s="100"/>
      <c r="C12" s="293"/>
      <c r="D12" s="294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07"/>
      <c r="S12" s="47"/>
      <c r="T12" s="48"/>
      <c r="U12" s="111"/>
      <c r="V12" s="112"/>
      <c r="W12" s="113"/>
      <c r="X12" s="116"/>
      <c r="Y12" s="295"/>
      <c r="Z12" s="296"/>
      <c r="AA12" s="117"/>
      <c r="AB12" s="110"/>
      <c r="AC12" s="291"/>
    </row>
    <row r="13" spans="1:29" ht="15.75" customHeight="1">
      <c r="A13" s="312"/>
      <c r="B13" s="100"/>
      <c r="C13" s="293"/>
      <c r="D13" s="294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07"/>
      <c r="S13" s="47"/>
      <c r="T13" s="48"/>
      <c r="U13" s="111"/>
      <c r="V13" s="112"/>
      <c r="W13" s="113"/>
      <c r="X13" s="127"/>
      <c r="Y13" s="295"/>
      <c r="Z13" s="296"/>
      <c r="AA13" s="117"/>
      <c r="AB13" s="110"/>
      <c r="AC13" s="291"/>
    </row>
    <row r="14" spans="1:29" ht="15.75" customHeight="1">
      <c r="A14" s="312"/>
      <c r="B14" s="100"/>
      <c r="C14" s="293"/>
      <c r="D14" s="294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07"/>
      <c r="S14" s="47"/>
      <c r="T14" s="48"/>
      <c r="U14" s="111"/>
      <c r="V14" s="112"/>
      <c r="W14" s="113"/>
      <c r="X14" s="127"/>
      <c r="Y14" s="295"/>
      <c r="Z14" s="296"/>
      <c r="AA14" s="117"/>
      <c r="AB14" s="110"/>
      <c r="AC14" s="291"/>
    </row>
    <row r="15" spans="1:29" ht="15.75" customHeight="1">
      <c r="A15" s="312"/>
      <c r="B15" s="100"/>
      <c r="C15" s="293"/>
      <c r="D15" s="29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07"/>
      <c r="S15" s="47"/>
      <c r="T15" s="48"/>
      <c r="U15" s="111"/>
      <c r="V15" s="112"/>
      <c r="W15" s="113"/>
      <c r="X15" s="127"/>
      <c r="Y15" s="295"/>
      <c r="Z15" s="296"/>
      <c r="AA15" s="117"/>
      <c r="AB15" s="110"/>
      <c r="AC15" s="291"/>
    </row>
    <row r="16" spans="1:29" ht="15.75" customHeight="1">
      <c r="A16" s="312"/>
      <c r="B16" s="100"/>
      <c r="C16" s="293"/>
      <c r="D16" s="29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07"/>
      <c r="S16" s="47"/>
      <c r="T16" s="48"/>
      <c r="U16" s="111"/>
      <c r="V16" s="112"/>
      <c r="W16" s="113"/>
      <c r="X16" s="127"/>
      <c r="Y16" s="295"/>
      <c r="Z16" s="296"/>
      <c r="AA16" s="117"/>
      <c r="AB16" s="110"/>
      <c r="AC16" s="291"/>
    </row>
    <row r="17" spans="1:29" ht="15.75" customHeight="1">
      <c r="A17" s="312"/>
      <c r="B17" s="100"/>
      <c r="C17" s="293"/>
      <c r="D17" s="29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07"/>
      <c r="S17" s="47"/>
      <c r="T17" s="48"/>
      <c r="U17" s="111"/>
      <c r="V17" s="112"/>
      <c r="W17" s="113"/>
      <c r="X17" s="127"/>
      <c r="Y17" s="295"/>
      <c r="Z17" s="296"/>
      <c r="AA17" s="117"/>
      <c r="AB17" s="110"/>
      <c r="AC17" s="291"/>
    </row>
    <row r="18" spans="1:29" ht="15.75" customHeight="1">
      <c r="A18" s="312"/>
      <c r="B18" s="100"/>
      <c r="C18" s="293"/>
      <c r="D18" s="29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07"/>
      <c r="S18" s="47"/>
      <c r="T18" s="48"/>
      <c r="U18" s="111"/>
      <c r="V18" s="112"/>
      <c r="W18" s="113"/>
      <c r="X18" s="127"/>
      <c r="Y18" s="295"/>
      <c r="Z18" s="296"/>
      <c r="AA18" s="117"/>
      <c r="AB18" s="110"/>
      <c r="AC18" s="291"/>
    </row>
    <row r="19" spans="1:29" ht="15.75" customHeight="1">
      <c r="A19" s="312"/>
      <c r="B19" s="100"/>
      <c r="C19" s="293"/>
      <c r="D19" s="29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07"/>
      <c r="S19" s="47"/>
      <c r="T19" s="48"/>
      <c r="U19" s="111"/>
      <c r="V19" s="112"/>
      <c r="W19" s="113"/>
      <c r="X19" s="127"/>
      <c r="Y19" s="295"/>
      <c r="Z19" s="296"/>
      <c r="AA19" s="117"/>
      <c r="AB19" s="110"/>
      <c r="AC19" s="291"/>
    </row>
    <row r="20" spans="1:29" ht="15.75" customHeight="1">
      <c r="A20" s="312"/>
      <c r="B20" s="163"/>
      <c r="C20" s="293"/>
      <c r="D20" s="294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07"/>
      <c r="S20" s="119"/>
      <c r="T20" s="120"/>
      <c r="U20" s="130"/>
      <c r="V20" s="131"/>
      <c r="W20" s="126"/>
      <c r="X20" s="127"/>
      <c r="Y20" s="295"/>
      <c r="Z20" s="296"/>
      <c r="AA20" s="165"/>
      <c r="AB20" s="125"/>
      <c r="AC20" s="291"/>
    </row>
    <row r="21" spans="1:29" ht="15.75" customHeight="1" thickBot="1">
      <c r="A21" s="313"/>
      <c r="B21" s="133" t="s">
        <v>117</v>
      </c>
      <c r="C21" s="297"/>
      <c r="D21" s="297"/>
      <c r="E21" s="134"/>
      <c r="F21" s="167"/>
      <c r="G21" s="135"/>
      <c r="H21" s="69"/>
      <c r="I21" s="136">
        <f t="shared" ref="I21:J21" si="9">AVERAGE(I5:I20)</f>
        <v>12.5</v>
      </c>
      <c r="J21" s="137">
        <f t="shared" si="9"/>
        <v>3108.3333333333335</v>
      </c>
      <c r="K21" s="138">
        <f t="shared" ref="K21" si="10">J21/I21</f>
        <v>248.66666666666669</v>
      </c>
      <c r="L21" s="136">
        <f t="shared" ref="L21:M21" si="11">AVERAGE(L5:L20)</f>
        <v>12.5</v>
      </c>
      <c r="M21" s="137">
        <f t="shared" si="11"/>
        <v>2715.471722132068</v>
      </c>
      <c r="N21" s="138">
        <f>M21/L21</f>
        <v>217.23773777056545</v>
      </c>
      <c r="O21" s="139">
        <f>L21-I21</f>
        <v>0</v>
      </c>
      <c r="P21" s="140">
        <f>N21-K21</f>
        <v>-31.42892889610124</v>
      </c>
      <c r="Q21" s="141">
        <f>N21/K21</f>
        <v>0.87361020551165725</v>
      </c>
      <c r="R21" s="308"/>
      <c r="S21" s="142">
        <f>S5</f>
        <v>0.3118055555555555</v>
      </c>
      <c r="T21" s="143">
        <f>INDEX(T5:T20,COUNTA(T5:T20))</f>
        <v>0.45916666666666667</v>
      </c>
      <c r="U21" s="144"/>
      <c r="V21" s="166"/>
      <c r="W21" s="167"/>
      <c r="X21" s="138"/>
      <c r="Y21" s="298"/>
      <c r="Z21" s="299"/>
      <c r="AA21" s="168">
        <f>M21-J21</f>
        <v>-392.86161120126553</v>
      </c>
      <c r="AB21" s="141">
        <f>M21/J21</f>
        <v>0.87361020551165725</v>
      </c>
      <c r="AC21" s="292"/>
    </row>
    <row r="22" spans="1:29" ht="15.75" customHeight="1">
      <c r="A22" s="300" t="s">
        <v>122</v>
      </c>
      <c r="B22" s="114" t="s">
        <v>114</v>
      </c>
      <c r="C22" s="304" t="s">
        <v>123</v>
      </c>
      <c r="D22" s="305"/>
      <c r="E22" s="147">
        <v>14.03</v>
      </c>
      <c r="F22" s="97">
        <v>1064</v>
      </c>
      <c r="G22" s="148">
        <f t="shared" ref="G22:G23" si="12">E22*F22</f>
        <v>14927.92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2317.2413793103456</v>
      </c>
      <c r="N22" s="152">
        <f>M22/L22</f>
        <v>386.20689655172424</v>
      </c>
      <c r="O22" s="154">
        <f>L22-I22</f>
        <v>0</v>
      </c>
      <c r="P22" s="155">
        <f>N22-K22</f>
        <v>-47.126436781609073</v>
      </c>
      <c r="Q22" s="156">
        <f>N22/K22</f>
        <v>0.89124668435013288</v>
      </c>
      <c r="R22" s="306">
        <f>Q38</f>
        <v>0.8912000398033465</v>
      </c>
      <c r="S22" s="157">
        <v>0.25031249999999999</v>
      </c>
      <c r="T22" s="158">
        <v>0.26944444444444443</v>
      </c>
      <c r="U22" s="159"/>
      <c r="V22" s="160">
        <v>27.54999999999999</v>
      </c>
      <c r="W22" s="158"/>
      <c r="X22" s="169"/>
      <c r="Y22" s="309"/>
      <c r="Z22" s="310"/>
      <c r="AA22" s="115">
        <f>M22-J22</f>
        <v>-282.75862068965444</v>
      </c>
      <c r="AB22" s="156">
        <f>M22/J22</f>
        <v>0.89124668435013288</v>
      </c>
      <c r="AC22" s="290">
        <f>AB38</f>
        <v>0.8912000398033465</v>
      </c>
    </row>
    <row r="23" spans="1:29" ht="15.75" customHeight="1">
      <c r="A23" s="301"/>
      <c r="B23" s="100" t="s">
        <v>114</v>
      </c>
      <c r="C23" s="293" t="s">
        <v>124</v>
      </c>
      <c r="D23" s="294"/>
      <c r="E23" s="101">
        <v>14.49</v>
      </c>
      <c r="F23" s="102">
        <v>1098</v>
      </c>
      <c r="G23" s="103">
        <f t="shared" si="12"/>
        <v>15910.02</v>
      </c>
      <c r="H23" s="26"/>
      <c r="I23" s="104">
        <v>6</v>
      </c>
      <c r="J23" s="105">
        <v>2600</v>
      </c>
      <c r="K23" s="106">
        <f t="shared" si="8"/>
        <v>433.33333333333331</v>
      </c>
      <c r="L23" s="107">
        <v>6</v>
      </c>
      <c r="M23" s="105">
        <f>F23/V23*60</f>
        <v>2316.9988276670556</v>
      </c>
      <c r="N23" s="106">
        <f>M23/L23</f>
        <v>386.16647127784262</v>
      </c>
      <c r="O23" s="108">
        <f>L23-I23</f>
        <v>0</v>
      </c>
      <c r="P23" s="109">
        <f>N23-K23</f>
        <v>-47.166862055490697</v>
      </c>
      <c r="Q23" s="110">
        <f>N23/K23</f>
        <v>0.8911533952565599</v>
      </c>
      <c r="R23" s="307"/>
      <c r="S23" s="47">
        <v>0.27291666666666664</v>
      </c>
      <c r="T23" s="48">
        <v>0.29266203703703703</v>
      </c>
      <c r="U23" s="111">
        <v>4.9999999999999822</v>
      </c>
      <c r="V23" s="112">
        <v>28.433333333333355</v>
      </c>
      <c r="W23" s="113"/>
      <c r="X23" s="13"/>
      <c r="Y23" s="295"/>
      <c r="Z23" s="296"/>
      <c r="AA23" s="117">
        <f>M23-J23</f>
        <v>-283.00117233294441</v>
      </c>
      <c r="AB23" s="110">
        <f>M23/J23</f>
        <v>0.89115339525655979</v>
      </c>
      <c r="AC23" s="291"/>
    </row>
    <row r="24" spans="1:29" ht="15.75" customHeight="1">
      <c r="A24" s="301"/>
      <c r="B24" s="100"/>
      <c r="C24" s="293"/>
      <c r="D24" s="294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307"/>
      <c r="S24" s="47"/>
      <c r="T24" s="48"/>
      <c r="U24" s="111"/>
      <c r="V24" s="112"/>
      <c r="W24" s="113"/>
      <c r="X24" s="13"/>
      <c r="Y24" s="295"/>
      <c r="Z24" s="296"/>
      <c r="AA24" s="117"/>
      <c r="AB24" s="110"/>
      <c r="AC24" s="291"/>
    </row>
    <row r="25" spans="1:29" ht="15.75" customHeight="1">
      <c r="A25" s="301"/>
      <c r="B25" s="100"/>
      <c r="C25" s="293"/>
      <c r="D25" s="294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07"/>
      <c r="S25" s="47"/>
      <c r="T25" s="48"/>
      <c r="U25" s="111"/>
      <c r="V25" s="112"/>
      <c r="W25" s="113"/>
      <c r="X25" s="116"/>
      <c r="Y25" s="295"/>
      <c r="Z25" s="296"/>
      <c r="AA25" s="117"/>
      <c r="AB25" s="110"/>
      <c r="AC25" s="291"/>
    </row>
    <row r="26" spans="1:29" ht="15.75" customHeight="1">
      <c r="A26" s="302"/>
      <c r="B26" s="100"/>
      <c r="C26" s="293"/>
      <c r="D26" s="294"/>
      <c r="E26" s="101"/>
      <c r="F26" s="102"/>
      <c r="G26" s="103"/>
      <c r="H26" s="13"/>
      <c r="I26" s="104"/>
      <c r="J26" s="105"/>
      <c r="K26" s="106"/>
      <c r="L26" s="118"/>
      <c r="M26" s="105"/>
      <c r="N26" s="106"/>
      <c r="O26" s="108"/>
      <c r="P26" s="109"/>
      <c r="Q26" s="110"/>
      <c r="R26" s="307"/>
      <c r="S26" s="47"/>
      <c r="T26" s="48"/>
      <c r="U26" s="111"/>
      <c r="V26" s="112"/>
      <c r="W26" s="113"/>
      <c r="X26" s="13"/>
      <c r="Y26" s="295"/>
      <c r="Z26" s="296"/>
      <c r="AA26" s="117"/>
      <c r="AB26" s="110"/>
      <c r="AC26" s="291"/>
    </row>
    <row r="27" spans="1:29" ht="15.75" customHeight="1">
      <c r="A27" s="302"/>
      <c r="B27" s="100"/>
      <c r="C27" s="293"/>
      <c r="D27" s="294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07"/>
      <c r="S27" s="47"/>
      <c r="T27" s="48"/>
      <c r="U27" s="111"/>
      <c r="V27" s="112"/>
      <c r="W27" s="113"/>
      <c r="X27" s="50"/>
      <c r="Y27" s="295"/>
      <c r="Z27" s="296"/>
      <c r="AA27" s="117"/>
      <c r="AB27" s="110"/>
      <c r="AC27" s="291"/>
    </row>
    <row r="28" spans="1:29" ht="15.75" customHeight="1">
      <c r="A28" s="302"/>
      <c r="B28" s="100"/>
      <c r="C28" s="293"/>
      <c r="D28" s="294"/>
      <c r="E28" s="101"/>
      <c r="F28" s="102"/>
      <c r="G28" s="121"/>
      <c r="H28" s="62"/>
      <c r="I28" s="104"/>
      <c r="J28" s="105"/>
      <c r="K28" s="106"/>
      <c r="L28" s="118"/>
      <c r="M28" s="105"/>
      <c r="N28" s="106"/>
      <c r="O28" s="123"/>
      <c r="P28" s="124"/>
      <c r="Q28" s="125"/>
      <c r="R28" s="307"/>
      <c r="S28" s="47"/>
      <c r="T28" s="48"/>
      <c r="U28" s="111"/>
      <c r="V28" s="112"/>
      <c r="W28" s="113"/>
      <c r="X28" s="116"/>
      <c r="Y28" s="295"/>
      <c r="Z28" s="296"/>
      <c r="AA28" s="117"/>
      <c r="AB28" s="110"/>
      <c r="AC28" s="291"/>
    </row>
    <row r="29" spans="1:29" ht="15.75" customHeight="1">
      <c r="A29" s="302"/>
      <c r="B29" s="100"/>
      <c r="C29" s="293"/>
      <c r="D29" s="294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07"/>
      <c r="S29" s="47"/>
      <c r="T29" s="48"/>
      <c r="U29" s="111"/>
      <c r="V29" s="112"/>
      <c r="W29" s="113"/>
      <c r="X29" s="116"/>
      <c r="Y29" s="295"/>
      <c r="Z29" s="296"/>
      <c r="AA29" s="117"/>
      <c r="AB29" s="110"/>
      <c r="AC29" s="291"/>
    </row>
    <row r="30" spans="1:29" ht="15.75" customHeight="1">
      <c r="A30" s="302"/>
      <c r="B30" s="100"/>
      <c r="C30" s="293"/>
      <c r="D30" s="294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07"/>
      <c r="S30" s="119"/>
      <c r="T30" s="120"/>
      <c r="U30" s="111"/>
      <c r="V30" s="131"/>
      <c r="W30" s="113"/>
      <c r="X30" s="116"/>
      <c r="Y30" s="295"/>
      <c r="Z30" s="296"/>
      <c r="AA30" s="117"/>
      <c r="AB30" s="110"/>
      <c r="AC30" s="291"/>
    </row>
    <row r="31" spans="1:29" ht="15.75" customHeight="1">
      <c r="A31" s="302"/>
      <c r="B31" s="100"/>
      <c r="C31" s="293"/>
      <c r="D31" s="294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07"/>
      <c r="S31" s="119"/>
      <c r="T31" s="120"/>
      <c r="U31" s="111"/>
      <c r="V31" s="131"/>
      <c r="W31" s="126"/>
      <c r="X31" s="127"/>
      <c r="Y31" s="295"/>
      <c r="Z31" s="296"/>
      <c r="AA31" s="117"/>
      <c r="AB31" s="110"/>
      <c r="AC31" s="291"/>
    </row>
    <row r="32" spans="1:29" ht="15.75" customHeight="1">
      <c r="A32" s="302"/>
      <c r="B32" s="100"/>
      <c r="C32" s="293"/>
      <c r="D32" s="294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07"/>
      <c r="S32" s="119"/>
      <c r="T32" s="120"/>
      <c r="U32" s="111"/>
      <c r="V32" s="131"/>
      <c r="W32" s="126"/>
      <c r="X32" s="127"/>
      <c r="Y32" s="295"/>
      <c r="Z32" s="296"/>
      <c r="AA32" s="117"/>
      <c r="AB32" s="110"/>
      <c r="AC32" s="291"/>
    </row>
    <row r="33" spans="1:29" ht="15.75" customHeight="1">
      <c r="A33" s="302"/>
      <c r="B33" s="100"/>
      <c r="C33" s="293"/>
      <c r="D33" s="294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07"/>
      <c r="S33" s="119"/>
      <c r="T33" s="120"/>
      <c r="U33" s="111"/>
      <c r="V33" s="131"/>
      <c r="W33" s="126"/>
      <c r="X33" s="127"/>
      <c r="Y33" s="295"/>
      <c r="Z33" s="296"/>
      <c r="AA33" s="117"/>
      <c r="AB33" s="110"/>
      <c r="AC33" s="291"/>
    </row>
    <row r="34" spans="1:29" ht="15.75" customHeight="1">
      <c r="A34" s="302"/>
      <c r="B34" s="100"/>
      <c r="C34" s="293"/>
      <c r="D34" s="294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07"/>
      <c r="S34" s="119"/>
      <c r="T34" s="120"/>
      <c r="U34" s="111"/>
      <c r="V34" s="131"/>
      <c r="W34" s="126"/>
      <c r="X34" s="127"/>
      <c r="Y34" s="295"/>
      <c r="Z34" s="296"/>
      <c r="AA34" s="117"/>
      <c r="AB34" s="110"/>
      <c r="AC34" s="291"/>
    </row>
    <row r="35" spans="1:29" ht="15.75" customHeight="1">
      <c r="A35" s="302"/>
      <c r="B35" s="100"/>
      <c r="C35" s="293"/>
      <c r="D35" s="294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07"/>
      <c r="S35" s="119"/>
      <c r="T35" s="120"/>
      <c r="U35" s="111"/>
      <c r="V35" s="131"/>
      <c r="W35" s="126"/>
      <c r="X35" s="127"/>
      <c r="Y35" s="295"/>
      <c r="Z35" s="296"/>
      <c r="AA35" s="117"/>
      <c r="AB35" s="110"/>
      <c r="AC35" s="291"/>
    </row>
    <row r="36" spans="1:29" ht="15.75" customHeight="1">
      <c r="A36" s="302"/>
      <c r="B36" s="100"/>
      <c r="C36" s="293"/>
      <c r="D36" s="294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07"/>
      <c r="S36" s="119"/>
      <c r="T36" s="120"/>
      <c r="U36" s="111"/>
      <c r="V36" s="131"/>
      <c r="W36" s="126"/>
      <c r="X36" s="127"/>
      <c r="Y36" s="295"/>
      <c r="Z36" s="296"/>
      <c r="AA36" s="117"/>
      <c r="AB36" s="110"/>
      <c r="AC36" s="291"/>
    </row>
    <row r="37" spans="1:29" ht="15.75" customHeight="1">
      <c r="A37" s="302"/>
      <c r="B37" s="100"/>
      <c r="C37" s="293"/>
      <c r="D37" s="294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07"/>
      <c r="S37" s="119"/>
      <c r="T37" s="120"/>
      <c r="U37" s="130"/>
      <c r="V37" s="131"/>
      <c r="W37" s="126"/>
      <c r="X37" s="127"/>
      <c r="Y37" s="295"/>
      <c r="Z37" s="296"/>
      <c r="AA37" s="165"/>
      <c r="AB37" s="125"/>
      <c r="AC37" s="291"/>
    </row>
    <row r="38" spans="1:29" ht="15.75" customHeight="1" thickBot="1">
      <c r="A38" s="303"/>
      <c r="B38" s="133" t="s">
        <v>117</v>
      </c>
      <c r="C38" s="297"/>
      <c r="D38" s="297"/>
      <c r="E38" s="134"/>
      <c r="F38" s="167"/>
      <c r="G38" s="135"/>
      <c r="H38" s="69"/>
      <c r="I38" s="136">
        <f t="shared" ref="I38:J38" si="13">AVERAGE(I22:I37)</f>
        <v>6</v>
      </c>
      <c r="J38" s="137">
        <f t="shared" si="13"/>
        <v>2600</v>
      </c>
      <c r="K38" s="138">
        <f t="shared" ref="K38" si="14">J38/I38</f>
        <v>433.33333333333331</v>
      </c>
      <c r="L38" s="136">
        <f t="shared" ref="L38:M38" si="15">AVERAGE(L22:L37)</f>
        <v>6</v>
      </c>
      <c r="M38" s="137">
        <f t="shared" si="15"/>
        <v>2317.1201034887008</v>
      </c>
      <c r="N38" s="138">
        <f t="shared" ref="N38:N44" si="16">M38/L38</f>
        <v>386.18668391478349</v>
      </c>
      <c r="O38" s="139">
        <f t="shared" ref="O38:O44" si="17">L38-I38</f>
        <v>0</v>
      </c>
      <c r="P38" s="140">
        <f t="shared" ref="P38:P44" si="18">N38-K38</f>
        <v>-47.146649418549828</v>
      </c>
      <c r="Q38" s="141">
        <f t="shared" ref="Q38:Q44" si="19">N38/K38</f>
        <v>0.8912000398033465</v>
      </c>
      <c r="R38" s="308"/>
      <c r="S38" s="142">
        <f>S22</f>
        <v>0.25031249999999999</v>
      </c>
      <c r="T38" s="143">
        <f>INDEX(T22:T37,COUNTA(T22:T37))</f>
        <v>0.29266203703703703</v>
      </c>
      <c r="U38" s="144"/>
      <c r="V38" s="166"/>
      <c r="W38" s="167"/>
      <c r="X38" s="138"/>
      <c r="Y38" s="298"/>
      <c r="Z38" s="299"/>
      <c r="AA38" s="168">
        <f t="shared" ref="AA38:AA44" si="20">M38-J38</f>
        <v>-282.87989651129919</v>
      </c>
      <c r="AB38" s="141">
        <f t="shared" ref="AB38:AB44" si="21">M38/J38</f>
        <v>0.8912000398033465</v>
      </c>
      <c r="AC38" s="292"/>
    </row>
    <row r="39" spans="1:29" ht="15.75" customHeight="1">
      <c r="A39" s="311" t="s">
        <v>126</v>
      </c>
      <c r="B39" s="114" t="s">
        <v>120</v>
      </c>
      <c r="C39" s="304" t="s">
        <v>128</v>
      </c>
      <c r="D39" s="305"/>
      <c r="E39" s="147">
        <v>22.28</v>
      </c>
      <c r="F39" s="97">
        <v>1197</v>
      </c>
      <c r="G39" s="148">
        <f t="shared" ref="G39:G44" si="22">E39*F39</f>
        <v>26669.16</v>
      </c>
      <c r="H39" s="149"/>
      <c r="I39" s="150">
        <v>5</v>
      </c>
      <c r="J39" s="151">
        <v>3300</v>
      </c>
      <c r="K39" s="152">
        <f>J39/I39</f>
        <v>660</v>
      </c>
      <c r="L39" s="153">
        <v>5</v>
      </c>
      <c r="M39" s="151">
        <f t="shared" ref="M39:M44" si="23">F39/V39*60</f>
        <v>2953.5298149417367</v>
      </c>
      <c r="N39" s="152">
        <f t="shared" si="16"/>
        <v>590.70596298834732</v>
      </c>
      <c r="O39" s="154">
        <f t="shared" si="17"/>
        <v>0</v>
      </c>
      <c r="P39" s="155">
        <f t="shared" si="18"/>
        <v>-69.294037011652676</v>
      </c>
      <c r="Q39" s="156">
        <f t="shared" si="19"/>
        <v>0.89500903483082928</v>
      </c>
      <c r="R39" s="306">
        <f>Q55</f>
        <v>0.89401030437439066</v>
      </c>
      <c r="S39" s="157">
        <v>0.16666666666666666</v>
      </c>
      <c r="T39" s="158">
        <v>0.18355324074074075</v>
      </c>
      <c r="U39" s="159"/>
      <c r="V39" s="160">
        <v>24.316666666666698</v>
      </c>
      <c r="W39" s="161"/>
      <c r="X39" s="162"/>
      <c r="Y39" s="309"/>
      <c r="Z39" s="310"/>
      <c r="AA39" s="115">
        <f t="shared" si="20"/>
        <v>-346.47018505826327</v>
      </c>
      <c r="AB39" s="156">
        <f t="shared" si="21"/>
        <v>0.89500903483082928</v>
      </c>
      <c r="AC39" s="290">
        <f>AB55</f>
        <v>0.89401030437439066</v>
      </c>
    </row>
    <row r="40" spans="1:29" ht="15.75" customHeight="1">
      <c r="A40" s="312"/>
      <c r="B40" s="100" t="s">
        <v>120</v>
      </c>
      <c r="C40" s="293" t="s">
        <v>127</v>
      </c>
      <c r="D40" s="294"/>
      <c r="E40" s="101">
        <v>21.45</v>
      </c>
      <c r="F40" s="102">
        <v>1755</v>
      </c>
      <c r="G40" s="103">
        <f t="shared" si="22"/>
        <v>37644.75</v>
      </c>
      <c r="H40" s="26"/>
      <c r="I40" s="104">
        <v>4</v>
      </c>
      <c r="J40" s="105">
        <v>3300</v>
      </c>
      <c r="K40" s="106">
        <f t="shared" ref="K40:K44" si="24">J40/I40</f>
        <v>825</v>
      </c>
      <c r="L40" s="107">
        <v>4</v>
      </c>
      <c r="M40" s="105">
        <f t="shared" si="23"/>
        <v>2953.7166900420775</v>
      </c>
      <c r="N40" s="106">
        <f t="shared" si="16"/>
        <v>738.42917251051938</v>
      </c>
      <c r="O40" s="108">
        <f t="shared" si="17"/>
        <v>0</v>
      </c>
      <c r="P40" s="109">
        <f t="shared" si="18"/>
        <v>-86.570827489480621</v>
      </c>
      <c r="Q40" s="110">
        <f t="shared" si="19"/>
        <v>0.89506566364911444</v>
      </c>
      <c r="R40" s="307"/>
      <c r="S40" s="47">
        <v>0.18704861111111112</v>
      </c>
      <c r="T40" s="48">
        <v>0.21180555555555555</v>
      </c>
      <c r="U40" s="111">
        <v>5.0333333333333341</v>
      </c>
      <c r="V40" s="112">
        <v>35.649999999999977</v>
      </c>
      <c r="W40" s="113"/>
      <c r="X40" s="116"/>
      <c r="Y40" s="295"/>
      <c r="Z40" s="296"/>
      <c r="AA40" s="117">
        <f t="shared" si="20"/>
        <v>-346.28330995792248</v>
      </c>
      <c r="AB40" s="110">
        <f t="shared" si="21"/>
        <v>0.89506566364911444</v>
      </c>
      <c r="AC40" s="291"/>
    </row>
    <row r="41" spans="1:29" ht="15.75" customHeight="1">
      <c r="A41" s="312"/>
      <c r="B41" s="100" t="s">
        <v>120</v>
      </c>
      <c r="C41" s="293" t="s">
        <v>129</v>
      </c>
      <c r="D41" s="294"/>
      <c r="E41" s="101">
        <v>17.89</v>
      </c>
      <c r="F41" s="102">
        <v>3406</v>
      </c>
      <c r="G41" s="103">
        <f t="shared" si="22"/>
        <v>60933.340000000004</v>
      </c>
      <c r="H41" s="26"/>
      <c r="I41" s="104">
        <v>4</v>
      </c>
      <c r="J41" s="105">
        <v>3300</v>
      </c>
      <c r="K41" s="106">
        <f t="shared" si="24"/>
        <v>825</v>
      </c>
      <c r="L41" s="107">
        <v>4</v>
      </c>
      <c r="M41" s="105">
        <f t="shared" si="23"/>
        <v>2948.9177489177509</v>
      </c>
      <c r="N41" s="106">
        <f t="shared" si="16"/>
        <v>737.22943722943774</v>
      </c>
      <c r="O41" s="108">
        <f t="shared" si="17"/>
        <v>0</v>
      </c>
      <c r="P41" s="109">
        <f t="shared" si="18"/>
        <v>-87.770562770562265</v>
      </c>
      <c r="Q41" s="110">
        <f t="shared" si="19"/>
        <v>0.89361143906598517</v>
      </c>
      <c r="R41" s="307"/>
      <c r="S41" s="47">
        <v>0.21527777777777779</v>
      </c>
      <c r="T41" s="48">
        <v>0.26340277777777776</v>
      </c>
      <c r="U41" s="111">
        <v>5.0000000000000222</v>
      </c>
      <c r="V41" s="112">
        <v>69.299999999999955</v>
      </c>
      <c r="W41" s="113"/>
      <c r="X41" s="116"/>
      <c r="Y41" s="295"/>
      <c r="Z41" s="296"/>
      <c r="AA41" s="117">
        <f t="shared" si="20"/>
        <v>-351.08225108224906</v>
      </c>
      <c r="AB41" s="110">
        <f t="shared" si="21"/>
        <v>0.89361143906598517</v>
      </c>
      <c r="AC41" s="291"/>
    </row>
    <row r="42" spans="1:29" ht="15.75" customHeight="1">
      <c r="A42" s="312"/>
      <c r="B42" s="100" t="s">
        <v>120</v>
      </c>
      <c r="C42" s="293" t="s">
        <v>130</v>
      </c>
      <c r="D42" s="294"/>
      <c r="E42" s="101">
        <v>16.66</v>
      </c>
      <c r="F42" s="102">
        <v>4796</v>
      </c>
      <c r="G42" s="103">
        <f t="shared" si="22"/>
        <v>79901.36</v>
      </c>
      <c r="H42" s="26"/>
      <c r="I42" s="104">
        <v>4</v>
      </c>
      <c r="J42" s="105">
        <v>3300</v>
      </c>
      <c r="K42" s="106">
        <f t="shared" si="24"/>
        <v>825</v>
      </c>
      <c r="L42" s="107">
        <v>4</v>
      </c>
      <c r="M42" s="105">
        <f t="shared" si="23"/>
        <v>2947.3540457494037</v>
      </c>
      <c r="N42" s="106">
        <f t="shared" si="16"/>
        <v>736.83851143735092</v>
      </c>
      <c r="O42" s="108">
        <f t="shared" si="17"/>
        <v>0</v>
      </c>
      <c r="P42" s="109">
        <f t="shared" si="18"/>
        <v>-88.161488562649083</v>
      </c>
      <c r="Q42" s="110">
        <f t="shared" si="19"/>
        <v>0.8931375896210314</v>
      </c>
      <c r="R42" s="307"/>
      <c r="S42" s="47">
        <v>0.26761574074074074</v>
      </c>
      <c r="T42" s="48">
        <v>0.33541666666666664</v>
      </c>
      <c r="U42" s="111">
        <v>6.0666666666666824</v>
      </c>
      <c r="V42" s="112">
        <v>97.633333333333297</v>
      </c>
      <c r="W42" s="113"/>
      <c r="X42" s="116"/>
      <c r="Y42" s="295"/>
      <c r="Z42" s="296"/>
      <c r="AA42" s="117">
        <f t="shared" si="20"/>
        <v>-352.64595425059633</v>
      </c>
      <c r="AB42" s="110">
        <f t="shared" si="21"/>
        <v>0.8931375896210314</v>
      </c>
      <c r="AC42" s="291"/>
    </row>
    <row r="43" spans="1:29" ht="15.75" customHeight="1">
      <c r="A43" s="312"/>
      <c r="B43" s="100" t="s">
        <v>120</v>
      </c>
      <c r="C43" s="293" t="s">
        <v>235</v>
      </c>
      <c r="D43" s="294"/>
      <c r="E43" s="101">
        <v>18.170000000000002</v>
      </c>
      <c r="F43" s="102">
        <v>3825</v>
      </c>
      <c r="G43" s="103">
        <f t="shared" si="22"/>
        <v>69500.25</v>
      </c>
      <c r="H43" s="13"/>
      <c r="I43" s="104">
        <v>4</v>
      </c>
      <c r="J43" s="105">
        <v>3300</v>
      </c>
      <c r="K43" s="106">
        <f t="shared" si="24"/>
        <v>825</v>
      </c>
      <c r="L43" s="118">
        <v>4</v>
      </c>
      <c r="M43" s="105">
        <f t="shared" si="23"/>
        <v>2948.6081370449679</v>
      </c>
      <c r="N43" s="106">
        <f t="shared" si="16"/>
        <v>737.15203426124197</v>
      </c>
      <c r="O43" s="108">
        <f t="shared" si="17"/>
        <v>0</v>
      </c>
      <c r="P43" s="109">
        <f t="shared" si="18"/>
        <v>-87.847965738758035</v>
      </c>
      <c r="Q43" s="110">
        <f t="shared" si="19"/>
        <v>0.89351761728635393</v>
      </c>
      <c r="R43" s="307"/>
      <c r="S43" s="47">
        <v>0.33900462962962963</v>
      </c>
      <c r="T43" s="48">
        <v>0.39305555555555555</v>
      </c>
      <c r="U43" s="111">
        <v>5.1666666666667016</v>
      </c>
      <c r="V43" s="112">
        <v>77.833333333333329</v>
      </c>
      <c r="W43" s="113"/>
      <c r="X43" s="116"/>
      <c r="Y43" s="295"/>
      <c r="Z43" s="296"/>
      <c r="AA43" s="117">
        <f t="shared" si="20"/>
        <v>-351.39186295503214</v>
      </c>
      <c r="AB43" s="110">
        <f t="shared" si="21"/>
        <v>0.89351761728635393</v>
      </c>
      <c r="AC43" s="291"/>
    </row>
    <row r="44" spans="1:29" ht="15.75" customHeight="1">
      <c r="A44" s="312"/>
      <c r="B44" s="100" t="s">
        <v>120</v>
      </c>
      <c r="C44" s="293" t="s">
        <v>220</v>
      </c>
      <c r="D44" s="294"/>
      <c r="E44" s="101">
        <v>18.53</v>
      </c>
      <c r="F44" s="102">
        <v>5330</v>
      </c>
      <c r="G44" s="121">
        <f t="shared" si="22"/>
        <v>98764.900000000009</v>
      </c>
      <c r="H44" s="122"/>
      <c r="I44" s="104">
        <v>3</v>
      </c>
      <c r="J44" s="105">
        <v>3300</v>
      </c>
      <c r="K44" s="106">
        <f t="shared" si="24"/>
        <v>1100</v>
      </c>
      <c r="L44" s="107">
        <v>3</v>
      </c>
      <c r="M44" s="105">
        <f t="shared" si="23"/>
        <v>2949.2775899169983</v>
      </c>
      <c r="N44" s="106">
        <f t="shared" si="16"/>
        <v>983.09252997233273</v>
      </c>
      <c r="O44" s="108">
        <f t="shared" si="17"/>
        <v>0</v>
      </c>
      <c r="P44" s="109">
        <f t="shared" si="18"/>
        <v>-116.90747002766727</v>
      </c>
      <c r="Q44" s="110">
        <f t="shared" si="19"/>
        <v>0.89372048179302976</v>
      </c>
      <c r="R44" s="307"/>
      <c r="S44" s="47">
        <v>0.39652777777777776</v>
      </c>
      <c r="T44" s="48">
        <v>0.47182870370370372</v>
      </c>
      <c r="U44" s="111">
        <v>4.9999999999999822</v>
      </c>
      <c r="V44" s="112">
        <v>108.43333333333339</v>
      </c>
      <c r="W44" s="113"/>
      <c r="X44" s="116"/>
      <c r="Y44" s="295"/>
      <c r="Z44" s="296"/>
      <c r="AA44" s="117">
        <f t="shared" si="20"/>
        <v>-350.72241008300171</v>
      </c>
      <c r="AB44" s="110">
        <f t="shared" si="21"/>
        <v>0.89372048179302976</v>
      </c>
      <c r="AC44" s="291"/>
    </row>
    <row r="45" spans="1:29" ht="15.75" customHeight="1">
      <c r="A45" s="312"/>
      <c r="B45" s="100"/>
      <c r="C45" s="293"/>
      <c r="D45" s="294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307"/>
      <c r="S45" s="47"/>
      <c r="T45" s="48"/>
      <c r="U45" s="111"/>
      <c r="V45" s="112"/>
      <c r="W45" s="113"/>
      <c r="X45" s="116"/>
      <c r="Y45" s="295"/>
      <c r="Z45" s="296"/>
      <c r="AA45" s="117"/>
      <c r="AB45" s="110"/>
      <c r="AC45" s="291"/>
    </row>
    <row r="46" spans="1:29" ht="15.75" customHeight="1">
      <c r="A46" s="312"/>
      <c r="B46" s="100"/>
      <c r="C46" s="293"/>
      <c r="D46" s="294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07"/>
      <c r="S46" s="47"/>
      <c r="T46" s="48"/>
      <c r="U46" s="111"/>
      <c r="V46" s="112"/>
      <c r="W46" s="113"/>
      <c r="X46" s="116"/>
      <c r="Y46" s="295"/>
      <c r="Z46" s="296"/>
      <c r="AA46" s="117"/>
      <c r="AB46" s="110"/>
      <c r="AC46" s="291"/>
    </row>
    <row r="47" spans="1:29" ht="15.75" customHeight="1">
      <c r="A47" s="312"/>
      <c r="B47" s="100"/>
      <c r="C47" s="293"/>
      <c r="D47" s="294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07"/>
      <c r="S47" s="47"/>
      <c r="T47" s="48"/>
      <c r="U47" s="111"/>
      <c r="V47" s="112"/>
      <c r="W47" s="113"/>
      <c r="X47" s="116"/>
      <c r="Y47" s="295"/>
      <c r="Z47" s="296"/>
      <c r="AA47" s="117"/>
      <c r="AB47" s="110"/>
      <c r="AC47" s="291"/>
    </row>
    <row r="48" spans="1:29" ht="15.75" customHeight="1">
      <c r="A48" s="312"/>
      <c r="B48" s="100"/>
      <c r="C48" s="293"/>
      <c r="D48" s="294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07"/>
      <c r="S48" s="47"/>
      <c r="T48" s="48"/>
      <c r="U48" s="111"/>
      <c r="V48" s="112"/>
      <c r="W48" s="113"/>
      <c r="X48" s="116"/>
      <c r="Y48" s="295"/>
      <c r="Z48" s="296"/>
      <c r="AA48" s="117"/>
      <c r="AB48" s="110"/>
      <c r="AC48" s="291"/>
    </row>
    <row r="49" spans="1:29" ht="15.75" customHeight="1">
      <c r="A49" s="312"/>
      <c r="B49" s="100"/>
      <c r="C49" s="293"/>
      <c r="D49" s="294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07"/>
      <c r="S49" s="47"/>
      <c r="T49" s="48"/>
      <c r="U49" s="111"/>
      <c r="V49" s="112"/>
      <c r="W49" s="113"/>
      <c r="X49" s="116"/>
      <c r="Y49" s="295"/>
      <c r="Z49" s="296"/>
      <c r="AA49" s="117"/>
      <c r="AB49" s="110"/>
      <c r="AC49" s="291"/>
    </row>
    <row r="50" spans="1:29" ht="15.75" customHeight="1">
      <c r="A50" s="312"/>
      <c r="B50" s="100"/>
      <c r="C50" s="293"/>
      <c r="D50" s="294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07"/>
      <c r="S50" s="47"/>
      <c r="T50" s="48"/>
      <c r="U50" s="111"/>
      <c r="V50" s="112"/>
      <c r="W50" s="113"/>
      <c r="X50" s="116"/>
      <c r="Y50" s="295"/>
      <c r="Z50" s="296"/>
      <c r="AA50" s="117"/>
      <c r="AB50" s="110"/>
      <c r="AC50" s="291"/>
    </row>
    <row r="51" spans="1:29" ht="15.75" customHeight="1">
      <c r="A51" s="312"/>
      <c r="B51" s="100"/>
      <c r="C51" s="293"/>
      <c r="D51" s="294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07"/>
      <c r="S51" s="47"/>
      <c r="T51" s="48"/>
      <c r="U51" s="111"/>
      <c r="V51" s="112"/>
      <c r="W51" s="113"/>
      <c r="X51" s="116"/>
      <c r="Y51" s="295"/>
      <c r="Z51" s="296"/>
      <c r="AA51" s="117"/>
      <c r="AB51" s="110"/>
      <c r="AC51" s="291"/>
    </row>
    <row r="52" spans="1:29" ht="15.75" customHeight="1">
      <c r="A52" s="312"/>
      <c r="B52" s="100"/>
      <c r="C52" s="293"/>
      <c r="D52" s="294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07"/>
      <c r="S52" s="47"/>
      <c r="T52" s="48"/>
      <c r="U52" s="111"/>
      <c r="V52" s="112"/>
      <c r="W52" s="113"/>
      <c r="X52" s="116"/>
      <c r="Y52" s="295"/>
      <c r="Z52" s="296"/>
      <c r="AA52" s="117"/>
      <c r="AB52" s="110"/>
      <c r="AC52" s="291"/>
    </row>
    <row r="53" spans="1:29" ht="15.75" customHeight="1">
      <c r="A53" s="312"/>
      <c r="B53" s="100"/>
      <c r="C53" s="293"/>
      <c r="D53" s="294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07"/>
      <c r="S53" s="47"/>
      <c r="T53" s="48"/>
      <c r="U53" s="111"/>
      <c r="V53" s="112"/>
      <c r="W53" s="113"/>
      <c r="X53" s="116"/>
      <c r="Y53" s="295"/>
      <c r="Z53" s="296"/>
      <c r="AA53" s="117"/>
      <c r="AB53" s="110"/>
      <c r="AC53" s="291"/>
    </row>
    <row r="54" spans="1:29" ht="15.75" customHeight="1">
      <c r="A54" s="312"/>
      <c r="B54" s="100"/>
      <c r="C54" s="293"/>
      <c r="D54" s="294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07"/>
      <c r="S54" s="119"/>
      <c r="T54" s="120"/>
      <c r="U54" s="130"/>
      <c r="V54" s="131"/>
      <c r="W54" s="126"/>
      <c r="X54" s="127"/>
      <c r="Y54" s="295"/>
      <c r="Z54" s="296"/>
      <c r="AA54" s="165"/>
      <c r="AB54" s="125"/>
      <c r="AC54" s="291"/>
    </row>
    <row r="55" spans="1:29" ht="15.75" customHeight="1" thickBot="1">
      <c r="A55" s="313"/>
      <c r="B55" s="133" t="s">
        <v>117</v>
      </c>
      <c r="C55" s="297"/>
      <c r="D55" s="297"/>
      <c r="E55" s="134"/>
      <c r="F55" s="99"/>
      <c r="G55" s="135"/>
      <c r="H55" s="69"/>
      <c r="I55" s="136">
        <f t="shared" ref="I55:J55" si="25">AVERAGE(I39:I54)</f>
        <v>4</v>
      </c>
      <c r="J55" s="137">
        <f t="shared" si="25"/>
        <v>3300</v>
      </c>
      <c r="K55" s="138">
        <f t="shared" ref="K55" si="26">J55/I55</f>
        <v>825</v>
      </c>
      <c r="L55" s="136">
        <f t="shared" ref="L55:M55" si="27">AVERAGE(L39:L54)</f>
        <v>4</v>
      </c>
      <c r="M55" s="137">
        <f t="shared" si="27"/>
        <v>2950.2340044354892</v>
      </c>
      <c r="N55" s="138">
        <f>M55/L55</f>
        <v>737.55850110887229</v>
      </c>
      <c r="O55" s="139">
        <f>L55-I55</f>
        <v>0</v>
      </c>
      <c r="P55" s="140">
        <f>N55-K55</f>
        <v>-87.441498891127708</v>
      </c>
      <c r="Q55" s="141">
        <f>N55/K55</f>
        <v>0.89401030437439066</v>
      </c>
      <c r="R55" s="308"/>
      <c r="S55" s="142">
        <f>S39</f>
        <v>0.16666666666666666</v>
      </c>
      <c r="T55" s="143">
        <f>INDEX(T39:T54,COUNTA(T39:T54))</f>
        <v>0.47182870370370372</v>
      </c>
      <c r="U55" s="144"/>
      <c r="V55" s="166"/>
      <c r="W55" s="99"/>
      <c r="X55" s="69"/>
      <c r="Y55" s="298"/>
      <c r="Z55" s="299"/>
      <c r="AA55" s="168">
        <f>M55-J55</f>
        <v>-349.76599556451083</v>
      </c>
      <c r="AB55" s="141">
        <f>M55/J55</f>
        <v>0.89401030437439066</v>
      </c>
      <c r="AC55" s="292"/>
    </row>
    <row r="56" spans="1:29" ht="15.75" customHeight="1">
      <c r="A56" s="300" t="s">
        <v>71</v>
      </c>
      <c r="B56" s="114" t="s">
        <v>120</v>
      </c>
      <c r="C56" s="304" t="s">
        <v>131</v>
      </c>
      <c r="D56" s="305"/>
      <c r="E56" s="147">
        <v>18.18</v>
      </c>
      <c r="F56" s="97">
        <v>1329</v>
      </c>
      <c r="G56" s="148">
        <f t="shared" ref="G56:G59" si="28">E56*F56</f>
        <v>24161.22</v>
      </c>
      <c r="H56" s="149"/>
      <c r="I56" s="150">
        <v>3</v>
      </c>
      <c r="J56" s="151">
        <v>3600</v>
      </c>
      <c r="K56" s="152">
        <f>J56/I56</f>
        <v>1200</v>
      </c>
      <c r="L56" s="153">
        <v>3</v>
      </c>
      <c r="M56" s="151">
        <f>F56/V56*60</f>
        <v>3120.9393346379652</v>
      </c>
      <c r="N56" s="152">
        <f>M56/L56</f>
        <v>1040.3131115459885</v>
      </c>
      <c r="O56" s="154">
        <f>L56-I56</f>
        <v>0</v>
      </c>
      <c r="P56" s="155">
        <f>N56-K56</f>
        <v>-159.68688845401152</v>
      </c>
      <c r="Q56" s="156">
        <f>N56/K56</f>
        <v>0.86692759295499044</v>
      </c>
      <c r="R56" s="306">
        <f>Q72</f>
        <v>0.87247174700882513</v>
      </c>
      <c r="S56" s="157">
        <v>0.25031249999999999</v>
      </c>
      <c r="T56" s="158">
        <v>0.26805555555555555</v>
      </c>
      <c r="U56" s="159"/>
      <c r="V56" s="160">
        <v>25.549999999999997</v>
      </c>
      <c r="W56" s="161"/>
      <c r="X56" s="162"/>
      <c r="Y56" s="309"/>
      <c r="Z56" s="310"/>
      <c r="AA56" s="115">
        <f>M56-J56</f>
        <v>-479.0606653620348</v>
      </c>
      <c r="AB56" s="156">
        <f>M56/J56</f>
        <v>0.86692759295499033</v>
      </c>
      <c r="AC56" s="290">
        <f>AB72</f>
        <v>0.87247174700882513</v>
      </c>
    </row>
    <row r="57" spans="1:29" ht="15.75" customHeight="1">
      <c r="A57" s="301"/>
      <c r="B57" s="100" t="s">
        <v>120</v>
      </c>
      <c r="C57" s="293" t="s">
        <v>132</v>
      </c>
      <c r="D57" s="294"/>
      <c r="E57" s="101">
        <v>14.03</v>
      </c>
      <c r="F57" s="102">
        <v>4562</v>
      </c>
      <c r="G57" s="103">
        <f t="shared" si="28"/>
        <v>64004.86</v>
      </c>
      <c r="H57" s="26"/>
      <c r="I57" s="104">
        <v>3</v>
      </c>
      <c r="J57" s="105">
        <v>3000</v>
      </c>
      <c r="K57" s="106">
        <f t="shared" ref="K57:K93" si="29">J57/I57</f>
        <v>1000</v>
      </c>
      <c r="L57" s="107">
        <v>3</v>
      </c>
      <c r="M57" s="105">
        <f>F57/V57*60</f>
        <v>2685.7236304170083</v>
      </c>
      <c r="N57" s="106">
        <f>M57/L57</f>
        <v>895.24121013900276</v>
      </c>
      <c r="O57" s="108">
        <f>L57-I57</f>
        <v>0</v>
      </c>
      <c r="P57" s="109">
        <f>N57-K57</f>
        <v>-104.75878986099724</v>
      </c>
      <c r="Q57" s="110">
        <f>N57/K57</f>
        <v>0.89524121013900271</v>
      </c>
      <c r="R57" s="307"/>
      <c r="S57" s="47">
        <v>0.27853009259259259</v>
      </c>
      <c r="T57" s="48">
        <v>0.34930555555555554</v>
      </c>
      <c r="U57" s="111">
        <v>15.083333333333346</v>
      </c>
      <c r="V57" s="112">
        <v>101.91666666666664</v>
      </c>
      <c r="W57" s="113"/>
      <c r="X57" s="116"/>
      <c r="Y57" s="295"/>
      <c r="Z57" s="296"/>
      <c r="AA57" s="117">
        <f>M57-J57</f>
        <v>-314.27636958299172</v>
      </c>
      <c r="AB57" s="110">
        <f>M57/J57</f>
        <v>0.89524121013900271</v>
      </c>
      <c r="AC57" s="291"/>
    </row>
    <row r="58" spans="1:29" ht="15.75" customHeight="1">
      <c r="A58" s="301"/>
      <c r="B58" s="100" t="s">
        <v>120</v>
      </c>
      <c r="C58" s="293" t="s">
        <v>133</v>
      </c>
      <c r="D58" s="294"/>
      <c r="E58" s="101">
        <v>18.18</v>
      </c>
      <c r="F58" s="102">
        <v>2331</v>
      </c>
      <c r="G58" s="103">
        <f t="shared" si="28"/>
        <v>42377.58</v>
      </c>
      <c r="H58" s="26"/>
      <c r="I58" s="104">
        <v>3</v>
      </c>
      <c r="J58" s="105">
        <v>3600</v>
      </c>
      <c r="K58" s="106">
        <f t="shared" si="29"/>
        <v>1200</v>
      </c>
      <c r="L58" s="107">
        <v>3</v>
      </c>
      <c r="M58" s="105">
        <f>F58/V58*60</f>
        <v>3116.0787226141824</v>
      </c>
      <c r="N58" s="106">
        <f>M58/L58</f>
        <v>1038.6929075380608</v>
      </c>
      <c r="O58" s="108">
        <f>L58-I58</f>
        <v>0</v>
      </c>
      <c r="P58" s="109">
        <f>N58-K58</f>
        <v>-161.30709246193919</v>
      </c>
      <c r="Q58" s="110">
        <f>N58/K58</f>
        <v>0.86557742294838402</v>
      </c>
      <c r="R58" s="307"/>
      <c r="S58" s="47">
        <v>0.35980324074074072</v>
      </c>
      <c r="T58" s="48">
        <v>0.39097222222222222</v>
      </c>
      <c r="U58" s="111">
        <v>15.116666666666658</v>
      </c>
      <c r="V58" s="112">
        <v>44.883333333333368</v>
      </c>
      <c r="W58" s="113"/>
      <c r="X58" s="116"/>
      <c r="Y58" s="295"/>
      <c r="Z58" s="296"/>
      <c r="AA58" s="117">
        <f>M58-J58</f>
        <v>-483.92127738581758</v>
      </c>
      <c r="AB58" s="110">
        <f>M58/J58</f>
        <v>0.86557742294838402</v>
      </c>
      <c r="AC58" s="291"/>
    </row>
    <row r="59" spans="1:29" ht="15.75" customHeight="1">
      <c r="A59" s="301"/>
      <c r="B59" s="100" t="s">
        <v>120</v>
      </c>
      <c r="C59" s="293" t="s">
        <v>134</v>
      </c>
      <c r="D59" s="294"/>
      <c r="E59" s="101">
        <v>14.28</v>
      </c>
      <c r="F59" s="102">
        <v>5923</v>
      </c>
      <c r="G59" s="103">
        <f t="shared" si="28"/>
        <v>84580.44</v>
      </c>
      <c r="H59" s="26"/>
      <c r="I59" s="104">
        <v>3</v>
      </c>
      <c r="J59" s="105">
        <v>3600</v>
      </c>
      <c r="K59" s="106">
        <f t="shared" si="29"/>
        <v>1200</v>
      </c>
      <c r="L59" s="107">
        <v>3</v>
      </c>
      <c r="M59" s="105">
        <f>F59/V59*60</f>
        <v>3117.3684210526317</v>
      </c>
      <c r="N59" s="106">
        <f>M59/L59</f>
        <v>1039.1228070175439</v>
      </c>
      <c r="O59" s="108">
        <f>L59-I59</f>
        <v>0</v>
      </c>
      <c r="P59" s="109">
        <f>N59-K59</f>
        <v>-160.87719298245611</v>
      </c>
      <c r="Q59" s="110">
        <f>N59/K59</f>
        <v>0.86593567251461989</v>
      </c>
      <c r="R59" s="307"/>
      <c r="S59" s="47">
        <v>0.40138888888888891</v>
      </c>
      <c r="T59" s="48">
        <v>0.48055555555555557</v>
      </c>
      <c r="U59" s="111">
        <v>15.000000000000027</v>
      </c>
      <c r="V59" s="112">
        <v>114</v>
      </c>
      <c r="W59" s="113"/>
      <c r="X59" s="116"/>
      <c r="Y59" s="295"/>
      <c r="Z59" s="296"/>
      <c r="AA59" s="117">
        <f>M59-J59</f>
        <v>-482.63157894736833</v>
      </c>
      <c r="AB59" s="110">
        <f>M59/J59</f>
        <v>0.86593567251461989</v>
      </c>
      <c r="AC59" s="291"/>
    </row>
    <row r="60" spans="1:29" ht="15.75" customHeight="1">
      <c r="A60" s="302"/>
      <c r="B60" s="100"/>
      <c r="C60" s="293"/>
      <c r="D60" s="294"/>
      <c r="E60" s="101"/>
      <c r="F60" s="102"/>
      <c r="G60" s="103"/>
      <c r="H60" s="13"/>
      <c r="I60" s="104"/>
      <c r="J60" s="105"/>
      <c r="K60" s="106"/>
      <c r="L60" s="118"/>
      <c r="M60" s="105"/>
      <c r="N60" s="106"/>
      <c r="O60" s="108"/>
      <c r="P60" s="109"/>
      <c r="Q60" s="110"/>
      <c r="R60" s="307"/>
      <c r="S60" s="47"/>
      <c r="T60" s="48"/>
      <c r="U60" s="111"/>
      <c r="V60" s="112"/>
      <c r="W60" s="113"/>
      <c r="X60" s="116"/>
      <c r="Y60" s="295"/>
      <c r="Z60" s="296"/>
      <c r="AA60" s="117"/>
      <c r="AB60" s="110"/>
      <c r="AC60" s="291"/>
    </row>
    <row r="61" spans="1:29" ht="15.75" customHeight="1">
      <c r="A61" s="302"/>
      <c r="B61" s="100"/>
      <c r="C61" s="293"/>
      <c r="D61" s="294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307"/>
      <c r="S61" s="47"/>
      <c r="T61" s="48"/>
      <c r="U61" s="111"/>
      <c r="V61" s="112"/>
      <c r="W61" s="113"/>
      <c r="X61" s="116"/>
      <c r="Y61" s="295"/>
      <c r="Z61" s="296"/>
      <c r="AA61" s="117"/>
      <c r="AB61" s="110"/>
      <c r="AC61" s="291"/>
    </row>
    <row r="62" spans="1:29" ht="15.75" customHeight="1">
      <c r="A62" s="302"/>
      <c r="B62" s="100"/>
      <c r="C62" s="293"/>
      <c r="D62" s="294"/>
      <c r="E62" s="101"/>
      <c r="F62" s="102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307"/>
      <c r="S62" s="47"/>
      <c r="T62" s="48"/>
      <c r="U62" s="111"/>
      <c r="V62" s="112"/>
      <c r="W62" s="113"/>
      <c r="X62" s="116"/>
      <c r="Y62" s="295"/>
      <c r="Z62" s="296"/>
      <c r="AA62" s="117"/>
      <c r="AB62" s="110"/>
      <c r="AC62" s="291"/>
    </row>
    <row r="63" spans="1:29" ht="15.75" customHeight="1">
      <c r="A63" s="302"/>
      <c r="B63" s="100"/>
      <c r="C63" s="293"/>
      <c r="D63" s="294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07"/>
      <c r="S63" s="47"/>
      <c r="T63" s="48"/>
      <c r="U63" s="111"/>
      <c r="V63" s="112"/>
      <c r="W63" s="113"/>
      <c r="X63" s="116"/>
      <c r="Y63" s="295"/>
      <c r="Z63" s="296"/>
      <c r="AA63" s="117"/>
      <c r="AB63" s="110"/>
      <c r="AC63" s="291"/>
    </row>
    <row r="64" spans="1:29" ht="15.75" customHeight="1">
      <c r="A64" s="302"/>
      <c r="B64" s="100"/>
      <c r="C64" s="293"/>
      <c r="D64" s="294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07"/>
      <c r="S64" s="47"/>
      <c r="T64" s="48"/>
      <c r="U64" s="111"/>
      <c r="V64" s="112"/>
      <c r="W64" s="113"/>
      <c r="X64" s="116"/>
      <c r="Y64" s="295"/>
      <c r="Z64" s="296"/>
      <c r="AA64" s="117"/>
      <c r="AB64" s="110"/>
      <c r="AC64" s="291"/>
    </row>
    <row r="65" spans="1:29" ht="15.75" customHeight="1">
      <c r="A65" s="302"/>
      <c r="B65" s="100"/>
      <c r="C65" s="293"/>
      <c r="D65" s="294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07"/>
      <c r="S65" s="47"/>
      <c r="T65" s="48"/>
      <c r="U65" s="111"/>
      <c r="V65" s="112"/>
      <c r="W65" s="113"/>
      <c r="X65" s="116"/>
      <c r="Y65" s="295"/>
      <c r="Z65" s="296"/>
      <c r="AA65" s="117"/>
      <c r="AB65" s="110"/>
      <c r="AC65" s="291"/>
    </row>
    <row r="66" spans="1:29" ht="15.75" customHeight="1">
      <c r="A66" s="302"/>
      <c r="B66" s="100"/>
      <c r="C66" s="293"/>
      <c r="D66" s="294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07"/>
      <c r="S66" s="47"/>
      <c r="T66" s="48"/>
      <c r="U66" s="111"/>
      <c r="V66" s="112"/>
      <c r="W66" s="126"/>
      <c r="X66" s="127"/>
      <c r="Y66" s="295"/>
      <c r="Z66" s="296"/>
      <c r="AA66" s="117"/>
      <c r="AB66" s="110"/>
      <c r="AC66" s="291"/>
    </row>
    <row r="67" spans="1:29" ht="15.75" customHeight="1">
      <c r="A67" s="302"/>
      <c r="B67" s="100"/>
      <c r="C67" s="293"/>
      <c r="D67" s="294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07"/>
      <c r="S67" s="47"/>
      <c r="T67" s="48"/>
      <c r="U67" s="111"/>
      <c r="V67" s="112"/>
      <c r="W67" s="126"/>
      <c r="X67" s="127"/>
      <c r="Y67" s="295"/>
      <c r="Z67" s="296"/>
      <c r="AA67" s="117"/>
      <c r="AB67" s="110"/>
      <c r="AC67" s="291"/>
    </row>
    <row r="68" spans="1:29" ht="15.75" customHeight="1">
      <c r="A68" s="302"/>
      <c r="B68" s="100"/>
      <c r="C68" s="293"/>
      <c r="D68" s="294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07"/>
      <c r="S68" s="47"/>
      <c r="T68" s="48"/>
      <c r="U68" s="111"/>
      <c r="V68" s="112"/>
      <c r="W68" s="126"/>
      <c r="X68" s="127"/>
      <c r="Y68" s="295"/>
      <c r="Z68" s="296"/>
      <c r="AA68" s="117"/>
      <c r="AB68" s="110"/>
      <c r="AC68" s="291"/>
    </row>
    <row r="69" spans="1:29" ht="15.75" customHeight="1">
      <c r="A69" s="302"/>
      <c r="B69" s="100"/>
      <c r="C69" s="293"/>
      <c r="D69" s="294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07"/>
      <c r="S69" s="47"/>
      <c r="T69" s="48"/>
      <c r="U69" s="111"/>
      <c r="V69" s="112"/>
      <c r="W69" s="126"/>
      <c r="X69" s="127"/>
      <c r="Y69" s="295"/>
      <c r="Z69" s="296"/>
      <c r="AA69" s="117"/>
      <c r="AB69" s="110"/>
      <c r="AC69" s="291"/>
    </row>
    <row r="70" spans="1:29" ht="15.75" customHeight="1">
      <c r="A70" s="302"/>
      <c r="B70" s="100"/>
      <c r="C70" s="293"/>
      <c r="D70" s="294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07"/>
      <c r="S70" s="47"/>
      <c r="T70" s="48"/>
      <c r="U70" s="111"/>
      <c r="V70" s="112"/>
      <c r="W70" s="126"/>
      <c r="X70" s="127"/>
      <c r="Y70" s="295"/>
      <c r="Z70" s="296"/>
      <c r="AA70" s="117"/>
      <c r="AB70" s="110"/>
      <c r="AC70" s="291"/>
    </row>
    <row r="71" spans="1:29" ht="15.75" customHeight="1">
      <c r="A71" s="302"/>
      <c r="B71" s="100"/>
      <c r="C71" s="293"/>
      <c r="D71" s="294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07"/>
      <c r="S71" s="119"/>
      <c r="T71" s="120"/>
      <c r="U71" s="130"/>
      <c r="V71" s="131"/>
      <c r="W71" s="126"/>
      <c r="X71" s="127"/>
      <c r="Y71" s="295"/>
      <c r="Z71" s="296"/>
      <c r="AA71" s="165"/>
      <c r="AB71" s="125"/>
      <c r="AC71" s="291"/>
    </row>
    <row r="72" spans="1:29" ht="15.75" customHeight="1" thickBot="1">
      <c r="A72" s="303"/>
      <c r="B72" s="133" t="s">
        <v>117</v>
      </c>
      <c r="C72" s="297"/>
      <c r="D72" s="297"/>
      <c r="E72" s="134"/>
      <c r="F72" s="99"/>
      <c r="G72" s="135"/>
      <c r="H72" s="69"/>
      <c r="I72" s="136">
        <f t="shared" ref="I72:J72" si="30">AVERAGE(I56:I71)</f>
        <v>3</v>
      </c>
      <c r="J72" s="137">
        <f t="shared" si="30"/>
        <v>3450</v>
      </c>
      <c r="K72" s="138">
        <f t="shared" ref="K72" si="31">J72/I72</f>
        <v>1150</v>
      </c>
      <c r="L72" s="136">
        <f t="shared" ref="L72:M72" si="32">AVERAGE(L56:L71)</f>
        <v>3</v>
      </c>
      <c r="M72" s="137">
        <f t="shared" si="32"/>
        <v>3010.0275271804467</v>
      </c>
      <c r="N72" s="138">
        <f>M72/L72</f>
        <v>1003.3425090601489</v>
      </c>
      <c r="O72" s="139">
        <f>L72-I72</f>
        <v>0</v>
      </c>
      <c r="P72" s="140">
        <f>N72-K72</f>
        <v>-146.65749093985107</v>
      </c>
      <c r="Q72" s="141">
        <f>N72/K72</f>
        <v>0.87247174700882513</v>
      </c>
      <c r="R72" s="308"/>
      <c r="S72" s="142">
        <f>S56</f>
        <v>0.25031249999999999</v>
      </c>
      <c r="T72" s="143">
        <f>INDEX(T56:T71,COUNTA(T56:T71))</f>
        <v>0.48055555555555557</v>
      </c>
      <c r="U72" s="144"/>
      <c r="V72" s="166"/>
      <c r="W72" s="99"/>
      <c r="X72" s="69"/>
      <c r="Y72" s="298"/>
      <c r="Z72" s="299"/>
      <c r="AA72" s="168">
        <f>M72-J72</f>
        <v>-439.97247281955333</v>
      </c>
      <c r="AB72" s="141">
        <f>M72/J72</f>
        <v>0.87247174700882513</v>
      </c>
      <c r="AC72" s="292"/>
    </row>
    <row r="73" spans="1:29" ht="15.75" customHeight="1">
      <c r="A73" s="311" t="s">
        <v>78</v>
      </c>
      <c r="B73" s="114" t="s">
        <v>120</v>
      </c>
      <c r="C73" s="304" t="s">
        <v>135</v>
      </c>
      <c r="D73" s="305"/>
      <c r="E73" s="147">
        <v>25.45</v>
      </c>
      <c r="F73" s="97">
        <v>944</v>
      </c>
      <c r="G73" s="148">
        <f t="shared" ref="G73:G76" si="33">E73*F73</f>
        <v>24024.799999999999</v>
      </c>
      <c r="H73" s="149"/>
      <c r="I73" s="150">
        <v>4</v>
      </c>
      <c r="J73" s="151">
        <v>3300</v>
      </c>
      <c r="K73" s="152">
        <f>J73/I73</f>
        <v>825</v>
      </c>
      <c r="L73" s="153">
        <v>4</v>
      </c>
      <c r="M73" s="151">
        <f>F73/V73*60</f>
        <v>2924.6127366609389</v>
      </c>
      <c r="N73" s="152">
        <f>M73/L73</f>
        <v>731.15318416523473</v>
      </c>
      <c r="O73" s="154">
        <f>L73-I73</f>
        <v>0</v>
      </c>
      <c r="P73" s="155">
        <f>N73-K73</f>
        <v>-93.846815834765266</v>
      </c>
      <c r="Q73" s="156">
        <f>N73/K73</f>
        <v>0.88624628383664816</v>
      </c>
      <c r="R73" s="306">
        <f>Q89</f>
        <v>0.8885097197089814</v>
      </c>
      <c r="S73" s="157">
        <v>0.29166666666666669</v>
      </c>
      <c r="T73" s="158">
        <v>0.30511574074074072</v>
      </c>
      <c r="U73" s="159"/>
      <c r="V73" s="160">
        <v>19.366666666666603</v>
      </c>
      <c r="W73" s="158"/>
      <c r="X73" s="169"/>
      <c r="Y73" s="309"/>
      <c r="Z73" s="310"/>
      <c r="AA73" s="115">
        <f>M73-J73</f>
        <v>-375.38726333906106</v>
      </c>
      <c r="AB73" s="156">
        <f>M73/J73</f>
        <v>0.88624628383664816</v>
      </c>
      <c r="AC73" s="290">
        <f>AB89</f>
        <v>0.8885097197089814</v>
      </c>
    </row>
    <row r="74" spans="1:29" ht="15.75" customHeight="1">
      <c r="A74" s="312"/>
      <c r="B74" s="100" t="s">
        <v>120</v>
      </c>
      <c r="C74" s="293" t="s">
        <v>136</v>
      </c>
      <c r="D74" s="294"/>
      <c r="E74" s="101">
        <v>25.03</v>
      </c>
      <c r="F74" s="102">
        <v>1701</v>
      </c>
      <c r="G74" s="103">
        <f t="shared" si="33"/>
        <v>42576.03</v>
      </c>
      <c r="H74" s="26"/>
      <c r="I74" s="104">
        <v>4</v>
      </c>
      <c r="J74" s="105">
        <v>3300</v>
      </c>
      <c r="K74" s="106">
        <f t="shared" si="29"/>
        <v>825</v>
      </c>
      <c r="L74" s="107">
        <v>4</v>
      </c>
      <c r="M74" s="105">
        <f>F74/V74*60</f>
        <v>2924.3553008595968</v>
      </c>
      <c r="N74" s="106">
        <f>M74/L74</f>
        <v>731.0888252148992</v>
      </c>
      <c r="O74" s="108">
        <f>L74-I74</f>
        <v>0</v>
      </c>
      <c r="P74" s="109">
        <f>N74-K74</f>
        <v>-93.911174785100798</v>
      </c>
      <c r="Q74" s="110">
        <f>N74/K74</f>
        <v>0.88616827298775658</v>
      </c>
      <c r="R74" s="307"/>
      <c r="S74" s="47">
        <v>0.31534722222222222</v>
      </c>
      <c r="T74" s="48">
        <v>0.33958333333333335</v>
      </c>
      <c r="U74" s="111">
        <v>14.733333333333372</v>
      </c>
      <c r="V74" s="112">
        <v>34.90000000000002</v>
      </c>
      <c r="W74" s="113"/>
      <c r="X74" s="13"/>
      <c r="Y74" s="295"/>
      <c r="Z74" s="296"/>
      <c r="AA74" s="117">
        <f>M74-J74</f>
        <v>-375.64469914040319</v>
      </c>
      <c r="AB74" s="110">
        <f>M74/J74</f>
        <v>0.88616827298775658</v>
      </c>
      <c r="AC74" s="291"/>
    </row>
    <row r="75" spans="1:29" ht="15.75" customHeight="1">
      <c r="A75" s="312"/>
      <c r="B75" s="100" t="s">
        <v>120</v>
      </c>
      <c r="C75" s="293" t="s">
        <v>137</v>
      </c>
      <c r="D75" s="294"/>
      <c r="E75" s="101">
        <v>24.82</v>
      </c>
      <c r="F75" s="102">
        <v>1888</v>
      </c>
      <c r="G75" s="103">
        <f t="shared" si="33"/>
        <v>46860.160000000003</v>
      </c>
      <c r="H75" s="26"/>
      <c r="I75" s="104">
        <v>4</v>
      </c>
      <c r="J75" s="105">
        <v>3300</v>
      </c>
      <c r="K75" s="106">
        <f t="shared" si="29"/>
        <v>825</v>
      </c>
      <c r="L75" s="107">
        <v>4</v>
      </c>
      <c r="M75" s="105">
        <f>F75/V75*60</f>
        <v>2924.612736660933</v>
      </c>
      <c r="N75" s="106">
        <f>M75/L75</f>
        <v>731.15318416523326</v>
      </c>
      <c r="O75" s="108">
        <f>L75-I75</f>
        <v>0</v>
      </c>
      <c r="P75" s="109">
        <f>N75-K75</f>
        <v>-93.846815834766744</v>
      </c>
      <c r="Q75" s="110">
        <f>N75/K75</f>
        <v>0.88624628383664639</v>
      </c>
      <c r="R75" s="307"/>
      <c r="S75" s="47">
        <v>0.35018518518518521</v>
      </c>
      <c r="T75" s="48">
        <v>0.37708333333333333</v>
      </c>
      <c r="U75" s="111">
        <v>15.266666666666682</v>
      </c>
      <c r="V75" s="112">
        <v>38.733333333333285</v>
      </c>
      <c r="W75" s="113"/>
      <c r="X75" s="13"/>
      <c r="Y75" s="295"/>
      <c r="Z75" s="296"/>
      <c r="AA75" s="117">
        <f>M75-J75</f>
        <v>-375.38726333906698</v>
      </c>
      <c r="AB75" s="110">
        <f>M75/J75</f>
        <v>0.88624628383664639</v>
      </c>
      <c r="AC75" s="291"/>
    </row>
    <row r="76" spans="1:29" ht="15.75" customHeight="1">
      <c r="A76" s="312"/>
      <c r="B76" s="100" t="s">
        <v>120</v>
      </c>
      <c r="C76" s="293" t="s">
        <v>138</v>
      </c>
      <c r="D76" s="294"/>
      <c r="E76" s="101">
        <v>30</v>
      </c>
      <c r="F76" s="102">
        <v>3131</v>
      </c>
      <c r="G76" s="103">
        <f t="shared" si="33"/>
        <v>93930</v>
      </c>
      <c r="H76" s="26"/>
      <c r="I76" s="104">
        <v>3</v>
      </c>
      <c r="J76" s="105">
        <v>3000</v>
      </c>
      <c r="K76" s="106">
        <f t="shared" si="29"/>
        <v>1000</v>
      </c>
      <c r="L76" s="107">
        <v>3</v>
      </c>
      <c r="M76" s="105">
        <f>F76/V76*60</f>
        <v>2688.1946100643922</v>
      </c>
      <c r="N76" s="106">
        <f>M76/L76</f>
        <v>896.06487002146412</v>
      </c>
      <c r="O76" s="108">
        <f>L76-I76</f>
        <v>0</v>
      </c>
      <c r="P76" s="109">
        <f>N76-K76</f>
        <v>-103.93512997853588</v>
      </c>
      <c r="Q76" s="110">
        <f>N76/K76</f>
        <v>0.89606487002146407</v>
      </c>
      <c r="R76" s="307"/>
      <c r="S76" s="47">
        <v>0.38758101851851851</v>
      </c>
      <c r="T76" s="48">
        <v>0.43611111111111112</v>
      </c>
      <c r="U76" s="111">
        <v>15.116666666666658</v>
      </c>
      <c r="V76" s="112">
        <v>69.883333333333354</v>
      </c>
      <c r="W76" s="113"/>
      <c r="X76" s="116"/>
      <c r="Y76" s="295"/>
      <c r="Z76" s="296"/>
      <c r="AA76" s="117">
        <f>M76-J76</f>
        <v>-311.80538993560776</v>
      </c>
      <c r="AB76" s="110">
        <f>M76/J76</f>
        <v>0.89606487002146407</v>
      </c>
      <c r="AC76" s="291"/>
    </row>
    <row r="77" spans="1:29" ht="15.75" customHeight="1">
      <c r="A77" s="312"/>
      <c r="B77" s="100"/>
      <c r="C77" s="293"/>
      <c r="D77" s="294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307"/>
      <c r="S77" s="47"/>
      <c r="T77" s="48"/>
      <c r="U77" s="111"/>
      <c r="V77" s="112"/>
      <c r="W77" s="113"/>
      <c r="X77" s="116"/>
      <c r="Y77" s="295"/>
      <c r="Z77" s="296"/>
      <c r="AA77" s="117"/>
      <c r="AB77" s="110"/>
      <c r="AC77" s="291"/>
    </row>
    <row r="78" spans="1:29" ht="15.75" customHeight="1">
      <c r="A78" s="312"/>
      <c r="B78" s="100"/>
      <c r="C78" s="293"/>
      <c r="D78" s="294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07"/>
      <c r="S78" s="47"/>
      <c r="T78" s="48"/>
      <c r="U78" s="111"/>
      <c r="V78" s="112"/>
      <c r="W78" s="113"/>
      <c r="X78" s="50"/>
      <c r="Y78" s="295"/>
      <c r="Z78" s="296"/>
      <c r="AA78" s="117"/>
      <c r="AB78" s="110"/>
      <c r="AC78" s="291"/>
    </row>
    <row r="79" spans="1:29" ht="15.75" customHeight="1">
      <c r="A79" s="312"/>
      <c r="B79" s="100"/>
      <c r="C79" s="293"/>
      <c r="D79" s="294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307"/>
      <c r="S79" s="47"/>
      <c r="T79" s="48"/>
      <c r="U79" s="111"/>
      <c r="V79" s="112"/>
      <c r="W79" s="113"/>
      <c r="X79" s="116"/>
      <c r="Y79" s="295"/>
      <c r="Z79" s="296"/>
      <c r="AA79" s="117"/>
      <c r="AB79" s="110"/>
      <c r="AC79" s="291"/>
    </row>
    <row r="80" spans="1:29" ht="15.75" customHeight="1">
      <c r="A80" s="312"/>
      <c r="B80" s="100"/>
      <c r="C80" s="293"/>
      <c r="D80" s="294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07"/>
      <c r="S80" s="47"/>
      <c r="T80" s="48"/>
      <c r="U80" s="111"/>
      <c r="V80" s="112"/>
      <c r="W80" s="113"/>
      <c r="X80" s="116"/>
      <c r="Y80" s="295"/>
      <c r="Z80" s="296"/>
      <c r="AA80" s="117"/>
      <c r="AB80" s="110"/>
      <c r="AC80" s="291"/>
    </row>
    <row r="81" spans="1:29" ht="15.75" customHeight="1">
      <c r="A81" s="312"/>
      <c r="B81" s="100"/>
      <c r="C81" s="293"/>
      <c r="D81" s="294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07"/>
      <c r="S81" s="47"/>
      <c r="T81" s="48"/>
      <c r="U81" s="111"/>
      <c r="V81" s="112"/>
      <c r="W81" s="126"/>
      <c r="X81" s="127"/>
      <c r="Y81" s="295"/>
      <c r="Z81" s="296"/>
      <c r="AA81" s="117"/>
      <c r="AB81" s="110"/>
      <c r="AC81" s="291"/>
    </row>
    <row r="82" spans="1:29" ht="15.75" customHeight="1">
      <c r="A82" s="312"/>
      <c r="B82" s="100"/>
      <c r="C82" s="293"/>
      <c r="D82" s="294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07"/>
      <c r="S82" s="47"/>
      <c r="T82" s="48"/>
      <c r="U82" s="111"/>
      <c r="V82" s="112"/>
      <c r="W82" s="126"/>
      <c r="X82" s="127"/>
      <c r="Y82" s="295"/>
      <c r="Z82" s="296"/>
      <c r="AA82" s="117"/>
      <c r="AB82" s="110"/>
      <c r="AC82" s="291"/>
    </row>
    <row r="83" spans="1:29" ht="15.75" customHeight="1">
      <c r="A83" s="312"/>
      <c r="B83" s="100"/>
      <c r="C83" s="293"/>
      <c r="D83" s="294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07"/>
      <c r="S83" s="47"/>
      <c r="T83" s="48"/>
      <c r="U83" s="111"/>
      <c r="V83" s="112"/>
      <c r="W83" s="126"/>
      <c r="X83" s="127"/>
      <c r="Y83" s="295"/>
      <c r="Z83" s="296"/>
      <c r="AA83" s="117"/>
      <c r="AB83" s="110"/>
      <c r="AC83" s="291"/>
    </row>
    <row r="84" spans="1:29" ht="15.75" customHeight="1">
      <c r="A84" s="312"/>
      <c r="B84" s="100"/>
      <c r="C84" s="293"/>
      <c r="D84" s="294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07"/>
      <c r="S84" s="47"/>
      <c r="T84" s="48"/>
      <c r="U84" s="111"/>
      <c r="V84" s="112"/>
      <c r="W84" s="126"/>
      <c r="X84" s="127"/>
      <c r="Y84" s="295"/>
      <c r="Z84" s="296"/>
      <c r="AA84" s="117"/>
      <c r="AB84" s="110"/>
      <c r="AC84" s="291"/>
    </row>
    <row r="85" spans="1:29" ht="15.75" customHeight="1">
      <c r="A85" s="312"/>
      <c r="B85" s="100"/>
      <c r="C85" s="293"/>
      <c r="D85" s="294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07"/>
      <c r="S85" s="47"/>
      <c r="T85" s="48"/>
      <c r="U85" s="111"/>
      <c r="V85" s="112"/>
      <c r="W85" s="126"/>
      <c r="X85" s="127"/>
      <c r="Y85" s="295"/>
      <c r="Z85" s="296"/>
      <c r="AA85" s="117"/>
      <c r="AB85" s="110"/>
      <c r="AC85" s="291"/>
    </row>
    <row r="86" spans="1:29" ht="15.75" customHeight="1">
      <c r="A86" s="312"/>
      <c r="B86" s="100"/>
      <c r="C86" s="293"/>
      <c r="D86" s="294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07"/>
      <c r="S86" s="47"/>
      <c r="T86" s="48"/>
      <c r="U86" s="111"/>
      <c r="V86" s="112"/>
      <c r="W86" s="126"/>
      <c r="X86" s="127"/>
      <c r="Y86" s="295"/>
      <c r="Z86" s="296"/>
      <c r="AA86" s="117"/>
      <c r="AB86" s="110"/>
      <c r="AC86" s="291"/>
    </row>
    <row r="87" spans="1:29" ht="15.75" customHeight="1">
      <c r="A87" s="312"/>
      <c r="B87" s="100"/>
      <c r="C87" s="293"/>
      <c r="D87" s="294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07"/>
      <c r="S87" s="47"/>
      <c r="T87" s="48"/>
      <c r="U87" s="111"/>
      <c r="V87" s="112"/>
      <c r="W87" s="126"/>
      <c r="X87" s="127"/>
      <c r="Y87" s="295"/>
      <c r="Z87" s="296"/>
      <c r="AA87" s="117"/>
      <c r="AB87" s="110"/>
      <c r="AC87" s="291"/>
    </row>
    <row r="88" spans="1:29" ht="15.75" customHeight="1">
      <c r="A88" s="312"/>
      <c r="B88" s="100"/>
      <c r="C88" s="293"/>
      <c r="D88" s="294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07"/>
      <c r="S88" s="119"/>
      <c r="T88" s="120"/>
      <c r="U88" s="130"/>
      <c r="V88" s="131"/>
      <c r="W88" s="126"/>
      <c r="X88" s="127"/>
      <c r="Y88" s="295"/>
      <c r="Z88" s="296"/>
      <c r="AA88" s="165"/>
      <c r="AB88" s="125"/>
      <c r="AC88" s="291"/>
    </row>
    <row r="89" spans="1:29" ht="15.75" customHeight="1" thickBot="1">
      <c r="A89" s="313"/>
      <c r="B89" s="133" t="s">
        <v>117</v>
      </c>
      <c r="C89" s="297"/>
      <c r="D89" s="297"/>
      <c r="E89" s="134"/>
      <c r="F89" s="167"/>
      <c r="G89" s="135"/>
      <c r="H89" s="69"/>
      <c r="I89" s="136">
        <f t="shared" ref="I89:J89" si="34">AVERAGE(I73:I88)</f>
        <v>3.75</v>
      </c>
      <c r="J89" s="137">
        <f t="shared" si="34"/>
        <v>3225</v>
      </c>
      <c r="K89" s="138">
        <f t="shared" ref="K89" si="35">J89/I89</f>
        <v>860</v>
      </c>
      <c r="L89" s="136">
        <f t="shared" ref="L89:M89" si="36">AVERAGE(L73:L88)</f>
        <v>3.75</v>
      </c>
      <c r="M89" s="137">
        <f t="shared" si="36"/>
        <v>2865.4438460614651</v>
      </c>
      <c r="N89" s="138">
        <f>M89/L89</f>
        <v>764.11835894972398</v>
      </c>
      <c r="O89" s="139">
        <f>L89-I89</f>
        <v>0</v>
      </c>
      <c r="P89" s="140">
        <f>N89-K89</f>
        <v>-95.881641050276016</v>
      </c>
      <c r="Q89" s="141">
        <f>N89/K89</f>
        <v>0.8885097197089814</v>
      </c>
      <c r="R89" s="308"/>
      <c r="S89" s="142">
        <f>S73</f>
        <v>0.29166666666666669</v>
      </c>
      <c r="T89" s="143">
        <f>INDEX(T73:T88,COUNTA(T73:T88))</f>
        <v>0.43611111111111112</v>
      </c>
      <c r="U89" s="144"/>
      <c r="V89" s="166"/>
      <c r="W89" s="167"/>
      <c r="X89" s="138"/>
      <c r="Y89" s="298"/>
      <c r="Z89" s="299"/>
      <c r="AA89" s="168">
        <f>M89-J89</f>
        <v>-359.55615393853486</v>
      </c>
      <c r="AB89" s="141">
        <f>M89/J89</f>
        <v>0.8885097197089814</v>
      </c>
      <c r="AC89" s="292"/>
    </row>
    <row r="90" spans="1:29" ht="15.75" customHeight="1">
      <c r="A90" s="300" t="s">
        <v>139</v>
      </c>
      <c r="B90" s="114" t="s">
        <v>114</v>
      </c>
      <c r="C90" s="304" t="s">
        <v>140</v>
      </c>
      <c r="D90" s="305"/>
      <c r="E90" s="147">
        <v>25.64</v>
      </c>
      <c r="F90" s="97">
        <v>1382</v>
      </c>
      <c r="G90" s="148">
        <f t="shared" ref="G90:G93" si="37">E90*F90</f>
        <v>35434.480000000003</v>
      </c>
      <c r="H90" s="149"/>
      <c r="I90" s="150">
        <v>11</v>
      </c>
      <c r="J90" s="151">
        <v>3600</v>
      </c>
      <c r="K90" s="152">
        <f>J90/I90</f>
        <v>327.27272727272725</v>
      </c>
      <c r="L90" s="153">
        <v>11</v>
      </c>
      <c r="M90" s="151">
        <f>F90/V90*60</f>
        <v>3154.8509828788833</v>
      </c>
      <c r="N90" s="152">
        <f>M90/L90</f>
        <v>286.80463480717123</v>
      </c>
      <c r="O90" s="154">
        <f>L90-I90</f>
        <v>0</v>
      </c>
      <c r="P90" s="155">
        <f>N90-K90</f>
        <v>-40.468092465556026</v>
      </c>
      <c r="Q90" s="156">
        <f>N90/K90</f>
        <v>0.87634749524413436</v>
      </c>
      <c r="R90" s="306">
        <f>Q106</f>
        <v>0.86836500152853635</v>
      </c>
      <c r="S90" s="157">
        <v>0.70833333333333337</v>
      </c>
      <c r="T90" s="158">
        <v>0.72658564814814819</v>
      </c>
      <c r="U90" s="159"/>
      <c r="V90" s="160">
        <v>26.283333333333339</v>
      </c>
      <c r="W90" s="158"/>
      <c r="X90" s="169"/>
      <c r="Y90" s="309"/>
      <c r="Z90" s="310"/>
      <c r="AA90" s="115">
        <f>M90-J90</f>
        <v>-445.14901712111669</v>
      </c>
      <c r="AB90" s="156">
        <f>M90/J90</f>
        <v>0.87634749524413424</v>
      </c>
      <c r="AC90" s="290">
        <f>AB106</f>
        <v>0.86836500152853635</v>
      </c>
    </row>
    <row r="91" spans="1:29" ht="15.75" customHeight="1">
      <c r="A91" s="301"/>
      <c r="B91" s="100" t="s">
        <v>114</v>
      </c>
      <c r="C91" s="293" t="s">
        <v>141</v>
      </c>
      <c r="D91" s="294"/>
      <c r="E91" s="101">
        <v>29.52</v>
      </c>
      <c r="F91" s="102">
        <v>1729</v>
      </c>
      <c r="G91" s="103">
        <f t="shared" si="37"/>
        <v>51040.08</v>
      </c>
      <c r="H91" s="26"/>
      <c r="I91" s="104">
        <v>17</v>
      </c>
      <c r="J91" s="105">
        <v>3600</v>
      </c>
      <c r="K91" s="106">
        <f t="shared" si="29"/>
        <v>211.76470588235293</v>
      </c>
      <c r="L91" s="107">
        <v>17</v>
      </c>
      <c r="M91" s="105">
        <f>F91/V91*60</f>
        <v>3118.436873747507</v>
      </c>
      <c r="N91" s="106">
        <f>M91/L91</f>
        <v>183.43746316161807</v>
      </c>
      <c r="O91" s="108">
        <f>L91-I91</f>
        <v>0</v>
      </c>
      <c r="P91" s="109">
        <f>N91-K91</f>
        <v>-28.327242720734858</v>
      </c>
      <c r="Q91" s="110">
        <f>N91/K91</f>
        <v>0.86623246492986317</v>
      </c>
      <c r="R91" s="307"/>
      <c r="S91" s="47">
        <v>0.72986111111111118</v>
      </c>
      <c r="T91" s="48">
        <v>0.75296296296296295</v>
      </c>
      <c r="U91" s="111">
        <v>4.7166666666667112</v>
      </c>
      <c r="V91" s="112">
        <v>33.266666666666538</v>
      </c>
      <c r="W91" s="113"/>
      <c r="X91" s="13"/>
      <c r="Y91" s="295"/>
      <c r="Z91" s="296"/>
      <c r="AA91" s="117">
        <f>M91-J91</f>
        <v>-481.56312625249302</v>
      </c>
      <c r="AB91" s="110">
        <f>M91/J91</f>
        <v>0.86623246492986306</v>
      </c>
      <c r="AC91" s="291"/>
    </row>
    <row r="92" spans="1:29" ht="15.75" customHeight="1">
      <c r="A92" s="301"/>
      <c r="B92" s="100" t="s">
        <v>114</v>
      </c>
      <c r="C92" s="293" t="s">
        <v>142</v>
      </c>
      <c r="D92" s="294"/>
      <c r="E92" s="101">
        <v>29.85</v>
      </c>
      <c r="F92" s="102">
        <v>1850</v>
      </c>
      <c r="G92" s="103">
        <f t="shared" si="37"/>
        <v>55222.5</v>
      </c>
      <c r="H92" s="26"/>
      <c r="I92" s="104">
        <v>17</v>
      </c>
      <c r="J92" s="105">
        <v>3600</v>
      </c>
      <c r="K92" s="106">
        <f t="shared" si="29"/>
        <v>211.76470588235293</v>
      </c>
      <c r="L92" s="107">
        <v>17</v>
      </c>
      <c r="M92" s="105">
        <f>F92/V92*60</f>
        <v>3116.5184838558662</v>
      </c>
      <c r="N92" s="106">
        <f>M92/L92</f>
        <v>183.32461669740388</v>
      </c>
      <c r="O92" s="108">
        <f>L92-I92</f>
        <v>0</v>
      </c>
      <c r="P92" s="109">
        <f>N92-K92</f>
        <v>-28.440089184949045</v>
      </c>
      <c r="Q92" s="110">
        <f>N92/K92</f>
        <v>0.86569957884885174</v>
      </c>
      <c r="R92" s="307"/>
      <c r="S92" s="47">
        <v>0.75651620370370365</v>
      </c>
      <c r="T92" s="48">
        <v>0.78125</v>
      </c>
      <c r="U92" s="111">
        <v>5.1166666666666138</v>
      </c>
      <c r="V92" s="112">
        <v>35.616666666666745</v>
      </c>
      <c r="W92" s="113"/>
      <c r="X92" s="13"/>
      <c r="Y92" s="295"/>
      <c r="Z92" s="296"/>
      <c r="AA92" s="117">
        <f>M92-J92</f>
        <v>-483.48151614413382</v>
      </c>
      <c r="AB92" s="110">
        <f>M92/J92</f>
        <v>0.86569957884885174</v>
      </c>
      <c r="AC92" s="291"/>
    </row>
    <row r="93" spans="1:29" ht="15.75" customHeight="1">
      <c r="A93" s="301"/>
      <c r="B93" s="100" t="s">
        <v>120</v>
      </c>
      <c r="C93" s="293" t="s">
        <v>143</v>
      </c>
      <c r="D93" s="294"/>
      <c r="E93" s="101">
        <v>28.57</v>
      </c>
      <c r="F93" s="102">
        <v>1630</v>
      </c>
      <c r="G93" s="103">
        <f t="shared" si="37"/>
        <v>46569.1</v>
      </c>
      <c r="H93" s="26"/>
      <c r="I93" s="104">
        <v>12</v>
      </c>
      <c r="J93" s="105">
        <v>3600</v>
      </c>
      <c r="K93" s="106">
        <f t="shared" si="29"/>
        <v>300</v>
      </c>
      <c r="L93" s="107">
        <v>12</v>
      </c>
      <c r="M93" s="105">
        <f>F93/V93*60</f>
        <v>3114.6496815286669</v>
      </c>
      <c r="N93" s="106">
        <f>M93/L93</f>
        <v>259.55414012738891</v>
      </c>
      <c r="O93" s="108">
        <f>L93-I93</f>
        <v>0</v>
      </c>
      <c r="P93" s="109">
        <f>N93-K93</f>
        <v>-40.445859872611095</v>
      </c>
      <c r="Q93" s="110">
        <f>N93/K93</f>
        <v>0.86518046709129637</v>
      </c>
      <c r="R93" s="307"/>
      <c r="S93" s="47">
        <v>0.78472222222222221</v>
      </c>
      <c r="T93" s="48">
        <v>0.80652777777777773</v>
      </c>
      <c r="U93" s="111">
        <v>4.9999999999999822</v>
      </c>
      <c r="V93" s="112">
        <v>31.399999999999952</v>
      </c>
      <c r="W93" s="113"/>
      <c r="X93" s="116"/>
      <c r="Y93" s="295"/>
      <c r="Z93" s="296"/>
      <c r="AA93" s="117">
        <f>M93-J93</f>
        <v>-485.35031847133314</v>
      </c>
      <c r="AB93" s="110">
        <f>M93/J93</f>
        <v>0.86518046709129637</v>
      </c>
      <c r="AC93" s="291"/>
    </row>
    <row r="94" spans="1:29" ht="15.75" customHeight="1">
      <c r="A94" s="302"/>
      <c r="B94" s="100"/>
      <c r="C94" s="293"/>
      <c r="D94" s="294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307"/>
      <c r="S94" s="47"/>
      <c r="T94" s="48"/>
      <c r="U94" s="111"/>
      <c r="V94" s="112"/>
      <c r="W94" s="113"/>
      <c r="X94" s="116"/>
      <c r="Y94" s="295"/>
      <c r="Z94" s="296"/>
      <c r="AA94" s="117"/>
      <c r="AB94" s="110"/>
      <c r="AC94" s="291"/>
    </row>
    <row r="95" spans="1:29" ht="15.75" customHeight="1">
      <c r="A95" s="302"/>
      <c r="B95" s="100"/>
      <c r="C95" s="293"/>
      <c r="D95" s="294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07"/>
      <c r="S95" s="47"/>
      <c r="T95" s="48"/>
      <c r="U95" s="111"/>
      <c r="V95" s="112"/>
      <c r="W95" s="113"/>
      <c r="X95" s="50"/>
      <c r="Y95" s="295"/>
      <c r="Z95" s="296"/>
      <c r="AA95" s="117"/>
      <c r="AB95" s="110"/>
      <c r="AC95" s="291"/>
    </row>
    <row r="96" spans="1:29" ht="15.75" customHeight="1">
      <c r="A96" s="302"/>
      <c r="B96" s="100"/>
      <c r="C96" s="293"/>
      <c r="D96" s="294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307"/>
      <c r="S96" s="47"/>
      <c r="T96" s="48"/>
      <c r="U96" s="111"/>
      <c r="V96" s="112"/>
      <c r="W96" s="113"/>
      <c r="X96" s="116"/>
      <c r="Y96" s="295"/>
      <c r="Z96" s="296"/>
      <c r="AA96" s="117"/>
      <c r="AB96" s="110"/>
      <c r="AC96" s="291"/>
    </row>
    <row r="97" spans="1:29" ht="15.75" customHeight="1">
      <c r="A97" s="302"/>
      <c r="B97" s="100"/>
      <c r="C97" s="293"/>
      <c r="D97" s="294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07"/>
      <c r="S97" s="47"/>
      <c r="T97" s="48"/>
      <c r="U97" s="111"/>
      <c r="V97" s="112"/>
      <c r="W97" s="113"/>
      <c r="X97" s="116"/>
      <c r="Y97" s="295"/>
      <c r="Z97" s="296"/>
      <c r="AA97" s="117"/>
      <c r="AB97" s="110"/>
      <c r="AC97" s="291"/>
    </row>
    <row r="98" spans="1:29" ht="15.75" customHeight="1">
      <c r="A98" s="302"/>
      <c r="B98" s="100"/>
      <c r="C98" s="293"/>
      <c r="D98" s="294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07"/>
      <c r="S98" s="47"/>
      <c r="T98" s="48"/>
      <c r="U98" s="111"/>
      <c r="V98" s="112"/>
      <c r="W98" s="126"/>
      <c r="X98" s="127"/>
      <c r="Y98" s="295"/>
      <c r="Z98" s="296"/>
      <c r="AA98" s="117"/>
      <c r="AB98" s="110"/>
      <c r="AC98" s="291"/>
    </row>
    <row r="99" spans="1:29" ht="15.75" customHeight="1">
      <c r="A99" s="302"/>
      <c r="B99" s="100"/>
      <c r="C99" s="293"/>
      <c r="D99" s="294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07"/>
      <c r="S99" s="47"/>
      <c r="T99" s="48"/>
      <c r="U99" s="111"/>
      <c r="V99" s="112"/>
      <c r="W99" s="126"/>
      <c r="X99" s="127"/>
      <c r="Y99" s="295"/>
      <c r="Z99" s="296"/>
      <c r="AA99" s="117"/>
      <c r="AB99" s="110"/>
      <c r="AC99" s="291"/>
    </row>
    <row r="100" spans="1:29" ht="15.75" customHeight="1">
      <c r="A100" s="302"/>
      <c r="B100" s="100"/>
      <c r="C100" s="293"/>
      <c r="D100" s="294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07"/>
      <c r="S100" s="47"/>
      <c r="T100" s="48"/>
      <c r="U100" s="111"/>
      <c r="V100" s="112"/>
      <c r="W100" s="126"/>
      <c r="X100" s="127"/>
      <c r="Y100" s="295"/>
      <c r="Z100" s="296"/>
      <c r="AA100" s="117"/>
      <c r="AB100" s="110"/>
      <c r="AC100" s="291"/>
    </row>
    <row r="101" spans="1:29" ht="15.75" customHeight="1">
      <c r="A101" s="302"/>
      <c r="B101" s="100"/>
      <c r="C101" s="293"/>
      <c r="D101" s="294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07"/>
      <c r="S101" s="47"/>
      <c r="T101" s="48"/>
      <c r="U101" s="111"/>
      <c r="V101" s="112"/>
      <c r="W101" s="126"/>
      <c r="X101" s="127"/>
      <c r="Y101" s="295"/>
      <c r="Z101" s="296"/>
      <c r="AA101" s="117"/>
      <c r="AB101" s="110"/>
      <c r="AC101" s="291"/>
    </row>
    <row r="102" spans="1:29" ht="15.75" customHeight="1">
      <c r="A102" s="302"/>
      <c r="B102" s="100"/>
      <c r="C102" s="293"/>
      <c r="D102" s="294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07"/>
      <c r="S102" s="47"/>
      <c r="T102" s="48"/>
      <c r="U102" s="111"/>
      <c r="V102" s="112"/>
      <c r="W102" s="126"/>
      <c r="X102" s="127"/>
      <c r="Y102" s="295"/>
      <c r="Z102" s="296"/>
      <c r="AA102" s="117"/>
      <c r="AB102" s="110"/>
      <c r="AC102" s="291"/>
    </row>
    <row r="103" spans="1:29" ht="15.75" customHeight="1">
      <c r="A103" s="302"/>
      <c r="B103" s="100"/>
      <c r="C103" s="293"/>
      <c r="D103" s="294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07"/>
      <c r="S103" s="47"/>
      <c r="T103" s="48"/>
      <c r="U103" s="111"/>
      <c r="V103" s="112"/>
      <c r="W103" s="126"/>
      <c r="X103" s="127"/>
      <c r="Y103" s="295"/>
      <c r="Z103" s="296"/>
      <c r="AA103" s="117"/>
      <c r="AB103" s="110"/>
      <c r="AC103" s="291"/>
    </row>
    <row r="104" spans="1:29" ht="15.75" customHeight="1">
      <c r="A104" s="302"/>
      <c r="B104" s="100"/>
      <c r="C104" s="293"/>
      <c r="D104" s="294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07"/>
      <c r="S104" s="47"/>
      <c r="T104" s="48"/>
      <c r="U104" s="111"/>
      <c r="V104" s="112"/>
      <c r="W104" s="126"/>
      <c r="X104" s="127"/>
      <c r="Y104" s="295"/>
      <c r="Z104" s="296"/>
      <c r="AA104" s="117"/>
      <c r="AB104" s="110"/>
      <c r="AC104" s="291"/>
    </row>
    <row r="105" spans="1:29" ht="15.75" customHeight="1">
      <c r="A105" s="302"/>
      <c r="B105" s="100"/>
      <c r="C105" s="293"/>
      <c r="D105" s="294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07"/>
      <c r="S105" s="119"/>
      <c r="T105" s="120"/>
      <c r="U105" s="130"/>
      <c r="V105" s="131"/>
      <c r="W105" s="126"/>
      <c r="X105" s="127"/>
      <c r="Y105" s="295"/>
      <c r="Z105" s="296"/>
      <c r="AA105" s="165"/>
      <c r="AB105" s="125"/>
      <c r="AC105" s="291"/>
    </row>
    <row r="106" spans="1:29" ht="15.75" customHeight="1" thickBot="1">
      <c r="A106" s="303"/>
      <c r="B106" s="133" t="s">
        <v>117</v>
      </c>
      <c r="C106" s="297"/>
      <c r="D106" s="297"/>
      <c r="E106" s="134"/>
      <c r="F106" s="167"/>
      <c r="G106" s="135"/>
      <c r="H106" s="69"/>
      <c r="I106" s="136">
        <f t="shared" ref="I106:J106" si="38">AVERAGE(I90:I105)</f>
        <v>14.25</v>
      </c>
      <c r="J106" s="137">
        <f t="shared" si="38"/>
        <v>3600</v>
      </c>
      <c r="K106" s="138">
        <f t="shared" ref="K106" si="39">J106/I106</f>
        <v>252.63157894736841</v>
      </c>
      <c r="L106" s="136">
        <f t="shared" ref="L106:M106" si="40">AVERAGE(L90:L105)</f>
        <v>14.25</v>
      </c>
      <c r="M106" s="137">
        <f t="shared" si="40"/>
        <v>3126.1140055027308</v>
      </c>
      <c r="N106" s="138">
        <f>M106/L106</f>
        <v>219.37642143878813</v>
      </c>
      <c r="O106" s="139">
        <f>L106-I106</f>
        <v>0</v>
      </c>
      <c r="P106" s="140">
        <f>N106-K106</f>
        <v>-33.255157508580282</v>
      </c>
      <c r="Q106" s="141">
        <f>N106/K106</f>
        <v>0.86836500152853635</v>
      </c>
      <c r="R106" s="308"/>
      <c r="S106" s="142">
        <f>S90</f>
        <v>0.70833333333333337</v>
      </c>
      <c r="T106" s="143">
        <f>INDEX(T90:T105,COUNTA(T90:T105))</f>
        <v>0.80652777777777773</v>
      </c>
      <c r="U106" s="144"/>
      <c r="V106" s="166"/>
      <c r="W106" s="167"/>
      <c r="X106" s="138"/>
      <c r="Y106" s="298"/>
      <c r="Z106" s="299"/>
      <c r="AA106" s="168">
        <f>M106-J106</f>
        <v>-473.88599449726917</v>
      </c>
      <c r="AB106" s="141">
        <f>M106/J106</f>
        <v>0.86836500152853635</v>
      </c>
      <c r="AC106" s="292"/>
    </row>
    <row r="107" spans="1:29" ht="15.75" customHeight="1">
      <c r="A107" s="311" t="s">
        <v>144</v>
      </c>
      <c r="B107" s="114" t="s">
        <v>120</v>
      </c>
      <c r="C107" s="304" t="s">
        <v>217</v>
      </c>
      <c r="D107" s="305"/>
      <c r="E107" s="147">
        <v>22.48</v>
      </c>
      <c r="F107" s="97">
        <v>2542</v>
      </c>
      <c r="G107" s="148">
        <f t="shared" ref="G107:G110" si="41">E107*F107</f>
        <v>57144.160000000003</v>
      </c>
      <c r="H107" s="149"/>
      <c r="I107" s="150">
        <v>5</v>
      </c>
      <c r="J107" s="151">
        <v>3000</v>
      </c>
      <c r="K107" s="152">
        <f>J107/I107</f>
        <v>600</v>
      </c>
      <c r="L107" s="153">
        <v>5</v>
      </c>
      <c r="M107" s="151">
        <f>F107/V107*60</f>
        <v>2661.0061064262891</v>
      </c>
      <c r="N107" s="152">
        <f>M107/L107</f>
        <v>532.20122128525782</v>
      </c>
      <c r="O107" s="154">
        <f>L107-I107</f>
        <v>0</v>
      </c>
      <c r="P107" s="155">
        <f>N107-K107</f>
        <v>-67.798778714742184</v>
      </c>
      <c r="Q107" s="156">
        <f>N107/K107</f>
        <v>0.88700203547542966</v>
      </c>
      <c r="R107" s="306">
        <f>Q123</f>
        <v>0.89126124354703962</v>
      </c>
      <c r="S107" s="157">
        <v>0.70833333333333337</v>
      </c>
      <c r="T107" s="158">
        <v>0.74813657407407408</v>
      </c>
      <c r="U107" s="159"/>
      <c r="V107" s="160">
        <v>57.31666666666662</v>
      </c>
      <c r="W107" s="161"/>
      <c r="X107" s="162"/>
      <c r="Y107" s="309"/>
      <c r="Z107" s="310"/>
      <c r="AA107" s="115">
        <f>M107-J107</f>
        <v>-338.99389357371092</v>
      </c>
      <c r="AB107" s="156">
        <f>M107/J107</f>
        <v>0.88700203547542966</v>
      </c>
      <c r="AC107" s="290">
        <f>AB123</f>
        <v>0.89126124354703962</v>
      </c>
    </row>
    <row r="108" spans="1:29" ht="15.75" customHeight="1">
      <c r="A108" s="312"/>
      <c r="B108" s="100" t="s">
        <v>120</v>
      </c>
      <c r="C108" s="293" t="s">
        <v>148</v>
      </c>
      <c r="D108" s="294"/>
      <c r="E108" s="101">
        <v>24.54</v>
      </c>
      <c r="F108" s="102">
        <v>2575</v>
      </c>
      <c r="G108" s="103">
        <f t="shared" si="41"/>
        <v>63190.5</v>
      </c>
      <c r="H108" s="26"/>
      <c r="I108" s="104">
        <v>4</v>
      </c>
      <c r="J108" s="105">
        <v>3000</v>
      </c>
      <c r="K108" s="106">
        <f t="shared" ref="K108:K110" si="42">J108/I108</f>
        <v>750</v>
      </c>
      <c r="L108" s="107">
        <v>4</v>
      </c>
      <c r="M108" s="105">
        <f>F108/V108*60</f>
        <v>2662.2630672027562</v>
      </c>
      <c r="N108" s="106">
        <f>M108/L108</f>
        <v>665.56576680068906</v>
      </c>
      <c r="O108" s="108">
        <f>L108-I108</f>
        <v>0</v>
      </c>
      <c r="P108" s="109">
        <f>N108-K108</f>
        <v>-84.434233199310938</v>
      </c>
      <c r="Q108" s="110">
        <f>N108/K108</f>
        <v>0.8874210224009188</v>
      </c>
      <c r="R108" s="307"/>
      <c r="S108" s="47">
        <v>0.75138888888888888</v>
      </c>
      <c r="T108" s="48">
        <v>0.79168981481481482</v>
      </c>
      <c r="U108" s="111">
        <v>4.6833333333333194</v>
      </c>
      <c r="V108" s="112">
        <v>58.033333333333346</v>
      </c>
      <c r="W108" s="113"/>
      <c r="X108" s="116"/>
      <c r="Y108" s="295"/>
      <c r="Z108" s="296"/>
      <c r="AA108" s="117">
        <f>M108-J108</f>
        <v>-337.73693279724375</v>
      </c>
      <c r="AB108" s="110">
        <f>M108/J108</f>
        <v>0.8874210224009188</v>
      </c>
      <c r="AC108" s="291"/>
    </row>
    <row r="109" spans="1:29" ht="15.75" customHeight="1">
      <c r="A109" s="312"/>
      <c r="B109" s="100" t="s">
        <v>120</v>
      </c>
      <c r="C109" s="293" t="s">
        <v>145</v>
      </c>
      <c r="D109" s="294"/>
      <c r="E109" s="101">
        <v>16.7</v>
      </c>
      <c r="F109" s="102">
        <v>1581</v>
      </c>
      <c r="G109" s="103">
        <f t="shared" si="41"/>
        <v>26402.699999999997</v>
      </c>
      <c r="H109" s="26"/>
      <c r="I109" s="104">
        <v>3</v>
      </c>
      <c r="J109" s="105">
        <v>3300</v>
      </c>
      <c r="K109" s="106">
        <f t="shared" si="42"/>
        <v>1100</v>
      </c>
      <c r="L109" s="107">
        <v>3</v>
      </c>
      <c r="M109" s="105">
        <f>F109/V109*60</f>
        <v>2950.5443234836639</v>
      </c>
      <c r="N109" s="106">
        <f>M109/L109</f>
        <v>983.51477449455467</v>
      </c>
      <c r="O109" s="108">
        <f>L109-I109</f>
        <v>0</v>
      </c>
      <c r="P109" s="109">
        <f>N109-K109</f>
        <v>-116.48522550544533</v>
      </c>
      <c r="Q109" s="110">
        <f>N109/K109</f>
        <v>0.89410434044959519</v>
      </c>
      <c r="R109" s="307"/>
      <c r="S109" s="47">
        <v>0.79513888888888884</v>
      </c>
      <c r="T109" s="48">
        <v>0.81746527777777778</v>
      </c>
      <c r="U109" s="111">
        <v>4.9666666666665904</v>
      </c>
      <c r="V109" s="112">
        <v>32.15000000000007</v>
      </c>
      <c r="W109" s="113"/>
      <c r="X109" s="116"/>
      <c r="Y109" s="295"/>
      <c r="Z109" s="296"/>
      <c r="AA109" s="117">
        <f>M109-J109</f>
        <v>-349.4556765163361</v>
      </c>
      <c r="AB109" s="110">
        <f>M109/J109</f>
        <v>0.89410434044959508</v>
      </c>
      <c r="AC109" s="291"/>
    </row>
    <row r="110" spans="1:29" ht="15.75" customHeight="1">
      <c r="A110" s="312"/>
      <c r="B110" s="100" t="s">
        <v>120</v>
      </c>
      <c r="C110" s="293" t="s">
        <v>150</v>
      </c>
      <c r="D110" s="294"/>
      <c r="E110" s="101">
        <v>17.89</v>
      </c>
      <c r="F110" s="102">
        <v>4958</v>
      </c>
      <c r="G110" s="103">
        <f t="shared" si="41"/>
        <v>88698.62000000001</v>
      </c>
      <c r="H110" s="26"/>
      <c r="I110" s="104">
        <v>4</v>
      </c>
      <c r="J110" s="105">
        <v>3300</v>
      </c>
      <c r="K110" s="106">
        <f t="shared" si="42"/>
        <v>825</v>
      </c>
      <c r="L110" s="107">
        <v>4</v>
      </c>
      <c r="M110" s="105">
        <f>F110/V110*60</f>
        <v>2956.0781715799894</v>
      </c>
      <c r="N110" s="106">
        <f>M110/L110</f>
        <v>739.01954289499736</v>
      </c>
      <c r="O110" s="108">
        <f>L110-I110</f>
        <v>0</v>
      </c>
      <c r="P110" s="109">
        <f>N110-K110</f>
        <v>-85.980457105002642</v>
      </c>
      <c r="Q110" s="110">
        <f>N110/K110</f>
        <v>0.89578126411514836</v>
      </c>
      <c r="R110" s="307"/>
      <c r="S110" s="47">
        <v>0.82108796296296294</v>
      </c>
      <c r="T110" s="48">
        <v>0.89097222222222228</v>
      </c>
      <c r="U110" s="111">
        <v>5.2166666666666295</v>
      </c>
      <c r="V110" s="112">
        <v>100.63333333333345</v>
      </c>
      <c r="W110" s="113"/>
      <c r="X110" s="116"/>
      <c r="Y110" s="295"/>
      <c r="Z110" s="296"/>
      <c r="AA110" s="117">
        <f>M110-J110</f>
        <v>-343.92182842001057</v>
      </c>
      <c r="AB110" s="110">
        <f>M110/J110</f>
        <v>0.89578126411514836</v>
      </c>
      <c r="AC110" s="291"/>
    </row>
    <row r="111" spans="1:29" ht="15.75" customHeight="1">
      <c r="A111" s="312"/>
      <c r="B111" s="100"/>
      <c r="C111" s="293"/>
      <c r="D111" s="294"/>
      <c r="E111" s="101"/>
      <c r="F111" s="102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307"/>
      <c r="S111" s="47"/>
      <c r="T111" s="48"/>
      <c r="U111" s="111"/>
      <c r="V111" s="112"/>
      <c r="W111" s="113"/>
      <c r="X111" s="116"/>
      <c r="Y111" s="295"/>
      <c r="Z111" s="296"/>
      <c r="AA111" s="117"/>
      <c r="AB111" s="110"/>
      <c r="AC111" s="291"/>
    </row>
    <row r="112" spans="1:29" ht="15.75" customHeight="1">
      <c r="A112" s="312"/>
      <c r="B112" s="100"/>
      <c r="C112" s="293"/>
      <c r="D112" s="294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07"/>
      <c r="S112" s="47"/>
      <c r="T112" s="48"/>
      <c r="U112" s="111"/>
      <c r="V112" s="112"/>
      <c r="W112" s="113"/>
      <c r="X112" s="116"/>
      <c r="Y112" s="295"/>
      <c r="Z112" s="296"/>
      <c r="AA112" s="117"/>
      <c r="AB112" s="110"/>
      <c r="AC112" s="291"/>
    </row>
    <row r="113" spans="1:29" ht="15.75" customHeight="1">
      <c r="A113" s="312"/>
      <c r="B113" s="100"/>
      <c r="C113" s="293"/>
      <c r="D113" s="294"/>
      <c r="E113" s="101"/>
      <c r="F113" s="102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307"/>
      <c r="S113" s="47"/>
      <c r="T113" s="48"/>
      <c r="U113" s="111"/>
      <c r="V113" s="112"/>
      <c r="W113" s="113"/>
      <c r="X113" s="116"/>
      <c r="Y113" s="295"/>
      <c r="Z113" s="296"/>
      <c r="AA113" s="117"/>
      <c r="AB113" s="110"/>
      <c r="AC113" s="291"/>
    </row>
    <row r="114" spans="1:29" ht="15.75" customHeight="1">
      <c r="A114" s="312"/>
      <c r="B114" s="100"/>
      <c r="C114" s="293"/>
      <c r="D114" s="294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07"/>
      <c r="S114" s="47"/>
      <c r="T114" s="48"/>
      <c r="U114" s="111"/>
      <c r="V114" s="112"/>
      <c r="W114" s="113"/>
      <c r="X114" s="116"/>
      <c r="Y114" s="295"/>
      <c r="Z114" s="296"/>
      <c r="AA114" s="117"/>
      <c r="AB114" s="110"/>
      <c r="AC114" s="291"/>
    </row>
    <row r="115" spans="1:29" ht="15.75" customHeight="1">
      <c r="A115" s="312"/>
      <c r="B115" s="100"/>
      <c r="C115" s="293"/>
      <c r="D115" s="294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07"/>
      <c r="S115" s="47"/>
      <c r="T115" s="48"/>
      <c r="U115" s="111"/>
      <c r="V115" s="112"/>
      <c r="W115" s="113"/>
      <c r="X115" s="116"/>
      <c r="Y115" s="295"/>
      <c r="Z115" s="296"/>
      <c r="AA115" s="117"/>
      <c r="AB115" s="110"/>
      <c r="AC115" s="291"/>
    </row>
    <row r="116" spans="1:29" ht="15.75" customHeight="1">
      <c r="A116" s="312"/>
      <c r="B116" s="100"/>
      <c r="C116" s="293"/>
      <c r="D116" s="294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07"/>
      <c r="S116" s="47"/>
      <c r="T116" s="48"/>
      <c r="U116" s="111"/>
      <c r="V116" s="112"/>
      <c r="W116" s="113"/>
      <c r="X116" s="116"/>
      <c r="Y116" s="295"/>
      <c r="Z116" s="296"/>
      <c r="AA116" s="117"/>
      <c r="AB116" s="110"/>
      <c r="AC116" s="291"/>
    </row>
    <row r="117" spans="1:29" ht="15.75" customHeight="1">
      <c r="A117" s="312"/>
      <c r="B117" s="100"/>
      <c r="C117" s="293"/>
      <c r="D117" s="294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07"/>
      <c r="S117" s="47"/>
      <c r="T117" s="48"/>
      <c r="U117" s="111"/>
      <c r="V117" s="112"/>
      <c r="W117" s="113"/>
      <c r="X117" s="116"/>
      <c r="Y117" s="295"/>
      <c r="Z117" s="296"/>
      <c r="AA117" s="117"/>
      <c r="AB117" s="110"/>
      <c r="AC117" s="291"/>
    </row>
    <row r="118" spans="1:29" ht="15.75" customHeight="1">
      <c r="A118" s="312"/>
      <c r="B118" s="100"/>
      <c r="C118" s="293"/>
      <c r="D118" s="294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07"/>
      <c r="S118" s="47"/>
      <c r="T118" s="48"/>
      <c r="U118" s="111"/>
      <c r="V118" s="112"/>
      <c r="W118" s="113"/>
      <c r="X118" s="116"/>
      <c r="Y118" s="295"/>
      <c r="Z118" s="296"/>
      <c r="AA118" s="117"/>
      <c r="AB118" s="110"/>
      <c r="AC118" s="291"/>
    </row>
    <row r="119" spans="1:29" ht="15.75" customHeight="1">
      <c r="A119" s="312"/>
      <c r="B119" s="100"/>
      <c r="C119" s="293"/>
      <c r="D119" s="294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07"/>
      <c r="S119" s="47"/>
      <c r="T119" s="48"/>
      <c r="U119" s="111"/>
      <c r="V119" s="112"/>
      <c r="W119" s="113"/>
      <c r="X119" s="116"/>
      <c r="Y119" s="295"/>
      <c r="Z119" s="296"/>
      <c r="AA119" s="117"/>
      <c r="AB119" s="110"/>
      <c r="AC119" s="291"/>
    </row>
    <row r="120" spans="1:29" ht="15.75" customHeight="1">
      <c r="A120" s="312"/>
      <c r="B120" s="100"/>
      <c r="C120" s="293"/>
      <c r="D120" s="294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07"/>
      <c r="S120" s="47"/>
      <c r="T120" s="48"/>
      <c r="U120" s="111"/>
      <c r="V120" s="112"/>
      <c r="W120" s="113"/>
      <c r="X120" s="116"/>
      <c r="Y120" s="295"/>
      <c r="Z120" s="296"/>
      <c r="AA120" s="117"/>
      <c r="AB120" s="110"/>
      <c r="AC120" s="291"/>
    </row>
    <row r="121" spans="1:29" ht="15.75" customHeight="1">
      <c r="A121" s="312"/>
      <c r="B121" s="100"/>
      <c r="C121" s="293"/>
      <c r="D121" s="294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07"/>
      <c r="S121" s="47"/>
      <c r="T121" s="48"/>
      <c r="U121" s="111"/>
      <c r="V121" s="112"/>
      <c r="W121" s="113"/>
      <c r="X121" s="116"/>
      <c r="Y121" s="295"/>
      <c r="Z121" s="296"/>
      <c r="AA121" s="117"/>
      <c r="AB121" s="110"/>
      <c r="AC121" s="291"/>
    </row>
    <row r="122" spans="1:29" ht="15.75" customHeight="1">
      <c r="A122" s="312"/>
      <c r="B122" s="100"/>
      <c r="C122" s="293"/>
      <c r="D122" s="294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07"/>
      <c r="S122" s="119"/>
      <c r="T122" s="120"/>
      <c r="U122" s="130"/>
      <c r="V122" s="131"/>
      <c r="W122" s="126"/>
      <c r="X122" s="127"/>
      <c r="Y122" s="295"/>
      <c r="Z122" s="296"/>
      <c r="AA122" s="165"/>
      <c r="AB122" s="125"/>
      <c r="AC122" s="291"/>
    </row>
    <row r="123" spans="1:29" ht="15.75" customHeight="1" thickBot="1">
      <c r="A123" s="313"/>
      <c r="B123" s="133" t="s">
        <v>117</v>
      </c>
      <c r="C123" s="297"/>
      <c r="D123" s="297"/>
      <c r="E123" s="134"/>
      <c r="F123" s="99"/>
      <c r="G123" s="135"/>
      <c r="H123" s="69"/>
      <c r="I123" s="136">
        <f t="shared" ref="I123:J123" si="43">AVERAGE(I107:I122)</f>
        <v>4</v>
      </c>
      <c r="J123" s="137">
        <f t="shared" si="43"/>
        <v>3150</v>
      </c>
      <c r="K123" s="138">
        <f t="shared" ref="K123" si="44">J123/I123</f>
        <v>787.5</v>
      </c>
      <c r="L123" s="136">
        <f t="shared" ref="L123:M123" si="45">AVERAGE(L107:L122)</f>
        <v>4</v>
      </c>
      <c r="M123" s="137">
        <f t="shared" si="45"/>
        <v>2807.4729171731747</v>
      </c>
      <c r="N123" s="138">
        <f>M123/L123</f>
        <v>701.86822929329367</v>
      </c>
      <c r="O123" s="139">
        <f>L123-I123</f>
        <v>0</v>
      </c>
      <c r="P123" s="140">
        <f>N123-K123</f>
        <v>-85.631770706706334</v>
      </c>
      <c r="Q123" s="141">
        <f>N123/K123</f>
        <v>0.89126124354703962</v>
      </c>
      <c r="R123" s="308"/>
      <c r="S123" s="142">
        <f>S107</f>
        <v>0.70833333333333337</v>
      </c>
      <c r="T123" s="143">
        <f>INDEX(T107:T122,COUNTA(T107:T122))</f>
        <v>0.89097222222222228</v>
      </c>
      <c r="U123" s="144"/>
      <c r="V123" s="166"/>
      <c r="W123" s="99"/>
      <c r="X123" s="69"/>
      <c r="Y123" s="298"/>
      <c r="Z123" s="299"/>
      <c r="AA123" s="168">
        <f>M123-J123</f>
        <v>-342.52708282682534</v>
      </c>
      <c r="AB123" s="141">
        <f>M123/J123</f>
        <v>0.89126124354703962</v>
      </c>
      <c r="AC123" s="292"/>
    </row>
    <row r="124" spans="1:29" ht="15.75" customHeight="1">
      <c r="A124" s="300" t="s">
        <v>149</v>
      </c>
      <c r="B124" s="114" t="s">
        <v>120</v>
      </c>
      <c r="C124" s="304" t="s">
        <v>146</v>
      </c>
      <c r="D124" s="305"/>
      <c r="E124" s="147">
        <v>18.18</v>
      </c>
      <c r="F124" s="97">
        <v>775</v>
      </c>
      <c r="G124" s="148">
        <f t="shared" ref="G124:G127" si="46">E124*F124</f>
        <v>14089.5</v>
      </c>
      <c r="H124" s="149"/>
      <c r="I124" s="150">
        <v>4</v>
      </c>
      <c r="J124" s="151">
        <v>3300</v>
      </c>
      <c r="K124" s="152">
        <f>J124/I124</f>
        <v>825</v>
      </c>
      <c r="L124" s="153">
        <v>4</v>
      </c>
      <c r="M124" s="151">
        <f>F124/V124*60</f>
        <v>2949.2600422832957</v>
      </c>
      <c r="N124" s="152">
        <f>M124/L124</f>
        <v>737.31501057082392</v>
      </c>
      <c r="O124" s="154">
        <f>L124-I124</f>
        <v>0</v>
      </c>
      <c r="P124" s="155">
        <f>N124-K124</f>
        <v>-87.684989429176085</v>
      </c>
      <c r="Q124" s="156">
        <f>N124/K124</f>
        <v>0.89371516432827136</v>
      </c>
      <c r="R124" s="306">
        <f>Q140</f>
        <v>0.89364210545223743</v>
      </c>
      <c r="S124" s="157">
        <v>0.70849537037037036</v>
      </c>
      <c r="T124" s="158">
        <v>0.71944444444444444</v>
      </c>
      <c r="U124" s="159"/>
      <c r="V124" s="160">
        <v>15.76666666666668</v>
      </c>
      <c r="W124" s="161"/>
      <c r="X124" s="162"/>
      <c r="Y124" s="309"/>
      <c r="Z124" s="310"/>
      <c r="AA124" s="115">
        <f>M124-J124</f>
        <v>-350.73995771670434</v>
      </c>
      <c r="AB124" s="156">
        <f>M124/J124</f>
        <v>0.89371516432827136</v>
      </c>
      <c r="AC124" s="290">
        <f>AB140</f>
        <v>0.89364210545223732</v>
      </c>
    </row>
    <row r="125" spans="1:29" ht="15.75" customHeight="1">
      <c r="A125" s="301"/>
      <c r="B125" s="100" t="s">
        <v>120</v>
      </c>
      <c r="C125" s="293" t="s">
        <v>147</v>
      </c>
      <c r="D125" s="294"/>
      <c r="E125" s="101">
        <v>22.28</v>
      </c>
      <c r="F125" s="102">
        <v>1644</v>
      </c>
      <c r="G125" s="103">
        <f t="shared" si="46"/>
        <v>36628.32</v>
      </c>
      <c r="H125" s="26"/>
      <c r="I125" s="104">
        <v>5</v>
      </c>
      <c r="J125" s="105">
        <v>3300</v>
      </c>
      <c r="K125" s="106">
        <f t="shared" ref="K125:K162" si="47">J125/I125</f>
        <v>660</v>
      </c>
      <c r="L125" s="107">
        <v>5</v>
      </c>
      <c r="M125" s="105">
        <f>F125/V125*60</f>
        <v>2947.4103585657317</v>
      </c>
      <c r="N125" s="106">
        <f>M125/L125</f>
        <v>589.4820717131463</v>
      </c>
      <c r="O125" s="108">
        <f>L125-I125</f>
        <v>0</v>
      </c>
      <c r="P125" s="109">
        <f>N125-K125</f>
        <v>-70.517928286853703</v>
      </c>
      <c r="Q125" s="110">
        <f>N125/K125</f>
        <v>0.89315465411082773</v>
      </c>
      <c r="R125" s="307"/>
      <c r="S125" s="47">
        <v>0.72291666666666665</v>
      </c>
      <c r="T125" s="48">
        <v>0.74615740740740744</v>
      </c>
      <c r="U125" s="111">
        <v>4.9999999999999822</v>
      </c>
      <c r="V125" s="112">
        <v>33.466666666666725</v>
      </c>
      <c r="W125" s="113"/>
      <c r="X125" s="116"/>
      <c r="Y125" s="295"/>
      <c r="Z125" s="296"/>
      <c r="AA125" s="117">
        <f>M125-J125</f>
        <v>-352.58964143426829</v>
      </c>
      <c r="AB125" s="110">
        <f>M125/J125</f>
        <v>0.89315465411082784</v>
      </c>
      <c r="AC125" s="291"/>
    </row>
    <row r="126" spans="1:29" ht="15.75" customHeight="1">
      <c r="A126" s="301"/>
      <c r="B126" s="100" t="s">
        <v>120</v>
      </c>
      <c r="C126" s="293" t="s">
        <v>233</v>
      </c>
      <c r="D126" s="294"/>
      <c r="E126" s="101">
        <v>18.170000000000002</v>
      </c>
      <c r="F126" s="102">
        <v>2885</v>
      </c>
      <c r="G126" s="103">
        <f t="shared" si="46"/>
        <v>52420.450000000004</v>
      </c>
      <c r="H126" s="26"/>
      <c r="I126" s="104">
        <v>4</v>
      </c>
      <c r="J126" s="105">
        <v>3300</v>
      </c>
      <c r="K126" s="106">
        <f t="shared" si="47"/>
        <v>825</v>
      </c>
      <c r="L126" s="107">
        <v>4</v>
      </c>
      <c r="M126" s="105">
        <f>F126/V126*60</f>
        <v>2950.5681818181815</v>
      </c>
      <c r="N126" s="106">
        <f>M126/L126</f>
        <v>737.64204545454538</v>
      </c>
      <c r="O126" s="108">
        <f>L126-I126</f>
        <v>0</v>
      </c>
      <c r="P126" s="109">
        <f>N126-K126</f>
        <v>-87.357954545454618</v>
      </c>
      <c r="Q126" s="110">
        <f>N126/K126</f>
        <v>0.89411157024793375</v>
      </c>
      <c r="R126" s="307"/>
      <c r="S126" s="47">
        <v>0.75023148148148144</v>
      </c>
      <c r="T126" s="48">
        <v>0.79097222222222219</v>
      </c>
      <c r="U126" s="111">
        <v>5.8666666666665712</v>
      </c>
      <c r="V126" s="112">
        <v>58.666666666666671</v>
      </c>
      <c r="W126" s="113"/>
      <c r="X126" s="116"/>
      <c r="Y126" s="295"/>
      <c r="Z126" s="296"/>
      <c r="AA126" s="117">
        <f>M126-J126</f>
        <v>-349.43181818181847</v>
      </c>
      <c r="AB126" s="110">
        <f>M126/J126</f>
        <v>0.89411157024793375</v>
      </c>
      <c r="AC126" s="291"/>
    </row>
    <row r="127" spans="1:29" ht="15.75" customHeight="1">
      <c r="A127" s="301"/>
      <c r="B127" s="100" t="s">
        <v>120</v>
      </c>
      <c r="C127" s="293" t="s">
        <v>151</v>
      </c>
      <c r="D127" s="294"/>
      <c r="E127" s="101">
        <v>16.66</v>
      </c>
      <c r="F127" s="102">
        <v>7608</v>
      </c>
      <c r="G127" s="103">
        <f t="shared" si="46"/>
        <v>126749.28</v>
      </c>
      <c r="H127" s="26"/>
      <c r="I127" s="104">
        <v>4</v>
      </c>
      <c r="J127" s="105">
        <v>3300</v>
      </c>
      <c r="K127" s="106">
        <f t="shared" si="47"/>
        <v>825</v>
      </c>
      <c r="L127" s="107">
        <v>4</v>
      </c>
      <c r="M127" s="105">
        <f>F127/V127*60</f>
        <v>2948.8372093023245</v>
      </c>
      <c r="N127" s="106">
        <f>M127/L127</f>
        <v>737.20930232558112</v>
      </c>
      <c r="O127" s="108">
        <f>L127-I127</f>
        <v>0</v>
      </c>
      <c r="P127" s="109">
        <f>N127-K127</f>
        <v>-87.79069767441888</v>
      </c>
      <c r="Q127" s="110">
        <f>N127/K127</f>
        <v>0.89358703312191656</v>
      </c>
      <c r="R127" s="307"/>
      <c r="S127" s="47">
        <v>0.79458333333333331</v>
      </c>
      <c r="T127" s="48">
        <v>0.90208333333333335</v>
      </c>
      <c r="U127" s="111">
        <v>5.2000000000000135</v>
      </c>
      <c r="V127" s="112">
        <v>154.80000000000007</v>
      </c>
      <c r="W127" s="113"/>
      <c r="X127" s="116"/>
      <c r="Y127" s="295"/>
      <c r="Z127" s="296"/>
      <c r="AA127" s="117">
        <f>M127-J127</f>
        <v>-351.16279069767552</v>
      </c>
      <c r="AB127" s="110">
        <f>M127/J127</f>
        <v>0.89358703312191656</v>
      </c>
      <c r="AC127" s="291"/>
    </row>
    <row r="128" spans="1:29" ht="15.75" customHeight="1">
      <c r="A128" s="302"/>
      <c r="B128" s="100"/>
      <c r="C128" s="293"/>
      <c r="D128" s="294"/>
      <c r="E128" s="101"/>
      <c r="F128" s="102"/>
      <c r="G128" s="103"/>
      <c r="H128" s="13"/>
      <c r="I128" s="104"/>
      <c r="J128" s="105"/>
      <c r="K128" s="106"/>
      <c r="L128" s="118"/>
      <c r="M128" s="105"/>
      <c r="N128" s="106"/>
      <c r="O128" s="108"/>
      <c r="P128" s="109"/>
      <c r="Q128" s="110"/>
      <c r="R128" s="307"/>
      <c r="S128" s="47"/>
      <c r="T128" s="48"/>
      <c r="U128" s="111"/>
      <c r="V128" s="112"/>
      <c r="W128" s="113"/>
      <c r="X128" s="116"/>
      <c r="Y128" s="295"/>
      <c r="Z128" s="296"/>
      <c r="AA128" s="117"/>
      <c r="AB128" s="110"/>
      <c r="AC128" s="291"/>
    </row>
    <row r="129" spans="1:29" ht="15.75" customHeight="1">
      <c r="A129" s="302"/>
      <c r="B129" s="100"/>
      <c r="C129" s="293"/>
      <c r="D129" s="294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07"/>
      <c r="S129" s="47"/>
      <c r="T129" s="48"/>
      <c r="U129" s="111"/>
      <c r="V129" s="112"/>
      <c r="W129" s="113"/>
      <c r="X129" s="116"/>
      <c r="Y129" s="295"/>
      <c r="Z129" s="296"/>
      <c r="AA129" s="117"/>
      <c r="AB129" s="110"/>
      <c r="AC129" s="291"/>
    </row>
    <row r="130" spans="1:29" ht="15.75" customHeight="1">
      <c r="A130" s="302"/>
      <c r="B130" s="100"/>
      <c r="C130" s="293"/>
      <c r="D130" s="294"/>
      <c r="E130" s="101"/>
      <c r="F130" s="102"/>
      <c r="G130" s="121"/>
      <c r="H130" s="62"/>
      <c r="I130" s="104"/>
      <c r="J130" s="105"/>
      <c r="K130" s="106"/>
      <c r="L130" s="118"/>
      <c r="M130" s="105"/>
      <c r="N130" s="106"/>
      <c r="O130" s="123"/>
      <c r="P130" s="124"/>
      <c r="Q130" s="125"/>
      <c r="R130" s="307"/>
      <c r="S130" s="47"/>
      <c r="T130" s="48"/>
      <c r="U130" s="111"/>
      <c r="V130" s="112"/>
      <c r="W130" s="113"/>
      <c r="X130" s="116"/>
      <c r="Y130" s="295"/>
      <c r="Z130" s="296"/>
      <c r="AA130" s="117"/>
      <c r="AB130" s="110"/>
      <c r="AC130" s="291"/>
    </row>
    <row r="131" spans="1:29" ht="15.75" customHeight="1">
      <c r="A131" s="302"/>
      <c r="B131" s="100"/>
      <c r="C131" s="293"/>
      <c r="D131" s="294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07"/>
      <c r="S131" s="47"/>
      <c r="T131" s="48"/>
      <c r="U131" s="111"/>
      <c r="V131" s="112"/>
      <c r="W131" s="113"/>
      <c r="X131" s="116"/>
      <c r="Y131" s="295"/>
      <c r="Z131" s="296"/>
      <c r="AA131" s="117"/>
      <c r="AB131" s="110"/>
      <c r="AC131" s="291"/>
    </row>
    <row r="132" spans="1:29" ht="15.75" customHeight="1">
      <c r="A132" s="302"/>
      <c r="B132" s="100"/>
      <c r="C132" s="293"/>
      <c r="D132" s="294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07"/>
      <c r="S132" s="47"/>
      <c r="T132" s="48"/>
      <c r="U132" s="111"/>
      <c r="V132" s="112"/>
      <c r="W132" s="113"/>
      <c r="X132" s="116"/>
      <c r="Y132" s="295"/>
      <c r="Z132" s="296"/>
      <c r="AA132" s="117"/>
      <c r="AB132" s="110"/>
      <c r="AC132" s="291"/>
    </row>
    <row r="133" spans="1:29" ht="15.75" customHeight="1">
      <c r="A133" s="302"/>
      <c r="B133" s="100"/>
      <c r="C133" s="293"/>
      <c r="D133" s="294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07"/>
      <c r="S133" s="47"/>
      <c r="T133" s="48"/>
      <c r="U133" s="111"/>
      <c r="V133" s="112"/>
      <c r="W133" s="113"/>
      <c r="X133" s="116"/>
      <c r="Y133" s="295"/>
      <c r="Z133" s="296"/>
      <c r="AA133" s="117"/>
      <c r="AB133" s="110"/>
      <c r="AC133" s="291"/>
    </row>
    <row r="134" spans="1:29" ht="15.75" customHeight="1">
      <c r="A134" s="302"/>
      <c r="B134" s="100"/>
      <c r="C134" s="293"/>
      <c r="D134" s="294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07"/>
      <c r="S134" s="47"/>
      <c r="T134" s="48"/>
      <c r="U134" s="111"/>
      <c r="V134" s="112"/>
      <c r="W134" s="126"/>
      <c r="X134" s="127"/>
      <c r="Y134" s="295"/>
      <c r="Z134" s="296"/>
      <c r="AA134" s="117"/>
      <c r="AB134" s="110"/>
      <c r="AC134" s="291"/>
    </row>
    <row r="135" spans="1:29" ht="15.75" customHeight="1">
      <c r="A135" s="302"/>
      <c r="B135" s="100"/>
      <c r="C135" s="293"/>
      <c r="D135" s="294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07"/>
      <c r="S135" s="47"/>
      <c r="T135" s="48"/>
      <c r="U135" s="111"/>
      <c r="V135" s="112"/>
      <c r="W135" s="126"/>
      <c r="X135" s="127"/>
      <c r="Y135" s="295"/>
      <c r="Z135" s="296"/>
      <c r="AA135" s="117"/>
      <c r="AB135" s="110"/>
      <c r="AC135" s="291"/>
    </row>
    <row r="136" spans="1:29" ht="15.75" customHeight="1">
      <c r="A136" s="302"/>
      <c r="B136" s="100"/>
      <c r="C136" s="293"/>
      <c r="D136" s="294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07"/>
      <c r="S136" s="47"/>
      <c r="T136" s="48"/>
      <c r="U136" s="111"/>
      <c r="V136" s="112"/>
      <c r="W136" s="126"/>
      <c r="X136" s="127"/>
      <c r="Y136" s="295"/>
      <c r="Z136" s="296"/>
      <c r="AA136" s="117"/>
      <c r="AB136" s="110"/>
      <c r="AC136" s="291"/>
    </row>
    <row r="137" spans="1:29" ht="15.75" customHeight="1">
      <c r="A137" s="302"/>
      <c r="B137" s="100"/>
      <c r="C137" s="293"/>
      <c r="D137" s="294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07"/>
      <c r="S137" s="47"/>
      <c r="T137" s="48"/>
      <c r="U137" s="111"/>
      <c r="V137" s="112"/>
      <c r="W137" s="126"/>
      <c r="X137" s="127"/>
      <c r="Y137" s="295"/>
      <c r="Z137" s="296"/>
      <c r="AA137" s="117"/>
      <c r="AB137" s="110"/>
      <c r="AC137" s="291"/>
    </row>
    <row r="138" spans="1:29" ht="15.75" customHeight="1">
      <c r="A138" s="302"/>
      <c r="B138" s="100"/>
      <c r="C138" s="293"/>
      <c r="D138" s="294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07"/>
      <c r="S138" s="47"/>
      <c r="T138" s="48"/>
      <c r="U138" s="111"/>
      <c r="V138" s="112"/>
      <c r="W138" s="126"/>
      <c r="X138" s="127"/>
      <c r="Y138" s="295"/>
      <c r="Z138" s="296"/>
      <c r="AA138" s="117"/>
      <c r="AB138" s="110"/>
      <c r="AC138" s="291"/>
    </row>
    <row r="139" spans="1:29" ht="15.75" customHeight="1">
      <c r="A139" s="302"/>
      <c r="B139" s="100"/>
      <c r="C139" s="293"/>
      <c r="D139" s="294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07"/>
      <c r="S139" s="119"/>
      <c r="T139" s="120"/>
      <c r="U139" s="130"/>
      <c r="V139" s="131"/>
      <c r="W139" s="126"/>
      <c r="X139" s="127"/>
      <c r="Y139" s="295"/>
      <c r="Z139" s="296"/>
      <c r="AA139" s="165"/>
      <c r="AB139" s="125"/>
      <c r="AC139" s="291"/>
    </row>
    <row r="140" spans="1:29" ht="15.75" customHeight="1" thickBot="1">
      <c r="A140" s="303"/>
      <c r="B140" s="133" t="s">
        <v>117</v>
      </c>
      <c r="C140" s="297"/>
      <c r="D140" s="297"/>
      <c r="E140" s="134"/>
      <c r="F140" s="99"/>
      <c r="G140" s="135"/>
      <c r="H140" s="69"/>
      <c r="I140" s="136">
        <f t="shared" ref="I140:J140" si="48">AVERAGE(I124:I139)</f>
        <v>4.25</v>
      </c>
      <c r="J140" s="137">
        <f t="shared" si="48"/>
        <v>3300</v>
      </c>
      <c r="K140" s="138">
        <f t="shared" ref="K140" si="49">J140/I140</f>
        <v>776.47058823529414</v>
      </c>
      <c r="L140" s="136">
        <f t="shared" ref="L140:M140" si="50">AVERAGE(L124:L139)</f>
        <v>4.25</v>
      </c>
      <c r="M140" s="137">
        <f t="shared" si="50"/>
        <v>2949.0189479923833</v>
      </c>
      <c r="N140" s="138">
        <f>M140/L140</f>
        <v>693.88681129232555</v>
      </c>
      <c r="O140" s="139">
        <f>L140-I140</f>
        <v>0</v>
      </c>
      <c r="P140" s="140">
        <f>N140-K140</f>
        <v>-82.583776942968598</v>
      </c>
      <c r="Q140" s="141">
        <f>N140/K140</f>
        <v>0.89364210545223743</v>
      </c>
      <c r="R140" s="308"/>
      <c r="S140" s="142">
        <f>S124</f>
        <v>0.70849537037037036</v>
      </c>
      <c r="T140" s="143">
        <f>INDEX(T124:T139,COUNTA(T124:T139))</f>
        <v>0.90208333333333335</v>
      </c>
      <c r="U140" s="144"/>
      <c r="V140" s="166"/>
      <c r="W140" s="99"/>
      <c r="X140" s="69"/>
      <c r="Y140" s="298"/>
      <c r="Z140" s="299"/>
      <c r="AA140" s="168">
        <f>M140-J140</f>
        <v>-350.98105200761665</v>
      </c>
      <c r="AB140" s="141">
        <f>M140/J140</f>
        <v>0.89364210545223732</v>
      </c>
      <c r="AC140" s="292"/>
    </row>
    <row r="141" spans="1:29" ht="15.75" customHeight="1">
      <c r="A141" s="311" t="s">
        <v>152</v>
      </c>
      <c r="B141" s="114" t="s">
        <v>120</v>
      </c>
      <c r="C141" s="304" t="s">
        <v>153</v>
      </c>
      <c r="D141" s="305"/>
      <c r="E141" s="147">
        <v>14.03</v>
      </c>
      <c r="F141" s="97">
        <v>3167</v>
      </c>
      <c r="G141" s="148">
        <f t="shared" ref="G141:G144" si="51">E141*F141</f>
        <v>44433.009999999995</v>
      </c>
      <c r="H141" s="149">
        <v>2</v>
      </c>
      <c r="I141" s="150">
        <v>3</v>
      </c>
      <c r="J141" s="151">
        <v>3000</v>
      </c>
      <c r="K141" s="152">
        <f>J141/I141</f>
        <v>1000</v>
      </c>
      <c r="L141" s="153">
        <v>3</v>
      </c>
      <c r="M141" s="151">
        <f>F141/V141*60</f>
        <v>2685.7950530035328</v>
      </c>
      <c r="N141" s="152">
        <f>M141/L141</f>
        <v>895.26501766784429</v>
      </c>
      <c r="O141" s="154">
        <f>L141-I141</f>
        <v>0</v>
      </c>
      <c r="P141" s="155">
        <f>N141-K141</f>
        <v>-104.73498233215571</v>
      </c>
      <c r="Q141" s="156">
        <f>N141/K141</f>
        <v>0.89526501766784428</v>
      </c>
      <c r="R141" s="306">
        <f>Q157</f>
        <v>0.88713582751058606</v>
      </c>
      <c r="S141" s="157">
        <v>0.7085069444444444</v>
      </c>
      <c r="T141" s="158">
        <v>0.75763888888888886</v>
      </c>
      <c r="U141" s="159"/>
      <c r="V141" s="160">
        <v>70.750000000000028</v>
      </c>
      <c r="W141" s="161"/>
      <c r="X141" s="162"/>
      <c r="Y141" s="309"/>
      <c r="Z141" s="310"/>
      <c r="AA141" s="115">
        <f>M141-J141</f>
        <v>-314.20494699646724</v>
      </c>
      <c r="AB141" s="156">
        <f>M141/J141</f>
        <v>0.89526501766784428</v>
      </c>
      <c r="AC141" s="290">
        <f>AB157</f>
        <v>0.88713582751058617</v>
      </c>
    </row>
    <row r="142" spans="1:29" ht="15.75" customHeight="1">
      <c r="A142" s="312"/>
      <c r="B142" s="100" t="s">
        <v>120</v>
      </c>
      <c r="C142" s="293" t="s">
        <v>154</v>
      </c>
      <c r="D142" s="294"/>
      <c r="E142" s="101">
        <v>18.18</v>
      </c>
      <c r="F142" s="102">
        <v>1790</v>
      </c>
      <c r="G142" s="103">
        <f t="shared" si="51"/>
        <v>32542.2</v>
      </c>
      <c r="H142" s="26"/>
      <c r="I142" s="104">
        <v>4</v>
      </c>
      <c r="J142" s="105">
        <v>3000</v>
      </c>
      <c r="K142" s="106">
        <f t="shared" si="47"/>
        <v>750</v>
      </c>
      <c r="L142" s="107">
        <v>4</v>
      </c>
      <c r="M142" s="105">
        <f>F142/V142*60</f>
        <v>2688.3604505632147</v>
      </c>
      <c r="N142" s="106">
        <f>M142/L142</f>
        <v>672.09011264080368</v>
      </c>
      <c r="O142" s="108">
        <f>L142-I142</f>
        <v>0</v>
      </c>
      <c r="P142" s="109">
        <f>N142-K142</f>
        <v>-77.909887359196318</v>
      </c>
      <c r="Q142" s="110">
        <f>N142/K142</f>
        <v>0.89612015018773827</v>
      </c>
      <c r="R142" s="307"/>
      <c r="S142" s="47">
        <v>0.76809027777777783</v>
      </c>
      <c r="T142" s="48">
        <v>0.79583333333333328</v>
      </c>
      <c r="U142" s="111">
        <v>15.050000000000114</v>
      </c>
      <c r="V142" s="112">
        <v>39.949999999999847</v>
      </c>
      <c r="W142" s="113"/>
      <c r="X142" s="116"/>
      <c r="Y142" s="295"/>
      <c r="Z142" s="296"/>
      <c r="AA142" s="117">
        <f>M142-J142</f>
        <v>-311.63954943678527</v>
      </c>
      <c r="AB142" s="110">
        <f>M142/J142</f>
        <v>0.89612015018773827</v>
      </c>
      <c r="AC142" s="291"/>
    </row>
    <row r="143" spans="1:29" ht="15.75" customHeight="1">
      <c r="A143" s="312"/>
      <c r="B143" s="100" t="s">
        <v>120</v>
      </c>
      <c r="C143" s="293" t="s">
        <v>155</v>
      </c>
      <c r="D143" s="294"/>
      <c r="E143" s="101">
        <v>14.28</v>
      </c>
      <c r="F143" s="102">
        <v>4620</v>
      </c>
      <c r="G143" s="103">
        <f t="shared" si="51"/>
        <v>65973.599999999991</v>
      </c>
      <c r="H143" s="26">
        <v>2</v>
      </c>
      <c r="I143" s="104">
        <v>3</v>
      </c>
      <c r="J143" s="105">
        <v>3600</v>
      </c>
      <c r="K143" s="106">
        <f t="shared" si="47"/>
        <v>1200</v>
      </c>
      <c r="L143" s="107">
        <v>3</v>
      </c>
      <c r="M143" s="105">
        <f>F143/V143*60</f>
        <v>3118.1102362204729</v>
      </c>
      <c r="N143" s="106">
        <f>M143/L143</f>
        <v>1039.3700787401576</v>
      </c>
      <c r="O143" s="108">
        <f>L143-I143</f>
        <v>0</v>
      </c>
      <c r="P143" s="109">
        <f>N143-K143</f>
        <v>-160.62992125984238</v>
      </c>
      <c r="Q143" s="110">
        <f>N143/K143</f>
        <v>0.86614173228346469</v>
      </c>
      <c r="R143" s="307"/>
      <c r="S143" s="47">
        <v>0.80631944444444448</v>
      </c>
      <c r="T143" s="48">
        <v>0.86805555555555558</v>
      </c>
      <c r="U143" s="111">
        <v>15.100000000000122</v>
      </c>
      <c r="V143" s="112">
        <v>88.899999999999991</v>
      </c>
      <c r="W143" s="113">
        <v>0.86805555555555558</v>
      </c>
      <c r="X143" s="116">
        <v>0.92013888888888884</v>
      </c>
      <c r="Y143" s="295"/>
      <c r="Z143" s="296"/>
      <c r="AA143" s="117">
        <f>M143-J143</f>
        <v>-481.88976377952713</v>
      </c>
      <c r="AB143" s="110">
        <f>M143/J143</f>
        <v>0.86614173228346469</v>
      </c>
      <c r="AC143" s="291"/>
    </row>
    <row r="144" spans="1:29" ht="15.75" customHeight="1">
      <c r="A144" s="312"/>
      <c r="B144" s="100" t="s">
        <v>120</v>
      </c>
      <c r="C144" s="293" t="s">
        <v>153</v>
      </c>
      <c r="D144" s="294"/>
      <c r="E144" s="101">
        <v>14.03</v>
      </c>
      <c r="F144" s="102">
        <v>4350</v>
      </c>
      <c r="G144" s="103">
        <f t="shared" si="51"/>
        <v>61030.5</v>
      </c>
      <c r="H144" s="26"/>
      <c r="I144" s="104">
        <v>3</v>
      </c>
      <c r="J144" s="105">
        <v>3000</v>
      </c>
      <c r="K144" s="106">
        <f t="shared" si="47"/>
        <v>1000</v>
      </c>
      <c r="L144" s="107">
        <v>3</v>
      </c>
      <c r="M144" s="105">
        <f>F144/V144*60</f>
        <v>2685.6456868461655</v>
      </c>
      <c r="N144" s="106">
        <f>M144/L144</f>
        <v>895.2152289487218</v>
      </c>
      <c r="O144" s="108">
        <f>L144-I144</f>
        <v>0</v>
      </c>
      <c r="P144" s="109">
        <f>N144-K144</f>
        <v>-104.7847710512782</v>
      </c>
      <c r="Q144" s="110">
        <f>N144/K144</f>
        <v>0.89521522894872185</v>
      </c>
      <c r="R144" s="307"/>
      <c r="S144" s="47">
        <v>0.92013888888888884</v>
      </c>
      <c r="T144" s="48">
        <v>0.98762731481481481</v>
      </c>
      <c r="U144" s="111">
        <v>74.999999999999886</v>
      </c>
      <c r="V144" s="112">
        <v>97.183333333333394</v>
      </c>
      <c r="W144" s="113"/>
      <c r="X144" s="116"/>
      <c r="Y144" s="295"/>
      <c r="Z144" s="296"/>
      <c r="AA144" s="117">
        <f>M144-J144</f>
        <v>-314.35431315383448</v>
      </c>
      <c r="AB144" s="110">
        <f>M144/J144</f>
        <v>0.89521522894872185</v>
      </c>
      <c r="AC144" s="291"/>
    </row>
    <row r="145" spans="1:29" ht="15.75" customHeight="1">
      <c r="A145" s="312"/>
      <c r="B145" s="100"/>
      <c r="C145" s="293"/>
      <c r="D145" s="294"/>
      <c r="E145" s="101"/>
      <c r="F145" s="102"/>
      <c r="G145" s="103"/>
      <c r="H145" s="13"/>
      <c r="I145" s="104"/>
      <c r="J145" s="105"/>
      <c r="K145" s="106"/>
      <c r="L145" s="118"/>
      <c r="M145" s="105"/>
      <c r="N145" s="106"/>
      <c r="O145" s="108"/>
      <c r="P145" s="109"/>
      <c r="Q145" s="110"/>
      <c r="R145" s="307"/>
      <c r="S145" s="47"/>
      <c r="T145" s="48"/>
      <c r="U145" s="111"/>
      <c r="V145" s="112"/>
      <c r="W145" s="113"/>
      <c r="X145" s="116"/>
      <c r="Y145" s="295"/>
      <c r="Z145" s="296"/>
      <c r="AA145" s="117"/>
      <c r="AB145" s="110"/>
      <c r="AC145" s="291"/>
    </row>
    <row r="146" spans="1:29" ht="15.75" customHeight="1">
      <c r="A146" s="312"/>
      <c r="B146" s="100"/>
      <c r="C146" s="293"/>
      <c r="D146" s="294"/>
      <c r="E146" s="101"/>
      <c r="F146" s="102"/>
      <c r="G146" s="121"/>
      <c r="H146" s="122"/>
      <c r="I146" s="104"/>
      <c r="J146" s="105"/>
      <c r="K146" s="106"/>
      <c r="L146" s="107"/>
      <c r="M146" s="105"/>
      <c r="N146" s="106"/>
      <c r="O146" s="108"/>
      <c r="P146" s="109"/>
      <c r="Q146" s="110"/>
      <c r="R146" s="307"/>
      <c r="S146" s="47"/>
      <c r="T146" s="48"/>
      <c r="U146" s="111"/>
      <c r="V146" s="112"/>
      <c r="W146" s="113"/>
      <c r="X146" s="116"/>
      <c r="Y146" s="295"/>
      <c r="Z146" s="296"/>
      <c r="AA146" s="117"/>
      <c r="AB146" s="110"/>
      <c r="AC146" s="291"/>
    </row>
    <row r="147" spans="1:29" ht="15.75" customHeight="1">
      <c r="A147" s="312"/>
      <c r="B147" s="100"/>
      <c r="C147" s="293"/>
      <c r="D147" s="294"/>
      <c r="E147" s="101"/>
      <c r="F147" s="102"/>
      <c r="G147" s="121"/>
      <c r="H147" s="62"/>
      <c r="I147" s="104"/>
      <c r="J147" s="105"/>
      <c r="K147" s="106"/>
      <c r="L147" s="118"/>
      <c r="M147" s="105"/>
      <c r="N147" s="106"/>
      <c r="O147" s="123"/>
      <c r="P147" s="124"/>
      <c r="Q147" s="125"/>
      <c r="R147" s="307"/>
      <c r="S147" s="47"/>
      <c r="T147" s="48"/>
      <c r="U147" s="111"/>
      <c r="V147" s="112"/>
      <c r="W147" s="113"/>
      <c r="X147" s="116"/>
      <c r="Y147" s="295"/>
      <c r="Z147" s="296"/>
      <c r="AA147" s="117"/>
      <c r="AB147" s="110"/>
      <c r="AC147" s="291"/>
    </row>
    <row r="148" spans="1:29" ht="15.75" customHeight="1">
      <c r="A148" s="312"/>
      <c r="B148" s="100"/>
      <c r="C148" s="293"/>
      <c r="D148" s="294"/>
      <c r="E148" s="101"/>
      <c r="F148" s="102"/>
      <c r="G148" s="121"/>
      <c r="H148" s="62"/>
      <c r="I148" s="104"/>
      <c r="J148" s="105"/>
      <c r="K148" s="106"/>
      <c r="L148" s="118"/>
      <c r="M148" s="105"/>
      <c r="N148" s="106"/>
      <c r="O148" s="123"/>
      <c r="P148" s="124"/>
      <c r="Q148" s="125"/>
      <c r="R148" s="307"/>
      <c r="S148" s="47"/>
      <c r="T148" s="48"/>
      <c r="U148" s="111"/>
      <c r="V148" s="112"/>
      <c r="W148" s="113"/>
      <c r="X148" s="116"/>
      <c r="Y148" s="295"/>
      <c r="Z148" s="296"/>
      <c r="AA148" s="117"/>
      <c r="AB148" s="110"/>
      <c r="AC148" s="291"/>
    </row>
    <row r="149" spans="1:29" ht="15.75" customHeight="1">
      <c r="A149" s="312"/>
      <c r="B149" s="100"/>
      <c r="C149" s="293"/>
      <c r="D149" s="294"/>
      <c r="E149" s="101"/>
      <c r="F149" s="102"/>
      <c r="G149" s="121"/>
      <c r="H149" s="62"/>
      <c r="I149" s="104"/>
      <c r="J149" s="105"/>
      <c r="K149" s="106"/>
      <c r="L149" s="118"/>
      <c r="M149" s="105"/>
      <c r="N149" s="106"/>
      <c r="O149" s="123"/>
      <c r="P149" s="124"/>
      <c r="Q149" s="125"/>
      <c r="R149" s="307"/>
      <c r="S149" s="47"/>
      <c r="T149" s="48"/>
      <c r="U149" s="111"/>
      <c r="V149" s="112"/>
      <c r="W149" s="113"/>
      <c r="X149" s="116"/>
      <c r="Y149" s="295"/>
      <c r="Z149" s="296"/>
      <c r="AA149" s="117"/>
      <c r="AB149" s="110"/>
      <c r="AC149" s="291"/>
    </row>
    <row r="150" spans="1:29" ht="15.75" customHeight="1">
      <c r="A150" s="312"/>
      <c r="B150" s="100"/>
      <c r="C150" s="293"/>
      <c r="D150" s="294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307"/>
      <c r="S150" s="47"/>
      <c r="T150" s="48"/>
      <c r="U150" s="111"/>
      <c r="V150" s="112"/>
      <c r="W150" s="113"/>
      <c r="X150" s="116"/>
      <c r="Y150" s="295"/>
      <c r="Z150" s="296"/>
      <c r="AA150" s="117"/>
      <c r="AB150" s="110"/>
      <c r="AC150" s="291"/>
    </row>
    <row r="151" spans="1:29" ht="15.75" customHeight="1">
      <c r="A151" s="312"/>
      <c r="B151" s="100"/>
      <c r="C151" s="293"/>
      <c r="D151" s="294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307"/>
      <c r="S151" s="47"/>
      <c r="T151" s="48"/>
      <c r="U151" s="111"/>
      <c r="V151" s="112"/>
      <c r="W151" s="126"/>
      <c r="X151" s="127"/>
      <c r="Y151" s="295"/>
      <c r="Z151" s="296"/>
      <c r="AA151" s="117"/>
      <c r="AB151" s="110"/>
      <c r="AC151" s="291"/>
    </row>
    <row r="152" spans="1:29" ht="15.75" customHeight="1">
      <c r="A152" s="312"/>
      <c r="B152" s="100"/>
      <c r="C152" s="293"/>
      <c r="D152" s="294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307"/>
      <c r="S152" s="47"/>
      <c r="T152" s="48"/>
      <c r="U152" s="111"/>
      <c r="V152" s="112"/>
      <c r="W152" s="126"/>
      <c r="X152" s="127"/>
      <c r="Y152" s="295"/>
      <c r="Z152" s="296"/>
      <c r="AA152" s="117"/>
      <c r="AB152" s="110"/>
      <c r="AC152" s="291"/>
    </row>
    <row r="153" spans="1:29" ht="15.75" customHeight="1">
      <c r="A153" s="312"/>
      <c r="B153" s="100"/>
      <c r="C153" s="293"/>
      <c r="D153" s="294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307"/>
      <c r="S153" s="47"/>
      <c r="T153" s="48"/>
      <c r="U153" s="111"/>
      <c r="V153" s="112"/>
      <c r="W153" s="126"/>
      <c r="X153" s="127"/>
      <c r="Y153" s="295"/>
      <c r="Z153" s="296"/>
      <c r="AA153" s="117"/>
      <c r="AB153" s="110"/>
      <c r="AC153" s="291"/>
    </row>
    <row r="154" spans="1:29" ht="15.75" customHeight="1">
      <c r="A154" s="312"/>
      <c r="B154" s="100"/>
      <c r="C154" s="293"/>
      <c r="D154" s="294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307"/>
      <c r="S154" s="47"/>
      <c r="T154" s="48"/>
      <c r="U154" s="111"/>
      <c r="V154" s="112"/>
      <c r="W154" s="126"/>
      <c r="X154" s="127"/>
      <c r="Y154" s="295"/>
      <c r="Z154" s="296"/>
      <c r="AA154" s="117"/>
      <c r="AB154" s="110"/>
      <c r="AC154" s="291"/>
    </row>
    <row r="155" spans="1:29" ht="15.75" customHeight="1">
      <c r="A155" s="312"/>
      <c r="B155" s="100"/>
      <c r="C155" s="293"/>
      <c r="D155" s="294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307"/>
      <c r="S155" s="47"/>
      <c r="T155" s="48"/>
      <c r="U155" s="111"/>
      <c r="V155" s="112"/>
      <c r="W155" s="126"/>
      <c r="X155" s="127"/>
      <c r="Y155" s="295"/>
      <c r="Z155" s="296"/>
      <c r="AA155" s="117"/>
      <c r="AB155" s="110"/>
      <c r="AC155" s="291"/>
    </row>
    <row r="156" spans="1:29" ht="15.75" customHeight="1">
      <c r="A156" s="312"/>
      <c r="B156" s="100"/>
      <c r="C156" s="293"/>
      <c r="D156" s="294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307"/>
      <c r="S156" s="119"/>
      <c r="T156" s="120"/>
      <c r="U156" s="130"/>
      <c r="V156" s="131"/>
      <c r="W156" s="126"/>
      <c r="X156" s="127"/>
      <c r="Y156" s="295"/>
      <c r="Z156" s="296"/>
      <c r="AA156" s="165"/>
      <c r="AB156" s="125"/>
      <c r="AC156" s="291"/>
    </row>
    <row r="157" spans="1:29" ht="15.75" customHeight="1" thickBot="1">
      <c r="A157" s="313"/>
      <c r="B157" s="133" t="s">
        <v>117</v>
      </c>
      <c r="C157" s="297"/>
      <c r="D157" s="297"/>
      <c r="E157" s="134"/>
      <c r="F157" s="99"/>
      <c r="G157" s="135"/>
      <c r="H157" s="69"/>
      <c r="I157" s="136">
        <f t="shared" ref="I157:J157" si="52">AVERAGE(I141:I156)</f>
        <v>3.25</v>
      </c>
      <c r="J157" s="137">
        <f t="shared" si="52"/>
        <v>3150</v>
      </c>
      <c r="K157" s="138">
        <f t="shared" ref="K157" si="53">J157/I157</f>
        <v>969.23076923076928</v>
      </c>
      <c r="L157" s="136">
        <f t="shared" ref="L157:M157" si="54">AVERAGE(L141:L156)</f>
        <v>3.25</v>
      </c>
      <c r="M157" s="137">
        <f t="shared" si="54"/>
        <v>2794.4778566583464</v>
      </c>
      <c r="N157" s="138">
        <f t="shared" ref="N157:N162" si="55">M157/L157</f>
        <v>859.8393405102604</v>
      </c>
      <c r="O157" s="139">
        <f t="shared" ref="O157:O162" si="56">L157-I157</f>
        <v>0</v>
      </c>
      <c r="P157" s="140">
        <f t="shared" ref="P157:P162" si="57">N157-K157</f>
        <v>-109.39142872050888</v>
      </c>
      <c r="Q157" s="141">
        <f t="shared" ref="Q157:Q162" si="58">N157/K157</f>
        <v>0.88713582751058606</v>
      </c>
      <c r="R157" s="308"/>
      <c r="S157" s="142">
        <f>S141</f>
        <v>0.7085069444444444</v>
      </c>
      <c r="T157" s="143">
        <f>INDEX(T141:T156,COUNTA(T141:T156))</f>
        <v>0.98762731481481481</v>
      </c>
      <c r="U157" s="144"/>
      <c r="V157" s="166"/>
      <c r="W157" s="99"/>
      <c r="X157" s="69"/>
      <c r="Y157" s="298"/>
      <c r="Z157" s="299"/>
      <c r="AA157" s="168">
        <f t="shared" ref="AA157:AA162" si="59">M157-J157</f>
        <v>-355.52214334165365</v>
      </c>
      <c r="AB157" s="141">
        <f t="shared" ref="AB157:AB162" si="60">M157/J157</f>
        <v>0.88713582751058617</v>
      </c>
      <c r="AC157" s="292"/>
    </row>
    <row r="158" spans="1:29" ht="15.75" customHeight="1">
      <c r="A158" s="300" t="s">
        <v>156</v>
      </c>
      <c r="B158" s="114" t="s">
        <v>120</v>
      </c>
      <c r="C158" s="304" t="s">
        <v>158</v>
      </c>
      <c r="D158" s="305"/>
      <c r="E158" s="147">
        <v>18.18</v>
      </c>
      <c r="F158" s="97">
        <v>1215</v>
      </c>
      <c r="G158" s="148">
        <f t="shared" ref="G158:G162" si="61">E158*F158</f>
        <v>22088.7</v>
      </c>
      <c r="H158" s="149"/>
      <c r="I158" s="150">
        <v>3</v>
      </c>
      <c r="J158" s="151">
        <v>3600</v>
      </c>
      <c r="K158" s="152">
        <f>J158/I158</f>
        <v>1200</v>
      </c>
      <c r="L158" s="153">
        <v>3</v>
      </c>
      <c r="M158" s="151">
        <f>F158/V158*60</f>
        <v>3124.285714285711</v>
      </c>
      <c r="N158" s="152">
        <f t="shared" si="55"/>
        <v>1041.4285714285704</v>
      </c>
      <c r="O158" s="154">
        <f t="shared" si="56"/>
        <v>0</v>
      </c>
      <c r="P158" s="155">
        <f t="shared" si="57"/>
        <v>-158.57142857142958</v>
      </c>
      <c r="Q158" s="156">
        <f t="shared" si="58"/>
        <v>0.86785714285714199</v>
      </c>
      <c r="R158" s="306">
        <f>Q174</f>
        <v>0.87417129109102365</v>
      </c>
      <c r="S158" s="157">
        <v>0.70833333333333337</v>
      </c>
      <c r="T158" s="158">
        <v>0.72453703703703709</v>
      </c>
      <c r="U158" s="159"/>
      <c r="V158" s="160">
        <v>23.333333333333357</v>
      </c>
      <c r="W158" s="158"/>
      <c r="X158" s="169"/>
      <c r="Y158" s="309"/>
      <c r="Z158" s="310"/>
      <c r="AA158" s="171">
        <f t="shared" si="59"/>
        <v>-475.71428571428896</v>
      </c>
      <c r="AB158" s="156">
        <f t="shared" si="60"/>
        <v>0.86785714285714199</v>
      </c>
      <c r="AC158" s="290">
        <f>AB174</f>
        <v>0.87417129109102365</v>
      </c>
    </row>
    <row r="159" spans="1:29" ht="15.75" customHeight="1">
      <c r="A159" s="301"/>
      <c r="B159" s="100" t="s">
        <v>120</v>
      </c>
      <c r="C159" s="293" t="s">
        <v>159</v>
      </c>
      <c r="D159" s="294"/>
      <c r="E159" s="101">
        <v>24.82</v>
      </c>
      <c r="F159" s="102">
        <v>2684</v>
      </c>
      <c r="G159" s="103">
        <f t="shared" si="61"/>
        <v>66616.88</v>
      </c>
      <c r="H159" s="26"/>
      <c r="I159" s="104">
        <v>4</v>
      </c>
      <c r="J159" s="105">
        <v>3300</v>
      </c>
      <c r="K159" s="106">
        <f t="shared" si="47"/>
        <v>825</v>
      </c>
      <c r="L159" s="107">
        <v>4</v>
      </c>
      <c r="M159" s="105">
        <f>F159/V159*60</f>
        <v>2924.4552058111335</v>
      </c>
      <c r="N159" s="106">
        <f t="shared" si="55"/>
        <v>731.11380145278338</v>
      </c>
      <c r="O159" s="108">
        <f t="shared" si="56"/>
        <v>0</v>
      </c>
      <c r="P159" s="109">
        <f t="shared" si="57"/>
        <v>-93.886198547216623</v>
      </c>
      <c r="Q159" s="110">
        <f t="shared" si="58"/>
        <v>0.88619854721549496</v>
      </c>
      <c r="R159" s="307"/>
      <c r="S159" s="47">
        <v>0.73472222222222217</v>
      </c>
      <c r="T159" s="48">
        <v>0.77296296296296296</v>
      </c>
      <c r="U159" s="111">
        <v>14.666666666666508</v>
      </c>
      <c r="V159" s="112">
        <v>55.066666666666748</v>
      </c>
      <c r="W159" s="113"/>
      <c r="X159" s="13"/>
      <c r="Y159" s="295"/>
      <c r="Z159" s="296"/>
      <c r="AA159" s="172">
        <f t="shared" si="59"/>
        <v>-375.54479418886649</v>
      </c>
      <c r="AB159" s="110">
        <f t="shared" si="60"/>
        <v>0.88619854721549496</v>
      </c>
      <c r="AC159" s="291"/>
    </row>
    <row r="160" spans="1:29" ht="15.75" customHeight="1">
      <c r="A160" s="301"/>
      <c r="B160" s="100" t="s">
        <v>120</v>
      </c>
      <c r="C160" s="293" t="s">
        <v>160</v>
      </c>
      <c r="D160" s="294"/>
      <c r="E160" s="101">
        <v>25.03</v>
      </c>
      <c r="F160" s="102">
        <v>2155</v>
      </c>
      <c r="G160" s="103">
        <f t="shared" si="61"/>
        <v>53939.65</v>
      </c>
      <c r="H160" s="26"/>
      <c r="I160" s="104">
        <v>4</v>
      </c>
      <c r="J160" s="105">
        <v>3300</v>
      </c>
      <c r="K160" s="106">
        <f t="shared" si="47"/>
        <v>825</v>
      </c>
      <c r="L160" s="107">
        <v>4</v>
      </c>
      <c r="M160" s="105">
        <f>F160/V160*60</f>
        <v>2923.1348907309657</v>
      </c>
      <c r="N160" s="106">
        <f t="shared" si="55"/>
        <v>730.78372268274143</v>
      </c>
      <c r="O160" s="108">
        <f t="shared" si="56"/>
        <v>0</v>
      </c>
      <c r="P160" s="109">
        <f t="shared" si="57"/>
        <v>-94.216277317258573</v>
      </c>
      <c r="Q160" s="110">
        <f t="shared" si="58"/>
        <v>0.88579845173665628</v>
      </c>
      <c r="R160" s="307"/>
      <c r="S160" s="47">
        <v>0.78333333333333321</v>
      </c>
      <c r="T160" s="48">
        <v>0.81405092592592587</v>
      </c>
      <c r="U160" s="111">
        <v>14.933333333333163</v>
      </c>
      <c r="V160" s="112">
        <v>44.233333333333427</v>
      </c>
      <c r="W160" s="113"/>
      <c r="X160" s="13"/>
      <c r="Y160" s="295"/>
      <c r="Z160" s="296"/>
      <c r="AA160" s="172">
        <f t="shared" si="59"/>
        <v>-376.86510926903429</v>
      </c>
      <c r="AB160" s="110">
        <f t="shared" si="60"/>
        <v>0.88579845173665628</v>
      </c>
      <c r="AC160" s="291"/>
    </row>
    <row r="161" spans="1:29" ht="15.75" customHeight="1">
      <c r="A161" s="301"/>
      <c r="B161" s="100" t="s">
        <v>120</v>
      </c>
      <c r="C161" s="293" t="s">
        <v>157</v>
      </c>
      <c r="D161" s="294"/>
      <c r="E161" s="101">
        <v>18.18</v>
      </c>
      <c r="F161" s="102">
        <v>3482</v>
      </c>
      <c r="G161" s="103">
        <f t="shared" si="61"/>
        <v>63302.76</v>
      </c>
      <c r="H161" s="26"/>
      <c r="I161" s="104">
        <v>3</v>
      </c>
      <c r="J161" s="105">
        <v>3600</v>
      </c>
      <c r="K161" s="106">
        <f t="shared" si="47"/>
        <v>1200</v>
      </c>
      <c r="L161" s="107">
        <v>3</v>
      </c>
      <c r="M161" s="105">
        <f>F161/V161*60</f>
        <v>3120.5377147124686</v>
      </c>
      <c r="N161" s="106">
        <f t="shared" si="55"/>
        <v>1040.1792382374895</v>
      </c>
      <c r="O161" s="108">
        <f t="shared" si="56"/>
        <v>0</v>
      </c>
      <c r="P161" s="109">
        <f t="shared" si="57"/>
        <v>-159.82076176251053</v>
      </c>
      <c r="Q161" s="110">
        <f t="shared" si="58"/>
        <v>0.86681603186457457</v>
      </c>
      <c r="R161" s="307"/>
      <c r="S161" s="47">
        <v>0.82503472222222218</v>
      </c>
      <c r="T161" s="48">
        <v>0.87152777777777779</v>
      </c>
      <c r="U161" s="111">
        <v>15.816666666666688</v>
      </c>
      <c r="V161" s="112">
        <v>66.950000000000074</v>
      </c>
      <c r="W161" s="113">
        <v>0.87152777777777779</v>
      </c>
      <c r="X161" s="116">
        <v>0.92385416666666664</v>
      </c>
      <c r="Y161" s="295"/>
      <c r="Z161" s="296"/>
      <c r="AA161" s="172">
        <f t="shared" si="59"/>
        <v>-479.46228528753136</v>
      </c>
      <c r="AB161" s="110">
        <f t="shared" si="60"/>
        <v>0.86681603186457468</v>
      </c>
      <c r="AC161" s="291"/>
    </row>
    <row r="162" spans="1:29" ht="15.75" customHeight="1">
      <c r="A162" s="302"/>
      <c r="B162" s="100" t="s">
        <v>120</v>
      </c>
      <c r="C162" s="293" t="s">
        <v>155</v>
      </c>
      <c r="D162" s="294"/>
      <c r="E162" s="101">
        <v>14.28</v>
      </c>
      <c r="F162" s="102">
        <v>4763</v>
      </c>
      <c r="G162" s="103">
        <f t="shared" si="61"/>
        <v>68015.64</v>
      </c>
      <c r="H162" s="13"/>
      <c r="I162" s="104">
        <v>3</v>
      </c>
      <c r="J162" s="105">
        <v>3600</v>
      </c>
      <c r="K162" s="106">
        <f t="shared" si="47"/>
        <v>1200</v>
      </c>
      <c r="L162" s="118">
        <v>3</v>
      </c>
      <c r="M162" s="105">
        <f>F162/V162*60</f>
        <v>3118.1669394435321</v>
      </c>
      <c r="N162" s="106">
        <f t="shared" si="55"/>
        <v>1039.3889798145108</v>
      </c>
      <c r="O162" s="108">
        <f t="shared" si="56"/>
        <v>0</v>
      </c>
      <c r="P162" s="109">
        <f t="shared" si="57"/>
        <v>-160.61102018548922</v>
      </c>
      <c r="Q162" s="110">
        <f t="shared" si="58"/>
        <v>0.86615748317875896</v>
      </c>
      <c r="R162" s="307"/>
      <c r="S162" s="47">
        <v>0.92385416666666664</v>
      </c>
      <c r="T162" s="48">
        <v>0.98750000000000004</v>
      </c>
      <c r="U162" s="111">
        <v>75.349999999999952</v>
      </c>
      <c r="V162" s="112">
        <v>91.650000000000091</v>
      </c>
      <c r="W162" s="113"/>
      <c r="X162" s="116"/>
      <c r="Y162" s="295"/>
      <c r="Z162" s="296"/>
      <c r="AA162" s="172">
        <f t="shared" si="59"/>
        <v>-481.8330605564679</v>
      </c>
      <c r="AB162" s="110">
        <f t="shared" si="60"/>
        <v>0.86615748317875896</v>
      </c>
      <c r="AC162" s="291"/>
    </row>
    <row r="163" spans="1:29" ht="15.75" customHeight="1">
      <c r="A163" s="302"/>
      <c r="B163" s="100"/>
      <c r="C163" s="293"/>
      <c r="D163" s="294"/>
      <c r="E163" s="101"/>
      <c r="F163" s="102"/>
      <c r="G163" s="121"/>
      <c r="H163" s="122"/>
      <c r="I163" s="104"/>
      <c r="J163" s="105"/>
      <c r="K163" s="106"/>
      <c r="L163" s="107"/>
      <c r="M163" s="105"/>
      <c r="N163" s="106"/>
      <c r="O163" s="108"/>
      <c r="P163" s="109"/>
      <c r="Q163" s="110"/>
      <c r="R163" s="307"/>
      <c r="S163" s="47"/>
      <c r="T163" s="48"/>
      <c r="U163" s="111"/>
      <c r="V163" s="112"/>
      <c r="W163" s="113"/>
      <c r="X163" s="50"/>
      <c r="Y163" s="295"/>
      <c r="Z163" s="296"/>
      <c r="AA163" s="172"/>
      <c r="AB163" s="110"/>
      <c r="AC163" s="291"/>
    </row>
    <row r="164" spans="1:29" ht="15.75" customHeight="1">
      <c r="A164" s="302"/>
      <c r="B164" s="100"/>
      <c r="C164" s="293"/>
      <c r="D164" s="294"/>
      <c r="E164" s="101"/>
      <c r="F164" s="102"/>
      <c r="G164" s="121"/>
      <c r="H164" s="62"/>
      <c r="I164" s="104"/>
      <c r="J164" s="105"/>
      <c r="K164" s="106"/>
      <c r="L164" s="118"/>
      <c r="M164" s="105"/>
      <c r="N164" s="106"/>
      <c r="O164" s="123"/>
      <c r="P164" s="124"/>
      <c r="Q164" s="125"/>
      <c r="R164" s="307"/>
      <c r="S164" s="47"/>
      <c r="T164" s="48"/>
      <c r="U164" s="111"/>
      <c r="V164" s="112"/>
      <c r="W164" s="113"/>
      <c r="X164" s="116"/>
      <c r="Y164" s="295"/>
      <c r="Z164" s="296"/>
      <c r="AA164" s="172"/>
      <c r="AB164" s="110"/>
      <c r="AC164" s="291"/>
    </row>
    <row r="165" spans="1:29" ht="15.75" customHeight="1">
      <c r="A165" s="302"/>
      <c r="B165" s="100"/>
      <c r="C165" s="293"/>
      <c r="D165" s="294"/>
      <c r="E165" s="101"/>
      <c r="F165" s="102"/>
      <c r="G165" s="121"/>
      <c r="H165" s="62"/>
      <c r="I165" s="104"/>
      <c r="J165" s="105"/>
      <c r="K165" s="106"/>
      <c r="L165" s="118"/>
      <c r="M165" s="105"/>
      <c r="N165" s="106"/>
      <c r="O165" s="123"/>
      <c r="P165" s="124"/>
      <c r="Q165" s="125"/>
      <c r="R165" s="307"/>
      <c r="S165" s="47"/>
      <c r="T165" s="48"/>
      <c r="U165" s="111"/>
      <c r="V165" s="112"/>
      <c r="W165" s="113"/>
      <c r="X165" s="116"/>
      <c r="Y165" s="295"/>
      <c r="Z165" s="296"/>
      <c r="AA165" s="172"/>
      <c r="AB165" s="110"/>
      <c r="AC165" s="291"/>
    </row>
    <row r="166" spans="1:29" ht="15.75" customHeight="1">
      <c r="A166" s="302"/>
      <c r="B166" s="100"/>
      <c r="C166" s="293"/>
      <c r="D166" s="294"/>
      <c r="E166" s="101"/>
      <c r="F166" s="102"/>
      <c r="G166" s="121"/>
      <c r="H166" s="62"/>
      <c r="I166" s="104"/>
      <c r="J166" s="105"/>
      <c r="K166" s="106"/>
      <c r="L166" s="118"/>
      <c r="M166" s="105"/>
      <c r="N166" s="106"/>
      <c r="O166" s="123"/>
      <c r="P166" s="124"/>
      <c r="Q166" s="125"/>
      <c r="R166" s="307"/>
      <c r="S166" s="47"/>
      <c r="T166" s="48"/>
      <c r="U166" s="111"/>
      <c r="V166" s="112"/>
      <c r="W166" s="126"/>
      <c r="X166" s="127"/>
      <c r="Y166" s="295"/>
      <c r="Z166" s="296"/>
      <c r="AA166" s="172"/>
      <c r="AB166" s="110"/>
      <c r="AC166" s="291"/>
    </row>
    <row r="167" spans="1:29" ht="15.75" customHeight="1">
      <c r="A167" s="302"/>
      <c r="B167" s="100"/>
      <c r="C167" s="293"/>
      <c r="D167" s="294"/>
      <c r="E167" s="101"/>
      <c r="F167" s="102"/>
      <c r="G167" s="121"/>
      <c r="H167" s="62"/>
      <c r="I167" s="104"/>
      <c r="J167" s="105"/>
      <c r="K167" s="106"/>
      <c r="L167" s="118"/>
      <c r="M167" s="105"/>
      <c r="N167" s="106"/>
      <c r="O167" s="123"/>
      <c r="P167" s="124"/>
      <c r="Q167" s="125"/>
      <c r="R167" s="307"/>
      <c r="S167" s="47"/>
      <c r="T167" s="48"/>
      <c r="U167" s="111"/>
      <c r="V167" s="112"/>
      <c r="W167" s="126"/>
      <c r="X167" s="127"/>
      <c r="Y167" s="295"/>
      <c r="Z167" s="296"/>
      <c r="AA167" s="172"/>
      <c r="AB167" s="110"/>
      <c r="AC167" s="291"/>
    </row>
    <row r="168" spans="1:29" ht="15.75" customHeight="1">
      <c r="A168" s="302"/>
      <c r="B168" s="100"/>
      <c r="C168" s="293"/>
      <c r="D168" s="294"/>
      <c r="E168" s="101"/>
      <c r="F168" s="102"/>
      <c r="G168" s="121"/>
      <c r="H168" s="62"/>
      <c r="I168" s="104"/>
      <c r="J168" s="105"/>
      <c r="K168" s="106"/>
      <c r="L168" s="118"/>
      <c r="M168" s="105"/>
      <c r="N168" s="106"/>
      <c r="O168" s="123"/>
      <c r="P168" s="124"/>
      <c r="Q168" s="125"/>
      <c r="R168" s="307"/>
      <c r="S168" s="47"/>
      <c r="T168" s="48"/>
      <c r="U168" s="111"/>
      <c r="V168" s="112"/>
      <c r="W168" s="126"/>
      <c r="X168" s="127"/>
      <c r="Y168" s="295"/>
      <c r="Z168" s="296"/>
      <c r="AA168" s="172"/>
      <c r="AB168" s="110"/>
      <c r="AC168" s="291"/>
    </row>
    <row r="169" spans="1:29" ht="15.75" customHeight="1">
      <c r="A169" s="302"/>
      <c r="B169" s="100"/>
      <c r="C169" s="293"/>
      <c r="D169" s="294"/>
      <c r="E169" s="101"/>
      <c r="F169" s="102"/>
      <c r="G169" s="121"/>
      <c r="H169" s="62"/>
      <c r="I169" s="104"/>
      <c r="J169" s="105"/>
      <c r="K169" s="106"/>
      <c r="L169" s="118"/>
      <c r="M169" s="105"/>
      <c r="N169" s="106"/>
      <c r="O169" s="123"/>
      <c r="P169" s="124"/>
      <c r="Q169" s="125"/>
      <c r="R169" s="307"/>
      <c r="S169" s="47"/>
      <c r="T169" s="48"/>
      <c r="U169" s="111"/>
      <c r="V169" s="112"/>
      <c r="W169" s="126"/>
      <c r="X169" s="127"/>
      <c r="Y169" s="295"/>
      <c r="Z169" s="296"/>
      <c r="AA169" s="172"/>
      <c r="AB169" s="110"/>
      <c r="AC169" s="291"/>
    </row>
    <row r="170" spans="1:29" ht="15.75" customHeight="1">
      <c r="A170" s="302"/>
      <c r="B170" s="100"/>
      <c r="C170" s="293"/>
      <c r="D170" s="294"/>
      <c r="E170" s="101"/>
      <c r="F170" s="102"/>
      <c r="G170" s="121"/>
      <c r="H170" s="62"/>
      <c r="I170" s="104"/>
      <c r="J170" s="105"/>
      <c r="K170" s="106"/>
      <c r="L170" s="118"/>
      <c r="M170" s="105"/>
      <c r="N170" s="106"/>
      <c r="O170" s="123"/>
      <c r="P170" s="124"/>
      <c r="Q170" s="125"/>
      <c r="R170" s="307"/>
      <c r="S170" s="47"/>
      <c r="T170" s="48"/>
      <c r="U170" s="111"/>
      <c r="V170" s="112"/>
      <c r="W170" s="126"/>
      <c r="X170" s="127"/>
      <c r="Y170" s="295"/>
      <c r="Z170" s="296"/>
      <c r="AA170" s="172"/>
      <c r="AB170" s="110"/>
      <c r="AC170" s="291"/>
    </row>
    <row r="171" spans="1:29" ht="15.75" customHeight="1">
      <c r="A171" s="302"/>
      <c r="B171" s="100"/>
      <c r="C171" s="293"/>
      <c r="D171" s="294"/>
      <c r="E171" s="101"/>
      <c r="F171" s="102"/>
      <c r="G171" s="121"/>
      <c r="H171" s="62"/>
      <c r="I171" s="104"/>
      <c r="J171" s="105"/>
      <c r="K171" s="106"/>
      <c r="L171" s="118"/>
      <c r="M171" s="105"/>
      <c r="N171" s="106"/>
      <c r="O171" s="123"/>
      <c r="P171" s="124"/>
      <c r="Q171" s="125"/>
      <c r="R171" s="307"/>
      <c r="S171" s="47"/>
      <c r="T171" s="48"/>
      <c r="U171" s="111"/>
      <c r="V171" s="112"/>
      <c r="W171" s="113"/>
      <c r="X171" s="116"/>
      <c r="Y171" s="295"/>
      <c r="Z171" s="296"/>
      <c r="AA171" s="172"/>
      <c r="AB171" s="110"/>
      <c r="AC171" s="291"/>
    </row>
    <row r="172" spans="1:29" ht="15.75" customHeight="1">
      <c r="A172" s="302"/>
      <c r="B172" s="100"/>
      <c r="C172" s="293"/>
      <c r="D172" s="294"/>
      <c r="E172" s="101"/>
      <c r="F172" s="102"/>
      <c r="G172" s="121"/>
      <c r="H172" s="62"/>
      <c r="I172" s="104"/>
      <c r="J172" s="105"/>
      <c r="K172" s="106"/>
      <c r="L172" s="118"/>
      <c r="M172" s="105"/>
      <c r="N172" s="106"/>
      <c r="O172" s="123"/>
      <c r="P172" s="124"/>
      <c r="Q172" s="125"/>
      <c r="R172" s="307"/>
      <c r="S172" s="47"/>
      <c r="T172" s="48"/>
      <c r="U172" s="111"/>
      <c r="V172" s="112"/>
      <c r="W172" s="126"/>
      <c r="X172" s="127"/>
      <c r="Y172" s="295"/>
      <c r="Z172" s="296"/>
      <c r="AA172" s="172"/>
      <c r="AB172" s="110"/>
      <c r="AC172" s="291"/>
    </row>
    <row r="173" spans="1:29" ht="15.75" customHeight="1">
      <c r="A173" s="302"/>
      <c r="B173" s="100"/>
      <c r="C173" s="293"/>
      <c r="D173" s="294"/>
      <c r="E173" s="170"/>
      <c r="F173" s="102"/>
      <c r="G173" s="129"/>
      <c r="H173" s="62"/>
      <c r="I173" s="104"/>
      <c r="J173" s="105"/>
      <c r="K173" s="106"/>
      <c r="L173" s="118"/>
      <c r="M173" s="105"/>
      <c r="N173" s="106"/>
      <c r="O173" s="123"/>
      <c r="P173" s="124"/>
      <c r="Q173" s="125"/>
      <c r="R173" s="307"/>
      <c r="S173" s="119"/>
      <c r="T173" s="120"/>
      <c r="U173" s="130"/>
      <c r="V173" s="131"/>
      <c r="W173" s="126"/>
      <c r="X173" s="127"/>
      <c r="Y173" s="295"/>
      <c r="Z173" s="296"/>
      <c r="AA173" s="173"/>
      <c r="AB173" s="125"/>
      <c r="AC173" s="291"/>
    </row>
    <row r="174" spans="1:29" ht="15.75" customHeight="1" thickBot="1">
      <c r="A174" s="303"/>
      <c r="B174" s="133" t="s">
        <v>117</v>
      </c>
      <c r="C174" s="297"/>
      <c r="D174" s="297"/>
      <c r="E174" s="134"/>
      <c r="F174" s="167"/>
      <c r="G174" s="135"/>
      <c r="H174" s="69"/>
      <c r="I174" s="136">
        <f t="shared" ref="I174:J174" si="62">AVERAGE(I158:I173)</f>
        <v>3.4</v>
      </c>
      <c r="J174" s="137">
        <f t="shared" si="62"/>
        <v>3480</v>
      </c>
      <c r="K174" s="138">
        <f t="shared" ref="K174" si="63">J174/I174</f>
        <v>1023.5294117647059</v>
      </c>
      <c r="L174" s="136">
        <f t="shared" ref="L174:M174" si="64">AVERAGE(L158:L173)</f>
        <v>3.4</v>
      </c>
      <c r="M174" s="137">
        <f t="shared" si="64"/>
        <v>3042.1160929967623</v>
      </c>
      <c r="N174" s="138">
        <f>M174/L174</f>
        <v>894.74002735198894</v>
      </c>
      <c r="O174" s="139">
        <f>L174-I174</f>
        <v>0</v>
      </c>
      <c r="P174" s="140">
        <f>N174-K174</f>
        <v>-128.78938441271691</v>
      </c>
      <c r="Q174" s="141">
        <f>N174/K174</f>
        <v>0.87417129109102365</v>
      </c>
      <c r="R174" s="308"/>
      <c r="S174" s="142">
        <f>S158</f>
        <v>0.70833333333333337</v>
      </c>
      <c r="T174" s="143">
        <f>INDEX(T158:T173,COUNTA(T158:T173))</f>
        <v>0.98750000000000004</v>
      </c>
      <c r="U174" s="144"/>
      <c r="V174" s="166"/>
      <c r="W174" s="167"/>
      <c r="X174" s="138"/>
      <c r="Y174" s="298"/>
      <c r="Z174" s="299"/>
      <c r="AA174" s="174">
        <f>M174-J174</f>
        <v>-437.88390700323771</v>
      </c>
      <c r="AB174" s="141">
        <f>M174/J174</f>
        <v>0.87417129109102365</v>
      </c>
      <c r="AC174" s="292"/>
    </row>
    <row r="176" spans="1:29">
      <c r="Y176" s="289" t="s">
        <v>161</v>
      </c>
      <c r="Z176" s="289"/>
    </row>
    <row r="177" spans="25:26">
      <c r="Y177" s="289" t="s">
        <v>162</v>
      </c>
      <c r="Z177" s="289"/>
    </row>
    <row r="178" spans="25:26">
      <c r="Y178" s="289" t="s">
        <v>163</v>
      </c>
      <c r="Z178" s="289"/>
    </row>
    <row r="179" spans="25:26">
      <c r="Y179" s="289" t="s">
        <v>164</v>
      </c>
      <c r="Z179" s="289"/>
    </row>
    <row r="180" spans="25:26">
      <c r="Y180" s="289" t="s">
        <v>165</v>
      </c>
      <c r="Z180" s="289"/>
    </row>
    <row r="181" spans="25:26">
      <c r="Y181" s="289" t="s">
        <v>166</v>
      </c>
      <c r="Z181" s="289"/>
    </row>
    <row r="182" spans="25:26">
      <c r="Y182" s="289" t="s">
        <v>167</v>
      </c>
      <c r="Z182" s="289"/>
    </row>
    <row r="183" spans="25:26">
      <c r="Y183" s="289" t="s">
        <v>168</v>
      </c>
      <c r="Z183" s="289"/>
    </row>
    <row r="184" spans="25:26">
      <c r="Y184" s="289" t="s">
        <v>169</v>
      </c>
      <c r="Z184" s="289"/>
    </row>
    <row r="185" spans="25:26">
      <c r="Y185" s="289" t="s">
        <v>170</v>
      </c>
      <c r="Z185" s="289"/>
    </row>
    <row r="186" spans="25:26">
      <c r="Y186" s="289" t="s">
        <v>171</v>
      </c>
      <c r="Z186" s="289"/>
    </row>
    <row r="187" spans="25:26">
      <c r="Y187" s="289" t="s">
        <v>172</v>
      </c>
      <c r="Z187" s="289"/>
    </row>
    <row r="188" spans="25:26">
      <c r="Y188" s="289" t="s">
        <v>173</v>
      </c>
      <c r="Z188" s="289"/>
    </row>
  </sheetData>
  <mergeCells count="415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4:Z144"/>
    <mergeCell ref="C145:D145"/>
    <mergeCell ref="Y145:Z145"/>
    <mergeCell ref="C146:D146"/>
    <mergeCell ref="C151:D151"/>
    <mergeCell ref="Y151:Z151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Y134:Z134"/>
    <mergeCell ref="C135:D135"/>
    <mergeCell ref="Y135:Z135"/>
    <mergeCell ref="C136:D136"/>
    <mergeCell ref="Y136:Z136"/>
    <mergeCell ref="C140:D140"/>
    <mergeCell ref="Y140:Z140"/>
    <mergeCell ref="C149:D149"/>
    <mergeCell ref="Y149:Z149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43:Z143"/>
    <mergeCell ref="C144:D144"/>
    <mergeCell ref="C164:D164"/>
    <mergeCell ref="Y164:Z164"/>
    <mergeCell ref="Y161:Z161"/>
    <mergeCell ref="C162:D162"/>
    <mergeCell ref="C150:D150"/>
    <mergeCell ref="Y150:Z150"/>
    <mergeCell ref="A158:A174"/>
    <mergeCell ref="C158:D158"/>
    <mergeCell ref="R158:R174"/>
    <mergeCell ref="Y158:Z158"/>
    <mergeCell ref="C168:D168"/>
    <mergeCell ref="Y168:Z168"/>
    <mergeCell ref="C169:D169"/>
    <mergeCell ref="Y169:Z169"/>
    <mergeCell ref="C170:D170"/>
    <mergeCell ref="Y170:Z170"/>
    <mergeCell ref="C165:D165"/>
    <mergeCell ref="Y165:Z165"/>
    <mergeCell ref="C166:D166"/>
    <mergeCell ref="Y166:Z166"/>
    <mergeCell ref="C167:D167"/>
    <mergeCell ref="Y167:Z167"/>
    <mergeCell ref="C174:D174"/>
    <mergeCell ref="Y174:Z174"/>
    <mergeCell ref="Y162:Z162"/>
    <mergeCell ref="C163:D163"/>
    <mergeCell ref="Y163:Z163"/>
    <mergeCell ref="Y176:Z176"/>
    <mergeCell ref="Y177:Z177"/>
    <mergeCell ref="Y178:Z178"/>
    <mergeCell ref="Y179:Z179"/>
    <mergeCell ref="C171:D171"/>
    <mergeCell ref="Y171:Z171"/>
    <mergeCell ref="C172:D172"/>
    <mergeCell ref="Y172:Z172"/>
    <mergeCell ref="C173:D173"/>
    <mergeCell ref="Y173:Z173"/>
    <mergeCell ref="Y186:Z186"/>
    <mergeCell ref="Y187:Z187"/>
    <mergeCell ref="Y188:Z188"/>
    <mergeCell ref="Y180:Z180"/>
    <mergeCell ref="Y181:Z181"/>
    <mergeCell ref="Y182:Z182"/>
    <mergeCell ref="Y183:Z183"/>
    <mergeCell ref="Y184:Z184"/>
    <mergeCell ref="Y185:Z185"/>
  </mergeCells>
  <phoneticPr fontId="5" type="noConversion"/>
  <conditionalFormatting sqref="O5:O174">
    <cfRule type="cellIs" dxfId="285" priority="1" operator="greaterThan">
      <formula>0</formula>
    </cfRule>
  </conditionalFormatting>
  <conditionalFormatting sqref="P5:P174 AA5:AA174">
    <cfRule type="cellIs" dxfId="284" priority="4" operator="lessThan">
      <formula>0</formula>
    </cfRule>
  </conditionalFormatting>
  <conditionalFormatting sqref="Q5:Q174 AB5:AB174">
    <cfRule type="cellIs" dxfId="283" priority="2" operator="greaterThan">
      <formula>1</formula>
    </cfRule>
    <cfRule type="cellIs" dxfId="282" priority="3" operator="lessThan">
      <formula>0.8</formula>
    </cfRule>
  </conditionalFormatting>
  <conditionalFormatting sqref="AC5:AC6 R5:R174 AC90:AC95">
    <cfRule type="cellIs" dxfId="281" priority="5" operator="lessThan">
      <formula>0.8</formula>
    </cfRule>
  </conditionalFormatting>
  <conditionalFormatting sqref="AC12:AC20">
    <cfRule type="cellIs" dxfId="280" priority="14" operator="lessThan">
      <formula>0.8</formula>
    </cfRule>
  </conditionalFormatting>
  <conditionalFormatting sqref="AC22:AC27">
    <cfRule type="cellIs" dxfId="279" priority="13" operator="lessThan">
      <formula>0.8</formula>
    </cfRule>
  </conditionalFormatting>
  <conditionalFormatting sqref="AC39">
    <cfRule type="cellIs" dxfId="278" priority="12" operator="lessThan">
      <formula>0.8</formula>
    </cfRule>
  </conditionalFormatting>
  <conditionalFormatting sqref="AC56">
    <cfRule type="cellIs" dxfId="277" priority="7" operator="lessThan">
      <formula>0.8</formula>
    </cfRule>
  </conditionalFormatting>
  <conditionalFormatting sqref="AC73:AC78">
    <cfRule type="cellIs" dxfId="276" priority="6" operator="lessThan">
      <formula>0.8</formula>
    </cfRule>
  </conditionalFormatting>
  <conditionalFormatting sqref="AC107">
    <cfRule type="cellIs" dxfId="275" priority="11" operator="lessThan">
      <formula>0.8</formula>
    </cfRule>
  </conditionalFormatting>
  <conditionalFormatting sqref="AC124">
    <cfRule type="cellIs" dxfId="274" priority="10" operator="lessThan">
      <formula>0.8</formula>
    </cfRule>
  </conditionalFormatting>
  <conditionalFormatting sqref="AC141">
    <cfRule type="cellIs" dxfId="273" priority="9" operator="lessThan">
      <formula>0.8</formula>
    </cfRule>
  </conditionalFormatting>
  <conditionalFormatting sqref="AC158:AC163">
    <cfRule type="cellIs" dxfId="272" priority="8" operator="lessThan">
      <formula>0.8</formula>
    </cfRule>
  </conditionalFormatting>
  <dataValidations count="1">
    <dataValidation type="list" allowBlank="1" showInputMessage="1" showErrorMessage="1" sqref="Y5:Z174" xr:uid="{AEC28B52-4B0D-48C1-923D-B25228799AFC}">
      <formula1>$Y$176:$Y$188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7BA7F-88EE-4932-BDF1-22DFC306E27C}">
  <sheetPr>
    <tabColor theme="9" tint="0.59999389629810485"/>
    <pageSetUpPr fitToPage="1"/>
  </sheetPr>
  <dimension ref="A1:AG137"/>
  <sheetViews>
    <sheetView zoomScale="85" zoomScaleNormal="85" workbookViewId="0">
      <pane ySplit="4" topLeftCell="A5" activePane="bottomLeft" state="frozen"/>
      <selection activeCell="Z29" sqref="Z29"/>
      <selection pane="bottomLeft" activeCell="A39" sqref="A39:A123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SUM(F5:F123)</f>
        <v>58304</v>
      </c>
      <c r="E1" s="88" t="s">
        <v>3</v>
      </c>
      <c r="F1" s="89">
        <f>SUM(G5:G123)</f>
        <v>3037400.84</v>
      </c>
      <c r="G1" s="90" t="s">
        <v>84</v>
      </c>
      <c r="H1" s="91">
        <f>L21+L38+L55+L72+L89+L106+L123</f>
        <v>133.58333333333331</v>
      </c>
      <c r="I1" s="345" t="s">
        <v>85</v>
      </c>
      <c r="J1" s="341"/>
      <c r="K1" s="361"/>
      <c r="L1" s="365" t="s">
        <v>86</v>
      </c>
      <c r="M1" s="366"/>
      <c r="N1" s="367"/>
      <c r="O1" s="341" t="s">
        <v>87</v>
      </c>
      <c r="P1" s="341"/>
      <c r="Q1" s="341"/>
      <c r="R1" s="342"/>
      <c r="S1" s="345" t="s">
        <v>88</v>
      </c>
      <c r="T1" s="341"/>
      <c r="U1" s="341"/>
      <c r="V1" s="341"/>
      <c r="W1" s="341"/>
      <c r="X1" s="342"/>
      <c r="Y1" s="200" t="s">
        <v>222</v>
      </c>
      <c r="Z1" s="200" t="s">
        <v>223</v>
      </c>
      <c r="AA1" s="385" t="s">
        <v>175</v>
      </c>
      <c r="AB1" s="386"/>
      <c r="AC1" s="176" t="s">
        <v>19</v>
      </c>
      <c r="AD1" s="177" t="s">
        <v>174</v>
      </c>
      <c r="AE1" s="345" t="s">
        <v>90</v>
      </c>
      <c r="AF1" s="347"/>
      <c r="AG1" s="348"/>
    </row>
    <row r="2" spans="1:33" ht="26.25" customHeight="1" thickBot="1">
      <c r="A2" s="354">
        <v>46034</v>
      </c>
      <c r="B2" s="355"/>
      <c r="C2" s="92" t="s">
        <v>40</v>
      </c>
      <c r="D2" s="93">
        <f>AVERAGE(N21,N38,N55,N72,N89,N106,N123)</f>
        <v>145.55767019837</v>
      </c>
      <c r="E2" s="93" t="s">
        <v>91</v>
      </c>
      <c r="F2" s="94">
        <f>F1/D1</f>
        <v>52.095925493962675</v>
      </c>
      <c r="G2" s="95" t="s">
        <v>92</v>
      </c>
      <c r="H2" s="96">
        <f>COUNT(H5:H123)</f>
        <v>0</v>
      </c>
      <c r="I2" s="362"/>
      <c r="J2" s="363"/>
      <c r="K2" s="364"/>
      <c r="L2" s="368"/>
      <c r="M2" s="343"/>
      <c r="N2" s="369"/>
      <c r="O2" s="343"/>
      <c r="P2" s="343"/>
      <c r="Q2" s="343"/>
      <c r="R2" s="344"/>
      <c r="S2" s="346"/>
      <c r="T2" s="343"/>
      <c r="U2" s="343"/>
      <c r="V2" s="343"/>
      <c r="W2" s="343"/>
      <c r="X2" s="344"/>
      <c r="Y2" s="201">
        <f>SUM(Y21,Y38,Y55,Y72,Y89,Y106,Y123)</f>
        <v>0</v>
      </c>
      <c r="Z2" s="201">
        <f>SUM(Z21,Z38,Z55,Z72,Z89,Z106,Z123)</f>
        <v>0</v>
      </c>
      <c r="AA2" s="387"/>
      <c r="AB2" s="388"/>
      <c r="AC2" s="178">
        <f>SUM(AC21,AC38,AC55,AC72,AC89,AC106,AC123)</f>
        <v>46</v>
      </c>
      <c r="AD2" s="179">
        <f>SUM(AD21,AD38,AD55,AD72,AD89,AD106,AD123)</f>
        <v>0</v>
      </c>
      <c r="AE2" s="349"/>
      <c r="AF2" s="350"/>
      <c r="AG2" s="351"/>
    </row>
    <row r="3" spans="1:33" ht="23.25" customHeight="1">
      <c r="A3" s="356" t="s">
        <v>93</v>
      </c>
      <c r="B3" s="358" t="s">
        <v>94</v>
      </c>
      <c r="C3" s="315" t="s">
        <v>95</v>
      </c>
      <c r="D3" s="315"/>
      <c r="E3" s="337" t="s">
        <v>96</v>
      </c>
      <c r="F3" s="315" t="s">
        <v>97</v>
      </c>
      <c r="G3" s="337" t="s">
        <v>98</v>
      </c>
      <c r="H3" s="339" t="s">
        <v>99</v>
      </c>
      <c r="I3" s="329" t="s">
        <v>100</v>
      </c>
      <c r="J3" s="325" t="s">
        <v>101</v>
      </c>
      <c r="K3" s="327" t="s">
        <v>40</v>
      </c>
      <c r="L3" s="352" t="s">
        <v>100</v>
      </c>
      <c r="M3" s="325" t="s">
        <v>101</v>
      </c>
      <c r="N3" s="327" t="s">
        <v>40</v>
      </c>
      <c r="O3" s="329" t="s">
        <v>100</v>
      </c>
      <c r="P3" s="331" t="s">
        <v>40</v>
      </c>
      <c r="Q3" s="333" t="s">
        <v>102</v>
      </c>
      <c r="R3" s="335" t="s">
        <v>103</v>
      </c>
      <c r="S3" s="314" t="s">
        <v>104</v>
      </c>
      <c r="T3" s="315"/>
      <c r="U3" s="316" t="s">
        <v>105</v>
      </c>
      <c r="V3" s="316" t="s">
        <v>106</v>
      </c>
      <c r="W3" s="315" t="s">
        <v>107</v>
      </c>
      <c r="X3" s="318"/>
      <c r="Y3" s="379" t="s">
        <v>224</v>
      </c>
      <c r="Z3" s="380"/>
      <c r="AA3" s="381" t="s">
        <v>108</v>
      </c>
      <c r="AB3" s="382"/>
      <c r="AC3" s="379" t="s">
        <v>225</v>
      </c>
      <c r="AD3" s="380"/>
      <c r="AE3" s="323" t="s">
        <v>101</v>
      </c>
      <c r="AF3" s="370" t="s">
        <v>102</v>
      </c>
      <c r="AG3" s="372" t="s">
        <v>109</v>
      </c>
    </row>
    <row r="4" spans="1:33" ht="17.25" customHeight="1" thickBot="1">
      <c r="A4" s="357"/>
      <c r="B4" s="359"/>
      <c r="C4" s="360"/>
      <c r="D4" s="360"/>
      <c r="E4" s="338"/>
      <c r="F4" s="360"/>
      <c r="G4" s="338"/>
      <c r="H4" s="340"/>
      <c r="I4" s="330"/>
      <c r="J4" s="326"/>
      <c r="K4" s="328"/>
      <c r="L4" s="353"/>
      <c r="M4" s="326"/>
      <c r="N4" s="328"/>
      <c r="O4" s="330"/>
      <c r="P4" s="332"/>
      <c r="Q4" s="334"/>
      <c r="R4" s="336"/>
      <c r="S4" s="68" t="s">
        <v>110</v>
      </c>
      <c r="T4" s="99" t="s">
        <v>111</v>
      </c>
      <c r="U4" s="317"/>
      <c r="V4" s="317"/>
      <c r="W4" s="99" t="s">
        <v>112</v>
      </c>
      <c r="X4" s="69" t="s">
        <v>113</v>
      </c>
      <c r="Y4" s="202" t="s">
        <v>49</v>
      </c>
      <c r="Z4" s="203" t="s">
        <v>50</v>
      </c>
      <c r="AA4" s="383"/>
      <c r="AB4" s="384"/>
      <c r="AC4" s="202" t="s">
        <v>176</v>
      </c>
      <c r="AD4" s="203" t="s">
        <v>177</v>
      </c>
      <c r="AE4" s="324"/>
      <c r="AF4" s="371"/>
      <c r="AG4" s="373"/>
    </row>
    <row r="5" spans="1:33" ht="15.75" customHeight="1">
      <c r="A5" s="311" t="s">
        <v>183</v>
      </c>
      <c r="B5" s="114" t="s">
        <v>178</v>
      </c>
      <c r="C5" s="375" t="s">
        <v>179</v>
      </c>
      <c r="D5" s="375"/>
      <c r="E5" s="147">
        <v>19.7</v>
      </c>
      <c r="F5" s="151">
        <v>3624</v>
      </c>
      <c r="G5" s="148">
        <f t="shared" ref="G5:G8" si="0">E5*F5</f>
        <v>71392.800000000003</v>
      </c>
      <c r="H5" s="149"/>
      <c r="I5" s="150">
        <v>13</v>
      </c>
      <c r="J5" s="151">
        <v>1200</v>
      </c>
      <c r="K5" s="152">
        <f>J5/I5</f>
        <v>92.307692307692307</v>
      </c>
      <c r="L5" s="153">
        <v>13</v>
      </c>
      <c r="M5" s="151">
        <f>F5/V5*60</f>
        <v>1077.6804890137123</v>
      </c>
      <c r="N5" s="152">
        <f>M5/L5</f>
        <v>82.898499154900946</v>
      </c>
      <c r="O5" s="154">
        <f>L5-I5</f>
        <v>0</v>
      </c>
      <c r="P5" s="155">
        <f>N5-K5</f>
        <v>-9.4091931527913601</v>
      </c>
      <c r="Q5" s="156">
        <f>N5/K5</f>
        <v>0.89806707417809362</v>
      </c>
      <c r="R5" s="306">
        <f>Q21</f>
        <v>0.89078640732884373</v>
      </c>
      <c r="S5" s="157">
        <v>0.20849537037037036</v>
      </c>
      <c r="T5" s="158">
        <v>0.34861111111111109</v>
      </c>
      <c r="U5" s="159"/>
      <c r="V5" s="160">
        <v>201.76666666666665</v>
      </c>
      <c r="W5" s="183"/>
      <c r="X5" s="152"/>
      <c r="Y5" s="12"/>
      <c r="Z5" s="208"/>
      <c r="AA5" s="309"/>
      <c r="AB5" s="310"/>
      <c r="AC5" s="12">
        <v>4</v>
      </c>
      <c r="AD5" s="208"/>
      <c r="AE5" s="180">
        <f>M5-J5</f>
        <v>-122.3195109862877</v>
      </c>
      <c r="AF5" s="132">
        <f>M5/J5</f>
        <v>0.89806707417809362</v>
      </c>
      <c r="AG5" s="376">
        <f>AF21</f>
        <v>0.89078640732884373</v>
      </c>
    </row>
    <row r="6" spans="1:33" ht="15.75" customHeight="1">
      <c r="A6" s="312"/>
      <c r="B6" s="100" t="s">
        <v>184</v>
      </c>
      <c r="C6" s="374" t="s">
        <v>185</v>
      </c>
      <c r="D6" s="374"/>
      <c r="E6" s="101">
        <v>56.77</v>
      </c>
      <c r="F6" s="102">
        <v>3734</v>
      </c>
      <c r="G6" s="103">
        <f t="shared" si="0"/>
        <v>211979.18000000002</v>
      </c>
      <c r="H6" s="26"/>
      <c r="I6" s="104">
        <v>25</v>
      </c>
      <c r="J6" s="105">
        <v>2000</v>
      </c>
      <c r="K6" s="106">
        <f t="shared" ref="K6:K42" si="1">J6/I6</f>
        <v>80</v>
      </c>
      <c r="L6" s="107">
        <v>25</v>
      </c>
      <c r="M6" s="105">
        <f>F6/V6*60</f>
        <v>1776.4503766353907</v>
      </c>
      <c r="N6" s="106">
        <f>M6/L6</f>
        <v>71.058015065415631</v>
      </c>
      <c r="O6" s="108">
        <f>L6-I6</f>
        <v>0</v>
      </c>
      <c r="P6" s="109">
        <f>N6-K6</f>
        <v>-8.9419849345843687</v>
      </c>
      <c r="Q6" s="110">
        <f>N6/K6</f>
        <v>0.88822518831769537</v>
      </c>
      <c r="R6" s="307"/>
      <c r="S6" s="47">
        <v>0.35208333333333336</v>
      </c>
      <c r="T6" s="48">
        <v>0.43966435185185188</v>
      </c>
      <c r="U6" s="111">
        <v>5.0000000000000622</v>
      </c>
      <c r="V6" s="112">
        <v>126.11666666666666</v>
      </c>
      <c r="W6" s="113"/>
      <c r="X6" s="116"/>
      <c r="Y6" s="12"/>
      <c r="Z6" s="208"/>
      <c r="AA6" s="295"/>
      <c r="AB6" s="296"/>
      <c r="AC6" s="12">
        <v>2</v>
      </c>
      <c r="AD6" s="208"/>
      <c r="AE6" s="117">
        <f>M6-J6</f>
        <v>-223.54962336460926</v>
      </c>
      <c r="AF6" s="110">
        <f>M6/J6</f>
        <v>0.88822518831769537</v>
      </c>
      <c r="AG6" s="377"/>
    </row>
    <row r="7" spans="1:33" ht="15.75" customHeight="1">
      <c r="A7" s="312"/>
      <c r="B7" s="100" t="s">
        <v>186</v>
      </c>
      <c r="C7" s="374" t="s">
        <v>187</v>
      </c>
      <c r="D7" s="374"/>
      <c r="E7" s="101">
        <v>77.34</v>
      </c>
      <c r="F7" s="102">
        <v>2297</v>
      </c>
      <c r="G7" s="103">
        <f t="shared" si="0"/>
        <v>177649.98</v>
      </c>
      <c r="H7" s="26"/>
      <c r="I7" s="104">
        <v>25</v>
      </c>
      <c r="J7" s="105">
        <v>2000</v>
      </c>
      <c r="K7" s="106">
        <f t="shared" si="1"/>
        <v>80</v>
      </c>
      <c r="L7" s="107">
        <v>25</v>
      </c>
      <c r="M7" s="105">
        <f>F7/V7*60</f>
        <v>1777.5580395528798</v>
      </c>
      <c r="N7" s="106">
        <f>M7/L7</f>
        <v>71.102321582115195</v>
      </c>
      <c r="O7" s="108">
        <f>L7-I7</f>
        <v>0</v>
      </c>
      <c r="P7" s="109">
        <f>N7-K7</f>
        <v>-8.897678417884805</v>
      </c>
      <c r="Q7" s="110">
        <f>N7/K7</f>
        <v>0.88877901977643992</v>
      </c>
      <c r="R7" s="307"/>
      <c r="S7" s="47">
        <v>0.44337962962962962</v>
      </c>
      <c r="T7" s="48">
        <v>0.49722222222222223</v>
      </c>
      <c r="U7" s="111">
        <v>5.349999999999957</v>
      </c>
      <c r="V7" s="112">
        <v>77.53333333333336</v>
      </c>
      <c r="W7" s="113">
        <v>0.49722222222222223</v>
      </c>
      <c r="X7" s="116">
        <v>0.53541666666666665</v>
      </c>
      <c r="Y7" s="12"/>
      <c r="Z7" s="208"/>
      <c r="AA7" s="295"/>
      <c r="AB7" s="296"/>
      <c r="AC7" s="12">
        <v>2</v>
      </c>
      <c r="AD7" s="208"/>
      <c r="AE7" s="117">
        <f>M7-J7</f>
        <v>-222.44196044712021</v>
      </c>
      <c r="AF7" s="110">
        <f>M7/J7</f>
        <v>0.88877901977643992</v>
      </c>
      <c r="AG7" s="377"/>
    </row>
    <row r="8" spans="1:33" ht="15.75" customHeight="1">
      <c r="A8" s="312"/>
      <c r="B8" s="100" t="s">
        <v>186</v>
      </c>
      <c r="C8" s="374" t="s">
        <v>189</v>
      </c>
      <c r="D8" s="374"/>
      <c r="E8" s="101">
        <v>59.52</v>
      </c>
      <c r="F8" s="102">
        <v>4992</v>
      </c>
      <c r="G8" s="103">
        <f t="shared" si="0"/>
        <v>297123.84000000003</v>
      </c>
      <c r="H8" s="26"/>
      <c r="I8" s="104">
        <v>25</v>
      </c>
      <c r="J8" s="105">
        <v>2000</v>
      </c>
      <c r="K8" s="106">
        <f t="shared" si="1"/>
        <v>80</v>
      </c>
      <c r="L8" s="107">
        <v>25</v>
      </c>
      <c r="M8" s="105">
        <f>F8/V8*60</f>
        <v>1781.973227565692</v>
      </c>
      <c r="N8" s="106">
        <f>M8/L8</f>
        <v>71.278929102627686</v>
      </c>
      <c r="O8" s="108">
        <f>L8-I8</f>
        <v>0</v>
      </c>
      <c r="P8" s="109">
        <f>N8-K8</f>
        <v>-8.7210708973723143</v>
      </c>
      <c r="Q8" s="110">
        <f>N8/K8</f>
        <v>0.89098661378284605</v>
      </c>
      <c r="R8" s="307"/>
      <c r="S8" s="47">
        <v>0.53541666666666665</v>
      </c>
      <c r="T8" s="48">
        <v>0.65214120370370365</v>
      </c>
      <c r="U8" s="111">
        <v>54.999999999999964</v>
      </c>
      <c r="V8" s="112">
        <v>168.08333333333329</v>
      </c>
      <c r="W8" s="113"/>
      <c r="X8" s="116"/>
      <c r="Y8" s="12"/>
      <c r="Z8" s="208"/>
      <c r="AA8" s="295"/>
      <c r="AB8" s="296"/>
      <c r="AC8" s="12">
        <v>3</v>
      </c>
      <c r="AD8" s="208"/>
      <c r="AE8" s="117">
        <f>M8-J8</f>
        <v>-218.02677243430799</v>
      </c>
      <c r="AF8" s="110">
        <f>M8/J8</f>
        <v>0.89098661378284605</v>
      </c>
      <c r="AG8" s="377"/>
    </row>
    <row r="9" spans="1:33" ht="15.75" customHeight="1">
      <c r="A9" s="312"/>
      <c r="B9" s="100"/>
      <c r="C9" s="374"/>
      <c r="D9" s="374"/>
      <c r="E9" s="101"/>
      <c r="F9" s="102"/>
      <c r="G9" s="103"/>
      <c r="H9" s="13"/>
      <c r="I9" s="104"/>
      <c r="J9" s="105"/>
      <c r="K9" s="106"/>
      <c r="L9" s="118"/>
      <c r="M9" s="105"/>
      <c r="N9" s="106"/>
      <c r="O9" s="108"/>
      <c r="P9" s="109"/>
      <c r="Q9" s="110"/>
      <c r="R9" s="307"/>
      <c r="S9" s="47"/>
      <c r="T9" s="48"/>
      <c r="U9" s="111"/>
      <c r="V9" s="112"/>
      <c r="W9" s="113"/>
      <c r="X9" s="116"/>
      <c r="Y9" s="12"/>
      <c r="Z9" s="208"/>
      <c r="AA9" s="295"/>
      <c r="AB9" s="296"/>
      <c r="AC9" s="12"/>
      <c r="AD9" s="208"/>
      <c r="AE9" s="117"/>
      <c r="AF9" s="110"/>
      <c r="AG9" s="377"/>
    </row>
    <row r="10" spans="1:33" ht="15.75" customHeight="1">
      <c r="A10" s="312"/>
      <c r="B10" s="100"/>
      <c r="C10" s="374"/>
      <c r="D10" s="374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07"/>
      <c r="S10" s="47"/>
      <c r="T10" s="48"/>
      <c r="U10" s="111"/>
      <c r="V10" s="112"/>
      <c r="W10" s="113"/>
      <c r="X10" s="116"/>
      <c r="Y10" s="12"/>
      <c r="Z10" s="208"/>
      <c r="AA10" s="295"/>
      <c r="AB10" s="296"/>
      <c r="AC10" s="12"/>
      <c r="AD10" s="208"/>
      <c r="AE10" s="117"/>
      <c r="AF10" s="110"/>
      <c r="AG10" s="377"/>
    </row>
    <row r="11" spans="1:33" ht="15.75" customHeight="1">
      <c r="A11" s="312"/>
      <c r="B11" s="100"/>
      <c r="C11" s="374"/>
      <c r="D11" s="374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307"/>
      <c r="S11" s="47"/>
      <c r="T11" s="48"/>
      <c r="U11" s="111"/>
      <c r="V11" s="112"/>
      <c r="W11" s="113"/>
      <c r="X11" s="116"/>
      <c r="Y11" s="12"/>
      <c r="Z11" s="208"/>
      <c r="AA11" s="295"/>
      <c r="AB11" s="296"/>
      <c r="AC11" s="12"/>
      <c r="AD11" s="208"/>
      <c r="AE11" s="117"/>
      <c r="AF11" s="110"/>
      <c r="AG11" s="377"/>
    </row>
    <row r="12" spans="1:33" ht="15.75" customHeight="1">
      <c r="A12" s="312"/>
      <c r="B12" s="100"/>
      <c r="C12" s="374"/>
      <c r="D12" s="374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07"/>
      <c r="S12" s="47"/>
      <c r="T12" s="48"/>
      <c r="U12" s="111"/>
      <c r="V12" s="112"/>
      <c r="W12" s="113"/>
      <c r="X12" s="116"/>
      <c r="Y12" s="12"/>
      <c r="Z12" s="208"/>
      <c r="AA12" s="295"/>
      <c r="AB12" s="296"/>
      <c r="AC12" s="12"/>
      <c r="AD12" s="208"/>
      <c r="AE12" s="117"/>
      <c r="AF12" s="110"/>
      <c r="AG12" s="377"/>
    </row>
    <row r="13" spans="1:33" ht="15.75" customHeight="1">
      <c r="A13" s="312"/>
      <c r="B13" s="100"/>
      <c r="C13" s="374"/>
      <c r="D13" s="374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07"/>
      <c r="S13" s="47"/>
      <c r="T13" s="48"/>
      <c r="U13" s="111"/>
      <c r="V13" s="112"/>
      <c r="W13" s="113"/>
      <c r="X13" s="116"/>
      <c r="Y13" s="12"/>
      <c r="Z13" s="208"/>
      <c r="AA13" s="295"/>
      <c r="AB13" s="296"/>
      <c r="AC13" s="12"/>
      <c r="AD13" s="208"/>
      <c r="AE13" s="117"/>
      <c r="AF13" s="110"/>
      <c r="AG13" s="377"/>
    </row>
    <row r="14" spans="1:33" ht="15.75" customHeight="1">
      <c r="A14" s="312"/>
      <c r="B14" s="100"/>
      <c r="C14" s="374"/>
      <c r="D14" s="374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07"/>
      <c r="S14" s="47"/>
      <c r="T14" s="48"/>
      <c r="U14" s="111"/>
      <c r="V14" s="112"/>
      <c r="W14" s="113"/>
      <c r="X14" s="116"/>
      <c r="Y14" s="12"/>
      <c r="Z14" s="208"/>
      <c r="AA14" s="295"/>
      <c r="AB14" s="296"/>
      <c r="AC14" s="12"/>
      <c r="AD14" s="208"/>
      <c r="AE14" s="117"/>
      <c r="AF14" s="110"/>
      <c r="AG14" s="377"/>
    </row>
    <row r="15" spans="1:33" ht="15.75" customHeight="1">
      <c r="A15" s="312"/>
      <c r="B15" s="100"/>
      <c r="C15" s="374"/>
      <c r="D15" s="37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07"/>
      <c r="S15" s="47"/>
      <c r="T15" s="48"/>
      <c r="U15" s="111"/>
      <c r="V15" s="112"/>
      <c r="W15" s="113"/>
      <c r="X15" s="116"/>
      <c r="Y15" s="12"/>
      <c r="Z15" s="208"/>
      <c r="AA15" s="295"/>
      <c r="AB15" s="296"/>
      <c r="AC15" s="12"/>
      <c r="AD15" s="208"/>
      <c r="AE15" s="117"/>
      <c r="AF15" s="110"/>
      <c r="AG15" s="377"/>
    </row>
    <row r="16" spans="1:33" ht="15.75" customHeight="1">
      <c r="A16" s="312"/>
      <c r="B16" s="100"/>
      <c r="C16" s="374"/>
      <c r="D16" s="37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07"/>
      <c r="S16" s="47"/>
      <c r="T16" s="48"/>
      <c r="U16" s="111"/>
      <c r="V16" s="112"/>
      <c r="W16" s="113"/>
      <c r="X16" s="116"/>
      <c r="Y16" s="12"/>
      <c r="Z16" s="208"/>
      <c r="AA16" s="295"/>
      <c r="AB16" s="296"/>
      <c r="AC16" s="12"/>
      <c r="AD16" s="208"/>
      <c r="AE16" s="117"/>
      <c r="AF16" s="110"/>
      <c r="AG16" s="377"/>
    </row>
    <row r="17" spans="1:33" ht="15.75" customHeight="1">
      <c r="A17" s="312"/>
      <c r="B17" s="100"/>
      <c r="C17" s="374"/>
      <c r="D17" s="37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07"/>
      <c r="S17" s="47"/>
      <c r="T17" s="48"/>
      <c r="U17" s="111"/>
      <c r="V17" s="112"/>
      <c r="W17" s="113"/>
      <c r="X17" s="116"/>
      <c r="Y17" s="12"/>
      <c r="Z17" s="208"/>
      <c r="AA17" s="295"/>
      <c r="AB17" s="296"/>
      <c r="AC17" s="12"/>
      <c r="AD17" s="208"/>
      <c r="AE17" s="117"/>
      <c r="AF17" s="110"/>
      <c r="AG17" s="377"/>
    </row>
    <row r="18" spans="1:33" ht="15.75" customHeight="1">
      <c r="A18" s="312"/>
      <c r="B18" s="100"/>
      <c r="C18" s="374"/>
      <c r="D18" s="37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07"/>
      <c r="S18" s="47"/>
      <c r="T18" s="48"/>
      <c r="U18" s="111"/>
      <c r="V18" s="112"/>
      <c r="W18" s="113"/>
      <c r="X18" s="116"/>
      <c r="Y18" s="12"/>
      <c r="Z18" s="208"/>
      <c r="AA18" s="295"/>
      <c r="AB18" s="296"/>
      <c r="AC18" s="12"/>
      <c r="AD18" s="208"/>
      <c r="AE18" s="117"/>
      <c r="AF18" s="110"/>
      <c r="AG18" s="377"/>
    </row>
    <row r="19" spans="1:33" ht="15.75" customHeight="1">
      <c r="A19" s="312"/>
      <c r="B19" s="100"/>
      <c r="C19" s="374"/>
      <c r="D19" s="37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07"/>
      <c r="S19" s="47"/>
      <c r="T19" s="48"/>
      <c r="U19" s="111"/>
      <c r="V19" s="112"/>
      <c r="W19" s="113"/>
      <c r="X19" s="116"/>
      <c r="Y19" s="12"/>
      <c r="Z19" s="208"/>
      <c r="AA19" s="295"/>
      <c r="AB19" s="296"/>
      <c r="AC19" s="12"/>
      <c r="AD19" s="208"/>
      <c r="AE19" s="117"/>
      <c r="AF19" s="110"/>
      <c r="AG19" s="377"/>
    </row>
    <row r="20" spans="1:33" ht="15.75" customHeight="1">
      <c r="A20" s="312"/>
      <c r="B20" s="100"/>
      <c r="C20" s="374"/>
      <c r="D20" s="374"/>
      <c r="E20" s="184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07"/>
      <c r="S20" s="47"/>
      <c r="T20" s="48"/>
      <c r="U20" s="130"/>
      <c r="V20" s="112"/>
      <c r="W20" s="113"/>
      <c r="X20" s="116"/>
      <c r="Y20" s="12"/>
      <c r="Z20" s="208"/>
      <c r="AA20" s="295"/>
      <c r="AB20" s="296"/>
      <c r="AC20" s="12"/>
      <c r="AD20" s="208"/>
      <c r="AE20" s="117"/>
      <c r="AF20" s="110"/>
      <c r="AG20" s="377"/>
    </row>
    <row r="21" spans="1:33" ht="15.75" customHeight="1" thickBot="1">
      <c r="A21" s="313"/>
      <c r="B21" s="133" t="s">
        <v>117</v>
      </c>
      <c r="C21" s="297"/>
      <c r="D21" s="297"/>
      <c r="E21" s="134"/>
      <c r="F21" s="167"/>
      <c r="G21" s="135"/>
      <c r="H21" s="69"/>
      <c r="I21" s="136">
        <f t="shared" ref="I21:J21" si="2">AVERAGE(I5:I20)</f>
        <v>22</v>
      </c>
      <c r="J21" s="137">
        <f t="shared" si="2"/>
        <v>1800</v>
      </c>
      <c r="K21" s="138">
        <f t="shared" ref="K21" si="3">J21/I21</f>
        <v>81.818181818181813</v>
      </c>
      <c r="L21" s="136">
        <f t="shared" ref="L21:M21" si="4">AVERAGE(L5:L20)</f>
        <v>22</v>
      </c>
      <c r="M21" s="137">
        <f t="shared" si="4"/>
        <v>1603.4155331919187</v>
      </c>
      <c r="N21" s="138">
        <f>M21/L21</f>
        <v>72.8825242359963</v>
      </c>
      <c r="O21" s="139">
        <f>L21-I21</f>
        <v>0</v>
      </c>
      <c r="P21" s="140">
        <f>N21-K21</f>
        <v>-8.9356575821855131</v>
      </c>
      <c r="Q21" s="141">
        <f>N21/K21</f>
        <v>0.89078640732884373</v>
      </c>
      <c r="R21" s="308"/>
      <c r="S21" s="142">
        <f>S5</f>
        <v>0.20849537037037036</v>
      </c>
      <c r="T21" s="143">
        <f>INDEX(T5:T20,COUNTA(T5:T20))</f>
        <v>0.65214120370370365</v>
      </c>
      <c r="U21" s="144"/>
      <c r="V21" s="166"/>
      <c r="W21" s="167"/>
      <c r="X21" s="138"/>
      <c r="Y21" s="181">
        <f>SUM(Y5:Y20)</f>
        <v>0</v>
      </c>
      <c r="Z21" s="182">
        <f>SUM(Z5:Z20)</f>
        <v>0</v>
      </c>
      <c r="AA21" s="298"/>
      <c r="AB21" s="299"/>
      <c r="AC21" s="181">
        <f>SUM(AC5:AC20)</f>
        <v>11</v>
      </c>
      <c r="AD21" s="182">
        <f>SUM(AD5:AD20)</f>
        <v>0</v>
      </c>
      <c r="AE21" s="168">
        <f>M21-J21</f>
        <v>-196.58446680808129</v>
      </c>
      <c r="AF21" s="141">
        <f>M21/J21</f>
        <v>0.89078640732884373</v>
      </c>
      <c r="AG21" s="378"/>
    </row>
    <row r="22" spans="1:33" ht="15.75" customHeight="1">
      <c r="A22" s="300" t="s">
        <v>190</v>
      </c>
      <c r="B22" s="146" t="s">
        <v>186</v>
      </c>
      <c r="C22" s="304" t="s">
        <v>197</v>
      </c>
      <c r="D22" s="305"/>
      <c r="E22" s="147">
        <v>47.37</v>
      </c>
      <c r="F22" s="159">
        <v>1688</v>
      </c>
      <c r="G22" s="148">
        <f t="shared" ref="G22:G25" si="5">E22*F22</f>
        <v>79960.56</v>
      </c>
      <c r="H22" s="149"/>
      <c r="I22" s="153">
        <v>21</v>
      </c>
      <c r="J22" s="151">
        <v>2000</v>
      </c>
      <c r="K22" s="152">
        <f>J22/I22</f>
        <v>95.238095238095241</v>
      </c>
      <c r="L22" s="153">
        <v>21</v>
      </c>
      <c r="M22" s="151">
        <f>F22/V22*60</f>
        <v>1773.7302977232932</v>
      </c>
      <c r="N22" s="152">
        <f>M22/L22</f>
        <v>84.463347510633014</v>
      </c>
      <c r="O22" s="154">
        <f>L22-I22</f>
        <v>0</v>
      </c>
      <c r="P22" s="155">
        <f>N22-K22</f>
        <v>-10.774747727462227</v>
      </c>
      <c r="Q22" s="156">
        <f>N22/K22</f>
        <v>0.88686514886164658</v>
      </c>
      <c r="R22" s="306">
        <f>Q38</f>
        <v>0.88688835198776206</v>
      </c>
      <c r="S22" s="157">
        <v>0.29166666666666669</v>
      </c>
      <c r="T22" s="158">
        <v>0.33131944444444444</v>
      </c>
      <c r="U22" s="159"/>
      <c r="V22" s="160">
        <v>57.099999999999973</v>
      </c>
      <c r="W22" s="97"/>
      <c r="X22" s="98"/>
      <c r="Y22" s="12"/>
      <c r="Z22" s="208"/>
      <c r="AA22" s="309"/>
      <c r="AB22" s="310"/>
      <c r="AC22" s="12">
        <v>1</v>
      </c>
      <c r="AD22" s="208"/>
      <c r="AE22" s="115">
        <f>M22-J22</f>
        <v>-226.26970227670677</v>
      </c>
      <c r="AF22" s="156">
        <f>M22/J22</f>
        <v>0.88686514886164658</v>
      </c>
      <c r="AG22" s="389">
        <f>AF38</f>
        <v>0.88688835198776206</v>
      </c>
    </row>
    <row r="23" spans="1:33" ht="15.75" customHeight="1">
      <c r="A23" s="301"/>
      <c r="B23" s="163" t="s">
        <v>186</v>
      </c>
      <c r="C23" s="293" t="s">
        <v>199</v>
      </c>
      <c r="D23" s="294"/>
      <c r="E23" s="101">
        <v>53.76</v>
      </c>
      <c r="F23" s="111">
        <v>3631</v>
      </c>
      <c r="G23" s="103">
        <f t="shared" si="5"/>
        <v>195202.56</v>
      </c>
      <c r="H23" s="26"/>
      <c r="I23" s="107">
        <v>20</v>
      </c>
      <c r="J23" s="105">
        <v>2000</v>
      </c>
      <c r="K23" s="106">
        <f t="shared" si="1"/>
        <v>100</v>
      </c>
      <c r="L23" s="107">
        <v>20</v>
      </c>
      <c r="M23" s="105">
        <f>F23/V23*60</f>
        <v>1773.1416169289196</v>
      </c>
      <c r="N23" s="106">
        <f>M23/L23</f>
        <v>88.657080846445979</v>
      </c>
      <c r="O23" s="108">
        <f>L23-I23</f>
        <v>0</v>
      </c>
      <c r="P23" s="109">
        <f>N23-K23</f>
        <v>-11.342919153554021</v>
      </c>
      <c r="Q23" s="110">
        <f>N23/K23</f>
        <v>0.88657080846445979</v>
      </c>
      <c r="R23" s="307"/>
      <c r="S23" s="47">
        <v>0.33481481481481479</v>
      </c>
      <c r="T23" s="48">
        <v>0.4201388888888889</v>
      </c>
      <c r="U23" s="111">
        <v>5.0333333333332941</v>
      </c>
      <c r="V23" s="112">
        <v>122.86666666666672</v>
      </c>
      <c r="W23" s="113"/>
      <c r="X23" s="116"/>
      <c r="Y23" s="12"/>
      <c r="Z23" s="208"/>
      <c r="AA23" s="295"/>
      <c r="AB23" s="296"/>
      <c r="AC23" s="12">
        <v>2</v>
      </c>
      <c r="AD23" s="208"/>
      <c r="AE23" s="117">
        <f>M23-J23</f>
        <v>-226.85838307108042</v>
      </c>
      <c r="AF23" s="110">
        <f>M23/J23</f>
        <v>0.88657080846445979</v>
      </c>
      <c r="AG23" s="377"/>
    </row>
    <row r="24" spans="1:33" ht="15.75" customHeight="1">
      <c r="A24" s="301"/>
      <c r="B24" s="163" t="s">
        <v>186</v>
      </c>
      <c r="C24" s="293" t="s">
        <v>193</v>
      </c>
      <c r="D24" s="294"/>
      <c r="E24" s="101">
        <v>64.97</v>
      </c>
      <c r="F24" s="111">
        <v>879</v>
      </c>
      <c r="G24" s="103">
        <f t="shared" si="5"/>
        <v>57108.63</v>
      </c>
      <c r="H24" s="26"/>
      <c r="I24" s="107">
        <v>20</v>
      </c>
      <c r="J24" s="105">
        <v>2000</v>
      </c>
      <c r="K24" s="106">
        <f t="shared" si="1"/>
        <v>100</v>
      </c>
      <c r="L24" s="107">
        <v>20</v>
      </c>
      <c r="M24" s="105">
        <f>F24/V24*60</f>
        <v>1773.7668161434985</v>
      </c>
      <c r="N24" s="106">
        <f>M24/L24</f>
        <v>88.688340807174924</v>
      </c>
      <c r="O24" s="108">
        <f>L24-I24</f>
        <v>0</v>
      </c>
      <c r="P24" s="109">
        <f>N24-K24</f>
        <v>-11.311659192825076</v>
      </c>
      <c r="Q24" s="110">
        <f>N24/K24</f>
        <v>0.88688340807174926</v>
      </c>
      <c r="R24" s="307"/>
      <c r="S24" s="47">
        <v>0.42449074074074072</v>
      </c>
      <c r="T24" s="48">
        <v>0.44513888888888886</v>
      </c>
      <c r="U24" s="111">
        <v>6.2666666666666337</v>
      </c>
      <c r="V24" s="112">
        <v>29.73333333333332</v>
      </c>
      <c r="W24" s="113"/>
      <c r="X24" s="116"/>
      <c r="Y24" s="12"/>
      <c r="Z24" s="208"/>
      <c r="AA24" s="295"/>
      <c r="AB24" s="296"/>
      <c r="AC24" s="12">
        <v>1</v>
      </c>
      <c r="AD24" s="208"/>
      <c r="AE24" s="117">
        <f>M24-J24</f>
        <v>-226.23318385650146</v>
      </c>
      <c r="AF24" s="110">
        <f>M24/J24</f>
        <v>0.88688340807174926</v>
      </c>
      <c r="AG24" s="377"/>
    </row>
    <row r="25" spans="1:33" ht="15.75" customHeight="1">
      <c r="A25" s="301"/>
      <c r="B25" s="163" t="s">
        <v>191</v>
      </c>
      <c r="C25" s="293" t="s">
        <v>195</v>
      </c>
      <c r="D25" s="294"/>
      <c r="E25" s="101">
        <v>57.3</v>
      </c>
      <c r="F25" s="111">
        <v>1112</v>
      </c>
      <c r="G25" s="103">
        <f t="shared" si="5"/>
        <v>63717.599999999999</v>
      </c>
      <c r="H25" s="26"/>
      <c r="I25" s="107">
        <v>21</v>
      </c>
      <c r="J25" s="105">
        <v>2000</v>
      </c>
      <c r="K25" s="106">
        <f t="shared" si="1"/>
        <v>95.238095238095241</v>
      </c>
      <c r="L25" s="107">
        <v>21</v>
      </c>
      <c r="M25" s="105">
        <f>F25/V25*60</f>
        <v>1774.4680851063847</v>
      </c>
      <c r="N25" s="106">
        <f>M25/L25</f>
        <v>84.498480243161183</v>
      </c>
      <c r="O25" s="108">
        <f>L25-I25</f>
        <v>0</v>
      </c>
      <c r="P25" s="109">
        <f>N25-K25</f>
        <v>-10.739614994934058</v>
      </c>
      <c r="Q25" s="110">
        <f>N25/K25</f>
        <v>0.88723404255319238</v>
      </c>
      <c r="R25" s="307"/>
      <c r="S25" s="47">
        <v>0.44892361111111112</v>
      </c>
      <c r="T25" s="48">
        <v>0.47503472222222221</v>
      </c>
      <c r="U25" s="111">
        <v>5.4500000000000526</v>
      </c>
      <c r="V25" s="112">
        <v>37.599999999999966</v>
      </c>
      <c r="W25" s="113"/>
      <c r="X25" s="116"/>
      <c r="Y25" s="12"/>
      <c r="Z25" s="208"/>
      <c r="AA25" s="295"/>
      <c r="AB25" s="296"/>
      <c r="AC25" s="12">
        <v>1</v>
      </c>
      <c r="AD25" s="208"/>
      <c r="AE25" s="117">
        <f>M25-J25</f>
        <v>-225.53191489361529</v>
      </c>
      <c r="AF25" s="110">
        <f>M25/J25</f>
        <v>0.88723404255319238</v>
      </c>
      <c r="AG25" s="377"/>
    </row>
    <row r="26" spans="1:33" ht="15.75" customHeight="1">
      <c r="A26" s="302"/>
      <c r="B26" s="163"/>
      <c r="C26" s="293"/>
      <c r="D26" s="294"/>
      <c r="E26" s="101"/>
      <c r="F26" s="111"/>
      <c r="G26" s="103"/>
      <c r="H26" s="13"/>
      <c r="I26" s="118"/>
      <c r="J26" s="105"/>
      <c r="K26" s="106"/>
      <c r="L26" s="118"/>
      <c r="M26" s="105"/>
      <c r="N26" s="106"/>
      <c r="O26" s="108"/>
      <c r="P26" s="109"/>
      <c r="Q26" s="110"/>
      <c r="R26" s="307"/>
      <c r="S26" s="47"/>
      <c r="T26" s="48"/>
      <c r="U26" s="111"/>
      <c r="V26" s="112"/>
      <c r="W26" s="113"/>
      <c r="X26" s="116"/>
      <c r="Y26" s="12"/>
      <c r="Z26" s="208"/>
      <c r="AA26" s="295"/>
      <c r="AB26" s="296"/>
      <c r="AC26" s="12"/>
      <c r="AD26" s="208"/>
      <c r="AE26" s="117"/>
      <c r="AF26" s="110"/>
      <c r="AG26" s="377"/>
    </row>
    <row r="27" spans="1:33" ht="15.75" customHeight="1">
      <c r="A27" s="302"/>
      <c r="B27" s="163"/>
      <c r="C27" s="293"/>
      <c r="D27" s="294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307"/>
      <c r="S27" s="47"/>
      <c r="T27" s="48"/>
      <c r="U27" s="111"/>
      <c r="V27" s="112"/>
      <c r="W27" s="113"/>
      <c r="X27" s="116"/>
      <c r="Y27" s="12"/>
      <c r="Z27" s="208"/>
      <c r="AA27" s="295"/>
      <c r="AB27" s="296"/>
      <c r="AC27" s="12"/>
      <c r="AD27" s="208"/>
      <c r="AE27" s="117"/>
      <c r="AF27" s="110"/>
      <c r="AG27" s="377"/>
    </row>
    <row r="28" spans="1:33" ht="15.75" customHeight="1">
      <c r="A28" s="302"/>
      <c r="B28" s="163"/>
      <c r="C28" s="293"/>
      <c r="D28" s="294"/>
      <c r="E28" s="101"/>
      <c r="F28" s="111"/>
      <c r="G28" s="121"/>
      <c r="H28" s="62"/>
      <c r="I28" s="118"/>
      <c r="J28" s="105"/>
      <c r="K28" s="106"/>
      <c r="L28" s="118"/>
      <c r="M28" s="105"/>
      <c r="N28" s="106"/>
      <c r="O28" s="123"/>
      <c r="P28" s="124"/>
      <c r="Q28" s="125"/>
      <c r="R28" s="307"/>
      <c r="S28" s="47"/>
      <c r="T28" s="48"/>
      <c r="U28" s="111"/>
      <c r="V28" s="112"/>
      <c r="W28" s="113"/>
      <c r="X28" s="116"/>
      <c r="Y28" s="12"/>
      <c r="Z28" s="208"/>
      <c r="AA28" s="295"/>
      <c r="AB28" s="296"/>
      <c r="AC28" s="12"/>
      <c r="AD28" s="208"/>
      <c r="AE28" s="117"/>
      <c r="AF28" s="110"/>
      <c r="AG28" s="377"/>
    </row>
    <row r="29" spans="1:33" ht="15.75" customHeight="1">
      <c r="A29" s="302"/>
      <c r="B29" s="163"/>
      <c r="C29" s="293"/>
      <c r="D29" s="294"/>
      <c r="E29" s="101"/>
      <c r="F29" s="111"/>
      <c r="G29" s="121"/>
      <c r="H29" s="62"/>
      <c r="I29" s="118"/>
      <c r="J29" s="105"/>
      <c r="K29" s="106"/>
      <c r="L29" s="118"/>
      <c r="M29" s="105"/>
      <c r="N29" s="106"/>
      <c r="O29" s="123"/>
      <c r="P29" s="124"/>
      <c r="Q29" s="125"/>
      <c r="R29" s="307"/>
      <c r="S29" s="47"/>
      <c r="T29" s="48"/>
      <c r="U29" s="111"/>
      <c r="V29" s="112"/>
      <c r="W29" s="113"/>
      <c r="X29" s="116"/>
      <c r="Y29" s="12"/>
      <c r="Z29" s="208"/>
      <c r="AA29" s="295"/>
      <c r="AB29" s="296"/>
      <c r="AC29" s="12"/>
      <c r="AD29" s="208"/>
      <c r="AE29" s="117"/>
      <c r="AF29" s="110"/>
      <c r="AG29" s="377"/>
    </row>
    <row r="30" spans="1:33" ht="15.75" customHeight="1">
      <c r="A30" s="302"/>
      <c r="B30" s="163"/>
      <c r="C30" s="293"/>
      <c r="D30" s="294"/>
      <c r="E30" s="101"/>
      <c r="F30" s="111"/>
      <c r="G30" s="121"/>
      <c r="H30" s="62"/>
      <c r="I30" s="118"/>
      <c r="J30" s="105"/>
      <c r="K30" s="106"/>
      <c r="L30" s="118"/>
      <c r="M30" s="105"/>
      <c r="N30" s="106"/>
      <c r="O30" s="123"/>
      <c r="P30" s="124"/>
      <c r="Q30" s="125"/>
      <c r="R30" s="307"/>
      <c r="S30" s="47"/>
      <c r="T30" s="48"/>
      <c r="U30" s="111"/>
      <c r="V30" s="112"/>
      <c r="W30" s="113"/>
      <c r="X30" s="116"/>
      <c r="Y30" s="12"/>
      <c r="Z30" s="208"/>
      <c r="AA30" s="295"/>
      <c r="AB30" s="296"/>
      <c r="AC30" s="12"/>
      <c r="AD30" s="208"/>
      <c r="AE30" s="117"/>
      <c r="AF30" s="110"/>
      <c r="AG30" s="377"/>
    </row>
    <row r="31" spans="1:33" ht="15.75" customHeight="1">
      <c r="A31" s="302"/>
      <c r="B31" s="163"/>
      <c r="C31" s="293"/>
      <c r="D31" s="294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307"/>
      <c r="S31" s="47"/>
      <c r="T31" s="48"/>
      <c r="U31" s="111"/>
      <c r="V31" s="112"/>
      <c r="W31" s="113"/>
      <c r="X31" s="116"/>
      <c r="Y31" s="12"/>
      <c r="Z31" s="208"/>
      <c r="AA31" s="295"/>
      <c r="AB31" s="296"/>
      <c r="AC31" s="12"/>
      <c r="AD31" s="208"/>
      <c r="AE31" s="117"/>
      <c r="AF31" s="110"/>
      <c r="AG31" s="377"/>
    </row>
    <row r="32" spans="1:33" ht="15.75" customHeight="1">
      <c r="A32" s="302"/>
      <c r="B32" s="163"/>
      <c r="C32" s="293"/>
      <c r="D32" s="294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307"/>
      <c r="S32" s="47"/>
      <c r="T32" s="48"/>
      <c r="U32" s="111"/>
      <c r="V32" s="112"/>
      <c r="W32" s="113"/>
      <c r="X32" s="116"/>
      <c r="Y32" s="12"/>
      <c r="Z32" s="208"/>
      <c r="AA32" s="295"/>
      <c r="AB32" s="296"/>
      <c r="AC32" s="12"/>
      <c r="AD32" s="208"/>
      <c r="AE32" s="117"/>
      <c r="AF32" s="110"/>
      <c r="AG32" s="377"/>
    </row>
    <row r="33" spans="1:33" ht="15.75" customHeight="1">
      <c r="A33" s="302"/>
      <c r="B33" s="163"/>
      <c r="C33" s="293"/>
      <c r="D33" s="294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307"/>
      <c r="S33" s="47"/>
      <c r="T33" s="48"/>
      <c r="U33" s="111"/>
      <c r="V33" s="112"/>
      <c r="W33" s="113"/>
      <c r="X33" s="116"/>
      <c r="Y33" s="12"/>
      <c r="Z33" s="208"/>
      <c r="AA33" s="295"/>
      <c r="AB33" s="296"/>
      <c r="AC33" s="12"/>
      <c r="AD33" s="208"/>
      <c r="AE33" s="117"/>
      <c r="AF33" s="110"/>
      <c r="AG33" s="377"/>
    </row>
    <row r="34" spans="1:33" ht="15.75" customHeight="1">
      <c r="A34" s="302"/>
      <c r="B34" s="163"/>
      <c r="C34" s="293"/>
      <c r="D34" s="294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307"/>
      <c r="S34" s="47"/>
      <c r="T34" s="48"/>
      <c r="U34" s="111"/>
      <c r="V34" s="112"/>
      <c r="W34" s="113"/>
      <c r="X34" s="116"/>
      <c r="Y34" s="12"/>
      <c r="Z34" s="208"/>
      <c r="AA34" s="295"/>
      <c r="AB34" s="296"/>
      <c r="AC34" s="12"/>
      <c r="AD34" s="208"/>
      <c r="AE34" s="117"/>
      <c r="AF34" s="110"/>
      <c r="AG34" s="377"/>
    </row>
    <row r="35" spans="1:33" ht="15.75" customHeight="1">
      <c r="A35" s="302"/>
      <c r="B35" s="163"/>
      <c r="C35" s="293"/>
      <c r="D35" s="294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307"/>
      <c r="S35" s="47"/>
      <c r="T35" s="48"/>
      <c r="U35" s="111"/>
      <c r="V35" s="112"/>
      <c r="W35" s="185"/>
      <c r="X35" s="186"/>
      <c r="Y35" s="12"/>
      <c r="Z35" s="208"/>
      <c r="AA35" s="295"/>
      <c r="AB35" s="296"/>
      <c r="AC35" s="12"/>
      <c r="AD35" s="208"/>
      <c r="AE35" s="117"/>
      <c r="AF35" s="110"/>
      <c r="AG35" s="377"/>
    </row>
    <row r="36" spans="1:33" ht="15.75" customHeight="1">
      <c r="A36" s="302"/>
      <c r="B36" s="163"/>
      <c r="C36" s="293"/>
      <c r="D36" s="294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307"/>
      <c r="S36" s="47"/>
      <c r="T36" s="48"/>
      <c r="U36" s="111"/>
      <c r="V36" s="112"/>
      <c r="W36" s="187"/>
      <c r="X36" s="188"/>
      <c r="Y36" s="12"/>
      <c r="Z36" s="208"/>
      <c r="AA36" s="295"/>
      <c r="AB36" s="296"/>
      <c r="AC36" s="12"/>
      <c r="AD36" s="208"/>
      <c r="AE36" s="117"/>
      <c r="AF36" s="110"/>
      <c r="AG36" s="377"/>
    </row>
    <row r="37" spans="1:33" ht="15.75" customHeight="1">
      <c r="A37" s="302"/>
      <c r="B37" s="100"/>
      <c r="C37" s="293"/>
      <c r="D37" s="294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307"/>
      <c r="S37" s="47"/>
      <c r="T37" s="48"/>
      <c r="U37" s="130"/>
      <c r="V37" s="112"/>
      <c r="W37" s="187"/>
      <c r="X37" s="188"/>
      <c r="Y37" s="12"/>
      <c r="Z37" s="208"/>
      <c r="AA37" s="295"/>
      <c r="AB37" s="296"/>
      <c r="AC37" s="12"/>
      <c r="AD37" s="208"/>
      <c r="AE37" s="117"/>
      <c r="AF37" s="110"/>
      <c r="AG37" s="377"/>
    </row>
    <row r="38" spans="1:33" ht="15.75" customHeight="1" thickBot="1">
      <c r="A38" s="303"/>
      <c r="B38" s="133" t="s">
        <v>117</v>
      </c>
      <c r="C38" s="297"/>
      <c r="D38" s="297"/>
      <c r="E38" s="134"/>
      <c r="F38" s="167"/>
      <c r="G38" s="135"/>
      <c r="H38" s="69"/>
      <c r="I38" s="136">
        <f t="shared" ref="I38:J38" si="6">AVERAGE(I22:I37)</f>
        <v>20.5</v>
      </c>
      <c r="J38" s="137">
        <f t="shared" si="6"/>
        <v>2000</v>
      </c>
      <c r="K38" s="138">
        <f t="shared" ref="K38" si="7">J38/I38</f>
        <v>97.560975609756099</v>
      </c>
      <c r="L38" s="136">
        <f t="shared" ref="L38:M38" si="8">AVERAGE(L22:L37)</f>
        <v>20.5</v>
      </c>
      <c r="M38" s="137">
        <f t="shared" si="8"/>
        <v>1773.776703975524</v>
      </c>
      <c r="N38" s="138">
        <f>M38/L38</f>
        <v>86.525692876854833</v>
      </c>
      <c r="O38" s="139">
        <f>L38-I38</f>
        <v>0</v>
      </c>
      <c r="P38" s="140">
        <f>N38-K38</f>
        <v>-11.035282732901265</v>
      </c>
      <c r="Q38" s="141">
        <f>N38/K38</f>
        <v>0.88688835198776206</v>
      </c>
      <c r="R38" s="308"/>
      <c r="S38" s="142">
        <f>S22</f>
        <v>0.29166666666666669</v>
      </c>
      <c r="T38" s="143">
        <f>INDEX(T22:T37,COUNTA(T22:T37))</f>
        <v>0.47503472222222221</v>
      </c>
      <c r="U38" s="144"/>
      <c r="V38" s="166"/>
      <c r="W38" s="189"/>
      <c r="X38" s="190"/>
      <c r="Y38" s="181">
        <f>SUM(Y22:Y37)</f>
        <v>0</v>
      </c>
      <c r="Z38" s="182">
        <f>SUM(Z22:Z37)</f>
        <v>0</v>
      </c>
      <c r="AA38" s="298"/>
      <c r="AB38" s="299"/>
      <c r="AC38" s="181">
        <f>SUM(AC22:AC37)</f>
        <v>5</v>
      </c>
      <c r="AD38" s="182">
        <f>SUM(AD22:AD37)</f>
        <v>0</v>
      </c>
      <c r="AE38" s="168">
        <f>M38-J38</f>
        <v>-226.22329602447599</v>
      </c>
      <c r="AF38" s="141">
        <f>M38/J38</f>
        <v>0.88688835198776206</v>
      </c>
      <c r="AG38" s="378"/>
    </row>
    <row r="39" spans="1:33" ht="15.75" customHeight="1">
      <c r="A39" s="311" t="s">
        <v>196</v>
      </c>
      <c r="B39" s="146" t="s">
        <v>186</v>
      </c>
      <c r="C39" s="304" t="s">
        <v>194</v>
      </c>
      <c r="D39" s="305"/>
      <c r="E39" s="147">
        <v>59.34</v>
      </c>
      <c r="F39" s="97">
        <v>1561</v>
      </c>
      <c r="G39" s="148">
        <f t="shared" ref="G39:G42" si="9">E39*F39</f>
        <v>92629.74</v>
      </c>
      <c r="H39" s="149"/>
      <c r="I39" s="150">
        <v>24</v>
      </c>
      <c r="J39" s="151">
        <v>2000</v>
      </c>
      <c r="K39" s="152">
        <f>J39/I39</f>
        <v>83.333333333333329</v>
      </c>
      <c r="L39" s="153">
        <v>24</v>
      </c>
      <c r="M39" s="151">
        <f>F39/V39*60</f>
        <v>1773.8636363636358</v>
      </c>
      <c r="N39" s="152">
        <f>M39/L39</f>
        <v>73.91098484848483</v>
      </c>
      <c r="O39" s="154">
        <f>L39-I39</f>
        <v>0</v>
      </c>
      <c r="P39" s="155">
        <f>N39-K39</f>
        <v>-9.4223484848484986</v>
      </c>
      <c r="Q39" s="156">
        <f>N39/K39</f>
        <v>0.88693181818181799</v>
      </c>
      <c r="R39" s="306">
        <f>Q55</f>
        <v>0.88742097656882268</v>
      </c>
      <c r="S39" s="157">
        <v>0.29180555555555554</v>
      </c>
      <c r="T39" s="158">
        <v>0.32847222222222222</v>
      </c>
      <c r="U39" s="159"/>
      <c r="V39" s="160">
        <v>52.800000000000018</v>
      </c>
      <c r="W39" s="158"/>
      <c r="X39" s="169"/>
      <c r="Y39" s="12"/>
      <c r="Z39" s="208"/>
      <c r="AA39" s="309"/>
      <c r="AB39" s="310"/>
      <c r="AC39" s="12">
        <v>1</v>
      </c>
      <c r="AD39" s="208"/>
      <c r="AE39" s="115">
        <f>M39-J39</f>
        <v>-226.13636363636419</v>
      </c>
      <c r="AF39" s="156">
        <f>M39/J39</f>
        <v>0.88693181818181788</v>
      </c>
      <c r="AG39" s="290">
        <f>AF55</f>
        <v>0.88742097656882268</v>
      </c>
    </row>
    <row r="40" spans="1:33" ht="15.75" customHeight="1">
      <c r="A40" s="312"/>
      <c r="B40" s="163" t="s">
        <v>186</v>
      </c>
      <c r="C40" s="293" t="s">
        <v>188</v>
      </c>
      <c r="D40" s="294"/>
      <c r="E40" s="101">
        <v>58.67</v>
      </c>
      <c r="F40" s="102">
        <v>3791</v>
      </c>
      <c r="G40" s="103">
        <f t="shared" si="9"/>
        <v>222417.97</v>
      </c>
      <c r="H40" s="26"/>
      <c r="I40" s="104">
        <v>23</v>
      </c>
      <c r="J40" s="105">
        <v>2000</v>
      </c>
      <c r="K40" s="106">
        <f t="shared" si="1"/>
        <v>86.956521739130437</v>
      </c>
      <c r="L40" s="107">
        <v>23</v>
      </c>
      <c r="M40" s="105">
        <f>F40/V40*60</f>
        <v>1777.0312499999995</v>
      </c>
      <c r="N40" s="106">
        <f>M40/L40</f>
        <v>77.262228260869549</v>
      </c>
      <c r="O40" s="108">
        <f>L40-I40</f>
        <v>0</v>
      </c>
      <c r="P40" s="109">
        <f>N40-K40</f>
        <v>-9.6942934782608887</v>
      </c>
      <c r="Q40" s="110">
        <f>N40/K40</f>
        <v>0.88851562499999981</v>
      </c>
      <c r="R40" s="307"/>
      <c r="S40" s="47">
        <v>0.33194444444444443</v>
      </c>
      <c r="T40" s="48">
        <v>0.42083333333333334</v>
      </c>
      <c r="U40" s="111">
        <v>4.9999999999999822</v>
      </c>
      <c r="V40" s="112">
        <v>128.00000000000003</v>
      </c>
      <c r="W40" s="113"/>
      <c r="X40" s="116"/>
      <c r="Y40" s="12"/>
      <c r="Z40" s="208"/>
      <c r="AA40" s="295"/>
      <c r="AB40" s="296"/>
      <c r="AC40" s="12">
        <v>2</v>
      </c>
      <c r="AD40" s="208"/>
      <c r="AE40" s="117">
        <f>M40-J40</f>
        <v>-222.96875000000045</v>
      </c>
      <c r="AF40" s="110">
        <f>M40/J40</f>
        <v>0.88851562499999981</v>
      </c>
      <c r="AG40" s="291"/>
    </row>
    <row r="41" spans="1:33" ht="15.75" customHeight="1">
      <c r="A41" s="312"/>
      <c r="B41" s="163" t="s">
        <v>186</v>
      </c>
      <c r="C41" s="293" t="s">
        <v>200</v>
      </c>
      <c r="D41" s="294"/>
      <c r="E41" s="101">
        <v>71.55</v>
      </c>
      <c r="F41" s="102">
        <v>2284</v>
      </c>
      <c r="G41" s="103">
        <f t="shared" si="9"/>
        <v>163420.19999999998</v>
      </c>
      <c r="H41" s="26"/>
      <c r="I41" s="104">
        <v>22</v>
      </c>
      <c r="J41" s="105">
        <v>2000</v>
      </c>
      <c r="K41" s="106">
        <f t="shared" si="1"/>
        <v>90.909090909090907</v>
      </c>
      <c r="L41" s="107">
        <v>22</v>
      </c>
      <c r="M41" s="105">
        <f>F41/V41*60</f>
        <v>1774.7463846319872</v>
      </c>
      <c r="N41" s="106">
        <f>M41/L41</f>
        <v>80.670290210544877</v>
      </c>
      <c r="O41" s="108">
        <f>L41-I41</f>
        <v>0</v>
      </c>
      <c r="P41" s="109">
        <f>N41-K41</f>
        <v>-10.238800698546029</v>
      </c>
      <c r="Q41" s="110">
        <f>N41/K41</f>
        <v>0.88737319231599365</v>
      </c>
      <c r="R41" s="307"/>
      <c r="S41" s="47">
        <v>0.42430555555555555</v>
      </c>
      <c r="T41" s="48">
        <v>0.47792824074074075</v>
      </c>
      <c r="U41" s="111">
        <v>4.9999999999999822</v>
      </c>
      <c r="V41" s="112">
        <v>77.216666666666697</v>
      </c>
      <c r="W41" s="113">
        <v>0.47792824074074075</v>
      </c>
      <c r="X41" s="116">
        <v>0.51673611111111106</v>
      </c>
      <c r="Y41" s="12"/>
      <c r="Z41" s="208"/>
      <c r="AA41" s="295"/>
      <c r="AB41" s="296"/>
      <c r="AC41" s="12">
        <v>2</v>
      </c>
      <c r="AD41" s="208"/>
      <c r="AE41" s="117">
        <f>M41-J41</f>
        <v>-225.25361536801279</v>
      </c>
      <c r="AF41" s="110">
        <f>M41/J41</f>
        <v>0.88737319231599365</v>
      </c>
      <c r="AG41" s="291"/>
    </row>
    <row r="42" spans="1:33" ht="15.75" customHeight="1">
      <c r="A42" s="312"/>
      <c r="B42" s="163" t="s">
        <v>186</v>
      </c>
      <c r="C42" s="293" t="s">
        <v>198</v>
      </c>
      <c r="D42" s="294"/>
      <c r="E42" s="101">
        <v>59.54</v>
      </c>
      <c r="F42" s="102">
        <v>3308</v>
      </c>
      <c r="G42" s="103">
        <f t="shared" si="9"/>
        <v>196958.32</v>
      </c>
      <c r="H42" s="26"/>
      <c r="I42" s="104">
        <v>23</v>
      </c>
      <c r="J42" s="105">
        <v>2000</v>
      </c>
      <c r="K42" s="106">
        <f t="shared" si="1"/>
        <v>86.956521739130437</v>
      </c>
      <c r="L42" s="107">
        <v>23</v>
      </c>
      <c r="M42" s="105">
        <f>F42/V42*60</f>
        <v>1773.7265415549589</v>
      </c>
      <c r="N42" s="106">
        <f>M42/L42</f>
        <v>77.118545284998206</v>
      </c>
      <c r="O42" s="108">
        <f>L42-I42</f>
        <v>0</v>
      </c>
      <c r="P42" s="109">
        <f>N42-K42</f>
        <v>-9.8379764541322317</v>
      </c>
      <c r="Q42" s="110">
        <f>N42/K42</f>
        <v>0.88686327077747928</v>
      </c>
      <c r="R42" s="307"/>
      <c r="S42" s="47">
        <v>0.51673611111111106</v>
      </c>
      <c r="T42" s="48">
        <v>0.59444444444444444</v>
      </c>
      <c r="U42" s="111">
        <v>55.883333333333248</v>
      </c>
      <c r="V42" s="112">
        <v>111.90000000000006</v>
      </c>
      <c r="W42" s="113"/>
      <c r="X42" s="116"/>
      <c r="Y42" s="12"/>
      <c r="Z42" s="208"/>
      <c r="AA42" s="295"/>
      <c r="AB42" s="296"/>
      <c r="AC42" s="12">
        <v>2</v>
      </c>
      <c r="AD42" s="208"/>
      <c r="AE42" s="117">
        <f>M42-J42</f>
        <v>-226.27345844504111</v>
      </c>
      <c r="AF42" s="110">
        <f>M42/J42</f>
        <v>0.8868632707774794</v>
      </c>
      <c r="AG42" s="291"/>
    </row>
    <row r="43" spans="1:33" ht="15.75" customHeight="1">
      <c r="A43" s="312"/>
      <c r="B43" s="163"/>
      <c r="C43" s="293"/>
      <c r="D43" s="294"/>
      <c r="E43" s="101"/>
      <c r="F43" s="102"/>
      <c r="G43" s="103"/>
      <c r="H43" s="13"/>
      <c r="I43" s="104"/>
      <c r="J43" s="105"/>
      <c r="K43" s="106"/>
      <c r="L43" s="118"/>
      <c r="M43" s="105"/>
      <c r="N43" s="106"/>
      <c r="O43" s="108"/>
      <c r="P43" s="109"/>
      <c r="Q43" s="110"/>
      <c r="R43" s="307"/>
      <c r="S43" s="47"/>
      <c r="T43" s="48"/>
      <c r="U43" s="111"/>
      <c r="V43" s="112"/>
      <c r="W43" s="113"/>
      <c r="X43" s="116"/>
      <c r="Y43" s="12"/>
      <c r="Z43" s="208"/>
      <c r="AA43" s="295"/>
      <c r="AB43" s="296"/>
      <c r="AC43" s="12"/>
      <c r="AD43" s="208"/>
      <c r="AE43" s="117"/>
      <c r="AF43" s="110"/>
      <c r="AG43" s="291"/>
    </row>
    <row r="44" spans="1:33" ht="15.75" customHeight="1">
      <c r="A44" s="312"/>
      <c r="B44" s="163"/>
      <c r="C44" s="293"/>
      <c r="D44" s="294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307"/>
      <c r="S44" s="47"/>
      <c r="T44" s="48"/>
      <c r="U44" s="111"/>
      <c r="V44" s="112"/>
      <c r="W44" s="113"/>
      <c r="X44" s="116"/>
      <c r="Y44" s="12"/>
      <c r="Z44" s="208"/>
      <c r="AA44" s="295"/>
      <c r="AB44" s="296"/>
      <c r="AC44" s="12"/>
      <c r="AD44" s="208"/>
      <c r="AE44" s="117"/>
      <c r="AF44" s="110"/>
      <c r="AG44" s="291"/>
    </row>
    <row r="45" spans="1:33" ht="15.75" customHeight="1">
      <c r="A45" s="312"/>
      <c r="B45" s="163"/>
      <c r="C45" s="293"/>
      <c r="D45" s="294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307"/>
      <c r="S45" s="119"/>
      <c r="T45" s="120"/>
      <c r="U45" s="111"/>
      <c r="V45" s="112"/>
      <c r="W45" s="120"/>
      <c r="X45" s="191"/>
      <c r="Y45" s="12"/>
      <c r="Z45" s="208"/>
      <c r="AA45" s="295"/>
      <c r="AB45" s="296"/>
      <c r="AC45" s="12"/>
      <c r="AD45" s="208"/>
      <c r="AE45" s="117"/>
      <c r="AF45" s="110"/>
      <c r="AG45" s="291"/>
    </row>
    <row r="46" spans="1:33" ht="15.75" customHeight="1">
      <c r="A46" s="312"/>
      <c r="B46" s="163"/>
      <c r="C46" s="293"/>
      <c r="D46" s="294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07"/>
      <c r="S46" s="119"/>
      <c r="T46" s="120"/>
      <c r="U46" s="111"/>
      <c r="V46" s="112"/>
      <c r="W46" s="120"/>
      <c r="X46" s="191"/>
      <c r="Y46" s="12"/>
      <c r="Z46" s="208"/>
      <c r="AA46" s="295"/>
      <c r="AB46" s="296"/>
      <c r="AC46" s="12"/>
      <c r="AD46" s="208"/>
      <c r="AE46" s="117"/>
      <c r="AF46" s="110"/>
      <c r="AG46" s="291"/>
    </row>
    <row r="47" spans="1:33" ht="15.75" customHeight="1">
      <c r="A47" s="312"/>
      <c r="B47" s="163"/>
      <c r="C47" s="293"/>
      <c r="D47" s="294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07"/>
      <c r="S47" s="119"/>
      <c r="T47" s="120"/>
      <c r="U47" s="111"/>
      <c r="V47" s="112"/>
      <c r="W47" s="120"/>
      <c r="X47" s="191"/>
      <c r="Y47" s="12"/>
      <c r="Z47" s="208"/>
      <c r="AA47" s="295"/>
      <c r="AB47" s="296"/>
      <c r="AC47" s="12"/>
      <c r="AD47" s="208"/>
      <c r="AE47" s="117"/>
      <c r="AF47" s="110"/>
      <c r="AG47" s="291"/>
    </row>
    <row r="48" spans="1:33" ht="15.75" customHeight="1">
      <c r="A48" s="312"/>
      <c r="B48" s="163"/>
      <c r="C48" s="293"/>
      <c r="D48" s="294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07"/>
      <c r="S48" s="119"/>
      <c r="T48" s="120"/>
      <c r="U48" s="111"/>
      <c r="V48" s="112"/>
      <c r="W48" s="120"/>
      <c r="X48" s="191"/>
      <c r="Y48" s="12"/>
      <c r="Z48" s="208"/>
      <c r="AA48" s="295"/>
      <c r="AB48" s="296"/>
      <c r="AC48" s="12"/>
      <c r="AD48" s="208"/>
      <c r="AE48" s="117"/>
      <c r="AF48" s="110"/>
      <c r="AG48" s="291"/>
    </row>
    <row r="49" spans="1:33" ht="15.75" customHeight="1">
      <c r="A49" s="312"/>
      <c r="B49" s="163"/>
      <c r="C49" s="293"/>
      <c r="D49" s="294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07"/>
      <c r="S49" s="119"/>
      <c r="T49" s="120"/>
      <c r="U49" s="111"/>
      <c r="V49" s="112"/>
      <c r="W49" s="120"/>
      <c r="X49" s="191"/>
      <c r="Y49" s="12"/>
      <c r="Z49" s="208"/>
      <c r="AA49" s="295"/>
      <c r="AB49" s="296"/>
      <c r="AC49" s="12"/>
      <c r="AD49" s="208"/>
      <c r="AE49" s="117"/>
      <c r="AF49" s="110"/>
      <c r="AG49" s="291"/>
    </row>
    <row r="50" spans="1:33" ht="15.75" customHeight="1">
      <c r="A50" s="312"/>
      <c r="B50" s="163"/>
      <c r="C50" s="293"/>
      <c r="D50" s="294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07"/>
      <c r="S50" s="119"/>
      <c r="T50" s="120"/>
      <c r="U50" s="111"/>
      <c r="V50" s="112"/>
      <c r="W50" s="120"/>
      <c r="X50" s="191"/>
      <c r="Y50" s="12"/>
      <c r="Z50" s="208"/>
      <c r="AA50" s="295"/>
      <c r="AB50" s="296"/>
      <c r="AC50" s="12"/>
      <c r="AD50" s="208"/>
      <c r="AE50" s="117"/>
      <c r="AF50" s="110"/>
      <c r="AG50" s="291"/>
    </row>
    <row r="51" spans="1:33" ht="15.75" customHeight="1">
      <c r="A51" s="312"/>
      <c r="B51" s="163"/>
      <c r="C51" s="293"/>
      <c r="D51" s="294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07"/>
      <c r="S51" s="119"/>
      <c r="T51" s="120"/>
      <c r="U51" s="111"/>
      <c r="V51" s="112"/>
      <c r="W51" s="120"/>
      <c r="X51" s="191"/>
      <c r="Y51" s="12"/>
      <c r="Z51" s="208"/>
      <c r="AA51" s="295"/>
      <c r="AB51" s="296"/>
      <c r="AC51" s="12"/>
      <c r="AD51" s="208"/>
      <c r="AE51" s="117"/>
      <c r="AF51" s="110"/>
      <c r="AG51" s="291"/>
    </row>
    <row r="52" spans="1:33" ht="15.75" customHeight="1">
      <c r="A52" s="312"/>
      <c r="B52" s="163"/>
      <c r="C52" s="293"/>
      <c r="D52" s="294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07"/>
      <c r="S52" s="119"/>
      <c r="T52" s="120"/>
      <c r="U52" s="111"/>
      <c r="V52" s="112"/>
      <c r="W52" s="120"/>
      <c r="X52" s="191"/>
      <c r="Y52" s="12"/>
      <c r="Z52" s="208"/>
      <c r="AA52" s="295"/>
      <c r="AB52" s="296"/>
      <c r="AC52" s="12"/>
      <c r="AD52" s="208"/>
      <c r="AE52" s="117"/>
      <c r="AF52" s="110"/>
      <c r="AG52" s="291"/>
    </row>
    <row r="53" spans="1:33" ht="15.75" customHeight="1">
      <c r="A53" s="312"/>
      <c r="B53" s="163"/>
      <c r="C53" s="293"/>
      <c r="D53" s="294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07"/>
      <c r="S53" s="119"/>
      <c r="T53" s="120"/>
      <c r="U53" s="111"/>
      <c r="V53" s="112"/>
      <c r="W53" s="120"/>
      <c r="X53" s="191"/>
      <c r="Y53" s="12"/>
      <c r="Z53" s="208"/>
      <c r="AA53" s="295"/>
      <c r="AB53" s="296"/>
      <c r="AC53" s="12"/>
      <c r="AD53" s="208"/>
      <c r="AE53" s="117"/>
      <c r="AF53" s="110"/>
      <c r="AG53" s="291"/>
    </row>
    <row r="54" spans="1:33" ht="15.75" customHeight="1">
      <c r="A54" s="312"/>
      <c r="B54" s="163"/>
      <c r="C54" s="293"/>
      <c r="D54" s="294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07"/>
      <c r="S54" s="119"/>
      <c r="T54" s="120"/>
      <c r="U54" s="130"/>
      <c r="V54" s="131"/>
      <c r="W54" s="126"/>
      <c r="X54" s="127"/>
      <c r="Y54" s="12"/>
      <c r="Z54" s="208"/>
      <c r="AA54" s="295"/>
      <c r="AB54" s="296"/>
      <c r="AC54" s="12"/>
      <c r="AD54" s="208"/>
      <c r="AE54" s="165"/>
      <c r="AF54" s="125"/>
      <c r="AG54" s="291"/>
    </row>
    <row r="55" spans="1:33" ht="15.75" customHeight="1" thickBot="1">
      <c r="A55" s="313"/>
      <c r="B55" s="133" t="s">
        <v>117</v>
      </c>
      <c r="C55" s="297"/>
      <c r="D55" s="297"/>
      <c r="E55" s="134"/>
      <c r="F55" s="167"/>
      <c r="G55" s="135"/>
      <c r="H55" s="69"/>
      <c r="I55" s="136">
        <f t="shared" ref="I55:J55" si="10">AVERAGE(I39:I54)</f>
        <v>23</v>
      </c>
      <c r="J55" s="137">
        <f t="shared" si="10"/>
        <v>2000</v>
      </c>
      <c r="K55" s="138">
        <f t="shared" ref="K55" si="11">J55/I55</f>
        <v>86.956521739130437</v>
      </c>
      <c r="L55" s="136">
        <f t="shared" ref="L55:M55" si="12">AVERAGE(L39:L54)</f>
        <v>23</v>
      </c>
      <c r="M55" s="137">
        <f t="shared" si="12"/>
        <v>1774.8419531376453</v>
      </c>
      <c r="N55" s="138">
        <f t="shared" ref="N55:N63" si="13">M55/L55</f>
        <v>77.167041440767193</v>
      </c>
      <c r="O55" s="139">
        <f t="shared" ref="O55:O63" si="14">L55-I55</f>
        <v>0</v>
      </c>
      <c r="P55" s="140">
        <f t="shared" ref="P55:P63" si="15">N55-K55</f>
        <v>-9.7894802983632445</v>
      </c>
      <c r="Q55" s="141">
        <f t="shared" ref="Q55:Q63" si="16">N55/K55</f>
        <v>0.88742097656882268</v>
      </c>
      <c r="R55" s="308"/>
      <c r="S55" s="142">
        <f>S39</f>
        <v>0.29180555555555554</v>
      </c>
      <c r="T55" s="143">
        <f>INDEX(T39:T54,COUNTA(T39:T54))</f>
        <v>0.59444444444444444</v>
      </c>
      <c r="U55" s="144"/>
      <c r="V55" s="166"/>
      <c r="W55" s="167"/>
      <c r="X55" s="138"/>
      <c r="Y55" s="181">
        <f>SUM(Y39:Y54)</f>
        <v>0</v>
      </c>
      <c r="Z55" s="182">
        <f>SUM(Z39:Z54)</f>
        <v>0</v>
      </c>
      <c r="AA55" s="298"/>
      <c r="AB55" s="299"/>
      <c r="AC55" s="181">
        <f>SUM(AC39:AC54)</f>
        <v>7</v>
      </c>
      <c r="AD55" s="194">
        <f>SUM(AD39:AD54)</f>
        <v>0</v>
      </c>
      <c r="AE55" s="168">
        <f t="shared" ref="AE55:AE63" si="17">M55-J55</f>
        <v>-225.15804686235469</v>
      </c>
      <c r="AF55" s="141">
        <f t="shared" ref="AF55:AF63" si="18">M55/J55</f>
        <v>0.88742097656882268</v>
      </c>
      <c r="AG55" s="292"/>
    </row>
    <row r="56" spans="1:33" ht="15.75" customHeight="1">
      <c r="A56" s="300" t="s">
        <v>231</v>
      </c>
      <c r="B56" s="114" t="s">
        <v>191</v>
      </c>
      <c r="C56" s="375" t="s">
        <v>192</v>
      </c>
      <c r="D56" s="375"/>
      <c r="E56" s="147">
        <v>57.3</v>
      </c>
      <c r="F56" s="97">
        <v>2161</v>
      </c>
      <c r="G56" s="148">
        <f t="shared" ref="G56:G63" si="19">E56*F56</f>
        <v>123825.29999999999</v>
      </c>
      <c r="H56" s="149"/>
      <c r="I56" s="150">
        <v>22</v>
      </c>
      <c r="J56" s="151">
        <v>1800</v>
      </c>
      <c r="K56" s="152">
        <f>J56/I56</f>
        <v>81.818181818181813</v>
      </c>
      <c r="L56" s="153">
        <v>22</v>
      </c>
      <c r="M56" s="151">
        <f t="shared" ref="M56:M63" si="20">F56/V56*60</f>
        <v>1598.1101068200501</v>
      </c>
      <c r="N56" s="152">
        <f t="shared" si="13"/>
        <v>72.641368491820458</v>
      </c>
      <c r="O56" s="154">
        <f t="shared" si="14"/>
        <v>0</v>
      </c>
      <c r="P56" s="155">
        <f t="shared" si="15"/>
        <v>-9.1768133263613549</v>
      </c>
      <c r="Q56" s="156">
        <f t="shared" si="16"/>
        <v>0.88783894823336118</v>
      </c>
      <c r="R56" s="306">
        <f>Q72</f>
        <v>0.88874923728381761</v>
      </c>
      <c r="S56" s="157">
        <v>0.29166666666666669</v>
      </c>
      <c r="T56" s="158">
        <v>0.34800925925925924</v>
      </c>
      <c r="U56" s="159"/>
      <c r="V56" s="160">
        <v>81.133333333333283</v>
      </c>
      <c r="W56" s="158"/>
      <c r="X56" s="169"/>
      <c r="Y56" s="12"/>
      <c r="Z56" s="208"/>
      <c r="AA56" s="309"/>
      <c r="AB56" s="310"/>
      <c r="AC56" s="12">
        <v>2</v>
      </c>
      <c r="AD56" s="208"/>
      <c r="AE56" s="115">
        <f t="shared" si="17"/>
        <v>-201.88989317994992</v>
      </c>
      <c r="AF56" s="156">
        <f t="shared" si="18"/>
        <v>0.88783894823336118</v>
      </c>
      <c r="AG56" s="290">
        <f>AF72</f>
        <v>0.88874923728381761</v>
      </c>
    </row>
    <row r="57" spans="1:33" ht="15.75" customHeight="1">
      <c r="A57" s="301"/>
      <c r="B57" s="100" t="s">
        <v>201</v>
      </c>
      <c r="C57" s="374" t="s">
        <v>205</v>
      </c>
      <c r="D57" s="374"/>
      <c r="E57" s="101">
        <v>71.84</v>
      </c>
      <c r="F57" s="102">
        <v>904</v>
      </c>
      <c r="G57" s="103">
        <f t="shared" si="19"/>
        <v>64943.360000000001</v>
      </c>
      <c r="H57" s="26"/>
      <c r="I57" s="104">
        <v>19</v>
      </c>
      <c r="J57" s="105">
        <v>1800</v>
      </c>
      <c r="K57" s="106">
        <f t="shared" ref="K57:K63" si="21">J57/I57</f>
        <v>94.736842105263165</v>
      </c>
      <c r="L57" s="107">
        <v>19</v>
      </c>
      <c r="M57" s="105">
        <f t="shared" si="20"/>
        <v>1603.9428289797911</v>
      </c>
      <c r="N57" s="106">
        <f t="shared" si="13"/>
        <v>84.418043630515328</v>
      </c>
      <c r="O57" s="108">
        <f t="shared" si="14"/>
        <v>0</v>
      </c>
      <c r="P57" s="109">
        <f t="shared" si="15"/>
        <v>-10.318798474747837</v>
      </c>
      <c r="Q57" s="110">
        <f t="shared" si="16"/>
        <v>0.89107934943321732</v>
      </c>
      <c r="R57" s="307"/>
      <c r="S57" s="47">
        <v>0.35151620370370368</v>
      </c>
      <c r="T57" s="48">
        <v>0.375</v>
      </c>
      <c r="U57" s="111">
        <v>5.0499999999999901</v>
      </c>
      <c r="V57" s="112">
        <v>33.816666666666706</v>
      </c>
      <c r="W57" s="113"/>
      <c r="X57" s="116"/>
      <c r="Y57" s="12"/>
      <c r="Z57" s="208"/>
      <c r="AA57" s="295"/>
      <c r="AB57" s="296"/>
      <c r="AC57" s="12">
        <v>1</v>
      </c>
      <c r="AD57" s="208"/>
      <c r="AE57" s="117">
        <f t="shared" si="17"/>
        <v>-196.0571710202089</v>
      </c>
      <c r="AF57" s="110">
        <f t="shared" si="18"/>
        <v>0.89107934943321732</v>
      </c>
      <c r="AG57" s="291"/>
    </row>
    <row r="58" spans="1:33" ht="15.75" customHeight="1">
      <c r="A58" s="301"/>
      <c r="B58" s="100" t="s">
        <v>201</v>
      </c>
      <c r="C58" s="374" t="s">
        <v>206</v>
      </c>
      <c r="D58" s="374"/>
      <c r="E58" s="101">
        <v>72.400000000000006</v>
      </c>
      <c r="F58" s="102">
        <v>598</v>
      </c>
      <c r="G58" s="103">
        <f t="shared" si="19"/>
        <v>43295.200000000004</v>
      </c>
      <c r="H58" s="26"/>
      <c r="I58" s="104">
        <v>18</v>
      </c>
      <c r="J58" s="105">
        <v>1800</v>
      </c>
      <c r="K58" s="106">
        <f t="shared" si="21"/>
        <v>100</v>
      </c>
      <c r="L58" s="107">
        <v>18</v>
      </c>
      <c r="M58" s="105">
        <f t="shared" si="20"/>
        <v>1602.9784065524921</v>
      </c>
      <c r="N58" s="106">
        <f t="shared" si="13"/>
        <v>89.054355919582889</v>
      </c>
      <c r="O58" s="108">
        <f t="shared" si="14"/>
        <v>0</v>
      </c>
      <c r="P58" s="109">
        <f t="shared" si="15"/>
        <v>-10.945644080417111</v>
      </c>
      <c r="Q58" s="110">
        <f t="shared" si="16"/>
        <v>0.89054355919582884</v>
      </c>
      <c r="R58" s="307"/>
      <c r="S58" s="47">
        <v>0.37847222222222221</v>
      </c>
      <c r="T58" s="48">
        <v>0.39401620370370372</v>
      </c>
      <c r="U58" s="111">
        <v>4.9999999999999822</v>
      </c>
      <c r="V58" s="112">
        <v>22.383333333333368</v>
      </c>
      <c r="W58" s="113"/>
      <c r="X58" s="116"/>
      <c r="Y58" s="12"/>
      <c r="Z58" s="208"/>
      <c r="AA58" s="295"/>
      <c r="AB58" s="296"/>
      <c r="AC58" s="12">
        <v>1</v>
      </c>
      <c r="AD58" s="208"/>
      <c r="AE58" s="117">
        <f t="shared" si="17"/>
        <v>-197.02159344750794</v>
      </c>
      <c r="AF58" s="110">
        <f t="shared" si="18"/>
        <v>0.89054355919582895</v>
      </c>
      <c r="AG58" s="291"/>
    </row>
    <row r="59" spans="1:33" ht="15.75" customHeight="1">
      <c r="A59" s="301"/>
      <c r="B59" s="100" t="s">
        <v>180</v>
      </c>
      <c r="C59" s="374" t="s">
        <v>181</v>
      </c>
      <c r="D59" s="374"/>
      <c r="E59" s="101">
        <v>24.07</v>
      </c>
      <c r="F59" s="102">
        <v>749</v>
      </c>
      <c r="G59" s="103">
        <f t="shared" si="19"/>
        <v>18028.43</v>
      </c>
      <c r="H59" s="26"/>
      <c r="I59" s="104">
        <v>20</v>
      </c>
      <c r="J59" s="105">
        <v>2600</v>
      </c>
      <c r="K59" s="106">
        <f t="shared" si="21"/>
        <v>130</v>
      </c>
      <c r="L59" s="107">
        <v>20</v>
      </c>
      <c r="M59" s="105">
        <f t="shared" si="20"/>
        <v>2308.5616438356128</v>
      </c>
      <c r="N59" s="106">
        <f t="shared" si="13"/>
        <v>115.42808219178065</v>
      </c>
      <c r="O59" s="108">
        <f t="shared" si="14"/>
        <v>0</v>
      </c>
      <c r="P59" s="109">
        <f t="shared" si="15"/>
        <v>-14.571917808219354</v>
      </c>
      <c r="Q59" s="110">
        <f t="shared" si="16"/>
        <v>0.88790832455215885</v>
      </c>
      <c r="R59" s="307"/>
      <c r="S59" s="47">
        <v>0.39791666666666664</v>
      </c>
      <c r="T59" s="48">
        <v>0.41143518518518518</v>
      </c>
      <c r="U59" s="111">
        <v>5.6166666666666121</v>
      </c>
      <c r="V59" s="112">
        <v>19.466666666666697</v>
      </c>
      <c r="W59" s="113"/>
      <c r="X59" s="116"/>
      <c r="Y59" s="12"/>
      <c r="Z59" s="208"/>
      <c r="AA59" s="295"/>
      <c r="AB59" s="296"/>
      <c r="AC59" s="12">
        <v>1</v>
      </c>
      <c r="AD59" s="208"/>
      <c r="AE59" s="215">
        <f t="shared" si="17"/>
        <v>-291.43835616438719</v>
      </c>
      <c r="AF59" s="216">
        <f t="shared" si="18"/>
        <v>0.88790832455215873</v>
      </c>
      <c r="AG59" s="291"/>
    </row>
    <row r="60" spans="1:33" ht="15.75" customHeight="1">
      <c r="A60" s="302"/>
      <c r="B60" s="100" t="s">
        <v>180</v>
      </c>
      <c r="C60" s="374" t="s">
        <v>182</v>
      </c>
      <c r="D60" s="374"/>
      <c r="E60" s="101">
        <v>29.97</v>
      </c>
      <c r="F60" s="105">
        <v>2691</v>
      </c>
      <c r="G60" s="103">
        <f t="shared" si="19"/>
        <v>80649.27</v>
      </c>
      <c r="H60" s="13"/>
      <c r="I60" s="104">
        <v>20</v>
      </c>
      <c r="J60" s="105">
        <v>2600</v>
      </c>
      <c r="K60" s="106">
        <f t="shared" si="21"/>
        <v>130</v>
      </c>
      <c r="L60" s="118">
        <v>20</v>
      </c>
      <c r="M60" s="105">
        <f t="shared" si="20"/>
        <v>2309.3206197854588</v>
      </c>
      <c r="N60" s="106">
        <f t="shared" si="13"/>
        <v>115.46603098927294</v>
      </c>
      <c r="O60" s="108">
        <f t="shared" si="14"/>
        <v>0</v>
      </c>
      <c r="P60" s="109">
        <f t="shared" si="15"/>
        <v>-14.533969010727063</v>
      </c>
      <c r="Q60" s="110">
        <f t="shared" si="16"/>
        <v>0.88820023837902262</v>
      </c>
      <c r="R60" s="307"/>
      <c r="S60" s="47">
        <v>0.41464120370370372</v>
      </c>
      <c r="T60" s="48">
        <v>0.46319444444444446</v>
      </c>
      <c r="U60" s="111">
        <v>4.6166666666666956</v>
      </c>
      <c r="V60" s="112">
        <v>69.916666666666671</v>
      </c>
      <c r="W60" s="113"/>
      <c r="X60" s="116"/>
      <c r="Y60" s="12"/>
      <c r="Z60" s="208"/>
      <c r="AA60" s="295"/>
      <c r="AB60" s="296"/>
      <c r="AC60" s="12">
        <v>2</v>
      </c>
      <c r="AD60" s="208"/>
      <c r="AE60" s="215">
        <f t="shared" si="17"/>
        <v>-290.6793802145412</v>
      </c>
      <c r="AF60" s="216">
        <f t="shared" si="18"/>
        <v>0.88820023837902262</v>
      </c>
      <c r="AG60" s="291"/>
    </row>
    <row r="61" spans="1:33" ht="15.75" customHeight="1">
      <c r="A61" s="302"/>
      <c r="B61" s="100" t="s">
        <v>201</v>
      </c>
      <c r="C61" s="374" t="s">
        <v>202</v>
      </c>
      <c r="D61" s="374"/>
      <c r="E61" s="101">
        <v>32.06</v>
      </c>
      <c r="F61" s="105">
        <v>1702</v>
      </c>
      <c r="G61" s="121">
        <f t="shared" si="19"/>
        <v>54566.12</v>
      </c>
      <c r="H61" s="122"/>
      <c r="I61" s="104">
        <v>19</v>
      </c>
      <c r="J61" s="105">
        <v>3600</v>
      </c>
      <c r="K61" s="106">
        <f t="shared" si="21"/>
        <v>189.47368421052633</v>
      </c>
      <c r="L61" s="107">
        <v>19</v>
      </c>
      <c r="M61" s="105">
        <f t="shared" si="20"/>
        <v>3199.5822454308118</v>
      </c>
      <c r="N61" s="106">
        <f t="shared" si="13"/>
        <v>168.39906554899008</v>
      </c>
      <c r="O61" s="108">
        <f t="shared" si="14"/>
        <v>0</v>
      </c>
      <c r="P61" s="109">
        <f t="shared" si="15"/>
        <v>-21.074618661536249</v>
      </c>
      <c r="Q61" s="110">
        <f t="shared" si="16"/>
        <v>0.8887728459530031</v>
      </c>
      <c r="R61" s="307"/>
      <c r="S61" s="47">
        <v>0.46672453703703703</v>
      </c>
      <c r="T61" s="48">
        <v>0.48888888888888887</v>
      </c>
      <c r="U61" s="111">
        <v>5.083333333333302</v>
      </c>
      <c r="V61" s="112">
        <v>31.916666666666647</v>
      </c>
      <c r="W61" s="113">
        <v>0.48888888888888887</v>
      </c>
      <c r="X61" s="116">
        <v>0.52809027777777773</v>
      </c>
      <c r="Y61" s="12"/>
      <c r="Z61" s="208"/>
      <c r="AA61" s="295"/>
      <c r="AB61" s="296"/>
      <c r="AC61" s="12">
        <v>1</v>
      </c>
      <c r="AD61" s="208"/>
      <c r="AE61" s="215">
        <f t="shared" si="17"/>
        <v>-400.41775456918822</v>
      </c>
      <c r="AF61" s="216">
        <f t="shared" si="18"/>
        <v>0.88877284595300332</v>
      </c>
      <c r="AG61" s="291"/>
    </row>
    <row r="62" spans="1:33" ht="15.75" customHeight="1">
      <c r="A62" s="302"/>
      <c r="B62" s="100" t="s">
        <v>178</v>
      </c>
      <c r="C62" s="374" t="s">
        <v>203</v>
      </c>
      <c r="D62" s="374"/>
      <c r="E62" s="101">
        <v>57.73</v>
      </c>
      <c r="F62" s="105">
        <v>1027</v>
      </c>
      <c r="G62" s="121">
        <f t="shared" si="19"/>
        <v>59288.71</v>
      </c>
      <c r="H62" s="62"/>
      <c r="I62" s="104">
        <v>22</v>
      </c>
      <c r="J62" s="105">
        <v>1800</v>
      </c>
      <c r="K62" s="106">
        <f t="shared" si="21"/>
        <v>81.818181818181813</v>
      </c>
      <c r="L62" s="118">
        <v>22</v>
      </c>
      <c r="M62" s="105">
        <f t="shared" si="20"/>
        <v>1598.4435797665324</v>
      </c>
      <c r="N62" s="106">
        <f t="shared" si="13"/>
        <v>72.656526353024205</v>
      </c>
      <c r="O62" s="123">
        <f t="shared" si="14"/>
        <v>0</v>
      </c>
      <c r="P62" s="124">
        <f t="shared" si="15"/>
        <v>-9.1616554651576081</v>
      </c>
      <c r="Q62" s="125">
        <f t="shared" si="16"/>
        <v>0.88802421098140705</v>
      </c>
      <c r="R62" s="307"/>
      <c r="S62" s="47">
        <v>0.52809027777777773</v>
      </c>
      <c r="T62" s="48">
        <v>0.55486111111111114</v>
      </c>
      <c r="U62" s="111">
        <v>56.449999999999953</v>
      </c>
      <c r="V62" s="112">
        <v>38.550000000000111</v>
      </c>
      <c r="W62" s="113"/>
      <c r="X62" s="116"/>
      <c r="Y62" s="12"/>
      <c r="Z62" s="208"/>
      <c r="AA62" s="295"/>
      <c r="AB62" s="296"/>
      <c r="AC62" s="12">
        <v>1</v>
      </c>
      <c r="AD62" s="208"/>
      <c r="AE62" s="215">
        <f t="shared" si="17"/>
        <v>-201.55642023346763</v>
      </c>
      <c r="AF62" s="216">
        <f t="shared" si="18"/>
        <v>0.88802421098140683</v>
      </c>
      <c r="AG62" s="291"/>
    </row>
    <row r="63" spans="1:33" ht="15.75" customHeight="1">
      <c r="A63" s="302"/>
      <c r="B63" s="100" t="s">
        <v>178</v>
      </c>
      <c r="C63" s="374" t="s">
        <v>204</v>
      </c>
      <c r="D63" s="374"/>
      <c r="E63" s="101">
        <v>57.73</v>
      </c>
      <c r="F63" s="105">
        <v>886</v>
      </c>
      <c r="G63" s="121">
        <f t="shared" si="19"/>
        <v>51148.78</v>
      </c>
      <c r="H63" s="62"/>
      <c r="I63" s="104">
        <v>22</v>
      </c>
      <c r="J63" s="105">
        <v>1800</v>
      </c>
      <c r="K63" s="106">
        <f t="shared" si="21"/>
        <v>81.818181818181813</v>
      </c>
      <c r="L63" s="118">
        <v>22</v>
      </c>
      <c r="M63" s="105">
        <f t="shared" si="20"/>
        <v>1598.7969924812066</v>
      </c>
      <c r="N63" s="106">
        <f t="shared" si="13"/>
        <v>72.672590567327575</v>
      </c>
      <c r="O63" s="123">
        <f t="shared" si="14"/>
        <v>0</v>
      </c>
      <c r="P63" s="124">
        <f t="shared" si="15"/>
        <v>-9.1455912508542383</v>
      </c>
      <c r="Q63" s="125">
        <f t="shared" si="16"/>
        <v>0.88822055137844824</v>
      </c>
      <c r="R63" s="307"/>
      <c r="S63" s="47">
        <v>0.55833333333333335</v>
      </c>
      <c r="T63" s="48">
        <v>0.58142361111111107</v>
      </c>
      <c r="U63" s="111">
        <v>4.9999999999999822</v>
      </c>
      <c r="V63" s="112">
        <v>33.249999999999922</v>
      </c>
      <c r="W63" s="113"/>
      <c r="X63" s="116"/>
      <c r="Y63" s="12"/>
      <c r="Z63" s="208"/>
      <c r="AA63" s="295"/>
      <c r="AB63" s="296"/>
      <c r="AC63" s="12">
        <v>1</v>
      </c>
      <c r="AD63" s="208"/>
      <c r="AE63" s="215">
        <f t="shared" si="17"/>
        <v>-201.20300751879336</v>
      </c>
      <c r="AF63" s="216">
        <f t="shared" si="18"/>
        <v>0.88822055137844813</v>
      </c>
      <c r="AG63" s="291"/>
    </row>
    <row r="64" spans="1:33" ht="15.75" customHeight="1">
      <c r="A64" s="302"/>
      <c r="B64" s="100"/>
      <c r="C64" s="374"/>
      <c r="D64" s="374"/>
      <c r="E64" s="101"/>
      <c r="F64" s="105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07"/>
      <c r="S64" s="47"/>
      <c r="T64" s="48"/>
      <c r="U64" s="111"/>
      <c r="V64" s="112"/>
      <c r="W64" s="113"/>
      <c r="X64" s="116"/>
      <c r="Y64" s="12"/>
      <c r="Z64" s="208"/>
      <c r="AA64" s="295"/>
      <c r="AB64" s="296"/>
      <c r="AC64" s="12"/>
      <c r="AD64" s="208"/>
      <c r="AE64" s="215"/>
      <c r="AF64" s="216"/>
      <c r="AG64" s="291"/>
    </row>
    <row r="65" spans="1:33" ht="15.75" customHeight="1">
      <c r="A65" s="302"/>
      <c r="B65" s="100"/>
      <c r="C65" s="374"/>
      <c r="D65" s="374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07"/>
      <c r="S65" s="47"/>
      <c r="T65" s="48"/>
      <c r="U65" s="111"/>
      <c r="V65" s="112"/>
      <c r="W65" s="113"/>
      <c r="X65" s="116"/>
      <c r="Y65" s="12"/>
      <c r="Z65" s="208"/>
      <c r="AA65" s="295"/>
      <c r="AB65" s="296"/>
      <c r="AC65" s="12"/>
      <c r="AD65" s="208"/>
      <c r="AE65" s="215"/>
      <c r="AF65" s="216"/>
      <c r="AG65" s="291"/>
    </row>
    <row r="66" spans="1:33" ht="15.75" customHeight="1">
      <c r="A66" s="302"/>
      <c r="B66" s="100"/>
      <c r="C66" s="374"/>
      <c r="D66" s="374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07"/>
      <c r="S66" s="47"/>
      <c r="T66" s="48"/>
      <c r="U66" s="111"/>
      <c r="V66" s="112"/>
      <c r="W66" s="113"/>
      <c r="X66" s="116"/>
      <c r="Y66" s="12"/>
      <c r="Z66" s="208"/>
      <c r="AA66" s="295"/>
      <c r="AB66" s="296"/>
      <c r="AC66" s="12"/>
      <c r="AD66" s="208"/>
      <c r="AE66" s="215"/>
      <c r="AF66" s="216"/>
      <c r="AG66" s="291"/>
    </row>
    <row r="67" spans="1:33" ht="15.75" customHeight="1">
      <c r="A67" s="302"/>
      <c r="B67" s="100"/>
      <c r="C67" s="374"/>
      <c r="D67" s="374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07"/>
      <c r="S67" s="47"/>
      <c r="T67" s="48"/>
      <c r="U67" s="111"/>
      <c r="V67" s="112"/>
      <c r="W67" s="113"/>
      <c r="X67" s="116"/>
      <c r="Y67" s="12"/>
      <c r="Z67" s="208"/>
      <c r="AA67" s="295"/>
      <c r="AB67" s="296"/>
      <c r="AC67" s="12"/>
      <c r="AD67" s="208"/>
      <c r="AE67" s="215"/>
      <c r="AF67" s="216"/>
      <c r="AG67" s="291"/>
    </row>
    <row r="68" spans="1:33" ht="15.75" customHeight="1">
      <c r="A68" s="302"/>
      <c r="B68" s="100"/>
      <c r="C68" s="374"/>
      <c r="D68" s="374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07"/>
      <c r="S68" s="47"/>
      <c r="T68" s="48"/>
      <c r="U68" s="111"/>
      <c r="V68" s="112"/>
      <c r="W68" s="113"/>
      <c r="X68" s="116"/>
      <c r="Y68" s="12"/>
      <c r="Z68" s="208"/>
      <c r="AA68" s="295"/>
      <c r="AB68" s="296"/>
      <c r="AC68" s="12"/>
      <c r="AD68" s="208"/>
      <c r="AE68" s="215"/>
      <c r="AF68" s="216"/>
      <c r="AG68" s="291"/>
    </row>
    <row r="69" spans="1:33" ht="15.75" customHeight="1">
      <c r="A69" s="302"/>
      <c r="B69" s="100"/>
      <c r="C69" s="374"/>
      <c r="D69" s="374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07"/>
      <c r="S69" s="47"/>
      <c r="T69" s="48"/>
      <c r="U69" s="111"/>
      <c r="V69" s="112"/>
      <c r="W69" s="113"/>
      <c r="X69" s="116"/>
      <c r="Y69" s="12"/>
      <c r="Z69" s="208"/>
      <c r="AA69" s="295"/>
      <c r="AB69" s="296"/>
      <c r="AC69" s="12"/>
      <c r="AD69" s="208"/>
      <c r="AE69" s="215"/>
      <c r="AF69" s="216"/>
      <c r="AG69" s="291"/>
    </row>
    <row r="70" spans="1:33" ht="15.75" customHeight="1">
      <c r="A70" s="302"/>
      <c r="B70" s="100"/>
      <c r="C70" s="374"/>
      <c r="D70" s="374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07"/>
      <c r="S70" s="47"/>
      <c r="T70" s="48"/>
      <c r="U70" s="111"/>
      <c r="V70" s="112"/>
      <c r="W70" s="113"/>
      <c r="X70" s="116"/>
      <c r="Y70" s="12"/>
      <c r="Z70" s="208"/>
      <c r="AA70" s="295"/>
      <c r="AB70" s="296"/>
      <c r="AC70" s="12"/>
      <c r="AD70" s="208"/>
      <c r="AE70" s="215"/>
      <c r="AF70" s="216"/>
      <c r="AG70" s="291"/>
    </row>
    <row r="71" spans="1:33" ht="15.75" customHeight="1">
      <c r="A71" s="302"/>
      <c r="B71" s="100"/>
      <c r="C71" s="374"/>
      <c r="D71" s="374"/>
      <c r="E71" s="184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07"/>
      <c r="S71" s="119"/>
      <c r="T71" s="120"/>
      <c r="U71" s="130"/>
      <c r="V71" s="131"/>
      <c r="W71" s="126"/>
      <c r="X71" s="127"/>
      <c r="Y71" s="12"/>
      <c r="Z71" s="208"/>
      <c r="AA71" s="295"/>
      <c r="AB71" s="296"/>
      <c r="AC71" s="12"/>
      <c r="AD71" s="208"/>
      <c r="AE71" s="165"/>
      <c r="AF71" s="125"/>
      <c r="AG71" s="291"/>
    </row>
    <row r="72" spans="1:33" ht="15.75" customHeight="1" thickBot="1">
      <c r="A72" s="303"/>
      <c r="B72" s="133" t="s">
        <v>117</v>
      </c>
      <c r="C72" s="297"/>
      <c r="D72" s="297"/>
      <c r="E72" s="134"/>
      <c r="F72" s="167"/>
      <c r="G72" s="135"/>
      <c r="H72" s="69"/>
      <c r="I72" s="136">
        <f t="shared" ref="I72:J72" si="22">AVERAGE(I56:I71)</f>
        <v>20.25</v>
      </c>
      <c r="J72" s="137">
        <f t="shared" si="22"/>
        <v>2225</v>
      </c>
      <c r="K72" s="138">
        <f t="shared" ref="K72:K74" si="23">J72/I72</f>
        <v>109.87654320987654</v>
      </c>
      <c r="L72" s="136">
        <f t="shared" ref="L72:M72" si="24">AVERAGE(L56:L71)</f>
        <v>20.25</v>
      </c>
      <c r="M72" s="137">
        <f t="shared" si="24"/>
        <v>1977.4670529564942</v>
      </c>
      <c r="N72" s="138">
        <f>M72/L72</f>
        <v>97.652693973160211</v>
      </c>
      <c r="O72" s="139">
        <f>L72-I72</f>
        <v>0</v>
      </c>
      <c r="P72" s="140">
        <f>N72-K72</f>
        <v>-12.223849236716333</v>
      </c>
      <c r="Q72" s="141">
        <f>N72/K72</f>
        <v>0.88874923728381761</v>
      </c>
      <c r="R72" s="308"/>
      <c r="S72" s="142">
        <f>S56</f>
        <v>0.29166666666666669</v>
      </c>
      <c r="T72" s="143">
        <f>INDEX(T56:T71,COUNTA(T56:T71))</f>
        <v>0.58142361111111107</v>
      </c>
      <c r="U72" s="144"/>
      <c r="V72" s="166"/>
      <c r="W72" s="167"/>
      <c r="X72" s="138"/>
      <c r="Y72" s="181">
        <f>SUM(Y56:Y71)</f>
        <v>0</v>
      </c>
      <c r="Z72" s="182">
        <f>SUM(Z56:Z71)</f>
        <v>0</v>
      </c>
      <c r="AA72" s="298"/>
      <c r="AB72" s="299"/>
      <c r="AC72" s="181">
        <f>SUM(AC56:AC71)</f>
        <v>10</v>
      </c>
      <c r="AD72" s="194">
        <f>SUM(AD56:AD71)</f>
        <v>0</v>
      </c>
      <c r="AE72" s="168">
        <f>M72-J72</f>
        <v>-247.53294704350583</v>
      </c>
      <c r="AF72" s="141">
        <f>M72/J72</f>
        <v>0.88874923728381761</v>
      </c>
      <c r="AG72" s="292"/>
    </row>
    <row r="73" spans="1:33" ht="15.75" customHeight="1">
      <c r="A73" s="311" t="s">
        <v>118</v>
      </c>
      <c r="B73" s="100" t="s">
        <v>180</v>
      </c>
      <c r="C73" s="293" t="s">
        <v>207</v>
      </c>
      <c r="D73" s="294"/>
      <c r="E73" s="101">
        <v>21.74</v>
      </c>
      <c r="F73" s="102">
        <v>879</v>
      </c>
      <c r="G73" s="121">
        <f t="shared" ref="G73:G74" si="25">E73*F73</f>
        <v>19109.46</v>
      </c>
      <c r="H73" s="62"/>
      <c r="I73" s="104">
        <v>6</v>
      </c>
      <c r="J73" s="105">
        <v>3600</v>
      </c>
      <c r="K73" s="106">
        <f t="shared" si="23"/>
        <v>600</v>
      </c>
      <c r="L73" s="118">
        <v>6</v>
      </c>
      <c r="M73" s="105">
        <f>F73/V73*60</f>
        <v>3258.9083419155459</v>
      </c>
      <c r="N73" s="106">
        <f>M73/L73</f>
        <v>543.15139031925764</v>
      </c>
      <c r="O73" s="123">
        <f>L73-I73</f>
        <v>0</v>
      </c>
      <c r="P73" s="124">
        <f>N73-K73</f>
        <v>-56.848609680742356</v>
      </c>
      <c r="Q73" s="125">
        <f>N73/K73</f>
        <v>0.90525231719876276</v>
      </c>
      <c r="R73" s="306">
        <f>Q89</f>
        <v>0.90289507912029165</v>
      </c>
      <c r="S73" s="47">
        <v>0.49791666666666667</v>
      </c>
      <c r="T73" s="48">
        <v>0.50915509259259262</v>
      </c>
      <c r="U73" s="111">
        <v>55.800000000000011</v>
      </c>
      <c r="V73" s="112">
        <v>16.183333333333358</v>
      </c>
      <c r="W73" s="113"/>
      <c r="X73" s="162"/>
      <c r="Y73" s="12"/>
      <c r="Z73" s="208"/>
      <c r="AA73" s="309"/>
      <c r="AB73" s="310"/>
      <c r="AC73" s="12">
        <v>1</v>
      </c>
      <c r="AD73" s="208"/>
      <c r="AE73" s="115">
        <f>M73-J73</f>
        <v>-341.09165808445414</v>
      </c>
      <c r="AF73" s="156">
        <f>M73/J73</f>
        <v>0.90525231719876276</v>
      </c>
      <c r="AG73" s="290">
        <f>AF89</f>
        <v>0.90289507912029154</v>
      </c>
    </row>
    <row r="74" spans="1:33" ht="15.75" customHeight="1">
      <c r="A74" s="312"/>
      <c r="B74" s="100" t="s">
        <v>236</v>
      </c>
      <c r="C74" s="293" t="s">
        <v>237</v>
      </c>
      <c r="D74" s="294"/>
      <c r="E74" s="101">
        <v>27.05</v>
      </c>
      <c r="F74" s="102">
        <v>2386</v>
      </c>
      <c r="G74" s="121">
        <f t="shared" si="25"/>
        <v>64541.3</v>
      </c>
      <c r="H74" s="62"/>
      <c r="I74" s="104">
        <v>6</v>
      </c>
      <c r="J74" s="105">
        <v>3273</v>
      </c>
      <c r="K74" s="106">
        <f t="shared" si="23"/>
        <v>545.5</v>
      </c>
      <c r="L74" s="118">
        <v>6</v>
      </c>
      <c r="M74" s="105">
        <f>F74/V74*60</f>
        <v>2946.6895368782175</v>
      </c>
      <c r="N74" s="106">
        <f>M74/L74</f>
        <v>491.11492281303623</v>
      </c>
      <c r="O74" s="123">
        <f>L74-I74</f>
        <v>0</v>
      </c>
      <c r="P74" s="124">
        <f>N74-K74</f>
        <v>-54.38507718696377</v>
      </c>
      <c r="Q74" s="125">
        <f>N74/K74</f>
        <v>0.90030233329612508</v>
      </c>
      <c r="R74" s="307"/>
      <c r="S74" s="47">
        <v>0.51278935185185182</v>
      </c>
      <c r="T74" s="48">
        <v>0.54652777777777772</v>
      </c>
      <c r="U74" s="111">
        <v>5.2333333333332455</v>
      </c>
      <c r="V74" s="112">
        <v>48.583333333333307</v>
      </c>
      <c r="W74" s="113"/>
      <c r="X74" s="116"/>
      <c r="Y74" s="12"/>
      <c r="Z74" s="208"/>
      <c r="AA74" s="295"/>
      <c r="AB74" s="296"/>
      <c r="AC74" s="12">
        <v>2</v>
      </c>
      <c r="AD74" s="208"/>
      <c r="AE74" s="117">
        <f>M74-J74</f>
        <v>-326.3104631217825</v>
      </c>
      <c r="AF74" s="110">
        <f>M74/J74</f>
        <v>0.90030233329612508</v>
      </c>
      <c r="AG74" s="291"/>
    </row>
    <row r="75" spans="1:33" ht="15.75" customHeight="1">
      <c r="A75" s="312"/>
      <c r="B75" s="100"/>
      <c r="C75" s="293"/>
      <c r="D75" s="294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07"/>
      <c r="S75" s="47"/>
      <c r="T75" s="48"/>
      <c r="U75" s="111"/>
      <c r="V75" s="112"/>
      <c r="W75" s="113"/>
      <c r="X75" s="116"/>
      <c r="Y75" s="12"/>
      <c r="Z75" s="208"/>
      <c r="AA75" s="295"/>
      <c r="AB75" s="296"/>
      <c r="AC75" s="12"/>
      <c r="AD75" s="208"/>
      <c r="AE75" s="117"/>
      <c r="AF75" s="110"/>
      <c r="AG75" s="291"/>
    </row>
    <row r="76" spans="1:33" ht="15.75" customHeight="1">
      <c r="A76" s="312"/>
      <c r="B76" s="100"/>
      <c r="C76" s="293"/>
      <c r="D76" s="294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07"/>
      <c r="S76" s="47"/>
      <c r="T76" s="48"/>
      <c r="U76" s="111"/>
      <c r="V76" s="112"/>
      <c r="W76" s="113"/>
      <c r="X76" s="116"/>
      <c r="Y76" s="12"/>
      <c r="Z76" s="208"/>
      <c r="AA76" s="295"/>
      <c r="AB76" s="296"/>
      <c r="AC76" s="12"/>
      <c r="AD76" s="208"/>
      <c r="AE76" s="117"/>
      <c r="AF76" s="110"/>
      <c r="AG76" s="291"/>
    </row>
    <row r="77" spans="1:33" ht="15.75" customHeight="1">
      <c r="A77" s="312"/>
      <c r="B77" s="100"/>
      <c r="C77" s="293"/>
      <c r="D77" s="294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307"/>
      <c r="S77" s="47"/>
      <c r="T77" s="48"/>
      <c r="U77" s="111"/>
      <c r="V77" s="112"/>
      <c r="W77" s="113"/>
      <c r="X77" s="116"/>
      <c r="Y77" s="12"/>
      <c r="Z77" s="208"/>
      <c r="AA77" s="295"/>
      <c r="AB77" s="296"/>
      <c r="AC77" s="12"/>
      <c r="AD77" s="208"/>
      <c r="AE77" s="117"/>
      <c r="AF77" s="110"/>
      <c r="AG77" s="291"/>
    </row>
    <row r="78" spans="1:33" ht="15.75" customHeight="1">
      <c r="A78" s="312"/>
      <c r="B78" s="100"/>
      <c r="C78" s="293"/>
      <c r="D78" s="294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07"/>
      <c r="S78" s="47"/>
      <c r="T78" s="48"/>
      <c r="U78" s="111"/>
      <c r="V78" s="112"/>
      <c r="W78" s="113"/>
      <c r="X78" s="116"/>
      <c r="Y78" s="12"/>
      <c r="Z78" s="208"/>
      <c r="AA78" s="295"/>
      <c r="AB78" s="296"/>
      <c r="AC78" s="12"/>
      <c r="AD78" s="208"/>
      <c r="AE78" s="117"/>
      <c r="AF78" s="110"/>
      <c r="AG78" s="291"/>
    </row>
    <row r="79" spans="1:33" ht="15.75" customHeight="1">
      <c r="A79" s="312"/>
      <c r="B79" s="100"/>
      <c r="C79" s="293"/>
      <c r="D79" s="294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307"/>
      <c r="S79" s="47"/>
      <c r="T79" s="48"/>
      <c r="U79" s="111"/>
      <c r="V79" s="112"/>
      <c r="W79" s="113"/>
      <c r="X79" s="116"/>
      <c r="Y79" s="12"/>
      <c r="Z79" s="208"/>
      <c r="AA79" s="295"/>
      <c r="AB79" s="296"/>
      <c r="AC79" s="12"/>
      <c r="AD79" s="208"/>
      <c r="AE79" s="117"/>
      <c r="AF79" s="110"/>
      <c r="AG79" s="291"/>
    </row>
    <row r="80" spans="1:33" ht="15.75" customHeight="1">
      <c r="A80" s="312"/>
      <c r="B80" s="100"/>
      <c r="C80" s="293"/>
      <c r="D80" s="294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07"/>
      <c r="S80" s="47"/>
      <c r="T80" s="48"/>
      <c r="U80" s="111"/>
      <c r="V80" s="112"/>
      <c r="W80" s="113"/>
      <c r="X80" s="116"/>
      <c r="Y80" s="12"/>
      <c r="Z80" s="208"/>
      <c r="AA80" s="295"/>
      <c r="AB80" s="296"/>
      <c r="AC80" s="12"/>
      <c r="AD80" s="208"/>
      <c r="AE80" s="117"/>
      <c r="AF80" s="110"/>
      <c r="AG80" s="291"/>
    </row>
    <row r="81" spans="1:33" ht="15.75" customHeight="1">
      <c r="A81" s="312"/>
      <c r="B81" s="100"/>
      <c r="C81" s="293"/>
      <c r="D81" s="294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07"/>
      <c r="S81" s="47"/>
      <c r="T81" s="48"/>
      <c r="U81" s="111"/>
      <c r="V81" s="112"/>
      <c r="W81" s="113"/>
      <c r="X81" s="127"/>
      <c r="Y81" s="12"/>
      <c r="Z81" s="208"/>
      <c r="AA81" s="295"/>
      <c r="AB81" s="296"/>
      <c r="AC81" s="12"/>
      <c r="AD81" s="208"/>
      <c r="AE81" s="117"/>
      <c r="AF81" s="110"/>
      <c r="AG81" s="291"/>
    </row>
    <row r="82" spans="1:33" ht="15.75" customHeight="1">
      <c r="A82" s="312"/>
      <c r="B82" s="100"/>
      <c r="C82" s="293"/>
      <c r="D82" s="294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07"/>
      <c r="S82" s="47"/>
      <c r="T82" s="48"/>
      <c r="U82" s="111"/>
      <c r="V82" s="112"/>
      <c r="W82" s="113"/>
      <c r="X82" s="127"/>
      <c r="Y82" s="12"/>
      <c r="Z82" s="208"/>
      <c r="AA82" s="295"/>
      <c r="AB82" s="296"/>
      <c r="AC82" s="12"/>
      <c r="AD82" s="208"/>
      <c r="AE82" s="117"/>
      <c r="AF82" s="110"/>
      <c r="AG82" s="291"/>
    </row>
    <row r="83" spans="1:33" ht="15.75" customHeight="1">
      <c r="A83" s="312"/>
      <c r="B83" s="100"/>
      <c r="C83" s="293"/>
      <c r="D83" s="294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07"/>
      <c r="S83" s="47"/>
      <c r="T83" s="48"/>
      <c r="U83" s="111"/>
      <c r="V83" s="112"/>
      <c r="W83" s="113"/>
      <c r="X83" s="127"/>
      <c r="Y83" s="12"/>
      <c r="Z83" s="208"/>
      <c r="AA83" s="295"/>
      <c r="AB83" s="296"/>
      <c r="AC83" s="12"/>
      <c r="AD83" s="208"/>
      <c r="AE83" s="117"/>
      <c r="AF83" s="110"/>
      <c r="AG83" s="291"/>
    </row>
    <row r="84" spans="1:33" ht="15.75" customHeight="1">
      <c r="A84" s="312"/>
      <c r="B84" s="100"/>
      <c r="C84" s="293"/>
      <c r="D84" s="294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07"/>
      <c r="S84" s="47"/>
      <c r="T84" s="48"/>
      <c r="U84" s="111"/>
      <c r="V84" s="112"/>
      <c r="W84" s="113"/>
      <c r="X84" s="127"/>
      <c r="Y84" s="12"/>
      <c r="Z84" s="208"/>
      <c r="AA84" s="295"/>
      <c r="AB84" s="296"/>
      <c r="AC84" s="12"/>
      <c r="AD84" s="208"/>
      <c r="AE84" s="117"/>
      <c r="AF84" s="110"/>
      <c r="AG84" s="291"/>
    </row>
    <row r="85" spans="1:33" ht="15.75" customHeight="1">
      <c r="A85" s="312"/>
      <c r="B85" s="100"/>
      <c r="C85" s="293"/>
      <c r="D85" s="294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07"/>
      <c r="S85" s="47"/>
      <c r="T85" s="48"/>
      <c r="U85" s="111"/>
      <c r="V85" s="112"/>
      <c r="W85" s="113"/>
      <c r="X85" s="127"/>
      <c r="Y85" s="12"/>
      <c r="Z85" s="208"/>
      <c r="AA85" s="295"/>
      <c r="AB85" s="296"/>
      <c r="AC85" s="12"/>
      <c r="AD85" s="208"/>
      <c r="AE85" s="117"/>
      <c r="AF85" s="110"/>
      <c r="AG85" s="291"/>
    </row>
    <row r="86" spans="1:33" ht="15.75" customHeight="1">
      <c r="A86" s="312"/>
      <c r="B86" s="100"/>
      <c r="C86" s="293"/>
      <c r="D86" s="294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07"/>
      <c r="S86" s="47"/>
      <c r="T86" s="48"/>
      <c r="U86" s="111"/>
      <c r="V86" s="112"/>
      <c r="W86" s="113"/>
      <c r="X86" s="127"/>
      <c r="Y86" s="12"/>
      <c r="Z86" s="208"/>
      <c r="AA86" s="295"/>
      <c r="AB86" s="296"/>
      <c r="AC86" s="12"/>
      <c r="AD86" s="208"/>
      <c r="AE86" s="117"/>
      <c r="AF86" s="110"/>
      <c r="AG86" s="291"/>
    </row>
    <row r="87" spans="1:33" ht="15.75" customHeight="1">
      <c r="A87" s="312"/>
      <c r="B87" s="100"/>
      <c r="C87" s="293"/>
      <c r="D87" s="294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07"/>
      <c r="S87" s="47"/>
      <c r="T87" s="48"/>
      <c r="U87" s="111"/>
      <c r="V87" s="112"/>
      <c r="W87" s="113"/>
      <c r="X87" s="127"/>
      <c r="Y87" s="12"/>
      <c r="Z87" s="208"/>
      <c r="AA87" s="295"/>
      <c r="AB87" s="296"/>
      <c r="AC87" s="12"/>
      <c r="AD87" s="208"/>
      <c r="AE87" s="117"/>
      <c r="AF87" s="110"/>
      <c r="AG87" s="291"/>
    </row>
    <row r="88" spans="1:33" ht="15.75" customHeight="1">
      <c r="A88" s="312"/>
      <c r="B88" s="163"/>
      <c r="C88" s="293"/>
      <c r="D88" s="294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07"/>
      <c r="S88" s="119"/>
      <c r="T88" s="120"/>
      <c r="U88" s="130"/>
      <c r="V88" s="131"/>
      <c r="W88" s="126"/>
      <c r="X88" s="127"/>
      <c r="Y88" s="12"/>
      <c r="Z88" s="208"/>
      <c r="AA88" s="295"/>
      <c r="AB88" s="296"/>
      <c r="AC88" s="12"/>
      <c r="AD88" s="208"/>
      <c r="AE88" s="165"/>
      <c r="AF88" s="125"/>
      <c r="AG88" s="291"/>
    </row>
    <row r="89" spans="1:33" ht="15.75" customHeight="1" thickBot="1">
      <c r="A89" s="313"/>
      <c r="B89" s="133" t="s">
        <v>117</v>
      </c>
      <c r="C89" s="297"/>
      <c r="D89" s="297"/>
      <c r="E89" s="134"/>
      <c r="F89" s="167"/>
      <c r="G89" s="135"/>
      <c r="H89" s="69"/>
      <c r="I89" s="136">
        <f t="shared" ref="I89:J89" si="26">AVERAGE(I73:I88)</f>
        <v>6</v>
      </c>
      <c r="J89" s="137">
        <f t="shared" si="26"/>
        <v>3436.5</v>
      </c>
      <c r="K89" s="138">
        <f t="shared" ref="K89" si="27">J89/I89</f>
        <v>572.75</v>
      </c>
      <c r="L89" s="136">
        <f t="shared" ref="L89:M89" si="28">AVERAGE(L73:L88)</f>
        <v>6</v>
      </c>
      <c r="M89" s="137">
        <f t="shared" si="28"/>
        <v>3102.7989393968819</v>
      </c>
      <c r="N89" s="138">
        <f>M89/L89</f>
        <v>517.13315656614702</v>
      </c>
      <c r="O89" s="139">
        <f>L89-I89</f>
        <v>0</v>
      </c>
      <c r="P89" s="140">
        <f>N89-K89</f>
        <v>-55.616843433852978</v>
      </c>
      <c r="Q89" s="141">
        <f>N89/K89</f>
        <v>0.90289507912029165</v>
      </c>
      <c r="R89" s="308"/>
      <c r="S89" s="142">
        <f>S73</f>
        <v>0.49791666666666667</v>
      </c>
      <c r="T89" s="143">
        <f>INDEX(T73:T88,COUNTA(T73:T88))</f>
        <v>0.54652777777777772</v>
      </c>
      <c r="U89" s="144"/>
      <c r="V89" s="166"/>
      <c r="W89" s="167"/>
      <c r="X89" s="138"/>
      <c r="Y89" s="181">
        <f>SUM(Y73:Y88)</f>
        <v>0</v>
      </c>
      <c r="Z89" s="182">
        <f>SUM(Z73:Z88)</f>
        <v>0</v>
      </c>
      <c r="AA89" s="298"/>
      <c r="AB89" s="299"/>
      <c r="AC89" s="181">
        <f>SUM(AC73:AC88)</f>
        <v>3</v>
      </c>
      <c r="AD89" s="194">
        <f>SUM(AD73:AD88)</f>
        <v>0</v>
      </c>
      <c r="AE89" s="168">
        <f>M89-J89</f>
        <v>-333.70106060311809</v>
      </c>
      <c r="AF89" s="141">
        <f>M89/J89</f>
        <v>0.90289507912029154</v>
      </c>
      <c r="AG89" s="292"/>
    </row>
    <row r="90" spans="1:33" ht="15.75" customHeight="1">
      <c r="A90" s="300" t="s">
        <v>215</v>
      </c>
      <c r="B90" s="146" t="s">
        <v>184</v>
      </c>
      <c r="C90" s="304" t="s">
        <v>210</v>
      </c>
      <c r="D90" s="305"/>
      <c r="E90" s="147">
        <v>50.67</v>
      </c>
      <c r="F90" s="97">
        <v>588</v>
      </c>
      <c r="G90" s="148">
        <f t="shared" ref="G90:G92" si="29">E90*F90</f>
        <v>29793.960000000003</v>
      </c>
      <c r="H90" s="149"/>
      <c r="I90" s="150">
        <v>20</v>
      </c>
      <c r="J90" s="151">
        <v>2000</v>
      </c>
      <c r="K90" s="152">
        <f>J90/I90</f>
        <v>100</v>
      </c>
      <c r="L90" s="153">
        <v>20</v>
      </c>
      <c r="M90" s="151">
        <f>F90/V90*60</f>
        <v>1774.3503772003385</v>
      </c>
      <c r="N90" s="152">
        <f>M90/L90</f>
        <v>88.717518860016924</v>
      </c>
      <c r="O90" s="154">
        <f>L90-I90</f>
        <v>0</v>
      </c>
      <c r="P90" s="155">
        <f>N90-K90</f>
        <v>-11.282481139983076</v>
      </c>
      <c r="Q90" s="156">
        <f>N90/K90</f>
        <v>0.8871751886001692</v>
      </c>
      <c r="R90" s="306">
        <f>Q106</f>
        <v>0.88719248217171864</v>
      </c>
      <c r="S90" s="157">
        <v>0.70841435185185186</v>
      </c>
      <c r="T90" s="158">
        <v>0.72222222222222221</v>
      </c>
      <c r="U90" s="159"/>
      <c r="V90" s="160">
        <v>19.883333333333297</v>
      </c>
      <c r="W90" s="158"/>
      <c r="X90" s="169"/>
      <c r="Y90" s="206"/>
      <c r="Z90" s="207"/>
      <c r="AA90" s="309"/>
      <c r="AB90" s="310"/>
      <c r="AC90" s="206">
        <v>1</v>
      </c>
      <c r="AD90" s="207"/>
      <c r="AE90" s="115">
        <f>M90-J90</f>
        <v>-225.64962279966153</v>
      </c>
      <c r="AF90" s="156">
        <f>M90/J90</f>
        <v>0.8871751886001692</v>
      </c>
      <c r="AG90" s="290">
        <f>AF106</f>
        <v>0.88719248217171864</v>
      </c>
    </row>
    <row r="91" spans="1:33" ht="15.75" customHeight="1">
      <c r="A91" s="301"/>
      <c r="B91" s="163" t="s">
        <v>184</v>
      </c>
      <c r="C91" s="293" t="s">
        <v>216</v>
      </c>
      <c r="D91" s="294"/>
      <c r="E91" s="101">
        <v>54.09</v>
      </c>
      <c r="F91" s="102">
        <v>2234</v>
      </c>
      <c r="G91" s="103">
        <f t="shared" si="29"/>
        <v>120837.06000000001</v>
      </c>
      <c r="H91" s="26"/>
      <c r="I91" s="104">
        <v>19</v>
      </c>
      <c r="J91" s="105">
        <v>2000</v>
      </c>
      <c r="K91" s="106">
        <f t="shared" ref="K91:K92" si="30">J91/I91</f>
        <v>105.26315789473684</v>
      </c>
      <c r="L91" s="107">
        <v>19</v>
      </c>
      <c r="M91" s="105">
        <f>F91/V91*60</f>
        <v>1773.4068357221602</v>
      </c>
      <c r="N91" s="106">
        <f>M91/L91</f>
        <v>93.337201880113696</v>
      </c>
      <c r="O91" s="108">
        <f>L91-I91</f>
        <v>0</v>
      </c>
      <c r="P91" s="109">
        <f>N91-K91</f>
        <v>-11.925956014623139</v>
      </c>
      <c r="Q91" s="110">
        <f>N91/K91</f>
        <v>0.8867034178610802</v>
      </c>
      <c r="R91" s="307"/>
      <c r="S91" s="47">
        <v>0.72598379629629628</v>
      </c>
      <c r="T91" s="48">
        <v>0.77847222222222223</v>
      </c>
      <c r="U91" s="111">
        <v>5.4166666666666607</v>
      </c>
      <c r="V91" s="112">
        <v>75.583333333333371</v>
      </c>
      <c r="W91" s="113"/>
      <c r="X91" s="116"/>
      <c r="Y91" s="12"/>
      <c r="Z91" s="208"/>
      <c r="AA91" s="295"/>
      <c r="AB91" s="296"/>
      <c r="AC91" s="12">
        <v>2</v>
      </c>
      <c r="AD91" s="208"/>
      <c r="AE91" s="117">
        <f>M91-J91</f>
        <v>-226.59316427783983</v>
      </c>
      <c r="AF91" s="110">
        <f>M91/J91</f>
        <v>0.88670341786108009</v>
      </c>
      <c r="AG91" s="291"/>
    </row>
    <row r="92" spans="1:33" ht="15.75" customHeight="1">
      <c r="A92" s="301"/>
      <c r="B92" s="163" t="s">
        <v>184</v>
      </c>
      <c r="C92" s="293" t="s">
        <v>218</v>
      </c>
      <c r="D92" s="294"/>
      <c r="E92" s="101">
        <v>58.17</v>
      </c>
      <c r="F92" s="102">
        <v>2436</v>
      </c>
      <c r="G92" s="103">
        <f t="shared" si="29"/>
        <v>141702.12</v>
      </c>
      <c r="H92" s="26"/>
      <c r="I92" s="104">
        <v>19</v>
      </c>
      <c r="J92" s="105">
        <v>1800</v>
      </c>
      <c r="K92" s="106">
        <f t="shared" si="30"/>
        <v>94.736842105263165</v>
      </c>
      <c r="L92" s="107">
        <v>19</v>
      </c>
      <c r="M92" s="105">
        <f>F92/V92*60</f>
        <v>1597.9591836734692</v>
      </c>
      <c r="N92" s="106">
        <f>M92/L92</f>
        <v>84.103114930182585</v>
      </c>
      <c r="O92" s="108">
        <f>L92-I92</f>
        <v>0</v>
      </c>
      <c r="P92" s="109">
        <f>N92-K92</f>
        <v>-10.63372717508058</v>
      </c>
      <c r="Q92" s="110">
        <f>N92/K92</f>
        <v>0.88775510204081609</v>
      </c>
      <c r="R92" s="307"/>
      <c r="S92" s="47">
        <v>0.78194444444444444</v>
      </c>
      <c r="T92" s="48">
        <v>0.84546296296296297</v>
      </c>
      <c r="U92" s="111">
        <v>4.9999999999999822</v>
      </c>
      <c r="V92" s="112">
        <v>91.466666666666683</v>
      </c>
      <c r="W92" s="113"/>
      <c r="X92" s="116"/>
      <c r="Y92" s="12"/>
      <c r="Z92" s="208"/>
      <c r="AA92" s="295"/>
      <c r="AB92" s="296"/>
      <c r="AC92" s="12">
        <v>3</v>
      </c>
      <c r="AD92" s="208"/>
      <c r="AE92" s="117">
        <f>M92-J92</f>
        <v>-202.04081632653083</v>
      </c>
      <c r="AF92" s="110">
        <f>M92/J92</f>
        <v>0.8877551020408162</v>
      </c>
      <c r="AG92" s="291"/>
    </row>
    <row r="93" spans="1:33" ht="15.75" customHeight="1">
      <c r="A93" s="301"/>
      <c r="B93" s="163"/>
      <c r="C93" s="293"/>
      <c r="D93" s="294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07"/>
      <c r="S93" s="47"/>
      <c r="T93" s="48"/>
      <c r="U93" s="111"/>
      <c r="V93" s="112"/>
      <c r="W93" s="113"/>
      <c r="X93" s="116"/>
      <c r="Y93" s="12"/>
      <c r="Z93" s="208"/>
      <c r="AA93" s="295"/>
      <c r="AB93" s="296"/>
      <c r="AC93" s="12"/>
      <c r="AD93" s="208"/>
      <c r="AE93" s="117"/>
      <c r="AF93" s="110"/>
      <c r="AG93" s="291"/>
    </row>
    <row r="94" spans="1:33" ht="15.75" customHeight="1">
      <c r="A94" s="302"/>
      <c r="B94" s="163"/>
      <c r="C94" s="293"/>
      <c r="D94" s="294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307"/>
      <c r="S94" s="47"/>
      <c r="T94" s="48"/>
      <c r="U94" s="111"/>
      <c r="V94" s="112"/>
      <c r="W94" s="113"/>
      <c r="X94" s="116"/>
      <c r="Y94" s="12"/>
      <c r="Z94" s="208"/>
      <c r="AA94" s="295"/>
      <c r="AB94" s="296"/>
      <c r="AC94" s="12"/>
      <c r="AD94" s="208"/>
      <c r="AE94" s="117"/>
      <c r="AF94" s="110"/>
      <c r="AG94" s="291"/>
    </row>
    <row r="95" spans="1:33" ht="15.75" customHeight="1">
      <c r="A95" s="302"/>
      <c r="B95" s="163"/>
      <c r="C95" s="293"/>
      <c r="D95" s="294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07"/>
      <c r="S95" s="47"/>
      <c r="T95" s="48"/>
      <c r="U95" s="111"/>
      <c r="V95" s="112"/>
      <c r="W95" s="113"/>
      <c r="X95" s="116"/>
      <c r="Y95" s="12"/>
      <c r="Z95" s="208"/>
      <c r="AA95" s="295"/>
      <c r="AB95" s="296"/>
      <c r="AC95" s="12"/>
      <c r="AD95" s="208"/>
      <c r="AE95" s="117"/>
      <c r="AF95" s="110"/>
      <c r="AG95" s="291"/>
    </row>
    <row r="96" spans="1:33" ht="15.75" customHeight="1">
      <c r="A96" s="302"/>
      <c r="B96" s="163"/>
      <c r="C96" s="293"/>
      <c r="D96" s="294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307"/>
      <c r="S96" s="119"/>
      <c r="T96" s="120"/>
      <c r="U96" s="111"/>
      <c r="V96" s="112"/>
      <c r="W96" s="120"/>
      <c r="X96" s="191"/>
      <c r="Y96" s="12"/>
      <c r="Z96" s="208"/>
      <c r="AA96" s="295"/>
      <c r="AB96" s="296"/>
      <c r="AC96" s="12"/>
      <c r="AD96" s="208"/>
      <c r="AE96" s="117"/>
      <c r="AF96" s="110"/>
      <c r="AG96" s="291"/>
    </row>
    <row r="97" spans="1:33" ht="15.75" customHeight="1">
      <c r="A97" s="302"/>
      <c r="B97" s="163"/>
      <c r="C97" s="293"/>
      <c r="D97" s="294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07"/>
      <c r="S97" s="119"/>
      <c r="T97" s="120"/>
      <c r="U97" s="111"/>
      <c r="V97" s="112"/>
      <c r="W97" s="120"/>
      <c r="X97" s="191"/>
      <c r="Y97" s="12"/>
      <c r="Z97" s="208"/>
      <c r="AA97" s="295"/>
      <c r="AB97" s="296"/>
      <c r="AC97" s="12"/>
      <c r="AD97" s="208"/>
      <c r="AE97" s="117"/>
      <c r="AF97" s="110"/>
      <c r="AG97" s="291"/>
    </row>
    <row r="98" spans="1:33" ht="15.75" customHeight="1">
      <c r="A98" s="302"/>
      <c r="B98" s="163"/>
      <c r="C98" s="293"/>
      <c r="D98" s="294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07"/>
      <c r="S98" s="119"/>
      <c r="T98" s="120"/>
      <c r="U98" s="111"/>
      <c r="V98" s="112"/>
      <c r="W98" s="120"/>
      <c r="X98" s="191"/>
      <c r="Y98" s="12"/>
      <c r="Z98" s="208"/>
      <c r="AA98" s="295"/>
      <c r="AB98" s="296"/>
      <c r="AC98" s="12"/>
      <c r="AD98" s="208"/>
      <c r="AE98" s="117"/>
      <c r="AF98" s="110"/>
      <c r="AG98" s="291"/>
    </row>
    <row r="99" spans="1:33" ht="15.75" customHeight="1">
      <c r="A99" s="302"/>
      <c r="B99" s="163"/>
      <c r="C99" s="293"/>
      <c r="D99" s="294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07"/>
      <c r="S99" s="119"/>
      <c r="T99" s="120"/>
      <c r="U99" s="111"/>
      <c r="V99" s="112"/>
      <c r="W99" s="120"/>
      <c r="X99" s="191"/>
      <c r="Y99" s="12"/>
      <c r="Z99" s="208"/>
      <c r="AA99" s="295"/>
      <c r="AB99" s="296"/>
      <c r="AC99" s="12"/>
      <c r="AD99" s="208"/>
      <c r="AE99" s="117"/>
      <c r="AF99" s="110"/>
      <c r="AG99" s="291"/>
    </row>
    <row r="100" spans="1:33" ht="15.75" customHeight="1">
      <c r="A100" s="302"/>
      <c r="B100" s="163"/>
      <c r="C100" s="293"/>
      <c r="D100" s="294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07"/>
      <c r="S100" s="119"/>
      <c r="T100" s="120"/>
      <c r="U100" s="111"/>
      <c r="V100" s="112"/>
      <c r="W100" s="120"/>
      <c r="X100" s="191"/>
      <c r="Y100" s="12"/>
      <c r="Z100" s="208"/>
      <c r="AA100" s="295"/>
      <c r="AB100" s="296"/>
      <c r="AC100" s="12"/>
      <c r="AD100" s="208"/>
      <c r="AE100" s="117"/>
      <c r="AF100" s="110"/>
      <c r="AG100" s="291"/>
    </row>
    <row r="101" spans="1:33" ht="15.75" customHeight="1">
      <c r="A101" s="302"/>
      <c r="B101" s="163"/>
      <c r="C101" s="293"/>
      <c r="D101" s="294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07"/>
      <c r="S101" s="119"/>
      <c r="T101" s="120"/>
      <c r="U101" s="111"/>
      <c r="V101" s="112"/>
      <c r="W101" s="120"/>
      <c r="X101" s="191"/>
      <c r="Y101" s="12"/>
      <c r="Z101" s="208"/>
      <c r="AA101" s="295"/>
      <c r="AB101" s="296"/>
      <c r="AC101" s="12"/>
      <c r="AD101" s="208"/>
      <c r="AE101" s="117"/>
      <c r="AF101" s="110"/>
      <c r="AG101" s="291"/>
    </row>
    <row r="102" spans="1:33" ht="15.75" customHeight="1">
      <c r="A102" s="302"/>
      <c r="B102" s="163"/>
      <c r="C102" s="293"/>
      <c r="D102" s="294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07"/>
      <c r="S102" s="119"/>
      <c r="T102" s="120"/>
      <c r="U102" s="111"/>
      <c r="V102" s="112"/>
      <c r="W102" s="120"/>
      <c r="X102" s="191"/>
      <c r="Y102" s="12"/>
      <c r="Z102" s="208"/>
      <c r="AA102" s="295"/>
      <c r="AB102" s="296"/>
      <c r="AC102" s="12"/>
      <c r="AD102" s="208"/>
      <c r="AE102" s="117"/>
      <c r="AF102" s="110"/>
      <c r="AG102" s="291"/>
    </row>
    <row r="103" spans="1:33" ht="15.75" customHeight="1">
      <c r="A103" s="302"/>
      <c r="B103" s="163"/>
      <c r="C103" s="293"/>
      <c r="D103" s="294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07"/>
      <c r="S103" s="119"/>
      <c r="T103" s="120"/>
      <c r="U103" s="111"/>
      <c r="V103" s="112"/>
      <c r="W103" s="120"/>
      <c r="X103" s="191"/>
      <c r="Y103" s="12"/>
      <c r="Z103" s="208"/>
      <c r="AA103" s="295"/>
      <c r="AB103" s="296"/>
      <c r="AC103" s="12"/>
      <c r="AD103" s="208"/>
      <c r="AE103" s="117"/>
      <c r="AF103" s="110"/>
      <c r="AG103" s="291"/>
    </row>
    <row r="104" spans="1:33" ht="15.75" customHeight="1">
      <c r="A104" s="302"/>
      <c r="B104" s="163"/>
      <c r="C104" s="293"/>
      <c r="D104" s="294"/>
      <c r="E104" s="101"/>
      <c r="F104" s="128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07"/>
      <c r="S104" s="119"/>
      <c r="T104" s="120"/>
      <c r="U104" s="111"/>
      <c r="V104" s="112"/>
      <c r="W104" s="120"/>
      <c r="X104" s="191"/>
      <c r="Y104" s="12"/>
      <c r="Z104" s="208"/>
      <c r="AA104" s="295"/>
      <c r="AB104" s="296"/>
      <c r="AC104" s="12"/>
      <c r="AD104" s="208"/>
      <c r="AE104" s="117"/>
      <c r="AF104" s="110"/>
      <c r="AG104" s="291"/>
    </row>
    <row r="105" spans="1:33" ht="15.75" customHeight="1">
      <c r="A105" s="302"/>
      <c r="B105" s="163"/>
      <c r="C105" s="293"/>
      <c r="D105" s="294"/>
      <c r="E105" s="164"/>
      <c r="F105" s="128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07"/>
      <c r="S105" s="119"/>
      <c r="T105" s="120"/>
      <c r="U105" s="130"/>
      <c r="V105" s="131"/>
      <c r="W105" s="126"/>
      <c r="X105" s="127"/>
      <c r="Y105" s="12"/>
      <c r="Z105" s="208"/>
      <c r="AA105" s="295"/>
      <c r="AB105" s="296"/>
      <c r="AC105" s="12"/>
      <c r="AD105" s="208"/>
      <c r="AE105" s="165"/>
      <c r="AF105" s="125"/>
      <c r="AG105" s="291"/>
    </row>
    <row r="106" spans="1:33" ht="15.75" customHeight="1" thickBot="1">
      <c r="A106" s="303"/>
      <c r="B106" s="133" t="s">
        <v>117</v>
      </c>
      <c r="C106" s="297"/>
      <c r="D106" s="297"/>
      <c r="E106" s="134"/>
      <c r="F106" s="167"/>
      <c r="G106" s="135"/>
      <c r="H106" s="69"/>
      <c r="I106" s="136">
        <f t="shared" ref="I106:J106" si="31">AVERAGE(I90:I105)</f>
        <v>19.333333333333332</v>
      </c>
      <c r="J106" s="137">
        <f t="shared" si="31"/>
        <v>1933.3333333333333</v>
      </c>
      <c r="K106" s="138">
        <f t="shared" ref="K106" si="32">J106/I106</f>
        <v>100</v>
      </c>
      <c r="L106" s="136">
        <f t="shared" ref="L106:M106" si="33">AVERAGE(L90:L105)</f>
        <v>19.333333333333332</v>
      </c>
      <c r="M106" s="137">
        <f t="shared" si="33"/>
        <v>1715.2387988653227</v>
      </c>
      <c r="N106" s="138">
        <f>M106/L106</f>
        <v>88.719248217171867</v>
      </c>
      <c r="O106" s="139">
        <f>L106-I106</f>
        <v>0</v>
      </c>
      <c r="P106" s="140">
        <f>N106-K106</f>
        <v>-11.280751782828133</v>
      </c>
      <c r="Q106" s="141">
        <f>N106/K106</f>
        <v>0.88719248217171864</v>
      </c>
      <c r="R106" s="308"/>
      <c r="S106" s="142">
        <f>S90</f>
        <v>0.70841435185185186</v>
      </c>
      <c r="T106" s="143">
        <f>INDEX(T90:T105,COUNTA(T90:T105))</f>
        <v>0.84546296296296297</v>
      </c>
      <c r="U106" s="144"/>
      <c r="V106" s="166"/>
      <c r="W106" s="167"/>
      <c r="X106" s="138"/>
      <c r="Y106" s="181">
        <f t="shared" ref="Y106:Z106" si="34">SUM(Y90:Y105)</f>
        <v>0</v>
      </c>
      <c r="Z106" s="182">
        <f t="shared" si="34"/>
        <v>0</v>
      </c>
      <c r="AA106" s="298"/>
      <c r="AB106" s="299"/>
      <c r="AC106" s="181">
        <f t="shared" ref="AC106:AD106" si="35">SUM(AC90:AC105)</f>
        <v>6</v>
      </c>
      <c r="AD106" s="182">
        <f t="shared" si="35"/>
        <v>0</v>
      </c>
      <c r="AE106" s="168">
        <f>M106-J106</f>
        <v>-218.09453446801058</v>
      </c>
      <c r="AF106" s="141">
        <f>M106/J106</f>
        <v>0.88719248217171864</v>
      </c>
      <c r="AG106" s="292"/>
    </row>
    <row r="107" spans="1:33" ht="15.75" customHeight="1">
      <c r="A107" s="311" t="s">
        <v>229</v>
      </c>
      <c r="B107" s="146" t="s">
        <v>184</v>
      </c>
      <c r="C107" s="304" t="s">
        <v>211</v>
      </c>
      <c r="D107" s="305"/>
      <c r="E107" s="147">
        <v>57.3</v>
      </c>
      <c r="F107" s="97">
        <v>1389</v>
      </c>
      <c r="G107" s="148">
        <f t="shared" ref="G107:G110" si="36">E107*F107</f>
        <v>79589.7</v>
      </c>
      <c r="H107" s="149"/>
      <c r="I107" s="150">
        <v>21</v>
      </c>
      <c r="J107" s="151">
        <v>2000</v>
      </c>
      <c r="K107" s="152">
        <f>J107/I107</f>
        <v>95.238095238095241</v>
      </c>
      <c r="L107" s="153">
        <v>21</v>
      </c>
      <c r="M107" s="151">
        <f>F107/V107*60</f>
        <v>1773.8205037247233</v>
      </c>
      <c r="N107" s="152">
        <f>M107/L107</f>
        <v>84.46764303451063</v>
      </c>
      <c r="O107" s="154">
        <f>L107-I107</f>
        <v>0</v>
      </c>
      <c r="P107" s="155">
        <f>N107-K107</f>
        <v>-10.770452203584611</v>
      </c>
      <c r="Q107" s="156">
        <f>N107/K107</f>
        <v>0.88691025186236161</v>
      </c>
      <c r="R107" s="306">
        <f>Q123</f>
        <v>0.88676250838304149</v>
      </c>
      <c r="S107" s="157">
        <v>0.70834490740740741</v>
      </c>
      <c r="T107" s="158">
        <v>0.74097222222222225</v>
      </c>
      <c r="U107" s="159"/>
      <c r="V107" s="160">
        <v>46.983333333333377</v>
      </c>
      <c r="W107" s="158"/>
      <c r="X107" s="169"/>
      <c r="Y107" s="206"/>
      <c r="Z107" s="207"/>
      <c r="AA107" s="309"/>
      <c r="AB107" s="310"/>
      <c r="AC107" s="206">
        <v>1</v>
      </c>
      <c r="AD107" s="207"/>
      <c r="AE107" s="115">
        <f>M107-J107</f>
        <v>-226.17949627527673</v>
      </c>
      <c r="AF107" s="156">
        <f>M107/J107</f>
        <v>0.88691025186236161</v>
      </c>
      <c r="AG107" s="290">
        <f>AF123</f>
        <v>0.8867625083830416</v>
      </c>
    </row>
    <row r="108" spans="1:33" ht="15.75" customHeight="1">
      <c r="A108" s="312"/>
      <c r="B108" s="163" t="s">
        <v>184</v>
      </c>
      <c r="C108" s="293" t="s">
        <v>212</v>
      </c>
      <c r="D108" s="294"/>
      <c r="E108" s="101">
        <v>56.79</v>
      </c>
      <c r="F108" s="102">
        <v>1793</v>
      </c>
      <c r="G108" s="103">
        <f t="shared" si="36"/>
        <v>101824.47</v>
      </c>
      <c r="H108" s="26"/>
      <c r="I108" s="104">
        <v>23</v>
      </c>
      <c r="J108" s="105">
        <v>2000</v>
      </c>
      <c r="K108" s="106">
        <f t="shared" ref="K108:K110" si="37">J108/I108</f>
        <v>86.956521739130437</v>
      </c>
      <c r="L108" s="107">
        <v>23</v>
      </c>
      <c r="M108" s="105">
        <f>F108/V108*60</f>
        <v>1773.2967032967033</v>
      </c>
      <c r="N108" s="106">
        <f>M108/L108</f>
        <v>77.099856665074057</v>
      </c>
      <c r="O108" s="108">
        <f>L108-I108</f>
        <v>0</v>
      </c>
      <c r="P108" s="109">
        <f>N108-K108</f>
        <v>-9.8566650740563801</v>
      </c>
      <c r="Q108" s="110">
        <f>N108/K108</f>
        <v>0.88664835164835165</v>
      </c>
      <c r="R108" s="307"/>
      <c r="S108" s="47">
        <v>0.74467592592592591</v>
      </c>
      <c r="T108" s="48">
        <v>0.78680555555555554</v>
      </c>
      <c r="U108" s="111">
        <v>5.3333333333332611</v>
      </c>
      <c r="V108" s="112">
        <v>60.666666666666664</v>
      </c>
      <c r="W108" s="113"/>
      <c r="X108" s="116"/>
      <c r="Y108" s="12"/>
      <c r="Z108" s="208"/>
      <c r="AA108" s="295"/>
      <c r="AB108" s="296"/>
      <c r="AC108" s="12">
        <v>1</v>
      </c>
      <c r="AD108" s="208"/>
      <c r="AE108" s="117">
        <f>M108-J108</f>
        <v>-226.7032967032967</v>
      </c>
      <c r="AF108" s="110">
        <f>M108/J108</f>
        <v>0.88664835164835165</v>
      </c>
      <c r="AG108" s="291"/>
    </row>
    <row r="109" spans="1:33" ht="15.75" customHeight="1">
      <c r="A109" s="312"/>
      <c r="B109" s="163" t="s">
        <v>184</v>
      </c>
      <c r="C109" s="293" t="s">
        <v>213</v>
      </c>
      <c r="D109" s="294"/>
      <c r="E109" s="101">
        <v>56.87</v>
      </c>
      <c r="F109" s="102">
        <v>1386</v>
      </c>
      <c r="G109" s="103">
        <f t="shared" si="36"/>
        <v>78821.819999999992</v>
      </c>
      <c r="H109" s="26"/>
      <c r="I109" s="104">
        <v>23</v>
      </c>
      <c r="J109" s="105">
        <v>2000</v>
      </c>
      <c r="K109" s="106">
        <f t="shared" si="37"/>
        <v>86.956521739130437</v>
      </c>
      <c r="L109" s="107">
        <v>23</v>
      </c>
      <c r="M109" s="105">
        <f>F109/V109*60</f>
        <v>1773.1343283582098</v>
      </c>
      <c r="N109" s="106">
        <f>M109/L109</f>
        <v>77.092796885139563</v>
      </c>
      <c r="O109" s="108">
        <f>L109-I109</f>
        <v>0</v>
      </c>
      <c r="P109" s="109">
        <f>N109-K109</f>
        <v>-9.863724853990874</v>
      </c>
      <c r="Q109" s="110">
        <f>N109/K109</f>
        <v>0.88656716417910497</v>
      </c>
      <c r="R109" s="307"/>
      <c r="S109" s="47">
        <v>0.7903472222222222</v>
      </c>
      <c r="T109" s="48">
        <v>0.82291666666666663</v>
      </c>
      <c r="U109" s="111">
        <v>5.0999999999999979</v>
      </c>
      <c r="V109" s="112">
        <v>46.899999999999977</v>
      </c>
      <c r="W109" s="113"/>
      <c r="X109" s="116"/>
      <c r="Y109" s="12"/>
      <c r="Z109" s="208"/>
      <c r="AA109" s="295"/>
      <c r="AB109" s="296"/>
      <c r="AC109" s="12">
        <v>1</v>
      </c>
      <c r="AD109" s="208"/>
      <c r="AE109" s="117">
        <f>M109-J109</f>
        <v>-226.86567164179019</v>
      </c>
      <c r="AF109" s="110">
        <f>M109/J109</f>
        <v>0.88656716417910486</v>
      </c>
      <c r="AG109" s="291"/>
    </row>
    <row r="110" spans="1:33" ht="15.75" customHeight="1">
      <c r="A110" s="312"/>
      <c r="B110" s="163" t="s">
        <v>184</v>
      </c>
      <c r="C110" s="293" t="s">
        <v>214</v>
      </c>
      <c r="D110" s="294"/>
      <c r="E110" s="101">
        <v>47.6</v>
      </c>
      <c r="F110" s="102">
        <v>1594</v>
      </c>
      <c r="G110" s="103">
        <f t="shared" si="36"/>
        <v>75874.400000000009</v>
      </c>
      <c r="H110" s="26"/>
      <c r="I110" s="104">
        <v>23</v>
      </c>
      <c r="J110" s="105">
        <v>2000</v>
      </c>
      <c r="K110" s="106">
        <f t="shared" si="37"/>
        <v>86.956521739130437</v>
      </c>
      <c r="L110" s="107">
        <v>23</v>
      </c>
      <c r="M110" s="105">
        <f>F110/V110*60</f>
        <v>1773.8485316846966</v>
      </c>
      <c r="N110" s="106">
        <f>M110/L110</f>
        <v>77.123849203682454</v>
      </c>
      <c r="O110" s="108">
        <f>L110-I110</f>
        <v>0</v>
      </c>
      <c r="P110" s="109">
        <f>N110-K110</f>
        <v>-9.8326725354479834</v>
      </c>
      <c r="Q110" s="110">
        <f>N110/K110</f>
        <v>0.88692426584234818</v>
      </c>
      <c r="R110" s="307"/>
      <c r="S110" s="47">
        <v>0.82644675925925926</v>
      </c>
      <c r="T110" s="48">
        <v>0.86388888888888893</v>
      </c>
      <c r="U110" s="111">
        <v>5.0833333333333819</v>
      </c>
      <c r="V110" s="112">
        <v>53.916666666666728</v>
      </c>
      <c r="W110" s="113"/>
      <c r="X110" s="116"/>
      <c r="Y110" s="12"/>
      <c r="Z110" s="208"/>
      <c r="AA110" s="295"/>
      <c r="AB110" s="296"/>
      <c r="AC110" s="12">
        <v>1</v>
      </c>
      <c r="AD110" s="208"/>
      <c r="AE110" s="117">
        <f>M110-J110</f>
        <v>-226.15146831530342</v>
      </c>
      <c r="AF110" s="110">
        <f>M110/J110</f>
        <v>0.88692426584234829</v>
      </c>
      <c r="AG110" s="291"/>
    </row>
    <row r="111" spans="1:33" ht="15.75" customHeight="1">
      <c r="A111" s="312"/>
      <c r="B111" s="163"/>
      <c r="C111" s="293"/>
      <c r="D111" s="294"/>
      <c r="E111" s="101"/>
      <c r="F111" s="102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307"/>
      <c r="S111" s="47"/>
      <c r="T111" s="48"/>
      <c r="U111" s="111"/>
      <c r="V111" s="112"/>
      <c r="W111" s="113"/>
      <c r="X111" s="116"/>
      <c r="Y111" s="12"/>
      <c r="Z111" s="208"/>
      <c r="AA111" s="295"/>
      <c r="AB111" s="296"/>
      <c r="AC111" s="12"/>
      <c r="AD111" s="208"/>
      <c r="AE111" s="117"/>
      <c r="AF111" s="110"/>
      <c r="AG111" s="291"/>
    </row>
    <row r="112" spans="1:33" ht="15.75" customHeight="1">
      <c r="A112" s="312"/>
      <c r="B112" s="163"/>
      <c r="C112" s="293"/>
      <c r="D112" s="294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07"/>
      <c r="S112" s="47"/>
      <c r="T112" s="48"/>
      <c r="U112" s="111"/>
      <c r="V112" s="112"/>
      <c r="W112" s="113"/>
      <c r="X112" s="116"/>
      <c r="Y112" s="12"/>
      <c r="Z112" s="208"/>
      <c r="AA112" s="295"/>
      <c r="AB112" s="296"/>
      <c r="AC112" s="12"/>
      <c r="AD112" s="208"/>
      <c r="AE112" s="117"/>
      <c r="AF112" s="110"/>
      <c r="AG112" s="291"/>
    </row>
    <row r="113" spans="1:33" ht="15.75" customHeight="1">
      <c r="A113" s="312"/>
      <c r="B113" s="163"/>
      <c r="C113" s="293"/>
      <c r="D113" s="294"/>
      <c r="E113" s="101"/>
      <c r="F113" s="102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307"/>
      <c r="S113" s="119"/>
      <c r="T113" s="120"/>
      <c r="U113" s="111"/>
      <c r="V113" s="112"/>
      <c r="W113" s="120"/>
      <c r="X113" s="191"/>
      <c r="Y113" s="12"/>
      <c r="Z113" s="208"/>
      <c r="AA113" s="295"/>
      <c r="AB113" s="296"/>
      <c r="AC113" s="12"/>
      <c r="AD113" s="208"/>
      <c r="AE113" s="117"/>
      <c r="AF113" s="110"/>
      <c r="AG113" s="291"/>
    </row>
    <row r="114" spans="1:33" ht="15.75" customHeight="1">
      <c r="A114" s="312"/>
      <c r="B114" s="163"/>
      <c r="C114" s="293"/>
      <c r="D114" s="294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07"/>
      <c r="S114" s="119"/>
      <c r="T114" s="120"/>
      <c r="U114" s="111"/>
      <c r="V114" s="112"/>
      <c r="W114" s="120"/>
      <c r="X114" s="191"/>
      <c r="Y114" s="12"/>
      <c r="Z114" s="208"/>
      <c r="AA114" s="295"/>
      <c r="AB114" s="296"/>
      <c r="AC114" s="12"/>
      <c r="AD114" s="208"/>
      <c r="AE114" s="117"/>
      <c r="AF114" s="110"/>
      <c r="AG114" s="291"/>
    </row>
    <row r="115" spans="1:33" ht="15.75" customHeight="1">
      <c r="A115" s="312"/>
      <c r="B115" s="163"/>
      <c r="C115" s="293"/>
      <c r="D115" s="294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07"/>
      <c r="S115" s="119"/>
      <c r="T115" s="120"/>
      <c r="U115" s="111"/>
      <c r="V115" s="112"/>
      <c r="W115" s="120"/>
      <c r="X115" s="191"/>
      <c r="Y115" s="12"/>
      <c r="Z115" s="208"/>
      <c r="AA115" s="295"/>
      <c r="AB115" s="296"/>
      <c r="AC115" s="12"/>
      <c r="AD115" s="208"/>
      <c r="AE115" s="117"/>
      <c r="AF115" s="110"/>
      <c r="AG115" s="291"/>
    </row>
    <row r="116" spans="1:33" ht="15.75" customHeight="1">
      <c r="A116" s="312"/>
      <c r="B116" s="163"/>
      <c r="C116" s="293"/>
      <c r="D116" s="294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07"/>
      <c r="S116" s="119"/>
      <c r="T116" s="120"/>
      <c r="U116" s="111"/>
      <c r="V116" s="112"/>
      <c r="W116" s="120"/>
      <c r="X116" s="191"/>
      <c r="Y116" s="12"/>
      <c r="Z116" s="208"/>
      <c r="AA116" s="295"/>
      <c r="AB116" s="296"/>
      <c r="AC116" s="12"/>
      <c r="AD116" s="208"/>
      <c r="AE116" s="117"/>
      <c r="AF116" s="110"/>
      <c r="AG116" s="291"/>
    </row>
    <row r="117" spans="1:33" ht="15.75" customHeight="1">
      <c r="A117" s="312"/>
      <c r="B117" s="163"/>
      <c r="C117" s="293"/>
      <c r="D117" s="294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07"/>
      <c r="S117" s="119"/>
      <c r="T117" s="120"/>
      <c r="U117" s="111"/>
      <c r="V117" s="112"/>
      <c r="W117" s="120"/>
      <c r="X117" s="191"/>
      <c r="Y117" s="12"/>
      <c r="Z117" s="208"/>
      <c r="AA117" s="295"/>
      <c r="AB117" s="296"/>
      <c r="AC117" s="12"/>
      <c r="AD117" s="208"/>
      <c r="AE117" s="117"/>
      <c r="AF117" s="110"/>
      <c r="AG117" s="291"/>
    </row>
    <row r="118" spans="1:33" ht="15.75" customHeight="1">
      <c r="A118" s="312"/>
      <c r="B118" s="163"/>
      <c r="C118" s="293"/>
      <c r="D118" s="294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07"/>
      <c r="S118" s="119"/>
      <c r="T118" s="120"/>
      <c r="U118" s="111"/>
      <c r="V118" s="112"/>
      <c r="W118" s="120"/>
      <c r="X118" s="191"/>
      <c r="Y118" s="12"/>
      <c r="Z118" s="208"/>
      <c r="AA118" s="295"/>
      <c r="AB118" s="296"/>
      <c r="AC118" s="12"/>
      <c r="AD118" s="208"/>
      <c r="AE118" s="117"/>
      <c r="AF118" s="110"/>
      <c r="AG118" s="291"/>
    </row>
    <row r="119" spans="1:33" ht="15.75" customHeight="1">
      <c r="A119" s="312"/>
      <c r="B119" s="163"/>
      <c r="C119" s="293"/>
      <c r="D119" s="294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07"/>
      <c r="S119" s="119"/>
      <c r="T119" s="120"/>
      <c r="U119" s="111"/>
      <c r="V119" s="112"/>
      <c r="W119" s="120"/>
      <c r="X119" s="191"/>
      <c r="Y119" s="12"/>
      <c r="Z119" s="208"/>
      <c r="AA119" s="295"/>
      <c r="AB119" s="296"/>
      <c r="AC119" s="12"/>
      <c r="AD119" s="208"/>
      <c r="AE119" s="117"/>
      <c r="AF119" s="110"/>
      <c r="AG119" s="291"/>
    </row>
    <row r="120" spans="1:33" ht="15.75" customHeight="1">
      <c r="A120" s="312"/>
      <c r="B120" s="163"/>
      <c r="C120" s="293"/>
      <c r="D120" s="294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07"/>
      <c r="S120" s="119"/>
      <c r="T120" s="120"/>
      <c r="U120" s="111"/>
      <c r="V120" s="112"/>
      <c r="W120" s="120"/>
      <c r="X120" s="191"/>
      <c r="Y120" s="12"/>
      <c r="Z120" s="208"/>
      <c r="AA120" s="295"/>
      <c r="AB120" s="296"/>
      <c r="AC120" s="12"/>
      <c r="AD120" s="208"/>
      <c r="AE120" s="117"/>
      <c r="AF120" s="110"/>
      <c r="AG120" s="291"/>
    </row>
    <row r="121" spans="1:33" ht="15.75" customHeight="1">
      <c r="A121" s="312"/>
      <c r="B121" s="163"/>
      <c r="C121" s="293"/>
      <c r="D121" s="294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07"/>
      <c r="S121" s="119"/>
      <c r="T121" s="120"/>
      <c r="U121" s="111"/>
      <c r="V121" s="112"/>
      <c r="W121" s="120"/>
      <c r="X121" s="191"/>
      <c r="Y121" s="12"/>
      <c r="Z121" s="208"/>
      <c r="AA121" s="295"/>
      <c r="AB121" s="296"/>
      <c r="AC121" s="12"/>
      <c r="AD121" s="208"/>
      <c r="AE121" s="117"/>
      <c r="AF121" s="110"/>
      <c r="AG121" s="291"/>
    </row>
    <row r="122" spans="1:33" ht="15.75" customHeight="1">
      <c r="A122" s="312"/>
      <c r="B122" s="163"/>
      <c r="C122" s="293"/>
      <c r="D122" s="294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07"/>
      <c r="S122" s="119"/>
      <c r="T122" s="120"/>
      <c r="U122" s="130"/>
      <c r="V122" s="131"/>
      <c r="W122" s="126"/>
      <c r="X122" s="127"/>
      <c r="Y122" s="12"/>
      <c r="Z122" s="208"/>
      <c r="AA122" s="295"/>
      <c r="AB122" s="296"/>
      <c r="AC122" s="12"/>
      <c r="AD122" s="208"/>
      <c r="AE122" s="165"/>
      <c r="AF122" s="125"/>
      <c r="AG122" s="291"/>
    </row>
    <row r="123" spans="1:33" ht="15.75" customHeight="1" thickBot="1">
      <c r="A123" s="313"/>
      <c r="B123" s="133" t="s">
        <v>117</v>
      </c>
      <c r="C123" s="297"/>
      <c r="D123" s="297"/>
      <c r="E123" s="134"/>
      <c r="F123" s="167"/>
      <c r="G123" s="135"/>
      <c r="H123" s="69"/>
      <c r="I123" s="136">
        <f t="shared" ref="I123:J123" si="38">AVERAGE(I107:I122)</f>
        <v>22.5</v>
      </c>
      <c r="J123" s="137">
        <f t="shared" si="38"/>
        <v>2000</v>
      </c>
      <c r="K123" s="138">
        <f t="shared" ref="K123" si="39">J123/I123</f>
        <v>88.888888888888886</v>
      </c>
      <c r="L123" s="136">
        <f t="shared" ref="L123:M123" si="40">AVERAGE(L107:L122)</f>
        <v>22.5</v>
      </c>
      <c r="M123" s="137">
        <f t="shared" si="40"/>
        <v>1773.5250167660831</v>
      </c>
      <c r="N123" s="138">
        <f>M123/L123</f>
        <v>78.823334078492579</v>
      </c>
      <c r="O123" s="139">
        <f>L123-I123</f>
        <v>0</v>
      </c>
      <c r="P123" s="140">
        <f>N123-K123</f>
        <v>-10.065554810396307</v>
      </c>
      <c r="Q123" s="141">
        <f>N123/K123</f>
        <v>0.88676250838304149</v>
      </c>
      <c r="R123" s="308"/>
      <c r="S123" s="142">
        <f>S107</f>
        <v>0.70834490740740741</v>
      </c>
      <c r="T123" s="143">
        <f>INDEX(T107:T122,COUNTA(T107:T122))</f>
        <v>0.86388888888888893</v>
      </c>
      <c r="U123" s="144"/>
      <c r="V123" s="166"/>
      <c r="W123" s="167"/>
      <c r="X123" s="138"/>
      <c r="Y123" s="181">
        <f t="shared" ref="Y123:Z123" si="41">SUM(Y107:Y122)</f>
        <v>0</v>
      </c>
      <c r="Z123" s="182">
        <f t="shared" si="41"/>
        <v>0</v>
      </c>
      <c r="AA123" s="298"/>
      <c r="AB123" s="299"/>
      <c r="AC123" s="181">
        <f t="shared" ref="AC123:AD123" si="42">SUM(AC107:AC122)</f>
        <v>4</v>
      </c>
      <c r="AD123" s="182">
        <f t="shared" si="42"/>
        <v>0</v>
      </c>
      <c r="AE123" s="168">
        <f>M123-J123</f>
        <v>-226.47498323391687</v>
      </c>
      <c r="AF123" s="141">
        <f>M123/J123</f>
        <v>0.8867625083830416</v>
      </c>
      <c r="AG123" s="292"/>
    </row>
    <row r="125" spans="1:33">
      <c r="AA125" s="289" t="s">
        <v>161</v>
      </c>
      <c r="AB125" s="289"/>
    </row>
    <row r="126" spans="1:33">
      <c r="AA126" s="289" t="s">
        <v>162</v>
      </c>
      <c r="AB126" s="289"/>
    </row>
    <row r="127" spans="1:33">
      <c r="AA127" s="289" t="s">
        <v>163</v>
      </c>
      <c r="AB127" s="289"/>
    </row>
    <row r="128" spans="1:33">
      <c r="AA128" s="289" t="s">
        <v>164</v>
      </c>
      <c r="AB128" s="289"/>
    </row>
    <row r="129" spans="27:28">
      <c r="AA129" s="289" t="s">
        <v>165</v>
      </c>
      <c r="AB129" s="289"/>
    </row>
    <row r="130" spans="27:28">
      <c r="AA130" s="289" t="s">
        <v>166</v>
      </c>
      <c r="AB130" s="289"/>
    </row>
    <row r="131" spans="27:28">
      <c r="AA131" s="289" t="s">
        <v>167</v>
      </c>
      <c r="AB131" s="289"/>
    </row>
    <row r="132" spans="27:28">
      <c r="AA132" s="289" t="s">
        <v>168</v>
      </c>
      <c r="AB132" s="289"/>
    </row>
    <row r="133" spans="27:28">
      <c r="AA133" s="289" t="s">
        <v>169</v>
      </c>
      <c r="AB133" s="289"/>
    </row>
    <row r="134" spans="27:28">
      <c r="AA134" s="289" t="s">
        <v>170</v>
      </c>
      <c r="AB134" s="289"/>
    </row>
    <row r="135" spans="27:28">
      <c r="AA135" s="289" t="s">
        <v>171</v>
      </c>
      <c r="AB135" s="289"/>
    </row>
    <row r="136" spans="27:28">
      <c r="AA136" s="289" t="s">
        <v>172</v>
      </c>
      <c r="AB136" s="289"/>
    </row>
    <row r="137" spans="27:28">
      <c r="AA137" s="289" t="s">
        <v>173</v>
      </c>
      <c r="AB137" s="289"/>
    </row>
  </sheetData>
  <mergeCells count="306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AA114:AB114"/>
    <mergeCell ref="C115:D115"/>
    <mergeCell ref="AA115:AB115"/>
    <mergeCell ref="C116:D116"/>
    <mergeCell ref="AA116:AB116"/>
    <mergeCell ref="C117:D117"/>
    <mergeCell ref="AA117:AB117"/>
    <mergeCell ref="C97:D97"/>
    <mergeCell ref="AA97:AB97"/>
    <mergeCell ref="C98:D98"/>
    <mergeCell ref="AA98:AB98"/>
    <mergeCell ref="C99:D99"/>
    <mergeCell ref="AA99:AB99"/>
    <mergeCell ref="AA93:AB9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21:D121"/>
    <mergeCell ref="AA121:AB121"/>
    <mergeCell ref="C122:D122"/>
    <mergeCell ref="AA122:AB122"/>
    <mergeCell ref="C123:D123"/>
    <mergeCell ref="AA123:AB123"/>
    <mergeCell ref="C118:D118"/>
    <mergeCell ref="AA118:AB118"/>
    <mergeCell ref="C119:D119"/>
    <mergeCell ref="AA119:AB119"/>
    <mergeCell ref="C120:D120"/>
    <mergeCell ref="AA120:AB120"/>
    <mergeCell ref="AA137:AB137"/>
    <mergeCell ref="AA131:AB131"/>
    <mergeCell ref="AA132:AB132"/>
    <mergeCell ref="AA133:AB133"/>
    <mergeCell ref="AA134:AB134"/>
    <mergeCell ref="AA135:AB135"/>
    <mergeCell ref="AA136:AB136"/>
    <mergeCell ref="AA125:AB125"/>
    <mergeCell ref="AA126:AB126"/>
    <mergeCell ref="AA127:AB127"/>
    <mergeCell ref="AA128:AB128"/>
    <mergeCell ref="AA129:AB129"/>
    <mergeCell ref="AA130:AB130"/>
  </mergeCells>
  <phoneticPr fontId="5" type="noConversion"/>
  <conditionalFormatting sqref="O5:O123">
    <cfRule type="cellIs" dxfId="271" priority="2" operator="greaterThan">
      <formula>0</formula>
    </cfRule>
  </conditionalFormatting>
  <conditionalFormatting sqref="P5:P123 AE5:AE123">
    <cfRule type="cellIs" dxfId="270" priority="5" operator="lessThan">
      <formula>0</formula>
    </cfRule>
  </conditionalFormatting>
  <conditionalFormatting sqref="Q5:Q123 AF5:AF123">
    <cfRule type="cellIs" dxfId="269" priority="3" operator="greaterThan">
      <formula>1</formula>
    </cfRule>
    <cfRule type="cellIs" dxfId="268" priority="4" operator="lessThan">
      <formula>0.8</formula>
    </cfRule>
  </conditionalFormatting>
  <conditionalFormatting sqref="AG5 R5:R123">
    <cfRule type="cellIs" dxfId="267" priority="6" operator="lessThan">
      <formula>0.8</formula>
    </cfRule>
  </conditionalFormatting>
  <conditionalFormatting sqref="AG22">
    <cfRule type="cellIs" dxfId="266" priority="10" operator="lessThan">
      <formula>0.8</formula>
    </cfRule>
  </conditionalFormatting>
  <conditionalFormatting sqref="AG37">
    <cfRule type="cellIs" dxfId="265" priority="9" operator="lessThan">
      <formula>0.8</formula>
    </cfRule>
  </conditionalFormatting>
  <conditionalFormatting sqref="AG39:AG74">
    <cfRule type="cellIs" dxfId="264" priority="7" operator="lessThan">
      <formula>0.8</formula>
    </cfRule>
  </conditionalFormatting>
  <conditionalFormatting sqref="AG80:AG88">
    <cfRule type="cellIs" dxfId="263" priority="8" operator="lessThan">
      <formula>0.8</formula>
    </cfRule>
  </conditionalFormatting>
  <conditionalFormatting sqref="AG90:AG123">
    <cfRule type="cellIs" dxfId="262" priority="1" operator="lessThan">
      <formula>0.8</formula>
    </cfRule>
  </conditionalFormatting>
  <dataValidations count="1">
    <dataValidation type="list" allowBlank="1" showInputMessage="1" showErrorMessage="1" sqref="AA5:AB123" xr:uid="{26B0DBC1-D547-4AFB-8F52-2C0EF093DE4F}">
      <formula1>$AA$125:$AA$137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E0E8F-9C0F-43A0-842C-27D29BE8D619}">
  <sheetPr>
    <tabColor theme="8" tint="0.59999389629810485"/>
  </sheetPr>
  <dimension ref="B1:AR42"/>
  <sheetViews>
    <sheetView zoomScale="70" zoomScaleNormal="70" workbookViewId="0">
      <selection activeCell="Q21" sqref="Q21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6" t="s">
        <v>0</v>
      </c>
      <c r="C1" s="276"/>
      <c r="D1" s="276"/>
      <c r="E1" s="276"/>
      <c r="F1" s="276"/>
      <c r="G1" s="276"/>
      <c r="H1" s="276"/>
      <c r="I1" s="276"/>
      <c r="J1" s="276"/>
      <c r="K1" s="1"/>
      <c r="L1" s="1"/>
      <c r="M1" s="1"/>
      <c r="N1" s="1"/>
      <c r="O1" s="1"/>
      <c r="P1" s="1"/>
    </row>
    <row r="2" spans="2:34" ht="27.75" customHeight="1">
      <c r="B2" s="277"/>
      <c r="C2" s="277"/>
      <c r="D2" s="277"/>
      <c r="E2" s="277"/>
      <c r="F2" s="277"/>
      <c r="G2" s="277"/>
      <c r="H2" s="277"/>
      <c r="I2" s="277"/>
      <c r="J2" s="277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8" t="s">
        <v>242</v>
      </c>
      <c r="D3" s="279"/>
      <c r="E3" s="3" t="s">
        <v>2</v>
      </c>
      <c r="F3" s="280">
        <f>'0111(18度C)'!D1+'0111(4度C)'!D1</f>
        <v>178077</v>
      </c>
      <c r="G3" s="281"/>
      <c r="H3" s="3" t="s">
        <v>3</v>
      </c>
      <c r="I3" s="282">
        <f>'0111(18度C)'!F1+'0111(4度C)'!F1</f>
        <v>5539416.9299999997</v>
      </c>
      <c r="J3" s="283"/>
      <c r="K3" s="4"/>
      <c r="L3" s="5"/>
      <c r="M3" s="1"/>
      <c r="N3" s="1"/>
      <c r="O3" s="1"/>
      <c r="P3" s="1"/>
    </row>
    <row r="4" spans="2:34" ht="28.5" customHeight="1">
      <c r="B4" s="284" t="s">
        <v>4</v>
      </c>
      <c r="C4" s="264" t="s">
        <v>5</v>
      </c>
      <c r="D4" s="265"/>
      <c r="E4" s="287" t="s">
        <v>6</v>
      </c>
      <c r="F4" s="288"/>
      <c r="G4" s="287" t="s">
        <v>7</v>
      </c>
      <c r="H4" s="288"/>
      <c r="I4" s="287" t="s">
        <v>8</v>
      </c>
      <c r="J4" s="288"/>
      <c r="K4" s="260" t="s">
        <v>9</v>
      </c>
      <c r="L4" s="261"/>
      <c r="M4" s="260" t="s">
        <v>10</v>
      </c>
      <c r="N4" s="261"/>
      <c r="O4" s="262" t="s">
        <v>11</v>
      </c>
      <c r="P4" s="263"/>
      <c r="Q4" s="263" t="s">
        <v>12</v>
      </c>
      <c r="R4" s="263"/>
    </row>
    <row r="5" spans="2:34" ht="28.5" customHeight="1">
      <c r="B5" s="285"/>
      <c r="C5" s="264" t="s">
        <v>13</v>
      </c>
      <c r="D5" s="265"/>
      <c r="E5" s="266" t="s">
        <v>14</v>
      </c>
      <c r="F5" s="267"/>
      <c r="G5" s="268" t="s">
        <v>15</v>
      </c>
      <c r="H5" s="269"/>
      <c r="I5" s="270" t="s">
        <v>16</v>
      </c>
      <c r="J5" s="271"/>
      <c r="K5" s="272" t="s">
        <v>17</v>
      </c>
      <c r="L5" s="273"/>
      <c r="M5" s="274" t="s">
        <v>18</v>
      </c>
      <c r="N5" s="275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5"/>
      <c r="C6" s="264" t="s">
        <v>22</v>
      </c>
      <c r="D6" s="265"/>
      <c r="E6" s="256">
        <f>AVERAGE(D14:O14,D32:X32)</f>
        <v>497.8949093790572</v>
      </c>
      <c r="F6" s="257" t="e">
        <f>AVERAGE(#REF!,D14:K14)</f>
        <v>#REF!</v>
      </c>
      <c r="G6" s="258">
        <f>AVERAGE(D14:K14)</f>
        <v>189.792444475389</v>
      </c>
      <c r="H6" s="259"/>
      <c r="I6" s="258">
        <f>AVERAGE(L14:O14)</f>
        <v>94.444444444444443</v>
      </c>
      <c r="J6" s="259"/>
      <c r="K6" s="258">
        <f>AVERAGE(D32:O32)</f>
        <v>703.4</v>
      </c>
      <c r="L6" s="259"/>
      <c r="M6" s="258">
        <f>AVERAGE(P32:X32)</f>
        <v>761.87246963562745</v>
      </c>
      <c r="N6" s="259"/>
      <c r="O6" s="390">
        <f>'0111(4度C)'!Y2</f>
        <v>0</v>
      </c>
      <c r="P6" s="390">
        <f>'0111(4度C)'!Z2</f>
        <v>0</v>
      </c>
      <c r="Q6" s="391">
        <f>'0111(4度C)'!AC2</f>
        <v>50</v>
      </c>
      <c r="R6" s="391">
        <f>'0111(4度C)'!AD2</f>
        <v>0</v>
      </c>
    </row>
    <row r="7" spans="2:34" ht="28.5" customHeight="1">
      <c r="B7" s="285"/>
      <c r="C7" s="250" t="s">
        <v>23</v>
      </c>
      <c r="D7" s="251"/>
      <c r="E7" s="252">
        <f>AVERAGE(D15:O15,D33:X33)</f>
        <v>440.72648409965484</v>
      </c>
      <c r="F7" s="253" t="e">
        <f>AVERAGE(#REF!,D15:K15)</f>
        <v>#REF!</v>
      </c>
      <c r="G7" s="254">
        <f>AVERAGE(D15:K15)</f>
        <v>169.70022208907949</v>
      </c>
      <c r="H7" s="255"/>
      <c r="I7" s="254">
        <f>AVERAGE(L15:O15)</f>
        <v>83.766638440737282</v>
      </c>
      <c r="J7" s="255"/>
      <c r="K7" s="254">
        <f>AVERAGE(D33:O33)</f>
        <v>621.55170774493388</v>
      </c>
      <c r="L7" s="255"/>
      <c r="M7" s="254">
        <f>AVERAGE(P33:X33)</f>
        <v>673.7114607285182</v>
      </c>
      <c r="N7" s="255"/>
      <c r="O7" s="390"/>
      <c r="P7" s="390"/>
      <c r="Q7" s="391"/>
      <c r="R7" s="391"/>
    </row>
    <row r="8" spans="2:34" ht="28.5" customHeight="1">
      <c r="B8" s="286"/>
      <c r="C8" s="250" t="s">
        <v>24</v>
      </c>
      <c r="D8" s="251"/>
      <c r="E8" s="248">
        <f>AVERAGE(D16:O16,D34:X34)</f>
        <v>0.88574044357438397</v>
      </c>
      <c r="F8" s="249" t="e">
        <f>AVERAGE(D16:K16,#REF!)</f>
        <v>#REF!</v>
      </c>
      <c r="G8" s="238">
        <f>AVERAGE(D16:K16)</f>
        <v>0.8903443371632852</v>
      </c>
      <c r="H8" s="239"/>
      <c r="I8" s="238">
        <f>AVERAGE(L16:O16)</f>
        <v>0.88693044774068919</v>
      </c>
      <c r="J8" s="239"/>
      <c r="K8" s="238">
        <f>AVERAGE(D34:O34)</f>
        <v>0.883774970152572</v>
      </c>
      <c r="L8" s="239"/>
      <c r="M8" s="238">
        <f>AVERAGE(P34:X34)</f>
        <v>0.88262602174077287</v>
      </c>
      <c r="N8" s="239"/>
      <c r="O8" s="390"/>
      <c r="P8" s="390"/>
      <c r="Q8" s="391"/>
      <c r="R8" s="391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36" t="s">
        <v>26</v>
      </c>
      <c r="C11" s="237"/>
      <c r="D11" s="240" t="s">
        <v>27</v>
      </c>
      <c r="E11" s="241"/>
      <c r="F11" s="241"/>
      <c r="G11" s="241"/>
      <c r="H11" s="241"/>
      <c r="I11" s="241"/>
      <c r="J11" s="241"/>
      <c r="K11" s="241"/>
      <c r="L11" s="242" t="s">
        <v>28</v>
      </c>
      <c r="M11" s="243"/>
      <c r="N11" s="243"/>
      <c r="O11" s="244"/>
    </row>
    <row r="12" spans="2:34" ht="17.25" customHeight="1">
      <c r="B12" s="230" t="s">
        <v>29</v>
      </c>
      <c r="C12" s="231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1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Z13" s="25"/>
      <c r="AA13" s="25"/>
      <c r="AB13" s="25"/>
      <c r="AC13" s="25"/>
      <c r="AD13" s="25"/>
      <c r="AE13" s="25"/>
    </row>
    <row r="14" spans="2:34" ht="40.15" customHeight="1">
      <c r="B14" s="233" t="s">
        <v>40</v>
      </c>
      <c r="C14" s="26" t="s">
        <v>41</v>
      </c>
      <c r="D14" s="27" t="s">
        <v>42</v>
      </c>
      <c r="E14" s="28">
        <v>81.818181818181813</v>
      </c>
      <c r="F14" s="28">
        <v>97.560975609756099</v>
      </c>
      <c r="G14" s="28">
        <v>86.956521739130437</v>
      </c>
      <c r="H14" s="28">
        <v>109.87654320987654</v>
      </c>
      <c r="I14" s="28">
        <v>572.75</v>
      </c>
      <c r="J14" s="28" t="s">
        <v>42</v>
      </c>
      <c r="K14" s="29" t="s">
        <v>42</v>
      </c>
      <c r="L14" s="27" t="s">
        <v>42</v>
      </c>
      <c r="M14" s="30">
        <v>100</v>
      </c>
      <c r="N14" s="28" t="s">
        <v>42</v>
      </c>
      <c r="O14" s="31">
        <v>88.888888888888886</v>
      </c>
      <c r="Z14" s="32"/>
      <c r="AA14" s="32"/>
      <c r="AB14" s="32"/>
      <c r="AC14" s="32"/>
      <c r="AD14" s="25"/>
      <c r="AE14" s="25"/>
    </row>
    <row r="15" spans="2:34" ht="39.6" customHeight="1">
      <c r="B15" s="233"/>
      <c r="C15" s="33" t="s">
        <v>43</v>
      </c>
      <c r="D15" s="34" t="s">
        <v>42</v>
      </c>
      <c r="E15" s="35">
        <v>72.885513517269999</v>
      </c>
      <c r="F15" s="35">
        <v>86.529706618407943</v>
      </c>
      <c r="G15" s="35">
        <v>77.161758280588487</v>
      </c>
      <c r="H15" s="35">
        <v>97.647414204810374</v>
      </c>
      <c r="I15" s="35">
        <v>514.2767178243206</v>
      </c>
      <c r="J15" s="35" t="s">
        <v>42</v>
      </c>
      <c r="K15" s="36" t="s">
        <v>42</v>
      </c>
      <c r="L15" s="34" t="s">
        <v>42</v>
      </c>
      <c r="M15" s="37">
        <v>88.710775548168385</v>
      </c>
      <c r="N15" s="35" t="s">
        <v>42</v>
      </c>
      <c r="O15" s="38">
        <v>78.822501333306178</v>
      </c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33"/>
      <c r="C16" s="41" t="s">
        <v>44</v>
      </c>
      <c r="D16" s="42" t="s">
        <v>42</v>
      </c>
      <c r="E16" s="43">
        <f t="shared" ref="E16:I16" si="0">E15/E14</f>
        <v>0.89082294298885556</v>
      </c>
      <c r="F16" s="43">
        <f t="shared" si="0"/>
        <v>0.88692949283868139</v>
      </c>
      <c r="G16" s="43">
        <f t="shared" si="0"/>
        <v>0.88736022022676753</v>
      </c>
      <c r="H16" s="43">
        <f t="shared" si="0"/>
        <v>0.88870118545951016</v>
      </c>
      <c r="I16" s="43">
        <f t="shared" si="0"/>
        <v>0.89790784430261128</v>
      </c>
      <c r="J16" s="43" t="s">
        <v>42</v>
      </c>
      <c r="K16" s="44" t="s">
        <v>42</v>
      </c>
      <c r="L16" s="42" t="s">
        <v>42</v>
      </c>
      <c r="M16" s="45">
        <f t="shared" ref="M16" si="1">M15/M14</f>
        <v>0.88710775548168386</v>
      </c>
      <c r="N16" s="43" t="s">
        <v>42</v>
      </c>
      <c r="O16" s="46">
        <f t="shared" ref="O16" si="2">O15/O14</f>
        <v>0.88675313999969452</v>
      </c>
      <c r="Z16" s="32"/>
      <c r="AA16" s="32"/>
      <c r="AB16" s="32"/>
      <c r="AC16" s="32"/>
      <c r="AD16" s="32"/>
      <c r="AE16" s="32"/>
    </row>
    <row r="17" spans="2:44" ht="17.25" customHeight="1">
      <c r="B17" s="232" t="s">
        <v>45</v>
      </c>
      <c r="C17" s="13" t="s">
        <v>46</v>
      </c>
      <c r="D17" s="47" t="s">
        <v>42</v>
      </c>
      <c r="E17" s="48">
        <v>0.16685185185185186</v>
      </c>
      <c r="F17" s="48">
        <v>0.2502314814814815</v>
      </c>
      <c r="G17" s="48">
        <v>0.25</v>
      </c>
      <c r="H17" s="48">
        <v>0.25011574074074072</v>
      </c>
      <c r="I17" s="48">
        <v>0.50851851851851848</v>
      </c>
      <c r="J17" s="48" t="s">
        <v>42</v>
      </c>
      <c r="K17" s="48" t="s">
        <v>42</v>
      </c>
      <c r="L17" s="47" t="s">
        <v>42</v>
      </c>
      <c r="M17" s="49">
        <v>0.70833333333333337</v>
      </c>
      <c r="N17" s="48" t="s">
        <v>42</v>
      </c>
      <c r="O17" s="50">
        <v>0.70833333333333337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7" t="s">
        <v>42</v>
      </c>
      <c r="E18" s="48">
        <v>0.6381944444444444</v>
      </c>
      <c r="F18" s="48">
        <v>0.44039351851851855</v>
      </c>
      <c r="G18" s="48">
        <v>0.59027777777777779</v>
      </c>
      <c r="H18" s="48">
        <v>0.48417824074074073</v>
      </c>
      <c r="I18" s="48">
        <v>0.5738657407407407</v>
      </c>
      <c r="J18" s="48" t="s">
        <v>42</v>
      </c>
      <c r="K18" s="48" t="s">
        <v>42</v>
      </c>
      <c r="L18" s="47" t="s">
        <v>42</v>
      </c>
      <c r="M18" s="49">
        <v>0.85633101851851856</v>
      </c>
      <c r="N18" s="48" t="s">
        <v>42</v>
      </c>
      <c r="O18" s="50">
        <v>0.87361111111111112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4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Z19" s="192"/>
      <c r="AA19" s="192"/>
      <c r="AB19" s="192"/>
      <c r="AC19" s="192"/>
      <c r="AD19" s="192"/>
      <c r="AE19" s="192"/>
      <c r="AF19" s="192"/>
      <c r="AG19" s="192"/>
      <c r="AH19" s="192"/>
      <c r="AI19" s="192"/>
      <c r="AJ19" s="192"/>
      <c r="AK19" s="192"/>
      <c r="AL19" s="192"/>
      <c r="AM19" s="192"/>
      <c r="AN19" s="192"/>
      <c r="AO19" s="25"/>
      <c r="AP19" s="25"/>
      <c r="AQ19" s="25"/>
      <c r="AR19" s="25"/>
    </row>
    <row r="20" spans="2:44" ht="17.25" customHeight="1">
      <c r="B20" s="235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Z20" s="192"/>
      <c r="AA20" s="192"/>
      <c r="AB20" s="192"/>
      <c r="AC20" s="192"/>
      <c r="AD20" s="192"/>
      <c r="AE20" s="192"/>
      <c r="AF20" s="192"/>
      <c r="AG20" s="192"/>
      <c r="AH20" s="192"/>
      <c r="AI20" s="192"/>
      <c r="AJ20" s="192"/>
      <c r="AK20" s="192"/>
      <c r="AL20" s="192"/>
      <c r="AM20" s="192"/>
      <c r="AN20" s="192"/>
      <c r="AO20" s="25"/>
      <c r="AP20" s="25"/>
      <c r="AQ20" s="25"/>
      <c r="AR20" s="25"/>
    </row>
    <row r="21" spans="2:44" ht="17.25" customHeight="1">
      <c r="B21" s="234" t="s">
        <v>51</v>
      </c>
      <c r="C21" s="51" t="s">
        <v>49</v>
      </c>
      <c r="D21" s="54"/>
      <c r="E21" s="52">
        <v>12</v>
      </c>
      <c r="F21" s="52">
        <v>5</v>
      </c>
      <c r="G21" s="52">
        <v>10</v>
      </c>
      <c r="H21" s="52">
        <v>10</v>
      </c>
      <c r="I21" s="52">
        <v>3</v>
      </c>
      <c r="J21" s="52"/>
      <c r="K21" s="53"/>
      <c r="L21" s="54"/>
      <c r="M21" s="55">
        <v>6</v>
      </c>
      <c r="N21" s="52"/>
      <c r="O21" s="56">
        <v>4</v>
      </c>
      <c r="Q21" s="9"/>
      <c r="R21" s="9"/>
      <c r="S21" s="9"/>
      <c r="T21" s="9"/>
      <c r="Z21" s="192"/>
      <c r="AA21" s="192"/>
      <c r="AB21" s="192"/>
      <c r="AC21" s="192"/>
      <c r="AD21" s="192"/>
      <c r="AE21" s="192"/>
      <c r="AF21" s="192"/>
      <c r="AG21" s="192"/>
      <c r="AH21" s="192"/>
      <c r="AI21" s="192"/>
      <c r="AJ21" s="192"/>
      <c r="AK21" s="192"/>
      <c r="AL21" s="192"/>
      <c r="AM21" s="192"/>
      <c r="AN21" s="192"/>
      <c r="AO21" s="25"/>
      <c r="AP21" s="25"/>
      <c r="AQ21" s="25"/>
      <c r="AR21" s="25"/>
    </row>
    <row r="22" spans="2:44" ht="17.25" customHeight="1">
      <c r="B22" s="235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2"/>
      <c r="AA22" s="192"/>
      <c r="AB22" s="192"/>
      <c r="AC22" s="192"/>
      <c r="AD22" s="192"/>
      <c r="AE22" s="192"/>
      <c r="AF22" s="192"/>
      <c r="AG22" s="192"/>
      <c r="AH22" s="192"/>
      <c r="AI22" s="192"/>
      <c r="AJ22" s="192"/>
      <c r="AK22" s="192"/>
      <c r="AL22" s="192"/>
      <c r="AM22" s="192"/>
      <c r="AN22" s="192"/>
      <c r="AO22" s="25"/>
      <c r="AP22" s="25"/>
      <c r="AQ22" s="25"/>
      <c r="AR22" s="25"/>
    </row>
    <row r="23" spans="2:44" ht="17.25" customHeight="1">
      <c r="B23" s="230" t="s">
        <v>53</v>
      </c>
      <c r="C23" s="231"/>
      <c r="D23" s="57" t="s">
        <v>42</v>
      </c>
      <c r="E23" s="58">
        <v>22</v>
      </c>
      <c r="F23" s="58">
        <v>20.5</v>
      </c>
      <c r="G23" s="58">
        <v>23</v>
      </c>
      <c r="H23" s="58">
        <v>20.25</v>
      </c>
      <c r="I23" s="58">
        <v>6</v>
      </c>
      <c r="J23" s="58" t="s">
        <v>42</v>
      </c>
      <c r="K23" s="59" t="s">
        <v>42</v>
      </c>
      <c r="L23" s="57" t="s">
        <v>42</v>
      </c>
      <c r="M23" s="60">
        <v>19.333333333333332</v>
      </c>
      <c r="N23" s="58" t="s">
        <v>42</v>
      </c>
      <c r="O23" s="61">
        <v>22.5</v>
      </c>
    </row>
    <row r="24" spans="2:44" ht="17.25" customHeight="1">
      <c r="B24" s="220" t="s">
        <v>54</v>
      </c>
      <c r="C24" s="221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20" t="s">
        <v>59</v>
      </c>
      <c r="C25" s="221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22" t="s">
        <v>60</v>
      </c>
      <c r="C26" s="223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36" t="s">
        <v>26</v>
      </c>
      <c r="C29" s="237"/>
      <c r="D29" s="224" t="s">
        <v>64</v>
      </c>
      <c r="E29" s="225"/>
      <c r="F29" s="225"/>
      <c r="G29" s="225"/>
      <c r="H29" s="225"/>
      <c r="I29" s="225"/>
      <c r="J29" s="225"/>
      <c r="K29" s="225"/>
      <c r="L29" s="225"/>
      <c r="M29" s="225"/>
      <c r="N29" s="225"/>
      <c r="O29" s="226"/>
      <c r="P29" s="227" t="s">
        <v>65</v>
      </c>
      <c r="Q29" s="228"/>
      <c r="R29" s="228"/>
      <c r="S29" s="228"/>
      <c r="T29" s="228"/>
      <c r="U29" s="228"/>
      <c r="V29" s="228"/>
      <c r="W29" s="228"/>
      <c r="X29" s="229"/>
    </row>
    <row r="30" spans="2:44" ht="17.25" customHeight="1">
      <c r="B30" s="230" t="s">
        <v>29</v>
      </c>
      <c r="C30" s="231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30"/>
      <c r="C31" s="231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33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248.66666666666669</v>
      </c>
      <c r="H32" s="28">
        <v>433.33333333333331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1150</v>
      </c>
      <c r="O32" s="28">
        <v>860</v>
      </c>
      <c r="P32" s="27">
        <v>252.63157894736841</v>
      </c>
      <c r="Q32" s="28" t="s">
        <v>42</v>
      </c>
      <c r="R32" s="28" t="s">
        <v>42</v>
      </c>
      <c r="S32" s="28" t="s">
        <v>42</v>
      </c>
      <c r="T32" s="28">
        <v>787.5</v>
      </c>
      <c r="U32" s="28" t="s">
        <v>42</v>
      </c>
      <c r="V32" s="28">
        <v>776.47058823529414</v>
      </c>
      <c r="W32" s="28">
        <v>969.23076923076928</v>
      </c>
      <c r="X32" s="31">
        <v>1023.5294117647059</v>
      </c>
    </row>
    <row r="33" spans="2:24" ht="39.6" customHeight="1">
      <c r="B33" s="233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217.20765774025352</v>
      </c>
      <c r="H33" s="35">
        <v>386.1980058368319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736.84337527175956</v>
      </c>
      <c r="N33" s="35">
        <v>1003.4177323055069</v>
      </c>
      <c r="O33" s="35">
        <v>764.09176757031753</v>
      </c>
      <c r="P33" s="34">
        <v>219.36437201613811</v>
      </c>
      <c r="Q33" s="35" t="s">
        <v>42</v>
      </c>
      <c r="R33" s="35" t="s">
        <v>42</v>
      </c>
      <c r="S33" s="35" t="s">
        <v>42</v>
      </c>
      <c r="T33" s="35">
        <v>701.82264183465941</v>
      </c>
      <c r="U33" s="35" t="s">
        <v>42</v>
      </c>
      <c r="V33" s="35">
        <v>693.04071170172449</v>
      </c>
      <c r="W33" s="35">
        <v>859.7287199694232</v>
      </c>
      <c r="X33" s="38">
        <v>894.60085812064608</v>
      </c>
    </row>
    <row r="34" spans="2:24" ht="40.15" customHeight="1">
      <c r="B34" s="233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0.87348924024230634</v>
      </c>
      <c r="H34" s="43">
        <f>H33/H32</f>
        <v>0.89122616731576598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0.89314348517789033</v>
      </c>
      <c r="N34" s="43">
        <f>N33/N32</f>
        <v>0.87253715852652769</v>
      </c>
      <c r="O34" s="43">
        <f>O33/O32</f>
        <v>0.88847879950036923</v>
      </c>
      <c r="P34" s="42">
        <f>P33/P32</f>
        <v>0.86831730589721334</v>
      </c>
      <c r="Q34" s="43" t="s">
        <v>42</v>
      </c>
      <c r="R34" s="43" t="s">
        <v>42</v>
      </c>
      <c r="S34" s="43" t="s">
        <v>42</v>
      </c>
      <c r="T34" s="43">
        <f>T33/T32</f>
        <v>0.89120335471067857</v>
      </c>
      <c r="U34" s="43" t="s">
        <v>42</v>
      </c>
      <c r="V34" s="43">
        <f>V33/V32</f>
        <v>0.89255243173706944</v>
      </c>
      <c r="W34" s="43">
        <f>W33/W32</f>
        <v>0.88702169520654772</v>
      </c>
      <c r="X34" s="46">
        <f>X33/X32</f>
        <v>0.87403532115235538</v>
      </c>
    </row>
    <row r="35" spans="2:24" ht="17.25" customHeight="1">
      <c r="B35" s="232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0.31189814814814815</v>
      </c>
      <c r="H35" s="48">
        <v>0.25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0.16674768518518518</v>
      </c>
      <c r="N35" s="48">
        <v>0.25</v>
      </c>
      <c r="O35" s="48">
        <v>0.29194444444444445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>
        <v>0.70833333333333337</v>
      </c>
      <c r="U35" s="48" t="s">
        <v>42</v>
      </c>
      <c r="V35" s="48">
        <v>0.70833333333333337</v>
      </c>
      <c r="W35" s="48">
        <v>0.7086689814814815</v>
      </c>
      <c r="X35" s="50">
        <v>0.70856481481481481</v>
      </c>
    </row>
    <row r="36" spans="2:24" ht="17.25" customHeight="1">
      <c r="B36" s="230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0.46944444444444444</v>
      </c>
      <c r="H36" s="48">
        <v>0.29375000000000001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0.47569444444444442</v>
      </c>
      <c r="N36" s="48">
        <v>0.48618055555555556</v>
      </c>
      <c r="O36" s="48">
        <v>0.43819444444444444</v>
      </c>
      <c r="P36" s="47">
        <v>0.80833333333333335</v>
      </c>
      <c r="Q36" s="48" t="s">
        <v>42</v>
      </c>
      <c r="R36" s="48" t="s">
        <v>42</v>
      </c>
      <c r="S36" s="48" t="s">
        <v>42</v>
      </c>
      <c r="T36" s="48">
        <v>0.89545138888888887</v>
      </c>
      <c r="U36" s="48" t="s">
        <v>42</v>
      </c>
      <c r="V36" s="48">
        <v>0.9049652777777778</v>
      </c>
      <c r="W36" s="48">
        <v>0.99097222222222225</v>
      </c>
      <c r="X36" s="50">
        <v>0.99583333333333335</v>
      </c>
    </row>
    <row r="37" spans="2:24" ht="17.25" customHeight="1">
      <c r="B37" s="230" t="s">
        <v>53</v>
      </c>
      <c r="C37" s="231"/>
      <c r="D37" s="58" t="s">
        <v>42</v>
      </c>
      <c r="E37" s="58" t="s">
        <v>42</v>
      </c>
      <c r="F37" s="58" t="s">
        <v>42</v>
      </c>
      <c r="G37" s="58">
        <v>12.5</v>
      </c>
      <c r="H37" s="58">
        <v>6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4</v>
      </c>
      <c r="N37" s="58">
        <v>3</v>
      </c>
      <c r="O37" s="58">
        <v>3.75</v>
      </c>
      <c r="P37" s="57">
        <v>14.25</v>
      </c>
      <c r="Q37" s="58" t="s">
        <v>42</v>
      </c>
      <c r="R37" s="58" t="s">
        <v>42</v>
      </c>
      <c r="S37" s="58" t="s">
        <v>42</v>
      </c>
      <c r="T37" s="58">
        <v>4</v>
      </c>
      <c r="U37" s="48" t="s">
        <v>42</v>
      </c>
      <c r="V37" s="58">
        <v>4.25</v>
      </c>
      <c r="W37" s="58">
        <v>3.25</v>
      </c>
      <c r="X37" s="61">
        <v>3.4</v>
      </c>
    </row>
    <row r="38" spans="2:24" ht="17.25" customHeight="1">
      <c r="B38" s="220" t="s">
        <v>54</v>
      </c>
      <c r="C38" s="221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20" t="s">
        <v>59</v>
      </c>
      <c r="C39" s="221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22" t="s">
        <v>60</v>
      </c>
      <c r="C40" s="223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9A84D-7CC3-4C30-ADE4-704585080626}">
  <sheetPr>
    <tabColor theme="8" tint="0.59999389629810485"/>
    <pageSetUpPr fitToPage="1"/>
  </sheetPr>
  <dimension ref="A1:AC188"/>
  <sheetViews>
    <sheetView zoomScale="85" zoomScaleNormal="85" workbookViewId="0">
      <pane ySplit="4" topLeftCell="A5" activePane="bottomLeft" state="frozen"/>
      <selection activeCell="M41" sqref="M41"/>
      <selection pane="bottomLeft" activeCell="M41" sqref="M41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SUM(F5:F174)</f>
        <v>115419</v>
      </c>
      <c r="E1" s="88" t="s">
        <v>3</v>
      </c>
      <c r="F1" s="89">
        <f>SUM(G5:G174)</f>
        <v>2266864.4800000004</v>
      </c>
      <c r="G1" s="90" t="s">
        <v>84</v>
      </c>
      <c r="H1" s="91">
        <f>L21+L38+L55+L72+L89+L106+L123+L140+L157+L174</f>
        <v>58.4</v>
      </c>
      <c r="I1" s="345" t="s">
        <v>85</v>
      </c>
      <c r="J1" s="341"/>
      <c r="K1" s="361"/>
      <c r="L1" s="365" t="s">
        <v>86</v>
      </c>
      <c r="M1" s="366"/>
      <c r="N1" s="367"/>
      <c r="O1" s="341" t="s">
        <v>87</v>
      </c>
      <c r="P1" s="341"/>
      <c r="Q1" s="341"/>
      <c r="R1" s="342"/>
      <c r="S1" s="345" t="s">
        <v>88</v>
      </c>
      <c r="T1" s="341"/>
      <c r="U1" s="341"/>
      <c r="V1" s="341"/>
      <c r="W1" s="341"/>
      <c r="X1" s="342"/>
      <c r="Y1" s="341" t="s">
        <v>89</v>
      </c>
      <c r="Z1" s="341"/>
      <c r="AA1" s="345" t="s">
        <v>90</v>
      </c>
      <c r="AB1" s="347"/>
      <c r="AC1" s="348"/>
    </row>
    <row r="2" spans="1:29" ht="26.25" customHeight="1" thickBot="1">
      <c r="A2" s="354">
        <v>46033</v>
      </c>
      <c r="B2" s="355"/>
      <c r="C2" s="92" t="s">
        <v>40</v>
      </c>
      <c r="D2" s="93">
        <f>AVERAGE(N21,N38,N55,N72,N89,N106,N123,N140,N157,N174)</f>
        <v>647.63158423672598</v>
      </c>
      <c r="E2" s="93" t="s">
        <v>91</v>
      </c>
      <c r="F2" s="94">
        <f>F1/D1</f>
        <v>19.64030601547406</v>
      </c>
      <c r="G2" s="95" t="s">
        <v>92</v>
      </c>
      <c r="H2" s="96">
        <f>COUNT(H5:H174)</f>
        <v>2</v>
      </c>
      <c r="I2" s="362"/>
      <c r="J2" s="363"/>
      <c r="K2" s="364"/>
      <c r="L2" s="368"/>
      <c r="M2" s="343"/>
      <c r="N2" s="369"/>
      <c r="O2" s="343"/>
      <c r="P2" s="343"/>
      <c r="Q2" s="343"/>
      <c r="R2" s="344"/>
      <c r="S2" s="346"/>
      <c r="T2" s="343"/>
      <c r="U2" s="343"/>
      <c r="V2" s="343"/>
      <c r="W2" s="343"/>
      <c r="X2" s="344"/>
      <c r="Y2" s="343"/>
      <c r="Z2" s="343"/>
      <c r="AA2" s="349"/>
      <c r="AB2" s="350"/>
      <c r="AC2" s="351"/>
    </row>
    <row r="3" spans="1:29" ht="23.25" customHeight="1">
      <c r="A3" s="356" t="s">
        <v>93</v>
      </c>
      <c r="B3" s="358" t="s">
        <v>94</v>
      </c>
      <c r="C3" s="315" t="s">
        <v>95</v>
      </c>
      <c r="D3" s="315"/>
      <c r="E3" s="337" t="s">
        <v>96</v>
      </c>
      <c r="F3" s="315" t="s">
        <v>97</v>
      </c>
      <c r="G3" s="337" t="s">
        <v>98</v>
      </c>
      <c r="H3" s="339" t="s">
        <v>99</v>
      </c>
      <c r="I3" s="329" t="s">
        <v>100</v>
      </c>
      <c r="J3" s="325" t="s">
        <v>101</v>
      </c>
      <c r="K3" s="327" t="s">
        <v>40</v>
      </c>
      <c r="L3" s="352" t="s">
        <v>100</v>
      </c>
      <c r="M3" s="325" t="s">
        <v>101</v>
      </c>
      <c r="N3" s="327" t="s">
        <v>40</v>
      </c>
      <c r="O3" s="329" t="s">
        <v>100</v>
      </c>
      <c r="P3" s="331" t="s">
        <v>40</v>
      </c>
      <c r="Q3" s="333" t="s">
        <v>102</v>
      </c>
      <c r="R3" s="335" t="s">
        <v>103</v>
      </c>
      <c r="S3" s="314" t="s">
        <v>104</v>
      </c>
      <c r="T3" s="315"/>
      <c r="U3" s="316" t="s">
        <v>105</v>
      </c>
      <c r="V3" s="316" t="s">
        <v>106</v>
      </c>
      <c r="W3" s="315" t="s">
        <v>107</v>
      </c>
      <c r="X3" s="318"/>
      <c r="Y3" s="319" t="s">
        <v>108</v>
      </c>
      <c r="Z3" s="320"/>
      <c r="AA3" s="323" t="s">
        <v>101</v>
      </c>
      <c r="AB3" s="370" t="s">
        <v>102</v>
      </c>
      <c r="AC3" s="372" t="s">
        <v>109</v>
      </c>
    </row>
    <row r="4" spans="1:29" ht="17.25" customHeight="1" thickBot="1">
      <c r="A4" s="357"/>
      <c r="B4" s="359"/>
      <c r="C4" s="360"/>
      <c r="D4" s="360"/>
      <c r="E4" s="338"/>
      <c r="F4" s="360"/>
      <c r="G4" s="338"/>
      <c r="H4" s="340"/>
      <c r="I4" s="330"/>
      <c r="J4" s="326"/>
      <c r="K4" s="328"/>
      <c r="L4" s="353"/>
      <c r="M4" s="326"/>
      <c r="N4" s="328"/>
      <c r="O4" s="330"/>
      <c r="P4" s="332"/>
      <c r="Q4" s="334"/>
      <c r="R4" s="336"/>
      <c r="S4" s="68" t="s">
        <v>110</v>
      </c>
      <c r="T4" s="99" t="s">
        <v>111</v>
      </c>
      <c r="U4" s="317"/>
      <c r="V4" s="317"/>
      <c r="W4" s="99" t="s">
        <v>112</v>
      </c>
      <c r="X4" s="69" t="s">
        <v>113</v>
      </c>
      <c r="Y4" s="321"/>
      <c r="Z4" s="322"/>
      <c r="AA4" s="324"/>
      <c r="AB4" s="371"/>
      <c r="AC4" s="373"/>
    </row>
    <row r="5" spans="1:29" ht="15.75" customHeight="1">
      <c r="A5" s="311" t="s">
        <v>118</v>
      </c>
      <c r="B5" s="146" t="s">
        <v>114</v>
      </c>
      <c r="C5" s="304" t="s">
        <v>125</v>
      </c>
      <c r="D5" s="305"/>
      <c r="E5" s="147">
        <v>19.7</v>
      </c>
      <c r="F5" s="97">
        <v>634</v>
      </c>
      <c r="G5" s="148">
        <f t="shared" ref="G5:G10" si="0">E5*F5</f>
        <v>12489.8</v>
      </c>
      <c r="H5" s="149"/>
      <c r="I5" s="150">
        <v>6</v>
      </c>
      <c r="J5" s="151">
        <v>2500</v>
      </c>
      <c r="K5" s="152">
        <f>J5/I5</f>
        <v>416.66666666666669</v>
      </c>
      <c r="L5" s="153">
        <v>6</v>
      </c>
      <c r="M5" s="151">
        <f t="shared" ref="M5:M10" si="1">F5/V5*60</f>
        <v>2255.3359683794433</v>
      </c>
      <c r="N5" s="152">
        <f t="shared" ref="N5:N10" si="2">M5/L5</f>
        <v>375.88932806324055</v>
      </c>
      <c r="O5" s="154">
        <f t="shared" ref="O5:O10" si="3">L5-I5</f>
        <v>0</v>
      </c>
      <c r="P5" s="155">
        <f t="shared" ref="P5:P10" si="4">N5-K5</f>
        <v>-40.777338603426131</v>
      </c>
      <c r="Q5" s="156">
        <f t="shared" ref="Q5:Q10" si="5">N5/K5</f>
        <v>0.90213438735177731</v>
      </c>
      <c r="R5" s="306">
        <f>Q21</f>
        <v>0.87348924024230634</v>
      </c>
      <c r="S5" s="157">
        <v>0.31189814814814815</v>
      </c>
      <c r="T5" s="158">
        <v>0.32361111111111113</v>
      </c>
      <c r="U5" s="159"/>
      <c r="V5" s="160">
        <v>16.866666666666692</v>
      </c>
      <c r="W5" s="161"/>
      <c r="X5" s="162"/>
      <c r="Y5" s="309"/>
      <c r="Z5" s="310"/>
      <c r="AA5" s="115">
        <f t="shared" ref="AA5:AA10" si="6">M5-J5</f>
        <v>-244.66403162055667</v>
      </c>
      <c r="AB5" s="156">
        <f t="shared" ref="AB5:AB10" si="7">M5/J5</f>
        <v>0.90213438735177731</v>
      </c>
      <c r="AC5" s="290">
        <f>AB21</f>
        <v>0.87348924024230634</v>
      </c>
    </row>
    <row r="6" spans="1:29" ht="15.75" customHeight="1">
      <c r="A6" s="312"/>
      <c r="B6" s="100" t="s">
        <v>114</v>
      </c>
      <c r="C6" s="293" t="s">
        <v>115</v>
      </c>
      <c r="D6" s="294"/>
      <c r="E6" s="101">
        <v>29.85</v>
      </c>
      <c r="F6" s="102">
        <v>2163</v>
      </c>
      <c r="G6" s="103">
        <f t="shared" si="0"/>
        <v>64565.55</v>
      </c>
      <c r="H6" s="26"/>
      <c r="I6" s="104">
        <v>17</v>
      </c>
      <c r="J6" s="105">
        <v>3600</v>
      </c>
      <c r="K6" s="106">
        <f t="shared" ref="K6:K23" si="8">J6/I6</f>
        <v>211.76470588235293</v>
      </c>
      <c r="L6" s="107">
        <v>17</v>
      </c>
      <c r="M6" s="105">
        <f t="shared" si="1"/>
        <v>3117.2137710168126</v>
      </c>
      <c r="N6" s="106">
        <f t="shared" si="2"/>
        <v>183.36551594216544</v>
      </c>
      <c r="O6" s="108">
        <f t="shared" si="3"/>
        <v>0</v>
      </c>
      <c r="P6" s="109">
        <f t="shared" si="4"/>
        <v>-28.399189940187483</v>
      </c>
      <c r="Q6" s="110">
        <f t="shared" si="5"/>
        <v>0.86589271417133684</v>
      </c>
      <c r="R6" s="307"/>
      <c r="S6" s="47">
        <v>0.32733796296296297</v>
      </c>
      <c r="T6" s="48">
        <v>0.35625000000000001</v>
      </c>
      <c r="U6" s="111">
        <v>5.3666666666666529</v>
      </c>
      <c r="V6" s="112">
        <v>41.63333333333334</v>
      </c>
      <c r="W6" s="113"/>
      <c r="X6" s="116"/>
      <c r="Y6" s="295"/>
      <c r="Z6" s="296"/>
      <c r="AA6" s="117">
        <f t="shared" si="6"/>
        <v>-482.78622898318736</v>
      </c>
      <c r="AB6" s="110">
        <f t="shared" si="7"/>
        <v>0.86589271417133684</v>
      </c>
      <c r="AC6" s="291"/>
    </row>
    <row r="7" spans="1:29" ht="15.75" customHeight="1">
      <c r="A7" s="312"/>
      <c r="B7" s="100" t="s">
        <v>114</v>
      </c>
      <c r="C7" s="293" t="s">
        <v>116</v>
      </c>
      <c r="D7" s="294"/>
      <c r="E7" s="101">
        <v>29.52</v>
      </c>
      <c r="F7" s="102">
        <v>2008</v>
      </c>
      <c r="G7" s="103">
        <f t="shared" si="0"/>
        <v>59276.159999999996</v>
      </c>
      <c r="H7" s="26"/>
      <c r="I7" s="104">
        <v>17</v>
      </c>
      <c r="J7" s="105">
        <v>3600</v>
      </c>
      <c r="K7" s="106">
        <f t="shared" si="8"/>
        <v>211.76470588235293</v>
      </c>
      <c r="L7" s="107">
        <v>17</v>
      </c>
      <c r="M7" s="105">
        <f t="shared" si="1"/>
        <v>3118.5504745470216</v>
      </c>
      <c r="N7" s="106">
        <f t="shared" si="2"/>
        <v>183.44414556158949</v>
      </c>
      <c r="O7" s="108">
        <f t="shared" si="3"/>
        <v>0</v>
      </c>
      <c r="P7" s="109">
        <f t="shared" si="4"/>
        <v>-28.320560320763434</v>
      </c>
      <c r="Q7" s="110">
        <f t="shared" si="5"/>
        <v>0.86626402070750597</v>
      </c>
      <c r="R7" s="307"/>
      <c r="S7" s="47">
        <v>0.35997685185185185</v>
      </c>
      <c r="T7" s="48">
        <v>0.38680555555555557</v>
      </c>
      <c r="U7" s="111">
        <v>5.3666666666666529</v>
      </c>
      <c r="V7" s="112">
        <v>38.633333333333354</v>
      </c>
      <c r="W7" s="113"/>
      <c r="X7" s="116"/>
      <c r="Y7" s="295"/>
      <c r="Z7" s="296"/>
      <c r="AA7" s="117">
        <f t="shared" si="6"/>
        <v>-481.44952545297838</v>
      </c>
      <c r="AB7" s="110">
        <f t="shared" si="7"/>
        <v>0.86626402070750597</v>
      </c>
      <c r="AC7" s="291"/>
    </row>
    <row r="8" spans="1:29" ht="15.75" customHeight="1">
      <c r="A8" s="312"/>
      <c r="B8" s="100" t="s">
        <v>120</v>
      </c>
      <c r="C8" s="293" t="s">
        <v>121</v>
      </c>
      <c r="D8" s="294"/>
      <c r="E8" s="101">
        <v>28.57</v>
      </c>
      <c r="F8" s="102">
        <v>2427</v>
      </c>
      <c r="G8" s="103">
        <f t="shared" si="0"/>
        <v>69339.39</v>
      </c>
      <c r="H8" s="26"/>
      <c r="I8" s="104">
        <v>12</v>
      </c>
      <c r="J8" s="105">
        <v>3600</v>
      </c>
      <c r="K8" s="106">
        <f t="shared" si="8"/>
        <v>300</v>
      </c>
      <c r="L8" s="107">
        <v>12</v>
      </c>
      <c r="M8" s="105">
        <f t="shared" si="1"/>
        <v>3112.6469540434618</v>
      </c>
      <c r="N8" s="106">
        <f t="shared" si="2"/>
        <v>259.38724617028851</v>
      </c>
      <c r="O8" s="108">
        <f t="shared" si="3"/>
        <v>0</v>
      </c>
      <c r="P8" s="109">
        <f t="shared" si="4"/>
        <v>-40.612753829711494</v>
      </c>
      <c r="Q8" s="110">
        <f t="shared" si="5"/>
        <v>0.8646241539009617</v>
      </c>
      <c r="R8" s="307"/>
      <c r="S8" s="47">
        <v>0.39042824074074073</v>
      </c>
      <c r="T8" s="48">
        <v>0.42291666666666666</v>
      </c>
      <c r="U8" s="111">
        <v>5.2166666666666295</v>
      </c>
      <c r="V8" s="112">
        <v>46.783333333333346</v>
      </c>
      <c r="W8" s="113"/>
      <c r="X8" s="116"/>
      <c r="Y8" s="295"/>
      <c r="Z8" s="296"/>
      <c r="AA8" s="117">
        <f t="shared" si="6"/>
        <v>-487.35304595653815</v>
      </c>
      <c r="AB8" s="110">
        <f t="shared" si="7"/>
        <v>0.86462415390096159</v>
      </c>
      <c r="AC8" s="291"/>
    </row>
    <row r="9" spans="1:29" ht="15.75" customHeight="1">
      <c r="A9" s="312"/>
      <c r="B9" s="100" t="s">
        <v>114</v>
      </c>
      <c r="C9" s="293" t="s">
        <v>119</v>
      </c>
      <c r="D9" s="294"/>
      <c r="E9" s="101">
        <v>25.64</v>
      </c>
      <c r="F9" s="102">
        <v>1483</v>
      </c>
      <c r="G9" s="103">
        <f t="shared" si="0"/>
        <v>38024.120000000003</v>
      </c>
      <c r="H9" s="13"/>
      <c r="I9" s="104">
        <v>11</v>
      </c>
      <c r="J9" s="105">
        <v>3600</v>
      </c>
      <c r="K9" s="106">
        <f t="shared" si="8"/>
        <v>327.27272727272725</v>
      </c>
      <c r="L9" s="118">
        <v>11</v>
      </c>
      <c r="M9" s="105">
        <f t="shared" si="1"/>
        <v>3153.4554046072017</v>
      </c>
      <c r="N9" s="106">
        <f t="shared" si="2"/>
        <v>286.67776405520016</v>
      </c>
      <c r="O9" s="108">
        <f t="shared" si="3"/>
        <v>0</v>
      </c>
      <c r="P9" s="109">
        <f t="shared" si="4"/>
        <v>-40.594963217527095</v>
      </c>
      <c r="Q9" s="110">
        <f t="shared" si="5"/>
        <v>0.87595983461311167</v>
      </c>
      <c r="R9" s="307"/>
      <c r="S9" s="47">
        <v>0.42638888888888887</v>
      </c>
      <c r="T9" s="48">
        <v>0.44598379629629631</v>
      </c>
      <c r="U9" s="111">
        <v>4.9999999999999822</v>
      </c>
      <c r="V9" s="112">
        <v>28.216666666666708</v>
      </c>
      <c r="W9" s="113"/>
      <c r="X9" s="116"/>
      <c r="Y9" s="295"/>
      <c r="Z9" s="296"/>
      <c r="AA9" s="117">
        <f t="shared" si="6"/>
        <v>-446.54459539279833</v>
      </c>
      <c r="AB9" s="110">
        <f t="shared" si="7"/>
        <v>0.87595983461311155</v>
      </c>
      <c r="AC9" s="291"/>
    </row>
    <row r="10" spans="1:29" ht="15.75" customHeight="1">
      <c r="A10" s="312"/>
      <c r="B10" s="100" t="s">
        <v>114</v>
      </c>
      <c r="C10" s="293" t="s">
        <v>219</v>
      </c>
      <c r="D10" s="294"/>
      <c r="E10" s="101">
        <v>30.95</v>
      </c>
      <c r="F10" s="102">
        <v>739</v>
      </c>
      <c r="G10" s="121">
        <f t="shared" si="0"/>
        <v>22872.05</v>
      </c>
      <c r="H10" s="122"/>
      <c r="I10" s="104">
        <v>12</v>
      </c>
      <c r="J10" s="105">
        <v>1750</v>
      </c>
      <c r="K10" s="106">
        <f t="shared" si="8"/>
        <v>145.83333333333334</v>
      </c>
      <c r="L10" s="107">
        <v>12</v>
      </c>
      <c r="M10" s="105">
        <f t="shared" si="1"/>
        <v>1533.3717579250724</v>
      </c>
      <c r="N10" s="106">
        <f t="shared" si="2"/>
        <v>127.78097982708937</v>
      </c>
      <c r="O10" s="108">
        <f t="shared" si="3"/>
        <v>0</v>
      </c>
      <c r="P10" s="109">
        <f t="shared" si="4"/>
        <v>-18.052353506243975</v>
      </c>
      <c r="Q10" s="110">
        <f t="shared" si="5"/>
        <v>0.87621243310004138</v>
      </c>
      <c r="R10" s="307"/>
      <c r="S10" s="47">
        <v>0.44936342592592593</v>
      </c>
      <c r="T10" s="48">
        <v>0.46944444444444444</v>
      </c>
      <c r="U10" s="111">
        <v>4.8666666666666547</v>
      </c>
      <c r="V10" s="112">
        <v>28.916666666666657</v>
      </c>
      <c r="W10" s="113">
        <v>0.46944444444444444</v>
      </c>
      <c r="X10" s="116">
        <v>0.50851851851851848</v>
      </c>
      <c r="Y10" s="295"/>
      <c r="Z10" s="296"/>
      <c r="AA10" s="117">
        <f t="shared" si="6"/>
        <v>-216.62824207492758</v>
      </c>
      <c r="AB10" s="110">
        <f t="shared" si="7"/>
        <v>0.87621243310004138</v>
      </c>
      <c r="AC10" s="291"/>
    </row>
    <row r="11" spans="1:29" ht="15.75" customHeight="1">
      <c r="A11" s="312"/>
      <c r="B11" s="100"/>
      <c r="C11" s="293"/>
      <c r="D11" s="294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307"/>
      <c r="S11" s="47"/>
      <c r="T11" s="48"/>
      <c r="U11" s="111"/>
      <c r="V11" s="112"/>
      <c r="W11" s="113"/>
      <c r="X11" s="116"/>
      <c r="Y11" s="295"/>
      <c r="Z11" s="296"/>
      <c r="AA11" s="117"/>
      <c r="AB11" s="110"/>
      <c r="AC11" s="291"/>
    </row>
    <row r="12" spans="1:29" ht="15.75" customHeight="1">
      <c r="A12" s="312"/>
      <c r="B12" s="100"/>
      <c r="C12" s="293"/>
      <c r="D12" s="294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07"/>
      <c r="S12" s="47"/>
      <c r="T12" s="48"/>
      <c r="U12" s="111"/>
      <c r="V12" s="112"/>
      <c r="W12" s="113"/>
      <c r="X12" s="116"/>
      <c r="Y12" s="295"/>
      <c r="Z12" s="296"/>
      <c r="AA12" s="117"/>
      <c r="AB12" s="110"/>
      <c r="AC12" s="291"/>
    </row>
    <row r="13" spans="1:29" ht="15.75" customHeight="1">
      <c r="A13" s="312"/>
      <c r="B13" s="100"/>
      <c r="C13" s="293"/>
      <c r="D13" s="294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07"/>
      <c r="S13" s="47"/>
      <c r="T13" s="48"/>
      <c r="U13" s="111"/>
      <c r="V13" s="112"/>
      <c r="W13" s="113"/>
      <c r="X13" s="127"/>
      <c r="Y13" s="295"/>
      <c r="Z13" s="296"/>
      <c r="AA13" s="117"/>
      <c r="AB13" s="110"/>
      <c r="AC13" s="291"/>
    </row>
    <row r="14" spans="1:29" ht="15.75" customHeight="1">
      <c r="A14" s="312"/>
      <c r="B14" s="100"/>
      <c r="C14" s="293"/>
      <c r="D14" s="294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07"/>
      <c r="S14" s="47"/>
      <c r="T14" s="48"/>
      <c r="U14" s="111"/>
      <c r="V14" s="112"/>
      <c r="W14" s="113"/>
      <c r="X14" s="127"/>
      <c r="Y14" s="295"/>
      <c r="Z14" s="296"/>
      <c r="AA14" s="117"/>
      <c r="AB14" s="110"/>
      <c r="AC14" s="291"/>
    </row>
    <row r="15" spans="1:29" ht="15.75" customHeight="1">
      <c r="A15" s="312"/>
      <c r="B15" s="100"/>
      <c r="C15" s="293"/>
      <c r="D15" s="29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07"/>
      <c r="S15" s="47"/>
      <c r="T15" s="48"/>
      <c r="U15" s="111"/>
      <c r="V15" s="112"/>
      <c r="W15" s="113"/>
      <c r="X15" s="127"/>
      <c r="Y15" s="295"/>
      <c r="Z15" s="296"/>
      <c r="AA15" s="117"/>
      <c r="AB15" s="110"/>
      <c r="AC15" s="291"/>
    </row>
    <row r="16" spans="1:29" ht="15.75" customHeight="1">
      <c r="A16" s="312"/>
      <c r="B16" s="100"/>
      <c r="C16" s="293"/>
      <c r="D16" s="29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07"/>
      <c r="S16" s="47"/>
      <c r="T16" s="48"/>
      <c r="U16" s="111"/>
      <c r="V16" s="112"/>
      <c r="W16" s="113"/>
      <c r="X16" s="127"/>
      <c r="Y16" s="295"/>
      <c r="Z16" s="296"/>
      <c r="AA16" s="117"/>
      <c r="AB16" s="110"/>
      <c r="AC16" s="291"/>
    </row>
    <row r="17" spans="1:29" ht="15.75" customHeight="1">
      <c r="A17" s="312"/>
      <c r="B17" s="100"/>
      <c r="C17" s="293"/>
      <c r="D17" s="29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07"/>
      <c r="S17" s="47"/>
      <c r="T17" s="48"/>
      <c r="U17" s="111"/>
      <c r="V17" s="112"/>
      <c r="W17" s="113"/>
      <c r="X17" s="127"/>
      <c r="Y17" s="295"/>
      <c r="Z17" s="296"/>
      <c r="AA17" s="117"/>
      <c r="AB17" s="110"/>
      <c r="AC17" s="291"/>
    </row>
    <row r="18" spans="1:29" ht="15.75" customHeight="1">
      <c r="A18" s="312"/>
      <c r="B18" s="100"/>
      <c r="C18" s="293"/>
      <c r="D18" s="29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07"/>
      <c r="S18" s="47"/>
      <c r="T18" s="48"/>
      <c r="U18" s="111"/>
      <c r="V18" s="112"/>
      <c r="W18" s="113"/>
      <c r="X18" s="127"/>
      <c r="Y18" s="295"/>
      <c r="Z18" s="296"/>
      <c r="AA18" s="117"/>
      <c r="AB18" s="110"/>
      <c r="AC18" s="291"/>
    </row>
    <row r="19" spans="1:29" ht="15.75" customHeight="1">
      <c r="A19" s="312"/>
      <c r="B19" s="100"/>
      <c r="C19" s="293"/>
      <c r="D19" s="29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07"/>
      <c r="S19" s="47"/>
      <c r="T19" s="48"/>
      <c r="U19" s="111"/>
      <c r="V19" s="112"/>
      <c r="W19" s="113"/>
      <c r="X19" s="127"/>
      <c r="Y19" s="295"/>
      <c r="Z19" s="296"/>
      <c r="AA19" s="117"/>
      <c r="AB19" s="110"/>
      <c r="AC19" s="291"/>
    </row>
    <row r="20" spans="1:29" ht="15.75" customHeight="1">
      <c r="A20" s="312"/>
      <c r="B20" s="163"/>
      <c r="C20" s="293"/>
      <c r="D20" s="294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07"/>
      <c r="S20" s="119"/>
      <c r="T20" s="120"/>
      <c r="U20" s="130"/>
      <c r="V20" s="131"/>
      <c r="W20" s="126"/>
      <c r="X20" s="127"/>
      <c r="Y20" s="295"/>
      <c r="Z20" s="296"/>
      <c r="AA20" s="165"/>
      <c r="AB20" s="125"/>
      <c r="AC20" s="291"/>
    </row>
    <row r="21" spans="1:29" ht="15.75" customHeight="1" thickBot="1">
      <c r="A21" s="313"/>
      <c r="B21" s="133" t="s">
        <v>117</v>
      </c>
      <c r="C21" s="297"/>
      <c r="D21" s="297"/>
      <c r="E21" s="134"/>
      <c r="F21" s="167"/>
      <c r="G21" s="135"/>
      <c r="H21" s="69"/>
      <c r="I21" s="136">
        <f t="shared" ref="I21:J21" si="9">AVERAGE(I5:I20)</f>
        <v>12.5</v>
      </c>
      <c r="J21" s="137">
        <f t="shared" si="9"/>
        <v>3108.3333333333335</v>
      </c>
      <c r="K21" s="138">
        <f t="shared" ref="K21" si="10">J21/I21</f>
        <v>248.66666666666669</v>
      </c>
      <c r="L21" s="136">
        <f t="shared" ref="L21:M21" si="11">AVERAGE(L5:L20)</f>
        <v>12.5</v>
      </c>
      <c r="M21" s="137">
        <f t="shared" si="11"/>
        <v>2715.0957217531691</v>
      </c>
      <c r="N21" s="138">
        <f>M21/L21</f>
        <v>217.20765774025352</v>
      </c>
      <c r="O21" s="139">
        <f>L21-I21</f>
        <v>0</v>
      </c>
      <c r="P21" s="140">
        <f>N21-K21</f>
        <v>-31.459008926413162</v>
      </c>
      <c r="Q21" s="141">
        <f>N21/K21</f>
        <v>0.87348924024230634</v>
      </c>
      <c r="R21" s="308"/>
      <c r="S21" s="142">
        <f>S5</f>
        <v>0.31189814814814815</v>
      </c>
      <c r="T21" s="143">
        <f>INDEX(T5:T20,COUNTA(T5:T20))</f>
        <v>0.46944444444444444</v>
      </c>
      <c r="U21" s="144"/>
      <c r="V21" s="166"/>
      <c r="W21" s="167"/>
      <c r="X21" s="138"/>
      <c r="Y21" s="298"/>
      <c r="Z21" s="299"/>
      <c r="AA21" s="168">
        <f>M21-J21</f>
        <v>-393.23761158016441</v>
      </c>
      <c r="AB21" s="141">
        <f>M21/J21</f>
        <v>0.87348924024230634</v>
      </c>
      <c r="AC21" s="292"/>
    </row>
    <row r="22" spans="1:29" ht="15.75" customHeight="1">
      <c r="A22" s="300" t="s">
        <v>122</v>
      </c>
      <c r="B22" s="114" t="s">
        <v>114</v>
      </c>
      <c r="C22" s="304" t="s">
        <v>123</v>
      </c>
      <c r="D22" s="305"/>
      <c r="E22" s="147">
        <v>14.03</v>
      </c>
      <c r="F22" s="97">
        <v>1061</v>
      </c>
      <c r="G22" s="148">
        <f t="shared" ref="G22:G23" si="12">E22*F22</f>
        <v>14885.83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2317.7184466019417</v>
      </c>
      <c r="N22" s="152">
        <f>M22/L22</f>
        <v>386.28640776699029</v>
      </c>
      <c r="O22" s="154">
        <f>L22-I22</f>
        <v>0</v>
      </c>
      <c r="P22" s="155">
        <f>N22-K22</f>
        <v>-47.04692556634302</v>
      </c>
      <c r="Q22" s="156">
        <f>N22/K22</f>
        <v>0.89143017176997763</v>
      </c>
      <c r="R22" s="306">
        <f>Q38</f>
        <v>0.89122616731576598</v>
      </c>
      <c r="S22" s="157">
        <v>0.25</v>
      </c>
      <c r="T22" s="158">
        <v>0.26907407407407408</v>
      </c>
      <c r="U22" s="159"/>
      <c r="V22" s="160">
        <v>27.466666666666669</v>
      </c>
      <c r="W22" s="158"/>
      <c r="X22" s="169"/>
      <c r="Y22" s="309"/>
      <c r="Z22" s="310"/>
      <c r="AA22" s="115">
        <f>M22-J22</f>
        <v>-282.28155339805835</v>
      </c>
      <c r="AB22" s="156">
        <f>M22/J22</f>
        <v>0.89143017176997752</v>
      </c>
      <c r="AC22" s="290">
        <f>AB38</f>
        <v>0.89122616731576587</v>
      </c>
    </row>
    <row r="23" spans="1:29" ht="15.75" customHeight="1">
      <c r="A23" s="301"/>
      <c r="B23" s="100" t="s">
        <v>114</v>
      </c>
      <c r="C23" s="293" t="s">
        <v>124</v>
      </c>
      <c r="D23" s="294"/>
      <c r="E23" s="101">
        <v>14.49</v>
      </c>
      <c r="F23" s="102">
        <v>1186</v>
      </c>
      <c r="G23" s="103">
        <f t="shared" si="12"/>
        <v>17185.14</v>
      </c>
      <c r="H23" s="26"/>
      <c r="I23" s="104">
        <v>6</v>
      </c>
      <c r="J23" s="105">
        <v>2600</v>
      </c>
      <c r="K23" s="106">
        <f t="shared" si="8"/>
        <v>433.33333333333331</v>
      </c>
      <c r="L23" s="107">
        <v>6</v>
      </c>
      <c r="M23" s="105">
        <f>F23/V23*60</f>
        <v>2316.6576234400409</v>
      </c>
      <c r="N23" s="106">
        <f>M23/L23</f>
        <v>386.1096039066735</v>
      </c>
      <c r="O23" s="108">
        <f>L23-I23</f>
        <v>0</v>
      </c>
      <c r="P23" s="109">
        <f>N23-K23</f>
        <v>-47.223729426659816</v>
      </c>
      <c r="Q23" s="110">
        <f>N23/K23</f>
        <v>0.89102216286155422</v>
      </c>
      <c r="R23" s="307"/>
      <c r="S23" s="47">
        <v>0.27241898148148147</v>
      </c>
      <c r="T23" s="48">
        <v>0.29375000000000001</v>
      </c>
      <c r="U23" s="111">
        <v>4.8166666666666469</v>
      </c>
      <c r="V23" s="112">
        <v>30.716666666666697</v>
      </c>
      <c r="W23" s="113"/>
      <c r="X23" s="13"/>
      <c r="Y23" s="295"/>
      <c r="Z23" s="296"/>
      <c r="AA23" s="117">
        <f>M23-J23</f>
        <v>-283.34237655995912</v>
      </c>
      <c r="AB23" s="110">
        <f>M23/J23</f>
        <v>0.89102216286155422</v>
      </c>
      <c r="AC23" s="291"/>
    </row>
    <row r="24" spans="1:29" ht="15.75" customHeight="1">
      <c r="A24" s="301"/>
      <c r="B24" s="100"/>
      <c r="C24" s="293"/>
      <c r="D24" s="294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307"/>
      <c r="S24" s="47"/>
      <c r="T24" s="48"/>
      <c r="U24" s="111"/>
      <c r="V24" s="112"/>
      <c r="W24" s="113"/>
      <c r="X24" s="13"/>
      <c r="Y24" s="295"/>
      <c r="Z24" s="296"/>
      <c r="AA24" s="117"/>
      <c r="AB24" s="110"/>
      <c r="AC24" s="291"/>
    </row>
    <row r="25" spans="1:29" ht="15.75" customHeight="1">
      <c r="A25" s="301"/>
      <c r="B25" s="100"/>
      <c r="C25" s="293"/>
      <c r="D25" s="294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07"/>
      <c r="S25" s="47"/>
      <c r="T25" s="48"/>
      <c r="U25" s="111"/>
      <c r="V25" s="112"/>
      <c r="W25" s="113"/>
      <c r="X25" s="116"/>
      <c r="Y25" s="295"/>
      <c r="Z25" s="296"/>
      <c r="AA25" s="117"/>
      <c r="AB25" s="110"/>
      <c r="AC25" s="291"/>
    </row>
    <row r="26" spans="1:29" ht="15.75" customHeight="1">
      <c r="A26" s="302"/>
      <c r="B26" s="100"/>
      <c r="C26" s="293"/>
      <c r="D26" s="294"/>
      <c r="E26" s="101"/>
      <c r="F26" s="102"/>
      <c r="G26" s="103"/>
      <c r="H26" s="13"/>
      <c r="I26" s="104"/>
      <c r="J26" s="105"/>
      <c r="K26" s="106"/>
      <c r="L26" s="118"/>
      <c r="M26" s="105"/>
      <c r="N26" s="106"/>
      <c r="O26" s="108"/>
      <c r="P26" s="109"/>
      <c r="Q26" s="110"/>
      <c r="R26" s="307"/>
      <c r="S26" s="47"/>
      <c r="T26" s="48"/>
      <c r="U26" s="111"/>
      <c r="V26" s="112"/>
      <c r="W26" s="113"/>
      <c r="X26" s="13"/>
      <c r="Y26" s="295"/>
      <c r="Z26" s="296"/>
      <c r="AA26" s="117"/>
      <c r="AB26" s="110"/>
      <c r="AC26" s="291"/>
    </row>
    <row r="27" spans="1:29" ht="15.75" customHeight="1">
      <c r="A27" s="302"/>
      <c r="B27" s="100"/>
      <c r="C27" s="293"/>
      <c r="D27" s="294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07"/>
      <c r="S27" s="47"/>
      <c r="T27" s="48"/>
      <c r="U27" s="111"/>
      <c r="V27" s="112"/>
      <c r="W27" s="113"/>
      <c r="X27" s="50"/>
      <c r="Y27" s="295"/>
      <c r="Z27" s="296"/>
      <c r="AA27" s="117"/>
      <c r="AB27" s="110"/>
      <c r="AC27" s="291"/>
    </row>
    <row r="28" spans="1:29" ht="15.75" customHeight="1">
      <c r="A28" s="302"/>
      <c r="B28" s="100"/>
      <c r="C28" s="293"/>
      <c r="D28" s="294"/>
      <c r="E28" s="101"/>
      <c r="F28" s="102"/>
      <c r="G28" s="121"/>
      <c r="H28" s="62"/>
      <c r="I28" s="104"/>
      <c r="J28" s="105"/>
      <c r="K28" s="106"/>
      <c r="L28" s="118"/>
      <c r="M28" s="105"/>
      <c r="N28" s="106"/>
      <c r="O28" s="123"/>
      <c r="P28" s="124"/>
      <c r="Q28" s="125"/>
      <c r="R28" s="307"/>
      <c r="S28" s="47"/>
      <c r="T28" s="48"/>
      <c r="U28" s="111"/>
      <c r="V28" s="112"/>
      <c r="W28" s="113"/>
      <c r="X28" s="116"/>
      <c r="Y28" s="295"/>
      <c r="Z28" s="296"/>
      <c r="AA28" s="117"/>
      <c r="AB28" s="110"/>
      <c r="AC28" s="291"/>
    </row>
    <row r="29" spans="1:29" ht="15.75" customHeight="1">
      <c r="A29" s="302"/>
      <c r="B29" s="100"/>
      <c r="C29" s="293"/>
      <c r="D29" s="294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07"/>
      <c r="S29" s="47"/>
      <c r="T29" s="48"/>
      <c r="U29" s="111"/>
      <c r="V29" s="112"/>
      <c r="W29" s="113"/>
      <c r="X29" s="116"/>
      <c r="Y29" s="295"/>
      <c r="Z29" s="296"/>
      <c r="AA29" s="117"/>
      <c r="AB29" s="110"/>
      <c r="AC29" s="291"/>
    </row>
    <row r="30" spans="1:29" ht="15.75" customHeight="1">
      <c r="A30" s="302"/>
      <c r="B30" s="100"/>
      <c r="C30" s="293"/>
      <c r="D30" s="294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07"/>
      <c r="S30" s="119"/>
      <c r="T30" s="120"/>
      <c r="U30" s="111"/>
      <c r="V30" s="131"/>
      <c r="W30" s="113"/>
      <c r="X30" s="116"/>
      <c r="Y30" s="295"/>
      <c r="Z30" s="296"/>
      <c r="AA30" s="117"/>
      <c r="AB30" s="110"/>
      <c r="AC30" s="291"/>
    </row>
    <row r="31" spans="1:29" ht="15.75" customHeight="1">
      <c r="A31" s="302"/>
      <c r="B31" s="100"/>
      <c r="C31" s="293"/>
      <c r="D31" s="294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07"/>
      <c r="S31" s="119"/>
      <c r="T31" s="120"/>
      <c r="U31" s="111"/>
      <c r="V31" s="131"/>
      <c r="W31" s="126"/>
      <c r="X31" s="127"/>
      <c r="Y31" s="295"/>
      <c r="Z31" s="296"/>
      <c r="AA31" s="117"/>
      <c r="AB31" s="110"/>
      <c r="AC31" s="291"/>
    </row>
    <row r="32" spans="1:29" ht="15.75" customHeight="1">
      <c r="A32" s="302"/>
      <c r="B32" s="100"/>
      <c r="C32" s="293"/>
      <c r="D32" s="294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07"/>
      <c r="S32" s="119"/>
      <c r="T32" s="120"/>
      <c r="U32" s="111"/>
      <c r="V32" s="131"/>
      <c r="W32" s="126"/>
      <c r="X32" s="127"/>
      <c r="Y32" s="295"/>
      <c r="Z32" s="296"/>
      <c r="AA32" s="117"/>
      <c r="AB32" s="110"/>
      <c r="AC32" s="291"/>
    </row>
    <row r="33" spans="1:29" ht="15.75" customHeight="1">
      <c r="A33" s="302"/>
      <c r="B33" s="100"/>
      <c r="C33" s="293"/>
      <c r="D33" s="294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07"/>
      <c r="S33" s="119"/>
      <c r="T33" s="120"/>
      <c r="U33" s="111"/>
      <c r="V33" s="131"/>
      <c r="W33" s="126"/>
      <c r="X33" s="127"/>
      <c r="Y33" s="295"/>
      <c r="Z33" s="296"/>
      <c r="AA33" s="117"/>
      <c r="AB33" s="110"/>
      <c r="AC33" s="291"/>
    </row>
    <row r="34" spans="1:29" ht="15.75" customHeight="1">
      <c r="A34" s="302"/>
      <c r="B34" s="100"/>
      <c r="C34" s="293"/>
      <c r="D34" s="294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07"/>
      <c r="S34" s="119"/>
      <c r="T34" s="120"/>
      <c r="U34" s="111"/>
      <c r="V34" s="131"/>
      <c r="W34" s="126"/>
      <c r="X34" s="127"/>
      <c r="Y34" s="295"/>
      <c r="Z34" s="296"/>
      <c r="AA34" s="117"/>
      <c r="AB34" s="110"/>
      <c r="AC34" s="291"/>
    </row>
    <row r="35" spans="1:29" ht="15.75" customHeight="1">
      <c r="A35" s="302"/>
      <c r="B35" s="100"/>
      <c r="C35" s="293"/>
      <c r="D35" s="294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07"/>
      <c r="S35" s="119"/>
      <c r="T35" s="120"/>
      <c r="U35" s="111"/>
      <c r="V35" s="131"/>
      <c r="W35" s="126"/>
      <c r="X35" s="127"/>
      <c r="Y35" s="295"/>
      <c r="Z35" s="296"/>
      <c r="AA35" s="117"/>
      <c r="AB35" s="110"/>
      <c r="AC35" s="291"/>
    </row>
    <row r="36" spans="1:29" ht="15.75" customHeight="1">
      <c r="A36" s="302"/>
      <c r="B36" s="100"/>
      <c r="C36" s="293"/>
      <c r="D36" s="294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07"/>
      <c r="S36" s="119"/>
      <c r="T36" s="120"/>
      <c r="U36" s="111"/>
      <c r="V36" s="131"/>
      <c r="W36" s="126"/>
      <c r="X36" s="127"/>
      <c r="Y36" s="295"/>
      <c r="Z36" s="296"/>
      <c r="AA36" s="117"/>
      <c r="AB36" s="110"/>
      <c r="AC36" s="291"/>
    </row>
    <row r="37" spans="1:29" ht="15.75" customHeight="1">
      <c r="A37" s="302"/>
      <c r="B37" s="100"/>
      <c r="C37" s="293"/>
      <c r="D37" s="294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07"/>
      <c r="S37" s="119"/>
      <c r="T37" s="120"/>
      <c r="U37" s="130"/>
      <c r="V37" s="131"/>
      <c r="W37" s="126"/>
      <c r="X37" s="127"/>
      <c r="Y37" s="295"/>
      <c r="Z37" s="296"/>
      <c r="AA37" s="165"/>
      <c r="AB37" s="125"/>
      <c r="AC37" s="291"/>
    </row>
    <row r="38" spans="1:29" ht="15.75" customHeight="1" thickBot="1">
      <c r="A38" s="303"/>
      <c r="B38" s="133" t="s">
        <v>117</v>
      </c>
      <c r="C38" s="297"/>
      <c r="D38" s="297"/>
      <c r="E38" s="134"/>
      <c r="F38" s="167"/>
      <c r="G38" s="135"/>
      <c r="H38" s="69"/>
      <c r="I38" s="136">
        <f t="shared" ref="I38:J38" si="13">AVERAGE(I22:I37)</f>
        <v>6</v>
      </c>
      <c r="J38" s="137">
        <f t="shared" si="13"/>
        <v>2600</v>
      </c>
      <c r="K38" s="138">
        <f t="shared" ref="K38" si="14">J38/I38</f>
        <v>433.33333333333331</v>
      </c>
      <c r="L38" s="136">
        <f t="shared" ref="L38:M38" si="15">AVERAGE(L22:L37)</f>
        <v>6</v>
      </c>
      <c r="M38" s="137">
        <f t="shared" si="15"/>
        <v>2317.1880350209913</v>
      </c>
      <c r="N38" s="138">
        <f t="shared" ref="N38:N44" si="16">M38/L38</f>
        <v>386.1980058368319</v>
      </c>
      <c r="O38" s="139">
        <f t="shared" ref="O38:O44" si="17">L38-I38</f>
        <v>0</v>
      </c>
      <c r="P38" s="140">
        <f t="shared" ref="P38:P44" si="18">N38-K38</f>
        <v>-47.135327496501418</v>
      </c>
      <c r="Q38" s="141">
        <f t="shared" ref="Q38:Q44" si="19">N38/K38</f>
        <v>0.89122616731576598</v>
      </c>
      <c r="R38" s="308"/>
      <c r="S38" s="142">
        <f>S22</f>
        <v>0.25</v>
      </c>
      <c r="T38" s="143">
        <f>INDEX(T22:T37,COUNTA(T22:T37))</f>
        <v>0.29375000000000001</v>
      </c>
      <c r="U38" s="144"/>
      <c r="V38" s="166"/>
      <c r="W38" s="167"/>
      <c r="X38" s="138"/>
      <c r="Y38" s="298"/>
      <c r="Z38" s="299"/>
      <c r="AA38" s="168">
        <f t="shared" ref="AA38:AA44" si="20">M38-J38</f>
        <v>-282.81196497900874</v>
      </c>
      <c r="AB38" s="141">
        <f t="shared" ref="AB38:AB44" si="21">M38/J38</f>
        <v>0.89122616731576587</v>
      </c>
      <c r="AC38" s="292"/>
    </row>
    <row r="39" spans="1:29" ht="15.75" customHeight="1">
      <c r="A39" s="311" t="s">
        <v>126</v>
      </c>
      <c r="B39" s="114" t="s">
        <v>120</v>
      </c>
      <c r="C39" s="304" t="s">
        <v>128</v>
      </c>
      <c r="D39" s="305"/>
      <c r="E39" s="147">
        <v>22.28</v>
      </c>
      <c r="F39" s="97">
        <v>1225</v>
      </c>
      <c r="G39" s="148">
        <f t="shared" ref="G39:G44" si="22">E39*F39</f>
        <v>27293</v>
      </c>
      <c r="H39" s="149"/>
      <c r="I39" s="150">
        <v>5</v>
      </c>
      <c r="J39" s="151">
        <v>3300</v>
      </c>
      <c r="K39" s="152">
        <f>J39/I39</f>
        <v>660</v>
      </c>
      <c r="L39" s="153">
        <v>5</v>
      </c>
      <c r="M39" s="151">
        <f t="shared" ref="M39:M44" si="23">F39/V39*60</f>
        <v>2953.7843268586703</v>
      </c>
      <c r="N39" s="152">
        <f t="shared" si="16"/>
        <v>590.75686537173408</v>
      </c>
      <c r="O39" s="154">
        <f t="shared" si="17"/>
        <v>0</v>
      </c>
      <c r="P39" s="155">
        <f t="shared" si="18"/>
        <v>-69.243134628265921</v>
      </c>
      <c r="Q39" s="156">
        <f t="shared" si="19"/>
        <v>0.89508615965414251</v>
      </c>
      <c r="R39" s="306">
        <f>Q55</f>
        <v>0.89314348517789033</v>
      </c>
      <c r="S39" s="157">
        <v>0.16674768518518518</v>
      </c>
      <c r="T39" s="158">
        <v>0.18402777777777779</v>
      </c>
      <c r="U39" s="159"/>
      <c r="V39" s="160">
        <v>24.883333333333361</v>
      </c>
      <c r="W39" s="161"/>
      <c r="X39" s="162"/>
      <c r="Y39" s="309"/>
      <c r="Z39" s="310"/>
      <c r="AA39" s="115">
        <f t="shared" si="20"/>
        <v>-346.21567314132972</v>
      </c>
      <c r="AB39" s="156">
        <f t="shared" si="21"/>
        <v>0.89508615965414251</v>
      </c>
      <c r="AC39" s="290">
        <f>AB55</f>
        <v>0.89314348517789033</v>
      </c>
    </row>
    <row r="40" spans="1:29" ht="15.75" customHeight="1">
      <c r="A40" s="312"/>
      <c r="B40" s="100" t="s">
        <v>120</v>
      </c>
      <c r="C40" s="293" t="s">
        <v>127</v>
      </c>
      <c r="D40" s="294"/>
      <c r="E40" s="101">
        <v>21.45</v>
      </c>
      <c r="F40" s="102">
        <v>1876</v>
      </c>
      <c r="G40" s="103">
        <f t="shared" si="22"/>
        <v>40240.199999999997</v>
      </c>
      <c r="H40" s="26"/>
      <c r="I40" s="104">
        <v>4</v>
      </c>
      <c r="J40" s="105">
        <v>3300</v>
      </c>
      <c r="K40" s="106">
        <f t="shared" ref="K40:K44" si="24">J40/I40</f>
        <v>825</v>
      </c>
      <c r="L40" s="107">
        <v>4</v>
      </c>
      <c r="M40" s="105">
        <f t="shared" si="23"/>
        <v>2954.3307086614172</v>
      </c>
      <c r="N40" s="106">
        <f t="shared" si="16"/>
        <v>738.58267716535431</v>
      </c>
      <c r="O40" s="108">
        <f t="shared" si="17"/>
        <v>0</v>
      </c>
      <c r="P40" s="109">
        <f t="shared" si="18"/>
        <v>-86.417322834645688</v>
      </c>
      <c r="Q40" s="110">
        <f t="shared" si="19"/>
        <v>0.89525172989739921</v>
      </c>
      <c r="R40" s="307"/>
      <c r="S40" s="47">
        <v>0.1875</v>
      </c>
      <c r="T40" s="48">
        <v>0.21395833333333333</v>
      </c>
      <c r="U40" s="111">
        <v>4.9999999999999822</v>
      </c>
      <c r="V40" s="112">
        <v>38.1</v>
      </c>
      <c r="W40" s="113"/>
      <c r="X40" s="116"/>
      <c r="Y40" s="295"/>
      <c r="Z40" s="296"/>
      <c r="AA40" s="117">
        <f t="shared" si="20"/>
        <v>-345.66929133858275</v>
      </c>
      <c r="AB40" s="110">
        <f t="shared" si="21"/>
        <v>0.89525172989739921</v>
      </c>
      <c r="AC40" s="291"/>
    </row>
    <row r="41" spans="1:29" ht="15.75" customHeight="1">
      <c r="A41" s="312"/>
      <c r="B41" s="100" t="s">
        <v>120</v>
      </c>
      <c r="C41" s="293" t="s">
        <v>129</v>
      </c>
      <c r="D41" s="294"/>
      <c r="E41" s="101">
        <v>17.89</v>
      </c>
      <c r="F41" s="102">
        <v>3080</v>
      </c>
      <c r="G41" s="103">
        <f t="shared" si="22"/>
        <v>55101.200000000004</v>
      </c>
      <c r="H41" s="26"/>
      <c r="I41" s="104">
        <v>4</v>
      </c>
      <c r="J41" s="105">
        <v>3300</v>
      </c>
      <c r="K41" s="106">
        <f t="shared" si="24"/>
        <v>825</v>
      </c>
      <c r="L41" s="107">
        <v>4</v>
      </c>
      <c r="M41" s="105">
        <f t="shared" si="23"/>
        <v>2949.7206703910597</v>
      </c>
      <c r="N41" s="106">
        <f t="shared" si="16"/>
        <v>737.43016759776492</v>
      </c>
      <c r="O41" s="108">
        <f t="shared" si="17"/>
        <v>0</v>
      </c>
      <c r="P41" s="109">
        <f t="shared" si="18"/>
        <v>-87.569832402235079</v>
      </c>
      <c r="Q41" s="110">
        <f t="shared" si="19"/>
        <v>0.89385474860335146</v>
      </c>
      <c r="R41" s="307"/>
      <c r="S41" s="47">
        <v>0.21760416666666665</v>
      </c>
      <c r="T41" s="48">
        <v>0.26111111111111113</v>
      </c>
      <c r="U41" s="111">
        <v>5.2499999999999813</v>
      </c>
      <c r="V41" s="112">
        <v>62.650000000000041</v>
      </c>
      <c r="W41" s="113"/>
      <c r="X41" s="116"/>
      <c r="Y41" s="295"/>
      <c r="Z41" s="296"/>
      <c r="AA41" s="117">
        <f t="shared" si="20"/>
        <v>-350.27932960894032</v>
      </c>
      <c r="AB41" s="110">
        <f t="shared" si="21"/>
        <v>0.89385474860335146</v>
      </c>
      <c r="AC41" s="291"/>
    </row>
    <row r="42" spans="1:29" ht="15.75" customHeight="1">
      <c r="A42" s="312"/>
      <c r="B42" s="100" t="s">
        <v>120</v>
      </c>
      <c r="C42" s="293" t="s">
        <v>130</v>
      </c>
      <c r="D42" s="294"/>
      <c r="E42" s="101">
        <v>16.66</v>
      </c>
      <c r="F42" s="102">
        <v>4885</v>
      </c>
      <c r="G42" s="103">
        <f t="shared" si="22"/>
        <v>81384.100000000006</v>
      </c>
      <c r="H42" s="26"/>
      <c r="I42" s="104">
        <v>4</v>
      </c>
      <c r="J42" s="105">
        <v>3300</v>
      </c>
      <c r="K42" s="106">
        <f t="shared" si="24"/>
        <v>825</v>
      </c>
      <c r="L42" s="107">
        <v>4</v>
      </c>
      <c r="M42" s="105">
        <f t="shared" si="23"/>
        <v>2947.2096530920071</v>
      </c>
      <c r="N42" s="106">
        <f t="shared" si="16"/>
        <v>736.80241327300178</v>
      </c>
      <c r="O42" s="108">
        <f t="shared" si="17"/>
        <v>0</v>
      </c>
      <c r="P42" s="109">
        <f t="shared" si="18"/>
        <v>-88.197586726998225</v>
      </c>
      <c r="Q42" s="110">
        <f t="shared" si="19"/>
        <v>0.8930938342703052</v>
      </c>
      <c r="R42" s="307"/>
      <c r="S42" s="47">
        <v>0.26458333333333334</v>
      </c>
      <c r="T42" s="48">
        <v>0.33364583333333331</v>
      </c>
      <c r="U42" s="111">
        <v>4.9999999999999822</v>
      </c>
      <c r="V42" s="112">
        <v>99.44999999999996</v>
      </c>
      <c r="W42" s="113"/>
      <c r="X42" s="116"/>
      <c r="Y42" s="295"/>
      <c r="Z42" s="296"/>
      <c r="AA42" s="117">
        <f t="shared" si="20"/>
        <v>-352.7903469079929</v>
      </c>
      <c r="AB42" s="110">
        <f t="shared" si="21"/>
        <v>0.8930938342703052</v>
      </c>
      <c r="AC42" s="291"/>
    </row>
    <row r="43" spans="1:29" ht="15.75" customHeight="1">
      <c r="A43" s="312"/>
      <c r="B43" s="100" t="s">
        <v>120</v>
      </c>
      <c r="C43" s="293" t="s">
        <v>235</v>
      </c>
      <c r="D43" s="294"/>
      <c r="E43" s="101">
        <v>18.170000000000002</v>
      </c>
      <c r="F43" s="102">
        <v>4391</v>
      </c>
      <c r="G43" s="103">
        <f t="shared" si="22"/>
        <v>79784.47</v>
      </c>
      <c r="H43" s="13"/>
      <c r="I43" s="104">
        <v>4</v>
      </c>
      <c r="J43" s="105">
        <v>3300</v>
      </c>
      <c r="K43" s="106">
        <f t="shared" si="24"/>
        <v>825</v>
      </c>
      <c r="L43" s="118">
        <v>4</v>
      </c>
      <c r="M43" s="105">
        <f t="shared" si="23"/>
        <v>2930.0463392029651</v>
      </c>
      <c r="N43" s="106">
        <f t="shared" si="16"/>
        <v>732.51158480074128</v>
      </c>
      <c r="O43" s="108">
        <f t="shared" si="17"/>
        <v>0</v>
      </c>
      <c r="P43" s="109">
        <f t="shared" si="18"/>
        <v>-92.488415199258725</v>
      </c>
      <c r="Q43" s="110">
        <f t="shared" si="19"/>
        <v>0.88789283006150455</v>
      </c>
      <c r="R43" s="307"/>
      <c r="S43" s="47">
        <v>0.33686342592592594</v>
      </c>
      <c r="T43" s="48">
        <v>0.39930555555555558</v>
      </c>
      <c r="U43" s="111">
        <v>4.6333333333333915</v>
      </c>
      <c r="V43" s="112">
        <v>89.916666666666686</v>
      </c>
      <c r="W43" s="113"/>
      <c r="X43" s="116"/>
      <c r="Y43" s="295"/>
      <c r="Z43" s="296"/>
      <c r="AA43" s="117">
        <f t="shared" si="20"/>
        <v>-369.9536607970349</v>
      </c>
      <c r="AB43" s="110">
        <f t="shared" si="21"/>
        <v>0.88789283006150455</v>
      </c>
      <c r="AC43" s="291"/>
    </row>
    <row r="44" spans="1:29" ht="15.75" customHeight="1">
      <c r="A44" s="312"/>
      <c r="B44" s="100" t="s">
        <v>120</v>
      </c>
      <c r="C44" s="293" t="s">
        <v>220</v>
      </c>
      <c r="D44" s="294"/>
      <c r="E44" s="101">
        <v>18.53</v>
      </c>
      <c r="F44" s="102">
        <v>5152</v>
      </c>
      <c r="G44" s="121">
        <f t="shared" si="22"/>
        <v>95466.560000000012</v>
      </c>
      <c r="H44" s="122"/>
      <c r="I44" s="104">
        <v>3</v>
      </c>
      <c r="J44" s="105">
        <v>3300</v>
      </c>
      <c r="K44" s="106">
        <f t="shared" si="24"/>
        <v>1100</v>
      </c>
      <c r="L44" s="107">
        <v>3</v>
      </c>
      <c r="M44" s="105">
        <f t="shared" si="23"/>
        <v>2949.149308316109</v>
      </c>
      <c r="N44" s="106">
        <f t="shared" si="16"/>
        <v>983.04976943870304</v>
      </c>
      <c r="O44" s="108">
        <f t="shared" si="17"/>
        <v>0</v>
      </c>
      <c r="P44" s="109">
        <f t="shared" si="18"/>
        <v>-116.95023056129696</v>
      </c>
      <c r="Q44" s="110">
        <f t="shared" si="19"/>
        <v>0.89368160858063916</v>
      </c>
      <c r="R44" s="307"/>
      <c r="S44" s="47">
        <v>0.40290509259259261</v>
      </c>
      <c r="T44" s="48">
        <v>0.47569444444444442</v>
      </c>
      <c r="U44" s="111">
        <v>5.1833333333333176</v>
      </c>
      <c r="V44" s="112">
        <v>104.81666666666661</v>
      </c>
      <c r="W44" s="113"/>
      <c r="X44" s="116"/>
      <c r="Y44" s="295"/>
      <c r="Z44" s="296"/>
      <c r="AA44" s="117">
        <f t="shared" si="20"/>
        <v>-350.850691683891</v>
      </c>
      <c r="AB44" s="110">
        <f t="shared" si="21"/>
        <v>0.89368160858063905</v>
      </c>
      <c r="AC44" s="291"/>
    </row>
    <row r="45" spans="1:29" ht="15.75" customHeight="1">
      <c r="A45" s="312"/>
      <c r="B45" s="100"/>
      <c r="C45" s="293"/>
      <c r="D45" s="294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307"/>
      <c r="S45" s="47"/>
      <c r="T45" s="48"/>
      <c r="U45" s="111"/>
      <c r="V45" s="112"/>
      <c r="W45" s="113"/>
      <c r="X45" s="116"/>
      <c r="Y45" s="295"/>
      <c r="Z45" s="296"/>
      <c r="AA45" s="117"/>
      <c r="AB45" s="110"/>
      <c r="AC45" s="291"/>
    </row>
    <row r="46" spans="1:29" ht="15.75" customHeight="1">
      <c r="A46" s="312"/>
      <c r="B46" s="100"/>
      <c r="C46" s="293"/>
      <c r="D46" s="294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07"/>
      <c r="S46" s="47"/>
      <c r="T46" s="48"/>
      <c r="U46" s="111"/>
      <c r="V46" s="112"/>
      <c r="W46" s="113"/>
      <c r="X46" s="116"/>
      <c r="Y46" s="295"/>
      <c r="Z46" s="296"/>
      <c r="AA46" s="117"/>
      <c r="AB46" s="110"/>
      <c r="AC46" s="291"/>
    </row>
    <row r="47" spans="1:29" ht="15.75" customHeight="1">
      <c r="A47" s="312"/>
      <c r="B47" s="100"/>
      <c r="C47" s="293"/>
      <c r="D47" s="294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07"/>
      <c r="S47" s="47"/>
      <c r="T47" s="48"/>
      <c r="U47" s="111"/>
      <c r="V47" s="112"/>
      <c r="W47" s="113"/>
      <c r="X47" s="116"/>
      <c r="Y47" s="295"/>
      <c r="Z47" s="296"/>
      <c r="AA47" s="117"/>
      <c r="AB47" s="110"/>
      <c r="AC47" s="291"/>
    </row>
    <row r="48" spans="1:29" ht="15.75" customHeight="1">
      <c r="A48" s="312"/>
      <c r="B48" s="100"/>
      <c r="C48" s="293"/>
      <c r="D48" s="294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07"/>
      <c r="S48" s="47"/>
      <c r="T48" s="48"/>
      <c r="U48" s="111"/>
      <c r="V48" s="112"/>
      <c r="W48" s="113"/>
      <c r="X48" s="116"/>
      <c r="Y48" s="295"/>
      <c r="Z48" s="296"/>
      <c r="AA48" s="117"/>
      <c r="AB48" s="110"/>
      <c r="AC48" s="291"/>
    </row>
    <row r="49" spans="1:29" ht="15.75" customHeight="1">
      <c r="A49" s="312"/>
      <c r="B49" s="100"/>
      <c r="C49" s="293"/>
      <c r="D49" s="294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07"/>
      <c r="S49" s="47"/>
      <c r="T49" s="48"/>
      <c r="U49" s="111"/>
      <c r="V49" s="112"/>
      <c r="W49" s="113"/>
      <c r="X49" s="116"/>
      <c r="Y49" s="295"/>
      <c r="Z49" s="296"/>
      <c r="AA49" s="117"/>
      <c r="AB49" s="110"/>
      <c r="AC49" s="291"/>
    </row>
    <row r="50" spans="1:29" ht="15.75" customHeight="1">
      <c r="A50" s="312"/>
      <c r="B50" s="100"/>
      <c r="C50" s="293"/>
      <c r="D50" s="294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07"/>
      <c r="S50" s="47"/>
      <c r="T50" s="48"/>
      <c r="U50" s="111"/>
      <c r="V50" s="112"/>
      <c r="W50" s="113"/>
      <c r="X50" s="116"/>
      <c r="Y50" s="295"/>
      <c r="Z50" s="296"/>
      <c r="AA50" s="117"/>
      <c r="AB50" s="110"/>
      <c r="AC50" s="291"/>
    </row>
    <row r="51" spans="1:29" ht="15.75" customHeight="1">
      <c r="A51" s="312"/>
      <c r="B51" s="100"/>
      <c r="C51" s="293"/>
      <c r="D51" s="294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07"/>
      <c r="S51" s="47"/>
      <c r="T51" s="48"/>
      <c r="U51" s="111"/>
      <c r="V51" s="112"/>
      <c r="W51" s="113"/>
      <c r="X51" s="116"/>
      <c r="Y51" s="295"/>
      <c r="Z51" s="296"/>
      <c r="AA51" s="117"/>
      <c r="AB51" s="110"/>
      <c r="AC51" s="291"/>
    </row>
    <row r="52" spans="1:29" ht="15.75" customHeight="1">
      <c r="A52" s="312"/>
      <c r="B52" s="100"/>
      <c r="C52" s="293"/>
      <c r="D52" s="294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07"/>
      <c r="S52" s="47"/>
      <c r="T52" s="48"/>
      <c r="U52" s="111"/>
      <c r="V52" s="112"/>
      <c r="W52" s="113"/>
      <c r="X52" s="116"/>
      <c r="Y52" s="295"/>
      <c r="Z52" s="296"/>
      <c r="AA52" s="117"/>
      <c r="AB52" s="110"/>
      <c r="AC52" s="291"/>
    </row>
    <row r="53" spans="1:29" ht="15.75" customHeight="1">
      <c r="A53" s="312"/>
      <c r="B53" s="100"/>
      <c r="C53" s="293"/>
      <c r="D53" s="294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07"/>
      <c r="S53" s="47"/>
      <c r="T53" s="48"/>
      <c r="U53" s="111"/>
      <c r="V53" s="112"/>
      <c r="W53" s="113"/>
      <c r="X53" s="116"/>
      <c r="Y53" s="295"/>
      <c r="Z53" s="296"/>
      <c r="AA53" s="117"/>
      <c r="AB53" s="110"/>
      <c r="AC53" s="291"/>
    </row>
    <row r="54" spans="1:29" ht="15.75" customHeight="1">
      <c r="A54" s="312"/>
      <c r="B54" s="100"/>
      <c r="C54" s="293"/>
      <c r="D54" s="294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07"/>
      <c r="S54" s="119"/>
      <c r="T54" s="120"/>
      <c r="U54" s="130"/>
      <c r="V54" s="131"/>
      <c r="W54" s="126"/>
      <c r="X54" s="127"/>
      <c r="Y54" s="295"/>
      <c r="Z54" s="296"/>
      <c r="AA54" s="165"/>
      <c r="AB54" s="125"/>
      <c r="AC54" s="291"/>
    </row>
    <row r="55" spans="1:29" ht="15.75" customHeight="1" thickBot="1">
      <c r="A55" s="313"/>
      <c r="B55" s="133" t="s">
        <v>117</v>
      </c>
      <c r="C55" s="297"/>
      <c r="D55" s="297"/>
      <c r="E55" s="134"/>
      <c r="F55" s="99"/>
      <c r="G55" s="135"/>
      <c r="H55" s="69"/>
      <c r="I55" s="136">
        <f t="shared" ref="I55:J55" si="25">AVERAGE(I39:I54)</f>
        <v>4</v>
      </c>
      <c r="J55" s="137">
        <f t="shared" si="25"/>
        <v>3300</v>
      </c>
      <c r="K55" s="138">
        <f t="shared" ref="K55" si="26">J55/I55</f>
        <v>825</v>
      </c>
      <c r="L55" s="136">
        <f t="shared" ref="L55:M55" si="27">AVERAGE(L39:L54)</f>
        <v>4</v>
      </c>
      <c r="M55" s="137">
        <f t="shared" si="27"/>
        <v>2947.3735010870382</v>
      </c>
      <c r="N55" s="138">
        <f>M55/L55</f>
        <v>736.84337527175956</v>
      </c>
      <c r="O55" s="139">
        <f>L55-I55</f>
        <v>0</v>
      </c>
      <c r="P55" s="140">
        <f>N55-K55</f>
        <v>-88.156624728240445</v>
      </c>
      <c r="Q55" s="141">
        <f>N55/K55</f>
        <v>0.89314348517789033</v>
      </c>
      <c r="R55" s="308"/>
      <c r="S55" s="142">
        <f>S39</f>
        <v>0.16674768518518518</v>
      </c>
      <c r="T55" s="143">
        <f>INDEX(T39:T54,COUNTA(T39:T54))</f>
        <v>0.47569444444444442</v>
      </c>
      <c r="U55" s="144"/>
      <c r="V55" s="166"/>
      <c r="W55" s="99"/>
      <c r="X55" s="69"/>
      <c r="Y55" s="298"/>
      <c r="Z55" s="299"/>
      <c r="AA55" s="168">
        <f>M55-J55</f>
        <v>-352.62649891296178</v>
      </c>
      <c r="AB55" s="141">
        <f>M55/J55</f>
        <v>0.89314348517789033</v>
      </c>
      <c r="AC55" s="292"/>
    </row>
    <row r="56" spans="1:29" ht="15.75" customHeight="1">
      <c r="A56" s="300" t="s">
        <v>71</v>
      </c>
      <c r="B56" s="114" t="s">
        <v>120</v>
      </c>
      <c r="C56" s="304" t="s">
        <v>131</v>
      </c>
      <c r="D56" s="305"/>
      <c r="E56" s="147">
        <v>18.18</v>
      </c>
      <c r="F56" s="97">
        <v>1357</v>
      </c>
      <c r="G56" s="148">
        <f t="shared" ref="G56:G59" si="28">E56*F56</f>
        <v>24670.26</v>
      </c>
      <c r="H56" s="149"/>
      <c r="I56" s="150">
        <v>3</v>
      </c>
      <c r="J56" s="151">
        <v>3600</v>
      </c>
      <c r="K56" s="152">
        <f>J56/I56</f>
        <v>1200</v>
      </c>
      <c r="L56" s="153">
        <v>3</v>
      </c>
      <c r="M56" s="151">
        <f>F56/V56*60</f>
        <v>3121.5335463258816</v>
      </c>
      <c r="N56" s="152">
        <f>M56/L56</f>
        <v>1040.5111821086273</v>
      </c>
      <c r="O56" s="154">
        <f>L56-I56</f>
        <v>0</v>
      </c>
      <c r="P56" s="155">
        <f>N56-K56</f>
        <v>-159.48881789137272</v>
      </c>
      <c r="Q56" s="156">
        <f>N56/K56</f>
        <v>0.86709265175718941</v>
      </c>
      <c r="R56" s="306">
        <f>Q72</f>
        <v>0.87253715852652769</v>
      </c>
      <c r="S56" s="157">
        <v>0.25</v>
      </c>
      <c r="T56" s="158">
        <v>0.26811342592592591</v>
      </c>
      <c r="U56" s="159"/>
      <c r="V56" s="160">
        <v>26.083333333333307</v>
      </c>
      <c r="W56" s="161"/>
      <c r="X56" s="162"/>
      <c r="Y56" s="309"/>
      <c r="Z56" s="310"/>
      <c r="AA56" s="115">
        <f>M56-J56</f>
        <v>-478.46645367411838</v>
      </c>
      <c r="AB56" s="156">
        <f>M56/J56</f>
        <v>0.8670926517571893</v>
      </c>
      <c r="AC56" s="290">
        <f>AB72</f>
        <v>0.87253715852652769</v>
      </c>
    </row>
    <row r="57" spans="1:29" ht="15.75" customHeight="1">
      <c r="A57" s="301"/>
      <c r="B57" s="100" t="s">
        <v>120</v>
      </c>
      <c r="C57" s="293" t="s">
        <v>132</v>
      </c>
      <c r="D57" s="294"/>
      <c r="E57" s="101">
        <v>14.03</v>
      </c>
      <c r="F57" s="102">
        <v>4691</v>
      </c>
      <c r="G57" s="103">
        <f t="shared" si="28"/>
        <v>65814.73</v>
      </c>
      <c r="H57" s="26"/>
      <c r="I57" s="104">
        <v>3</v>
      </c>
      <c r="J57" s="105">
        <v>3000</v>
      </c>
      <c r="K57" s="106">
        <f t="shared" ref="K57:K93" si="29">J57/I57</f>
        <v>1000</v>
      </c>
      <c r="L57" s="107">
        <v>3</v>
      </c>
      <c r="M57" s="105">
        <f>F57/V57*60</f>
        <v>2685.6870229007632</v>
      </c>
      <c r="N57" s="106">
        <f>M57/L57</f>
        <v>895.22900763358768</v>
      </c>
      <c r="O57" s="108">
        <f>L57-I57</f>
        <v>0</v>
      </c>
      <c r="P57" s="109">
        <f>N57-K57</f>
        <v>-104.77099236641232</v>
      </c>
      <c r="Q57" s="110">
        <f>N57/K57</f>
        <v>0.8952290076335877</v>
      </c>
      <c r="R57" s="307"/>
      <c r="S57" s="47">
        <v>0.27861111111111109</v>
      </c>
      <c r="T57" s="48">
        <v>0.35138888888888886</v>
      </c>
      <c r="U57" s="111">
        <v>15.116666666666658</v>
      </c>
      <c r="V57" s="112">
        <v>104.8</v>
      </c>
      <c r="W57" s="113"/>
      <c r="X57" s="116"/>
      <c r="Y57" s="295"/>
      <c r="Z57" s="296"/>
      <c r="AA57" s="117">
        <f>M57-J57</f>
        <v>-314.31297709923683</v>
      </c>
      <c r="AB57" s="110">
        <f>M57/J57</f>
        <v>0.8952290076335877</v>
      </c>
      <c r="AC57" s="291"/>
    </row>
    <row r="58" spans="1:29" ht="15.75" customHeight="1">
      <c r="A58" s="301"/>
      <c r="B58" s="100" t="s">
        <v>120</v>
      </c>
      <c r="C58" s="293" t="s">
        <v>133</v>
      </c>
      <c r="D58" s="294"/>
      <c r="E58" s="101">
        <v>18.18</v>
      </c>
      <c r="F58" s="102">
        <v>2404</v>
      </c>
      <c r="G58" s="103">
        <f t="shared" si="28"/>
        <v>43704.72</v>
      </c>
      <c r="H58" s="26"/>
      <c r="I58" s="104">
        <v>3</v>
      </c>
      <c r="J58" s="105">
        <v>3600</v>
      </c>
      <c r="K58" s="106">
        <f t="shared" si="29"/>
        <v>1200</v>
      </c>
      <c r="L58" s="107">
        <v>3</v>
      </c>
      <c r="M58" s="105">
        <f>F58/V58*60</f>
        <v>3116.4566078501971</v>
      </c>
      <c r="N58" s="106">
        <f>M58/L58</f>
        <v>1038.818869283399</v>
      </c>
      <c r="O58" s="108">
        <f>L58-I58</f>
        <v>0</v>
      </c>
      <c r="P58" s="109">
        <f>N58-K58</f>
        <v>-161.18113071660105</v>
      </c>
      <c r="Q58" s="110">
        <f>N58/K58</f>
        <v>0.86568239106949918</v>
      </c>
      <c r="R58" s="307"/>
      <c r="S58" s="47">
        <v>0.36249999999999999</v>
      </c>
      <c r="T58" s="48">
        <v>0.3946412037037037</v>
      </c>
      <c r="U58" s="111">
        <v>16.000000000000021</v>
      </c>
      <c r="V58" s="112">
        <v>46.283333333333346</v>
      </c>
      <c r="W58" s="113"/>
      <c r="X58" s="116"/>
      <c r="Y58" s="295"/>
      <c r="Z58" s="296"/>
      <c r="AA58" s="117">
        <f>M58-J58</f>
        <v>-483.54339214980291</v>
      </c>
      <c r="AB58" s="110">
        <f>M58/J58</f>
        <v>0.86568239106949918</v>
      </c>
      <c r="AC58" s="291"/>
    </row>
    <row r="59" spans="1:29" ht="15.75" customHeight="1">
      <c r="A59" s="301"/>
      <c r="B59" s="100" t="s">
        <v>120</v>
      </c>
      <c r="C59" s="293" t="s">
        <v>134</v>
      </c>
      <c r="D59" s="294"/>
      <c r="E59" s="101">
        <v>14.28</v>
      </c>
      <c r="F59" s="102">
        <v>6084</v>
      </c>
      <c r="G59" s="103">
        <f t="shared" si="28"/>
        <v>86879.51999999999</v>
      </c>
      <c r="H59" s="26"/>
      <c r="I59" s="104">
        <v>3</v>
      </c>
      <c r="J59" s="105">
        <v>3600</v>
      </c>
      <c r="K59" s="106">
        <f t="shared" si="29"/>
        <v>1200</v>
      </c>
      <c r="L59" s="107">
        <v>3</v>
      </c>
      <c r="M59" s="105">
        <f>F59/V59*60</f>
        <v>3117.3356105892399</v>
      </c>
      <c r="N59" s="106">
        <f>M59/L59</f>
        <v>1039.1118701964133</v>
      </c>
      <c r="O59" s="108">
        <f>L59-I59</f>
        <v>0</v>
      </c>
      <c r="P59" s="109">
        <f>N59-K59</f>
        <v>-160.88812980358671</v>
      </c>
      <c r="Q59" s="110">
        <f>N59/K59</f>
        <v>0.86592655849701106</v>
      </c>
      <c r="R59" s="307"/>
      <c r="S59" s="47">
        <v>0.40486111111111112</v>
      </c>
      <c r="T59" s="48">
        <v>0.48618055555555556</v>
      </c>
      <c r="U59" s="111">
        <v>14.716666666666676</v>
      </c>
      <c r="V59" s="112">
        <v>117.1</v>
      </c>
      <c r="W59" s="113"/>
      <c r="X59" s="116"/>
      <c r="Y59" s="295"/>
      <c r="Z59" s="296"/>
      <c r="AA59" s="117">
        <f>M59-J59</f>
        <v>-482.66438941076012</v>
      </c>
      <c r="AB59" s="110">
        <f>M59/J59</f>
        <v>0.86592655849701106</v>
      </c>
      <c r="AC59" s="291"/>
    </row>
    <row r="60" spans="1:29" ht="15.75" customHeight="1">
      <c r="A60" s="302"/>
      <c r="B60" s="100"/>
      <c r="C60" s="293"/>
      <c r="D60" s="294"/>
      <c r="E60" s="101"/>
      <c r="F60" s="102"/>
      <c r="G60" s="103"/>
      <c r="H60" s="13"/>
      <c r="I60" s="104"/>
      <c r="J60" s="105"/>
      <c r="K60" s="106"/>
      <c r="L60" s="118"/>
      <c r="M60" s="105"/>
      <c r="N60" s="106"/>
      <c r="O60" s="108"/>
      <c r="P60" s="109"/>
      <c r="Q60" s="110"/>
      <c r="R60" s="307"/>
      <c r="S60" s="47"/>
      <c r="T60" s="48"/>
      <c r="U60" s="111"/>
      <c r="V60" s="112"/>
      <c r="W60" s="113"/>
      <c r="X60" s="116"/>
      <c r="Y60" s="295"/>
      <c r="Z60" s="296"/>
      <c r="AA60" s="117"/>
      <c r="AB60" s="110"/>
      <c r="AC60" s="291"/>
    </row>
    <row r="61" spans="1:29" ht="15.75" customHeight="1">
      <c r="A61" s="302"/>
      <c r="B61" s="100"/>
      <c r="C61" s="293"/>
      <c r="D61" s="294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307"/>
      <c r="S61" s="47"/>
      <c r="T61" s="48"/>
      <c r="U61" s="111"/>
      <c r="V61" s="112"/>
      <c r="W61" s="113"/>
      <c r="X61" s="116"/>
      <c r="Y61" s="295"/>
      <c r="Z61" s="296"/>
      <c r="AA61" s="117"/>
      <c r="AB61" s="110"/>
      <c r="AC61" s="291"/>
    </row>
    <row r="62" spans="1:29" ht="15.75" customHeight="1">
      <c r="A62" s="302"/>
      <c r="B62" s="100"/>
      <c r="C62" s="293"/>
      <c r="D62" s="294"/>
      <c r="E62" s="101"/>
      <c r="F62" s="102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307"/>
      <c r="S62" s="47"/>
      <c r="T62" s="48"/>
      <c r="U62" s="111"/>
      <c r="V62" s="112"/>
      <c r="W62" s="113"/>
      <c r="X62" s="116"/>
      <c r="Y62" s="295"/>
      <c r="Z62" s="296"/>
      <c r="AA62" s="117"/>
      <c r="AB62" s="110"/>
      <c r="AC62" s="291"/>
    </row>
    <row r="63" spans="1:29" ht="15.75" customHeight="1">
      <c r="A63" s="302"/>
      <c r="B63" s="100"/>
      <c r="C63" s="293"/>
      <c r="D63" s="294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07"/>
      <c r="S63" s="47"/>
      <c r="T63" s="48"/>
      <c r="U63" s="111"/>
      <c r="V63" s="112"/>
      <c r="W63" s="113"/>
      <c r="X63" s="116"/>
      <c r="Y63" s="295"/>
      <c r="Z63" s="296"/>
      <c r="AA63" s="117"/>
      <c r="AB63" s="110"/>
      <c r="AC63" s="291"/>
    </row>
    <row r="64" spans="1:29" ht="15.75" customHeight="1">
      <c r="A64" s="302"/>
      <c r="B64" s="100"/>
      <c r="C64" s="293"/>
      <c r="D64" s="294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07"/>
      <c r="S64" s="47"/>
      <c r="T64" s="48"/>
      <c r="U64" s="111"/>
      <c r="V64" s="112"/>
      <c r="W64" s="113"/>
      <c r="X64" s="116"/>
      <c r="Y64" s="295"/>
      <c r="Z64" s="296"/>
      <c r="AA64" s="117"/>
      <c r="AB64" s="110"/>
      <c r="AC64" s="291"/>
    </row>
    <row r="65" spans="1:29" ht="15.75" customHeight="1">
      <c r="A65" s="302"/>
      <c r="B65" s="100"/>
      <c r="C65" s="293"/>
      <c r="D65" s="294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07"/>
      <c r="S65" s="47"/>
      <c r="T65" s="48"/>
      <c r="U65" s="111"/>
      <c r="V65" s="112"/>
      <c r="W65" s="113"/>
      <c r="X65" s="116"/>
      <c r="Y65" s="295"/>
      <c r="Z65" s="296"/>
      <c r="AA65" s="117"/>
      <c r="AB65" s="110"/>
      <c r="AC65" s="291"/>
    </row>
    <row r="66" spans="1:29" ht="15.75" customHeight="1">
      <c r="A66" s="302"/>
      <c r="B66" s="100"/>
      <c r="C66" s="293"/>
      <c r="D66" s="294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07"/>
      <c r="S66" s="47"/>
      <c r="T66" s="48"/>
      <c r="U66" s="111"/>
      <c r="V66" s="112"/>
      <c r="W66" s="126"/>
      <c r="X66" s="127"/>
      <c r="Y66" s="295"/>
      <c r="Z66" s="296"/>
      <c r="AA66" s="117"/>
      <c r="AB66" s="110"/>
      <c r="AC66" s="291"/>
    </row>
    <row r="67" spans="1:29" ht="15.75" customHeight="1">
      <c r="A67" s="302"/>
      <c r="B67" s="100"/>
      <c r="C67" s="293"/>
      <c r="D67" s="294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07"/>
      <c r="S67" s="47"/>
      <c r="T67" s="48"/>
      <c r="U67" s="111"/>
      <c r="V67" s="112"/>
      <c r="W67" s="126"/>
      <c r="X67" s="127"/>
      <c r="Y67" s="295"/>
      <c r="Z67" s="296"/>
      <c r="AA67" s="117"/>
      <c r="AB67" s="110"/>
      <c r="AC67" s="291"/>
    </row>
    <row r="68" spans="1:29" ht="15.75" customHeight="1">
      <c r="A68" s="302"/>
      <c r="B68" s="100"/>
      <c r="C68" s="293"/>
      <c r="D68" s="294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07"/>
      <c r="S68" s="47"/>
      <c r="T68" s="48"/>
      <c r="U68" s="111"/>
      <c r="V68" s="112"/>
      <c r="W68" s="126"/>
      <c r="X68" s="127"/>
      <c r="Y68" s="295"/>
      <c r="Z68" s="296"/>
      <c r="AA68" s="117"/>
      <c r="AB68" s="110"/>
      <c r="AC68" s="291"/>
    </row>
    <row r="69" spans="1:29" ht="15.75" customHeight="1">
      <c r="A69" s="302"/>
      <c r="B69" s="100"/>
      <c r="C69" s="293"/>
      <c r="D69" s="294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07"/>
      <c r="S69" s="47"/>
      <c r="T69" s="48"/>
      <c r="U69" s="111"/>
      <c r="V69" s="112"/>
      <c r="W69" s="126"/>
      <c r="X69" s="127"/>
      <c r="Y69" s="295"/>
      <c r="Z69" s="296"/>
      <c r="AA69" s="117"/>
      <c r="AB69" s="110"/>
      <c r="AC69" s="291"/>
    </row>
    <row r="70" spans="1:29" ht="15.75" customHeight="1">
      <c r="A70" s="302"/>
      <c r="B70" s="100"/>
      <c r="C70" s="293"/>
      <c r="D70" s="294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07"/>
      <c r="S70" s="47"/>
      <c r="T70" s="48"/>
      <c r="U70" s="111"/>
      <c r="V70" s="112"/>
      <c r="W70" s="126"/>
      <c r="X70" s="127"/>
      <c r="Y70" s="295"/>
      <c r="Z70" s="296"/>
      <c r="AA70" s="117"/>
      <c r="AB70" s="110"/>
      <c r="AC70" s="291"/>
    </row>
    <row r="71" spans="1:29" ht="15.75" customHeight="1">
      <c r="A71" s="302"/>
      <c r="B71" s="100"/>
      <c r="C71" s="293"/>
      <c r="D71" s="294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07"/>
      <c r="S71" s="119"/>
      <c r="T71" s="120"/>
      <c r="U71" s="130"/>
      <c r="V71" s="131"/>
      <c r="W71" s="126"/>
      <c r="X71" s="127"/>
      <c r="Y71" s="295"/>
      <c r="Z71" s="296"/>
      <c r="AA71" s="165"/>
      <c r="AB71" s="125"/>
      <c r="AC71" s="291"/>
    </row>
    <row r="72" spans="1:29" ht="15.75" customHeight="1" thickBot="1">
      <c r="A72" s="303"/>
      <c r="B72" s="133" t="s">
        <v>117</v>
      </c>
      <c r="C72" s="297"/>
      <c r="D72" s="297"/>
      <c r="E72" s="134"/>
      <c r="F72" s="99"/>
      <c r="G72" s="135"/>
      <c r="H72" s="69"/>
      <c r="I72" s="136">
        <f t="shared" ref="I72:J72" si="30">AVERAGE(I56:I71)</f>
        <v>3</v>
      </c>
      <c r="J72" s="137">
        <f t="shared" si="30"/>
        <v>3450</v>
      </c>
      <c r="K72" s="138">
        <f t="shared" ref="K72" si="31">J72/I72</f>
        <v>1150</v>
      </c>
      <c r="L72" s="136">
        <f t="shared" ref="L72:M72" si="32">AVERAGE(L56:L71)</f>
        <v>3</v>
      </c>
      <c r="M72" s="137">
        <f t="shared" si="32"/>
        <v>3010.2531969165207</v>
      </c>
      <c r="N72" s="138">
        <f>M72/L72</f>
        <v>1003.4177323055069</v>
      </c>
      <c r="O72" s="139">
        <f>L72-I72</f>
        <v>0</v>
      </c>
      <c r="P72" s="140">
        <f>N72-K72</f>
        <v>-146.58226769449311</v>
      </c>
      <c r="Q72" s="141">
        <f>N72/K72</f>
        <v>0.87253715852652769</v>
      </c>
      <c r="R72" s="308"/>
      <c r="S72" s="142">
        <f>S56</f>
        <v>0.25</v>
      </c>
      <c r="T72" s="143">
        <f>INDEX(T56:T71,COUNTA(T56:T71))</f>
        <v>0.48618055555555556</v>
      </c>
      <c r="U72" s="144"/>
      <c r="V72" s="166"/>
      <c r="W72" s="99"/>
      <c r="X72" s="69"/>
      <c r="Y72" s="298"/>
      <c r="Z72" s="299"/>
      <c r="AA72" s="168">
        <f>M72-J72</f>
        <v>-439.74680308347934</v>
      </c>
      <c r="AB72" s="141">
        <f>M72/J72</f>
        <v>0.87253715852652769</v>
      </c>
      <c r="AC72" s="292"/>
    </row>
    <row r="73" spans="1:29" ht="15.75" customHeight="1">
      <c r="A73" s="311" t="s">
        <v>78</v>
      </c>
      <c r="B73" s="114" t="s">
        <v>120</v>
      </c>
      <c r="C73" s="304" t="s">
        <v>135</v>
      </c>
      <c r="D73" s="305"/>
      <c r="E73" s="147">
        <v>25.45</v>
      </c>
      <c r="F73" s="97">
        <v>1004</v>
      </c>
      <c r="G73" s="148">
        <f t="shared" ref="G73:G76" si="33">E73*F73</f>
        <v>25551.8</v>
      </c>
      <c r="H73" s="149"/>
      <c r="I73" s="150">
        <v>4</v>
      </c>
      <c r="J73" s="151">
        <v>3300</v>
      </c>
      <c r="K73" s="152">
        <f>J73/I73</f>
        <v>825</v>
      </c>
      <c r="L73" s="153">
        <v>4</v>
      </c>
      <c r="M73" s="151">
        <f>F73/V73*60</f>
        <v>2924.2718446601907</v>
      </c>
      <c r="N73" s="152">
        <f>M73/L73</f>
        <v>731.06796116504768</v>
      </c>
      <c r="O73" s="154">
        <f>L73-I73</f>
        <v>0</v>
      </c>
      <c r="P73" s="155">
        <f>N73-K73</f>
        <v>-93.932038834952323</v>
      </c>
      <c r="Q73" s="156">
        <f>N73/K73</f>
        <v>0.88614298323036078</v>
      </c>
      <c r="R73" s="306">
        <f>Q89</f>
        <v>0.88847879950036923</v>
      </c>
      <c r="S73" s="157">
        <v>0.29194444444444445</v>
      </c>
      <c r="T73" s="158">
        <v>0.30625000000000002</v>
      </c>
      <c r="U73" s="159"/>
      <c r="V73" s="160">
        <v>20.600000000000023</v>
      </c>
      <c r="W73" s="158"/>
      <c r="X73" s="169"/>
      <c r="Y73" s="309"/>
      <c r="Z73" s="310"/>
      <c r="AA73" s="115">
        <f>M73-J73</f>
        <v>-375.72815533980929</v>
      </c>
      <c r="AB73" s="156">
        <f>M73/J73</f>
        <v>0.88614298323036078</v>
      </c>
      <c r="AC73" s="290">
        <f>AB89</f>
        <v>0.88847879950036923</v>
      </c>
    </row>
    <row r="74" spans="1:29" ht="15.75" customHeight="1">
      <c r="A74" s="312"/>
      <c r="B74" s="100" t="s">
        <v>120</v>
      </c>
      <c r="C74" s="293" t="s">
        <v>136</v>
      </c>
      <c r="D74" s="294"/>
      <c r="E74" s="101">
        <v>25.03</v>
      </c>
      <c r="F74" s="102">
        <v>1710</v>
      </c>
      <c r="G74" s="103">
        <f t="shared" si="33"/>
        <v>42801.3</v>
      </c>
      <c r="H74" s="26"/>
      <c r="I74" s="104">
        <v>4</v>
      </c>
      <c r="J74" s="105">
        <v>3300</v>
      </c>
      <c r="K74" s="106">
        <f t="shared" si="29"/>
        <v>825</v>
      </c>
      <c r="L74" s="107">
        <v>4</v>
      </c>
      <c r="M74" s="105">
        <f>F74/V74*60</f>
        <v>2924.4655581947723</v>
      </c>
      <c r="N74" s="106">
        <f>M74/L74</f>
        <v>731.11638954869306</v>
      </c>
      <c r="O74" s="108">
        <f>L74-I74</f>
        <v>0</v>
      </c>
      <c r="P74" s="109">
        <f>N74-K74</f>
        <v>-93.883610451306936</v>
      </c>
      <c r="Q74" s="110">
        <f>N74/K74</f>
        <v>0.88620168430144619</v>
      </c>
      <c r="R74" s="307"/>
      <c r="S74" s="47">
        <v>0.31666666666666665</v>
      </c>
      <c r="T74" s="48">
        <v>0.34103009259259259</v>
      </c>
      <c r="U74" s="111">
        <v>14.999999999999947</v>
      </c>
      <c r="V74" s="112">
        <v>35.083333333333357</v>
      </c>
      <c r="W74" s="113"/>
      <c r="X74" s="13"/>
      <c r="Y74" s="295"/>
      <c r="Z74" s="296"/>
      <c r="AA74" s="117">
        <f>M74-J74</f>
        <v>-375.53444180522774</v>
      </c>
      <c r="AB74" s="110">
        <f>M74/J74</f>
        <v>0.88620168430144619</v>
      </c>
      <c r="AC74" s="291"/>
    </row>
    <row r="75" spans="1:29" ht="15.75" customHeight="1">
      <c r="A75" s="312"/>
      <c r="B75" s="100" t="s">
        <v>120</v>
      </c>
      <c r="C75" s="293" t="s">
        <v>137</v>
      </c>
      <c r="D75" s="294"/>
      <c r="E75" s="101">
        <v>24.82</v>
      </c>
      <c r="F75" s="102">
        <v>1935</v>
      </c>
      <c r="G75" s="103">
        <f t="shared" si="33"/>
        <v>48026.7</v>
      </c>
      <c r="H75" s="26"/>
      <c r="I75" s="104">
        <v>4</v>
      </c>
      <c r="J75" s="105">
        <v>3300</v>
      </c>
      <c r="K75" s="106">
        <f t="shared" si="29"/>
        <v>825</v>
      </c>
      <c r="L75" s="107">
        <v>4</v>
      </c>
      <c r="M75" s="105">
        <f>F75/V75*60</f>
        <v>2924.4332493702786</v>
      </c>
      <c r="N75" s="106">
        <f>M75/L75</f>
        <v>731.10831234256966</v>
      </c>
      <c r="O75" s="108">
        <f>L75-I75</f>
        <v>0</v>
      </c>
      <c r="P75" s="109">
        <f>N75-K75</f>
        <v>-93.891687657430339</v>
      </c>
      <c r="Q75" s="110">
        <f>N75/K75</f>
        <v>0.88619189374856933</v>
      </c>
      <c r="R75" s="307"/>
      <c r="S75" s="47">
        <v>0.35159722222222223</v>
      </c>
      <c r="T75" s="48">
        <v>0.37916666666666665</v>
      </c>
      <c r="U75" s="111">
        <v>15.216666666666674</v>
      </c>
      <c r="V75" s="112">
        <v>39.699999999999974</v>
      </c>
      <c r="W75" s="113"/>
      <c r="X75" s="13"/>
      <c r="Y75" s="295"/>
      <c r="Z75" s="296"/>
      <c r="AA75" s="117">
        <f>M75-J75</f>
        <v>-375.56675062972135</v>
      </c>
      <c r="AB75" s="110">
        <f>M75/J75</f>
        <v>0.88619189374856933</v>
      </c>
      <c r="AC75" s="291"/>
    </row>
    <row r="76" spans="1:29" ht="15.75" customHeight="1">
      <c r="A76" s="312"/>
      <c r="B76" s="100" t="s">
        <v>120</v>
      </c>
      <c r="C76" s="293" t="s">
        <v>138</v>
      </c>
      <c r="D76" s="294"/>
      <c r="E76" s="101">
        <v>30</v>
      </c>
      <c r="F76" s="102">
        <v>3134</v>
      </c>
      <c r="G76" s="103">
        <f t="shared" si="33"/>
        <v>94020</v>
      </c>
      <c r="H76" s="26"/>
      <c r="I76" s="104">
        <v>3</v>
      </c>
      <c r="J76" s="105">
        <v>3000</v>
      </c>
      <c r="K76" s="106">
        <f t="shared" si="29"/>
        <v>1000</v>
      </c>
      <c r="L76" s="107">
        <v>3</v>
      </c>
      <c r="M76" s="105">
        <f>F76/V76*60</f>
        <v>2688.2058613295212</v>
      </c>
      <c r="N76" s="106">
        <f>M76/L76</f>
        <v>896.0686204431737</v>
      </c>
      <c r="O76" s="108">
        <f>L76-I76</f>
        <v>0</v>
      </c>
      <c r="P76" s="109">
        <f>N76-K76</f>
        <v>-103.9313795568263</v>
      </c>
      <c r="Q76" s="110">
        <f>N76/K76</f>
        <v>0.8960686204431737</v>
      </c>
      <c r="R76" s="307"/>
      <c r="S76" s="47">
        <v>0.38961805555555556</v>
      </c>
      <c r="T76" s="48">
        <v>0.43819444444444444</v>
      </c>
      <c r="U76" s="111">
        <v>15.050000000000034</v>
      </c>
      <c r="V76" s="112">
        <v>69.949999999999989</v>
      </c>
      <c r="W76" s="113"/>
      <c r="X76" s="116"/>
      <c r="Y76" s="295"/>
      <c r="Z76" s="296"/>
      <c r="AA76" s="117">
        <f>M76-J76</f>
        <v>-311.79413867047879</v>
      </c>
      <c r="AB76" s="110">
        <f>M76/J76</f>
        <v>0.8960686204431737</v>
      </c>
      <c r="AC76" s="291"/>
    </row>
    <row r="77" spans="1:29" ht="15.75" customHeight="1">
      <c r="A77" s="312"/>
      <c r="B77" s="100"/>
      <c r="C77" s="293"/>
      <c r="D77" s="294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307"/>
      <c r="S77" s="47"/>
      <c r="T77" s="48"/>
      <c r="U77" s="111"/>
      <c r="V77" s="112"/>
      <c r="W77" s="113"/>
      <c r="X77" s="116"/>
      <c r="Y77" s="295"/>
      <c r="Z77" s="296"/>
      <c r="AA77" s="117"/>
      <c r="AB77" s="110"/>
      <c r="AC77" s="291"/>
    </row>
    <row r="78" spans="1:29" ht="15.75" customHeight="1">
      <c r="A78" s="312"/>
      <c r="B78" s="100"/>
      <c r="C78" s="293"/>
      <c r="D78" s="294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07"/>
      <c r="S78" s="47"/>
      <c r="T78" s="48"/>
      <c r="U78" s="111"/>
      <c r="V78" s="112"/>
      <c r="W78" s="113"/>
      <c r="X78" s="50"/>
      <c r="Y78" s="295"/>
      <c r="Z78" s="296"/>
      <c r="AA78" s="117"/>
      <c r="AB78" s="110"/>
      <c r="AC78" s="291"/>
    </row>
    <row r="79" spans="1:29" ht="15.75" customHeight="1">
      <c r="A79" s="312"/>
      <c r="B79" s="100"/>
      <c r="C79" s="293"/>
      <c r="D79" s="294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307"/>
      <c r="S79" s="47"/>
      <c r="T79" s="48"/>
      <c r="U79" s="111"/>
      <c r="V79" s="112"/>
      <c r="W79" s="113"/>
      <c r="X79" s="116"/>
      <c r="Y79" s="295"/>
      <c r="Z79" s="296"/>
      <c r="AA79" s="117"/>
      <c r="AB79" s="110"/>
      <c r="AC79" s="291"/>
    </row>
    <row r="80" spans="1:29" ht="15.75" customHeight="1">
      <c r="A80" s="312"/>
      <c r="B80" s="100"/>
      <c r="C80" s="293"/>
      <c r="D80" s="294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07"/>
      <c r="S80" s="47"/>
      <c r="T80" s="48"/>
      <c r="U80" s="111"/>
      <c r="V80" s="112"/>
      <c r="W80" s="113"/>
      <c r="X80" s="116"/>
      <c r="Y80" s="295"/>
      <c r="Z80" s="296"/>
      <c r="AA80" s="117"/>
      <c r="AB80" s="110"/>
      <c r="AC80" s="291"/>
    </row>
    <row r="81" spans="1:29" ht="15.75" customHeight="1">
      <c r="A81" s="312"/>
      <c r="B81" s="100"/>
      <c r="C81" s="293"/>
      <c r="D81" s="294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07"/>
      <c r="S81" s="47"/>
      <c r="T81" s="48"/>
      <c r="U81" s="111"/>
      <c r="V81" s="112"/>
      <c r="W81" s="126"/>
      <c r="X81" s="127"/>
      <c r="Y81" s="295"/>
      <c r="Z81" s="296"/>
      <c r="AA81" s="117"/>
      <c r="AB81" s="110"/>
      <c r="AC81" s="291"/>
    </row>
    <row r="82" spans="1:29" ht="15.75" customHeight="1">
      <c r="A82" s="312"/>
      <c r="B82" s="100"/>
      <c r="C82" s="293"/>
      <c r="D82" s="294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07"/>
      <c r="S82" s="47"/>
      <c r="T82" s="48"/>
      <c r="U82" s="111"/>
      <c r="V82" s="112"/>
      <c r="W82" s="126"/>
      <c r="X82" s="127"/>
      <c r="Y82" s="295"/>
      <c r="Z82" s="296"/>
      <c r="AA82" s="117"/>
      <c r="AB82" s="110"/>
      <c r="AC82" s="291"/>
    </row>
    <row r="83" spans="1:29" ht="15.75" customHeight="1">
      <c r="A83" s="312"/>
      <c r="B83" s="100"/>
      <c r="C83" s="293"/>
      <c r="D83" s="294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07"/>
      <c r="S83" s="47"/>
      <c r="T83" s="48"/>
      <c r="U83" s="111"/>
      <c r="V83" s="112"/>
      <c r="W83" s="126"/>
      <c r="X83" s="127"/>
      <c r="Y83" s="295"/>
      <c r="Z83" s="296"/>
      <c r="AA83" s="117"/>
      <c r="AB83" s="110"/>
      <c r="AC83" s="291"/>
    </row>
    <row r="84" spans="1:29" ht="15.75" customHeight="1">
      <c r="A84" s="312"/>
      <c r="B84" s="100"/>
      <c r="C84" s="293"/>
      <c r="D84" s="294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07"/>
      <c r="S84" s="47"/>
      <c r="T84" s="48"/>
      <c r="U84" s="111"/>
      <c r="V84" s="112"/>
      <c r="W84" s="126"/>
      <c r="X84" s="127"/>
      <c r="Y84" s="295"/>
      <c r="Z84" s="296"/>
      <c r="AA84" s="117"/>
      <c r="AB84" s="110"/>
      <c r="AC84" s="291"/>
    </row>
    <row r="85" spans="1:29" ht="15.75" customHeight="1">
      <c r="A85" s="312"/>
      <c r="B85" s="100"/>
      <c r="C85" s="293"/>
      <c r="D85" s="294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07"/>
      <c r="S85" s="47"/>
      <c r="T85" s="48"/>
      <c r="U85" s="111"/>
      <c r="V85" s="112"/>
      <c r="W85" s="126"/>
      <c r="X85" s="127"/>
      <c r="Y85" s="295"/>
      <c r="Z85" s="296"/>
      <c r="AA85" s="117"/>
      <c r="AB85" s="110"/>
      <c r="AC85" s="291"/>
    </row>
    <row r="86" spans="1:29" ht="15.75" customHeight="1">
      <c r="A86" s="312"/>
      <c r="B86" s="100"/>
      <c r="C86" s="293"/>
      <c r="D86" s="294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07"/>
      <c r="S86" s="47"/>
      <c r="T86" s="48"/>
      <c r="U86" s="111"/>
      <c r="V86" s="112"/>
      <c r="W86" s="126"/>
      <c r="X86" s="127"/>
      <c r="Y86" s="295"/>
      <c r="Z86" s="296"/>
      <c r="AA86" s="117"/>
      <c r="AB86" s="110"/>
      <c r="AC86" s="291"/>
    </row>
    <row r="87" spans="1:29" ht="15.75" customHeight="1">
      <c r="A87" s="312"/>
      <c r="B87" s="100"/>
      <c r="C87" s="293"/>
      <c r="D87" s="294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07"/>
      <c r="S87" s="47"/>
      <c r="T87" s="48"/>
      <c r="U87" s="111"/>
      <c r="V87" s="112"/>
      <c r="W87" s="126"/>
      <c r="X87" s="127"/>
      <c r="Y87" s="295"/>
      <c r="Z87" s="296"/>
      <c r="AA87" s="117"/>
      <c r="AB87" s="110"/>
      <c r="AC87" s="291"/>
    </row>
    <row r="88" spans="1:29" ht="15.75" customHeight="1">
      <c r="A88" s="312"/>
      <c r="B88" s="100"/>
      <c r="C88" s="293"/>
      <c r="D88" s="294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07"/>
      <c r="S88" s="119"/>
      <c r="T88" s="120"/>
      <c r="U88" s="130"/>
      <c r="V88" s="131"/>
      <c r="W88" s="126"/>
      <c r="X88" s="127"/>
      <c r="Y88" s="295"/>
      <c r="Z88" s="296"/>
      <c r="AA88" s="165"/>
      <c r="AB88" s="125"/>
      <c r="AC88" s="291"/>
    </row>
    <row r="89" spans="1:29" ht="15.75" customHeight="1" thickBot="1">
      <c r="A89" s="313"/>
      <c r="B89" s="133" t="s">
        <v>117</v>
      </c>
      <c r="C89" s="297"/>
      <c r="D89" s="297"/>
      <c r="E89" s="134"/>
      <c r="F89" s="167"/>
      <c r="G89" s="135"/>
      <c r="H89" s="69"/>
      <c r="I89" s="136">
        <f t="shared" ref="I89:J89" si="34">AVERAGE(I73:I88)</f>
        <v>3.75</v>
      </c>
      <c r="J89" s="137">
        <f t="shared" si="34"/>
        <v>3225</v>
      </c>
      <c r="K89" s="138">
        <f t="shared" ref="K89" si="35">J89/I89</f>
        <v>860</v>
      </c>
      <c r="L89" s="136">
        <f t="shared" ref="L89:M89" si="36">AVERAGE(L73:L88)</f>
        <v>3.75</v>
      </c>
      <c r="M89" s="137">
        <f t="shared" si="36"/>
        <v>2865.3441283886909</v>
      </c>
      <c r="N89" s="138">
        <f>M89/L89</f>
        <v>764.09176757031753</v>
      </c>
      <c r="O89" s="139">
        <f>L89-I89</f>
        <v>0</v>
      </c>
      <c r="P89" s="140">
        <f>N89-K89</f>
        <v>-95.908232429682471</v>
      </c>
      <c r="Q89" s="141">
        <f>N89/K89</f>
        <v>0.88847879950036923</v>
      </c>
      <c r="R89" s="308"/>
      <c r="S89" s="142">
        <f>S73</f>
        <v>0.29194444444444445</v>
      </c>
      <c r="T89" s="143">
        <f>INDEX(T73:T88,COUNTA(T73:T88))</f>
        <v>0.43819444444444444</v>
      </c>
      <c r="U89" s="144"/>
      <c r="V89" s="166"/>
      <c r="W89" s="167"/>
      <c r="X89" s="138"/>
      <c r="Y89" s="298"/>
      <c r="Z89" s="299"/>
      <c r="AA89" s="168">
        <f>M89-J89</f>
        <v>-359.65587161130907</v>
      </c>
      <c r="AB89" s="141">
        <f>M89/J89</f>
        <v>0.88847879950036923</v>
      </c>
      <c r="AC89" s="292"/>
    </row>
    <row r="90" spans="1:29" ht="15.75" customHeight="1">
      <c r="A90" s="300" t="s">
        <v>139</v>
      </c>
      <c r="B90" s="114" t="s">
        <v>114</v>
      </c>
      <c r="C90" s="304" t="s">
        <v>140</v>
      </c>
      <c r="D90" s="305"/>
      <c r="E90" s="147">
        <v>25.64</v>
      </c>
      <c r="F90" s="97">
        <v>1379</v>
      </c>
      <c r="G90" s="148">
        <f t="shared" ref="G90:G93" si="37">E90*F90</f>
        <v>35357.56</v>
      </c>
      <c r="H90" s="149"/>
      <c r="I90" s="150">
        <v>11</v>
      </c>
      <c r="J90" s="151">
        <v>3600</v>
      </c>
      <c r="K90" s="152">
        <f>J90/I90</f>
        <v>327.27272727272725</v>
      </c>
      <c r="L90" s="153">
        <v>11</v>
      </c>
      <c r="M90" s="151">
        <f>F90/V90*60</f>
        <v>3154.0025412960613</v>
      </c>
      <c r="N90" s="152">
        <f>M90/L90</f>
        <v>286.72750375418741</v>
      </c>
      <c r="O90" s="154">
        <f>L90-I90</f>
        <v>0</v>
      </c>
      <c r="P90" s="155">
        <f>N90-K90</f>
        <v>-40.545223518539842</v>
      </c>
      <c r="Q90" s="156">
        <f>N90/K90</f>
        <v>0.87611181702668384</v>
      </c>
      <c r="R90" s="306">
        <f>Q106</f>
        <v>0.86831730589721334</v>
      </c>
      <c r="S90" s="157">
        <v>0.70833333333333337</v>
      </c>
      <c r="T90" s="158">
        <v>0.72655092592592596</v>
      </c>
      <c r="U90" s="159"/>
      <c r="V90" s="160">
        <v>26.233333333333331</v>
      </c>
      <c r="W90" s="158"/>
      <c r="X90" s="169"/>
      <c r="Y90" s="309"/>
      <c r="Z90" s="310"/>
      <c r="AA90" s="115">
        <f>M90-J90</f>
        <v>-445.99745870393872</v>
      </c>
      <c r="AB90" s="156">
        <f>M90/J90</f>
        <v>0.87611181702668373</v>
      </c>
      <c r="AC90" s="290">
        <f>AB106</f>
        <v>0.86831730589721334</v>
      </c>
    </row>
    <row r="91" spans="1:29" ht="15.75" customHeight="1">
      <c r="A91" s="301"/>
      <c r="B91" s="100" t="s">
        <v>114</v>
      </c>
      <c r="C91" s="293" t="s">
        <v>141</v>
      </c>
      <c r="D91" s="294"/>
      <c r="E91" s="101">
        <v>29.52</v>
      </c>
      <c r="F91" s="102">
        <v>1729</v>
      </c>
      <c r="G91" s="103">
        <f t="shared" si="37"/>
        <v>51040.08</v>
      </c>
      <c r="H91" s="26"/>
      <c r="I91" s="104">
        <v>17</v>
      </c>
      <c r="J91" s="105">
        <v>3600</v>
      </c>
      <c r="K91" s="106">
        <f t="shared" si="29"/>
        <v>211.76470588235293</v>
      </c>
      <c r="L91" s="107">
        <v>17</v>
      </c>
      <c r="M91" s="105">
        <f>F91/V91*60</f>
        <v>3118.436873747507</v>
      </c>
      <c r="N91" s="106">
        <f>M91/L91</f>
        <v>183.43746316161807</v>
      </c>
      <c r="O91" s="108">
        <f>L91-I91</f>
        <v>0</v>
      </c>
      <c r="P91" s="109">
        <f>N91-K91</f>
        <v>-28.327242720734858</v>
      </c>
      <c r="Q91" s="110">
        <f>N91/K91</f>
        <v>0.86623246492986317</v>
      </c>
      <c r="R91" s="307"/>
      <c r="S91" s="47">
        <v>0.72986111111111118</v>
      </c>
      <c r="T91" s="48">
        <v>0.75296296296296295</v>
      </c>
      <c r="U91" s="111">
        <v>4.766666666666719</v>
      </c>
      <c r="V91" s="112">
        <v>33.266666666666538</v>
      </c>
      <c r="W91" s="113"/>
      <c r="X91" s="13"/>
      <c r="Y91" s="295"/>
      <c r="Z91" s="296"/>
      <c r="AA91" s="117">
        <f>M91-J91</f>
        <v>-481.56312625249302</v>
      </c>
      <c r="AB91" s="110">
        <f>M91/J91</f>
        <v>0.86623246492986306</v>
      </c>
      <c r="AC91" s="291"/>
    </row>
    <row r="92" spans="1:29" ht="15.75" customHeight="1">
      <c r="A92" s="301"/>
      <c r="B92" s="100" t="s">
        <v>114</v>
      </c>
      <c r="C92" s="293" t="s">
        <v>142</v>
      </c>
      <c r="D92" s="294"/>
      <c r="E92" s="101">
        <v>29.85</v>
      </c>
      <c r="F92" s="102">
        <v>1846</v>
      </c>
      <c r="G92" s="103">
        <f t="shared" si="37"/>
        <v>55103.100000000006</v>
      </c>
      <c r="H92" s="26"/>
      <c r="I92" s="104">
        <v>17</v>
      </c>
      <c r="J92" s="105">
        <v>3600</v>
      </c>
      <c r="K92" s="106">
        <f t="shared" si="29"/>
        <v>211.76470588235293</v>
      </c>
      <c r="L92" s="107">
        <v>17</v>
      </c>
      <c r="M92" s="105">
        <f>F92/V92*60</f>
        <v>3117.0731707317063</v>
      </c>
      <c r="N92" s="106">
        <f>M92/L92</f>
        <v>183.35724533715918</v>
      </c>
      <c r="O92" s="108">
        <f>L92-I92</f>
        <v>0</v>
      </c>
      <c r="P92" s="109">
        <f>N92-K92</f>
        <v>-28.407460545193743</v>
      </c>
      <c r="Q92" s="110">
        <f>N92/K92</f>
        <v>0.86585365853658514</v>
      </c>
      <c r="R92" s="307"/>
      <c r="S92" s="47">
        <v>0.75657407407407407</v>
      </c>
      <c r="T92" s="48">
        <v>0.78125</v>
      </c>
      <c r="U92" s="111">
        <v>5.2000000000000135</v>
      </c>
      <c r="V92" s="112">
        <v>35.533333333333346</v>
      </c>
      <c r="W92" s="113"/>
      <c r="X92" s="13"/>
      <c r="Y92" s="295"/>
      <c r="Z92" s="296"/>
      <c r="AA92" s="117">
        <f>M92-J92</f>
        <v>-482.92682926829366</v>
      </c>
      <c r="AB92" s="110">
        <f>M92/J92</f>
        <v>0.86585365853658514</v>
      </c>
      <c r="AC92" s="291"/>
    </row>
    <row r="93" spans="1:29" ht="15.75" customHeight="1">
      <c r="A93" s="301"/>
      <c r="B93" s="100" t="s">
        <v>120</v>
      </c>
      <c r="C93" s="293" t="s">
        <v>143</v>
      </c>
      <c r="D93" s="294"/>
      <c r="E93" s="101">
        <v>28.57</v>
      </c>
      <c r="F93" s="102">
        <v>1699</v>
      </c>
      <c r="G93" s="103">
        <f t="shared" si="37"/>
        <v>48540.43</v>
      </c>
      <c r="H93" s="26"/>
      <c r="I93" s="104">
        <v>12</v>
      </c>
      <c r="J93" s="105">
        <v>3600</v>
      </c>
      <c r="K93" s="106">
        <f t="shared" si="29"/>
        <v>300</v>
      </c>
      <c r="L93" s="107">
        <v>12</v>
      </c>
      <c r="M93" s="105">
        <f>F93/V93*60</f>
        <v>3114.2566191445972</v>
      </c>
      <c r="N93" s="106">
        <f>M93/L93</f>
        <v>259.52138492871643</v>
      </c>
      <c r="O93" s="108">
        <f>L93-I93</f>
        <v>0</v>
      </c>
      <c r="P93" s="109">
        <f>N93-K93</f>
        <v>-40.478615071283571</v>
      </c>
      <c r="Q93" s="110">
        <f>N93/K93</f>
        <v>0.86507128309572145</v>
      </c>
      <c r="R93" s="307"/>
      <c r="S93" s="47">
        <v>0.78560185185185183</v>
      </c>
      <c r="T93" s="48">
        <v>0.80833333333333335</v>
      </c>
      <c r="U93" s="111">
        <v>6.2666666666666337</v>
      </c>
      <c r="V93" s="112">
        <v>32.733333333333391</v>
      </c>
      <c r="W93" s="113"/>
      <c r="X93" s="116"/>
      <c r="Y93" s="295"/>
      <c r="Z93" s="296"/>
      <c r="AA93" s="117">
        <f>M93-J93</f>
        <v>-485.74338085540285</v>
      </c>
      <c r="AB93" s="110">
        <f>M93/J93</f>
        <v>0.86507128309572145</v>
      </c>
      <c r="AC93" s="291"/>
    </row>
    <row r="94" spans="1:29" ht="15.75" customHeight="1">
      <c r="A94" s="302"/>
      <c r="B94" s="100"/>
      <c r="C94" s="293"/>
      <c r="D94" s="294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307"/>
      <c r="S94" s="47"/>
      <c r="T94" s="48"/>
      <c r="U94" s="111"/>
      <c r="V94" s="112"/>
      <c r="W94" s="113"/>
      <c r="X94" s="116"/>
      <c r="Y94" s="295"/>
      <c r="Z94" s="296"/>
      <c r="AA94" s="117"/>
      <c r="AB94" s="110"/>
      <c r="AC94" s="291"/>
    </row>
    <row r="95" spans="1:29" ht="15.75" customHeight="1">
      <c r="A95" s="302"/>
      <c r="B95" s="100"/>
      <c r="C95" s="293"/>
      <c r="D95" s="294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07"/>
      <c r="S95" s="47"/>
      <c r="T95" s="48"/>
      <c r="U95" s="111"/>
      <c r="V95" s="112"/>
      <c r="W95" s="113"/>
      <c r="X95" s="50"/>
      <c r="Y95" s="295"/>
      <c r="Z95" s="296"/>
      <c r="AA95" s="117"/>
      <c r="AB95" s="110"/>
      <c r="AC95" s="291"/>
    </row>
    <row r="96" spans="1:29" ht="15.75" customHeight="1">
      <c r="A96" s="302"/>
      <c r="B96" s="100"/>
      <c r="C96" s="293"/>
      <c r="D96" s="294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307"/>
      <c r="S96" s="47"/>
      <c r="T96" s="48"/>
      <c r="U96" s="111"/>
      <c r="V96" s="112"/>
      <c r="W96" s="113"/>
      <c r="X96" s="116"/>
      <c r="Y96" s="295"/>
      <c r="Z96" s="296"/>
      <c r="AA96" s="117"/>
      <c r="AB96" s="110"/>
      <c r="AC96" s="291"/>
    </row>
    <row r="97" spans="1:29" ht="15.75" customHeight="1">
      <c r="A97" s="302"/>
      <c r="B97" s="100"/>
      <c r="C97" s="293"/>
      <c r="D97" s="294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07"/>
      <c r="S97" s="47"/>
      <c r="T97" s="48"/>
      <c r="U97" s="111"/>
      <c r="V97" s="112"/>
      <c r="W97" s="113"/>
      <c r="X97" s="116"/>
      <c r="Y97" s="295"/>
      <c r="Z97" s="296"/>
      <c r="AA97" s="117"/>
      <c r="AB97" s="110"/>
      <c r="AC97" s="291"/>
    </row>
    <row r="98" spans="1:29" ht="15.75" customHeight="1">
      <c r="A98" s="302"/>
      <c r="B98" s="100"/>
      <c r="C98" s="293"/>
      <c r="D98" s="294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07"/>
      <c r="S98" s="47"/>
      <c r="T98" s="48"/>
      <c r="U98" s="111"/>
      <c r="V98" s="112"/>
      <c r="W98" s="126"/>
      <c r="X98" s="127"/>
      <c r="Y98" s="295"/>
      <c r="Z98" s="296"/>
      <c r="AA98" s="117"/>
      <c r="AB98" s="110"/>
      <c r="AC98" s="291"/>
    </row>
    <row r="99" spans="1:29" ht="15.75" customHeight="1">
      <c r="A99" s="302"/>
      <c r="B99" s="100"/>
      <c r="C99" s="293"/>
      <c r="D99" s="294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07"/>
      <c r="S99" s="47"/>
      <c r="T99" s="48"/>
      <c r="U99" s="111"/>
      <c r="V99" s="112"/>
      <c r="W99" s="126"/>
      <c r="X99" s="127"/>
      <c r="Y99" s="295"/>
      <c r="Z99" s="296"/>
      <c r="AA99" s="117"/>
      <c r="AB99" s="110"/>
      <c r="AC99" s="291"/>
    </row>
    <row r="100" spans="1:29" ht="15.75" customHeight="1">
      <c r="A100" s="302"/>
      <c r="B100" s="100"/>
      <c r="C100" s="293"/>
      <c r="D100" s="294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07"/>
      <c r="S100" s="47"/>
      <c r="T100" s="48"/>
      <c r="U100" s="111"/>
      <c r="V100" s="112"/>
      <c r="W100" s="126"/>
      <c r="X100" s="127"/>
      <c r="Y100" s="295"/>
      <c r="Z100" s="296"/>
      <c r="AA100" s="117"/>
      <c r="AB100" s="110"/>
      <c r="AC100" s="291"/>
    </row>
    <row r="101" spans="1:29" ht="15.75" customHeight="1">
      <c r="A101" s="302"/>
      <c r="B101" s="100"/>
      <c r="C101" s="293"/>
      <c r="D101" s="294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07"/>
      <c r="S101" s="47"/>
      <c r="T101" s="48"/>
      <c r="U101" s="111"/>
      <c r="V101" s="112"/>
      <c r="W101" s="126"/>
      <c r="X101" s="127"/>
      <c r="Y101" s="295"/>
      <c r="Z101" s="296"/>
      <c r="AA101" s="117"/>
      <c r="AB101" s="110"/>
      <c r="AC101" s="291"/>
    </row>
    <row r="102" spans="1:29" ht="15.75" customHeight="1">
      <c r="A102" s="302"/>
      <c r="B102" s="100"/>
      <c r="C102" s="293"/>
      <c r="D102" s="294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07"/>
      <c r="S102" s="47"/>
      <c r="T102" s="48"/>
      <c r="U102" s="111"/>
      <c r="V102" s="112"/>
      <c r="W102" s="126"/>
      <c r="X102" s="127"/>
      <c r="Y102" s="295"/>
      <c r="Z102" s="296"/>
      <c r="AA102" s="117"/>
      <c r="AB102" s="110"/>
      <c r="AC102" s="291"/>
    </row>
    <row r="103" spans="1:29" ht="15.75" customHeight="1">
      <c r="A103" s="302"/>
      <c r="B103" s="100"/>
      <c r="C103" s="293"/>
      <c r="D103" s="294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07"/>
      <c r="S103" s="47"/>
      <c r="T103" s="48"/>
      <c r="U103" s="111"/>
      <c r="V103" s="112"/>
      <c r="W103" s="126"/>
      <c r="X103" s="127"/>
      <c r="Y103" s="295"/>
      <c r="Z103" s="296"/>
      <c r="AA103" s="117"/>
      <c r="AB103" s="110"/>
      <c r="AC103" s="291"/>
    </row>
    <row r="104" spans="1:29" ht="15.75" customHeight="1">
      <c r="A104" s="302"/>
      <c r="B104" s="100"/>
      <c r="C104" s="293"/>
      <c r="D104" s="294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07"/>
      <c r="S104" s="47"/>
      <c r="T104" s="48"/>
      <c r="U104" s="111"/>
      <c r="V104" s="112"/>
      <c r="W104" s="126"/>
      <c r="X104" s="127"/>
      <c r="Y104" s="295"/>
      <c r="Z104" s="296"/>
      <c r="AA104" s="117"/>
      <c r="AB104" s="110"/>
      <c r="AC104" s="291"/>
    </row>
    <row r="105" spans="1:29" ht="15.75" customHeight="1">
      <c r="A105" s="302"/>
      <c r="B105" s="100"/>
      <c r="C105" s="293"/>
      <c r="D105" s="294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07"/>
      <c r="S105" s="119"/>
      <c r="T105" s="120"/>
      <c r="U105" s="130"/>
      <c r="V105" s="131"/>
      <c r="W105" s="126"/>
      <c r="X105" s="127"/>
      <c r="Y105" s="295"/>
      <c r="Z105" s="296"/>
      <c r="AA105" s="165"/>
      <c r="AB105" s="125"/>
      <c r="AC105" s="291"/>
    </row>
    <row r="106" spans="1:29" ht="15.75" customHeight="1" thickBot="1">
      <c r="A106" s="303"/>
      <c r="B106" s="133" t="s">
        <v>117</v>
      </c>
      <c r="C106" s="297"/>
      <c r="D106" s="297"/>
      <c r="E106" s="134"/>
      <c r="F106" s="167"/>
      <c r="G106" s="135"/>
      <c r="H106" s="69"/>
      <c r="I106" s="136">
        <f t="shared" ref="I106:J106" si="38">AVERAGE(I90:I105)</f>
        <v>14.25</v>
      </c>
      <c r="J106" s="137">
        <f t="shared" si="38"/>
        <v>3600</v>
      </c>
      <c r="K106" s="138">
        <f t="shared" ref="K106" si="39">J106/I106</f>
        <v>252.63157894736841</v>
      </c>
      <c r="L106" s="136">
        <f t="shared" ref="L106:M106" si="40">AVERAGE(L90:L105)</f>
        <v>14.25</v>
      </c>
      <c r="M106" s="137">
        <f t="shared" si="40"/>
        <v>3125.9423012299681</v>
      </c>
      <c r="N106" s="138">
        <f>M106/L106</f>
        <v>219.36437201613811</v>
      </c>
      <c r="O106" s="139">
        <f>L106-I106</f>
        <v>0</v>
      </c>
      <c r="P106" s="140">
        <f>N106-K106</f>
        <v>-33.267206931230305</v>
      </c>
      <c r="Q106" s="141">
        <f>N106/K106</f>
        <v>0.86831730589721334</v>
      </c>
      <c r="R106" s="308"/>
      <c r="S106" s="142">
        <f>S90</f>
        <v>0.70833333333333337</v>
      </c>
      <c r="T106" s="143">
        <f>INDEX(T90:T105,COUNTA(T90:T105))</f>
        <v>0.80833333333333335</v>
      </c>
      <c r="U106" s="144"/>
      <c r="V106" s="166"/>
      <c r="W106" s="167"/>
      <c r="X106" s="138"/>
      <c r="Y106" s="298"/>
      <c r="Z106" s="299"/>
      <c r="AA106" s="168">
        <f>M106-J106</f>
        <v>-474.05769877003195</v>
      </c>
      <c r="AB106" s="141">
        <f>M106/J106</f>
        <v>0.86831730589721334</v>
      </c>
      <c r="AC106" s="292"/>
    </row>
    <row r="107" spans="1:29" ht="15.75" customHeight="1">
      <c r="A107" s="311" t="s">
        <v>144</v>
      </c>
      <c r="B107" s="114" t="s">
        <v>120</v>
      </c>
      <c r="C107" s="304" t="s">
        <v>217</v>
      </c>
      <c r="D107" s="305"/>
      <c r="E107" s="147">
        <v>22.48</v>
      </c>
      <c r="F107" s="97">
        <v>2583</v>
      </c>
      <c r="G107" s="148">
        <f t="shared" ref="G107:G110" si="41">E107*F107</f>
        <v>58065.840000000004</v>
      </c>
      <c r="H107" s="149"/>
      <c r="I107" s="150">
        <v>5</v>
      </c>
      <c r="J107" s="151">
        <v>3000</v>
      </c>
      <c r="K107" s="152">
        <f>J107/I107</f>
        <v>600</v>
      </c>
      <c r="L107" s="153">
        <v>5</v>
      </c>
      <c r="M107" s="151">
        <f>F107/V107*60</f>
        <v>2661.3623354321744</v>
      </c>
      <c r="N107" s="152">
        <f>M107/L107</f>
        <v>532.27246708643486</v>
      </c>
      <c r="O107" s="154">
        <f>L107-I107</f>
        <v>0</v>
      </c>
      <c r="P107" s="155">
        <f>N107-K107</f>
        <v>-67.727532913565142</v>
      </c>
      <c r="Q107" s="156">
        <f>N107/K107</f>
        <v>0.88712077847739146</v>
      </c>
      <c r="R107" s="306">
        <f>Q123</f>
        <v>0.89120335471067857</v>
      </c>
      <c r="S107" s="157">
        <v>0.70833333333333337</v>
      </c>
      <c r="T107" s="158">
        <v>0.7487731481481481</v>
      </c>
      <c r="U107" s="159"/>
      <c r="V107" s="160">
        <v>58.233333333333221</v>
      </c>
      <c r="W107" s="161"/>
      <c r="X107" s="162"/>
      <c r="Y107" s="309"/>
      <c r="Z107" s="310"/>
      <c r="AA107" s="115">
        <f>M107-J107</f>
        <v>-338.6376645678256</v>
      </c>
      <c r="AB107" s="156">
        <f>M107/J107</f>
        <v>0.88712077847739146</v>
      </c>
      <c r="AC107" s="290">
        <f>AB123</f>
        <v>0.89120335471067857</v>
      </c>
    </row>
    <row r="108" spans="1:29" ht="15.75" customHeight="1">
      <c r="A108" s="312"/>
      <c r="B108" s="100" t="s">
        <v>120</v>
      </c>
      <c r="C108" s="293" t="s">
        <v>148</v>
      </c>
      <c r="D108" s="294"/>
      <c r="E108" s="101">
        <v>24.54</v>
      </c>
      <c r="F108" s="102">
        <v>2639</v>
      </c>
      <c r="G108" s="103">
        <f t="shared" si="41"/>
        <v>64761.06</v>
      </c>
      <c r="H108" s="26"/>
      <c r="I108" s="104">
        <v>4</v>
      </c>
      <c r="J108" s="105">
        <v>3000</v>
      </c>
      <c r="K108" s="106">
        <f t="shared" ref="K108:K110" si="42">J108/I108</f>
        <v>750</v>
      </c>
      <c r="L108" s="107">
        <v>4</v>
      </c>
      <c r="M108" s="105">
        <f>F108/V108*60</f>
        <v>2661.922107032779</v>
      </c>
      <c r="N108" s="106">
        <f>M108/L108</f>
        <v>665.48052675819474</v>
      </c>
      <c r="O108" s="108">
        <f>L108-I108</f>
        <v>0</v>
      </c>
      <c r="P108" s="109">
        <f>N108-K108</f>
        <v>-84.519473241805258</v>
      </c>
      <c r="Q108" s="110">
        <f>N108/K108</f>
        <v>0.88730736901092633</v>
      </c>
      <c r="R108" s="307"/>
      <c r="S108" s="47">
        <v>0.75208333333333333</v>
      </c>
      <c r="T108" s="48">
        <v>0.79339120370370375</v>
      </c>
      <c r="U108" s="111">
        <v>4.766666666666719</v>
      </c>
      <c r="V108" s="112">
        <v>59.483333333333412</v>
      </c>
      <c r="W108" s="113"/>
      <c r="X108" s="116"/>
      <c r="Y108" s="295"/>
      <c r="Z108" s="296"/>
      <c r="AA108" s="117">
        <f>M108-J108</f>
        <v>-338.07789296722103</v>
      </c>
      <c r="AB108" s="110">
        <f>M108/J108</f>
        <v>0.88730736901092633</v>
      </c>
      <c r="AC108" s="291"/>
    </row>
    <row r="109" spans="1:29" ht="15.75" customHeight="1">
      <c r="A109" s="312"/>
      <c r="B109" s="100" t="s">
        <v>120</v>
      </c>
      <c r="C109" s="293" t="s">
        <v>145</v>
      </c>
      <c r="D109" s="294"/>
      <c r="E109" s="101">
        <v>16.7</v>
      </c>
      <c r="F109" s="102">
        <v>1734</v>
      </c>
      <c r="G109" s="103">
        <f t="shared" si="41"/>
        <v>28957.8</v>
      </c>
      <c r="H109" s="26"/>
      <c r="I109" s="104">
        <v>3</v>
      </c>
      <c r="J109" s="105">
        <v>3300</v>
      </c>
      <c r="K109" s="106">
        <f t="shared" si="42"/>
        <v>1100</v>
      </c>
      <c r="L109" s="107">
        <v>3</v>
      </c>
      <c r="M109" s="105">
        <f>F109/V109*60</f>
        <v>2950.0945179584096</v>
      </c>
      <c r="N109" s="106">
        <f>M109/L109</f>
        <v>983.36483931946987</v>
      </c>
      <c r="O109" s="108">
        <f>L109-I109</f>
        <v>0</v>
      </c>
      <c r="P109" s="109">
        <f>N109-K109</f>
        <v>-116.63516068053013</v>
      </c>
      <c r="Q109" s="110">
        <f>N109/K109</f>
        <v>0.89396803574497263</v>
      </c>
      <c r="R109" s="307"/>
      <c r="S109" s="47">
        <v>0.79652777777777772</v>
      </c>
      <c r="T109" s="48">
        <v>0.82101851851851848</v>
      </c>
      <c r="U109" s="111">
        <v>4.5166666666665201</v>
      </c>
      <c r="V109" s="112">
        <v>35.266666666666694</v>
      </c>
      <c r="W109" s="113"/>
      <c r="X109" s="116"/>
      <c r="Y109" s="295"/>
      <c r="Z109" s="296"/>
      <c r="AA109" s="117">
        <f>M109-J109</f>
        <v>-349.9054820415904</v>
      </c>
      <c r="AB109" s="110">
        <f>M109/J109</f>
        <v>0.89396803574497263</v>
      </c>
      <c r="AC109" s="291"/>
    </row>
    <row r="110" spans="1:29" ht="15.75" customHeight="1">
      <c r="A110" s="312"/>
      <c r="B110" s="100" t="s">
        <v>120</v>
      </c>
      <c r="C110" s="293" t="s">
        <v>150</v>
      </c>
      <c r="D110" s="294"/>
      <c r="E110" s="101">
        <v>17.89</v>
      </c>
      <c r="F110" s="102">
        <v>5047</v>
      </c>
      <c r="G110" s="103">
        <f t="shared" si="41"/>
        <v>90290.83</v>
      </c>
      <c r="H110" s="26"/>
      <c r="I110" s="104">
        <v>4</v>
      </c>
      <c r="J110" s="105">
        <v>3300</v>
      </c>
      <c r="K110" s="106">
        <f t="shared" si="42"/>
        <v>825</v>
      </c>
      <c r="L110" s="107">
        <v>4</v>
      </c>
      <c r="M110" s="105">
        <f>F110/V110*60</f>
        <v>2955.7833089311853</v>
      </c>
      <c r="N110" s="106">
        <f>M110/L110</f>
        <v>738.94582723279632</v>
      </c>
      <c r="O110" s="108">
        <f>L110-I110</f>
        <v>0</v>
      </c>
      <c r="P110" s="109">
        <f>N110-K110</f>
        <v>-86.054172767203681</v>
      </c>
      <c r="Q110" s="110">
        <f>N110/K110</f>
        <v>0.89569191179732888</v>
      </c>
      <c r="R110" s="307"/>
      <c r="S110" s="47">
        <v>0.82430555555555551</v>
      </c>
      <c r="T110" s="48">
        <v>0.89545138888888887</v>
      </c>
      <c r="U110" s="111">
        <v>4.7333333333333272</v>
      </c>
      <c r="V110" s="112">
        <v>102.45000000000003</v>
      </c>
      <c r="W110" s="113"/>
      <c r="X110" s="116"/>
      <c r="Y110" s="295"/>
      <c r="Z110" s="296"/>
      <c r="AA110" s="117">
        <f>M110-J110</f>
        <v>-344.21669106881473</v>
      </c>
      <c r="AB110" s="110">
        <f>M110/J110</f>
        <v>0.89569191179732888</v>
      </c>
      <c r="AC110" s="291"/>
    </row>
    <row r="111" spans="1:29" ht="15.75" customHeight="1">
      <c r="A111" s="312"/>
      <c r="B111" s="100"/>
      <c r="C111" s="293"/>
      <c r="D111" s="294"/>
      <c r="E111" s="101"/>
      <c r="F111" s="102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307"/>
      <c r="S111" s="47"/>
      <c r="T111" s="48"/>
      <c r="U111" s="111"/>
      <c r="V111" s="112"/>
      <c r="W111" s="113"/>
      <c r="X111" s="116"/>
      <c r="Y111" s="295"/>
      <c r="Z111" s="296"/>
      <c r="AA111" s="117"/>
      <c r="AB111" s="110"/>
      <c r="AC111" s="291"/>
    </row>
    <row r="112" spans="1:29" ht="15.75" customHeight="1">
      <c r="A112" s="312"/>
      <c r="B112" s="100"/>
      <c r="C112" s="293"/>
      <c r="D112" s="294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07"/>
      <c r="S112" s="47"/>
      <c r="T112" s="48"/>
      <c r="U112" s="111"/>
      <c r="V112" s="112"/>
      <c r="W112" s="113"/>
      <c r="X112" s="116"/>
      <c r="Y112" s="295"/>
      <c r="Z112" s="296"/>
      <c r="AA112" s="117"/>
      <c r="AB112" s="110"/>
      <c r="AC112" s="291"/>
    </row>
    <row r="113" spans="1:29" ht="15.75" customHeight="1">
      <c r="A113" s="312"/>
      <c r="B113" s="100"/>
      <c r="C113" s="293"/>
      <c r="D113" s="294"/>
      <c r="E113" s="101"/>
      <c r="F113" s="102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307"/>
      <c r="S113" s="47"/>
      <c r="T113" s="48"/>
      <c r="U113" s="111"/>
      <c r="V113" s="112"/>
      <c r="W113" s="113"/>
      <c r="X113" s="116"/>
      <c r="Y113" s="295"/>
      <c r="Z113" s="296"/>
      <c r="AA113" s="117"/>
      <c r="AB113" s="110"/>
      <c r="AC113" s="291"/>
    </row>
    <row r="114" spans="1:29" ht="15.75" customHeight="1">
      <c r="A114" s="312"/>
      <c r="B114" s="100"/>
      <c r="C114" s="293"/>
      <c r="D114" s="294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07"/>
      <c r="S114" s="47"/>
      <c r="T114" s="48"/>
      <c r="U114" s="111"/>
      <c r="V114" s="112"/>
      <c r="W114" s="113"/>
      <c r="X114" s="116"/>
      <c r="Y114" s="295"/>
      <c r="Z114" s="296"/>
      <c r="AA114" s="117"/>
      <c r="AB114" s="110"/>
      <c r="AC114" s="291"/>
    </row>
    <row r="115" spans="1:29" ht="15.75" customHeight="1">
      <c r="A115" s="312"/>
      <c r="B115" s="100"/>
      <c r="C115" s="293"/>
      <c r="D115" s="294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07"/>
      <c r="S115" s="47"/>
      <c r="T115" s="48"/>
      <c r="U115" s="111"/>
      <c r="V115" s="112"/>
      <c r="W115" s="113"/>
      <c r="X115" s="116"/>
      <c r="Y115" s="295"/>
      <c r="Z115" s="296"/>
      <c r="AA115" s="117"/>
      <c r="AB115" s="110"/>
      <c r="AC115" s="291"/>
    </row>
    <row r="116" spans="1:29" ht="15.75" customHeight="1">
      <c r="A116" s="312"/>
      <c r="B116" s="100"/>
      <c r="C116" s="293"/>
      <c r="D116" s="294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07"/>
      <c r="S116" s="47"/>
      <c r="T116" s="48"/>
      <c r="U116" s="111"/>
      <c r="V116" s="112"/>
      <c r="W116" s="113"/>
      <c r="X116" s="116"/>
      <c r="Y116" s="295"/>
      <c r="Z116" s="296"/>
      <c r="AA116" s="117"/>
      <c r="AB116" s="110"/>
      <c r="AC116" s="291"/>
    </row>
    <row r="117" spans="1:29" ht="15.75" customHeight="1">
      <c r="A117" s="312"/>
      <c r="B117" s="100"/>
      <c r="C117" s="293"/>
      <c r="D117" s="294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07"/>
      <c r="S117" s="47"/>
      <c r="T117" s="48"/>
      <c r="U117" s="111"/>
      <c r="V117" s="112"/>
      <c r="W117" s="113"/>
      <c r="X117" s="116"/>
      <c r="Y117" s="295"/>
      <c r="Z117" s="296"/>
      <c r="AA117" s="117"/>
      <c r="AB117" s="110"/>
      <c r="AC117" s="291"/>
    </row>
    <row r="118" spans="1:29" ht="15.75" customHeight="1">
      <c r="A118" s="312"/>
      <c r="B118" s="100"/>
      <c r="C118" s="293"/>
      <c r="D118" s="294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07"/>
      <c r="S118" s="47"/>
      <c r="T118" s="48"/>
      <c r="U118" s="111"/>
      <c r="V118" s="112"/>
      <c r="W118" s="113"/>
      <c r="X118" s="116"/>
      <c r="Y118" s="295"/>
      <c r="Z118" s="296"/>
      <c r="AA118" s="117"/>
      <c r="AB118" s="110"/>
      <c r="AC118" s="291"/>
    </row>
    <row r="119" spans="1:29" ht="15.75" customHeight="1">
      <c r="A119" s="312"/>
      <c r="B119" s="100"/>
      <c r="C119" s="293"/>
      <c r="D119" s="294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07"/>
      <c r="S119" s="47"/>
      <c r="T119" s="48"/>
      <c r="U119" s="111"/>
      <c r="V119" s="112"/>
      <c r="W119" s="113"/>
      <c r="X119" s="116"/>
      <c r="Y119" s="295"/>
      <c r="Z119" s="296"/>
      <c r="AA119" s="117"/>
      <c r="AB119" s="110"/>
      <c r="AC119" s="291"/>
    </row>
    <row r="120" spans="1:29" ht="15.75" customHeight="1">
      <c r="A120" s="312"/>
      <c r="B120" s="100"/>
      <c r="C120" s="293"/>
      <c r="D120" s="294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07"/>
      <c r="S120" s="47"/>
      <c r="T120" s="48"/>
      <c r="U120" s="111"/>
      <c r="V120" s="112"/>
      <c r="W120" s="113"/>
      <c r="X120" s="116"/>
      <c r="Y120" s="295"/>
      <c r="Z120" s="296"/>
      <c r="AA120" s="117"/>
      <c r="AB120" s="110"/>
      <c r="AC120" s="291"/>
    </row>
    <row r="121" spans="1:29" ht="15.75" customHeight="1">
      <c r="A121" s="312"/>
      <c r="B121" s="100"/>
      <c r="C121" s="293"/>
      <c r="D121" s="294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07"/>
      <c r="S121" s="47"/>
      <c r="T121" s="48"/>
      <c r="U121" s="111"/>
      <c r="V121" s="112"/>
      <c r="W121" s="113"/>
      <c r="X121" s="116"/>
      <c r="Y121" s="295"/>
      <c r="Z121" s="296"/>
      <c r="AA121" s="117"/>
      <c r="AB121" s="110"/>
      <c r="AC121" s="291"/>
    </row>
    <row r="122" spans="1:29" ht="15.75" customHeight="1">
      <c r="A122" s="312"/>
      <c r="B122" s="100"/>
      <c r="C122" s="293"/>
      <c r="D122" s="294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07"/>
      <c r="S122" s="119"/>
      <c r="T122" s="120"/>
      <c r="U122" s="130"/>
      <c r="V122" s="131"/>
      <c r="W122" s="126"/>
      <c r="X122" s="127"/>
      <c r="Y122" s="295"/>
      <c r="Z122" s="296"/>
      <c r="AA122" s="165"/>
      <c r="AB122" s="125"/>
      <c r="AC122" s="291"/>
    </row>
    <row r="123" spans="1:29" ht="15.75" customHeight="1" thickBot="1">
      <c r="A123" s="313"/>
      <c r="B123" s="133" t="s">
        <v>117</v>
      </c>
      <c r="C123" s="297"/>
      <c r="D123" s="297"/>
      <c r="E123" s="134"/>
      <c r="F123" s="99"/>
      <c r="G123" s="135"/>
      <c r="H123" s="69"/>
      <c r="I123" s="136">
        <f t="shared" ref="I123:J123" si="43">AVERAGE(I107:I122)</f>
        <v>4</v>
      </c>
      <c r="J123" s="137">
        <f t="shared" si="43"/>
        <v>3150</v>
      </c>
      <c r="K123" s="138">
        <f t="shared" ref="K123" si="44">J123/I123</f>
        <v>787.5</v>
      </c>
      <c r="L123" s="136">
        <f t="shared" ref="L123:M123" si="45">AVERAGE(L107:L122)</f>
        <v>4</v>
      </c>
      <c r="M123" s="137">
        <f t="shared" si="45"/>
        <v>2807.2905673386376</v>
      </c>
      <c r="N123" s="138">
        <f>M123/L123</f>
        <v>701.82264183465941</v>
      </c>
      <c r="O123" s="139">
        <f>L123-I123</f>
        <v>0</v>
      </c>
      <c r="P123" s="140">
        <f>N123-K123</f>
        <v>-85.677358165340593</v>
      </c>
      <c r="Q123" s="141">
        <f>N123/K123</f>
        <v>0.89120335471067857</v>
      </c>
      <c r="R123" s="308"/>
      <c r="S123" s="142">
        <f>S107</f>
        <v>0.70833333333333337</v>
      </c>
      <c r="T123" s="143">
        <f>INDEX(T107:T122,COUNTA(T107:T122))</f>
        <v>0.89545138888888887</v>
      </c>
      <c r="U123" s="144"/>
      <c r="V123" s="166"/>
      <c r="W123" s="99"/>
      <c r="X123" s="69"/>
      <c r="Y123" s="298"/>
      <c r="Z123" s="299"/>
      <c r="AA123" s="168">
        <f>M123-J123</f>
        <v>-342.70943266136237</v>
      </c>
      <c r="AB123" s="141">
        <f>M123/J123</f>
        <v>0.89120335471067857</v>
      </c>
      <c r="AC123" s="292"/>
    </row>
    <row r="124" spans="1:29" ht="15.75" customHeight="1">
      <c r="A124" s="300" t="s">
        <v>149</v>
      </c>
      <c r="B124" s="114" t="s">
        <v>120</v>
      </c>
      <c r="C124" s="304" t="s">
        <v>146</v>
      </c>
      <c r="D124" s="305"/>
      <c r="E124" s="147">
        <v>18.18</v>
      </c>
      <c r="F124" s="97">
        <v>793</v>
      </c>
      <c r="G124" s="148">
        <f t="shared" ref="G124:G127" si="46">E124*F124</f>
        <v>14416.74</v>
      </c>
      <c r="H124" s="149"/>
      <c r="I124" s="150">
        <v>4</v>
      </c>
      <c r="J124" s="151">
        <v>3300</v>
      </c>
      <c r="K124" s="152">
        <f>J124/I124</f>
        <v>825</v>
      </c>
      <c r="L124" s="153">
        <v>4</v>
      </c>
      <c r="M124" s="151">
        <f>F124/V124*60</f>
        <v>2949.1735537190052</v>
      </c>
      <c r="N124" s="152">
        <f>M124/L124</f>
        <v>737.2933884297513</v>
      </c>
      <c r="O124" s="154">
        <f>L124-I124</f>
        <v>0</v>
      </c>
      <c r="P124" s="155">
        <f>N124-K124</f>
        <v>-87.706611570248697</v>
      </c>
      <c r="Q124" s="156">
        <f>N124/K124</f>
        <v>0.89368895567242579</v>
      </c>
      <c r="R124" s="306">
        <f>Q140</f>
        <v>0.89255243173706944</v>
      </c>
      <c r="S124" s="157">
        <v>0.70833333333333337</v>
      </c>
      <c r="T124" s="158">
        <v>0.71953703703703709</v>
      </c>
      <c r="U124" s="159"/>
      <c r="V124" s="160">
        <v>16.133333333333351</v>
      </c>
      <c r="W124" s="161"/>
      <c r="X124" s="162"/>
      <c r="Y124" s="309"/>
      <c r="Z124" s="310"/>
      <c r="AA124" s="115">
        <f>M124-J124</f>
        <v>-350.82644628099479</v>
      </c>
      <c r="AB124" s="156">
        <f>M124/J124</f>
        <v>0.89368895567242579</v>
      </c>
      <c r="AC124" s="290">
        <f>AB140</f>
        <v>0.89255243173706933</v>
      </c>
    </row>
    <row r="125" spans="1:29" ht="15.75" customHeight="1">
      <c r="A125" s="301"/>
      <c r="B125" s="100" t="s">
        <v>120</v>
      </c>
      <c r="C125" s="293" t="s">
        <v>147</v>
      </c>
      <c r="D125" s="294"/>
      <c r="E125" s="101">
        <v>22.28</v>
      </c>
      <c r="F125" s="102">
        <v>1657</v>
      </c>
      <c r="G125" s="103">
        <f t="shared" si="46"/>
        <v>36917.96</v>
      </c>
      <c r="H125" s="26"/>
      <c r="I125" s="104">
        <v>5</v>
      </c>
      <c r="J125" s="105">
        <v>3300</v>
      </c>
      <c r="K125" s="106">
        <f t="shared" ref="K125:K162" si="47">J125/I125</f>
        <v>660</v>
      </c>
      <c r="L125" s="107">
        <v>5</v>
      </c>
      <c r="M125" s="105">
        <f>F125/V125*60</f>
        <v>2947.233201581023</v>
      </c>
      <c r="N125" s="106">
        <f>M125/L125</f>
        <v>589.44664031620459</v>
      </c>
      <c r="O125" s="108">
        <f>L125-I125</f>
        <v>0</v>
      </c>
      <c r="P125" s="109">
        <f>N125-K125</f>
        <v>-70.553359683795406</v>
      </c>
      <c r="Q125" s="110">
        <f>N125/K125</f>
        <v>0.8931009701760676</v>
      </c>
      <c r="R125" s="307"/>
      <c r="S125" s="47">
        <v>0.72310185185185183</v>
      </c>
      <c r="T125" s="48">
        <v>0.74652777777777779</v>
      </c>
      <c r="U125" s="111">
        <v>5.1333333333332298</v>
      </c>
      <c r="V125" s="112">
        <v>33.733333333333384</v>
      </c>
      <c r="W125" s="113"/>
      <c r="X125" s="116"/>
      <c r="Y125" s="295"/>
      <c r="Z125" s="296"/>
      <c r="AA125" s="117">
        <f>M125-J125</f>
        <v>-352.76679841897703</v>
      </c>
      <c r="AB125" s="110">
        <f>M125/J125</f>
        <v>0.8931009701760676</v>
      </c>
      <c r="AC125" s="291"/>
    </row>
    <row r="126" spans="1:29" ht="15.75" customHeight="1">
      <c r="A126" s="301"/>
      <c r="B126" s="100" t="s">
        <v>120</v>
      </c>
      <c r="C126" s="293" t="s">
        <v>233</v>
      </c>
      <c r="D126" s="294"/>
      <c r="E126" s="101">
        <v>18.170000000000002</v>
      </c>
      <c r="F126" s="102">
        <v>2920</v>
      </c>
      <c r="G126" s="103">
        <f t="shared" si="46"/>
        <v>53056.4</v>
      </c>
      <c r="H126" s="26"/>
      <c r="I126" s="104">
        <v>4</v>
      </c>
      <c r="J126" s="105">
        <v>3300</v>
      </c>
      <c r="K126" s="106">
        <f t="shared" si="47"/>
        <v>825</v>
      </c>
      <c r="L126" s="107">
        <v>4</v>
      </c>
      <c r="M126" s="105">
        <f>F126/V126*60</f>
        <v>2936.3128491620109</v>
      </c>
      <c r="N126" s="106">
        <f>M126/L126</f>
        <v>734.07821229050273</v>
      </c>
      <c r="O126" s="108">
        <f>L126-I126</f>
        <v>0</v>
      </c>
      <c r="P126" s="109">
        <f>N126-K126</f>
        <v>-90.921787709497266</v>
      </c>
      <c r="Q126" s="110">
        <f>N126/K126</f>
        <v>0.88979177247333663</v>
      </c>
      <c r="R126" s="307"/>
      <c r="S126" s="47">
        <v>0.75023148148148144</v>
      </c>
      <c r="T126" s="48">
        <v>0.79166666666666663</v>
      </c>
      <c r="U126" s="111">
        <v>5.3333333333332611</v>
      </c>
      <c r="V126" s="112">
        <v>59.666666666666671</v>
      </c>
      <c r="W126" s="113"/>
      <c r="X126" s="116"/>
      <c r="Y126" s="295"/>
      <c r="Z126" s="296"/>
      <c r="AA126" s="117">
        <f>M126-J126</f>
        <v>-363.68715083798907</v>
      </c>
      <c r="AB126" s="110">
        <f>M126/J126</f>
        <v>0.88979177247333663</v>
      </c>
      <c r="AC126" s="291"/>
    </row>
    <row r="127" spans="1:29" ht="15.75" customHeight="1">
      <c r="A127" s="301"/>
      <c r="B127" s="100" t="s">
        <v>120</v>
      </c>
      <c r="C127" s="293" t="s">
        <v>151</v>
      </c>
      <c r="D127" s="294"/>
      <c r="E127" s="101">
        <v>16.66</v>
      </c>
      <c r="F127" s="102">
        <v>7773</v>
      </c>
      <c r="G127" s="103">
        <f t="shared" si="46"/>
        <v>129498.18000000001</v>
      </c>
      <c r="H127" s="26"/>
      <c r="I127" s="104">
        <v>4</v>
      </c>
      <c r="J127" s="105">
        <v>3300</v>
      </c>
      <c r="K127" s="106">
        <f t="shared" si="47"/>
        <v>825</v>
      </c>
      <c r="L127" s="107">
        <v>4</v>
      </c>
      <c r="M127" s="105">
        <f>F127/V127*60</f>
        <v>2948.9724944672762</v>
      </c>
      <c r="N127" s="106">
        <f>M127/L127</f>
        <v>737.24312361681905</v>
      </c>
      <c r="O127" s="108">
        <f>L127-I127</f>
        <v>0</v>
      </c>
      <c r="P127" s="109">
        <f>N127-K127</f>
        <v>-87.756876383180952</v>
      </c>
      <c r="Q127" s="110">
        <f>N127/K127</f>
        <v>0.8936280286264473</v>
      </c>
      <c r="R127" s="307"/>
      <c r="S127" s="47">
        <v>0.79513888888888884</v>
      </c>
      <c r="T127" s="48">
        <v>0.9049652777777778</v>
      </c>
      <c r="U127" s="111">
        <v>4.9999999999999822</v>
      </c>
      <c r="V127" s="112">
        <v>158.15000000000009</v>
      </c>
      <c r="W127" s="113"/>
      <c r="X127" s="116"/>
      <c r="Y127" s="295"/>
      <c r="Z127" s="296"/>
      <c r="AA127" s="117">
        <f>M127-J127</f>
        <v>-351.02750553272381</v>
      </c>
      <c r="AB127" s="110">
        <f>M127/J127</f>
        <v>0.8936280286264473</v>
      </c>
      <c r="AC127" s="291"/>
    </row>
    <row r="128" spans="1:29" ht="15.75" customHeight="1">
      <c r="A128" s="302"/>
      <c r="B128" s="100"/>
      <c r="C128" s="293"/>
      <c r="D128" s="294"/>
      <c r="E128" s="101"/>
      <c r="F128" s="102"/>
      <c r="G128" s="103"/>
      <c r="H128" s="13"/>
      <c r="I128" s="104"/>
      <c r="J128" s="105"/>
      <c r="K128" s="106"/>
      <c r="L128" s="118"/>
      <c r="M128" s="105"/>
      <c r="N128" s="106"/>
      <c r="O128" s="108"/>
      <c r="P128" s="109"/>
      <c r="Q128" s="110"/>
      <c r="R128" s="307"/>
      <c r="S128" s="47"/>
      <c r="T128" s="48"/>
      <c r="U128" s="111"/>
      <c r="V128" s="112"/>
      <c r="W128" s="113"/>
      <c r="X128" s="116"/>
      <c r="Y128" s="295"/>
      <c r="Z128" s="296"/>
      <c r="AA128" s="117"/>
      <c r="AB128" s="110"/>
      <c r="AC128" s="291"/>
    </row>
    <row r="129" spans="1:29" ht="15.75" customHeight="1">
      <c r="A129" s="302"/>
      <c r="B129" s="100"/>
      <c r="C129" s="293"/>
      <c r="D129" s="294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07"/>
      <c r="S129" s="47"/>
      <c r="T129" s="48"/>
      <c r="U129" s="111"/>
      <c r="V129" s="112"/>
      <c r="W129" s="113"/>
      <c r="X129" s="116"/>
      <c r="Y129" s="295"/>
      <c r="Z129" s="296"/>
      <c r="AA129" s="117"/>
      <c r="AB129" s="110"/>
      <c r="AC129" s="291"/>
    </row>
    <row r="130" spans="1:29" ht="15.75" customHeight="1">
      <c r="A130" s="302"/>
      <c r="B130" s="100"/>
      <c r="C130" s="293"/>
      <c r="D130" s="294"/>
      <c r="E130" s="101"/>
      <c r="F130" s="102"/>
      <c r="G130" s="121"/>
      <c r="H130" s="62"/>
      <c r="I130" s="104"/>
      <c r="J130" s="105"/>
      <c r="K130" s="106"/>
      <c r="L130" s="118"/>
      <c r="M130" s="105"/>
      <c r="N130" s="106"/>
      <c r="O130" s="123"/>
      <c r="P130" s="124"/>
      <c r="Q130" s="125"/>
      <c r="R130" s="307"/>
      <c r="S130" s="47"/>
      <c r="T130" s="48"/>
      <c r="U130" s="111"/>
      <c r="V130" s="112"/>
      <c r="W130" s="113"/>
      <c r="X130" s="116"/>
      <c r="Y130" s="295"/>
      <c r="Z130" s="296"/>
      <c r="AA130" s="117"/>
      <c r="AB130" s="110"/>
      <c r="AC130" s="291"/>
    </row>
    <row r="131" spans="1:29" ht="15.75" customHeight="1">
      <c r="A131" s="302"/>
      <c r="B131" s="100"/>
      <c r="C131" s="293"/>
      <c r="D131" s="294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07"/>
      <c r="S131" s="47"/>
      <c r="T131" s="48"/>
      <c r="U131" s="111"/>
      <c r="V131" s="112"/>
      <c r="W131" s="113"/>
      <c r="X131" s="116"/>
      <c r="Y131" s="295"/>
      <c r="Z131" s="296"/>
      <c r="AA131" s="117"/>
      <c r="AB131" s="110"/>
      <c r="AC131" s="291"/>
    </row>
    <row r="132" spans="1:29" ht="15.75" customHeight="1">
      <c r="A132" s="302"/>
      <c r="B132" s="100"/>
      <c r="C132" s="293"/>
      <c r="D132" s="294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07"/>
      <c r="S132" s="47"/>
      <c r="T132" s="48"/>
      <c r="U132" s="111"/>
      <c r="V132" s="112"/>
      <c r="W132" s="113"/>
      <c r="X132" s="116"/>
      <c r="Y132" s="295"/>
      <c r="Z132" s="296"/>
      <c r="AA132" s="117"/>
      <c r="AB132" s="110"/>
      <c r="AC132" s="291"/>
    </row>
    <row r="133" spans="1:29" ht="15.75" customHeight="1">
      <c r="A133" s="302"/>
      <c r="B133" s="100"/>
      <c r="C133" s="293"/>
      <c r="D133" s="294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07"/>
      <c r="S133" s="47"/>
      <c r="T133" s="48"/>
      <c r="U133" s="111"/>
      <c r="V133" s="112"/>
      <c r="W133" s="113"/>
      <c r="X133" s="116"/>
      <c r="Y133" s="295"/>
      <c r="Z133" s="296"/>
      <c r="AA133" s="117"/>
      <c r="AB133" s="110"/>
      <c r="AC133" s="291"/>
    </row>
    <row r="134" spans="1:29" ht="15.75" customHeight="1">
      <c r="A134" s="302"/>
      <c r="B134" s="100"/>
      <c r="C134" s="293"/>
      <c r="D134" s="294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07"/>
      <c r="S134" s="47"/>
      <c r="T134" s="48"/>
      <c r="U134" s="111"/>
      <c r="V134" s="112"/>
      <c r="W134" s="126"/>
      <c r="X134" s="127"/>
      <c r="Y134" s="295"/>
      <c r="Z134" s="296"/>
      <c r="AA134" s="117"/>
      <c r="AB134" s="110"/>
      <c r="AC134" s="291"/>
    </row>
    <row r="135" spans="1:29" ht="15.75" customHeight="1">
      <c r="A135" s="302"/>
      <c r="B135" s="100"/>
      <c r="C135" s="293"/>
      <c r="D135" s="294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07"/>
      <c r="S135" s="47"/>
      <c r="T135" s="48"/>
      <c r="U135" s="111"/>
      <c r="V135" s="112"/>
      <c r="W135" s="126"/>
      <c r="X135" s="127"/>
      <c r="Y135" s="295"/>
      <c r="Z135" s="296"/>
      <c r="AA135" s="117"/>
      <c r="AB135" s="110"/>
      <c r="AC135" s="291"/>
    </row>
    <row r="136" spans="1:29" ht="15.75" customHeight="1">
      <c r="A136" s="302"/>
      <c r="B136" s="100"/>
      <c r="C136" s="293"/>
      <c r="D136" s="294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07"/>
      <c r="S136" s="47"/>
      <c r="T136" s="48"/>
      <c r="U136" s="111"/>
      <c r="V136" s="112"/>
      <c r="W136" s="126"/>
      <c r="X136" s="127"/>
      <c r="Y136" s="295"/>
      <c r="Z136" s="296"/>
      <c r="AA136" s="117"/>
      <c r="AB136" s="110"/>
      <c r="AC136" s="291"/>
    </row>
    <row r="137" spans="1:29" ht="15.75" customHeight="1">
      <c r="A137" s="302"/>
      <c r="B137" s="100"/>
      <c r="C137" s="293"/>
      <c r="D137" s="294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07"/>
      <c r="S137" s="47"/>
      <c r="T137" s="48"/>
      <c r="U137" s="111"/>
      <c r="V137" s="112"/>
      <c r="W137" s="126"/>
      <c r="X137" s="127"/>
      <c r="Y137" s="295"/>
      <c r="Z137" s="296"/>
      <c r="AA137" s="117"/>
      <c r="AB137" s="110"/>
      <c r="AC137" s="291"/>
    </row>
    <row r="138" spans="1:29" ht="15.75" customHeight="1">
      <c r="A138" s="302"/>
      <c r="B138" s="100"/>
      <c r="C138" s="293"/>
      <c r="D138" s="294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07"/>
      <c r="S138" s="47"/>
      <c r="T138" s="48"/>
      <c r="U138" s="111"/>
      <c r="V138" s="112"/>
      <c r="W138" s="126"/>
      <c r="X138" s="127"/>
      <c r="Y138" s="295"/>
      <c r="Z138" s="296"/>
      <c r="AA138" s="117"/>
      <c r="AB138" s="110"/>
      <c r="AC138" s="291"/>
    </row>
    <row r="139" spans="1:29" ht="15.75" customHeight="1">
      <c r="A139" s="302"/>
      <c r="B139" s="100"/>
      <c r="C139" s="293"/>
      <c r="D139" s="294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07"/>
      <c r="S139" s="119"/>
      <c r="T139" s="120"/>
      <c r="U139" s="130"/>
      <c r="V139" s="131"/>
      <c r="W139" s="126"/>
      <c r="X139" s="127"/>
      <c r="Y139" s="295"/>
      <c r="Z139" s="296"/>
      <c r="AA139" s="165"/>
      <c r="AB139" s="125"/>
      <c r="AC139" s="291"/>
    </row>
    <row r="140" spans="1:29" ht="15.75" customHeight="1" thickBot="1">
      <c r="A140" s="303"/>
      <c r="B140" s="133" t="s">
        <v>117</v>
      </c>
      <c r="C140" s="297"/>
      <c r="D140" s="297"/>
      <c r="E140" s="134"/>
      <c r="F140" s="99"/>
      <c r="G140" s="135"/>
      <c r="H140" s="69"/>
      <c r="I140" s="136">
        <f t="shared" ref="I140:J140" si="48">AVERAGE(I124:I139)</f>
        <v>4.25</v>
      </c>
      <c r="J140" s="137">
        <f t="shared" si="48"/>
        <v>3300</v>
      </c>
      <c r="K140" s="138">
        <f t="shared" ref="K140" si="49">J140/I140</f>
        <v>776.47058823529414</v>
      </c>
      <c r="L140" s="136">
        <f t="shared" ref="L140:M140" si="50">AVERAGE(L124:L139)</f>
        <v>4.25</v>
      </c>
      <c r="M140" s="137">
        <f t="shared" si="50"/>
        <v>2945.4230247323289</v>
      </c>
      <c r="N140" s="138">
        <f>M140/L140</f>
        <v>693.04071170172449</v>
      </c>
      <c r="O140" s="139">
        <f>L140-I140</f>
        <v>0</v>
      </c>
      <c r="P140" s="140">
        <f>N140-K140</f>
        <v>-83.429876533569654</v>
      </c>
      <c r="Q140" s="141">
        <f>N140/K140</f>
        <v>0.89255243173706944</v>
      </c>
      <c r="R140" s="308"/>
      <c r="S140" s="142">
        <f>S124</f>
        <v>0.70833333333333337</v>
      </c>
      <c r="T140" s="143">
        <f>INDEX(T124:T139,COUNTA(T124:T139))</f>
        <v>0.9049652777777778</v>
      </c>
      <c r="U140" s="144"/>
      <c r="V140" s="166"/>
      <c r="W140" s="99"/>
      <c r="X140" s="69"/>
      <c r="Y140" s="298"/>
      <c r="Z140" s="299"/>
      <c r="AA140" s="168">
        <f>M140-J140</f>
        <v>-354.57697526767106</v>
      </c>
      <c r="AB140" s="141">
        <f>M140/J140</f>
        <v>0.89255243173706933</v>
      </c>
      <c r="AC140" s="292"/>
    </row>
    <row r="141" spans="1:29" ht="15.75" customHeight="1">
      <c r="A141" s="311" t="s">
        <v>152</v>
      </c>
      <c r="B141" s="114" t="s">
        <v>120</v>
      </c>
      <c r="C141" s="304" t="s">
        <v>153</v>
      </c>
      <c r="D141" s="305"/>
      <c r="E141" s="147">
        <v>14.03</v>
      </c>
      <c r="F141" s="97">
        <v>2798</v>
      </c>
      <c r="G141" s="148">
        <f t="shared" ref="G141:G144" si="51">E141*F141</f>
        <v>39255.939999999995</v>
      </c>
      <c r="H141" s="149">
        <v>2</v>
      </c>
      <c r="I141" s="150">
        <v>3</v>
      </c>
      <c r="J141" s="151">
        <v>3000</v>
      </c>
      <c r="K141" s="152">
        <f>J141/I141</f>
        <v>1000</v>
      </c>
      <c r="L141" s="153">
        <v>3</v>
      </c>
      <c r="M141" s="151">
        <f>F141/V141*60</f>
        <v>2685.3639029592118</v>
      </c>
      <c r="N141" s="152">
        <f>M141/L141</f>
        <v>895.12130098640398</v>
      </c>
      <c r="O141" s="154">
        <f>L141-I141</f>
        <v>0</v>
      </c>
      <c r="P141" s="155">
        <f>N141-K141</f>
        <v>-104.87869901359602</v>
      </c>
      <c r="Q141" s="156">
        <f>N141/K141</f>
        <v>0.89512130098640397</v>
      </c>
      <c r="R141" s="306">
        <f>Q157</f>
        <v>0.88702169520654772</v>
      </c>
      <c r="S141" s="157">
        <v>0.7086689814814815</v>
      </c>
      <c r="T141" s="158">
        <v>0.75208333333333333</v>
      </c>
      <c r="U141" s="159"/>
      <c r="V141" s="160">
        <v>62.516666666666637</v>
      </c>
      <c r="W141" s="161"/>
      <c r="X141" s="162"/>
      <c r="Y141" s="309"/>
      <c r="Z141" s="310"/>
      <c r="AA141" s="115">
        <f>M141-J141</f>
        <v>-314.63609704078817</v>
      </c>
      <c r="AB141" s="156">
        <f>M141/J141</f>
        <v>0.89512130098640397</v>
      </c>
      <c r="AC141" s="290">
        <f>AB157</f>
        <v>0.88702169520654772</v>
      </c>
    </row>
    <row r="142" spans="1:29" ht="15.75" customHeight="1">
      <c r="A142" s="312"/>
      <c r="B142" s="100" t="s">
        <v>120</v>
      </c>
      <c r="C142" s="293" t="s">
        <v>154</v>
      </c>
      <c r="D142" s="294"/>
      <c r="E142" s="101">
        <v>18.18</v>
      </c>
      <c r="F142" s="102">
        <v>1848</v>
      </c>
      <c r="G142" s="103">
        <f t="shared" si="51"/>
        <v>33596.639999999999</v>
      </c>
      <c r="H142" s="26"/>
      <c r="I142" s="104">
        <v>4</v>
      </c>
      <c r="J142" s="105">
        <v>3000</v>
      </c>
      <c r="K142" s="106">
        <f t="shared" si="47"/>
        <v>750</v>
      </c>
      <c r="L142" s="107">
        <v>4</v>
      </c>
      <c r="M142" s="105">
        <f>F142/V142*60</f>
        <v>2687.9999999999964</v>
      </c>
      <c r="N142" s="106">
        <f>M142/L142</f>
        <v>671.99999999999909</v>
      </c>
      <c r="O142" s="108">
        <f>L142-I142</f>
        <v>0</v>
      </c>
      <c r="P142" s="109">
        <f>N142-K142</f>
        <v>-78.000000000000909</v>
      </c>
      <c r="Q142" s="110">
        <f>N142/K142</f>
        <v>0.8959999999999988</v>
      </c>
      <c r="R142" s="307"/>
      <c r="S142" s="47">
        <v>0.76249999999999996</v>
      </c>
      <c r="T142" s="48">
        <v>0.79114583333333333</v>
      </c>
      <c r="U142" s="111">
        <v>14.999999999999947</v>
      </c>
      <c r="V142" s="112">
        <v>41.250000000000057</v>
      </c>
      <c r="W142" s="113"/>
      <c r="X142" s="116"/>
      <c r="Y142" s="295"/>
      <c r="Z142" s="296"/>
      <c r="AA142" s="117">
        <f>M142-J142</f>
        <v>-312.00000000000364</v>
      </c>
      <c r="AB142" s="110">
        <f>M142/J142</f>
        <v>0.8959999999999988</v>
      </c>
      <c r="AC142" s="291"/>
    </row>
    <row r="143" spans="1:29" ht="15.75" customHeight="1">
      <c r="A143" s="312"/>
      <c r="B143" s="100" t="s">
        <v>120</v>
      </c>
      <c r="C143" s="293" t="s">
        <v>155</v>
      </c>
      <c r="D143" s="294"/>
      <c r="E143" s="101">
        <v>14.28</v>
      </c>
      <c r="F143" s="102">
        <v>4721</v>
      </c>
      <c r="G143" s="103">
        <f t="shared" si="51"/>
        <v>67415.87999999999</v>
      </c>
      <c r="H143" s="26">
        <v>2</v>
      </c>
      <c r="I143" s="104">
        <v>3</v>
      </c>
      <c r="J143" s="105">
        <v>3600</v>
      </c>
      <c r="K143" s="106">
        <f t="shared" si="47"/>
        <v>1200</v>
      </c>
      <c r="L143" s="107">
        <v>3</v>
      </c>
      <c r="M143" s="105">
        <f>F143/V143*60</f>
        <v>3117.886626307095</v>
      </c>
      <c r="N143" s="106">
        <f>M143/L143</f>
        <v>1039.2955421023651</v>
      </c>
      <c r="O143" s="108">
        <f>L143-I143</f>
        <v>0</v>
      </c>
      <c r="P143" s="109">
        <f>N143-K143</f>
        <v>-160.70445789763494</v>
      </c>
      <c r="Q143" s="110">
        <f>N143/K143</f>
        <v>0.86607961841863756</v>
      </c>
      <c r="R143" s="307"/>
      <c r="S143" s="47">
        <v>0.8014930555555555</v>
      </c>
      <c r="T143" s="48">
        <v>0.86458333333333337</v>
      </c>
      <c r="U143" s="111">
        <v>14.899999999999931</v>
      </c>
      <c r="V143" s="112">
        <v>90.850000000000136</v>
      </c>
      <c r="W143" s="113">
        <v>0.86458333333333337</v>
      </c>
      <c r="X143" s="116">
        <v>0.91695601851851849</v>
      </c>
      <c r="Y143" s="295"/>
      <c r="Z143" s="296"/>
      <c r="AA143" s="117">
        <f>M143-J143</f>
        <v>-482.11337369290504</v>
      </c>
      <c r="AB143" s="110">
        <f>M143/J143</f>
        <v>0.86607961841863745</v>
      </c>
      <c r="AC143" s="291"/>
    </row>
    <row r="144" spans="1:29" ht="15.75" customHeight="1">
      <c r="A144" s="312"/>
      <c r="B144" s="100" t="s">
        <v>120</v>
      </c>
      <c r="C144" s="293" t="s">
        <v>153</v>
      </c>
      <c r="D144" s="294"/>
      <c r="E144" s="101">
        <v>14.03</v>
      </c>
      <c r="F144" s="102">
        <v>4770</v>
      </c>
      <c r="G144" s="103">
        <f t="shared" si="51"/>
        <v>66923.099999999991</v>
      </c>
      <c r="H144" s="26"/>
      <c r="I144" s="104">
        <v>3</v>
      </c>
      <c r="J144" s="105">
        <v>3000</v>
      </c>
      <c r="K144" s="106">
        <f t="shared" si="47"/>
        <v>1000</v>
      </c>
      <c r="L144" s="107">
        <v>3</v>
      </c>
      <c r="M144" s="105">
        <f>F144/V144*60</f>
        <v>2685.2228303361976</v>
      </c>
      <c r="N144" s="106">
        <f>M144/L144</f>
        <v>895.0742767787325</v>
      </c>
      <c r="O144" s="108">
        <f>L144-I144</f>
        <v>0</v>
      </c>
      <c r="P144" s="109">
        <f>N144-K144</f>
        <v>-104.9257232212675</v>
      </c>
      <c r="Q144" s="110">
        <f>N144/K144</f>
        <v>0.89507427677873252</v>
      </c>
      <c r="R144" s="307"/>
      <c r="S144" s="47">
        <v>0.91695601851851849</v>
      </c>
      <c r="T144" s="48">
        <v>0.99097222222222225</v>
      </c>
      <c r="U144" s="111">
        <v>75.416666666666572</v>
      </c>
      <c r="V144" s="112">
        <v>106.58333333333343</v>
      </c>
      <c r="W144" s="113"/>
      <c r="X144" s="116"/>
      <c r="Y144" s="295"/>
      <c r="Z144" s="296"/>
      <c r="AA144" s="117">
        <f>M144-J144</f>
        <v>-314.7771696638024</v>
      </c>
      <c r="AB144" s="110">
        <f>M144/J144</f>
        <v>0.89507427677873252</v>
      </c>
      <c r="AC144" s="291"/>
    </row>
    <row r="145" spans="1:29" ht="15.75" customHeight="1">
      <c r="A145" s="312"/>
      <c r="B145" s="100"/>
      <c r="C145" s="293"/>
      <c r="D145" s="294"/>
      <c r="E145" s="101"/>
      <c r="F145" s="102"/>
      <c r="G145" s="103"/>
      <c r="H145" s="13"/>
      <c r="I145" s="104"/>
      <c r="J145" s="105"/>
      <c r="K145" s="106"/>
      <c r="L145" s="118"/>
      <c r="M145" s="105"/>
      <c r="N145" s="106"/>
      <c r="O145" s="108"/>
      <c r="P145" s="109"/>
      <c r="Q145" s="110"/>
      <c r="R145" s="307"/>
      <c r="S145" s="47"/>
      <c r="T145" s="48"/>
      <c r="U145" s="111"/>
      <c r="V145" s="112"/>
      <c r="W145" s="113"/>
      <c r="X145" s="116"/>
      <c r="Y145" s="295"/>
      <c r="Z145" s="296"/>
      <c r="AA145" s="117"/>
      <c r="AB145" s="110"/>
      <c r="AC145" s="291"/>
    </row>
    <row r="146" spans="1:29" ht="15.75" customHeight="1">
      <c r="A146" s="312"/>
      <c r="B146" s="100"/>
      <c r="C146" s="293"/>
      <c r="D146" s="294"/>
      <c r="E146" s="101"/>
      <c r="F146" s="102"/>
      <c r="G146" s="121"/>
      <c r="H146" s="122"/>
      <c r="I146" s="104"/>
      <c r="J146" s="105"/>
      <c r="K146" s="106"/>
      <c r="L146" s="107"/>
      <c r="M146" s="105"/>
      <c r="N146" s="106"/>
      <c r="O146" s="108"/>
      <c r="P146" s="109"/>
      <c r="Q146" s="110"/>
      <c r="R146" s="307"/>
      <c r="S146" s="47"/>
      <c r="T146" s="48"/>
      <c r="U146" s="111"/>
      <c r="V146" s="112"/>
      <c r="W146" s="113"/>
      <c r="X146" s="116"/>
      <c r="Y146" s="295"/>
      <c r="Z146" s="296"/>
      <c r="AA146" s="117"/>
      <c r="AB146" s="110"/>
      <c r="AC146" s="291"/>
    </row>
    <row r="147" spans="1:29" ht="15.75" customHeight="1">
      <c r="A147" s="312"/>
      <c r="B147" s="100"/>
      <c r="C147" s="293"/>
      <c r="D147" s="294"/>
      <c r="E147" s="101"/>
      <c r="F147" s="102"/>
      <c r="G147" s="121"/>
      <c r="H147" s="62"/>
      <c r="I147" s="104"/>
      <c r="J147" s="105"/>
      <c r="K147" s="106"/>
      <c r="L147" s="118"/>
      <c r="M147" s="105"/>
      <c r="N147" s="106"/>
      <c r="O147" s="123"/>
      <c r="P147" s="124"/>
      <c r="Q147" s="125"/>
      <c r="R147" s="307"/>
      <c r="S147" s="47"/>
      <c r="T147" s="48"/>
      <c r="U147" s="111"/>
      <c r="V147" s="112"/>
      <c r="W147" s="113"/>
      <c r="X147" s="116"/>
      <c r="Y147" s="295"/>
      <c r="Z147" s="296"/>
      <c r="AA147" s="117"/>
      <c r="AB147" s="110"/>
      <c r="AC147" s="291"/>
    </row>
    <row r="148" spans="1:29" ht="15.75" customHeight="1">
      <c r="A148" s="312"/>
      <c r="B148" s="100"/>
      <c r="C148" s="293"/>
      <c r="D148" s="294"/>
      <c r="E148" s="101"/>
      <c r="F148" s="102"/>
      <c r="G148" s="121"/>
      <c r="H148" s="62"/>
      <c r="I148" s="104"/>
      <c r="J148" s="105"/>
      <c r="K148" s="106"/>
      <c r="L148" s="118"/>
      <c r="M148" s="105"/>
      <c r="N148" s="106"/>
      <c r="O148" s="123"/>
      <c r="P148" s="124"/>
      <c r="Q148" s="125"/>
      <c r="R148" s="307"/>
      <c r="S148" s="47"/>
      <c r="T148" s="48"/>
      <c r="U148" s="111"/>
      <c r="V148" s="112"/>
      <c r="W148" s="113"/>
      <c r="X148" s="116"/>
      <c r="Y148" s="295"/>
      <c r="Z148" s="296"/>
      <c r="AA148" s="117"/>
      <c r="AB148" s="110"/>
      <c r="AC148" s="291"/>
    </row>
    <row r="149" spans="1:29" ht="15.75" customHeight="1">
      <c r="A149" s="312"/>
      <c r="B149" s="100"/>
      <c r="C149" s="293"/>
      <c r="D149" s="294"/>
      <c r="E149" s="101"/>
      <c r="F149" s="102"/>
      <c r="G149" s="121"/>
      <c r="H149" s="62"/>
      <c r="I149" s="104"/>
      <c r="J149" s="105"/>
      <c r="K149" s="106"/>
      <c r="L149" s="118"/>
      <c r="M149" s="105"/>
      <c r="N149" s="106"/>
      <c r="O149" s="123"/>
      <c r="P149" s="124"/>
      <c r="Q149" s="125"/>
      <c r="R149" s="307"/>
      <c r="S149" s="47"/>
      <c r="T149" s="48"/>
      <c r="U149" s="111"/>
      <c r="V149" s="112"/>
      <c r="W149" s="113"/>
      <c r="X149" s="116"/>
      <c r="Y149" s="295"/>
      <c r="Z149" s="296"/>
      <c r="AA149" s="117"/>
      <c r="AB149" s="110"/>
      <c r="AC149" s="291"/>
    </row>
    <row r="150" spans="1:29" ht="15.75" customHeight="1">
      <c r="A150" s="312"/>
      <c r="B150" s="100"/>
      <c r="C150" s="293"/>
      <c r="D150" s="294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307"/>
      <c r="S150" s="47"/>
      <c r="T150" s="48"/>
      <c r="U150" s="111"/>
      <c r="V150" s="112"/>
      <c r="W150" s="113"/>
      <c r="X150" s="116"/>
      <c r="Y150" s="295"/>
      <c r="Z150" s="296"/>
      <c r="AA150" s="117"/>
      <c r="AB150" s="110"/>
      <c r="AC150" s="291"/>
    </row>
    <row r="151" spans="1:29" ht="15.75" customHeight="1">
      <c r="A151" s="312"/>
      <c r="B151" s="100"/>
      <c r="C151" s="293"/>
      <c r="D151" s="294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307"/>
      <c r="S151" s="47"/>
      <c r="T151" s="48"/>
      <c r="U151" s="111"/>
      <c r="V151" s="112"/>
      <c r="W151" s="126"/>
      <c r="X151" s="127"/>
      <c r="Y151" s="295"/>
      <c r="Z151" s="296"/>
      <c r="AA151" s="117"/>
      <c r="AB151" s="110"/>
      <c r="AC151" s="291"/>
    </row>
    <row r="152" spans="1:29" ht="15.75" customHeight="1">
      <c r="A152" s="312"/>
      <c r="B152" s="100"/>
      <c r="C152" s="293"/>
      <c r="D152" s="294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307"/>
      <c r="S152" s="47"/>
      <c r="T152" s="48"/>
      <c r="U152" s="111"/>
      <c r="V152" s="112"/>
      <c r="W152" s="126"/>
      <c r="X152" s="127"/>
      <c r="Y152" s="295"/>
      <c r="Z152" s="296"/>
      <c r="AA152" s="117"/>
      <c r="AB152" s="110"/>
      <c r="AC152" s="291"/>
    </row>
    <row r="153" spans="1:29" ht="15.75" customHeight="1">
      <c r="A153" s="312"/>
      <c r="B153" s="100"/>
      <c r="C153" s="293"/>
      <c r="D153" s="294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307"/>
      <c r="S153" s="47"/>
      <c r="T153" s="48"/>
      <c r="U153" s="111"/>
      <c r="V153" s="112"/>
      <c r="W153" s="126"/>
      <c r="X153" s="127"/>
      <c r="Y153" s="295"/>
      <c r="Z153" s="296"/>
      <c r="AA153" s="117"/>
      <c r="AB153" s="110"/>
      <c r="AC153" s="291"/>
    </row>
    <row r="154" spans="1:29" ht="15.75" customHeight="1">
      <c r="A154" s="312"/>
      <c r="B154" s="100"/>
      <c r="C154" s="293"/>
      <c r="D154" s="294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307"/>
      <c r="S154" s="47"/>
      <c r="T154" s="48"/>
      <c r="U154" s="111"/>
      <c r="V154" s="112"/>
      <c r="W154" s="126"/>
      <c r="X154" s="127"/>
      <c r="Y154" s="295"/>
      <c r="Z154" s="296"/>
      <c r="AA154" s="117"/>
      <c r="AB154" s="110"/>
      <c r="AC154" s="291"/>
    </row>
    <row r="155" spans="1:29" ht="15.75" customHeight="1">
      <c r="A155" s="312"/>
      <c r="B155" s="100"/>
      <c r="C155" s="293"/>
      <c r="D155" s="294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307"/>
      <c r="S155" s="47"/>
      <c r="T155" s="48"/>
      <c r="U155" s="111"/>
      <c r="V155" s="112"/>
      <c r="W155" s="126"/>
      <c r="X155" s="127"/>
      <c r="Y155" s="295"/>
      <c r="Z155" s="296"/>
      <c r="AA155" s="117"/>
      <c r="AB155" s="110"/>
      <c r="AC155" s="291"/>
    </row>
    <row r="156" spans="1:29" ht="15.75" customHeight="1">
      <c r="A156" s="312"/>
      <c r="B156" s="100"/>
      <c r="C156" s="293"/>
      <c r="D156" s="294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307"/>
      <c r="S156" s="119"/>
      <c r="T156" s="120"/>
      <c r="U156" s="130"/>
      <c r="V156" s="131"/>
      <c r="W156" s="126"/>
      <c r="X156" s="127"/>
      <c r="Y156" s="295"/>
      <c r="Z156" s="296"/>
      <c r="AA156" s="165"/>
      <c r="AB156" s="125"/>
      <c r="AC156" s="291"/>
    </row>
    <row r="157" spans="1:29" ht="15.75" customHeight="1" thickBot="1">
      <c r="A157" s="313"/>
      <c r="B157" s="133" t="s">
        <v>117</v>
      </c>
      <c r="C157" s="297"/>
      <c r="D157" s="297"/>
      <c r="E157" s="134"/>
      <c r="F157" s="99"/>
      <c r="G157" s="135"/>
      <c r="H157" s="69"/>
      <c r="I157" s="136">
        <f t="shared" ref="I157:J157" si="52">AVERAGE(I141:I156)</f>
        <v>3.25</v>
      </c>
      <c r="J157" s="137">
        <f t="shared" si="52"/>
        <v>3150</v>
      </c>
      <c r="K157" s="138">
        <f t="shared" ref="K157" si="53">J157/I157</f>
        <v>969.23076923076928</v>
      </c>
      <c r="L157" s="136">
        <f t="shared" ref="L157:M157" si="54">AVERAGE(L141:L156)</f>
        <v>3.25</v>
      </c>
      <c r="M157" s="137">
        <f t="shared" si="54"/>
        <v>2794.1183399006254</v>
      </c>
      <c r="N157" s="138">
        <f t="shared" ref="N157:N162" si="55">M157/L157</f>
        <v>859.7287199694232</v>
      </c>
      <c r="O157" s="139">
        <f t="shared" ref="O157:O162" si="56">L157-I157</f>
        <v>0</v>
      </c>
      <c r="P157" s="140">
        <f t="shared" ref="P157:P162" si="57">N157-K157</f>
        <v>-109.50204926134609</v>
      </c>
      <c r="Q157" s="141">
        <f t="shared" ref="Q157:Q162" si="58">N157/K157</f>
        <v>0.88702169520654772</v>
      </c>
      <c r="R157" s="308"/>
      <c r="S157" s="142">
        <f>S141</f>
        <v>0.7086689814814815</v>
      </c>
      <c r="T157" s="143">
        <f>INDEX(T141:T156,COUNTA(T141:T156))</f>
        <v>0.99097222222222225</v>
      </c>
      <c r="U157" s="144"/>
      <c r="V157" s="166"/>
      <c r="W157" s="99"/>
      <c r="X157" s="69"/>
      <c r="Y157" s="298"/>
      <c r="Z157" s="299"/>
      <c r="AA157" s="168">
        <f t="shared" ref="AA157:AA162" si="59">M157-J157</f>
        <v>-355.88166009937459</v>
      </c>
      <c r="AB157" s="141">
        <f t="shared" ref="AB157:AB162" si="60">M157/J157</f>
        <v>0.88702169520654772</v>
      </c>
      <c r="AC157" s="292"/>
    </row>
    <row r="158" spans="1:29" ht="15.75" customHeight="1">
      <c r="A158" s="300" t="s">
        <v>156</v>
      </c>
      <c r="B158" s="114" t="s">
        <v>120</v>
      </c>
      <c r="C158" s="304" t="s">
        <v>158</v>
      </c>
      <c r="D158" s="305"/>
      <c r="E158" s="147">
        <v>18.18</v>
      </c>
      <c r="F158" s="97">
        <v>1284</v>
      </c>
      <c r="G158" s="148">
        <f t="shared" ref="G158:G162" si="61">E158*F158</f>
        <v>23343.119999999999</v>
      </c>
      <c r="H158" s="149"/>
      <c r="I158" s="150">
        <v>3</v>
      </c>
      <c r="J158" s="151">
        <v>3600</v>
      </c>
      <c r="K158" s="152">
        <f>J158/I158</f>
        <v>1200</v>
      </c>
      <c r="L158" s="153">
        <v>3</v>
      </c>
      <c r="M158" s="151">
        <f>F158/V158*60</f>
        <v>3123.2432432432474</v>
      </c>
      <c r="N158" s="152">
        <f t="shared" si="55"/>
        <v>1041.0810810810824</v>
      </c>
      <c r="O158" s="154">
        <f t="shared" si="56"/>
        <v>0</v>
      </c>
      <c r="P158" s="155">
        <f t="shared" si="57"/>
        <v>-158.9189189189176</v>
      </c>
      <c r="Q158" s="156">
        <f t="shared" si="58"/>
        <v>0.8675675675675687</v>
      </c>
      <c r="R158" s="306">
        <f>Q174</f>
        <v>0.87403532115235538</v>
      </c>
      <c r="S158" s="157">
        <v>0.70856481481481481</v>
      </c>
      <c r="T158" s="158">
        <v>0.72569444444444442</v>
      </c>
      <c r="U158" s="159"/>
      <c r="V158" s="160">
        <v>24.666666666666632</v>
      </c>
      <c r="W158" s="158"/>
      <c r="X158" s="169"/>
      <c r="Y158" s="309"/>
      <c r="Z158" s="310"/>
      <c r="AA158" s="171">
        <f t="shared" si="59"/>
        <v>-476.75675675675257</v>
      </c>
      <c r="AB158" s="156">
        <f t="shared" si="60"/>
        <v>0.8675675675675687</v>
      </c>
      <c r="AC158" s="290">
        <f>AB174</f>
        <v>0.87403532115235527</v>
      </c>
    </row>
    <row r="159" spans="1:29" ht="15.75" customHeight="1">
      <c r="A159" s="301"/>
      <c r="B159" s="100" t="s">
        <v>120</v>
      </c>
      <c r="C159" s="293" t="s">
        <v>159</v>
      </c>
      <c r="D159" s="294"/>
      <c r="E159" s="101">
        <v>24.82</v>
      </c>
      <c r="F159" s="102">
        <v>2778</v>
      </c>
      <c r="G159" s="103">
        <f t="shared" si="61"/>
        <v>68949.960000000006</v>
      </c>
      <c r="H159" s="26"/>
      <c r="I159" s="104">
        <v>4</v>
      </c>
      <c r="J159" s="105">
        <v>3300</v>
      </c>
      <c r="K159" s="106">
        <f t="shared" si="47"/>
        <v>825</v>
      </c>
      <c r="L159" s="107">
        <v>4</v>
      </c>
      <c r="M159" s="105">
        <f>F159/V159*60</f>
        <v>2924.2105263157914</v>
      </c>
      <c r="N159" s="106">
        <f t="shared" si="55"/>
        <v>731.05263157894785</v>
      </c>
      <c r="O159" s="108">
        <f t="shared" si="56"/>
        <v>0</v>
      </c>
      <c r="P159" s="109">
        <f t="shared" si="57"/>
        <v>-93.947368421052147</v>
      </c>
      <c r="Q159" s="110">
        <f t="shared" si="58"/>
        <v>0.8861244019138762</v>
      </c>
      <c r="R159" s="307"/>
      <c r="S159" s="47">
        <v>0.73611111111111116</v>
      </c>
      <c r="T159" s="48">
        <v>0.77569444444444446</v>
      </c>
      <c r="U159" s="111">
        <v>15.000000000000107</v>
      </c>
      <c r="V159" s="112">
        <v>56.999999999999957</v>
      </c>
      <c r="W159" s="113"/>
      <c r="X159" s="13"/>
      <c r="Y159" s="295"/>
      <c r="Z159" s="296"/>
      <c r="AA159" s="172">
        <f t="shared" si="59"/>
        <v>-375.78947368420859</v>
      </c>
      <c r="AB159" s="110">
        <f t="shared" si="60"/>
        <v>0.8861244019138762</v>
      </c>
      <c r="AC159" s="291"/>
    </row>
    <row r="160" spans="1:29" ht="15.75" customHeight="1">
      <c r="A160" s="301"/>
      <c r="B160" s="100" t="s">
        <v>120</v>
      </c>
      <c r="C160" s="293" t="s">
        <v>160</v>
      </c>
      <c r="D160" s="294"/>
      <c r="E160" s="101">
        <v>25.03</v>
      </c>
      <c r="F160" s="102">
        <v>2222</v>
      </c>
      <c r="G160" s="103">
        <f t="shared" si="61"/>
        <v>55616.66</v>
      </c>
      <c r="H160" s="26"/>
      <c r="I160" s="104">
        <v>4</v>
      </c>
      <c r="J160" s="105">
        <v>3300</v>
      </c>
      <c r="K160" s="106">
        <f t="shared" si="47"/>
        <v>825</v>
      </c>
      <c r="L160" s="107">
        <v>4</v>
      </c>
      <c r="M160" s="105">
        <f>F160/V160*60</f>
        <v>2922.6160029229054</v>
      </c>
      <c r="N160" s="106">
        <f t="shared" si="55"/>
        <v>730.65400073072635</v>
      </c>
      <c r="O160" s="108">
        <f t="shared" si="56"/>
        <v>0</v>
      </c>
      <c r="P160" s="109">
        <f t="shared" si="57"/>
        <v>-94.345999269273648</v>
      </c>
      <c r="Q160" s="110">
        <f t="shared" si="58"/>
        <v>0.88564121300694099</v>
      </c>
      <c r="R160" s="307"/>
      <c r="S160" s="47">
        <v>0.78637731481481477</v>
      </c>
      <c r="T160" s="48">
        <v>0.81805555555555554</v>
      </c>
      <c r="U160" s="111">
        <v>15.383333333333233</v>
      </c>
      <c r="V160" s="112">
        <v>45.61666666666671</v>
      </c>
      <c r="W160" s="113"/>
      <c r="X160" s="13"/>
      <c r="Y160" s="295"/>
      <c r="Z160" s="296"/>
      <c r="AA160" s="172">
        <f t="shared" si="59"/>
        <v>-377.38399707709459</v>
      </c>
      <c r="AB160" s="110">
        <f t="shared" si="60"/>
        <v>0.88564121300694099</v>
      </c>
      <c r="AC160" s="291"/>
    </row>
    <row r="161" spans="1:29" ht="15.75" customHeight="1">
      <c r="A161" s="301"/>
      <c r="B161" s="100" t="s">
        <v>120</v>
      </c>
      <c r="C161" s="293" t="s">
        <v>157</v>
      </c>
      <c r="D161" s="294"/>
      <c r="E161" s="101">
        <v>18.18</v>
      </c>
      <c r="F161" s="102">
        <v>3590</v>
      </c>
      <c r="G161" s="103">
        <f t="shared" si="61"/>
        <v>65266.2</v>
      </c>
      <c r="H161" s="26"/>
      <c r="I161" s="104">
        <v>3</v>
      </c>
      <c r="J161" s="105">
        <v>3600</v>
      </c>
      <c r="K161" s="106">
        <f t="shared" si="47"/>
        <v>1200</v>
      </c>
      <c r="L161" s="107">
        <v>3</v>
      </c>
      <c r="M161" s="105">
        <f>F161/V161*60</f>
        <v>3120.2317720907786</v>
      </c>
      <c r="N161" s="106">
        <f t="shared" si="55"/>
        <v>1040.0772573635929</v>
      </c>
      <c r="O161" s="108">
        <f t="shared" si="56"/>
        <v>0</v>
      </c>
      <c r="P161" s="109">
        <f t="shared" si="57"/>
        <v>-159.92274263640707</v>
      </c>
      <c r="Q161" s="110">
        <f t="shared" si="58"/>
        <v>0.86673104780299415</v>
      </c>
      <c r="R161" s="307"/>
      <c r="S161" s="47">
        <v>0.82847222222222228</v>
      </c>
      <c r="T161" s="48">
        <v>0.87641203703703707</v>
      </c>
      <c r="U161" s="111">
        <v>15.000000000000107</v>
      </c>
      <c r="V161" s="112">
        <v>69.033333333333303</v>
      </c>
      <c r="W161" s="113">
        <v>0.87641203703703707</v>
      </c>
      <c r="X161" s="116">
        <v>0.92928240740740742</v>
      </c>
      <c r="Y161" s="295"/>
      <c r="Z161" s="296"/>
      <c r="AA161" s="172">
        <f t="shared" si="59"/>
        <v>-479.76822790922142</v>
      </c>
      <c r="AB161" s="110">
        <f t="shared" si="60"/>
        <v>0.86673104780299404</v>
      </c>
      <c r="AC161" s="291"/>
    </row>
    <row r="162" spans="1:29" ht="15.75" customHeight="1">
      <c r="A162" s="302"/>
      <c r="B162" s="100" t="s">
        <v>120</v>
      </c>
      <c r="C162" s="293" t="s">
        <v>155</v>
      </c>
      <c r="D162" s="294"/>
      <c r="E162" s="101">
        <v>14.28</v>
      </c>
      <c r="F162" s="102">
        <v>4980</v>
      </c>
      <c r="G162" s="103">
        <f t="shared" si="61"/>
        <v>71114.399999999994</v>
      </c>
      <c r="H162" s="13"/>
      <c r="I162" s="104">
        <v>3</v>
      </c>
      <c r="J162" s="105">
        <v>3600</v>
      </c>
      <c r="K162" s="106">
        <f t="shared" si="47"/>
        <v>1200</v>
      </c>
      <c r="L162" s="118">
        <v>3</v>
      </c>
      <c r="M162" s="105">
        <f>F162/V162*60</f>
        <v>3117.9130434782605</v>
      </c>
      <c r="N162" s="106">
        <f t="shared" si="55"/>
        <v>1039.3043478260868</v>
      </c>
      <c r="O162" s="108">
        <f t="shared" si="56"/>
        <v>0</v>
      </c>
      <c r="P162" s="109">
        <f t="shared" si="57"/>
        <v>-160.69565217391323</v>
      </c>
      <c r="Q162" s="110">
        <f t="shared" si="58"/>
        <v>0.86608695652173895</v>
      </c>
      <c r="R162" s="307"/>
      <c r="S162" s="47">
        <v>0.92928240740740742</v>
      </c>
      <c r="T162" s="48">
        <v>0.99583333333333335</v>
      </c>
      <c r="U162" s="111">
        <v>76.133333333333297</v>
      </c>
      <c r="V162" s="112">
        <v>95.833333333333343</v>
      </c>
      <c r="W162" s="113"/>
      <c r="X162" s="116"/>
      <c r="Y162" s="295"/>
      <c r="Z162" s="296"/>
      <c r="AA162" s="172">
        <f t="shared" si="59"/>
        <v>-482.08695652173947</v>
      </c>
      <c r="AB162" s="110">
        <f t="shared" si="60"/>
        <v>0.86608695652173906</v>
      </c>
      <c r="AC162" s="291"/>
    </row>
    <row r="163" spans="1:29" ht="15.75" customHeight="1">
      <c r="A163" s="302"/>
      <c r="B163" s="100"/>
      <c r="C163" s="293"/>
      <c r="D163" s="294"/>
      <c r="E163" s="101"/>
      <c r="F163" s="102"/>
      <c r="G163" s="121"/>
      <c r="H163" s="122"/>
      <c r="I163" s="104"/>
      <c r="J163" s="105"/>
      <c r="K163" s="106"/>
      <c r="L163" s="107"/>
      <c r="M163" s="105"/>
      <c r="N163" s="106"/>
      <c r="O163" s="108"/>
      <c r="P163" s="109"/>
      <c r="Q163" s="110"/>
      <c r="R163" s="307"/>
      <c r="S163" s="47"/>
      <c r="T163" s="48"/>
      <c r="U163" s="111"/>
      <c r="V163" s="112"/>
      <c r="W163" s="113"/>
      <c r="X163" s="50"/>
      <c r="Y163" s="295"/>
      <c r="Z163" s="296"/>
      <c r="AA163" s="172"/>
      <c r="AB163" s="110"/>
      <c r="AC163" s="291"/>
    </row>
    <row r="164" spans="1:29" ht="15.75" customHeight="1">
      <c r="A164" s="302"/>
      <c r="B164" s="100"/>
      <c r="C164" s="293"/>
      <c r="D164" s="294"/>
      <c r="E164" s="101"/>
      <c r="F164" s="102"/>
      <c r="G164" s="121"/>
      <c r="H164" s="62"/>
      <c r="I164" s="104"/>
      <c r="J164" s="105"/>
      <c r="K164" s="106"/>
      <c r="L164" s="118"/>
      <c r="M164" s="105"/>
      <c r="N164" s="106"/>
      <c r="O164" s="123"/>
      <c r="P164" s="124"/>
      <c r="Q164" s="125"/>
      <c r="R164" s="307"/>
      <c r="S164" s="47"/>
      <c r="T164" s="48"/>
      <c r="U164" s="111"/>
      <c r="V164" s="112"/>
      <c r="W164" s="113"/>
      <c r="X164" s="116"/>
      <c r="Y164" s="295"/>
      <c r="Z164" s="296"/>
      <c r="AA164" s="172"/>
      <c r="AB164" s="110"/>
      <c r="AC164" s="291"/>
    </row>
    <row r="165" spans="1:29" ht="15.75" customHeight="1">
      <c r="A165" s="302"/>
      <c r="B165" s="100"/>
      <c r="C165" s="293"/>
      <c r="D165" s="294"/>
      <c r="E165" s="101"/>
      <c r="F165" s="102"/>
      <c r="G165" s="121"/>
      <c r="H165" s="62"/>
      <c r="I165" s="104"/>
      <c r="J165" s="105"/>
      <c r="K165" s="106"/>
      <c r="L165" s="118"/>
      <c r="M165" s="105"/>
      <c r="N165" s="106"/>
      <c r="O165" s="123"/>
      <c r="P165" s="124"/>
      <c r="Q165" s="125"/>
      <c r="R165" s="307"/>
      <c r="S165" s="47"/>
      <c r="T165" s="48"/>
      <c r="U165" s="111"/>
      <c r="V165" s="112"/>
      <c r="W165" s="113"/>
      <c r="X165" s="116"/>
      <c r="Y165" s="295"/>
      <c r="Z165" s="296"/>
      <c r="AA165" s="172"/>
      <c r="AB165" s="110"/>
      <c r="AC165" s="291"/>
    </row>
    <row r="166" spans="1:29" ht="15.75" customHeight="1">
      <c r="A166" s="302"/>
      <c r="B166" s="100"/>
      <c r="C166" s="293"/>
      <c r="D166" s="294"/>
      <c r="E166" s="101"/>
      <c r="F166" s="102"/>
      <c r="G166" s="121"/>
      <c r="H166" s="62"/>
      <c r="I166" s="104"/>
      <c r="J166" s="105"/>
      <c r="K166" s="106"/>
      <c r="L166" s="118"/>
      <c r="M166" s="105"/>
      <c r="N166" s="106"/>
      <c r="O166" s="123"/>
      <c r="P166" s="124"/>
      <c r="Q166" s="125"/>
      <c r="R166" s="307"/>
      <c r="S166" s="47"/>
      <c r="T166" s="48"/>
      <c r="U166" s="111"/>
      <c r="V166" s="112"/>
      <c r="W166" s="126"/>
      <c r="X166" s="127"/>
      <c r="Y166" s="295"/>
      <c r="Z166" s="296"/>
      <c r="AA166" s="172"/>
      <c r="AB166" s="110"/>
      <c r="AC166" s="291"/>
    </row>
    <row r="167" spans="1:29" ht="15.75" customHeight="1">
      <c r="A167" s="302"/>
      <c r="B167" s="100"/>
      <c r="C167" s="293"/>
      <c r="D167" s="294"/>
      <c r="E167" s="101"/>
      <c r="F167" s="102"/>
      <c r="G167" s="121"/>
      <c r="H167" s="62"/>
      <c r="I167" s="104"/>
      <c r="J167" s="105"/>
      <c r="K167" s="106"/>
      <c r="L167" s="118"/>
      <c r="M167" s="105"/>
      <c r="N167" s="106"/>
      <c r="O167" s="123"/>
      <c r="P167" s="124"/>
      <c r="Q167" s="125"/>
      <c r="R167" s="307"/>
      <c r="S167" s="47"/>
      <c r="T167" s="48"/>
      <c r="U167" s="111"/>
      <c r="V167" s="112"/>
      <c r="W167" s="126"/>
      <c r="X167" s="127"/>
      <c r="Y167" s="295"/>
      <c r="Z167" s="296"/>
      <c r="AA167" s="172"/>
      <c r="AB167" s="110"/>
      <c r="AC167" s="291"/>
    </row>
    <row r="168" spans="1:29" ht="15.75" customHeight="1">
      <c r="A168" s="302"/>
      <c r="B168" s="100"/>
      <c r="C168" s="293"/>
      <c r="D168" s="294"/>
      <c r="E168" s="101"/>
      <c r="F168" s="102"/>
      <c r="G168" s="121"/>
      <c r="H168" s="62"/>
      <c r="I168" s="104"/>
      <c r="J168" s="105"/>
      <c r="K168" s="106"/>
      <c r="L168" s="118"/>
      <c r="M168" s="105"/>
      <c r="N168" s="106"/>
      <c r="O168" s="123"/>
      <c r="P168" s="124"/>
      <c r="Q168" s="125"/>
      <c r="R168" s="307"/>
      <c r="S168" s="47"/>
      <c r="T168" s="48"/>
      <c r="U168" s="111"/>
      <c r="V168" s="112"/>
      <c r="W168" s="126"/>
      <c r="X168" s="127"/>
      <c r="Y168" s="295"/>
      <c r="Z168" s="296"/>
      <c r="AA168" s="172"/>
      <c r="AB168" s="110"/>
      <c r="AC168" s="291"/>
    </row>
    <row r="169" spans="1:29" ht="15.75" customHeight="1">
      <c r="A169" s="302"/>
      <c r="B169" s="100"/>
      <c r="C169" s="293"/>
      <c r="D169" s="294"/>
      <c r="E169" s="101"/>
      <c r="F169" s="102"/>
      <c r="G169" s="121"/>
      <c r="H169" s="62"/>
      <c r="I169" s="104"/>
      <c r="J169" s="105"/>
      <c r="K169" s="106"/>
      <c r="L169" s="118"/>
      <c r="M169" s="105"/>
      <c r="N169" s="106"/>
      <c r="O169" s="123"/>
      <c r="P169" s="124"/>
      <c r="Q169" s="125"/>
      <c r="R169" s="307"/>
      <c r="S169" s="47"/>
      <c r="T169" s="48"/>
      <c r="U169" s="111"/>
      <c r="V169" s="112"/>
      <c r="W169" s="126"/>
      <c r="X169" s="127"/>
      <c r="Y169" s="295"/>
      <c r="Z169" s="296"/>
      <c r="AA169" s="172"/>
      <c r="AB169" s="110"/>
      <c r="AC169" s="291"/>
    </row>
    <row r="170" spans="1:29" ht="15.75" customHeight="1">
      <c r="A170" s="302"/>
      <c r="B170" s="100"/>
      <c r="C170" s="293"/>
      <c r="D170" s="294"/>
      <c r="E170" s="101"/>
      <c r="F170" s="102"/>
      <c r="G170" s="121"/>
      <c r="H170" s="62"/>
      <c r="I170" s="104"/>
      <c r="J170" s="105"/>
      <c r="K170" s="106"/>
      <c r="L170" s="118"/>
      <c r="M170" s="105"/>
      <c r="N170" s="106"/>
      <c r="O170" s="123"/>
      <c r="P170" s="124"/>
      <c r="Q170" s="125"/>
      <c r="R170" s="307"/>
      <c r="S170" s="47"/>
      <c r="T170" s="48"/>
      <c r="U170" s="111"/>
      <c r="V170" s="112"/>
      <c r="W170" s="126"/>
      <c r="X170" s="127"/>
      <c r="Y170" s="295"/>
      <c r="Z170" s="296"/>
      <c r="AA170" s="172"/>
      <c r="AB170" s="110"/>
      <c r="AC170" s="291"/>
    </row>
    <row r="171" spans="1:29" ht="15.75" customHeight="1">
      <c r="A171" s="302"/>
      <c r="B171" s="100"/>
      <c r="C171" s="293"/>
      <c r="D171" s="294"/>
      <c r="E171" s="101"/>
      <c r="F171" s="102"/>
      <c r="G171" s="121"/>
      <c r="H171" s="62"/>
      <c r="I171" s="104"/>
      <c r="J171" s="105"/>
      <c r="K171" s="106"/>
      <c r="L171" s="118"/>
      <c r="M171" s="105"/>
      <c r="N171" s="106"/>
      <c r="O171" s="123"/>
      <c r="P171" s="124"/>
      <c r="Q171" s="125"/>
      <c r="R171" s="307"/>
      <c r="S171" s="47"/>
      <c r="T171" s="48"/>
      <c r="U171" s="111"/>
      <c r="V171" s="112"/>
      <c r="W171" s="113"/>
      <c r="X171" s="116"/>
      <c r="Y171" s="295"/>
      <c r="Z171" s="296"/>
      <c r="AA171" s="172"/>
      <c r="AB171" s="110"/>
      <c r="AC171" s="291"/>
    </row>
    <row r="172" spans="1:29" ht="15.75" customHeight="1">
      <c r="A172" s="302"/>
      <c r="B172" s="100"/>
      <c r="C172" s="293"/>
      <c r="D172" s="294"/>
      <c r="E172" s="101"/>
      <c r="F172" s="102"/>
      <c r="G172" s="121"/>
      <c r="H172" s="62"/>
      <c r="I172" s="104"/>
      <c r="J172" s="105"/>
      <c r="K172" s="106"/>
      <c r="L172" s="118"/>
      <c r="M172" s="105"/>
      <c r="N172" s="106"/>
      <c r="O172" s="123"/>
      <c r="P172" s="124"/>
      <c r="Q172" s="125"/>
      <c r="R172" s="307"/>
      <c r="S172" s="47"/>
      <c r="T172" s="48"/>
      <c r="U172" s="111"/>
      <c r="V172" s="112"/>
      <c r="W172" s="126"/>
      <c r="X172" s="127"/>
      <c r="Y172" s="295"/>
      <c r="Z172" s="296"/>
      <c r="AA172" s="172"/>
      <c r="AB172" s="110"/>
      <c r="AC172" s="291"/>
    </row>
    <row r="173" spans="1:29" ht="15.75" customHeight="1">
      <c r="A173" s="302"/>
      <c r="B173" s="100"/>
      <c r="C173" s="293"/>
      <c r="D173" s="294"/>
      <c r="E173" s="170"/>
      <c r="F173" s="102"/>
      <c r="G173" s="129"/>
      <c r="H173" s="62"/>
      <c r="I173" s="104"/>
      <c r="J173" s="105"/>
      <c r="K173" s="106"/>
      <c r="L173" s="118"/>
      <c r="M173" s="105"/>
      <c r="N173" s="106"/>
      <c r="O173" s="123"/>
      <c r="P173" s="124"/>
      <c r="Q173" s="125"/>
      <c r="R173" s="307"/>
      <c r="S173" s="119"/>
      <c r="T173" s="120"/>
      <c r="U173" s="130"/>
      <c r="V173" s="131"/>
      <c r="W173" s="126"/>
      <c r="X173" s="127"/>
      <c r="Y173" s="295"/>
      <c r="Z173" s="296"/>
      <c r="AA173" s="173"/>
      <c r="AB173" s="125"/>
      <c r="AC173" s="291"/>
    </row>
    <row r="174" spans="1:29" ht="15.75" customHeight="1" thickBot="1">
      <c r="A174" s="303"/>
      <c r="B174" s="133" t="s">
        <v>117</v>
      </c>
      <c r="C174" s="297"/>
      <c r="D174" s="297"/>
      <c r="E174" s="134"/>
      <c r="F174" s="167"/>
      <c r="G174" s="135"/>
      <c r="H174" s="69"/>
      <c r="I174" s="136">
        <f t="shared" ref="I174:J174" si="62">AVERAGE(I158:I173)</f>
        <v>3.4</v>
      </c>
      <c r="J174" s="137">
        <f t="shared" si="62"/>
        <v>3480</v>
      </c>
      <c r="K174" s="138">
        <f t="shared" ref="K174" si="63">J174/I174</f>
        <v>1023.5294117647059</v>
      </c>
      <c r="L174" s="136">
        <f t="shared" ref="L174:M174" si="64">AVERAGE(L158:L173)</f>
        <v>3.4</v>
      </c>
      <c r="M174" s="137">
        <f t="shared" si="64"/>
        <v>3041.6429176101965</v>
      </c>
      <c r="N174" s="138">
        <f>M174/L174</f>
        <v>894.60085812064608</v>
      </c>
      <c r="O174" s="139">
        <f>L174-I174</f>
        <v>0</v>
      </c>
      <c r="P174" s="140">
        <f>N174-K174</f>
        <v>-128.92855364405978</v>
      </c>
      <c r="Q174" s="141">
        <f>N174/K174</f>
        <v>0.87403532115235538</v>
      </c>
      <c r="R174" s="308"/>
      <c r="S174" s="142">
        <f>S158</f>
        <v>0.70856481481481481</v>
      </c>
      <c r="T174" s="143">
        <f>INDEX(T158:T173,COUNTA(T158:T173))</f>
        <v>0.99583333333333335</v>
      </c>
      <c r="U174" s="144"/>
      <c r="V174" s="166"/>
      <c r="W174" s="167"/>
      <c r="X174" s="138"/>
      <c r="Y174" s="298"/>
      <c r="Z174" s="299"/>
      <c r="AA174" s="174">
        <f>M174-J174</f>
        <v>-438.35708238980351</v>
      </c>
      <c r="AB174" s="141">
        <f>M174/J174</f>
        <v>0.87403532115235527</v>
      </c>
      <c r="AC174" s="292"/>
    </row>
    <row r="176" spans="1:29">
      <c r="Y176" s="289" t="s">
        <v>161</v>
      </c>
      <c r="Z176" s="289"/>
    </row>
    <row r="177" spans="25:26">
      <c r="Y177" s="289" t="s">
        <v>162</v>
      </c>
      <c r="Z177" s="289"/>
    </row>
    <row r="178" spans="25:26">
      <c r="Y178" s="289" t="s">
        <v>163</v>
      </c>
      <c r="Z178" s="289"/>
    </row>
    <row r="179" spans="25:26">
      <c r="Y179" s="289" t="s">
        <v>164</v>
      </c>
      <c r="Z179" s="289"/>
    </row>
    <row r="180" spans="25:26">
      <c r="Y180" s="289" t="s">
        <v>165</v>
      </c>
      <c r="Z180" s="289"/>
    </row>
    <row r="181" spans="25:26">
      <c r="Y181" s="289" t="s">
        <v>166</v>
      </c>
      <c r="Z181" s="289"/>
    </row>
    <row r="182" spans="25:26">
      <c r="Y182" s="289" t="s">
        <v>167</v>
      </c>
      <c r="Z182" s="289"/>
    </row>
    <row r="183" spans="25:26">
      <c r="Y183" s="289" t="s">
        <v>168</v>
      </c>
      <c r="Z183" s="289"/>
    </row>
    <row r="184" spans="25:26">
      <c r="Y184" s="289" t="s">
        <v>169</v>
      </c>
      <c r="Z184" s="289"/>
    </row>
    <row r="185" spans="25:26">
      <c r="Y185" s="289" t="s">
        <v>170</v>
      </c>
      <c r="Z185" s="289"/>
    </row>
    <row r="186" spans="25:26">
      <c r="Y186" s="289" t="s">
        <v>171</v>
      </c>
      <c r="Z186" s="289"/>
    </row>
    <row r="187" spans="25:26">
      <c r="Y187" s="289" t="s">
        <v>172</v>
      </c>
      <c r="Z187" s="289"/>
    </row>
    <row r="188" spans="25:26">
      <c r="Y188" s="289" t="s">
        <v>173</v>
      </c>
      <c r="Z188" s="289"/>
    </row>
  </sheetData>
  <mergeCells count="415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4:Z144"/>
    <mergeCell ref="C145:D145"/>
    <mergeCell ref="Y145:Z145"/>
    <mergeCell ref="C146:D146"/>
    <mergeCell ref="C151:D151"/>
    <mergeCell ref="Y151:Z151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Y134:Z134"/>
    <mergeCell ref="C135:D135"/>
    <mergeCell ref="Y135:Z135"/>
    <mergeCell ref="C136:D136"/>
    <mergeCell ref="Y136:Z136"/>
    <mergeCell ref="C140:D140"/>
    <mergeCell ref="Y140:Z140"/>
    <mergeCell ref="C149:D149"/>
    <mergeCell ref="Y149:Z149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43:Z143"/>
    <mergeCell ref="C144:D144"/>
    <mergeCell ref="C164:D164"/>
    <mergeCell ref="Y164:Z164"/>
    <mergeCell ref="Y161:Z161"/>
    <mergeCell ref="C162:D162"/>
    <mergeCell ref="C150:D150"/>
    <mergeCell ref="Y150:Z150"/>
    <mergeCell ref="A158:A174"/>
    <mergeCell ref="C158:D158"/>
    <mergeCell ref="R158:R174"/>
    <mergeCell ref="Y158:Z158"/>
    <mergeCell ref="C168:D168"/>
    <mergeCell ref="Y168:Z168"/>
    <mergeCell ref="C169:D169"/>
    <mergeCell ref="Y169:Z169"/>
    <mergeCell ref="C170:D170"/>
    <mergeCell ref="Y170:Z170"/>
    <mergeCell ref="C165:D165"/>
    <mergeCell ref="Y165:Z165"/>
    <mergeCell ref="C166:D166"/>
    <mergeCell ref="Y166:Z166"/>
    <mergeCell ref="C167:D167"/>
    <mergeCell ref="Y167:Z167"/>
    <mergeCell ref="C174:D174"/>
    <mergeCell ref="Y174:Z174"/>
    <mergeCell ref="Y162:Z162"/>
    <mergeCell ref="C163:D163"/>
    <mergeCell ref="Y163:Z163"/>
    <mergeCell ref="Y176:Z176"/>
    <mergeCell ref="Y177:Z177"/>
    <mergeCell ref="Y178:Z178"/>
    <mergeCell ref="Y179:Z179"/>
    <mergeCell ref="C171:D171"/>
    <mergeCell ref="Y171:Z171"/>
    <mergeCell ref="C172:D172"/>
    <mergeCell ref="Y172:Z172"/>
    <mergeCell ref="C173:D173"/>
    <mergeCell ref="Y173:Z173"/>
    <mergeCell ref="Y186:Z186"/>
    <mergeCell ref="Y187:Z187"/>
    <mergeCell ref="Y188:Z188"/>
    <mergeCell ref="Y180:Z180"/>
    <mergeCell ref="Y181:Z181"/>
    <mergeCell ref="Y182:Z182"/>
    <mergeCell ref="Y183:Z183"/>
    <mergeCell ref="Y184:Z184"/>
    <mergeCell ref="Y185:Z185"/>
  </mergeCells>
  <phoneticPr fontId="5" type="noConversion"/>
  <conditionalFormatting sqref="O5:O174">
    <cfRule type="cellIs" dxfId="261" priority="1" operator="greaterThan">
      <formula>0</formula>
    </cfRule>
  </conditionalFormatting>
  <conditionalFormatting sqref="P5:P174 AA5:AA174">
    <cfRule type="cellIs" dxfId="260" priority="4" operator="lessThan">
      <formula>0</formula>
    </cfRule>
  </conditionalFormatting>
  <conditionalFormatting sqref="Q5:Q174 AB5:AB174">
    <cfRule type="cellIs" dxfId="259" priority="2" operator="greaterThan">
      <formula>1</formula>
    </cfRule>
    <cfRule type="cellIs" dxfId="258" priority="3" operator="lessThan">
      <formula>0.8</formula>
    </cfRule>
  </conditionalFormatting>
  <conditionalFormatting sqref="AC5:AC6 R5:R174 AC90:AC95">
    <cfRule type="cellIs" dxfId="257" priority="5" operator="lessThan">
      <formula>0.8</formula>
    </cfRule>
  </conditionalFormatting>
  <conditionalFormatting sqref="AC12:AC20">
    <cfRule type="cellIs" dxfId="256" priority="14" operator="lessThan">
      <formula>0.8</formula>
    </cfRule>
  </conditionalFormatting>
  <conditionalFormatting sqref="AC22:AC27">
    <cfRule type="cellIs" dxfId="255" priority="13" operator="lessThan">
      <formula>0.8</formula>
    </cfRule>
  </conditionalFormatting>
  <conditionalFormatting sqref="AC39">
    <cfRule type="cellIs" dxfId="254" priority="12" operator="lessThan">
      <formula>0.8</formula>
    </cfRule>
  </conditionalFormatting>
  <conditionalFormatting sqref="AC56">
    <cfRule type="cellIs" dxfId="253" priority="7" operator="lessThan">
      <formula>0.8</formula>
    </cfRule>
  </conditionalFormatting>
  <conditionalFormatting sqref="AC73:AC78">
    <cfRule type="cellIs" dxfId="252" priority="6" operator="lessThan">
      <formula>0.8</formula>
    </cfRule>
  </conditionalFormatting>
  <conditionalFormatting sqref="AC107">
    <cfRule type="cellIs" dxfId="251" priority="11" operator="lessThan">
      <formula>0.8</formula>
    </cfRule>
  </conditionalFormatting>
  <conditionalFormatting sqref="AC124">
    <cfRule type="cellIs" dxfId="250" priority="10" operator="lessThan">
      <formula>0.8</formula>
    </cfRule>
  </conditionalFormatting>
  <conditionalFormatting sqref="AC141">
    <cfRule type="cellIs" dxfId="249" priority="9" operator="lessThan">
      <formula>0.8</formula>
    </cfRule>
  </conditionalFormatting>
  <conditionalFormatting sqref="AC158:AC163">
    <cfRule type="cellIs" dxfId="248" priority="8" operator="lessThan">
      <formula>0.8</formula>
    </cfRule>
  </conditionalFormatting>
  <dataValidations count="1">
    <dataValidation type="list" allowBlank="1" showInputMessage="1" showErrorMessage="1" sqref="Y5:Z174" xr:uid="{B3921F5A-ED13-4A4D-A601-DDD374227CAD}">
      <formula1>$Y$176:$Y$188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BEB03-2815-4890-992A-8B7CCBFBEFD1}">
  <sheetPr>
    <tabColor theme="8" tint="0.59999389629810485"/>
    <pageSetUpPr fitToPage="1"/>
  </sheetPr>
  <dimension ref="A1:AG137"/>
  <sheetViews>
    <sheetView zoomScale="85" zoomScaleNormal="85" workbookViewId="0">
      <pane ySplit="4" topLeftCell="A5" activePane="bottomLeft" state="frozen"/>
      <selection activeCell="M41" sqref="M41"/>
      <selection pane="bottomLeft" activeCell="U117" sqref="U117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SUM(F5:F123)</f>
        <v>62658</v>
      </c>
      <c r="E1" s="88" t="s">
        <v>3</v>
      </c>
      <c r="F1" s="89">
        <f>SUM(G5:G123)</f>
        <v>3272552.4499999997</v>
      </c>
      <c r="G1" s="90" t="s">
        <v>84</v>
      </c>
      <c r="H1" s="91">
        <f>L21+L38+L55+L72+L89+L106+L123</f>
        <v>133.58333333333331</v>
      </c>
      <c r="I1" s="345" t="s">
        <v>85</v>
      </c>
      <c r="J1" s="341"/>
      <c r="K1" s="361"/>
      <c r="L1" s="365" t="s">
        <v>86</v>
      </c>
      <c r="M1" s="366"/>
      <c r="N1" s="367"/>
      <c r="O1" s="341" t="s">
        <v>87</v>
      </c>
      <c r="P1" s="341"/>
      <c r="Q1" s="341"/>
      <c r="R1" s="342"/>
      <c r="S1" s="345" t="s">
        <v>88</v>
      </c>
      <c r="T1" s="341"/>
      <c r="U1" s="341"/>
      <c r="V1" s="341"/>
      <c r="W1" s="341"/>
      <c r="X1" s="342"/>
      <c r="Y1" s="200" t="s">
        <v>222</v>
      </c>
      <c r="Z1" s="200" t="s">
        <v>223</v>
      </c>
      <c r="AA1" s="385" t="s">
        <v>175</v>
      </c>
      <c r="AB1" s="386"/>
      <c r="AC1" s="176" t="s">
        <v>19</v>
      </c>
      <c r="AD1" s="177" t="s">
        <v>174</v>
      </c>
      <c r="AE1" s="345" t="s">
        <v>90</v>
      </c>
      <c r="AF1" s="347"/>
      <c r="AG1" s="348"/>
    </row>
    <row r="2" spans="1:33" ht="26.25" customHeight="1" thickBot="1">
      <c r="A2" s="354">
        <v>46033</v>
      </c>
      <c r="B2" s="355"/>
      <c r="C2" s="92" t="s">
        <v>40</v>
      </c>
      <c r="D2" s="93">
        <f>AVERAGE(N21,N38,N55,N72,N89,N106,N123)</f>
        <v>145.14776961812456</v>
      </c>
      <c r="E2" s="93" t="s">
        <v>91</v>
      </c>
      <c r="F2" s="94">
        <f>F1/D1</f>
        <v>52.228804781512331</v>
      </c>
      <c r="G2" s="95" t="s">
        <v>92</v>
      </c>
      <c r="H2" s="96">
        <f>COUNT(H5:H123)</f>
        <v>0</v>
      </c>
      <c r="I2" s="362"/>
      <c r="J2" s="363"/>
      <c r="K2" s="364"/>
      <c r="L2" s="368"/>
      <c r="M2" s="343"/>
      <c r="N2" s="369"/>
      <c r="O2" s="343"/>
      <c r="P2" s="343"/>
      <c r="Q2" s="343"/>
      <c r="R2" s="344"/>
      <c r="S2" s="346"/>
      <c r="T2" s="343"/>
      <c r="U2" s="343"/>
      <c r="V2" s="343"/>
      <c r="W2" s="343"/>
      <c r="X2" s="344"/>
      <c r="Y2" s="201">
        <f>SUM(Y21,Y38,Y55,Y72,Y89,Y106,Y123)</f>
        <v>0</v>
      </c>
      <c r="Z2" s="201">
        <f>SUM(Z21,Z38,Z55,Z72,Z89,Z106,Z123)</f>
        <v>0</v>
      </c>
      <c r="AA2" s="387"/>
      <c r="AB2" s="388"/>
      <c r="AC2" s="178">
        <f>SUM(AC21,AC38,AC55,AC72,AC89,AC106,AC123)</f>
        <v>50</v>
      </c>
      <c r="AD2" s="179">
        <f>SUM(AD21,AD38,AD55,AD72,AD89,AD106,AD123)</f>
        <v>0</v>
      </c>
      <c r="AE2" s="349"/>
      <c r="AF2" s="350"/>
      <c r="AG2" s="351"/>
    </row>
    <row r="3" spans="1:33" ht="23.25" customHeight="1">
      <c r="A3" s="356" t="s">
        <v>93</v>
      </c>
      <c r="B3" s="358" t="s">
        <v>94</v>
      </c>
      <c r="C3" s="315" t="s">
        <v>95</v>
      </c>
      <c r="D3" s="315"/>
      <c r="E3" s="337" t="s">
        <v>96</v>
      </c>
      <c r="F3" s="315" t="s">
        <v>97</v>
      </c>
      <c r="G3" s="337" t="s">
        <v>98</v>
      </c>
      <c r="H3" s="339" t="s">
        <v>99</v>
      </c>
      <c r="I3" s="329" t="s">
        <v>100</v>
      </c>
      <c r="J3" s="325" t="s">
        <v>101</v>
      </c>
      <c r="K3" s="327" t="s">
        <v>40</v>
      </c>
      <c r="L3" s="352" t="s">
        <v>100</v>
      </c>
      <c r="M3" s="325" t="s">
        <v>101</v>
      </c>
      <c r="N3" s="327" t="s">
        <v>40</v>
      </c>
      <c r="O3" s="329" t="s">
        <v>100</v>
      </c>
      <c r="P3" s="331" t="s">
        <v>40</v>
      </c>
      <c r="Q3" s="333" t="s">
        <v>102</v>
      </c>
      <c r="R3" s="335" t="s">
        <v>103</v>
      </c>
      <c r="S3" s="314" t="s">
        <v>104</v>
      </c>
      <c r="T3" s="315"/>
      <c r="U3" s="316" t="s">
        <v>105</v>
      </c>
      <c r="V3" s="316" t="s">
        <v>106</v>
      </c>
      <c r="W3" s="315" t="s">
        <v>107</v>
      </c>
      <c r="X3" s="318"/>
      <c r="Y3" s="379" t="s">
        <v>224</v>
      </c>
      <c r="Z3" s="380"/>
      <c r="AA3" s="381" t="s">
        <v>108</v>
      </c>
      <c r="AB3" s="382"/>
      <c r="AC3" s="379" t="s">
        <v>225</v>
      </c>
      <c r="AD3" s="380"/>
      <c r="AE3" s="323" t="s">
        <v>101</v>
      </c>
      <c r="AF3" s="370" t="s">
        <v>102</v>
      </c>
      <c r="AG3" s="372" t="s">
        <v>109</v>
      </c>
    </row>
    <row r="4" spans="1:33" ht="17.25" customHeight="1" thickBot="1">
      <c r="A4" s="357"/>
      <c r="B4" s="359"/>
      <c r="C4" s="360"/>
      <c r="D4" s="360"/>
      <c r="E4" s="338"/>
      <c r="F4" s="360"/>
      <c r="G4" s="338"/>
      <c r="H4" s="340"/>
      <c r="I4" s="330"/>
      <c r="J4" s="326"/>
      <c r="K4" s="328"/>
      <c r="L4" s="353"/>
      <c r="M4" s="326"/>
      <c r="N4" s="328"/>
      <c r="O4" s="330"/>
      <c r="P4" s="332"/>
      <c r="Q4" s="334"/>
      <c r="R4" s="336"/>
      <c r="S4" s="68" t="s">
        <v>110</v>
      </c>
      <c r="T4" s="99" t="s">
        <v>111</v>
      </c>
      <c r="U4" s="317"/>
      <c r="V4" s="317"/>
      <c r="W4" s="99" t="s">
        <v>112</v>
      </c>
      <c r="X4" s="69" t="s">
        <v>113</v>
      </c>
      <c r="Y4" s="202" t="s">
        <v>49</v>
      </c>
      <c r="Z4" s="203" t="s">
        <v>50</v>
      </c>
      <c r="AA4" s="383"/>
      <c r="AB4" s="384"/>
      <c r="AC4" s="202" t="s">
        <v>176</v>
      </c>
      <c r="AD4" s="203" t="s">
        <v>177</v>
      </c>
      <c r="AE4" s="324"/>
      <c r="AF4" s="371"/>
      <c r="AG4" s="373"/>
    </row>
    <row r="5" spans="1:33" ht="15.75" customHeight="1">
      <c r="A5" s="311" t="s">
        <v>183</v>
      </c>
      <c r="B5" s="114" t="s">
        <v>178</v>
      </c>
      <c r="C5" s="375" t="s">
        <v>179</v>
      </c>
      <c r="D5" s="375"/>
      <c r="E5" s="147">
        <v>19.7</v>
      </c>
      <c r="F5" s="151">
        <v>3354</v>
      </c>
      <c r="G5" s="148">
        <f t="shared" ref="G5:G8" si="0">E5*F5</f>
        <v>66073.8</v>
      </c>
      <c r="H5" s="149"/>
      <c r="I5" s="150">
        <v>13</v>
      </c>
      <c r="J5" s="151">
        <v>1200</v>
      </c>
      <c r="K5" s="152">
        <f>J5/I5</f>
        <v>92.307692307692307</v>
      </c>
      <c r="L5" s="153">
        <v>13</v>
      </c>
      <c r="M5" s="151">
        <f>F5/V5*60</f>
        <v>1077.6865405212425</v>
      </c>
      <c r="N5" s="152">
        <f>M5/L5</f>
        <v>82.898964655480185</v>
      </c>
      <c r="O5" s="154">
        <f>L5-I5</f>
        <v>0</v>
      </c>
      <c r="P5" s="155">
        <f>N5-K5</f>
        <v>-9.4087276522121215</v>
      </c>
      <c r="Q5" s="156">
        <f>N5/K5</f>
        <v>0.89807211710103529</v>
      </c>
      <c r="R5" s="306">
        <f>Q21</f>
        <v>0.89082294298885556</v>
      </c>
      <c r="S5" s="157">
        <v>0.16685185185185186</v>
      </c>
      <c r="T5" s="158">
        <v>0.29652777777777778</v>
      </c>
      <c r="U5" s="159"/>
      <c r="V5" s="160">
        <v>186.73333333333332</v>
      </c>
      <c r="W5" s="183"/>
      <c r="X5" s="152"/>
      <c r="Y5" s="12"/>
      <c r="Z5" s="208"/>
      <c r="AA5" s="309"/>
      <c r="AB5" s="310"/>
      <c r="AC5" s="12">
        <v>4</v>
      </c>
      <c r="AD5" s="208"/>
      <c r="AE5" s="180">
        <f>M5-J5</f>
        <v>-122.31345947875752</v>
      </c>
      <c r="AF5" s="132">
        <f>M5/J5</f>
        <v>0.89807211710103541</v>
      </c>
      <c r="AG5" s="376">
        <f>AF21</f>
        <v>0.89082294298885545</v>
      </c>
    </row>
    <row r="6" spans="1:33" ht="15.75" customHeight="1">
      <c r="A6" s="312"/>
      <c r="B6" s="100" t="s">
        <v>184</v>
      </c>
      <c r="C6" s="374" t="s">
        <v>185</v>
      </c>
      <c r="D6" s="374"/>
      <c r="E6" s="101">
        <v>56.77</v>
      </c>
      <c r="F6" s="102">
        <v>4173</v>
      </c>
      <c r="G6" s="103">
        <f t="shared" si="0"/>
        <v>236901.21000000002</v>
      </c>
      <c r="H6" s="26"/>
      <c r="I6" s="104">
        <v>25</v>
      </c>
      <c r="J6" s="105">
        <v>2000</v>
      </c>
      <c r="K6" s="106">
        <f t="shared" ref="K6:K42" si="1">J6/I6</f>
        <v>80</v>
      </c>
      <c r="L6" s="107">
        <v>25</v>
      </c>
      <c r="M6" s="105">
        <f>F6/V6*60</f>
        <v>1776.5846736045407</v>
      </c>
      <c r="N6" s="106">
        <f>M6/L6</f>
        <v>71.06338694418163</v>
      </c>
      <c r="O6" s="108">
        <f>L6-I6</f>
        <v>0</v>
      </c>
      <c r="P6" s="109">
        <f>N6-K6</f>
        <v>-8.9366130558183698</v>
      </c>
      <c r="Q6" s="110">
        <f>N6/K6</f>
        <v>0.88829233680227038</v>
      </c>
      <c r="R6" s="307"/>
      <c r="S6" s="47">
        <v>0.30074074074074075</v>
      </c>
      <c r="T6" s="48">
        <v>0.39861111111111114</v>
      </c>
      <c r="U6" s="111">
        <v>6.0666666666666824</v>
      </c>
      <c r="V6" s="112">
        <v>140.93333333333337</v>
      </c>
      <c r="W6" s="113"/>
      <c r="X6" s="116"/>
      <c r="Y6" s="12"/>
      <c r="Z6" s="208"/>
      <c r="AA6" s="295"/>
      <c r="AB6" s="296"/>
      <c r="AC6" s="12">
        <v>3</v>
      </c>
      <c r="AD6" s="208"/>
      <c r="AE6" s="117">
        <f>M6-J6</f>
        <v>-223.41532639545926</v>
      </c>
      <c r="AF6" s="110">
        <f>M6/J6</f>
        <v>0.88829233680227038</v>
      </c>
      <c r="AG6" s="377"/>
    </row>
    <row r="7" spans="1:33" ht="15.75" customHeight="1">
      <c r="A7" s="312"/>
      <c r="B7" s="100" t="s">
        <v>186</v>
      </c>
      <c r="C7" s="374" t="s">
        <v>187</v>
      </c>
      <c r="D7" s="374"/>
      <c r="E7" s="101">
        <v>77.34</v>
      </c>
      <c r="F7" s="102">
        <v>2659</v>
      </c>
      <c r="G7" s="103">
        <f t="shared" si="0"/>
        <v>205647.06</v>
      </c>
      <c r="H7" s="26"/>
      <c r="I7" s="104">
        <v>25</v>
      </c>
      <c r="J7" s="105">
        <v>2000</v>
      </c>
      <c r="K7" s="106">
        <f t="shared" si="1"/>
        <v>80</v>
      </c>
      <c r="L7" s="107">
        <v>25</v>
      </c>
      <c r="M7" s="105">
        <f>F7/V7*60</f>
        <v>1777.6044568245118</v>
      </c>
      <c r="N7" s="106">
        <f>M7/L7</f>
        <v>71.104178272980477</v>
      </c>
      <c r="O7" s="108">
        <f>L7-I7</f>
        <v>0</v>
      </c>
      <c r="P7" s="109">
        <f>N7-K7</f>
        <v>-8.8958217270195235</v>
      </c>
      <c r="Q7" s="110">
        <f>N7/K7</f>
        <v>0.88880222841225598</v>
      </c>
      <c r="R7" s="307"/>
      <c r="S7" s="47">
        <v>0.40225694444444443</v>
      </c>
      <c r="T7" s="48">
        <v>0.46458333333333335</v>
      </c>
      <c r="U7" s="111">
        <v>5.2499999999999414</v>
      </c>
      <c r="V7" s="112">
        <v>89.750000000000043</v>
      </c>
      <c r="W7" s="113">
        <v>0.46458333333333335</v>
      </c>
      <c r="X7" s="116">
        <v>0.50356481481481485</v>
      </c>
      <c r="Y7" s="12"/>
      <c r="Z7" s="208"/>
      <c r="AA7" s="295"/>
      <c r="AB7" s="296"/>
      <c r="AC7" s="12">
        <v>1</v>
      </c>
      <c r="AD7" s="208"/>
      <c r="AE7" s="117">
        <f>M7-J7</f>
        <v>-222.39554317548823</v>
      </c>
      <c r="AF7" s="110">
        <f>M7/J7</f>
        <v>0.88880222841225587</v>
      </c>
      <c r="AG7" s="377"/>
    </row>
    <row r="8" spans="1:33" ht="15.75" customHeight="1">
      <c r="A8" s="312"/>
      <c r="B8" s="100" t="s">
        <v>186</v>
      </c>
      <c r="C8" s="374" t="s">
        <v>189</v>
      </c>
      <c r="D8" s="374"/>
      <c r="E8" s="101">
        <v>59.52</v>
      </c>
      <c r="F8" s="102">
        <v>5758</v>
      </c>
      <c r="G8" s="103">
        <f t="shared" si="0"/>
        <v>342716.16000000003</v>
      </c>
      <c r="H8" s="26"/>
      <c r="I8" s="104">
        <v>25</v>
      </c>
      <c r="J8" s="105">
        <v>2000</v>
      </c>
      <c r="K8" s="106">
        <f t="shared" si="1"/>
        <v>80</v>
      </c>
      <c r="L8" s="107">
        <v>25</v>
      </c>
      <c r="M8" s="105">
        <f>F8/V8*60</f>
        <v>1782.0495185694649</v>
      </c>
      <c r="N8" s="106">
        <f>M8/L8</f>
        <v>71.2819807427786</v>
      </c>
      <c r="O8" s="108">
        <f>L8-I8</f>
        <v>0</v>
      </c>
      <c r="P8" s="109">
        <f>N8-K8</f>
        <v>-8.7180192572213997</v>
      </c>
      <c r="Q8" s="110">
        <f>N8/K8</f>
        <v>0.89102475928473246</v>
      </c>
      <c r="R8" s="307"/>
      <c r="S8" s="47">
        <v>0.50356481481481485</v>
      </c>
      <c r="T8" s="48">
        <v>0.6381944444444444</v>
      </c>
      <c r="U8" s="111">
        <v>56.133333333333368</v>
      </c>
      <c r="V8" s="112">
        <v>193.86666666666653</v>
      </c>
      <c r="W8" s="113"/>
      <c r="X8" s="116"/>
      <c r="Y8" s="12"/>
      <c r="Z8" s="208"/>
      <c r="AA8" s="295"/>
      <c r="AB8" s="296"/>
      <c r="AC8" s="12">
        <v>4</v>
      </c>
      <c r="AD8" s="208"/>
      <c r="AE8" s="117">
        <f>M8-J8</f>
        <v>-217.95048143053509</v>
      </c>
      <c r="AF8" s="110">
        <f>M8/J8</f>
        <v>0.89102475928473246</v>
      </c>
      <c r="AG8" s="377"/>
    </row>
    <row r="9" spans="1:33" ht="15.75" customHeight="1">
      <c r="A9" s="312"/>
      <c r="B9" s="100"/>
      <c r="C9" s="374"/>
      <c r="D9" s="374"/>
      <c r="E9" s="101"/>
      <c r="F9" s="102"/>
      <c r="G9" s="103"/>
      <c r="H9" s="13"/>
      <c r="I9" s="104"/>
      <c r="J9" s="105"/>
      <c r="K9" s="106"/>
      <c r="L9" s="118"/>
      <c r="M9" s="105"/>
      <c r="N9" s="106"/>
      <c r="O9" s="108"/>
      <c r="P9" s="109"/>
      <c r="Q9" s="110"/>
      <c r="R9" s="307"/>
      <c r="S9" s="47"/>
      <c r="T9" s="48"/>
      <c r="U9" s="111"/>
      <c r="V9" s="112"/>
      <c r="W9" s="113"/>
      <c r="X9" s="116"/>
      <c r="Y9" s="12"/>
      <c r="Z9" s="208"/>
      <c r="AA9" s="295"/>
      <c r="AB9" s="296"/>
      <c r="AC9" s="12"/>
      <c r="AD9" s="208"/>
      <c r="AE9" s="117"/>
      <c r="AF9" s="110"/>
      <c r="AG9" s="377"/>
    </row>
    <row r="10" spans="1:33" ht="15.75" customHeight="1">
      <c r="A10" s="312"/>
      <c r="B10" s="100"/>
      <c r="C10" s="374"/>
      <c r="D10" s="374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07"/>
      <c r="S10" s="47"/>
      <c r="T10" s="48"/>
      <c r="U10" s="111"/>
      <c r="V10" s="112"/>
      <c r="W10" s="113"/>
      <c r="X10" s="116"/>
      <c r="Y10" s="12"/>
      <c r="Z10" s="208"/>
      <c r="AA10" s="295"/>
      <c r="AB10" s="296"/>
      <c r="AC10" s="12"/>
      <c r="AD10" s="208"/>
      <c r="AE10" s="117"/>
      <c r="AF10" s="110"/>
      <c r="AG10" s="377"/>
    </row>
    <row r="11" spans="1:33" ht="15.75" customHeight="1">
      <c r="A11" s="312"/>
      <c r="B11" s="100"/>
      <c r="C11" s="374"/>
      <c r="D11" s="374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307"/>
      <c r="S11" s="47"/>
      <c r="T11" s="48"/>
      <c r="U11" s="111"/>
      <c r="V11" s="112"/>
      <c r="W11" s="113"/>
      <c r="X11" s="116"/>
      <c r="Y11" s="12"/>
      <c r="Z11" s="208"/>
      <c r="AA11" s="295"/>
      <c r="AB11" s="296"/>
      <c r="AC11" s="12"/>
      <c r="AD11" s="208"/>
      <c r="AE11" s="117"/>
      <c r="AF11" s="110"/>
      <c r="AG11" s="377"/>
    </row>
    <row r="12" spans="1:33" ht="15.75" customHeight="1">
      <c r="A12" s="312"/>
      <c r="B12" s="100"/>
      <c r="C12" s="374"/>
      <c r="D12" s="374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07"/>
      <c r="S12" s="47"/>
      <c r="T12" s="48"/>
      <c r="U12" s="111"/>
      <c r="V12" s="112"/>
      <c r="W12" s="113"/>
      <c r="X12" s="116"/>
      <c r="Y12" s="12"/>
      <c r="Z12" s="208"/>
      <c r="AA12" s="295"/>
      <c r="AB12" s="296"/>
      <c r="AC12" s="12"/>
      <c r="AD12" s="208"/>
      <c r="AE12" s="117"/>
      <c r="AF12" s="110"/>
      <c r="AG12" s="377"/>
    </row>
    <row r="13" spans="1:33" ht="15.75" customHeight="1">
      <c r="A13" s="312"/>
      <c r="B13" s="100"/>
      <c r="C13" s="374"/>
      <c r="D13" s="374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07"/>
      <c r="S13" s="47"/>
      <c r="T13" s="48"/>
      <c r="U13" s="111"/>
      <c r="V13" s="112"/>
      <c r="W13" s="113"/>
      <c r="X13" s="116"/>
      <c r="Y13" s="12"/>
      <c r="Z13" s="208"/>
      <c r="AA13" s="295"/>
      <c r="AB13" s="296"/>
      <c r="AC13" s="12"/>
      <c r="AD13" s="208"/>
      <c r="AE13" s="117"/>
      <c r="AF13" s="110"/>
      <c r="AG13" s="377"/>
    </row>
    <row r="14" spans="1:33" ht="15.75" customHeight="1">
      <c r="A14" s="312"/>
      <c r="B14" s="100"/>
      <c r="C14" s="374"/>
      <c r="D14" s="374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07"/>
      <c r="S14" s="47"/>
      <c r="T14" s="48"/>
      <c r="U14" s="111"/>
      <c r="V14" s="112"/>
      <c r="W14" s="113"/>
      <c r="X14" s="116"/>
      <c r="Y14" s="12"/>
      <c r="Z14" s="208"/>
      <c r="AA14" s="295"/>
      <c r="AB14" s="296"/>
      <c r="AC14" s="12"/>
      <c r="AD14" s="208"/>
      <c r="AE14" s="117"/>
      <c r="AF14" s="110"/>
      <c r="AG14" s="377"/>
    </row>
    <row r="15" spans="1:33" ht="15.75" customHeight="1">
      <c r="A15" s="312"/>
      <c r="B15" s="100"/>
      <c r="C15" s="374"/>
      <c r="D15" s="37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07"/>
      <c r="S15" s="47"/>
      <c r="T15" s="48"/>
      <c r="U15" s="111"/>
      <c r="V15" s="112"/>
      <c r="W15" s="113"/>
      <c r="X15" s="116"/>
      <c r="Y15" s="12"/>
      <c r="Z15" s="208"/>
      <c r="AA15" s="295"/>
      <c r="AB15" s="296"/>
      <c r="AC15" s="12"/>
      <c r="AD15" s="208"/>
      <c r="AE15" s="117"/>
      <c r="AF15" s="110"/>
      <c r="AG15" s="377"/>
    </row>
    <row r="16" spans="1:33" ht="15.75" customHeight="1">
      <c r="A16" s="312"/>
      <c r="B16" s="100"/>
      <c r="C16" s="374"/>
      <c r="D16" s="37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07"/>
      <c r="S16" s="47"/>
      <c r="T16" s="48"/>
      <c r="U16" s="111"/>
      <c r="V16" s="112"/>
      <c r="W16" s="113"/>
      <c r="X16" s="116"/>
      <c r="Y16" s="12"/>
      <c r="Z16" s="208"/>
      <c r="AA16" s="295"/>
      <c r="AB16" s="296"/>
      <c r="AC16" s="12"/>
      <c r="AD16" s="208"/>
      <c r="AE16" s="117"/>
      <c r="AF16" s="110"/>
      <c r="AG16" s="377"/>
    </row>
    <row r="17" spans="1:33" ht="15.75" customHeight="1">
      <c r="A17" s="312"/>
      <c r="B17" s="100"/>
      <c r="C17" s="374"/>
      <c r="D17" s="37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07"/>
      <c r="S17" s="47"/>
      <c r="T17" s="48"/>
      <c r="U17" s="111"/>
      <c r="V17" s="112"/>
      <c r="W17" s="113"/>
      <c r="X17" s="116"/>
      <c r="Y17" s="12"/>
      <c r="Z17" s="208"/>
      <c r="AA17" s="295"/>
      <c r="AB17" s="296"/>
      <c r="AC17" s="12"/>
      <c r="AD17" s="208"/>
      <c r="AE17" s="117"/>
      <c r="AF17" s="110"/>
      <c r="AG17" s="377"/>
    </row>
    <row r="18" spans="1:33" ht="15.75" customHeight="1">
      <c r="A18" s="312"/>
      <c r="B18" s="100"/>
      <c r="C18" s="374"/>
      <c r="D18" s="37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07"/>
      <c r="S18" s="47"/>
      <c r="T18" s="48"/>
      <c r="U18" s="111"/>
      <c r="V18" s="112"/>
      <c r="W18" s="113"/>
      <c r="X18" s="116"/>
      <c r="Y18" s="12"/>
      <c r="Z18" s="208"/>
      <c r="AA18" s="295"/>
      <c r="AB18" s="296"/>
      <c r="AC18" s="12"/>
      <c r="AD18" s="208"/>
      <c r="AE18" s="117"/>
      <c r="AF18" s="110"/>
      <c r="AG18" s="377"/>
    </row>
    <row r="19" spans="1:33" ht="15.75" customHeight="1">
      <c r="A19" s="312"/>
      <c r="B19" s="100"/>
      <c r="C19" s="374"/>
      <c r="D19" s="37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07"/>
      <c r="S19" s="47"/>
      <c r="T19" s="48"/>
      <c r="U19" s="111"/>
      <c r="V19" s="112"/>
      <c r="W19" s="113"/>
      <c r="X19" s="116"/>
      <c r="Y19" s="12"/>
      <c r="Z19" s="208"/>
      <c r="AA19" s="295"/>
      <c r="AB19" s="296"/>
      <c r="AC19" s="12"/>
      <c r="AD19" s="208"/>
      <c r="AE19" s="117"/>
      <c r="AF19" s="110"/>
      <c r="AG19" s="377"/>
    </row>
    <row r="20" spans="1:33" ht="15.75" customHeight="1">
      <c r="A20" s="312"/>
      <c r="B20" s="100"/>
      <c r="C20" s="374"/>
      <c r="D20" s="374"/>
      <c r="E20" s="184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07"/>
      <c r="S20" s="47"/>
      <c r="T20" s="48"/>
      <c r="U20" s="130"/>
      <c r="V20" s="112"/>
      <c r="W20" s="113"/>
      <c r="X20" s="116"/>
      <c r="Y20" s="12"/>
      <c r="Z20" s="208"/>
      <c r="AA20" s="295"/>
      <c r="AB20" s="296"/>
      <c r="AC20" s="12"/>
      <c r="AD20" s="208"/>
      <c r="AE20" s="117"/>
      <c r="AF20" s="110"/>
      <c r="AG20" s="377"/>
    </row>
    <row r="21" spans="1:33" ht="15.75" customHeight="1" thickBot="1">
      <c r="A21" s="313"/>
      <c r="B21" s="133" t="s">
        <v>117</v>
      </c>
      <c r="C21" s="297"/>
      <c r="D21" s="297"/>
      <c r="E21" s="134"/>
      <c r="F21" s="167"/>
      <c r="G21" s="135"/>
      <c r="H21" s="69"/>
      <c r="I21" s="136">
        <f t="shared" ref="I21:J21" si="2">AVERAGE(I5:I20)</f>
        <v>22</v>
      </c>
      <c r="J21" s="137">
        <f t="shared" si="2"/>
        <v>1800</v>
      </c>
      <c r="K21" s="138">
        <f t="shared" ref="K21" si="3">J21/I21</f>
        <v>81.818181818181813</v>
      </c>
      <c r="L21" s="136">
        <f t="shared" ref="L21:M21" si="4">AVERAGE(L5:L20)</f>
        <v>22</v>
      </c>
      <c r="M21" s="137">
        <f t="shared" si="4"/>
        <v>1603.4812973799399</v>
      </c>
      <c r="N21" s="138">
        <f>M21/L21</f>
        <v>72.885513517269999</v>
      </c>
      <c r="O21" s="139">
        <f>L21-I21</f>
        <v>0</v>
      </c>
      <c r="P21" s="140">
        <f>N21-K21</f>
        <v>-8.9326683009118142</v>
      </c>
      <c r="Q21" s="141">
        <f>N21/K21</f>
        <v>0.89082294298885556</v>
      </c>
      <c r="R21" s="308"/>
      <c r="S21" s="142">
        <f>S5</f>
        <v>0.16685185185185186</v>
      </c>
      <c r="T21" s="143">
        <f>INDEX(T5:T20,COUNTA(T5:T20))</f>
        <v>0.6381944444444444</v>
      </c>
      <c r="U21" s="144"/>
      <c r="V21" s="166"/>
      <c r="W21" s="167"/>
      <c r="X21" s="138"/>
      <c r="Y21" s="181">
        <f>SUM(Y5:Y20)</f>
        <v>0</v>
      </c>
      <c r="Z21" s="182">
        <f>SUM(Z5:Z20)</f>
        <v>0</v>
      </c>
      <c r="AA21" s="298"/>
      <c r="AB21" s="299"/>
      <c r="AC21" s="181">
        <f>SUM(AC5:AC20)</f>
        <v>12</v>
      </c>
      <c r="AD21" s="182">
        <f>SUM(AD5:AD20)</f>
        <v>0</v>
      </c>
      <c r="AE21" s="168">
        <f>M21-J21</f>
        <v>-196.51870262006014</v>
      </c>
      <c r="AF21" s="141">
        <f>M21/J21</f>
        <v>0.89082294298885545</v>
      </c>
      <c r="AG21" s="378"/>
    </row>
    <row r="22" spans="1:33" ht="15.75" customHeight="1">
      <c r="A22" s="300" t="s">
        <v>190</v>
      </c>
      <c r="B22" s="146" t="s">
        <v>186</v>
      </c>
      <c r="C22" s="304" t="s">
        <v>197</v>
      </c>
      <c r="D22" s="305"/>
      <c r="E22" s="147">
        <v>47.37</v>
      </c>
      <c r="F22" s="159">
        <v>1764</v>
      </c>
      <c r="G22" s="148">
        <f t="shared" ref="G22:G25" si="5">E22*F22</f>
        <v>83560.679999999993</v>
      </c>
      <c r="H22" s="149"/>
      <c r="I22" s="153">
        <v>21</v>
      </c>
      <c r="J22" s="151">
        <v>2000</v>
      </c>
      <c r="K22" s="152">
        <f>J22/I22</f>
        <v>95.238095238095241</v>
      </c>
      <c r="L22" s="153">
        <v>21</v>
      </c>
      <c r="M22" s="151">
        <f>F22/V22*60</f>
        <v>1773.8547486033517</v>
      </c>
      <c r="N22" s="152">
        <f>M22/L22</f>
        <v>84.469273743016743</v>
      </c>
      <c r="O22" s="154">
        <f>L22-I22</f>
        <v>0</v>
      </c>
      <c r="P22" s="155">
        <f>N22-K22</f>
        <v>-10.768821495078498</v>
      </c>
      <c r="Q22" s="156">
        <f>N22/K22</f>
        <v>0.88692737430167579</v>
      </c>
      <c r="R22" s="306">
        <f>Q38</f>
        <v>0.88692949283868139</v>
      </c>
      <c r="S22" s="157">
        <v>0.2502314814814815</v>
      </c>
      <c r="T22" s="158">
        <v>0.29166666666666669</v>
      </c>
      <c r="U22" s="159"/>
      <c r="V22" s="160">
        <v>59.666666666666671</v>
      </c>
      <c r="W22" s="97"/>
      <c r="X22" s="98"/>
      <c r="Y22" s="12"/>
      <c r="Z22" s="208"/>
      <c r="AA22" s="309"/>
      <c r="AB22" s="310"/>
      <c r="AC22" s="12">
        <v>1</v>
      </c>
      <c r="AD22" s="208"/>
      <c r="AE22" s="115">
        <f>M22-J22</f>
        <v>-226.14525139664829</v>
      </c>
      <c r="AF22" s="156">
        <f>M22/J22</f>
        <v>0.8869273743016759</v>
      </c>
      <c r="AG22" s="389">
        <f>AF38</f>
        <v>0.88692949283868139</v>
      </c>
    </row>
    <row r="23" spans="1:33" ht="15.75" customHeight="1">
      <c r="A23" s="301"/>
      <c r="B23" s="163" t="s">
        <v>186</v>
      </c>
      <c r="C23" s="293" t="s">
        <v>199</v>
      </c>
      <c r="D23" s="294"/>
      <c r="E23" s="101">
        <v>53.76</v>
      </c>
      <c r="F23" s="111">
        <v>3941</v>
      </c>
      <c r="G23" s="103">
        <f t="shared" si="5"/>
        <v>211868.16</v>
      </c>
      <c r="H23" s="26"/>
      <c r="I23" s="107">
        <v>20</v>
      </c>
      <c r="J23" s="105">
        <v>2000</v>
      </c>
      <c r="K23" s="106">
        <f t="shared" si="1"/>
        <v>100</v>
      </c>
      <c r="L23" s="107">
        <v>20</v>
      </c>
      <c r="M23" s="105">
        <f>F23/V23*60</f>
        <v>1773.2283464566931</v>
      </c>
      <c r="N23" s="106">
        <f>M23/L23</f>
        <v>88.661417322834652</v>
      </c>
      <c r="O23" s="108">
        <f>L23-I23</f>
        <v>0</v>
      </c>
      <c r="P23" s="109">
        <f>N23-K23</f>
        <v>-11.338582677165348</v>
      </c>
      <c r="Q23" s="110">
        <f>N23/K23</f>
        <v>0.88661417322834657</v>
      </c>
      <c r="R23" s="307"/>
      <c r="S23" s="47">
        <v>0.2951388888888889</v>
      </c>
      <c r="T23" s="48">
        <v>0.38774305555555555</v>
      </c>
      <c r="U23" s="111">
        <v>4.9999999999999822</v>
      </c>
      <c r="V23" s="112">
        <v>133.35</v>
      </c>
      <c r="W23" s="113"/>
      <c r="X23" s="116"/>
      <c r="Y23" s="12"/>
      <c r="Z23" s="208"/>
      <c r="AA23" s="295"/>
      <c r="AB23" s="296"/>
      <c r="AC23" s="12">
        <v>2</v>
      </c>
      <c r="AD23" s="208"/>
      <c r="AE23" s="117">
        <f>M23-J23</f>
        <v>-226.77165354330691</v>
      </c>
      <c r="AF23" s="110">
        <f>M23/J23</f>
        <v>0.88661417322834657</v>
      </c>
      <c r="AG23" s="377"/>
    </row>
    <row r="24" spans="1:33" ht="15.75" customHeight="1">
      <c r="A24" s="301"/>
      <c r="B24" s="163" t="s">
        <v>186</v>
      </c>
      <c r="C24" s="293" t="s">
        <v>193</v>
      </c>
      <c r="D24" s="294"/>
      <c r="E24" s="101">
        <v>64.97</v>
      </c>
      <c r="F24" s="111">
        <v>859</v>
      </c>
      <c r="G24" s="103">
        <f t="shared" si="5"/>
        <v>55809.229999999996</v>
      </c>
      <c r="H24" s="26"/>
      <c r="I24" s="107">
        <v>20</v>
      </c>
      <c r="J24" s="105">
        <v>2000</v>
      </c>
      <c r="K24" s="106">
        <f t="shared" si="1"/>
        <v>100</v>
      </c>
      <c r="L24" s="107">
        <v>20</v>
      </c>
      <c r="M24" s="105">
        <f>F24/V24*60</f>
        <v>1774.1824440619632</v>
      </c>
      <c r="N24" s="106">
        <f>M24/L24</f>
        <v>88.709122203098161</v>
      </c>
      <c r="O24" s="108">
        <f>L24-I24</f>
        <v>0</v>
      </c>
      <c r="P24" s="109">
        <f>N24-K24</f>
        <v>-11.290877796901839</v>
      </c>
      <c r="Q24" s="110">
        <f>N24/K24</f>
        <v>0.88709122203098156</v>
      </c>
      <c r="R24" s="307"/>
      <c r="S24" s="47">
        <v>0.39097222222222222</v>
      </c>
      <c r="T24" s="48">
        <v>0.41114583333333332</v>
      </c>
      <c r="U24" s="111">
        <v>4.6500000000000075</v>
      </c>
      <c r="V24" s="112">
        <v>29.049999999999983</v>
      </c>
      <c r="W24" s="113"/>
      <c r="X24" s="116"/>
      <c r="Y24" s="12"/>
      <c r="Z24" s="208"/>
      <c r="AA24" s="295"/>
      <c r="AB24" s="296"/>
      <c r="AC24" s="12">
        <v>1</v>
      </c>
      <c r="AD24" s="208"/>
      <c r="AE24" s="117">
        <f>M24-J24</f>
        <v>-225.81755593803678</v>
      </c>
      <c r="AF24" s="110">
        <f>M24/J24</f>
        <v>0.88709122203098156</v>
      </c>
      <c r="AG24" s="377"/>
    </row>
    <row r="25" spans="1:33" ht="15.75" customHeight="1">
      <c r="A25" s="301"/>
      <c r="B25" s="163" t="s">
        <v>191</v>
      </c>
      <c r="C25" s="293" t="s">
        <v>195</v>
      </c>
      <c r="D25" s="294"/>
      <c r="E25" s="101">
        <v>57.3</v>
      </c>
      <c r="F25" s="111">
        <v>1099</v>
      </c>
      <c r="G25" s="103">
        <f t="shared" si="5"/>
        <v>62972.7</v>
      </c>
      <c r="H25" s="26"/>
      <c r="I25" s="107">
        <v>21</v>
      </c>
      <c r="J25" s="105">
        <v>2000</v>
      </c>
      <c r="K25" s="106">
        <f t="shared" si="1"/>
        <v>95.238095238095241</v>
      </c>
      <c r="L25" s="107">
        <v>21</v>
      </c>
      <c r="M25" s="105">
        <f>F25/V25*60</f>
        <v>1774.1704035874436</v>
      </c>
      <c r="N25" s="106">
        <f>M25/L25</f>
        <v>84.484304932735412</v>
      </c>
      <c r="O25" s="108">
        <f>L25-I25</f>
        <v>0</v>
      </c>
      <c r="P25" s="109">
        <f>N25-K25</f>
        <v>-10.753790305359828</v>
      </c>
      <c r="Q25" s="110">
        <f>N25/K25</f>
        <v>0.88708520179372186</v>
      </c>
      <c r="R25" s="307"/>
      <c r="S25" s="47">
        <v>0.41458333333333336</v>
      </c>
      <c r="T25" s="48">
        <v>0.44039351851851855</v>
      </c>
      <c r="U25" s="111">
        <v>4.9500000000000544</v>
      </c>
      <c r="V25" s="112">
        <v>37.166666666666671</v>
      </c>
      <c r="W25" s="113"/>
      <c r="X25" s="116"/>
      <c r="Y25" s="12"/>
      <c r="Z25" s="208"/>
      <c r="AA25" s="295"/>
      <c r="AB25" s="296"/>
      <c r="AC25" s="12">
        <v>1</v>
      </c>
      <c r="AD25" s="208"/>
      <c r="AE25" s="117">
        <f>M25-J25</f>
        <v>-225.82959641255638</v>
      </c>
      <c r="AF25" s="110">
        <f>M25/J25</f>
        <v>0.88708520179372186</v>
      </c>
      <c r="AG25" s="377"/>
    </row>
    <row r="26" spans="1:33" ht="15.75" customHeight="1">
      <c r="A26" s="302"/>
      <c r="B26" s="163"/>
      <c r="C26" s="293"/>
      <c r="D26" s="294"/>
      <c r="E26" s="101"/>
      <c r="F26" s="111"/>
      <c r="G26" s="103"/>
      <c r="H26" s="13"/>
      <c r="I26" s="118"/>
      <c r="J26" s="105"/>
      <c r="K26" s="106"/>
      <c r="L26" s="118"/>
      <c r="M26" s="105"/>
      <c r="N26" s="106"/>
      <c r="O26" s="108"/>
      <c r="P26" s="109"/>
      <c r="Q26" s="110"/>
      <c r="R26" s="307"/>
      <c r="S26" s="47"/>
      <c r="T26" s="48"/>
      <c r="U26" s="111"/>
      <c r="V26" s="112"/>
      <c r="W26" s="113"/>
      <c r="X26" s="116"/>
      <c r="Y26" s="12"/>
      <c r="Z26" s="208"/>
      <c r="AA26" s="295"/>
      <c r="AB26" s="296"/>
      <c r="AC26" s="12"/>
      <c r="AD26" s="208"/>
      <c r="AE26" s="117"/>
      <c r="AF26" s="110"/>
      <c r="AG26" s="377"/>
    </row>
    <row r="27" spans="1:33" ht="15.75" customHeight="1">
      <c r="A27" s="302"/>
      <c r="B27" s="163"/>
      <c r="C27" s="293"/>
      <c r="D27" s="294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307"/>
      <c r="S27" s="47"/>
      <c r="T27" s="48"/>
      <c r="U27" s="111"/>
      <c r="V27" s="112"/>
      <c r="W27" s="113"/>
      <c r="X27" s="116"/>
      <c r="Y27" s="12"/>
      <c r="Z27" s="208"/>
      <c r="AA27" s="295"/>
      <c r="AB27" s="296"/>
      <c r="AC27" s="12"/>
      <c r="AD27" s="208"/>
      <c r="AE27" s="117"/>
      <c r="AF27" s="110"/>
      <c r="AG27" s="377"/>
    </row>
    <row r="28" spans="1:33" ht="15.75" customHeight="1">
      <c r="A28" s="302"/>
      <c r="B28" s="163"/>
      <c r="C28" s="293"/>
      <c r="D28" s="294"/>
      <c r="E28" s="101"/>
      <c r="F28" s="111"/>
      <c r="G28" s="121"/>
      <c r="H28" s="62"/>
      <c r="I28" s="118"/>
      <c r="J28" s="105"/>
      <c r="K28" s="106"/>
      <c r="L28" s="118"/>
      <c r="M28" s="105"/>
      <c r="N28" s="106"/>
      <c r="O28" s="123"/>
      <c r="P28" s="124"/>
      <c r="Q28" s="125"/>
      <c r="R28" s="307"/>
      <c r="S28" s="47"/>
      <c r="T28" s="48"/>
      <c r="U28" s="111"/>
      <c r="V28" s="112"/>
      <c r="W28" s="113"/>
      <c r="X28" s="116"/>
      <c r="Y28" s="12"/>
      <c r="Z28" s="208"/>
      <c r="AA28" s="295"/>
      <c r="AB28" s="296"/>
      <c r="AC28" s="12"/>
      <c r="AD28" s="208"/>
      <c r="AE28" s="117"/>
      <c r="AF28" s="110"/>
      <c r="AG28" s="377"/>
    </row>
    <row r="29" spans="1:33" ht="15.75" customHeight="1">
      <c r="A29" s="302"/>
      <c r="B29" s="163"/>
      <c r="C29" s="293"/>
      <c r="D29" s="294"/>
      <c r="E29" s="101"/>
      <c r="F29" s="111"/>
      <c r="G29" s="121"/>
      <c r="H29" s="62"/>
      <c r="I29" s="118"/>
      <c r="J29" s="105"/>
      <c r="K29" s="106"/>
      <c r="L29" s="118"/>
      <c r="M29" s="105"/>
      <c r="N29" s="106"/>
      <c r="O29" s="123"/>
      <c r="P29" s="124"/>
      <c r="Q29" s="125"/>
      <c r="R29" s="307"/>
      <c r="S29" s="47"/>
      <c r="T29" s="48"/>
      <c r="U29" s="111"/>
      <c r="V29" s="112"/>
      <c r="W29" s="113"/>
      <c r="X29" s="116"/>
      <c r="Y29" s="12"/>
      <c r="Z29" s="208"/>
      <c r="AA29" s="295"/>
      <c r="AB29" s="296"/>
      <c r="AC29" s="12"/>
      <c r="AD29" s="208"/>
      <c r="AE29" s="117"/>
      <c r="AF29" s="110"/>
      <c r="AG29" s="377"/>
    </row>
    <row r="30" spans="1:33" ht="15.75" customHeight="1">
      <c r="A30" s="302"/>
      <c r="B30" s="163"/>
      <c r="C30" s="293"/>
      <c r="D30" s="294"/>
      <c r="E30" s="101"/>
      <c r="F30" s="111"/>
      <c r="G30" s="121"/>
      <c r="H30" s="62"/>
      <c r="I30" s="118"/>
      <c r="J30" s="105"/>
      <c r="K30" s="106"/>
      <c r="L30" s="118"/>
      <c r="M30" s="105"/>
      <c r="N30" s="106"/>
      <c r="O30" s="123"/>
      <c r="P30" s="124"/>
      <c r="Q30" s="125"/>
      <c r="R30" s="307"/>
      <c r="S30" s="47"/>
      <c r="T30" s="48"/>
      <c r="U30" s="111"/>
      <c r="V30" s="112"/>
      <c r="W30" s="113"/>
      <c r="X30" s="116"/>
      <c r="Y30" s="12"/>
      <c r="Z30" s="208"/>
      <c r="AA30" s="295"/>
      <c r="AB30" s="296"/>
      <c r="AC30" s="12"/>
      <c r="AD30" s="208"/>
      <c r="AE30" s="117"/>
      <c r="AF30" s="110"/>
      <c r="AG30" s="377"/>
    </row>
    <row r="31" spans="1:33" ht="15.75" customHeight="1">
      <c r="A31" s="302"/>
      <c r="B31" s="163"/>
      <c r="C31" s="293"/>
      <c r="D31" s="294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307"/>
      <c r="S31" s="47"/>
      <c r="T31" s="48"/>
      <c r="U31" s="111"/>
      <c r="V31" s="112"/>
      <c r="W31" s="113"/>
      <c r="X31" s="116"/>
      <c r="Y31" s="12"/>
      <c r="Z31" s="208"/>
      <c r="AA31" s="295"/>
      <c r="AB31" s="296"/>
      <c r="AC31" s="12"/>
      <c r="AD31" s="208"/>
      <c r="AE31" s="117"/>
      <c r="AF31" s="110"/>
      <c r="AG31" s="377"/>
    </row>
    <row r="32" spans="1:33" ht="15.75" customHeight="1">
      <c r="A32" s="302"/>
      <c r="B32" s="163"/>
      <c r="C32" s="293"/>
      <c r="D32" s="294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307"/>
      <c r="S32" s="47"/>
      <c r="T32" s="48"/>
      <c r="U32" s="111"/>
      <c r="V32" s="112"/>
      <c r="W32" s="113"/>
      <c r="X32" s="116"/>
      <c r="Y32" s="12"/>
      <c r="Z32" s="208"/>
      <c r="AA32" s="295"/>
      <c r="AB32" s="296"/>
      <c r="AC32" s="12"/>
      <c r="AD32" s="208"/>
      <c r="AE32" s="117"/>
      <c r="AF32" s="110"/>
      <c r="AG32" s="377"/>
    </row>
    <row r="33" spans="1:33" ht="15.75" customHeight="1">
      <c r="A33" s="302"/>
      <c r="B33" s="163"/>
      <c r="C33" s="293"/>
      <c r="D33" s="294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307"/>
      <c r="S33" s="47"/>
      <c r="T33" s="48"/>
      <c r="U33" s="111"/>
      <c r="V33" s="112"/>
      <c r="W33" s="113"/>
      <c r="X33" s="116"/>
      <c r="Y33" s="12"/>
      <c r="Z33" s="208"/>
      <c r="AA33" s="295"/>
      <c r="AB33" s="296"/>
      <c r="AC33" s="12"/>
      <c r="AD33" s="208"/>
      <c r="AE33" s="117"/>
      <c r="AF33" s="110"/>
      <c r="AG33" s="377"/>
    </row>
    <row r="34" spans="1:33" ht="15.75" customHeight="1">
      <c r="A34" s="302"/>
      <c r="B34" s="163"/>
      <c r="C34" s="293"/>
      <c r="D34" s="294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307"/>
      <c r="S34" s="47"/>
      <c r="T34" s="48"/>
      <c r="U34" s="111"/>
      <c r="V34" s="112"/>
      <c r="W34" s="113"/>
      <c r="X34" s="116"/>
      <c r="Y34" s="12"/>
      <c r="Z34" s="208"/>
      <c r="AA34" s="295"/>
      <c r="AB34" s="296"/>
      <c r="AC34" s="12"/>
      <c r="AD34" s="208"/>
      <c r="AE34" s="117"/>
      <c r="AF34" s="110"/>
      <c r="AG34" s="377"/>
    </row>
    <row r="35" spans="1:33" ht="15.75" customHeight="1">
      <c r="A35" s="302"/>
      <c r="B35" s="163"/>
      <c r="C35" s="293"/>
      <c r="D35" s="294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307"/>
      <c r="S35" s="47"/>
      <c r="T35" s="48"/>
      <c r="U35" s="111"/>
      <c r="V35" s="112"/>
      <c r="W35" s="185"/>
      <c r="X35" s="186"/>
      <c r="Y35" s="12"/>
      <c r="Z35" s="208"/>
      <c r="AA35" s="295"/>
      <c r="AB35" s="296"/>
      <c r="AC35" s="12"/>
      <c r="AD35" s="208"/>
      <c r="AE35" s="117"/>
      <c r="AF35" s="110"/>
      <c r="AG35" s="377"/>
    </row>
    <row r="36" spans="1:33" ht="15.75" customHeight="1">
      <c r="A36" s="302"/>
      <c r="B36" s="163"/>
      <c r="C36" s="293"/>
      <c r="D36" s="294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307"/>
      <c r="S36" s="47"/>
      <c r="T36" s="48"/>
      <c r="U36" s="111"/>
      <c r="V36" s="112"/>
      <c r="W36" s="187"/>
      <c r="X36" s="188"/>
      <c r="Y36" s="12"/>
      <c r="Z36" s="208"/>
      <c r="AA36" s="295"/>
      <c r="AB36" s="296"/>
      <c r="AC36" s="12"/>
      <c r="AD36" s="208"/>
      <c r="AE36" s="117"/>
      <c r="AF36" s="110"/>
      <c r="AG36" s="377"/>
    </row>
    <row r="37" spans="1:33" ht="15.75" customHeight="1">
      <c r="A37" s="302"/>
      <c r="B37" s="100"/>
      <c r="C37" s="293"/>
      <c r="D37" s="294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307"/>
      <c r="S37" s="47"/>
      <c r="T37" s="48"/>
      <c r="U37" s="130"/>
      <c r="V37" s="112"/>
      <c r="W37" s="187"/>
      <c r="X37" s="188"/>
      <c r="Y37" s="12"/>
      <c r="Z37" s="208"/>
      <c r="AA37" s="295"/>
      <c r="AB37" s="296"/>
      <c r="AC37" s="12"/>
      <c r="AD37" s="208"/>
      <c r="AE37" s="117"/>
      <c r="AF37" s="110"/>
      <c r="AG37" s="377"/>
    </row>
    <row r="38" spans="1:33" ht="15.75" customHeight="1" thickBot="1">
      <c r="A38" s="303"/>
      <c r="B38" s="133" t="s">
        <v>117</v>
      </c>
      <c r="C38" s="297"/>
      <c r="D38" s="297"/>
      <c r="E38" s="134"/>
      <c r="F38" s="167"/>
      <c r="G38" s="135"/>
      <c r="H38" s="69"/>
      <c r="I38" s="136">
        <f t="shared" ref="I38:J38" si="6">AVERAGE(I22:I37)</f>
        <v>20.5</v>
      </c>
      <c r="J38" s="137">
        <f t="shared" si="6"/>
        <v>2000</v>
      </c>
      <c r="K38" s="138">
        <f t="shared" ref="K38" si="7">J38/I38</f>
        <v>97.560975609756099</v>
      </c>
      <c r="L38" s="136">
        <f t="shared" ref="L38:M38" si="8">AVERAGE(L22:L37)</f>
        <v>20.5</v>
      </c>
      <c r="M38" s="137">
        <f t="shared" si="8"/>
        <v>1773.8589856773629</v>
      </c>
      <c r="N38" s="138">
        <f>M38/L38</f>
        <v>86.529706618407943</v>
      </c>
      <c r="O38" s="139">
        <f>L38-I38</f>
        <v>0</v>
      </c>
      <c r="P38" s="140">
        <f>N38-K38</f>
        <v>-11.031268991348156</v>
      </c>
      <c r="Q38" s="141">
        <f>N38/K38</f>
        <v>0.88692949283868139</v>
      </c>
      <c r="R38" s="308"/>
      <c r="S38" s="142">
        <f>S22</f>
        <v>0.2502314814814815</v>
      </c>
      <c r="T38" s="143">
        <f>INDEX(T22:T37,COUNTA(T22:T37))</f>
        <v>0.44039351851851855</v>
      </c>
      <c r="U38" s="144"/>
      <c r="V38" s="166"/>
      <c r="W38" s="189"/>
      <c r="X38" s="190"/>
      <c r="Y38" s="181">
        <f>SUM(Y22:Y37)</f>
        <v>0</v>
      </c>
      <c r="Z38" s="182">
        <f>SUM(Z22:Z37)</f>
        <v>0</v>
      </c>
      <c r="AA38" s="298"/>
      <c r="AB38" s="299"/>
      <c r="AC38" s="181">
        <f>SUM(AC22:AC37)</f>
        <v>5</v>
      </c>
      <c r="AD38" s="182">
        <f>SUM(AD22:AD37)</f>
        <v>0</v>
      </c>
      <c r="AE38" s="168">
        <f>M38-J38</f>
        <v>-226.14101432263715</v>
      </c>
      <c r="AF38" s="141">
        <f>M38/J38</f>
        <v>0.88692949283868139</v>
      </c>
      <c r="AG38" s="378"/>
    </row>
    <row r="39" spans="1:33" ht="15.75" customHeight="1">
      <c r="A39" s="311" t="s">
        <v>196</v>
      </c>
      <c r="B39" s="146" t="s">
        <v>186</v>
      </c>
      <c r="C39" s="304" t="s">
        <v>194</v>
      </c>
      <c r="D39" s="305"/>
      <c r="E39" s="147">
        <v>59.34</v>
      </c>
      <c r="F39" s="97">
        <v>1725</v>
      </c>
      <c r="G39" s="148">
        <f t="shared" ref="G39:G42" si="9">E39*F39</f>
        <v>102361.5</v>
      </c>
      <c r="H39" s="149"/>
      <c r="I39" s="150">
        <v>24</v>
      </c>
      <c r="J39" s="151">
        <v>2000</v>
      </c>
      <c r="K39" s="152">
        <f>J39/I39</f>
        <v>83.333333333333329</v>
      </c>
      <c r="L39" s="153">
        <v>24</v>
      </c>
      <c r="M39" s="151">
        <f>F39/V39*60</f>
        <v>1773.7789203084828</v>
      </c>
      <c r="N39" s="152">
        <f>M39/L39</f>
        <v>73.907455012853447</v>
      </c>
      <c r="O39" s="154">
        <f>L39-I39</f>
        <v>0</v>
      </c>
      <c r="P39" s="155">
        <f>N39-K39</f>
        <v>-9.4258783204798817</v>
      </c>
      <c r="Q39" s="156">
        <f>N39/K39</f>
        <v>0.88688946015424142</v>
      </c>
      <c r="R39" s="306">
        <f>Q55</f>
        <v>0.88736022022676753</v>
      </c>
      <c r="S39" s="157">
        <v>0.25</v>
      </c>
      <c r="T39" s="158">
        <v>0.29052083333333334</v>
      </c>
      <c r="U39" s="159"/>
      <c r="V39" s="160">
        <v>58.350000000000009</v>
      </c>
      <c r="W39" s="158"/>
      <c r="X39" s="169"/>
      <c r="Y39" s="12"/>
      <c r="Z39" s="208"/>
      <c r="AA39" s="309"/>
      <c r="AB39" s="310"/>
      <c r="AC39" s="12">
        <v>1</v>
      </c>
      <c r="AD39" s="208"/>
      <c r="AE39" s="115">
        <f>M39-J39</f>
        <v>-226.22107969151716</v>
      </c>
      <c r="AF39" s="156">
        <f>M39/J39</f>
        <v>0.88688946015424142</v>
      </c>
      <c r="AG39" s="290">
        <f>AF55</f>
        <v>0.88736022022676753</v>
      </c>
    </row>
    <row r="40" spans="1:33" ht="15.75" customHeight="1">
      <c r="A40" s="312"/>
      <c r="B40" s="163" t="s">
        <v>186</v>
      </c>
      <c r="C40" s="293" t="s">
        <v>188</v>
      </c>
      <c r="D40" s="294"/>
      <c r="E40" s="101">
        <v>58.67</v>
      </c>
      <c r="F40" s="102">
        <v>4384</v>
      </c>
      <c r="G40" s="103">
        <f t="shared" si="9"/>
        <v>257209.28</v>
      </c>
      <c r="H40" s="26"/>
      <c r="I40" s="104">
        <v>23</v>
      </c>
      <c r="J40" s="105">
        <v>2000</v>
      </c>
      <c r="K40" s="106">
        <f t="shared" si="1"/>
        <v>86.956521739130437</v>
      </c>
      <c r="L40" s="107">
        <v>23</v>
      </c>
      <c r="M40" s="105">
        <f>F40/V40*60</f>
        <v>1776.8970952488175</v>
      </c>
      <c r="N40" s="106">
        <f>M40/L40</f>
        <v>77.256395445600759</v>
      </c>
      <c r="O40" s="108">
        <f>L40-I40</f>
        <v>0</v>
      </c>
      <c r="P40" s="109">
        <f>N40-K40</f>
        <v>-9.7001262935296779</v>
      </c>
      <c r="Q40" s="110">
        <f>N40/K40</f>
        <v>0.88844854762440872</v>
      </c>
      <c r="R40" s="307"/>
      <c r="S40" s="47">
        <v>0.29375000000000001</v>
      </c>
      <c r="T40" s="48">
        <v>0.39655092592592595</v>
      </c>
      <c r="U40" s="111">
        <v>4.6500000000000075</v>
      </c>
      <c r="V40" s="112">
        <v>148.03333333333336</v>
      </c>
      <c r="W40" s="113"/>
      <c r="X40" s="116"/>
      <c r="Y40" s="12"/>
      <c r="Z40" s="208"/>
      <c r="AA40" s="295"/>
      <c r="AB40" s="296"/>
      <c r="AC40" s="12">
        <v>3</v>
      </c>
      <c r="AD40" s="208"/>
      <c r="AE40" s="117">
        <f>M40-J40</f>
        <v>-223.10290475118245</v>
      </c>
      <c r="AF40" s="110">
        <f>M40/J40</f>
        <v>0.88844854762440872</v>
      </c>
      <c r="AG40" s="291"/>
    </row>
    <row r="41" spans="1:33" ht="15.75" customHeight="1">
      <c r="A41" s="312"/>
      <c r="B41" s="163" t="s">
        <v>186</v>
      </c>
      <c r="C41" s="293" t="s">
        <v>200</v>
      </c>
      <c r="D41" s="294"/>
      <c r="E41" s="101">
        <v>71.55</v>
      </c>
      <c r="F41" s="102">
        <v>2547</v>
      </c>
      <c r="G41" s="103">
        <f t="shared" si="9"/>
        <v>182237.85</v>
      </c>
      <c r="H41" s="26"/>
      <c r="I41" s="104">
        <v>22</v>
      </c>
      <c r="J41" s="105">
        <v>2000</v>
      </c>
      <c r="K41" s="106">
        <f t="shared" si="1"/>
        <v>90.909090909090907</v>
      </c>
      <c r="L41" s="107">
        <v>22</v>
      </c>
      <c r="M41" s="105">
        <f>F41/V41*60</f>
        <v>1774.5693826204765</v>
      </c>
      <c r="N41" s="106">
        <f>M41/L41</f>
        <v>80.662244664567112</v>
      </c>
      <c r="O41" s="108">
        <f>L41-I41</f>
        <v>0</v>
      </c>
      <c r="P41" s="109">
        <f>N41-K41</f>
        <v>-10.246846244523795</v>
      </c>
      <c r="Q41" s="110">
        <f>N41/K41</f>
        <v>0.88728469131023824</v>
      </c>
      <c r="R41" s="307"/>
      <c r="S41" s="47">
        <v>0.4</v>
      </c>
      <c r="T41" s="48">
        <v>0.45980324074074075</v>
      </c>
      <c r="U41" s="111">
        <v>4.9666666666666703</v>
      </c>
      <c r="V41" s="112">
        <v>86.116666666666646</v>
      </c>
      <c r="W41" s="113">
        <v>0.45980324074074075</v>
      </c>
      <c r="X41" s="116">
        <v>0.49861111111111112</v>
      </c>
      <c r="Y41" s="12"/>
      <c r="Z41" s="208"/>
      <c r="AA41" s="295"/>
      <c r="AB41" s="296"/>
      <c r="AC41" s="12">
        <v>3</v>
      </c>
      <c r="AD41" s="208"/>
      <c r="AE41" s="117">
        <f>M41-J41</f>
        <v>-225.43061737952348</v>
      </c>
      <c r="AF41" s="110">
        <f>M41/J41</f>
        <v>0.88728469131023824</v>
      </c>
      <c r="AG41" s="291"/>
    </row>
    <row r="42" spans="1:33" ht="15.75" customHeight="1">
      <c r="A42" s="312"/>
      <c r="B42" s="163" t="s">
        <v>186</v>
      </c>
      <c r="C42" s="293" t="s">
        <v>198</v>
      </c>
      <c r="D42" s="294"/>
      <c r="E42" s="101">
        <v>59.54</v>
      </c>
      <c r="F42" s="102">
        <v>3902</v>
      </c>
      <c r="G42" s="103">
        <f t="shared" si="9"/>
        <v>232325.08</v>
      </c>
      <c r="H42" s="26"/>
      <c r="I42" s="104">
        <v>23</v>
      </c>
      <c r="J42" s="105">
        <v>2000</v>
      </c>
      <c r="K42" s="106">
        <f t="shared" si="1"/>
        <v>86.956521739130437</v>
      </c>
      <c r="L42" s="107">
        <v>23</v>
      </c>
      <c r="M42" s="105">
        <f>F42/V42*60</f>
        <v>1773.6363636363637</v>
      </c>
      <c r="N42" s="106">
        <f>M42/L42</f>
        <v>77.114624505928859</v>
      </c>
      <c r="O42" s="108">
        <f>L42-I42</f>
        <v>0</v>
      </c>
      <c r="P42" s="109">
        <f>N42-K42</f>
        <v>-9.8418972332015784</v>
      </c>
      <c r="Q42" s="110">
        <f>N42/K42</f>
        <v>0.88681818181818184</v>
      </c>
      <c r="R42" s="307"/>
      <c r="S42" s="47">
        <v>0.49861111111111112</v>
      </c>
      <c r="T42" s="48">
        <v>0.59027777777777779</v>
      </c>
      <c r="U42" s="111">
        <v>55.883333333333326</v>
      </c>
      <c r="V42" s="112">
        <v>132</v>
      </c>
      <c r="W42" s="113"/>
      <c r="X42" s="116"/>
      <c r="Y42" s="12"/>
      <c r="Z42" s="208"/>
      <c r="AA42" s="295"/>
      <c r="AB42" s="296"/>
      <c r="AC42" s="12">
        <v>3</v>
      </c>
      <c r="AD42" s="208"/>
      <c r="AE42" s="117">
        <f>M42-J42</f>
        <v>-226.36363636363626</v>
      </c>
      <c r="AF42" s="110">
        <f>M42/J42</f>
        <v>0.88681818181818184</v>
      </c>
      <c r="AG42" s="291"/>
    </row>
    <row r="43" spans="1:33" ht="15.75" customHeight="1">
      <c r="A43" s="312"/>
      <c r="B43" s="163"/>
      <c r="C43" s="293"/>
      <c r="D43" s="294"/>
      <c r="E43" s="101"/>
      <c r="F43" s="102"/>
      <c r="G43" s="103"/>
      <c r="H43" s="13"/>
      <c r="I43" s="104"/>
      <c r="J43" s="105"/>
      <c r="K43" s="106"/>
      <c r="L43" s="118"/>
      <c r="M43" s="105"/>
      <c r="N43" s="106"/>
      <c r="O43" s="108"/>
      <c r="P43" s="109"/>
      <c r="Q43" s="110"/>
      <c r="R43" s="307"/>
      <c r="S43" s="47"/>
      <c r="T43" s="48"/>
      <c r="U43" s="111"/>
      <c r="V43" s="112"/>
      <c r="W43" s="113"/>
      <c r="X43" s="116"/>
      <c r="Y43" s="12"/>
      <c r="Z43" s="208"/>
      <c r="AA43" s="295"/>
      <c r="AB43" s="296"/>
      <c r="AC43" s="12"/>
      <c r="AD43" s="208"/>
      <c r="AE43" s="117"/>
      <c r="AF43" s="110"/>
      <c r="AG43" s="291"/>
    </row>
    <row r="44" spans="1:33" ht="15.75" customHeight="1">
      <c r="A44" s="312"/>
      <c r="B44" s="163"/>
      <c r="C44" s="293"/>
      <c r="D44" s="294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307"/>
      <c r="S44" s="47"/>
      <c r="T44" s="48"/>
      <c r="U44" s="111"/>
      <c r="V44" s="112"/>
      <c r="W44" s="113"/>
      <c r="X44" s="116"/>
      <c r="Y44" s="12"/>
      <c r="Z44" s="208"/>
      <c r="AA44" s="295"/>
      <c r="AB44" s="296"/>
      <c r="AC44" s="12"/>
      <c r="AD44" s="208"/>
      <c r="AE44" s="117"/>
      <c r="AF44" s="110"/>
      <c r="AG44" s="291"/>
    </row>
    <row r="45" spans="1:33" ht="15.75" customHeight="1">
      <c r="A45" s="312"/>
      <c r="B45" s="163"/>
      <c r="C45" s="293"/>
      <c r="D45" s="294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307"/>
      <c r="S45" s="119"/>
      <c r="T45" s="120"/>
      <c r="U45" s="111"/>
      <c r="V45" s="112"/>
      <c r="W45" s="120"/>
      <c r="X45" s="191"/>
      <c r="Y45" s="12"/>
      <c r="Z45" s="208"/>
      <c r="AA45" s="295"/>
      <c r="AB45" s="296"/>
      <c r="AC45" s="12"/>
      <c r="AD45" s="208"/>
      <c r="AE45" s="117"/>
      <c r="AF45" s="110"/>
      <c r="AG45" s="291"/>
    </row>
    <row r="46" spans="1:33" ht="15.75" customHeight="1">
      <c r="A46" s="312"/>
      <c r="B46" s="163"/>
      <c r="C46" s="293"/>
      <c r="D46" s="294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07"/>
      <c r="S46" s="119"/>
      <c r="T46" s="120"/>
      <c r="U46" s="111"/>
      <c r="V46" s="112"/>
      <c r="W46" s="120"/>
      <c r="X46" s="191"/>
      <c r="Y46" s="12"/>
      <c r="Z46" s="208"/>
      <c r="AA46" s="295"/>
      <c r="AB46" s="296"/>
      <c r="AC46" s="12"/>
      <c r="AD46" s="208"/>
      <c r="AE46" s="117"/>
      <c r="AF46" s="110"/>
      <c r="AG46" s="291"/>
    </row>
    <row r="47" spans="1:33" ht="15.75" customHeight="1">
      <c r="A47" s="312"/>
      <c r="B47" s="163"/>
      <c r="C47" s="293"/>
      <c r="D47" s="294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07"/>
      <c r="S47" s="119"/>
      <c r="T47" s="120"/>
      <c r="U47" s="111"/>
      <c r="V47" s="112"/>
      <c r="W47" s="120"/>
      <c r="X47" s="191"/>
      <c r="Y47" s="12"/>
      <c r="Z47" s="208"/>
      <c r="AA47" s="295"/>
      <c r="AB47" s="296"/>
      <c r="AC47" s="12"/>
      <c r="AD47" s="208"/>
      <c r="AE47" s="117"/>
      <c r="AF47" s="110"/>
      <c r="AG47" s="291"/>
    </row>
    <row r="48" spans="1:33" ht="15.75" customHeight="1">
      <c r="A48" s="312"/>
      <c r="B48" s="163"/>
      <c r="C48" s="293"/>
      <c r="D48" s="294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07"/>
      <c r="S48" s="119"/>
      <c r="T48" s="120"/>
      <c r="U48" s="111"/>
      <c r="V48" s="112"/>
      <c r="W48" s="120"/>
      <c r="X48" s="191"/>
      <c r="Y48" s="12"/>
      <c r="Z48" s="208"/>
      <c r="AA48" s="295"/>
      <c r="AB48" s="296"/>
      <c r="AC48" s="12"/>
      <c r="AD48" s="208"/>
      <c r="AE48" s="117"/>
      <c r="AF48" s="110"/>
      <c r="AG48" s="291"/>
    </row>
    <row r="49" spans="1:33" ht="15.75" customHeight="1">
      <c r="A49" s="312"/>
      <c r="B49" s="163"/>
      <c r="C49" s="293"/>
      <c r="D49" s="294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07"/>
      <c r="S49" s="119"/>
      <c r="T49" s="120"/>
      <c r="U49" s="111"/>
      <c r="V49" s="112"/>
      <c r="W49" s="120"/>
      <c r="X49" s="191"/>
      <c r="Y49" s="12"/>
      <c r="Z49" s="208"/>
      <c r="AA49" s="295"/>
      <c r="AB49" s="296"/>
      <c r="AC49" s="12"/>
      <c r="AD49" s="208"/>
      <c r="AE49" s="117"/>
      <c r="AF49" s="110"/>
      <c r="AG49" s="291"/>
    </row>
    <row r="50" spans="1:33" ht="15.75" customHeight="1">
      <c r="A50" s="312"/>
      <c r="B50" s="163"/>
      <c r="C50" s="293"/>
      <c r="D50" s="294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07"/>
      <c r="S50" s="119"/>
      <c r="T50" s="120"/>
      <c r="U50" s="111"/>
      <c r="V50" s="112"/>
      <c r="W50" s="120"/>
      <c r="X50" s="191"/>
      <c r="Y50" s="12"/>
      <c r="Z50" s="208"/>
      <c r="AA50" s="295"/>
      <c r="AB50" s="296"/>
      <c r="AC50" s="12"/>
      <c r="AD50" s="208"/>
      <c r="AE50" s="117"/>
      <c r="AF50" s="110"/>
      <c r="AG50" s="291"/>
    </row>
    <row r="51" spans="1:33" ht="15.75" customHeight="1">
      <c r="A51" s="312"/>
      <c r="B51" s="163"/>
      <c r="C51" s="293"/>
      <c r="D51" s="294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07"/>
      <c r="S51" s="119"/>
      <c r="T51" s="120"/>
      <c r="U51" s="111"/>
      <c r="V51" s="112"/>
      <c r="W51" s="120"/>
      <c r="X51" s="191"/>
      <c r="Y51" s="12"/>
      <c r="Z51" s="208"/>
      <c r="AA51" s="295"/>
      <c r="AB51" s="296"/>
      <c r="AC51" s="12"/>
      <c r="AD51" s="208"/>
      <c r="AE51" s="117"/>
      <c r="AF51" s="110"/>
      <c r="AG51" s="291"/>
    </row>
    <row r="52" spans="1:33" ht="15.75" customHeight="1">
      <c r="A52" s="312"/>
      <c r="B52" s="163"/>
      <c r="C52" s="293"/>
      <c r="D52" s="294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07"/>
      <c r="S52" s="119"/>
      <c r="T52" s="120"/>
      <c r="U52" s="111"/>
      <c r="V52" s="112"/>
      <c r="W52" s="120"/>
      <c r="X52" s="191"/>
      <c r="Y52" s="12"/>
      <c r="Z52" s="208"/>
      <c r="AA52" s="295"/>
      <c r="AB52" s="296"/>
      <c r="AC52" s="12"/>
      <c r="AD52" s="208"/>
      <c r="AE52" s="117"/>
      <c r="AF52" s="110"/>
      <c r="AG52" s="291"/>
    </row>
    <row r="53" spans="1:33" ht="15.75" customHeight="1">
      <c r="A53" s="312"/>
      <c r="B53" s="163"/>
      <c r="C53" s="293"/>
      <c r="D53" s="294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07"/>
      <c r="S53" s="119"/>
      <c r="T53" s="120"/>
      <c r="U53" s="111"/>
      <c r="V53" s="112"/>
      <c r="W53" s="120"/>
      <c r="X53" s="191"/>
      <c r="Y53" s="12"/>
      <c r="Z53" s="208"/>
      <c r="AA53" s="295"/>
      <c r="AB53" s="296"/>
      <c r="AC53" s="12"/>
      <c r="AD53" s="208"/>
      <c r="AE53" s="117"/>
      <c r="AF53" s="110"/>
      <c r="AG53" s="291"/>
    </row>
    <row r="54" spans="1:33" ht="15.75" customHeight="1">
      <c r="A54" s="312"/>
      <c r="B54" s="163"/>
      <c r="C54" s="293"/>
      <c r="D54" s="294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07"/>
      <c r="S54" s="119"/>
      <c r="T54" s="120"/>
      <c r="U54" s="130"/>
      <c r="V54" s="131"/>
      <c r="W54" s="126"/>
      <c r="X54" s="127"/>
      <c r="Y54" s="12"/>
      <c r="Z54" s="208"/>
      <c r="AA54" s="295"/>
      <c r="AB54" s="296"/>
      <c r="AC54" s="12"/>
      <c r="AD54" s="208"/>
      <c r="AE54" s="165"/>
      <c r="AF54" s="125"/>
      <c r="AG54" s="291"/>
    </row>
    <row r="55" spans="1:33" ht="15.75" customHeight="1" thickBot="1">
      <c r="A55" s="313"/>
      <c r="B55" s="133" t="s">
        <v>117</v>
      </c>
      <c r="C55" s="297"/>
      <c r="D55" s="297"/>
      <c r="E55" s="134"/>
      <c r="F55" s="167"/>
      <c r="G55" s="135"/>
      <c r="H55" s="69"/>
      <c r="I55" s="136">
        <f t="shared" ref="I55:J55" si="10">AVERAGE(I39:I54)</f>
        <v>23</v>
      </c>
      <c r="J55" s="137">
        <f t="shared" si="10"/>
        <v>2000</v>
      </c>
      <c r="K55" s="138">
        <f t="shared" ref="K55" si="11">J55/I55</f>
        <v>86.956521739130437</v>
      </c>
      <c r="L55" s="136">
        <f t="shared" ref="L55:M55" si="12">AVERAGE(L39:L54)</f>
        <v>23</v>
      </c>
      <c r="M55" s="137">
        <f t="shared" si="12"/>
        <v>1774.720440453535</v>
      </c>
      <c r="N55" s="138">
        <f t="shared" ref="N55:N63" si="13">M55/L55</f>
        <v>77.161758280588487</v>
      </c>
      <c r="O55" s="139">
        <f t="shared" ref="O55:O63" si="14">L55-I55</f>
        <v>0</v>
      </c>
      <c r="P55" s="140">
        <f t="shared" ref="P55:P63" si="15">N55-K55</f>
        <v>-9.7947634585419507</v>
      </c>
      <c r="Q55" s="141">
        <f t="shared" ref="Q55:Q63" si="16">N55/K55</f>
        <v>0.88736022022676753</v>
      </c>
      <c r="R55" s="308"/>
      <c r="S55" s="142">
        <f>S39</f>
        <v>0.25</v>
      </c>
      <c r="T55" s="143">
        <f>INDEX(T39:T54,COUNTA(T39:T54))</f>
        <v>0.59027777777777779</v>
      </c>
      <c r="U55" s="144"/>
      <c r="V55" s="166"/>
      <c r="W55" s="167"/>
      <c r="X55" s="138"/>
      <c r="Y55" s="181">
        <f>SUM(Y39:Y54)</f>
        <v>0</v>
      </c>
      <c r="Z55" s="182">
        <f>SUM(Z39:Z54)</f>
        <v>0</v>
      </c>
      <c r="AA55" s="298"/>
      <c r="AB55" s="299"/>
      <c r="AC55" s="181">
        <f>SUM(AC39:AC54)</f>
        <v>10</v>
      </c>
      <c r="AD55" s="194">
        <f>SUM(AD39:AD54)</f>
        <v>0</v>
      </c>
      <c r="AE55" s="168">
        <f t="shared" ref="AE55:AE63" si="17">M55-J55</f>
        <v>-225.27955954646495</v>
      </c>
      <c r="AF55" s="141">
        <f t="shared" ref="AF55:AF63" si="18">M55/J55</f>
        <v>0.88736022022676753</v>
      </c>
      <c r="AG55" s="292"/>
    </row>
    <row r="56" spans="1:33" ht="15.75" customHeight="1">
      <c r="A56" s="300" t="s">
        <v>231</v>
      </c>
      <c r="B56" s="114" t="s">
        <v>191</v>
      </c>
      <c r="C56" s="375" t="s">
        <v>192</v>
      </c>
      <c r="D56" s="375"/>
      <c r="E56" s="147">
        <v>57.3</v>
      </c>
      <c r="F56" s="97">
        <v>1993</v>
      </c>
      <c r="G56" s="148">
        <f t="shared" ref="G56:G63" si="19">E56*F56</f>
        <v>114198.9</v>
      </c>
      <c r="H56" s="149"/>
      <c r="I56" s="150">
        <v>22</v>
      </c>
      <c r="J56" s="151">
        <v>1800</v>
      </c>
      <c r="K56" s="152">
        <f>J56/I56</f>
        <v>81.818181818181813</v>
      </c>
      <c r="L56" s="153">
        <v>22</v>
      </c>
      <c r="M56" s="151">
        <f t="shared" ref="M56:M63" si="20">F56/V56*60</f>
        <v>1597.9510022271716</v>
      </c>
      <c r="N56" s="152">
        <f t="shared" si="13"/>
        <v>72.634136464871432</v>
      </c>
      <c r="O56" s="154">
        <f t="shared" si="14"/>
        <v>0</v>
      </c>
      <c r="P56" s="155">
        <f t="shared" si="15"/>
        <v>-9.1840453533103812</v>
      </c>
      <c r="Q56" s="156">
        <f t="shared" si="16"/>
        <v>0.88775055679287307</v>
      </c>
      <c r="R56" s="306">
        <f>Q72</f>
        <v>0.88870118545951016</v>
      </c>
      <c r="S56" s="157">
        <v>0.25011574074074072</v>
      </c>
      <c r="T56" s="158">
        <v>0.30208333333333331</v>
      </c>
      <c r="U56" s="159"/>
      <c r="V56" s="160">
        <v>74.833333333333329</v>
      </c>
      <c r="W56" s="158"/>
      <c r="X56" s="169"/>
      <c r="Y56" s="12"/>
      <c r="Z56" s="208"/>
      <c r="AA56" s="309"/>
      <c r="AB56" s="310"/>
      <c r="AC56" s="12">
        <v>2</v>
      </c>
      <c r="AD56" s="208"/>
      <c r="AE56" s="115">
        <f t="shared" si="17"/>
        <v>-202.04899777282844</v>
      </c>
      <c r="AF56" s="156">
        <f t="shared" si="18"/>
        <v>0.88775055679287307</v>
      </c>
      <c r="AG56" s="290">
        <f>AF72</f>
        <v>0.88870118545951016</v>
      </c>
    </row>
    <row r="57" spans="1:33" ht="15.75" customHeight="1">
      <c r="A57" s="301"/>
      <c r="B57" s="100" t="s">
        <v>201</v>
      </c>
      <c r="C57" s="374" t="s">
        <v>205</v>
      </c>
      <c r="D57" s="374"/>
      <c r="E57" s="101">
        <v>71.84</v>
      </c>
      <c r="F57" s="102">
        <v>707</v>
      </c>
      <c r="G57" s="103">
        <f t="shared" si="19"/>
        <v>50790.880000000005</v>
      </c>
      <c r="H57" s="26"/>
      <c r="I57" s="104">
        <v>19</v>
      </c>
      <c r="J57" s="105">
        <v>1800</v>
      </c>
      <c r="K57" s="106">
        <f t="shared" ref="K57:K63" si="21">J57/I57</f>
        <v>94.736842105263165</v>
      </c>
      <c r="L57" s="107">
        <v>19</v>
      </c>
      <c r="M57" s="105">
        <f t="shared" si="20"/>
        <v>1603.7807183364853</v>
      </c>
      <c r="N57" s="106">
        <f t="shared" si="13"/>
        <v>84.409511491393957</v>
      </c>
      <c r="O57" s="108">
        <f t="shared" si="14"/>
        <v>0</v>
      </c>
      <c r="P57" s="109">
        <f t="shared" si="15"/>
        <v>-10.327330613869208</v>
      </c>
      <c r="Q57" s="110">
        <f t="shared" si="16"/>
        <v>0.89098928796471388</v>
      </c>
      <c r="R57" s="307"/>
      <c r="S57" s="47">
        <v>0.30555555555555558</v>
      </c>
      <c r="T57" s="48">
        <v>0.32392361111111112</v>
      </c>
      <c r="U57" s="111">
        <v>5.0000000000000622</v>
      </c>
      <c r="V57" s="112">
        <v>26.449999999999978</v>
      </c>
      <c r="W57" s="113"/>
      <c r="X57" s="116"/>
      <c r="Y57" s="12"/>
      <c r="Z57" s="208"/>
      <c r="AA57" s="295"/>
      <c r="AB57" s="296"/>
      <c r="AC57" s="12">
        <v>1</v>
      </c>
      <c r="AD57" s="208"/>
      <c r="AE57" s="117">
        <f t="shared" si="17"/>
        <v>-196.21928166351472</v>
      </c>
      <c r="AF57" s="110">
        <f t="shared" si="18"/>
        <v>0.89098928796471399</v>
      </c>
      <c r="AG57" s="291"/>
    </row>
    <row r="58" spans="1:33" ht="15.75" customHeight="1">
      <c r="A58" s="301"/>
      <c r="B58" s="100" t="s">
        <v>201</v>
      </c>
      <c r="C58" s="374" t="s">
        <v>206</v>
      </c>
      <c r="D58" s="374"/>
      <c r="E58" s="101">
        <v>72.400000000000006</v>
      </c>
      <c r="F58" s="102">
        <v>442</v>
      </c>
      <c r="G58" s="103">
        <f t="shared" si="19"/>
        <v>32000.800000000003</v>
      </c>
      <c r="H58" s="26"/>
      <c r="I58" s="104">
        <v>18</v>
      </c>
      <c r="J58" s="105">
        <v>1800</v>
      </c>
      <c r="K58" s="106">
        <f t="shared" si="21"/>
        <v>100</v>
      </c>
      <c r="L58" s="107">
        <v>18</v>
      </c>
      <c r="M58" s="105">
        <f t="shared" si="20"/>
        <v>1602.4169184290001</v>
      </c>
      <c r="N58" s="106">
        <f t="shared" si="13"/>
        <v>89.023162134944457</v>
      </c>
      <c r="O58" s="108">
        <f t="shared" si="14"/>
        <v>0</v>
      </c>
      <c r="P58" s="109">
        <f t="shared" si="15"/>
        <v>-10.976837865055543</v>
      </c>
      <c r="Q58" s="110">
        <f t="shared" si="16"/>
        <v>0.89023162134944456</v>
      </c>
      <c r="R58" s="307"/>
      <c r="S58" s="47">
        <v>0.32739583333333333</v>
      </c>
      <c r="T58" s="48">
        <v>0.33888888888888891</v>
      </c>
      <c r="U58" s="111">
        <v>4.9999999999999822</v>
      </c>
      <c r="V58" s="112">
        <v>16.550000000000029</v>
      </c>
      <c r="W58" s="113"/>
      <c r="X58" s="116"/>
      <c r="Y58" s="12"/>
      <c r="Z58" s="208"/>
      <c r="AA58" s="295"/>
      <c r="AB58" s="296"/>
      <c r="AC58" s="12">
        <v>1</v>
      </c>
      <c r="AD58" s="208"/>
      <c r="AE58" s="117">
        <f t="shared" si="17"/>
        <v>-197.58308157099987</v>
      </c>
      <c r="AF58" s="110">
        <f t="shared" si="18"/>
        <v>0.89023162134944456</v>
      </c>
      <c r="AG58" s="291"/>
    </row>
    <row r="59" spans="1:33" ht="15.75" customHeight="1">
      <c r="A59" s="301"/>
      <c r="B59" s="100" t="s">
        <v>180</v>
      </c>
      <c r="C59" s="374" t="s">
        <v>181</v>
      </c>
      <c r="D59" s="374"/>
      <c r="E59" s="101">
        <v>24.07</v>
      </c>
      <c r="F59" s="102">
        <v>572</v>
      </c>
      <c r="G59" s="103">
        <f t="shared" si="19"/>
        <v>13768.04</v>
      </c>
      <c r="H59" s="26"/>
      <c r="I59" s="104">
        <v>20</v>
      </c>
      <c r="J59" s="105">
        <v>2600</v>
      </c>
      <c r="K59" s="106">
        <f t="shared" si="21"/>
        <v>130</v>
      </c>
      <c r="L59" s="107">
        <v>20</v>
      </c>
      <c r="M59" s="105">
        <f t="shared" si="20"/>
        <v>2308.5201793721922</v>
      </c>
      <c r="N59" s="106">
        <f t="shared" si="13"/>
        <v>115.42600896860961</v>
      </c>
      <c r="O59" s="108">
        <f t="shared" si="14"/>
        <v>0</v>
      </c>
      <c r="P59" s="109">
        <f t="shared" si="15"/>
        <v>-14.573991031390392</v>
      </c>
      <c r="Q59" s="110">
        <f t="shared" si="16"/>
        <v>0.88789237668161236</v>
      </c>
      <c r="R59" s="307"/>
      <c r="S59" s="47">
        <v>0.34314814814814815</v>
      </c>
      <c r="T59" s="48">
        <v>0.35347222222222224</v>
      </c>
      <c r="U59" s="111">
        <v>6.1333333333333062</v>
      </c>
      <c r="V59" s="112">
        <v>14.866666666666699</v>
      </c>
      <c r="W59" s="113"/>
      <c r="X59" s="116"/>
      <c r="Y59" s="12"/>
      <c r="Z59" s="208"/>
      <c r="AA59" s="295"/>
      <c r="AB59" s="296"/>
      <c r="AC59" s="12">
        <v>1</v>
      </c>
      <c r="AD59" s="208"/>
      <c r="AE59" s="215">
        <f t="shared" si="17"/>
        <v>-291.47982062780784</v>
      </c>
      <c r="AF59" s="216">
        <f t="shared" si="18"/>
        <v>0.88789237668161236</v>
      </c>
      <c r="AG59" s="291"/>
    </row>
    <row r="60" spans="1:33" ht="15.75" customHeight="1">
      <c r="A60" s="302"/>
      <c r="B60" s="100" t="s">
        <v>180</v>
      </c>
      <c r="C60" s="374" t="s">
        <v>182</v>
      </c>
      <c r="D60" s="374"/>
      <c r="E60" s="101">
        <v>29.97</v>
      </c>
      <c r="F60" s="105">
        <v>3144</v>
      </c>
      <c r="G60" s="103">
        <f t="shared" si="19"/>
        <v>94225.68</v>
      </c>
      <c r="H60" s="13"/>
      <c r="I60" s="104">
        <v>20</v>
      </c>
      <c r="J60" s="105">
        <v>2600</v>
      </c>
      <c r="K60" s="106">
        <f t="shared" si="21"/>
        <v>130</v>
      </c>
      <c r="L60" s="118">
        <v>20</v>
      </c>
      <c r="M60" s="105">
        <f t="shared" si="20"/>
        <v>2308.9351285189723</v>
      </c>
      <c r="N60" s="106">
        <f t="shared" si="13"/>
        <v>115.44675642594862</v>
      </c>
      <c r="O60" s="108">
        <f t="shared" si="14"/>
        <v>0</v>
      </c>
      <c r="P60" s="109">
        <f t="shared" si="15"/>
        <v>-14.553243574051379</v>
      </c>
      <c r="Q60" s="110">
        <f t="shared" si="16"/>
        <v>0.88805197250729706</v>
      </c>
      <c r="R60" s="307"/>
      <c r="S60" s="47">
        <v>0.35715277777777776</v>
      </c>
      <c r="T60" s="48">
        <v>0.41388888888888886</v>
      </c>
      <c r="U60" s="111">
        <v>5.2999999999999492</v>
      </c>
      <c r="V60" s="112">
        <v>81.699999999999989</v>
      </c>
      <c r="W60" s="113"/>
      <c r="X60" s="116"/>
      <c r="Y60" s="12"/>
      <c r="Z60" s="208"/>
      <c r="AA60" s="295"/>
      <c r="AB60" s="296"/>
      <c r="AC60" s="12">
        <v>2</v>
      </c>
      <c r="AD60" s="208"/>
      <c r="AE60" s="215">
        <f t="shared" si="17"/>
        <v>-291.06487148102769</v>
      </c>
      <c r="AF60" s="216">
        <f t="shared" si="18"/>
        <v>0.88805197250729706</v>
      </c>
      <c r="AG60" s="291"/>
    </row>
    <row r="61" spans="1:33" ht="15.75" customHeight="1">
      <c r="A61" s="302"/>
      <c r="B61" s="100" t="s">
        <v>201</v>
      </c>
      <c r="C61" s="374" t="s">
        <v>202</v>
      </c>
      <c r="D61" s="374"/>
      <c r="E61" s="101">
        <v>32.06</v>
      </c>
      <c r="F61" s="105">
        <v>1272</v>
      </c>
      <c r="G61" s="121">
        <f t="shared" si="19"/>
        <v>40780.32</v>
      </c>
      <c r="H61" s="122"/>
      <c r="I61" s="104">
        <v>19</v>
      </c>
      <c r="J61" s="105">
        <v>3600</v>
      </c>
      <c r="K61" s="106">
        <f t="shared" si="21"/>
        <v>189.47368421052633</v>
      </c>
      <c r="L61" s="107">
        <v>19</v>
      </c>
      <c r="M61" s="105">
        <f t="shared" si="20"/>
        <v>3199.9999999999932</v>
      </c>
      <c r="N61" s="106">
        <f t="shared" si="13"/>
        <v>168.42105263157859</v>
      </c>
      <c r="O61" s="108">
        <f t="shared" si="14"/>
        <v>0</v>
      </c>
      <c r="P61" s="109">
        <f t="shared" si="15"/>
        <v>-21.052631578947739</v>
      </c>
      <c r="Q61" s="110">
        <f t="shared" si="16"/>
        <v>0.88888888888888695</v>
      </c>
      <c r="R61" s="307"/>
      <c r="S61" s="47">
        <v>0.41746527777777775</v>
      </c>
      <c r="T61" s="48">
        <v>0.43402777777777779</v>
      </c>
      <c r="U61" s="111">
        <v>5.1500000000000057</v>
      </c>
      <c r="V61" s="112">
        <v>23.850000000000051</v>
      </c>
      <c r="W61" s="113"/>
      <c r="X61" s="116"/>
      <c r="Y61" s="12"/>
      <c r="Z61" s="208"/>
      <c r="AA61" s="295"/>
      <c r="AB61" s="296"/>
      <c r="AC61" s="12">
        <v>1</v>
      </c>
      <c r="AD61" s="208"/>
      <c r="AE61" s="215">
        <f t="shared" si="17"/>
        <v>-400.00000000000682</v>
      </c>
      <c r="AF61" s="216">
        <f t="shared" si="18"/>
        <v>0.88888888888888695</v>
      </c>
      <c r="AG61" s="291"/>
    </row>
    <row r="62" spans="1:33" ht="15.75" customHeight="1">
      <c r="A62" s="302"/>
      <c r="B62" s="100" t="s">
        <v>178</v>
      </c>
      <c r="C62" s="374" t="s">
        <v>203</v>
      </c>
      <c r="D62" s="374"/>
      <c r="E62" s="101">
        <v>57.73</v>
      </c>
      <c r="F62" s="105">
        <v>899</v>
      </c>
      <c r="G62" s="121">
        <f t="shared" si="19"/>
        <v>51899.27</v>
      </c>
      <c r="H62" s="62"/>
      <c r="I62" s="104">
        <v>22</v>
      </c>
      <c r="J62" s="105">
        <v>1800</v>
      </c>
      <c r="K62" s="106">
        <f t="shared" si="21"/>
        <v>81.818181818181813</v>
      </c>
      <c r="L62" s="118">
        <v>22</v>
      </c>
      <c r="M62" s="105">
        <f t="shared" si="20"/>
        <v>1598.2222222222222</v>
      </c>
      <c r="N62" s="106">
        <f t="shared" si="13"/>
        <v>72.646464646464651</v>
      </c>
      <c r="O62" s="123">
        <f t="shared" si="14"/>
        <v>0</v>
      </c>
      <c r="P62" s="124">
        <f t="shared" si="15"/>
        <v>-9.1717171717171624</v>
      </c>
      <c r="Q62" s="125">
        <f t="shared" si="16"/>
        <v>0.88790123456790138</v>
      </c>
      <c r="R62" s="307"/>
      <c r="S62" s="47">
        <v>0.43767361111111114</v>
      </c>
      <c r="T62" s="48">
        <v>0.46111111111111114</v>
      </c>
      <c r="U62" s="111">
        <v>5.2500000000000213</v>
      </c>
      <c r="V62" s="112">
        <v>33.75</v>
      </c>
      <c r="W62" s="113"/>
      <c r="X62" s="116"/>
      <c r="Y62" s="12"/>
      <c r="Z62" s="208"/>
      <c r="AA62" s="295"/>
      <c r="AB62" s="296"/>
      <c r="AC62" s="12">
        <v>1</v>
      </c>
      <c r="AD62" s="208"/>
      <c r="AE62" s="215">
        <f t="shared" si="17"/>
        <v>-201.77777777777783</v>
      </c>
      <c r="AF62" s="216">
        <f t="shared" si="18"/>
        <v>0.88790123456790115</v>
      </c>
      <c r="AG62" s="291"/>
    </row>
    <row r="63" spans="1:33" ht="15.75" customHeight="1">
      <c r="A63" s="302"/>
      <c r="B63" s="100" t="s">
        <v>178</v>
      </c>
      <c r="C63" s="374" t="s">
        <v>204</v>
      </c>
      <c r="D63" s="374"/>
      <c r="E63" s="101">
        <v>57.73</v>
      </c>
      <c r="F63" s="105">
        <v>752</v>
      </c>
      <c r="G63" s="121">
        <f t="shared" si="19"/>
        <v>43412.959999999999</v>
      </c>
      <c r="H63" s="62"/>
      <c r="I63" s="104">
        <v>22</v>
      </c>
      <c r="J63" s="105">
        <v>1800</v>
      </c>
      <c r="K63" s="106">
        <f t="shared" si="21"/>
        <v>81.818181818181813</v>
      </c>
      <c r="L63" s="118">
        <v>22</v>
      </c>
      <c r="M63" s="105">
        <f t="shared" si="20"/>
        <v>1599.054932073245</v>
      </c>
      <c r="N63" s="106">
        <f t="shared" si="13"/>
        <v>72.684315094238414</v>
      </c>
      <c r="O63" s="123">
        <f t="shared" si="14"/>
        <v>0</v>
      </c>
      <c r="P63" s="124">
        <f t="shared" si="15"/>
        <v>-9.1338667239433988</v>
      </c>
      <c r="Q63" s="125">
        <f t="shared" si="16"/>
        <v>0.88836385115180294</v>
      </c>
      <c r="R63" s="307"/>
      <c r="S63" s="47">
        <v>0.46458333333333335</v>
      </c>
      <c r="T63" s="48">
        <v>0.48417824074074073</v>
      </c>
      <c r="U63" s="111">
        <v>4.9999999999999822</v>
      </c>
      <c r="V63" s="112">
        <v>28.216666666666626</v>
      </c>
      <c r="W63" s="113"/>
      <c r="X63" s="116"/>
      <c r="Y63" s="12"/>
      <c r="Z63" s="208"/>
      <c r="AA63" s="295"/>
      <c r="AB63" s="296"/>
      <c r="AC63" s="12">
        <v>1</v>
      </c>
      <c r="AD63" s="208"/>
      <c r="AE63" s="215">
        <f t="shared" si="17"/>
        <v>-200.94506792675497</v>
      </c>
      <c r="AF63" s="216">
        <f t="shared" si="18"/>
        <v>0.88836385115180283</v>
      </c>
      <c r="AG63" s="291"/>
    </row>
    <row r="64" spans="1:33" ht="15.75" customHeight="1">
      <c r="A64" s="302"/>
      <c r="B64" s="100"/>
      <c r="C64" s="374"/>
      <c r="D64" s="374"/>
      <c r="E64" s="101"/>
      <c r="F64" s="105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07"/>
      <c r="S64" s="47"/>
      <c r="T64" s="48"/>
      <c r="U64" s="111"/>
      <c r="V64" s="112"/>
      <c r="W64" s="113"/>
      <c r="X64" s="116"/>
      <c r="Y64" s="12"/>
      <c r="Z64" s="208"/>
      <c r="AA64" s="295"/>
      <c r="AB64" s="296"/>
      <c r="AC64" s="12"/>
      <c r="AD64" s="208"/>
      <c r="AE64" s="215"/>
      <c r="AF64" s="216"/>
      <c r="AG64" s="291"/>
    </row>
    <row r="65" spans="1:33" ht="15.75" customHeight="1">
      <c r="A65" s="302"/>
      <c r="B65" s="100"/>
      <c r="C65" s="374"/>
      <c r="D65" s="374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07"/>
      <c r="S65" s="47"/>
      <c r="T65" s="48"/>
      <c r="U65" s="111"/>
      <c r="V65" s="112"/>
      <c r="W65" s="113"/>
      <c r="X65" s="116"/>
      <c r="Y65" s="12"/>
      <c r="Z65" s="208"/>
      <c r="AA65" s="295"/>
      <c r="AB65" s="296"/>
      <c r="AC65" s="12"/>
      <c r="AD65" s="208"/>
      <c r="AE65" s="215"/>
      <c r="AF65" s="216"/>
      <c r="AG65" s="291"/>
    </row>
    <row r="66" spans="1:33" ht="15.75" customHeight="1">
      <c r="A66" s="302"/>
      <c r="B66" s="100"/>
      <c r="C66" s="374"/>
      <c r="D66" s="374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07"/>
      <c r="S66" s="47"/>
      <c r="T66" s="48"/>
      <c r="U66" s="111"/>
      <c r="V66" s="112"/>
      <c r="W66" s="113"/>
      <c r="X66" s="116"/>
      <c r="Y66" s="12"/>
      <c r="Z66" s="208"/>
      <c r="AA66" s="295"/>
      <c r="AB66" s="296"/>
      <c r="AC66" s="12"/>
      <c r="AD66" s="208"/>
      <c r="AE66" s="215"/>
      <c r="AF66" s="216"/>
      <c r="AG66" s="291"/>
    </row>
    <row r="67" spans="1:33" ht="15.75" customHeight="1">
      <c r="A67" s="302"/>
      <c r="B67" s="100"/>
      <c r="C67" s="374"/>
      <c r="D67" s="374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07"/>
      <c r="S67" s="47"/>
      <c r="T67" s="48"/>
      <c r="U67" s="111"/>
      <c r="V67" s="112"/>
      <c r="W67" s="113"/>
      <c r="X67" s="116"/>
      <c r="Y67" s="12"/>
      <c r="Z67" s="208"/>
      <c r="AA67" s="295"/>
      <c r="AB67" s="296"/>
      <c r="AC67" s="12"/>
      <c r="AD67" s="208"/>
      <c r="AE67" s="215"/>
      <c r="AF67" s="216"/>
      <c r="AG67" s="291"/>
    </row>
    <row r="68" spans="1:33" ht="15.75" customHeight="1">
      <c r="A68" s="302"/>
      <c r="B68" s="100"/>
      <c r="C68" s="374"/>
      <c r="D68" s="374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07"/>
      <c r="S68" s="47"/>
      <c r="T68" s="48"/>
      <c r="U68" s="111"/>
      <c r="V68" s="112"/>
      <c r="W68" s="113"/>
      <c r="X68" s="116"/>
      <c r="Y68" s="12"/>
      <c r="Z68" s="208"/>
      <c r="AA68" s="295"/>
      <c r="AB68" s="296"/>
      <c r="AC68" s="12"/>
      <c r="AD68" s="208"/>
      <c r="AE68" s="215"/>
      <c r="AF68" s="216"/>
      <c r="AG68" s="291"/>
    </row>
    <row r="69" spans="1:33" ht="15.75" customHeight="1">
      <c r="A69" s="302"/>
      <c r="B69" s="100"/>
      <c r="C69" s="374"/>
      <c r="D69" s="374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07"/>
      <c r="S69" s="47"/>
      <c r="T69" s="48"/>
      <c r="U69" s="111"/>
      <c r="V69" s="112"/>
      <c r="W69" s="113"/>
      <c r="X69" s="116"/>
      <c r="Y69" s="12"/>
      <c r="Z69" s="208"/>
      <c r="AA69" s="295"/>
      <c r="AB69" s="296"/>
      <c r="AC69" s="12"/>
      <c r="AD69" s="208"/>
      <c r="AE69" s="215"/>
      <c r="AF69" s="216"/>
      <c r="AG69" s="291"/>
    </row>
    <row r="70" spans="1:33" ht="15.75" customHeight="1">
      <c r="A70" s="302"/>
      <c r="B70" s="100"/>
      <c r="C70" s="374"/>
      <c r="D70" s="374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07"/>
      <c r="S70" s="47"/>
      <c r="T70" s="48"/>
      <c r="U70" s="111"/>
      <c r="V70" s="112"/>
      <c r="W70" s="113"/>
      <c r="X70" s="116"/>
      <c r="Y70" s="12"/>
      <c r="Z70" s="208"/>
      <c r="AA70" s="295"/>
      <c r="AB70" s="296"/>
      <c r="AC70" s="12"/>
      <c r="AD70" s="208"/>
      <c r="AE70" s="215"/>
      <c r="AF70" s="216"/>
      <c r="AG70" s="291"/>
    </row>
    <row r="71" spans="1:33" ht="15.75" customHeight="1">
      <c r="A71" s="302"/>
      <c r="B71" s="100"/>
      <c r="C71" s="374"/>
      <c r="D71" s="374"/>
      <c r="E71" s="184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07"/>
      <c r="S71" s="119"/>
      <c r="T71" s="120"/>
      <c r="U71" s="130"/>
      <c r="V71" s="131"/>
      <c r="W71" s="126"/>
      <c r="X71" s="127"/>
      <c r="Y71" s="12"/>
      <c r="Z71" s="208"/>
      <c r="AA71" s="295"/>
      <c r="AB71" s="296"/>
      <c r="AC71" s="12"/>
      <c r="AD71" s="208"/>
      <c r="AE71" s="165"/>
      <c r="AF71" s="125"/>
      <c r="AG71" s="291"/>
    </row>
    <row r="72" spans="1:33" ht="15.75" customHeight="1" thickBot="1">
      <c r="A72" s="303"/>
      <c r="B72" s="133" t="s">
        <v>117</v>
      </c>
      <c r="C72" s="297"/>
      <c r="D72" s="297"/>
      <c r="E72" s="134"/>
      <c r="F72" s="167"/>
      <c r="G72" s="135"/>
      <c r="H72" s="69"/>
      <c r="I72" s="136">
        <f t="shared" ref="I72:J72" si="22">AVERAGE(I56:I71)</f>
        <v>20.25</v>
      </c>
      <c r="J72" s="137">
        <f t="shared" si="22"/>
        <v>2225</v>
      </c>
      <c r="K72" s="138">
        <f t="shared" ref="K72:K74" si="23">J72/I72</f>
        <v>109.87654320987654</v>
      </c>
      <c r="L72" s="136">
        <f t="shared" ref="L72:M72" si="24">AVERAGE(L56:L71)</f>
        <v>20.25</v>
      </c>
      <c r="M72" s="137">
        <f t="shared" si="24"/>
        <v>1977.3601376474101</v>
      </c>
      <c r="N72" s="138">
        <f>M72/L72</f>
        <v>97.647414204810374</v>
      </c>
      <c r="O72" s="139">
        <f>L72-I72</f>
        <v>0</v>
      </c>
      <c r="P72" s="140">
        <f>N72-K72</f>
        <v>-12.22912900506617</v>
      </c>
      <c r="Q72" s="141">
        <f>N72/K72</f>
        <v>0.88870118545951016</v>
      </c>
      <c r="R72" s="308"/>
      <c r="S72" s="142">
        <f>S56</f>
        <v>0.25011574074074072</v>
      </c>
      <c r="T72" s="143">
        <f>INDEX(T56:T71,COUNTA(T56:T71))</f>
        <v>0.48417824074074073</v>
      </c>
      <c r="U72" s="144"/>
      <c r="V72" s="166"/>
      <c r="W72" s="167"/>
      <c r="X72" s="138"/>
      <c r="Y72" s="181">
        <f>SUM(Y56:Y71)</f>
        <v>0</v>
      </c>
      <c r="Z72" s="182">
        <f>SUM(Z56:Z71)</f>
        <v>0</v>
      </c>
      <c r="AA72" s="298"/>
      <c r="AB72" s="299"/>
      <c r="AC72" s="181">
        <f>SUM(AC56:AC71)</f>
        <v>10</v>
      </c>
      <c r="AD72" s="194">
        <f>SUM(AD56:AD71)</f>
        <v>0</v>
      </c>
      <c r="AE72" s="168">
        <f>M72-J72</f>
        <v>-247.63986235258994</v>
      </c>
      <c r="AF72" s="141">
        <f>M72/J72</f>
        <v>0.88870118545951016</v>
      </c>
      <c r="AG72" s="292"/>
    </row>
    <row r="73" spans="1:33" ht="15.75" customHeight="1">
      <c r="A73" s="311" t="s">
        <v>118</v>
      </c>
      <c r="B73" s="100" t="s">
        <v>180</v>
      </c>
      <c r="C73" s="293" t="s">
        <v>207</v>
      </c>
      <c r="D73" s="294"/>
      <c r="E73" s="101">
        <v>21.74</v>
      </c>
      <c r="F73" s="102">
        <v>800</v>
      </c>
      <c r="G73" s="121">
        <f t="shared" ref="G73:G74" si="25">E73*F73</f>
        <v>17392</v>
      </c>
      <c r="H73" s="62"/>
      <c r="I73" s="104">
        <v>6</v>
      </c>
      <c r="J73" s="105">
        <v>3600</v>
      </c>
      <c r="K73" s="106">
        <f t="shared" si="23"/>
        <v>600</v>
      </c>
      <c r="L73" s="118">
        <v>6</v>
      </c>
      <c r="M73" s="105">
        <f>F73/V73*60</f>
        <v>3257.918552036173</v>
      </c>
      <c r="N73" s="106">
        <f>M73/L73</f>
        <v>542.9864253393622</v>
      </c>
      <c r="O73" s="123">
        <f>L73-I73</f>
        <v>0</v>
      </c>
      <c r="P73" s="124">
        <f>N73-K73</f>
        <v>-57.013574660637801</v>
      </c>
      <c r="Q73" s="125">
        <f>N73/K73</f>
        <v>0.90497737556560365</v>
      </c>
      <c r="R73" s="306">
        <f>Q89</f>
        <v>0.89790784430261128</v>
      </c>
      <c r="S73" s="47">
        <v>0.50851851851851848</v>
      </c>
      <c r="T73" s="48">
        <v>0.51875000000000004</v>
      </c>
      <c r="U73" s="111">
        <v>56.266666666666616</v>
      </c>
      <c r="V73" s="112">
        <v>14.733333333333452</v>
      </c>
      <c r="W73" s="113"/>
      <c r="X73" s="162"/>
      <c r="Y73" s="12"/>
      <c r="Z73" s="208"/>
      <c r="AA73" s="309"/>
      <c r="AB73" s="310"/>
      <c r="AC73" s="12">
        <v>1</v>
      </c>
      <c r="AD73" s="208"/>
      <c r="AE73" s="115">
        <f>M73-J73</f>
        <v>-342.08144796382703</v>
      </c>
      <c r="AF73" s="156">
        <f>M73/J73</f>
        <v>0.90497737556560365</v>
      </c>
      <c r="AG73" s="290">
        <f>AF89</f>
        <v>0.89790784430261117</v>
      </c>
    </row>
    <row r="74" spans="1:33" ht="15.75" customHeight="1">
      <c r="A74" s="312"/>
      <c r="B74" s="100" t="s">
        <v>236</v>
      </c>
      <c r="C74" s="293" t="s">
        <v>237</v>
      </c>
      <c r="D74" s="294"/>
      <c r="E74" s="101">
        <v>27.05</v>
      </c>
      <c r="F74" s="102">
        <v>3611</v>
      </c>
      <c r="G74" s="121">
        <f t="shared" si="25"/>
        <v>97677.55</v>
      </c>
      <c r="H74" s="62"/>
      <c r="I74" s="104">
        <v>6</v>
      </c>
      <c r="J74" s="105">
        <v>3273</v>
      </c>
      <c r="K74" s="106">
        <f t="shared" si="23"/>
        <v>545.5</v>
      </c>
      <c r="L74" s="118">
        <v>6</v>
      </c>
      <c r="M74" s="105">
        <f>F74/V74*60</f>
        <v>2913.4020618556742</v>
      </c>
      <c r="N74" s="106">
        <f>M74/L74</f>
        <v>485.56701030927906</v>
      </c>
      <c r="O74" s="123">
        <f>L74-I74</f>
        <v>0</v>
      </c>
      <c r="P74" s="124">
        <f>N74-K74</f>
        <v>-59.932989690720945</v>
      </c>
      <c r="Q74" s="125">
        <f>N74/K74</f>
        <v>0.89013200789968661</v>
      </c>
      <c r="R74" s="307"/>
      <c r="S74" s="47">
        <v>0.52222222222222225</v>
      </c>
      <c r="T74" s="48">
        <v>0.5738657407407407</v>
      </c>
      <c r="U74" s="111">
        <v>4.9999999999999822</v>
      </c>
      <c r="V74" s="112">
        <v>74.366666666666561</v>
      </c>
      <c r="W74" s="113"/>
      <c r="X74" s="116"/>
      <c r="Y74" s="12"/>
      <c r="Z74" s="208"/>
      <c r="AA74" s="295"/>
      <c r="AB74" s="296"/>
      <c r="AC74" s="12">
        <v>2</v>
      </c>
      <c r="AD74" s="208"/>
      <c r="AE74" s="117">
        <f>M74-J74</f>
        <v>-359.59793814432578</v>
      </c>
      <c r="AF74" s="110">
        <f>M74/J74</f>
        <v>0.89013200789968661</v>
      </c>
      <c r="AG74" s="291"/>
    </row>
    <row r="75" spans="1:33" ht="15.75" customHeight="1">
      <c r="A75" s="312"/>
      <c r="B75" s="100"/>
      <c r="C75" s="293"/>
      <c r="D75" s="294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07"/>
      <c r="S75" s="47"/>
      <c r="T75" s="48"/>
      <c r="U75" s="111"/>
      <c r="V75" s="112"/>
      <c r="W75" s="113"/>
      <c r="X75" s="116"/>
      <c r="Y75" s="12"/>
      <c r="Z75" s="208"/>
      <c r="AA75" s="295"/>
      <c r="AB75" s="296"/>
      <c r="AC75" s="12"/>
      <c r="AD75" s="208"/>
      <c r="AE75" s="117"/>
      <c r="AF75" s="110"/>
      <c r="AG75" s="291"/>
    </row>
    <row r="76" spans="1:33" ht="15.75" customHeight="1">
      <c r="A76" s="312"/>
      <c r="B76" s="100"/>
      <c r="C76" s="293"/>
      <c r="D76" s="294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07"/>
      <c r="S76" s="47"/>
      <c r="T76" s="48"/>
      <c r="U76" s="111"/>
      <c r="V76" s="112"/>
      <c r="W76" s="113"/>
      <c r="X76" s="116"/>
      <c r="Y76" s="12"/>
      <c r="Z76" s="208"/>
      <c r="AA76" s="295"/>
      <c r="AB76" s="296"/>
      <c r="AC76" s="12"/>
      <c r="AD76" s="208"/>
      <c r="AE76" s="117"/>
      <c r="AF76" s="110"/>
      <c r="AG76" s="291"/>
    </row>
    <row r="77" spans="1:33" ht="15.75" customHeight="1">
      <c r="A77" s="312"/>
      <c r="B77" s="100"/>
      <c r="C77" s="293"/>
      <c r="D77" s="294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307"/>
      <c r="S77" s="47"/>
      <c r="T77" s="48"/>
      <c r="U77" s="111"/>
      <c r="V77" s="112"/>
      <c r="W77" s="113"/>
      <c r="X77" s="116"/>
      <c r="Y77" s="12"/>
      <c r="Z77" s="208"/>
      <c r="AA77" s="295"/>
      <c r="AB77" s="296"/>
      <c r="AC77" s="12"/>
      <c r="AD77" s="208"/>
      <c r="AE77" s="117"/>
      <c r="AF77" s="110"/>
      <c r="AG77" s="291"/>
    </row>
    <row r="78" spans="1:33" ht="15.75" customHeight="1">
      <c r="A78" s="312"/>
      <c r="B78" s="100"/>
      <c r="C78" s="293"/>
      <c r="D78" s="294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07"/>
      <c r="S78" s="47"/>
      <c r="T78" s="48"/>
      <c r="U78" s="111"/>
      <c r="V78" s="112"/>
      <c r="W78" s="113"/>
      <c r="X78" s="116"/>
      <c r="Y78" s="12"/>
      <c r="Z78" s="208"/>
      <c r="AA78" s="295"/>
      <c r="AB78" s="296"/>
      <c r="AC78" s="12"/>
      <c r="AD78" s="208"/>
      <c r="AE78" s="117"/>
      <c r="AF78" s="110"/>
      <c r="AG78" s="291"/>
    </row>
    <row r="79" spans="1:33" ht="15.75" customHeight="1">
      <c r="A79" s="312"/>
      <c r="B79" s="100"/>
      <c r="C79" s="293"/>
      <c r="D79" s="294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307"/>
      <c r="S79" s="47"/>
      <c r="T79" s="48"/>
      <c r="U79" s="111"/>
      <c r="V79" s="112"/>
      <c r="W79" s="113"/>
      <c r="X79" s="116"/>
      <c r="Y79" s="12"/>
      <c r="Z79" s="208"/>
      <c r="AA79" s="295"/>
      <c r="AB79" s="296"/>
      <c r="AC79" s="12"/>
      <c r="AD79" s="208"/>
      <c r="AE79" s="117"/>
      <c r="AF79" s="110"/>
      <c r="AG79" s="291"/>
    </row>
    <row r="80" spans="1:33" ht="15.75" customHeight="1">
      <c r="A80" s="312"/>
      <c r="B80" s="100"/>
      <c r="C80" s="293"/>
      <c r="D80" s="294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07"/>
      <c r="S80" s="47"/>
      <c r="T80" s="48"/>
      <c r="U80" s="111"/>
      <c r="V80" s="112"/>
      <c r="W80" s="113"/>
      <c r="X80" s="116"/>
      <c r="Y80" s="12"/>
      <c r="Z80" s="208"/>
      <c r="AA80" s="295"/>
      <c r="AB80" s="296"/>
      <c r="AC80" s="12"/>
      <c r="AD80" s="208"/>
      <c r="AE80" s="117"/>
      <c r="AF80" s="110"/>
      <c r="AG80" s="291"/>
    </row>
    <row r="81" spans="1:33" ht="15.75" customHeight="1">
      <c r="A81" s="312"/>
      <c r="B81" s="100"/>
      <c r="C81" s="293"/>
      <c r="D81" s="294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07"/>
      <c r="S81" s="47"/>
      <c r="T81" s="48"/>
      <c r="U81" s="111"/>
      <c r="V81" s="112"/>
      <c r="W81" s="113"/>
      <c r="X81" s="127"/>
      <c r="Y81" s="12"/>
      <c r="Z81" s="208"/>
      <c r="AA81" s="295"/>
      <c r="AB81" s="296"/>
      <c r="AC81" s="12"/>
      <c r="AD81" s="208"/>
      <c r="AE81" s="117"/>
      <c r="AF81" s="110"/>
      <c r="AG81" s="291"/>
    </row>
    <row r="82" spans="1:33" ht="15.75" customHeight="1">
      <c r="A82" s="312"/>
      <c r="B82" s="100"/>
      <c r="C82" s="293"/>
      <c r="D82" s="294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07"/>
      <c r="S82" s="47"/>
      <c r="T82" s="48"/>
      <c r="U82" s="111"/>
      <c r="V82" s="112"/>
      <c r="W82" s="113"/>
      <c r="X82" s="127"/>
      <c r="Y82" s="12"/>
      <c r="Z82" s="208"/>
      <c r="AA82" s="295"/>
      <c r="AB82" s="296"/>
      <c r="AC82" s="12"/>
      <c r="AD82" s="208"/>
      <c r="AE82" s="117"/>
      <c r="AF82" s="110"/>
      <c r="AG82" s="291"/>
    </row>
    <row r="83" spans="1:33" ht="15.75" customHeight="1">
      <c r="A83" s="312"/>
      <c r="B83" s="100"/>
      <c r="C83" s="293"/>
      <c r="D83" s="294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07"/>
      <c r="S83" s="47"/>
      <c r="T83" s="48"/>
      <c r="U83" s="111"/>
      <c r="V83" s="112"/>
      <c r="W83" s="113"/>
      <c r="X83" s="127"/>
      <c r="Y83" s="12"/>
      <c r="Z83" s="208"/>
      <c r="AA83" s="295"/>
      <c r="AB83" s="296"/>
      <c r="AC83" s="12"/>
      <c r="AD83" s="208"/>
      <c r="AE83" s="117"/>
      <c r="AF83" s="110"/>
      <c r="AG83" s="291"/>
    </row>
    <row r="84" spans="1:33" ht="15.75" customHeight="1">
      <c r="A84" s="312"/>
      <c r="B84" s="100"/>
      <c r="C84" s="293"/>
      <c r="D84" s="294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07"/>
      <c r="S84" s="47"/>
      <c r="T84" s="48"/>
      <c r="U84" s="111"/>
      <c r="V84" s="112"/>
      <c r="W84" s="113"/>
      <c r="X84" s="127"/>
      <c r="Y84" s="12"/>
      <c r="Z84" s="208"/>
      <c r="AA84" s="295"/>
      <c r="AB84" s="296"/>
      <c r="AC84" s="12"/>
      <c r="AD84" s="208"/>
      <c r="AE84" s="117"/>
      <c r="AF84" s="110"/>
      <c r="AG84" s="291"/>
    </row>
    <row r="85" spans="1:33" ht="15.75" customHeight="1">
      <c r="A85" s="312"/>
      <c r="B85" s="100"/>
      <c r="C85" s="293"/>
      <c r="D85" s="294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07"/>
      <c r="S85" s="47"/>
      <c r="T85" s="48"/>
      <c r="U85" s="111"/>
      <c r="V85" s="112"/>
      <c r="W85" s="113"/>
      <c r="X85" s="127"/>
      <c r="Y85" s="12"/>
      <c r="Z85" s="208"/>
      <c r="AA85" s="295"/>
      <c r="AB85" s="296"/>
      <c r="AC85" s="12"/>
      <c r="AD85" s="208"/>
      <c r="AE85" s="117"/>
      <c r="AF85" s="110"/>
      <c r="AG85" s="291"/>
    </row>
    <row r="86" spans="1:33" ht="15.75" customHeight="1">
      <c r="A86" s="312"/>
      <c r="B86" s="100"/>
      <c r="C86" s="293"/>
      <c r="D86" s="294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07"/>
      <c r="S86" s="47"/>
      <c r="T86" s="48"/>
      <c r="U86" s="111"/>
      <c r="V86" s="112"/>
      <c r="W86" s="113"/>
      <c r="X86" s="127"/>
      <c r="Y86" s="12"/>
      <c r="Z86" s="208"/>
      <c r="AA86" s="295"/>
      <c r="AB86" s="296"/>
      <c r="AC86" s="12"/>
      <c r="AD86" s="208"/>
      <c r="AE86" s="117"/>
      <c r="AF86" s="110"/>
      <c r="AG86" s="291"/>
    </row>
    <row r="87" spans="1:33" ht="15.75" customHeight="1">
      <c r="A87" s="312"/>
      <c r="B87" s="100"/>
      <c r="C87" s="293"/>
      <c r="D87" s="294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07"/>
      <c r="S87" s="47"/>
      <c r="T87" s="48"/>
      <c r="U87" s="111"/>
      <c r="V87" s="112"/>
      <c r="W87" s="113"/>
      <c r="X87" s="127"/>
      <c r="Y87" s="12"/>
      <c r="Z87" s="208"/>
      <c r="AA87" s="295"/>
      <c r="AB87" s="296"/>
      <c r="AC87" s="12"/>
      <c r="AD87" s="208"/>
      <c r="AE87" s="117"/>
      <c r="AF87" s="110"/>
      <c r="AG87" s="291"/>
    </row>
    <row r="88" spans="1:33" ht="15.75" customHeight="1">
      <c r="A88" s="312"/>
      <c r="B88" s="163"/>
      <c r="C88" s="293"/>
      <c r="D88" s="294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07"/>
      <c r="S88" s="119"/>
      <c r="T88" s="120"/>
      <c r="U88" s="130"/>
      <c r="V88" s="131"/>
      <c r="W88" s="126"/>
      <c r="X88" s="127"/>
      <c r="Y88" s="12"/>
      <c r="Z88" s="208"/>
      <c r="AA88" s="295"/>
      <c r="AB88" s="296"/>
      <c r="AC88" s="12"/>
      <c r="AD88" s="208"/>
      <c r="AE88" s="165"/>
      <c r="AF88" s="125"/>
      <c r="AG88" s="291"/>
    </row>
    <row r="89" spans="1:33" ht="15.75" customHeight="1" thickBot="1">
      <c r="A89" s="313"/>
      <c r="B89" s="133" t="s">
        <v>117</v>
      </c>
      <c r="C89" s="297"/>
      <c r="D89" s="297"/>
      <c r="E89" s="134"/>
      <c r="F89" s="167"/>
      <c r="G89" s="135"/>
      <c r="H89" s="69"/>
      <c r="I89" s="136">
        <f t="shared" ref="I89:J89" si="26">AVERAGE(I73:I88)</f>
        <v>6</v>
      </c>
      <c r="J89" s="137">
        <f t="shared" si="26"/>
        <v>3436.5</v>
      </c>
      <c r="K89" s="138">
        <f t="shared" ref="K89" si="27">J89/I89</f>
        <v>572.75</v>
      </c>
      <c r="L89" s="136">
        <f t="shared" ref="L89:M89" si="28">AVERAGE(L73:L88)</f>
        <v>6</v>
      </c>
      <c r="M89" s="137">
        <f t="shared" si="28"/>
        <v>3085.6603069459234</v>
      </c>
      <c r="N89" s="138">
        <f>M89/L89</f>
        <v>514.2767178243206</v>
      </c>
      <c r="O89" s="139">
        <f>L89-I89</f>
        <v>0</v>
      </c>
      <c r="P89" s="140">
        <f>N89-K89</f>
        <v>-58.473282175679401</v>
      </c>
      <c r="Q89" s="141">
        <f>N89/K89</f>
        <v>0.89790784430261128</v>
      </c>
      <c r="R89" s="308"/>
      <c r="S89" s="142">
        <f>S73</f>
        <v>0.50851851851851848</v>
      </c>
      <c r="T89" s="143">
        <f>INDEX(T73:T88,COUNTA(T73:T88))</f>
        <v>0.5738657407407407</v>
      </c>
      <c r="U89" s="144"/>
      <c r="V89" s="166"/>
      <c r="W89" s="167"/>
      <c r="X89" s="138"/>
      <c r="Y89" s="181">
        <f>SUM(Y73:Y88)</f>
        <v>0</v>
      </c>
      <c r="Z89" s="182">
        <f>SUM(Z73:Z88)</f>
        <v>0</v>
      </c>
      <c r="AA89" s="298"/>
      <c r="AB89" s="299"/>
      <c r="AC89" s="181">
        <f>SUM(AC73:AC88)</f>
        <v>3</v>
      </c>
      <c r="AD89" s="194">
        <f>SUM(AD73:AD88)</f>
        <v>0</v>
      </c>
      <c r="AE89" s="168">
        <f>M89-J89</f>
        <v>-350.83969305407663</v>
      </c>
      <c r="AF89" s="141">
        <f>M89/J89</f>
        <v>0.89790784430261117</v>
      </c>
      <c r="AG89" s="292"/>
    </row>
    <row r="90" spans="1:33" ht="15.75" customHeight="1">
      <c r="A90" s="300" t="s">
        <v>215</v>
      </c>
      <c r="B90" s="146" t="s">
        <v>184</v>
      </c>
      <c r="C90" s="304" t="s">
        <v>210</v>
      </c>
      <c r="D90" s="305"/>
      <c r="E90" s="147">
        <v>50.67</v>
      </c>
      <c r="F90" s="97">
        <v>687</v>
      </c>
      <c r="G90" s="148">
        <f t="shared" ref="G90:G92" si="29">E90*F90</f>
        <v>34810.29</v>
      </c>
      <c r="H90" s="149"/>
      <c r="I90" s="150">
        <v>20</v>
      </c>
      <c r="J90" s="151">
        <v>2000</v>
      </c>
      <c r="K90" s="152">
        <f>J90/I90</f>
        <v>100</v>
      </c>
      <c r="L90" s="153">
        <v>20</v>
      </c>
      <c r="M90" s="151">
        <f>F90/V90*60</f>
        <v>1774.1750358680051</v>
      </c>
      <c r="N90" s="152">
        <f>M90/L90</f>
        <v>88.708751793400253</v>
      </c>
      <c r="O90" s="154">
        <f>L90-I90</f>
        <v>0</v>
      </c>
      <c r="P90" s="155">
        <f>N90-K90</f>
        <v>-11.291248206599747</v>
      </c>
      <c r="Q90" s="156">
        <f>N90/K90</f>
        <v>0.88708751793400253</v>
      </c>
      <c r="R90" s="306">
        <f>Q106</f>
        <v>0.88710775548168386</v>
      </c>
      <c r="S90" s="157">
        <v>0.70833333333333337</v>
      </c>
      <c r="T90" s="158">
        <v>0.72446759259259264</v>
      </c>
      <c r="U90" s="159"/>
      <c r="V90" s="160">
        <v>23.233333333333341</v>
      </c>
      <c r="W90" s="158"/>
      <c r="X90" s="169"/>
      <c r="Y90" s="206"/>
      <c r="Z90" s="207"/>
      <c r="AA90" s="309"/>
      <c r="AB90" s="310"/>
      <c r="AC90" s="12">
        <v>1</v>
      </c>
      <c r="AD90" s="207"/>
      <c r="AE90" s="115">
        <f>M90-J90</f>
        <v>-225.82496413199488</v>
      </c>
      <c r="AF90" s="156">
        <f>M90/J90</f>
        <v>0.88708751793400253</v>
      </c>
      <c r="AG90" s="290">
        <f>AF106</f>
        <v>0.88710775548168386</v>
      </c>
    </row>
    <row r="91" spans="1:33" ht="15.75" customHeight="1">
      <c r="A91" s="301"/>
      <c r="B91" s="163" t="s">
        <v>184</v>
      </c>
      <c r="C91" s="293" t="s">
        <v>216</v>
      </c>
      <c r="D91" s="294"/>
      <c r="E91" s="101">
        <v>54.09</v>
      </c>
      <c r="F91" s="102">
        <v>2411</v>
      </c>
      <c r="G91" s="103">
        <f t="shared" si="29"/>
        <v>130410.99</v>
      </c>
      <c r="H91" s="26"/>
      <c r="I91" s="104">
        <v>19</v>
      </c>
      <c r="J91" s="105">
        <v>2000</v>
      </c>
      <c r="K91" s="106">
        <f t="shared" ref="K91:K92" si="30">J91/I91</f>
        <v>105.26315789473684</v>
      </c>
      <c r="L91" s="107">
        <v>19</v>
      </c>
      <c r="M91" s="105">
        <f>F91/V91*60</f>
        <v>1773.1562819203268</v>
      </c>
      <c r="N91" s="106">
        <f>M91/L91</f>
        <v>93.324014837911932</v>
      </c>
      <c r="O91" s="108">
        <f>L91-I91</f>
        <v>0</v>
      </c>
      <c r="P91" s="109">
        <f>N91-K91</f>
        <v>-11.939143056824904</v>
      </c>
      <c r="Q91" s="110">
        <f>N91/K91</f>
        <v>0.88657814096016341</v>
      </c>
      <c r="R91" s="307"/>
      <c r="S91" s="47">
        <v>0.72806712962962961</v>
      </c>
      <c r="T91" s="48">
        <v>0.78472222222222221</v>
      </c>
      <c r="U91" s="111">
        <v>5.1833333333332376</v>
      </c>
      <c r="V91" s="112">
        <v>81.583333333333343</v>
      </c>
      <c r="W91" s="113"/>
      <c r="X91" s="116"/>
      <c r="Y91" s="12"/>
      <c r="Z91" s="208"/>
      <c r="AA91" s="295"/>
      <c r="AB91" s="296"/>
      <c r="AC91" s="192">
        <v>2</v>
      </c>
      <c r="AD91" s="208"/>
      <c r="AE91" s="117">
        <f>M91-J91</f>
        <v>-226.84371807967318</v>
      </c>
      <c r="AF91" s="110">
        <f>M91/J91</f>
        <v>0.88657814096016341</v>
      </c>
      <c r="AG91" s="291"/>
    </row>
    <row r="92" spans="1:33" ht="15.75" customHeight="1">
      <c r="A92" s="301"/>
      <c r="B92" s="163" t="s">
        <v>184</v>
      </c>
      <c r="C92" s="293" t="s">
        <v>218</v>
      </c>
      <c r="D92" s="294"/>
      <c r="E92" s="101">
        <v>58.17</v>
      </c>
      <c r="F92" s="102">
        <v>2613</v>
      </c>
      <c r="G92" s="103">
        <f t="shared" si="29"/>
        <v>151998.21</v>
      </c>
      <c r="H92" s="26"/>
      <c r="I92" s="104">
        <v>19</v>
      </c>
      <c r="J92" s="105">
        <v>1800</v>
      </c>
      <c r="K92" s="106">
        <f t="shared" si="30"/>
        <v>94.736842105263165</v>
      </c>
      <c r="L92" s="107">
        <v>19</v>
      </c>
      <c r="M92" s="105">
        <f>F92/V92*60</f>
        <v>1597.8936640054342</v>
      </c>
      <c r="N92" s="106">
        <f>M92/L92</f>
        <v>84.099666526601794</v>
      </c>
      <c r="O92" s="108">
        <f>L92-I92</f>
        <v>0</v>
      </c>
      <c r="P92" s="109">
        <f>N92-K92</f>
        <v>-10.63717557866137</v>
      </c>
      <c r="Q92" s="110">
        <f>N92/K92</f>
        <v>0.88771870222524107</v>
      </c>
      <c r="R92" s="307"/>
      <c r="S92" s="47">
        <v>0.78819444444444442</v>
      </c>
      <c r="T92" s="48">
        <v>0.85633101851851856</v>
      </c>
      <c r="U92" s="111">
        <v>4.9999999999999822</v>
      </c>
      <c r="V92" s="112">
        <v>98.11666666666676</v>
      </c>
      <c r="W92" s="113"/>
      <c r="X92" s="116"/>
      <c r="Y92" s="12"/>
      <c r="Z92" s="208"/>
      <c r="AA92" s="295"/>
      <c r="AB92" s="296"/>
      <c r="AC92" s="12">
        <v>3</v>
      </c>
      <c r="AD92" s="208"/>
      <c r="AE92" s="117">
        <f>M92-J92</f>
        <v>-202.10633599456582</v>
      </c>
      <c r="AF92" s="110">
        <f>M92/J92</f>
        <v>0.88771870222524119</v>
      </c>
      <c r="AG92" s="291"/>
    </row>
    <row r="93" spans="1:33" ht="15.75" customHeight="1">
      <c r="A93" s="301"/>
      <c r="B93" s="163"/>
      <c r="C93" s="293"/>
      <c r="D93" s="294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07"/>
      <c r="S93" s="47"/>
      <c r="T93" s="48"/>
      <c r="U93" s="111"/>
      <c r="V93" s="112"/>
      <c r="W93" s="113"/>
      <c r="X93" s="116"/>
      <c r="Y93" s="12"/>
      <c r="Z93" s="208"/>
      <c r="AA93" s="295"/>
      <c r="AB93" s="296"/>
      <c r="AC93" s="12"/>
      <c r="AD93" s="208"/>
      <c r="AE93" s="117"/>
      <c r="AF93" s="110"/>
      <c r="AG93" s="291"/>
    </row>
    <row r="94" spans="1:33" ht="15.75" customHeight="1">
      <c r="A94" s="302"/>
      <c r="B94" s="163"/>
      <c r="C94" s="293"/>
      <c r="D94" s="294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307"/>
      <c r="S94" s="47"/>
      <c r="T94" s="48"/>
      <c r="U94" s="111"/>
      <c r="V94" s="112"/>
      <c r="W94" s="113"/>
      <c r="X94" s="116"/>
      <c r="Y94" s="12"/>
      <c r="Z94" s="208"/>
      <c r="AA94" s="295"/>
      <c r="AB94" s="296"/>
      <c r="AC94" s="12"/>
      <c r="AD94" s="208"/>
      <c r="AE94" s="117"/>
      <c r="AF94" s="110"/>
      <c r="AG94" s="291"/>
    </row>
    <row r="95" spans="1:33" ht="15.75" customHeight="1">
      <c r="A95" s="302"/>
      <c r="B95" s="163"/>
      <c r="C95" s="293"/>
      <c r="D95" s="294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07"/>
      <c r="S95" s="47"/>
      <c r="T95" s="48"/>
      <c r="U95" s="111"/>
      <c r="V95" s="112"/>
      <c r="W95" s="113"/>
      <c r="X95" s="116"/>
      <c r="Y95" s="12"/>
      <c r="Z95" s="208"/>
      <c r="AA95" s="295"/>
      <c r="AB95" s="296"/>
      <c r="AC95" s="12"/>
      <c r="AD95" s="208"/>
      <c r="AE95" s="117"/>
      <c r="AF95" s="110"/>
      <c r="AG95" s="291"/>
    </row>
    <row r="96" spans="1:33" ht="15.75" customHeight="1">
      <c r="A96" s="302"/>
      <c r="B96" s="163"/>
      <c r="C96" s="293"/>
      <c r="D96" s="294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307"/>
      <c r="S96" s="119"/>
      <c r="T96" s="120"/>
      <c r="U96" s="111"/>
      <c r="V96" s="112"/>
      <c r="W96" s="120"/>
      <c r="X96" s="191"/>
      <c r="Y96" s="12"/>
      <c r="Z96" s="208"/>
      <c r="AA96" s="295"/>
      <c r="AB96" s="296"/>
      <c r="AC96" s="12"/>
      <c r="AD96" s="208"/>
      <c r="AE96" s="117"/>
      <c r="AF96" s="110"/>
      <c r="AG96" s="291"/>
    </row>
    <row r="97" spans="1:33" ht="15.75" customHeight="1">
      <c r="A97" s="302"/>
      <c r="B97" s="163"/>
      <c r="C97" s="293"/>
      <c r="D97" s="294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07"/>
      <c r="S97" s="119"/>
      <c r="T97" s="120"/>
      <c r="U97" s="111"/>
      <c r="V97" s="112"/>
      <c r="W97" s="120"/>
      <c r="X97" s="191"/>
      <c r="Y97" s="12"/>
      <c r="Z97" s="208"/>
      <c r="AA97" s="295"/>
      <c r="AB97" s="296"/>
      <c r="AC97" s="12"/>
      <c r="AD97" s="208"/>
      <c r="AE97" s="117"/>
      <c r="AF97" s="110"/>
      <c r="AG97" s="291"/>
    </row>
    <row r="98" spans="1:33" ht="15.75" customHeight="1">
      <c r="A98" s="302"/>
      <c r="B98" s="163"/>
      <c r="C98" s="293"/>
      <c r="D98" s="294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07"/>
      <c r="S98" s="119"/>
      <c r="T98" s="120"/>
      <c r="U98" s="111"/>
      <c r="V98" s="112"/>
      <c r="W98" s="120"/>
      <c r="X98" s="191"/>
      <c r="Y98" s="12"/>
      <c r="Z98" s="208"/>
      <c r="AA98" s="295"/>
      <c r="AB98" s="296"/>
      <c r="AC98" s="12"/>
      <c r="AD98" s="208"/>
      <c r="AE98" s="117"/>
      <c r="AF98" s="110"/>
      <c r="AG98" s="291"/>
    </row>
    <row r="99" spans="1:33" ht="15.75" customHeight="1">
      <c r="A99" s="302"/>
      <c r="B99" s="163"/>
      <c r="C99" s="293"/>
      <c r="D99" s="294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07"/>
      <c r="S99" s="119"/>
      <c r="T99" s="120"/>
      <c r="U99" s="111"/>
      <c r="V99" s="112"/>
      <c r="W99" s="120"/>
      <c r="X99" s="191"/>
      <c r="Y99" s="12"/>
      <c r="Z99" s="208"/>
      <c r="AA99" s="295"/>
      <c r="AB99" s="296"/>
      <c r="AC99" s="12"/>
      <c r="AD99" s="208"/>
      <c r="AE99" s="117"/>
      <c r="AF99" s="110"/>
      <c r="AG99" s="291"/>
    </row>
    <row r="100" spans="1:33" ht="15.75" customHeight="1">
      <c r="A100" s="302"/>
      <c r="B100" s="163"/>
      <c r="C100" s="293"/>
      <c r="D100" s="294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07"/>
      <c r="S100" s="119"/>
      <c r="T100" s="120"/>
      <c r="U100" s="111"/>
      <c r="V100" s="112"/>
      <c r="W100" s="120"/>
      <c r="X100" s="191"/>
      <c r="Y100" s="12"/>
      <c r="Z100" s="208"/>
      <c r="AA100" s="295"/>
      <c r="AB100" s="296"/>
      <c r="AC100" s="12"/>
      <c r="AD100" s="208"/>
      <c r="AE100" s="117"/>
      <c r="AF100" s="110"/>
      <c r="AG100" s="291"/>
    </row>
    <row r="101" spans="1:33" ht="15.75" customHeight="1">
      <c r="A101" s="302"/>
      <c r="B101" s="163"/>
      <c r="C101" s="293"/>
      <c r="D101" s="294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07"/>
      <c r="S101" s="119"/>
      <c r="T101" s="120"/>
      <c r="U101" s="111"/>
      <c r="V101" s="112"/>
      <c r="W101" s="120"/>
      <c r="X101" s="191"/>
      <c r="Y101" s="12"/>
      <c r="Z101" s="208"/>
      <c r="AA101" s="295"/>
      <c r="AB101" s="296"/>
      <c r="AC101" s="12"/>
      <c r="AD101" s="208"/>
      <c r="AE101" s="117"/>
      <c r="AF101" s="110"/>
      <c r="AG101" s="291"/>
    </row>
    <row r="102" spans="1:33" ht="15.75" customHeight="1">
      <c r="A102" s="302"/>
      <c r="B102" s="163"/>
      <c r="C102" s="293"/>
      <c r="D102" s="294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07"/>
      <c r="S102" s="119"/>
      <c r="T102" s="120"/>
      <c r="U102" s="111"/>
      <c r="V102" s="112"/>
      <c r="W102" s="120"/>
      <c r="X102" s="191"/>
      <c r="Y102" s="12"/>
      <c r="Z102" s="208"/>
      <c r="AA102" s="295"/>
      <c r="AB102" s="296"/>
      <c r="AC102" s="12"/>
      <c r="AD102" s="208"/>
      <c r="AE102" s="117"/>
      <c r="AF102" s="110"/>
      <c r="AG102" s="291"/>
    </row>
    <row r="103" spans="1:33" ht="15.75" customHeight="1">
      <c r="A103" s="302"/>
      <c r="B103" s="163"/>
      <c r="C103" s="293"/>
      <c r="D103" s="294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07"/>
      <c r="S103" s="119"/>
      <c r="T103" s="120"/>
      <c r="U103" s="111"/>
      <c r="V103" s="112"/>
      <c r="W103" s="120"/>
      <c r="X103" s="191"/>
      <c r="Y103" s="12"/>
      <c r="Z103" s="208"/>
      <c r="AA103" s="295"/>
      <c r="AB103" s="296"/>
      <c r="AC103" s="12"/>
      <c r="AD103" s="208"/>
      <c r="AE103" s="117"/>
      <c r="AF103" s="110"/>
      <c r="AG103" s="291"/>
    </row>
    <row r="104" spans="1:33" ht="15.75" customHeight="1">
      <c r="A104" s="302"/>
      <c r="B104" s="163"/>
      <c r="C104" s="293"/>
      <c r="D104" s="294"/>
      <c r="E104" s="101"/>
      <c r="F104" s="128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07"/>
      <c r="S104" s="119"/>
      <c r="T104" s="120"/>
      <c r="U104" s="111"/>
      <c r="V104" s="112"/>
      <c r="W104" s="120"/>
      <c r="X104" s="191"/>
      <c r="Y104" s="12"/>
      <c r="Z104" s="208"/>
      <c r="AA104" s="295"/>
      <c r="AB104" s="296"/>
      <c r="AC104" s="12"/>
      <c r="AD104" s="208"/>
      <c r="AE104" s="117"/>
      <c r="AF104" s="110"/>
      <c r="AG104" s="291"/>
    </row>
    <row r="105" spans="1:33" ht="15.75" customHeight="1">
      <c r="A105" s="302"/>
      <c r="B105" s="163"/>
      <c r="C105" s="293"/>
      <c r="D105" s="294"/>
      <c r="E105" s="164"/>
      <c r="F105" s="128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07"/>
      <c r="S105" s="119"/>
      <c r="T105" s="120"/>
      <c r="U105" s="130"/>
      <c r="V105" s="131"/>
      <c r="W105" s="126"/>
      <c r="X105" s="127"/>
      <c r="Y105" s="12"/>
      <c r="Z105" s="208"/>
      <c r="AA105" s="295"/>
      <c r="AB105" s="296"/>
      <c r="AC105" s="12"/>
      <c r="AD105" s="208"/>
      <c r="AE105" s="165"/>
      <c r="AF105" s="125"/>
      <c r="AG105" s="291"/>
    </row>
    <row r="106" spans="1:33" ht="15.75" customHeight="1" thickBot="1">
      <c r="A106" s="303"/>
      <c r="B106" s="133" t="s">
        <v>117</v>
      </c>
      <c r="C106" s="297"/>
      <c r="D106" s="297"/>
      <c r="E106" s="134"/>
      <c r="F106" s="167"/>
      <c r="G106" s="135"/>
      <c r="H106" s="69"/>
      <c r="I106" s="136">
        <f t="shared" ref="I106:J106" si="31">AVERAGE(I90:I105)</f>
        <v>19.333333333333332</v>
      </c>
      <c r="J106" s="137">
        <f t="shared" si="31"/>
        <v>1933.3333333333333</v>
      </c>
      <c r="K106" s="138">
        <f t="shared" ref="K106" si="32">J106/I106</f>
        <v>100</v>
      </c>
      <c r="L106" s="136">
        <f t="shared" ref="L106:M106" si="33">AVERAGE(L90:L105)</f>
        <v>19.333333333333332</v>
      </c>
      <c r="M106" s="137">
        <f t="shared" si="33"/>
        <v>1715.0749939312554</v>
      </c>
      <c r="N106" s="138">
        <f>M106/L106</f>
        <v>88.710775548168385</v>
      </c>
      <c r="O106" s="139">
        <f>L106-I106</f>
        <v>0</v>
      </c>
      <c r="P106" s="140">
        <f>N106-K106</f>
        <v>-11.289224451831615</v>
      </c>
      <c r="Q106" s="141">
        <f>N106/K106</f>
        <v>0.88710775548168386</v>
      </c>
      <c r="R106" s="308"/>
      <c r="S106" s="142">
        <f>S90</f>
        <v>0.70833333333333337</v>
      </c>
      <c r="T106" s="143">
        <f>INDEX(T90:T105,COUNTA(T90:T105))</f>
        <v>0.85633101851851856</v>
      </c>
      <c r="U106" s="144"/>
      <c r="V106" s="166"/>
      <c r="W106" s="167"/>
      <c r="X106" s="138"/>
      <c r="Y106" s="181">
        <f t="shared" ref="Y106:Z106" si="34">SUM(Y90:Y105)</f>
        <v>0</v>
      </c>
      <c r="Z106" s="182">
        <f t="shared" si="34"/>
        <v>0</v>
      </c>
      <c r="AA106" s="298"/>
      <c r="AB106" s="299"/>
      <c r="AC106" s="181">
        <f>SUM(AC90:AC105)</f>
        <v>6</v>
      </c>
      <c r="AD106" s="182">
        <f t="shared" ref="AD106" si="35">SUM(AD90:AD105)</f>
        <v>0</v>
      </c>
      <c r="AE106" s="168">
        <f>M106-J106</f>
        <v>-218.25833940207781</v>
      </c>
      <c r="AF106" s="141">
        <f>M106/J106</f>
        <v>0.88710775548168386</v>
      </c>
      <c r="AG106" s="292"/>
    </row>
    <row r="107" spans="1:33" ht="15.75" customHeight="1">
      <c r="A107" s="311" t="s">
        <v>229</v>
      </c>
      <c r="B107" s="146" t="s">
        <v>184</v>
      </c>
      <c r="C107" s="304" t="s">
        <v>211</v>
      </c>
      <c r="D107" s="305"/>
      <c r="E107" s="147">
        <v>57.3</v>
      </c>
      <c r="F107" s="97">
        <v>1539</v>
      </c>
      <c r="G107" s="148">
        <f t="shared" ref="G107:G110" si="36">E107*F107</f>
        <v>88184.7</v>
      </c>
      <c r="H107" s="149"/>
      <c r="I107" s="150">
        <v>21</v>
      </c>
      <c r="J107" s="151">
        <v>2000</v>
      </c>
      <c r="K107" s="152">
        <f>J107/I107</f>
        <v>95.238095238095241</v>
      </c>
      <c r="L107" s="153">
        <v>21</v>
      </c>
      <c r="M107" s="151">
        <f>F107/V107*60</f>
        <v>1774.0634005763695</v>
      </c>
      <c r="N107" s="152">
        <f>M107/L107</f>
        <v>84.479209551255693</v>
      </c>
      <c r="O107" s="154">
        <f>L107-I107</f>
        <v>0</v>
      </c>
      <c r="P107" s="155">
        <f>N107-K107</f>
        <v>-10.758885686839548</v>
      </c>
      <c r="Q107" s="156">
        <f>N107/K107</f>
        <v>0.88703170028818479</v>
      </c>
      <c r="R107" s="306">
        <f>Q123</f>
        <v>0.88675313999969452</v>
      </c>
      <c r="S107" s="157">
        <v>0.70833333333333337</v>
      </c>
      <c r="T107" s="158">
        <v>0.74447916666666669</v>
      </c>
      <c r="U107" s="159"/>
      <c r="V107" s="160">
        <v>52.049999999999983</v>
      </c>
      <c r="W107" s="158"/>
      <c r="X107" s="169"/>
      <c r="Y107" s="206"/>
      <c r="Z107" s="207"/>
      <c r="AA107" s="309"/>
      <c r="AB107" s="310"/>
      <c r="AC107" s="206">
        <v>1</v>
      </c>
      <c r="AD107" s="207"/>
      <c r="AE107" s="115">
        <f>M107-J107</f>
        <v>-225.93659942363047</v>
      </c>
      <c r="AF107" s="156">
        <f>M107/J107</f>
        <v>0.88703170028818479</v>
      </c>
      <c r="AG107" s="290">
        <f>AF123</f>
        <v>0.88675313999969452</v>
      </c>
    </row>
    <row r="108" spans="1:33" ht="15.75" customHeight="1">
      <c r="A108" s="312"/>
      <c r="B108" s="163" t="s">
        <v>184</v>
      </c>
      <c r="C108" s="293" t="s">
        <v>212</v>
      </c>
      <c r="D108" s="294"/>
      <c r="E108" s="101">
        <v>56.79</v>
      </c>
      <c r="F108" s="102">
        <v>1921</v>
      </c>
      <c r="G108" s="103">
        <f t="shared" si="36"/>
        <v>109093.59</v>
      </c>
      <c r="H108" s="26"/>
      <c r="I108" s="104">
        <v>23</v>
      </c>
      <c r="J108" s="105">
        <v>2000</v>
      </c>
      <c r="K108" s="106">
        <f t="shared" ref="K108:K110" si="37">J108/I108</f>
        <v>86.956521739130437</v>
      </c>
      <c r="L108" s="107">
        <v>23</v>
      </c>
      <c r="M108" s="105">
        <f>F108/V108*60</f>
        <v>1773.2307692307713</v>
      </c>
      <c r="N108" s="106">
        <f>M108/L108</f>
        <v>77.09698996655527</v>
      </c>
      <c r="O108" s="108">
        <f>L108-I108</f>
        <v>0</v>
      </c>
      <c r="P108" s="109">
        <f>N108-K108</f>
        <v>-9.859531772575167</v>
      </c>
      <c r="Q108" s="110">
        <f>N108/K108</f>
        <v>0.88661538461538558</v>
      </c>
      <c r="R108" s="307"/>
      <c r="S108" s="47">
        <v>0.74791666666666667</v>
      </c>
      <c r="T108" s="48">
        <v>0.79305555555555551</v>
      </c>
      <c r="U108" s="111">
        <v>4.9499999999999744</v>
      </c>
      <c r="V108" s="112">
        <v>64.999999999999929</v>
      </c>
      <c r="W108" s="113"/>
      <c r="X108" s="116"/>
      <c r="Y108" s="12"/>
      <c r="Z108" s="208"/>
      <c r="AA108" s="295"/>
      <c r="AB108" s="296"/>
      <c r="AC108" s="12">
        <v>1</v>
      </c>
      <c r="AD108" s="208"/>
      <c r="AE108" s="117">
        <f>M108-J108</f>
        <v>-226.76923076922867</v>
      </c>
      <c r="AF108" s="110">
        <f>M108/J108</f>
        <v>0.88661538461538569</v>
      </c>
      <c r="AG108" s="291"/>
    </row>
    <row r="109" spans="1:33" ht="15.75" customHeight="1">
      <c r="A109" s="312"/>
      <c r="B109" s="163" t="s">
        <v>184</v>
      </c>
      <c r="C109" s="293" t="s">
        <v>213</v>
      </c>
      <c r="D109" s="294"/>
      <c r="E109" s="101">
        <v>56.87</v>
      </c>
      <c r="F109" s="102">
        <v>1428</v>
      </c>
      <c r="G109" s="103">
        <f t="shared" si="36"/>
        <v>81210.36</v>
      </c>
      <c r="H109" s="26"/>
      <c r="I109" s="104">
        <v>23</v>
      </c>
      <c r="J109" s="105">
        <v>2000</v>
      </c>
      <c r="K109" s="106">
        <f t="shared" si="37"/>
        <v>86.956521739130437</v>
      </c>
      <c r="L109" s="107">
        <v>23</v>
      </c>
      <c r="M109" s="105">
        <f>F109/V109*60</f>
        <v>1773.3011383235544</v>
      </c>
      <c r="N109" s="106">
        <f>M109/L109</f>
        <v>77.100049492328452</v>
      </c>
      <c r="O109" s="108">
        <f>L109-I109</f>
        <v>0</v>
      </c>
      <c r="P109" s="109">
        <f>N109-K109</f>
        <v>-9.8564722468019852</v>
      </c>
      <c r="Q109" s="110">
        <f>N109/K109</f>
        <v>0.8866505691617772</v>
      </c>
      <c r="R109" s="307"/>
      <c r="S109" s="47">
        <v>0.79652777777777772</v>
      </c>
      <c r="T109" s="48">
        <v>0.83008101851851857</v>
      </c>
      <c r="U109" s="111">
        <v>4.9999999999999822</v>
      </c>
      <c r="V109" s="112">
        <v>48.316666666666812</v>
      </c>
      <c r="W109" s="113"/>
      <c r="X109" s="116"/>
      <c r="Y109" s="12"/>
      <c r="Z109" s="208"/>
      <c r="AA109" s="295"/>
      <c r="AB109" s="296"/>
      <c r="AC109" s="12">
        <v>1</v>
      </c>
      <c r="AD109" s="208"/>
      <c r="AE109" s="117">
        <f>M109-J109</f>
        <v>-226.69886167644563</v>
      </c>
      <c r="AF109" s="110">
        <f>M109/J109</f>
        <v>0.8866505691617772</v>
      </c>
      <c r="AG109" s="291"/>
    </row>
    <row r="110" spans="1:33" ht="15.75" customHeight="1">
      <c r="A110" s="312"/>
      <c r="B110" s="163" t="s">
        <v>184</v>
      </c>
      <c r="C110" s="293" t="s">
        <v>214</v>
      </c>
      <c r="D110" s="294"/>
      <c r="E110" s="101">
        <v>47.6</v>
      </c>
      <c r="F110" s="102">
        <v>1702</v>
      </c>
      <c r="G110" s="103">
        <f t="shared" si="36"/>
        <v>81015.199999999997</v>
      </c>
      <c r="H110" s="26"/>
      <c r="I110" s="104">
        <v>23</v>
      </c>
      <c r="J110" s="105">
        <v>2000</v>
      </c>
      <c r="K110" s="106">
        <f t="shared" si="37"/>
        <v>86.956521739130437</v>
      </c>
      <c r="L110" s="107">
        <v>23</v>
      </c>
      <c r="M110" s="105">
        <f>F110/V110*60</f>
        <v>1773.4298118668614</v>
      </c>
      <c r="N110" s="106">
        <f>M110/L110</f>
        <v>77.105643994211363</v>
      </c>
      <c r="O110" s="108">
        <f>L110-I110</f>
        <v>0</v>
      </c>
      <c r="P110" s="109">
        <f>N110-K110</f>
        <v>-9.8508777449190745</v>
      </c>
      <c r="Q110" s="110">
        <f>N110/K110</f>
        <v>0.88671490593343061</v>
      </c>
      <c r="R110" s="307"/>
      <c r="S110" s="47">
        <v>0.83362268518518523</v>
      </c>
      <c r="T110" s="48">
        <v>0.87361111111111112</v>
      </c>
      <c r="U110" s="111">
        <v>5.0999999999999979</v>
      </c>
      <c r="V110" s="112">
        <v>57.583333333333272</v>
      </c>
      <c r="W110" s="113"/>
      <c r="X110" s="116"/>
      <c r="Y110" s="12"/>
      <c r="Z110" s="208"/>
      <c r="AA110" s="295"/>
      <c r="AB110" s="296"/>
      <c r="AC110" s="12">
        <v>1</v>
      </c>
      <c r="AD110" s="208"/>
      <c r="AE110" s="117">
        <f>M110-J110</f>
        <v>-226.57018813313857</v>
      </c>
      <c r="AF110" s="110">
        <f>M110/J110</f>
        <v>0.88671490593343072</v>
      </c>
      <c r="AG110" s="291"/>
    </row>
    <row r="111" spans="1:33" ht="15.75" customHeight="1">
      <c r="A111" s="312"/>
      <c r="B111" s="163"/>
      <c r="C111" s="293"/>
      <c r="D111" s="294"/>
      <c r="E111" s="101"/>
      <c r="F111" s="102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307"/>
      <c r="S111" s="47"/>
      <c r="T111" s="48"/>
      <c r="U111" s="111"/>
      <c r="V111" s="112"/>
      <c r="W111" s="113"/>
      <c r="X111" s="116"/>
      <c r="Y111" s="12"/>
      <c r="Z111" s="208"/>
      <c r="AA111" s="295"/>
      <c r="AB111" s="296"/>
      <c r="AC111" s="12"/>
      <c r="AD111" s="208"/>
      <c r="AE111" s="117"/>
      <c r="AF111" s="110"/>
      <c r="AG111" s="291"/>
    </row>
    <row r="112" spans="1:33" ht="15.75" customHeight="1">
      <c r="A112" s="312"/>
      <c r="B112" s="163"/>
      <c r="C112" s="293"/>
      <c r="D112" s="294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07"/>
      <c r="S112" s="47"/>
      <c r="T112" s="48"/>
      <c r="U112" s="111"/>
      <c r="V112" s="112"/>
      <c r="W112" s="113"/>
      <c r="X112" s="116"/>
      <c r="Y112" s="12"/>
      <c r="Z112" s="208"/>
      <c r="AA112" s="295"/>
      <c r="AB112" s="296"/>
      <c r="AC112" s="12"/>
      <c r="AD112" s="208"/>
      <c r="AE112" s="117"/>
      <c r="AF112" s="110"/>
      <c r="AG112" s="291"/>
    </row>
    <row r="113" spans="1:33" ht="15.75" customHeight="1">
      <c r="A113" s="312"/>
      <c r="B113" s="163"/>
      <c r="C113" s="293"/>
      <c r="D113" s="294"/>
      <c r="E113" s="101"/>
      <c r="F113" s="102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307"/>
      <c r="S113" s="119"/>
      <c r="T113" s="120"/>
      <c r="U113" s="111"/>
      <c r="V113" s="112"/>
      <c r="W113" s="120"/>
      <c r="X113" s="191"/>
      <c r="Y113" s="12"/>
      <c r="Z113" s="208"/>
      <c r="AA113" s="295"/>
      <c r="AB113" s="296"/>
      <c r="AC113" s="12"/>
      <c r="AD113" s="208"/>
      <c r="AE113" s="117"/>
      <c r="AF113" s="110"/>
      <c r="AG113" s="291"/>
    </row>
    <row r="114" spans="1:33" ht="15.75" customHeight="1">
      <c r="A114" s="312"/>
      <c r="B114" s="163"/>
      <c r="C114" s="293"/>
      <c r="D114" s="294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07"/>
      <c r="S114" s="119"/>
      <c r="T114" s="120"/>
      <c r="U114" s="111"/>
      <c r="V114" s="112"/>
      <c r="W114" s="120"/>
      <c r="X114" s="191"/>
      <c r="Y114" s="12"/>
      <c r="Z114" s="208"/>
      <c r="AA114" s="295"/>
      <c r="AB114" s="296"/>
      <c r="AC114" s="12"/>
      <c r="AD114" s="208"/>
      <c r="AE114" s="117"/>
      <c r="AF114" s="110"/>
      <c r="AG114" s="291"/>
    </row>
    <row r="115" spans="1:33" ht="15.75" customHeight="1">
      <c r="A115" s="312"/>
      <c r="B115" s="163"/>
      <c r="C115" s="293"/>
      <c r="D115" s="294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07"/>
      <c r="S115" s="119"/>
      <c r="T115" s="120"/>
      <c r="U115" s="111"/>
      <c r="V115" s="112"/>
      <c r="W115" s="120"/>
      <c r="X115" s="191"/>
      <c r="Y115" s="12"/>
      <c r="Z115" s="208"/>
      <c r="AA115" s="295"/>
      <c r="AB115" s="296"/>
      <c r="AC115" s="12"/>
      <c r="AD115" s="208"/>
      <c r="AE115" s="117"/>
      <c r="AF115" s="110"/>
      <c r="AG115" s="291"/>
    </row>
    <row r="116" spans="1:33" ht="15.75" customHeight="1">
      <c r="A116" s="312"/>
      <c r="B116" s="163"/>
      <c r="C116" s="293"/>
      <c r="D116" s="294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07"/>
      <c r="S116" s="119"/>
      <c r="T116" s="120"/>
      <c r="U116" s="111"/>
      <c r="V116" s="112"/>
      <c r="W116" s="120"/>
      <c r="X116" s="191"/>
      <c r="Y116" s="12"/>
      <c r="Z116" s="208"/>
      <c r="AA116" s="295"/>
      <c r="AB116" s="296"/>
      <c r="AC116" s="12"/>
      <c r="AD116" s="208"/>
      <c r="AE116" s="117"/>
      <c r="AF116" s="110"/>
      <c r="AG116" s="291"/>
    </row>
    <row r="117" spans="1:33" ht="15.75" customHeight="1">
      <c r="A117" s="312"/>
      <c r="B117" s="163"/>
      <c r="C117" s="293"/>
      <c r="D117" s="294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07"/>
      <c r="S117" s="119"/>
      <c r="T117" s="120"/>
      <c r="U117" s="111"/>
      <c r="V117" s="112"/>
      <c r="W117" s="120"/>
      <c r="X117" s="191"/>
      <c r="Y117" s="12"/>
      <c r="Z117" s="208"/>
      <c r="AA117" s="295"/>
      <c r="AB117" s="296"/>
      <c r="AC117" s="12"/>
      <c r="AD117" s="208"/>
      <c r="AE117" s="117"/>
      <c r="AF117" s="110"/>
      <c r="AG117" s="291"/>
    </row>
    <row r="118" spans="1:33" ht="15.75" customHeight="1">
      <c r="A118" s="312"/>
      <c r="B118" s="163"/>
      <c r="C118" s="293"/>
      <c r="D118" s="294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07"/>
      <c r="S118" s="119"/>
      <c r="T118" s="120"/>
      <c r="U118" s="111"/>
      <c r="V118" s="112"/>
      <c r="W118" s="120"/>
      <c r="X118" s="191"/>
      <c r="Y118" s="12"/>
      <c r="Z118" s="208"/>
      <c r="AA118" s="295"/>
      <c r="AB118" s="296"/>
      <c r="AC118" s="12"/>
      <c r="AD118" s="208"/>
      <c r="AE118" s="117"/>
      <c r="AF118" s="110"/>
      <c r="AG118" s="291"/>
    </row>
    <row r="119" spans="1:33" ht="15.75" customHeight="1">
      <c r="A119" s="312"/>
      <c r="B119" s="163"/>
      <c r="C119" s="293"/>
      <c r="D119" s="294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07"/>
      <c r="S119" s="119"/>
      <c r="T119" s="120"/>
      <c r="U119" s="111"/>
      <c r="V119" s="112"/>
      <c r="W119" s="120"/>
      <c r="X119" s="191"/>
      <c r="Y119" s="12"/>
      <c r="Z119" s="208"/>
      <c r="AA119" s="295"/>
      <c r="AB119" s="296"/>
      <c r="AC119" s="12"/>
      <c r="AD119" s="208"/>
      <c r="AE119" s="117"/>
      <c r="AF119" s="110"/>
      <c r="AG119" s="291"/>
    </row>
    <row r="120" spans="1:33" ht="15.75" customHeight="1">
      <c r="A120" s="312"/>
      <c r="B120" s="163"/>
      <c r="C120" s="293"/>
      <c r="D120" s="294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07"/>
      <c r="S120" s="119"/>
      <c r="T120" s="120"/>
      <c r="U120" s="111"/>
      <c r="V120" s="112"/>
      <c r="W120" s="120"/>
      <c r="X120" s="191"/>
      <c r="Y120" s="12"/>
      <c r="Z120" s="208"/>
      <c r="AA120" s="295"/>
      <c r="AB120" s="296"/>
      <c r="AC120" s="12"/>
      <c r="AD120" s="208"/>
      <c r="AE120" s="117"/>
      <c r="AF120" s="110"/>
      <c r="AG120" s="291"/>
    </row>
    <row r="121" spans="1:33" ht="15.75" customHeight="1">
      <c r="A121" s="312"/>
      <c r="B121" s="163"/>
      <c r="C121" s="293"/>
      <c r="D121" s="294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07"/>
      <c r="S121" s="119"/>
      <c r="T121" s="120"/>
      <c r="U121" s="111"/>
      <c r="V121" s="112"/>
      <c r="W121" s="120"/>
      <c r="X121" s="191"/>
      <c r="Y121" s="12"/>
      <c r="Z121" s="208"/>
      <c r="AA121" s="295"/>
      <c r="AB121" s="296"/>
      <c r="AC121" s="12"/>
      <c r="AD121" s="208"/>
      <c r="AE121" s="117"/>
      <c r="AF121" s="110"/>
      <c r="AG121" s="291"/>
    </row>
    <row r="122" spans="1:33" ht="15.75" customHeight="1">
      <c r="A122" s="312"/>
      <c r="B122" s="163"/>
      <c r="C122" s="293"/>
      <c r="D122" s="294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07"/>
      <c r="S122" s="119"/>
      <c r="T122" s="120"/>
      <c r="U122" s="130"/>
      <c r="V122" s="131"/>
      <c r="W122" s="126"/>
      <c r="X122" s="127"/>
      <c r="Y122" s="12"/>
      <c r="Z122" s="208"/>
      <c r="AA122" s="295"/>
      <c r="AB122" s="296"/>
      <c r="AC122" s="12"/>
      <c r="AD122" s="208"/>
      <c r="AE122" s="165"/>
      <c r="AF122" s="125"/>
      <c r="AG122" s="291"/>
    </row>
    <row r="123" spans="1:33" ht="15.75" customHeight="1" thickBot="1">
      <c r="A123" s="313"/>
      <c r="B123" s="133" t="s">
        <v>117</v>
      </c>
      <c r="C123" s="297"/>
      <c r="D123" s="297"/>
      <c r="E123" s="134"/>
      <c r="F123" s="167"/>
      <c r="G123" s="135"/>
      <c r="H123" s="69"/>
      <c r="I123" s="136">
        <f t="shared" ref="I123:J123" si="38">AVERAGE(I107:I122)</f>
        <v>22.5</v>
      </c>
      <c r="J123" s="137">
        <f t="shared" si="38"/>
        <v>2000</v>
      </c>
      <c r="K123" s="138">
        <f t="shared" ref="K123" si="39">J123/I123</f>
        <v>88.888888888888886</v>
      </c>
      <c r="L123" s="136">
        <f t="shared" ref="L123:M123" si="40">AVERAGE(L107:L122)</f>
        <v>22.5</v>
      </c>
      <c r="M123" s="137">
        <f t="shared" si="40"/>
        <v>1773.5062799993891</v>
      </c>
      <c r="N123" s="138">
        <f>M123/L123</f>
        <v>78.822501333306178</v>
      </c>
      <c r="O123" s="139">
        <f>L123-I123</f>
        <v>0</v>
      </c>
      <c r="P123" s="140">
        <f>N123-K123</f>
        <v>-10.066387555582708</v>
      </c>
      <c r="Q123" s="141">
        <f>N123/K123</f>
        <v>0.88675313999969452</v>
      </c>
      <c r="R123" s="308"/>
      <c r="S123" s="142">
        <f>S107</f>
        <v>0.70833333333333337</v>
      </c>
      <c r="T123" s="143">
        <f>INDEX(T107:T122,COUNTA(T107:T122))</f>
        <v>0.87361111111111112</v>
      </c>
      <c r="U123" s="144"/>
      <c r="V123" s="166"/>
      <c r="W123" s="167"/>
      <c r="X123" s="138"/>
      <c r="Y123" s="181">
        <f t="shared" ref="Y123:Z123" si="41">SUM(Y107:Y122)</f>
        <v>0</v>
      </c>
      <c r="Z123" s="182">
        <f t="shared" si="41"/>
        <v>0</v>
      </c>
      <c r="AA123" s="298"/>
      <c r="AB123" s="299"/>
      <c r="AC123" s="181">
        <f t="shared" ref="AC123:AD123" si="42">SUM(AC107:AC122)</f>
        <v>4</v>
      </c>
      <c r="AD123" s="182">
        <f t="shared" si="42"/>
        <v>0</v>
      </c>
      <c r="AE123" s="168">
        <f>M123-J123</f>
        <v>-226.49372000061089</v>
      </c>
      <c r="AF123" s="141">
        <f>M123/J123</f>
        <v>0.88675313999969452</v>
      </c>
      <c r="AG123" s="292"/>
    </row>
    <row r="125" spans="1:33">
      <c r="AA125" s="289" t="s">
        <v>161</v>
      </c>
      <c r="AB125" s="289"/>
    </row>
    <row r="126" spans="1:33">
      <c r="AA126" s="289" t="s">
        <v>162</v>
      </c>
      <c r="AB126" s="289"/>
    </row>
    <row r="127" spans="1:33">
      <c r="AA127" s="289" t="s">
        <v>163</v>
      </c>
      <c r="AB127" s="289"/>
    </row>
    <row r="128" spans="1:33">
      <c r="AA128" s="289" t="s">
        <v>164</v>
      </c>
      <c r="AB128" s="289"/>
    </row>
    <row r="129" spans="27:28">
      <c r="AA129" s="289" t="s">
        <v>165</v>
      </c>
      <c r="AB129" s="289"/>
    </row>
    <row r="130" spans="27:28">
      <c r="AA130" s="289" t="s">
        <v>166</v>
      </c>
      <c r="AB130" s="289"/>
    </row>
    <row r="131" spans="27:28">
      <c r="AA131" s="289" t="s">
        <v>167</v>
      </c>
      <c r="AB131" s="289"/>
    </row>
    <row r="132" spans="27:28">
      <c r="AA132" s="289" t="s">
        <v>168</v>
      </c>
      <c r="AB132" s="289"/>
    </row>
    <row r="133" spans="27:28">
      <c r="AA133" s="289" t="s">
        <v>169</v>
      </c>
      <c r="AB133" s="289"/>
    </row>
    <row r="134" spans="27:28">
      <c r="AA134" s="289" t="s">
        <v>170</v>
      </c>
      <c r="AB134" s="289"/>
    </row>
    <row r="135" spans="27:28">
      <c r="AA135" s="289" t="s">
        <v>171</v>
      </c>
      <c r="AB135" s="289"/>
    </row>
    <row r="136" spans="27:28">
      <c r="AA136" s="289" t="s">
        <v>172</v>
      </c>
      <c r="AB136" s="289"/>
    </row>
    <row r="137" spans="27:28">
      <c r="AA137" s="289" t="s">
        <v>173</v>
      </c>
      <c r="AB137" s="289"/>
    </row>
  </sheetData>
  <mergeCells count="306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AA114:AB114"/>
    <mergeCell ref="C115:D115"/>
    <mergeCell ref="AA115:AB115"/>
    <mergeCell ref="C116:D116"/>
    <mergeCell ref="AA116:AB116"/>
    <mergeCell ref="C117:D117"/>
    <mergeCell ref="AA117:AB117"/>
    <mergeCell ref="C97:D97"/>
    <mergeCell ref="AA97:AB97"/>
    <mergeCell ref="C98:D98"/>
    <mergeCell ref="AA98:AB98"/>
    <mergeCell ref="C99:D99"/>
    <mergeCell ref="AA99:AB99"/>
    <mergeCell ref="AA93:AB9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21:D121"/>
    <mergeCell ref="AA121:AB121"/>
    <mergeCell ref="C122:D122"/>
    <mergeCell ref="AA122:AB122"/>
    <mergeCell ref="C123:D123"/>
    <mergeCell ref="AA123:AB123"/>
    <mergeCell ref="C118:D118"/>
    <mergeCell ref="AA118:AB118"/>
    <mergeCell ref="C119:D119"/>
    <mergeCell ref="AA119:AB119"/>
    <mergeCell ref="C120:D120"/>
    <mergeCell ref="AA120:AB120"/>
    <mergeCell ref="AA137:AB137"/>
    <mergeCell ref="AA131:AB131"/>
    <mergeCell ref="AA132:AB132"/>
    <mergeCell ref="AA133:AB133"/>
    <mergeCell ref="AA134:AB134"/>
    <mergeCell ref="AA135:AB135"/>
    <mergeCell ref="AA136:AB136"/>
    <mergeCell ref="AA125:AB125"/>
    <mergeCell ref="AA126:AB126"/>
    <mergeCell ref="AA127:AB127"/>
    <mergeCell ref="AA128:AB128"/>
    <mergeCell ref="AA129:AB129"/>
    <mergeCell ref="AA130:AB130"/>
  </mergeCells>
  <phoneticPr fontId="5" type="noConversion"/>
  <conditionalFormatting sqref="O5:O123">
    <cfRule type="cellIs" dxfId="247" priority="2" operator="greaterThan">
      <formula>0</formula>
    </cfRule>
  </conditionalFormatting>
  <conditionalFormatting sqref="P5:P123 AE5:AE123">
    <cfRule type="cellIs" dxfId="246" priority="5" operator="lessThan">
      <formula>0</formula>
    </cfRule>
  </conditionalFormatting>
  <conditionalFormatting sqref="Q5:Q123 AF5:AF123">
    <cfRule type="cellIs" dxfId="245" priority="3" operator="greaterThan">
      <formula>1</formula>
    </cfRule>
    <cfRule type="cellIs" dxfId="244" priority="4" operator="lessThan">
      <formula>0.8</formula>
    </cfRule>
  </conditionalFormatting>
  <conditionalFormatting sqref="AG5 R5:R123">
    <cfRule type="cellIs" dxfId="243" priority="6" operator="lessThan">
      <formula>0.8</formula>
    </cfRule>
  </conditionalFormatting>
  <conditionalFormatting sqref="AG22">
    <cfRule type="cellIs" dxfId="242" priority="10" operator="lessThan">
      <formula>0.8</formula>
    </cfRule>
  </conditionalFormatting>
  <conditionalFormatting sqref="AG37">
    <cfRule type="cellIs" dxfId="241" priority="9" operator="lessThan">
      <formula>0.8</formula>
    </cfRule>
  </conditionalFormatting>
  <conditionalFormatting sqref="AG39:AG74">
    <cfRule type="cellIs" dxfId="240" priority="7" operator="lessThan">
      <formula>0.8</formula>
    </cfRule>
  </conditionalFormatting>
  <conditionalFormatting sqref="AG80:AG88">
    <cfRule type="cellIs" dxfId="239" priority="8" operator="lessThan">
      <formula>0.8</formula>
    </cfRule>
  </conditionalFormatting>
  <conditionalFormatting sqref="AG90:AG123">
    <cfRule type="cellIs" dxfId="238" priority="1" operator="lessThan">
      <formula>0.8</formula>
    </cfRule>
  </conditionalFormatting>
  <dataValidations count="1">
    <dataValidation type="list" allowBlank="1" showInputMessage="1" showErrorMessage="1" sqref="AA5:AB123" xr:uid="{21525467-AC42-4A52-B317-EFE1D6BE1F0D}">
      <formula1>$AA$125:$AA$137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7F1E5-7EB6-42EC-BBFA-3CF56FAAB41F}">
  <sheetPr>
    <tabColor theme="9" tint="0.59999389629810485"/>
  </sheetPr>
  <dimension ref="B1:AR42"/>
  <sheetViews>
    <sheetView zoomScale="70" zoomScaleNormal="70" workbookViewId="0">
      <selection activeCell="Q16" sqref="Q16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6" t="s">
        <v>0</v>
      </c>
      <c r="C1" s="276"/>
      <c r="D1" s="276"/>
      <c r="E1" s="276"/>
      <c r="F1" s="276"/>
      <c r="G1" s="276"/>
      <c r="H1" s="276"/>
      <c r="I1" s="276"/>
      <c r="J1" s="276"/>
      <c r="K1" s="1"/>
      <c r="L1" s="1"/>
      <c r="M1" s="1"/>
      <c r="N1" s="1"/>
      <c r="O1" s="1"/>
      <c r="P1" s="1"/>
    </row>
    <row r="2" spans="2:34" ht="27.75" customHeight="1">
      <c r="B2" s="277"/>
      <c r="C2" s="277"/>
      <c r="D2" s="277"/>
      <c r="E2" s="277"/>
      <c r="F2" s="277"/>
      <c r="G2" s="277"/>
      <c r="H2" s="277"/>
      <c r="I2" s="277"/>
      <c r="J2" s="277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8" t="s">
        <v>241</v>
      </c>
      <c r="D3" s="279"/>
      <c r="E3" s="3" t="s">
        <v>2</v>
      </c>
      <c r="F3" s="280">
        <f>'0110(18度C)'!D1+'0110(4度C)'!D1</f>
        <v>138394</v>
      </c>
      <c r="G3" s="281"/>
      <c r="H3" s="3" t="s">
        <v>3</v>
      </c>
      <c r="I3" s="282">
        <f>'0110(18度C)'!F1+'0110(4度C)'!F1</f>
        <v>4224538.21</v>
      </c>
      <c r="J3" s="283"/>
      <c r="K3" s="4"/>
      <c r="L3" s="5"/>
      <c r="M3" s="1"/>
      <c r="N3" s="1"/>
      <c r="O3" s="1"/>
      <c r="P3" s="1"/>
    </row>
    <row r="4" spans="2:34" ht="28.5" customHeight="1">
      <c r="B4" s="284" t="s">
        <v>4</v>
      </c>
      <c r="C4" s="264" t="s">
        <v>5</v>
      </c>
      <c r="D4" s="265"/>
      <c r="E4" s="287" t="s">
        <v>6</v>
      </c>
      <c r="F4" s="288"/>
      <c r="G4" s="287" t="s">
        <v>7</v>
      </c>
      <c r="H4" s="288"/>
      <c r="I4" s="287" t="s">
        <v>8</v>
      </c>
      <c r="J4" s="288"/>
      <c r="K4" s="260" t="s">
        <v>9</v>
      </c>
      <c r="L4" s="261"/>
      <c r="M4" s="260" t="s">
        <v>10</v>
      </c>
      <c r="N4" s="261"/>
      <c r="O4" s="262" t="s">
        <v>11</v>
      </c>
      <c r="P4" s="263"/>
      <c r="Q4" s="263" t="s">
        <v>12</v>
      </c>
      <c r="R4" s="263"/>
    </row>
    <row r="5" spans="2:34" ht="28.5" customHeight="1">
      <c r="B5" s="285"/>
      <c r="C5" s="264" t="s">
        <v>13</v>
      </c>
      <c r="D5" s="265"/>
      <c r="E5" s="266" t="s">
        <v>14</v>
      </c>
      <c r="F5" s="267"/>
      <c r="G5" s="268" t="s">
        <v>15</v>
      </c>
      <c r="H5" s="269"/>
      <c r="I5" s="270" t="s">
        <v>16</v>
      </c>
      <c r="J5" s="271"/>
      <c r="K5" s="272" t="s">
        <v>17</v>
      </c>
      <c r="L5" s="273"/>
      <c r="M5" s="274" t="s">
        <v>18</v>
      </c>
      <c r="N5" s="275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5"/>
      <c r="C6" s="264" t="s">
        <v>22</v>
      </c>
      <c r="D6" s="265"/>
      <c r="E6" s="256">
        <f>AVERAGE(D14:O14,D32:X32)</f>
        <v>497.45772545571407</v>
      </c>
      <c r="F6" s="257" t="e">
        <f>AVERAGE(#REF!,D14:K14)</f>
        <v>#REF!</v>
      </c>
      <c r="G6" s="258">
        <f>AVERAGE(D14:K14)</f>
        <v>189.792444475389</v>
      </c>
      <c r="H6" s="259"/>
      <c r="I6" s="258">
        <f>AVERAGE(L14:O14)</f>
        <v>94.444444444444443</v>
      </c>
      <c r="J6" s="259"/>
      <c r="K6" s="258">
        <f>AVERAGE(D32:O32)</f>
        <v>703.4</v>
      </c>
      <c r="L6" s="259"/>
      <c r="M6" s="258">
        <f>AVERAGE(P32:X32)</f>
        <v>760.38604429626093</v>
      </c>
      <c r="N6" s="259"/>
      <c r="O6" s="390">
        <f>'0110(4度C)'!Y2</f>
        <v>0</v>
      </c>
      <c r="P6" s="390">
        <f>'0110(4度C)'!Z2</f>
        <v>0</v>
      </c>
      <c r="Q6" s="391">
        <f>'0110(4度C)'!AC2</f>
        <v>42</v>
      </c>
      <c r="R6" s="391">
        <f>'0110(4度C)'!AD2</f>
        <v>0</v>
      </c>
    </row>
    <row r="7" spans="2:34" ht="28.5" customHeight="1">
      <c r="B7" s="285"/>
      <c r="C7" s="250" t="s">
        <v>23</v>
      </c>
      <c r="D7" s="251"/>
      <c r="E7" s="252">
        <f>AVERAGE(D15:O15,D33:X33)</f>
        <v>439.86335743109294</v>
      </c>
      <c r="F7" s="253" t="e">
        <f>AVERAGE(#REF!,D15:K15)</f>
        <v>#REF!</v>
      </c>
      <c r="G7" s="254">
        <f>AVERAGE(D15:K15)</f>
        <v>169.03258830185732</v>
      </c>
      <c r="H7" s="255"/>
      <c r="I7" s="254">
        <f>AVERAGE(L15:O15)</f>
        <v>83.724760493427283</v>
      </c>
      <c r="J7" s="255"/>
      <c r="K7" s="254">
        <f>AVERAGE(D33:O33)</f>
        <v>621.17470136593533</v>
      </c>
      <c r="L7" s="255"/>
      <c r="M7" s="254">
        <f>AVERAGE(P33:X33)</f>
        <v>671.83822140055258</v>
      </c>
      <c r="N7" s="255"/>
      <c r="O7" s="390"/>
      <c r="P7" s="390"/>
      <c r="Q7" s="391"/>
      <c r="R7" s="391"/>
    </row>
    <row r="8" spans="2:34" ht="28.5" customHeight="1">
      <c r="B8" s="286"/>
      <c r="C8" s="250" t="s">
        <v>24</v>
      </c>
      <c r="D8" s="251"/>
      <c r="E8" s="248">
        <f>AVERAGE(D16:O16,D34:X34)</f>
        <v>0.88496010188138396</v>
      </c>
      <c r="F8" s="249" t="e">
        <f>AVERAGE(D16:K16,#REF!)</f>
        <v>#REF!</v>
      </c>
      <c r="G8" s="238">
        <f>AVERAGE(D16:K16)</f>
        <v>0.88902435368045052</v>
      </c>
      <c r="H8" s="239"/>
      <c r="I8" s="238">
        <f>AVERAGE(L16:O16)</f>
        <v>0.88648323973623222</v>
      </c>
      <c r="J8" s="239"/>
      <c r="K8" s="238">
        <f>AVERAGE(D34:O34)</f>
        <v>0.88332559892771534</v>
      </c>
      <c r="L8" s="239"/>
      <c r="M8" s="238">
        <f>AVERAGE(P34:X34)</f>
        <v>0.88192109789404682</v>
      </c>
      <c r="N8" s="239"/>
      <c r="O8" s="390"/>
      <c r="P8" s="390"/>
      <c r="Q8" s="391"/>
      <c r="R8" s="391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36" t="s">
        <v>26</v>
      </c>
      <c r="C11" s="237"/>
      <c r="D11" s="240" t="s">
        <v>27</v>
      </c>
      <c r="E11" s="241"/>
      <c r="F11" s="241"/>
      <c r="G11" s="241"/>
      <c r="H11" s="241"/>
      <c r="I11" s="241"/>
      <c r="J11" s="241"/>
      <c r="K11" s="241"/>
      <c r="L11" s="242" t="s">
        <v>28</v>
      </c>
      <c r="M11" s="243"/>
      <c r="N11" s="243"/>
      <c r="O11" s="244"/>
    </row>
    <row r="12" spans="2:34" ht="17.25" customHeight="1">
      <c r="B12" s="230" t="s">
        <v>29</v>
      </c>
      <c r="C12" s="231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1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Z13" s="25"/>
      <c r="AA13" s="25"/>
      <c r="AB13" s="25"/>
      <c r="AC13" s="25"/>
      <c r="AD13" s="25"/>
      <c r="AE13" s="25"/>
    </row>
    <row r="14" spans="2:34" ht="40.15" customHeight="1">
      <c r="B14" s="233" t="s">
        <v>40</v>
      </c>
      <c r="C14" s="26" t="s">
        <v>41</v>
      </c>
      <c r="D14" s="27" t="s">
        <v>42</v>
      </c>
      <c r="E14" s="28">
        <v>81.818181818181813</v>
      </c>
      <c r="F14" s="28">
        <v>97.560975609756099</v>
      </c>
      <c r="G14" s="28">
        <v>86.956521739130437</v>
      </c>
      <c r="H14" s="28">
        <v>109.87654320987654</v>
      </c>
      <c r="I14" s="28">
        <v>572.75</v>
      </c>
      <c r="J14" s="28" t="s">
        <v>42</v>
      </c>
      <c r="K14" s="29" t="s">
        <v>42</v>
      </c>
      <c r="L14" s="27" t="s">
        <v>42</v>
      </c>
      <c r="M14" s="30">
        <v>100</v>
      </c>
      <c r="N14" s="28" t="s">
        <v>42</v>
      </c>
      <c r="O14" s="31">
        <v>88.888888888888886</v>
      </c>
      <c r="Z14" s="32"/>
      <c r="AA14" s="32"/>
      <c r="AB14" s="32"/>
      <c r="AC14" s="32"/>
      <c r="AD14" s="25"/>
      <c r="AE14" s="25"/>
    </row>
    <row r="15" spans="2:34" ht="39.6" customHeight="1">
      <c r="B15" s="233"/>
      <c r="C15" s="33" t="s">
        <v>43</v>
      </c>
      <c r="D15" s="34" t="s">
        <v>42</v>
      </c>
      <c r="E15" s="35">
        <v>72.886888831871829</v>
      </c>
      <c r="F15" s="35">
        <v>86.499963515762673</v>
      </c>
      <c r="G15" s="35">
        <v>77.125277133451178</v>
      </c>
      <c r="H15" s="35">
        <v>97.623317795453531</v>
      </c>
      <c r="I15" s="35">
        <v>511.02749423274736</v>
      </c>
      <c r="J15" s="35" t="s">
        <v>42</v>
      </c>
      <c r="K15" s="36" t="s">
        <v>42</v>
      </c>
      <c r="L15" s="34" t="s">
        <v>42</v>
      </c>
      <c r="M15" s="37">
        <v>88.672505303719433</v>
      </c>
      <c r="N15" s="35" t="s">
        <v>42</v>
      </c>
      <c r="O15" s="38">
        <v>78.777015683135119</v>
      </c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33"/>
      <c r="C16" s="41" t="s">
        <v>44</v>
      </c>
      <c r="D16" s="42" t="s">
        <v>42</v>
      </c>
      <c r="E16" s="43">
        <f t="shared" ref="E16:I16" si="0">E15/E14</f>
        <v>0.8908397523895446</v>
      </c>
      <c r="F16" s="43">
        <f t="shared" si="0"/>
        <v>0.88662462603656733</v>
      </c>
      <c r="G16" s="43">
        <f t="shared" si="0"/>
        <v>0.88694068703468854</v>
      </c>
      <c r="H16" s="43">
        <f t="shared" si="0"/>
        <v>0.88848188105974557</v>
      </c>
      <c r="I16" s="43">
        <f t="shared" si="0"/>
        <v>0.89223482188170644</v>
      </c>
      <c r="J16" s="43" t="s">
        <v>42</v>
      </c>
      <c r="K16" s="44" t="s">
        <v>42</v>
      </c>
      <c r="L16" s="42" t="s">
        <v>42</v>
      </c>
      <c r="M16" s="45">
        <f t="shared" ref="M16" si="1">M15/M14</f>
        <v>0.88672505303719429</v>
      </c>
      <c r="N16" s="43" t="s">
        <v>42</v>
      </c>
      <c r="O16" s="46">
        <f t="shared" ref="O16" si="2">O15/O14</f>
        <v>0.88624142643527015</v>
      </c>
      <c r="Z16" s="32"/>
      <c r="AA16" s="32"/>
      <c r="AB16" s="32"/>
      <c r="AC16" s="32"/>
      <c r="AD16" s="32"/>
      <c r="AE16" s="32"/>
    </row>
    <row r="17" spans="2:44" ht="17.25" customHeight="1">
      <c r="B17" s="232" t="s">
        <v>45</v>
      </c>
      <c r="C17" s="13" t="s">
        <v>46</v>
      </c>
      <c r="D17" s="47" t="s">
        <v>42</v>
      </c>
      <c r="E17" s="48">
        <v>0.20864583333333334</v>
      </c>
      <c r="F17" s="48">
        <v>0.29200231481481481</v>
      </c>
      <c r="G17" s="48">
        <v>0.29166666666666669</v>
      </c>
      <c r="H17" s="48">
        <v>0.291875</v>
      </c>
      <c r="I17" s="48">
        <v>0.48194444444444445</v>
      </c>
      <c r="J17" s="48" t="s">
        <v>42</v>
      </c>
      <c r="K17" s="48" t="s">
        <v>42</v>
      </c>
      <c r="L17" s="47" t="s">
        <v>42</v>
      </c>
      <c r="M17" s="49">
        <v>0.70844907407407409</v>
      </c>
      <c r="N17" s="48" t="s">
        <v>42</v>
      </c>
      <c r="O17" s="50">
        <v>0.70833333333333337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7" t="s">
        <v>42</v>
      </c>
      <c r="E18" s="48">
        <v>0.59166666666666667</v>
      </c>
      <c r="F18" s="48">
        <v>0.43611111111111112</v>
      </c>
      <c r="G18" s="48">
        <v>0.48498842592592595</v>
      </c>
      <c r="H18" s="48">
        <v>0.53909722222222223</v>
      </c>
      <c r="I18" s="48">
        <v>0.52361111111111114</v>
      </c>
      <c r="J18" s="48" t="s">
        <v>42</v>
      </c>
      <c r="K18" s="48" t="s">
        <v>42</v>
      </c>
      <c r="L18" s="47" t="s">
        <v>42</v>
      </c>
      <c r="M18" s="49">
        <v>0.84027777777777779</v>
      </c>
      <c r="N18" s="48" t="s">
        <v>42</v>
      </c>
      <c r="O18" s="50">
        <v>0.84513888888888888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4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Z19" s="192"/>
      <c r="AA19" s="192"/>
      <c r="AB19" s="192"/>
      <c r="AC19" s="192"/>
      <c r="AD19" s="192"/>
      <c r="AE19" s="192"/>
      <c r="AF19" s="192"/>
      <c r="AG19" s="192"/>
      <c r="AH19" s="192"/>
      <c r="AI19" s="192"/>
      <c r="AJ19" s="192"/>
      <c r="AK19" s="192"/>
      <c r="AL19" s="192"/>
      <c r="AM19" s="192"/>
      <c r="AN19" s="192"/>
      <c r="AO19" s="25"/>
      <c r="AP19" s="25"/>
      <c r="AQ19" s="25"/>
      <c r="AR19" s="25"/>
    </row>
    <row r="20" spans="2:44" ht="17.25" customHeight="1">
      <c r="B20" s="235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Z20" s="192"/>
      <c r="AA20" s="192"/>
      <c r="AB20" s="192"/>
      <c r="AC20" s="192"/>
      <c r="AD20" s="192"/>
      <c r="AE20" s="192"/>
      <c r="AF20" s="192"/>
      <c r="AG20" s="192"/>
      <c r="AH20" s="192"/>
      <c r="AI20" s="192"/>
      <c r="AJ20" s="192"/>
      <c r="AK20" s="192"/>
      <c r="AL20" s="192"/>
      <c r="AM20" s="192"/>
      <c r="AN20" s="192"/>
      <c r="AO20" s="25"/>
      <c r="AP20" s="25"/>
      <c r="AQ20" s="25"/>
      <c r="AR20" s="25"/>
    </row>
    <row r="21" spans="2:44" ht="17.25" customHeight="1">
      <c r="B21" s="234" t="s">
        <v>51</v>
      </c>
      <c r="C21" s="51" t="s">
        <v>49</v>
      </c>
      <c r="D21" s="54"/>
      <c r="E21" s="52">
        <v>11</v>
      </c>
      <c r="F21" s="52">
        <v>5</v>
      </c>
      <c r="G21" s="52">
        <v>6</v>
      </c>
      <c r="H21" s="52">
        <v>10</v>
      </c>
      <c r="I21" s="52">
        <v>2</v>
      </c>
      <c r="J21" s="52"/>
      <c r="K21" s="53"/>
      <c r="L21" s="54"/>
      <c r="M21" s="55">
        <v>4</v>
      </c>
      <c r="N21" s="52"/>
      <c r="O21" s="56">
        <v>4</v>
      </c>
      <c r="Q21" s="9"/>
      <c r="R21" s="9"/>
      <c r="S21" s="9"/>
      <c r="T21" s="9"/>
      <c r="Z21" s="192"/>
      <c r="AA21" s="192"/>
      <c r="AB21" s="192"/>
      <c r="AC21" s="192"/>
      <c r="AD21" s="192"/>
      <c r="AE21" s="192"/>
      <c r="AF21" s="192"/>
      <c r="AG21" s="192"/>
      <c r="AH21" s="192"/>
      <c r="AI21" s="192"/>
      <c r="AJ21" s="192"/>
      <c r="AK21" s="192"/>
      <c r="AL21" s="192"/>
      <c r="AM21" s="192"/>
      <c r="AN21" s="192"/>
      <c r="AO21" s="25"/>
      <c r="AP21" s="25"/>
      <c r="AQ21" s="25"/>
      <c r="AR21" s="25"/>
    </row>
    <row r="22" spans="2:44" ht="17.25" customHeight="1">
      <c r="B22" s="235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2"/>
      <c r="AA22" s="192"/>
      <c r="AB22" s="192"/>
      <c r="AC22" s="192"/>
      <c r="AD22" s="192"/>
      <c r="AE22" s="192"/>
      <c r="AF22" s="192"/>
      <c r="AG22" s="192"/>
      <c r="AH22" s="192"/>
      <c r="AI22" s="192"/>
      <c r="AJ22" s="192"/>
      <c r="AK22" s="192"/>
      <c r="AL22" s="192"/>
      <c r="AM22" s="192"/>
      <c r="AN22" s="192"/>
      <c r="AO22" s="25"/>
      <c r="AP22" s="25"/>
      <c r="AQ22" s="25"/>
      <c r="AR22" s="25"/>
    </row>
    <row r="23" spans="2:44" ht="17.25" customHeight="1">
      <c r="B23" s="230" t="s">
        <v>53</v>
      </c>
      <c r="C23" s="231"/>
      <c r="D23" s="57" t="s">
        <v>42</v>
      </c>
      <c r="E23" s="58">
        <v>22</v>
      </c>
      <c r="F23" s="58">
        <v>20.5</v>
      </c>
      <c r="G23" s="58">
        <v>23</v>
      </c>
      <c r="H23" s="58">
        <v>20.25</v>
      </c>
      <c r="I23" s="58">
        <v>6</v>
      </c>
      <c r="J23" s="58" t="s">
        <v>42</v>
      </c>
      <c r="K23" s="59" t="s">
        <v>42</v>
      </c>
      <c r="L23" s="57" t="s">
        <v>42</v>
      </c>
      <c r="M23" s="60">
        <v>19.333333333333332</v>
      </c>
      <c r="N23" s="58" t="s">
        <v>42</v>
      </c>
      <c r="O23" s="61">
        <v>22.5</v>
      </c>
    </row>
    <row r="24" spans="2:44" ht="17.25" customHeight="1">
      <c r="B24" s="220" t="s">
        <v>54</v>
      </c>
      <c r="C24" s="221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20" t="s">
        <v>59</v>
      </c>
      <c r="C25" s="221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22" t="s">
        <v>60</v>
      </c>
      <c r="C26" s="223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36" t="s">
        <v>26</v>
      </c>
      <c r="C29" s="237"/>
      <c r="D29" s="224" t="s">
        <v>64</v>
      </c>
      <c r="E29" s="225"/>
      <c r="F29" s="225"/>
      <c r="G29" s="225"/>
      <c r="H29" s="225"/>
      <c r="I29" s="225"/>
      <c r="J29" s="225"/>
      <c r="K29" s="225"/>
      <c r="L29" s="225"/>
      <c r="M29" s="225"/>
      <c r="N29" s="225"/>
      <c r="O29" s="226"/>
      <c r="P29" s="227" t="s">
        <v>65</v>
      </c>
      <c r="Q29" s="228"/>
      <c r="R29" s="228"/>
      <c r="S29" s="228"/>
      <c r="T29" s="228"/>
      <c r="U29" s="228"/>
      <c r="V29" s="228"/>
      <c r="W29" s="228"/>
      <c r="X29" s="229"/>
    </row>
    <row r="30" spans="2:44" ht="17.25" customHeight="1">
      <c r="B30" s="230" t="s">
        <v>29</v>
      </c>
      <c r="C30" s="231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30"/>
      <c r="C31" s="231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33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248.66666666666669</v>
      </c>
      <c r="H32" s="28">
        <v>433.33333333333331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1150</v>
      </c>
      <c r="O32" s="28">
        <v>860</v>
      </c>
      <c r="P32" s="27">
        <v>252.63157894736841</v>
      </c>
      <c r="Q32" s="28" t="s">
        <v>42</v>
      </c>
      <c r="R32" s="28" t="s">
        <v>42</v>
      </c>
      <c r="S32" s="28" t="s">
        <v>42</v>
      </c>
      <c r="T32" s="28">
        <v>795</v>
      </c>
      <c r="U32" s="28" t="s">
        <v>42</v>
      </c>
      <c r="V32" s="28">
        <v>761.53846153846155</v>
      </c>
      <c r="W32" s="28">
        <v>969.23076923076928</v>
      </c>
      <c r="X32" s="31">
        <v>1023.5294117647059</v>
      </c>
    </row>
    <row r="33" spans="2:24" ht="39.6" customHeight="1">
      <c r="B33" s="233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217.24224194623065</v>
      </c>
      <c r="H33" s="35">
        <v>386.12139939675217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735.0976895438879</v>
      </c>
      <c r="N33" s="35">
        <v>1003.3495272630944</v>
      </c>
      <c r="O33" s="35">
        <v>764.06264867971163</v>
      </c>
      <c r="P33" s="34">
        <v>219.37839763857352</v>
      </c>
      <c r="Q33" s="35" t="s">
        <v>42</v>
      </c>
      <c r="R33" s="35" t="s">
        <v>42</v>
      </c>
      <c r="S33" s="35" t="s">
        <v>42</v>
      </c>
      <c r="T33" s="35">
        <v>708.95301769035041</v>
      </c>
      <c r="U33" s="35" t="s">
        <v>42</v>
      </c>
      <c r="V33" s="35">
        <v>676.64187747094411</v>
      </c>
      <c r="W33" s="35">
        <v>859.73611052128501</v>
      </c>
      <c r="X33" s="38">
        <v>894.48170368161004</v>
      </c>
    </row>
    <row r="34" spans="2:24" ht="40.15" customHeight="1">
      <c r="B34" s="233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0.8736283188186218</v>
      </c>
      <c r="H34" s="43">
        <f>H33/H32</f>
        <v>0.89104938322327432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0.89102750247743989</v>
      </c>
      <c r="N34" s="43">
        <f>N33/N32</f>
        <v>0.87247784979399512</v>
      </c>
      <c r="O34" s="43">
        <f>O33/O32</f>
        <v>0.88844494032524612</v>
      </c>
      <c r="P34" s="42">
        <f>P33/P32</f>
        <v>0.86837282398602023</v>
      </c>
      <c r="Q34" s="43" t="s">
        <v>42</v>
      </c>
      <c r="R34" s="43" t="s">
        <v>42</v>
      </c>
      <c r="S34" s="43" t="s">
        <v>42</v>
      </c>
      <c r="T34" s="43">
        <f>T33/T32</f>
        <v>0.89176480212622689</v>
      </c>
      <c r="U34" s="43" t="s">
        <v>42</v>
      </c>
      <c r="V34" s="43">
        <f>V33/V32</f>
        <v>0.88851963708305792</v>
      </c>
      <c r="W34" s="43">
        <f>W33/W32</f>
        <v>0.88702932037910354</v>
      </c>
      <c r="X34" s="46">
        <f>X33/X32</f>
        <v>0.87391890589582588</v>
      </c>
    </row>
    <row r="35" spans="2:24" ht="17.25" customHeight="1">
      <c r="B35" s="232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0.33819444444444446</v>
      </c>
      <c r="H35" s="48">
        <v>0.29166666666666669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0.20833333333333334</v>
      </c>
      <c r="N35" s="48">
        <v>0.29166666666666669</v>
      </c>
      <c r="O35" s="48">
        <v>0.29166666666666669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>
        <v>0.70856481481481481</v>
      </c>
      <c r="U35" s="48" t="s">
        <v>42</v>
      </c>
      <c r="V35" s="48">
        <v>0.7083680555555556</v>
      </c>
      <c r="W35" s="48">
        <v>0.7086689814814815</v>
      </c>
      <c r="X35" s="50">
        <v>0.70833333333333337</v>
      </c>
    </row>
    <row r="36" spans="2:24" ht="17.25" customHeight="1">
      <c r="B36" s="230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0.4425</v>
      </c>
      <c r="H36" s="48">
        <v>0.31874999999999998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0.43987268518518519</v>
      </c>
      <c r="N36" s="48">
        <v>0.46041666666666664</v>
      </c>
      <c r="O36" s="48">
        <v>0.40028935185185183</v>
      </c>
      <c r="P36" s="47">
        <v>0.79166666666666663</v>
      </c>
      <c r="Q36" s="48" t="s">
        <v>42</v>
      </c>
      <c r="R36" s="48" t="s">
        <v>42</v>
      </c>
      <c r="S36" s="48" t="s">
        <v>42</v>
      </c>
      <c r="T36" s="48">
        <v>0.89307870370370368</v>
      </c>
      <c r="U36" s="48" t="s">
        <v>42</v>
      </c>
      <c r="V36" s="48">
        <v>0.87152777777777779</v>
      </c>
      <c r="W36" s="48">
        <v>0.9724652777777778</v>
      </c>
      <c r="X36" s="50">
        <v>0.96890046296296295</v>
      </c>
    </row>
    <row r="37" spans="2:24" ht="17.25" customHeight="1">
      <c r="B37" s="230" t="s">
        <v>53</v>
      </c>
      <c r="C37" s="231"/>
      <c r="D37" s="58" t="s">
        <v>42</v>
      </c>
      <c r="E37" s="58" t="s">
        <v>42</v>
      </c>
      <c r="F37" s="58" t="s">
        <v>42</v>
      </c>
      <c r="G37" s="58">
        <v>12.5</v>
      </c>
      <c r="H37" s="58">
        <v>6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4</v>
      </c>
      <c r="N37" s="58">
        <v>3</v>
      </c>
      <c r="O37" s="58">
        <v>3.75</v>
      </c>
      <c r="P37" s="57">
        <v>14.25</v>
      </c>
      <c r="Q37" s="58" t="s">
        <v>42</v>
      </c>
      <c r="R37" s="58" t="s">
        <v>42</v>
      </c>
      <c r="S37" s="58" t="s">
        <v>42</v>
      </c>
      <c r="T37" s="58">
        <v>4</v>
      </c>
      <c r="U37" s="48" t="s">
        <v>42</v>
      </c>
      <c r="V37" s="58">
        <v>4.333333333333333</v>
      </c>
      <c r="W37" s="58">
        <v>3.25</v>
      </c>
      <c r="X37" s="61">
        <v>3.4</v>
      </c>
    </row>
    <row r="38" spans="2:24" ht="17.25" customHeight="1">
      <c r="B38" s="220" t="s">
        <v>54</v>
      </c>
      <c r="C38" s="221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20" t="s">
        <v>59</v>
      </c>
      <c r="C39" s="221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22" t="s">
        <v>60</v>
      </c>
      <c r="C40" s="223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9451E-EFA1-4FD5-8F25-D4BC34914B49}">
  <sheetPr>
    <tabColor theme="9" tint="0.59999389629810485"/>
    <pageSetUpPr fitToPage="1"/>
  </sheetPr>
  <dimension ref="A1:AC188"/>
  <sheetViews>
    <sheetView zoomScale="85" zoomScaleNormal="85" workbookViewId="0">
      <pane ySplit="4" topLeftCell="A5" activePane="bottomLeft" state="frozen"/>
      <selection activeCell="L47" sqref="L47"/>
      <selection pane="bottomLeft" activeCell="J33" sqref="J33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SUM(F5:F174)</f>
        <v>91025</v>
      </c>
      <c r="E1" s="88" t="s">
        <v>3</v>
      </c>
      <c r="F1" s="89">
        <f>SUM(G5:G174)</f>
        <v>1773891.3800000001</v>
      </c>
      <c r="G1" s="90" t="s">
        <v>84</v>
      </c>
      <c r="H1" s="91">
        <f>L21+L38+L55+L72+L89+L106+L123+L140+L157+L174</f>
        <v>58.483333333333334</v>
      </c>
      <c r="I1" s="345" t="s">
        <v>85</v>
      </c>
      <c r="J1" s="341"/>
      <c r="K1" s="361"/>
      <c r="L1" s="365" t="s">
        <v>86</v>
      </c>
      <c r="M1" s="366"/>
      <c r="N1" s="367"/>
      <c r="O1" s="341" t="s">
        <v>87</v>
      </c>
      <c r="P1" s="341"/>
      <c r="Q1" s="341"/>
      <c r="R1" s="342"/>
      <c r="S1" s="345" t="s">
        <v>88</v>
      </c>
      <c r="T1" s="341"/>
      <c r="U1" s="341"/>
      <c r="V1" s="341"/>
      <c r="W1" s="341"/>
      <c r="X1" s="342"/>
      <c r="Y1" s="341" t="s">
        <v>89</v>
      </c>
      <c r="Z1" s="341"/>
      <c r="AA1" s="345" t="s">
        <v>90</v>
      </c>
      <c r="AB1" s="347"/>
      <c r="AC1" s="348"/>
    </row>
    <row r="2" spans="1:29" ht="26.25" customHeight="1" thickBot="1">
      <c r="A2" s="354">
        <v>46032</v>
      </c>
      <c r="B2" s="355"/>
      <c r="C2" s="92" t="s">
        <v>40</v>
      </c>
      <c r="D2" s="93">
        <f>AVERAGE(N21,N38,N55,N72,N89,N106,N123,N140,N157,N174)</f>
        <v>646.50646138324396</v>
      </c>
      <c r="E2" s="93" t="s">
        <v>91</v>
      </c>
      <c r="F2" s="94">
        <f>F1/D1</f>
        <v>19.48795803350728</v>
      </c>
      <c r="G2" s="95" t="s">
        <v>92</v>
      </c>
      <c r="H2" s="96">
        <f>COUNT(H5:H174)</f>
        <v>2</v>
      </c>
      <c r="I2" s="362"/>
      <c r="J2" s="363"/>
      <c r="K2" s="364"/>
      <c r="L2" s="368"/>
      <c r="M2" s="343"/>
      <c r="N2" s="369"/>
      <c r="O2" s="343"/>
      <c r="P2" s="343"/>
      <c r="Q2" s="343"/>
      <c r="R2" s="344"/>
      <c r="S2" s="346"/>
      <c r="T2" s="343"/>
      <c r="U2" s="343"/>
      <c r="V2" s="343"/>
      <c r="W2" s="343"/>
      <c r="X2" s="344"/>
      <c r="Y2" s="343"/>
      <c r="Z2" s="343"/>
      <c r="AA2" s="349"/>
      <c r="AB2" s="350"/>
      <c r="AC2" s="351"/>
    </row>
    <row r="3" spans="1:29" ht="23.25" customHeight="1">
      <c r="A3" s="356" t="s">
        <v>93</v>
      </c>
      <c r="B3" s="358" t="s">
        <v>94</v>
      </c>
      <c r="C3" s="315" t="s">
        <v>95</v>
      </c>
      <c r="D3" s="315"/>
      <c r="E3" s="337" t="s">
        <v>96</v>
      </c>
      <c r="F3" s="315" t="s">
        <v>97</v>
      </c>
      <c r="G3" s="337" t="s">
        <v>98</v>
      </c>
      <c r="H3" s="339" t="s">
        <v>99</v>
      </c>
      <c r="I3" s="329" t="s">
        <v>100</v>
      </c>
      <c r="J3" s="325" t="s">
        <v>101</v>
      </c>
      <c r="K3" s="327" t="s">
        <v>40</v>
      </c>
      <c r="L3" s="352" t="s">
        <v>100</v>
      </c>
      <c r="M3" s="325" t="s">
        <v>101</v>
      </c>
      <c r="N3" s="327" t="s">
        <v>40</v>
      </c>
      <c r="O3" s="329" t="s">
        <v>100</v>
      </c>
      <c r="P3" s="331" t="s">
        <v>40</v>
      </c>
      <c r="Q3" s="333" t="s">
        <v>102</v>
      </c>
      <c r="R3" s="335" t="s">
        <v>103</v>
      </c>
      <c r="S3" s="314" t="s">
        <v>104</v>
      </c>
      <c r="T3" s="315"/>
      <c r="U3" s="316" t="s">
        <v>105</v>
      </c>
      <c r="V3" s="316" t="s">
        <v>106</v>
      </c>
      <c r="W3" s="315" t="s">
        <v>107</v>
      </c>
      <c r="X3" s="318"/>
      <c r="Y3" s="319" t="s">
        <v>108</v>
      </c>
      <c r="Z3" s="320"/>
      <c r="AA3" s="323" t="s">
        <v>101</v>
      </c>
      <c r="AB3" s="370" t="s">
        <v>102</v>
      </c>
      <c r="AC3" s="372" t="s">
        <v>109</v>
      </c>
    </row>
    <row r="4" spans="1:29" ht="17.25" customHeight="1" thickBot="1">
      <c r="A4" s="357"/>
      <c r="B4" s="359"/>
      <c r="C4" s="360"/>
      <c r="D4" s="360"/>
      <c r="E4" s="338"/>
      <c r="F4" s="360"/>
      <c r="G4" s="338"/>
      <c r="H4" s="340"/>
      <c r="I4" s="330"/>
      <c r="J4" s="326"/>
      <c r="K4" s="328"/>
      <c r="L4" s="353"/>
      <c r="M4" s="326"/>
      <c r="N4" s="328"/>
      <c r="O4" s="330"/>
      <c r="P4" s="332"/>
      <c r="Q4" s="334"/>
      <c r="R4" s="336"/>
      <c r="S4" s="68" t="s">
        <v>110</v>
      </c>
      <c r="T4" s="99" t="s">
        <v>111</v>
      </c>
      <c r="U4" s="317"/>
      <c r="V4" s="317"/>
      <c r="W4" s="99" t="s">
        <v>112</v>
      </c>
      <c r="X4" s="69" t="s">
        <v>113</v>
      </c>
      <c r="Y4" s="321"/>
      <c r="Z4" s="322"/>
      <c r="AA4" s="324"/>
      <c r="AB4" s="371"/>
      <c r="AC4" s="373"/>
    </row>
    <row r="5" spans="1:29" ht="15.75" customHeight="1">
      <c r="A5" s="311" t="s">
        <v>118</v>
      </c>
      <c r="B5" s="146" t="s">
        <v>114</v>
      </c>
      <c r="C5" s="304" t="s">
        <v>125</v>
      </c>
      <c r="D5" s="305"/>
      <c r="E5" s="147">
        <v>19.7</v>
      </c>
      <c r="F5" s="97">
        <v>272</v>
      </c>
      <c r="G5" s="148">
        <f t="shared" ref="G5:G10" si="0">E5*F5</f>
        <v>5358.4</v>
      </c>
      <c r="H5" s="149"/>
      <c r="I5" s="150">
        <v>6</v>
      </c>
      <c r="J5" s="151">
        <v>2500</v>
      </c>
      <c r="K5" s="152">
        <f>J5/I5</f>
        <v>416.66666666666669</v>
      </c>
      <c r="L5" s="153">
        <v>6</v>
      </c>
      <c r="M5" s="151">
        <f t="shared" ref="M5:M10" si="1">F5/V5*60</f>
        <v>2256.2211981566866</v>
      </c>
      <c r="N5" s="152">
        <f t="shared" ref="N5:N10" si="2">M5/L5</f>
        <v>376.03686635944774</v>
      </c>
      <c r="O5" s="154">
        <f t="shared" ref="O5:O10" si="3">L5-I5</f>
        <v>0</v>
      </c>
      <c r="P5" s="155">
        <f t="shared" ref="P5:P10" si="4">N5-K5</f>
        <v>-40.629800307218943</v>
      </c>
      <c r="Q5" s="156">
        <f t="shared" ref="Q5:Q10" si="5">N5/K5</f>
        <v>0.9024884792626745</v>
      </c>
      <c r="R5" s="306">
        <f>Q21</f>
        <v>0.8736283188186218</v>
      </c>
      <c r="S5" s="157">
        <v>0.33819444444444446</v>
      </c>
      <c r="T5" s="158">
        <v>0.3432175925925926</v>
      </c>
      <c r="U5" s="159"/>
      <c r="V5" s="160">
        <v>7.2333333333333183</v>
      </c>
      <c r="W5" s="161"/>
      <c r="X5" s="162"/>
      <c r="Y5" s="309"/>
      <c r="Z5" s="310"/>
      <c r="AA5" s="115">
        <f t="shared" ref="AA5:AA10" si="6">M5-J5</f>
        <v>-243.77880184331343</v>
      </c>
      <c r="AB5" s="156">
        <f t="shared" ref="AB5:AB10" si="7">M5/J5</f>
        <v>0.90248847926267461</v>
      </c>
      <c r="AC5" s="290">
        <f>AB21</f>
        <v>0.8736283188186218</v>
      </c>
    </row>
    <row r="6" spans="1:29" ht="15.75" customHeight="1">
      <c r="A6" s="312"/>
      <c r="B6" s="100" t="s">
        <v>114</v>
      </c>
      <c r="C6" s="293" t="s">
        <v>115</v>
      </c>
      <c r="D6" s="294"/>
      <c r="E6" s="101">
        <v>29.85</v>
      </c>
      <c r="F6" s="102">
        <v>1297</v>
      </c>
      <c r="G6" s="103">
        <f t="shared" si="0"/>
        <v>38715.450000000004</v>
      </c>
      <c r="H6" s="26"/>
      <c r="I6" s="104">
        <v>17</v>
      </c>
      <c r="J6" s="105">
        <v>3600</v>
      </c>
      <c r="K6" s="106">
        <f t="shared" ref="K6:K23" si="8">J6/I6</f>
        <v>211.76470588235293</v>
      </c>
      <c r="L6" s="107">
        <v>17</v>
      </c>
      <c r="M6" s="105">
        <f t="shared" si="1"/>
        <v>3116.9559412550052</v>
      </c>
      <c r="N6" s="106">
        <f t="shared" si="2"/>
        <v>183.35034948558854</v>
      </c>
      <c r="O6" s="108">
        <f t="shared" si="3"/>
        <v>0</v>
      </c>
      <c r="P6" s="109">
        <f t="shared" si="4"/>
        <v>-28.41435639676439</v>
      </c>
      <c r="Q6" s="110">
        <f t="shared" si="5"/>
        <v>0.86582109479305702</v>
      </c>
      <c r="R6" s="307"/>
      <c r="S6" s="47">
        <v>0.3465509259259259</v>
      </c>
      <c r="T6" s="48">
        <v>0.36388888888888887</v>
      </c>
      <c r="U6" s="111">
        <v>4.799999999999951</v>
      </c>
      <c r="V6" s="112">
        <v>24.966666666666679</v>
      </c>
      <c r="W6" s="113"/>
      <c r="X6" s="116"/>
      <c r="Y6" s="295"/>
      <c r="Z6" s="296"/>
      <c r="AA6" s="117">
        <f t="shared" si="6"/>
        <v>-483.0440587449948</v>
      </c>
      <c r="AB6" s="110">
        <f t="shared" si="7"/>
        <v>0.86582109479305702</v>
      </c>
      <c r="AC6" s="291"/>
    </row>
    <row r="7" spans="1:29" ht="15.75" customHeight="1">
      <c r="A7" s="312"/>
      <c r="B7" s="100" t="s">
        <v>114</v>
      </c>
      <c r="C7" s="293" t="s">
        <v>116</v>
      </c>
      <c r="D7" s="294"/>
      <c r="E7" s="101">
        <v>29.52</v>
      </c>
      <c r="F7" s="102">
        <v>1207</v>
      </c>
      <c r="G7" s="103">
        <f t="shared" si="0"/>
        <v>35630.639999999999</v>
      </c>
      <c r="H7" s="26"/>
      <c r="I7" s="104">
        <v>17</v>
      </c>
      <c r="J7" s="105">
        <v>3600</v>
      </c>
      <c r="K7" s="106">
        <f t="shared" si="8"/>
        <v>211.76470588235293</v>
      </c>
      <c r="L7" s="107">
        <v>17</v>
      </c>
      <c r="M7" s="105">
        <f t="shared" si="1"/>
        <v>3119.3108399138578</v>
      </c>
      <c r="N7" s="106">
        <f t="shared" si="2"/>
        <v>183.48887293610929</v>
      </c>
      <c r="O7" s="108">
        <f t="shared" si="3"/>
        <v>0</v>
      </c>
      <c r="P7" s="109">
        <f t="shared" si="4"/>
        <v>-28.275832946243639</v>
      </c>
      <c r="Q7" s="110">
        <f t="shared" si="5"/>
        <v>0.86647523330940501</v>
      </c>
      <c r="R7" s="307"/>
      <c r="S7" s="47">
        <v>0.36736111111111114</v>
      </c>
      <c r="T7" s="48">
        <v>0.38348379629629631</v>
      </c>
      <c r="U7" s="111">
        <v>5.0000000000000622</v>
      </c>
      <c r="V7" s="112">
        <v>23.216666666666647</v>
      </c>
      <c r="W7" s="113"/>
      <c r="X7" s="116"/>
      <c r="Y7" s="295"/>
      <c r="Z7" s="296"/>
      <c r="AA7" s="117">
        <f t="shared" si="6"/>
        <v>-480.68916008614224</v>
      </c>
      <c r="AB7" s="110">
        <f t="shared" si="7"/>
        <v>0.8664752333094049</v>
      </c>
      <c r="AC7" s="291"/>
    </row>
    <row r="8" spans="1:29" ht="15.75" customHeight="1">
      <c r="A8" s="312"/>
      <c r="B8" s="100" t="s">
        <v>120</v>
      </c>
      <c r="C8" s="293" t="s">
        <v>121</v>
      </c>
      <c r="D8" s="294"/>
      <c r="E8" s="101">
        <v>28.57</v>
      </c>
      <c r="F8" s="102">
        <v>1803</v>
      </c>
      <c r="G8" s="103">
        <f t="shared" si="0"/>
        <v>51511.71</v>
      </c>
      <c r="H8" s="26"/>
      <c r="I8" s="104">
        <v>12</v>
      </c>
      <c r="J8" s="105">
        <v>3600</v>
      </c>
      <c r="K8" s="106">
        <f t="shared" si="8"/>
        <v>300</v>
      </c>
      <c r="L8" s="107">
        <v>12</v>
      </c>
      <c r="M8" s="105">
        <f t="shared" si="1"/>
        <v>3113.093525179856</v>
      </c>
      <c r="N8" s="106">
        <f t="shared" si="2"/>
        <v>259.42446043165467</v>
      </c>
      <c r="O8" s="108">
        <f t="shared" si="3"/>
        <v>0</v>
      </c>
      <c r="P8" s="109">
        <f t="shared" si="4"/>
        <v>-40.575539568345334</v>
      </c>
      <c r="Q8" s="110">
        <f t="shared" si="5"/>
        <v>0.8647482014388489</v>
      </c>
      <c r="R8" s="307"/>
      <c r="S8" s="47">
        <v>0.38767361111111109</v>
      </c>
      <c r="T8" s="48">
        <v>0.41180555555555554</v>
      </c>
      <c r="U8" s="111">
        <v>6.0333333333332906</v>
      </c>
      <c r="V8" s="112">
        <v>34.75</v>
      </c>
      <c r="W8" s="113"/>
      <c r="X8" s="116"/>
      <c r="Y8" s="295"/>
      <c r="Z8" s="296"/>
      <c r="AA8" s="117">
        <f t="shared" si="6"/>
        <v>-486.90647482014401</v>
      </c>
      <c r="AB8" s="110">
        <f t="shared" si="7"/>
        <v>0.8647482014388489</v>
      </c>
      <c r="AC8" s="291"/>
    </row>
    <row r="9" spans="1:29" ht="15.75" customHeight="1">
      <c r="A9" s="312"/>
      <c r="B9" s="100" t="s">
        <v>114</v>
      </c>
      <c r="C9" s="293" t="s">
        <v>119</v>
      </c>
      <c r="D9" s="294"/>
      <c r="E9" s="101">
        <v>25.64</v>
      </c>
      <c r="F9" s="102">
        <v>927</v>
      </c>
      <c r="G9" s="103">
        <f t="shared" si="0"/>
        <v>23768.28</v>
      </c>
      <c r="H9" s="13"/>
      <c r="I9" s="104">
        <v>11</v>
      </c>
      <c r="J9" s="105">
        <v>3600</v>
      </c>
      <c r="K9" s="106">
        <f t="shared" si="8"/>
        <v>327.27272727272725</v>
      </c>
      <c r="L9" s="118">
        <v>11</v>
      </c>
      <c r="M9" s="105">
        <f t="shared" si="1"/>
        <v>3154.2533081285569</v>
      </c>
      <c r="N9" s="106">
        <f t="shared" si="2"/>
        <v>286.75030073895971</v>
      </c>
      <c r="O9" s="108">
        <f t="shared" si="3"/>
        <v>0</v>
      </c>
      <c r="P9" s="109">
        <f t="shared" si="4"/>
        <v>-40.522426533767543</v>
      </c>
      <c r="Q9" s="110">
        <f t="shared" si="5"/>
        <v>0.87618147448015471</v>
      </c>
      <c r="R9" s="307"/>
      <c r="S9" s="47">
        <v>0.41553240740740743</v>
      </c>
      <c r="T9" s="48">
        <v>0.42777777777777776</v>
      </c>
      <c r="U9" s="111">
        <v>5.3666666666667329</v>
      </c>
      <c r="V9" s="112">
        <v>17.633333333333265</v>
      </c>
      <c r="W9" s="113"/>
      <c r="X9" s="116"/>
      <c r="Y9" s="295"/>
      <c r="Z9" s="296"/>
      <c r="AA9" s="117">
        <f t="shared" si="6"/>
        <v>-445.74669187144309</v>
      </c>
      <c r="AB9" s="110">
        <f t="shared" si="7"/>
        <v>0.87618147448015471</v>
      </c>
      <c r="AC9" s="291"/>
    </row>
    <row r="10" spans="1:29" ht="15.75" customHeight="1">
      <c r="A10" s="312"/>
      <c r="B10" s="100" t="s">
        <v>114</v>
      </c>
      <c r="C10" s="293" t="s">
        <v>219</v>
      </c>
      <c r="D10" s="294"/>
      <c r="E10" s="101">
        <v>30.95</v>
      </c>
      <c r="F10" s="102">
        <v>414</v>
      </c>
      <c r="G10" s="121">
        <f t="shared" si="0"/>
        <v>12813.3</v>
      </c>
      <c r="H10" s="122"/>
      <c r="I10" s="104">
        <v>12</v>
      </c>
      <c r="J10" s="105">
        <v>1750</v>
      </c>
      <c r="K10" s="106">
        <f t="shared" si="8"/>
        <v>145.83333333333334</v>
      </c>
      <c r="L10" s="107">
        <v>12</v>
      </c>
      <c r="M10" s="105">
        <f t="shared" si="1"/>
        <v>1533.3333333333358</v>
      </c>
      <c r="N10" s="106">
        <f t="shared" si="2"/>
        <v>127.77777777777798</v>
      </c>
      <c r="O10" s="108">
        <f t="shared" si="3"/>
        <v>0</v>
      </c>
      <c r="P10" s="109">
        <f t="shared" si="4"/>
        <v>-18.055555555555358</v>
      </c>
      <c r="Q10" s="110">
        <f t="shared" si="5"/>
        <v>0.87619047619047752</v>
      </c>
      <c r="R10" s="307"/>
      <c r="S10" s="47">
        <v>0.43125000000000002</v>
      </c>
      <c r="T10" s="48">
        <v>0.4425</v>
      </c>
      <c r="U10" s="111">
        <v>5.0000000000000622</v>
      </c>
      <c r="V10" s="112">
        <v>16.199999999999974</v>
      </c>
      <c r="W10" s="113">
        <v>0.4425</v>
      </c>
      <c r="X10" s="116">
        <v>0.48194444444444445</v>
      </c>
      <c r="Y10" s="295"/>
      <c r="Z10" s="296"/>
      <c r="AA10" s="117">
        <f t="shared" si="6"/>
        <v>-216.66666666666424</v>
      </c>
      <c r="AB10" s="110">
        <f t="shared" si="7"/>
        <v>0.87619047619047763</v>
      </c>
      <c r="AC10" s="291"/>
    </row>
    <row r="11" spans="1:29" ht="15.75" customHeight="1">
      <c r="A11" s="312"/>
      <c r="B11" s="100"/>
      <c r="C11" s="293"/>
      <c r="D11" s="294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307"/>
      <c r="S11" s="47"/>
      <c r="T11" s="48"/>
      <c r="U11" s="111"/>
      <c r="V11" s="112"/>
      <c r="W11" s="113"/>
      <c r="X11" s="116"/>
      <c r="Y11" s="295"/>
      <c r="Z11" s="296"/>
      <c r="AA11" s="117"/>
      <c r="AB11" s="110"/>
      <c r="AC11" s="291"/>
    </row>
    <row r="12" spans="1:29" ht="15.75" customHeight="1">
      <c r="A12" s="312"/>
      <c r="B12" s="100"/>
      <c r="C12" s="293"/>
      <c r="D12" s="294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07"/>
      <c r="S12" s="47"/>
      <c r="T12" s="48"/>
      <c r="U12" s="111"/>
      <c r="V12" s="112"/>
      <c r="W12" s="113"/>
      <c r="X12" s="116"/>
      <c r="Y12" s="295"/>
      <c r="Z12" s="296"/>
      <c r="AA12" s="117"/>
      <c r="AB12" s="110"/>
      <c r="AC12" s="291"/>
    </row>
    <row r="13" spans="1:29" ht="15.75" customHeight="1">
      <c r="A13" s="312"/>
      <c r="B13" s="100"/>
      <c r="C13" s="293"/>
      <c r="D13" s="294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07"/>
      <c r="S13" s="47"/>
      <c r="T13" s="48"/>
      <c r="U13" s="111"/>
      <c r="V13" s="112"/>
      <c r="W13" s="113"/>
      <c r="X13" s="127"/>
      <c r="Y13" s="295"/>
      <c r="Z13" s="296"/>
      <c r="AA13" s="117"/>
      <c r="AB13" s="110"/>
      <c r="AC13" s="291"/>
    </row>
    <row r="14" spans="1:29" ht="15.75" customHeight="1">
      <c r="A14" s="312"/>
      <c r="B14" s="100"/>
      <c r="C14" s="293"/>
      <c r="D14" s="294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07"/>
      <c r="S14" s="47"/>
      <c r="T14" s="48"/>
      <c r="U14" s="111"/>
      <c r="V14" s="112"/>
      <c r="W14" s="113"/>
      <c r="X14" s="127"/>
      <c r="Y14" s="295"/>
      <c r="Z14" s="296"/>
      <c r="AA14" s="117"/>
      <c r="AB14" s="110"/>
      <c r="AC14" s="291"/>
    </row>
    <row r="15" spans="1:29" ht="15.75" customHeight="1">
      <c r="A15" s="312"/>
      <c r="B15" s="100"/>
      <c r="C15" s="293"/>
      <c r="D15" s="29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07"/>
      <c r="S15" s="47"/>
      <c r="T15" s="48"/>
      <c r="U15" s="111"/>
      <c r="V15" s="112"/>
      <c r="W15" s="113"/>
      <c r="X15" s="127"/>
      <c r="Y15" s="295"/>
      <c r="Z15" s="296"/>
      <c r="AA15" s="117"/>
      <c r="AB15" s="110"/>
      <c r="AC15" s="291"/>
    </row>
    <row r="16" spans="1:29" ht="15.75" customHeight="1">
      <c r="A16" s="312"/>
      <c r="B16" s="100"/>
      <c r="C16" s="293"/>
      <c r="D16" s="29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07"/>
      <c r="S16" s="47"/>
      <c r="T16" s="48"/>
      <c r="U16" s="111"/>
      <c r="V16" s="112"/>
      <c r="W16" s="113"/>
      <c r="X16" s="127"/>
      <c r="Y16" s="295"/>
      <c r="Z16" s="296"/>
      <c r="AA16" s="117"/>
      <c r="AB16" s="110"/>
      <c r="AC16" s="291"/>
    </row>
    <row r="17" spans="1:29" ht="15.75" customHeight="1">
      <c r="A17" s="312"/>
      <c r="B17" s="100"/>
      <c r="C17" s="293"/>
      <c r="D17" s="29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07"/>
      <c r="S17" s="47"/>
      <c r="T17" s="48"/>
      <c r="U17" s="111"/>
      <c r="V17" s="112"/>
      <c r="W17" s="113"/>
      <c r="X17" s="127"/>
      <c r="Y17" s="295"/>
      <c r="Z17" s="296"/>
      <c r="AA17" s="117"/>
      <c r="AB17" s="110"/>
      <c r="AC17" s="291"/>
    </row>
    <row r="18" spans="1:29" ht="15.75" customHeight="1">
      <c r="A18" s="312"/>
      <c r="B18" s="100"/>
      <c r="C18" s="293"/>
      <c r="D18" s="29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07"/>
      <c r="S18" s="47"/>
      <c r="T18" s="48"/>
      <c r="U18" s="111"/>
      <c r="V18" s="112"/>
      <c r="W18" s="113"/>
      <c r="X18" s="127"/>
      <c r="Y18" s="295"/>
      <c r="Z18" s="296"/>
      <c r="AA18" s="117"/>
      <c r="AB18" s="110"/>
      <c r="AC18" s="291"/>
    </row>
    <row r="19" spans="1:29" ht="15.75" customHeight="1">
      <c r="A19" s="312"/>
      <c r="B19" s="100"/>
      <c r="C19" s="293"/>
      <c r="D19" s="29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07"/>
      <c r="S19" s="47"/>
      <c r="T19" s="48"/>
      <c r="U19" s="111"/>
      <c r="V19" s="112"/>
      <c r="W19" s="113"/>
      <c r="X19" s="127"/>
      <c r="Y19" s="295"/>
      <c r="Z19" s="296"/>
      <c r="AA19" s="117"/>
      <c r="AB19" s="110"/>
      <c r="AC19" s="291"/>
    </row>
    <row r="20" spans="1:29" ht="15.75" customHeight="1">
      <c r="A20" s="312"/>
      <c r="B20" s="163"/>
      <c r="C20" s="293"/>
      <c r="D20" s="294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07"/>
      <c r="S20" s="119"/>
      <c r="T20" s="120"/>
      <c r="U20" s="130"/>
      <c r="V20" s="131"/>
      <c r="W20" s="126"/>
      <c r="X20" s="127"/>
      <c r="Y20" s="295"/>
      <c r="Z20" s="296"/>
      <c r="AA20" s="165"/>
      <c r="AB20" s="125"/>
      <c r="AC20" s="291"/>
    </row>
    <row r="21" spans="1:29" ht="15.75" customHeight="1" thickBot="1">
      <c r="A21" s="313"/>
      <c r="B21" s="133" t="s">
        <v>117</v>
      </c>
      <c r="C21" s="297"/>
      <c r="D21" s="297"/>
      <c r="E21" s="134"/>
      <c r="F21" s="167"/>
      <c r="G21" s="135"/>
      <c r="H21" s="69"/>
      <c r="I21" s="136">
        <f t="shared" ref="I21:J21" si="9">AVERAGE(I5:I20)</f>
        <v>12.5</v>
      </c>
      <c r="J21" s="137">
        <f t="shared" si="9"/>
        <v>3108.3333333333335</v>
      </c>
      <c r="K21" s="138">
        <f t="shared" ref="K21" si="10">J21/I21</f>
        <v>248.66666666666669</v>
      </c>
      <c r="L21" s="136">
        <f t="shared" ref="L21:M21" si="11">AVERAGE(L5:L20)</f>
        <v>12.5</v>
      </c>
      <c r="M21" s="137">
        <f t="shared" si="11"/>
        <v>2715.528024327883</v>
      </c>
      <c r="N21" s="138">
        <f>M21/L21</f>
        <v>217.24224194623065</v>
      </c>
      <c r="O21" s="139">
        <f>L21-I21</f>
        <v>0</v>
      </c>
      <c r="P21" s="140">
        <f>N21-K21</f>
        <v>-31.424424720436036</v>
      </c>
      <c r="Q21" s="141">
        <f>N21/K21</f>
        <v>0.8736283188186218</v>
      </c>
      <c r="R21" s="308"/>
      <c r="S21" s="142">
        <f>S5</f>
        <v>0.33819444444444446</v>
      </c>
      <c r="T21" s="143">
        <f>INDEX(T5:T20,COUNTA(T5:T20))</f>
        <v>0.4425</v>
      </c>
      <c r="U21" s="144"/>
      <c r="V21" s="166"/>
      <c r="W21" s="167"/>
      <c r="X21" s="138"/>
      <c r="Y21" s="298"/>
      <c r="Z21" s="299"/>
      <c r="AA21" s="168">
        <f>M21-J21</f>
        <v>-392.80530900545045</v>
      </c>
      <c r="AB21" s="141">
        <f>M21/J21</f>
        <v>0.8736283188186218</v>
      </c>
      <c r="AC21" s="292"/>
    </row>
    <row r="22" spans="1:29" ht="15.75" customHeight="1">
      <c r="A22" s="300" t="s">
        <v>122</v>
      </c>
      <c r="B22" s="114" t="s">
        <v>114</v>
      </c>
      <c r="C22" s="304" t="s">
        <v>123</v>
      </c>
      <c r="D22" s="305"/>
      <c r="E22" s="147">
        <v>14.03</v>
      </c>
      <c r="F22" s="97">
        <v>629</v>
      </c>
      <c r="G22" s="148">
        <f t="shared" ref="G22:G23" si="12">E22*F22</f>
        <v>8824.869999999999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2317.7072671443248</v>
      </c>
      <c r="N22" s="152">
        <f>M22/L22</f>
        <v>386.28454452405413</v>
      </c>
      <c r="O22" s="154">
        <f>L22-I22</f>
        <v>0</v>
      </c>
      <c r="P22" s="155">
        <f>N22-K22</f>
        <v>-47.048788809279188</v>
      </c>
      <c r="Q22" s="156">
        <f>N22/K22</f>
        <v>0.89142587197858647</v>
      </c>
      <c r="R22" s="306">
        <f>Q38</f>
        <v>0.89104938322327432</v>
      </c>
      <c r="S22" s="157">
        <v>0.29166666666666669</v>
      </c>
      <c r="T22" s="158">
        <v>0.30297453703703703</v>
      </c>
      <c r="U22" s="159"/>
      <c r="V22" s="160">
        <v>16.283333333333296</v>
      </c>
      <c r="W22" s="158"/>
      <c r="X22" s="169"/>
      <c r="Y22" s="309"/>
      <c r="Z22" s="310"/>
      <c r="AA22" s="115">
        <f>M22-J22</f>
        <v>-282.29273285567524</v>
      </c>
      <c r="AB22" s="156">
        <f>M22/J22</f>
        <v>0.89142587197858647</v>
      </c>
      <c r="AC22" s="290">
        <f>AB38</f>
        <v>0.89104938322327421</v>
      </c>
    </row>
    <row r="23" spans="1:29" ht="15.75" customHeight="1">
      <c r="A23" s="301"/>
      <c r="B23" s="100" t="s">
        <v>114</v>
      </c>
      <c r="C23" s="293" t="s">
        <v>124</v>
      </c>
      <c r="D23" s="294"/>
      <c r="E23" s="101">
        <v>14.49</v>
      </c>
      <c r="F23" s="102">
        <v>678</v>
      </c>
      <c r="G23" s="103">
        <f t="shared" si="12"/>
        <v>9824.2199999999993</v>
      </c>
      <c r="H23" s="26"/>
      <c r="I23" s="104">
        <v>6</v>
      </c>
      <c r="J23" s="105">
        <v>2600</v>
      </c>
      <c r="K23" s="106">
        <f t="shared" si="8"/>
        <v>433.33333333333331</v>
      </c>
      <c r="L23" s="107">
        <v>6</v>
      </c>
      <c r="M23" s="105">
        <f>F23/V23*60</f>
        <v>2315.7495256167017</v>
      </c>
      <c r="N23" s="106">
        <f>M23/L23</f>
        <v>385.95825426945026</v>
      </c>
      <c r="O23" s="108">
        <f>L23-I23</f>
        <v>0</v>
      </c>
      <c r="P23" s="109">
        <f>N23-K23</f>
        <v>-47.375079063883049</v>
      </c>
      <c r="Q23" s="110">
        <f>N23/K23</f>
        <v>0.89067289446796216</v>
      </c>
      <c r="R23" s="307"/>
      <c r="S23" s="47">
        <v>0.30655092592592592</v>
      </c>
      <c r="T23" s="48">
        <v>0.31874999999999998</v>
      </c>
      <c r="U23" s="111">
        <v>5.1500000000000057</v>
      </c>
      <c r="V23" s="112">
        <v>17.566666666666642</v>
      </c>
      <c r="W23" s="113"/>
      <c r="X23" s="13"/>
      <c r="Y23" s="295"/>
      <c r="Z23" s="296"/>
      <c r="AA23" s="117">
        <f>M23-J23</f>
        <v>-284.2504743832983</v>
      </c>
      <c r="AB23" s="110">
        <f>M23/J23</f>
        <v>0.89067289446796216</v>
      </c>
      <c r="AC23" s="291"/>
    </row>
    <row r="24" spans="1:29" ht="15.75" customHeight="1">
      <c r="A24" s="301"/>
      <c r="B24" s="100"/>
      <c r="C24" s="293"/>
      <c r="D24" s="294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307"/>
      <c r="S24" s="47"/>
      <c r="T24" s="48"/>
      <c r="U24" s="111"/>
      <c r="V24" s="112"/>
      <c r="W24" s="113"/>
      <c r="X24" s="13"/>
      <c r="Y24" s="295"/>
      <c r="Z24" s="296"/>
      <c r="AA24" s="117"/>
      <c r="AB24" s="110"/>
      <c r="AC24" s="291"/>
    </row>
    <row r="25" spans="1:29" ht="15.75" customHeight="1">
      <c r="A25" s="301"/>
      <c r="B25" s="100"/>
      <c r="C25" s="293"/>
      <c r="D25" s="294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07"/>
      <c r="S25" s="47"/>
      <c r="T25" s="48"/>
      <c r="U25" s="111"/>
      <c r="V25" s="112"/>
      <c r="W25" s="113"/>
      <c r="X25" s="116"/>
      <c r="Y25" s="295"/>
      <c r="Z25" s="296"/>
      <c r="AA25" s="117"/>
      <c r="AB25" s="110"/>
      <c r="AC25" s="291"/>
    </row>
    <row r="26" spans="1:29" ht="15.75" customHeight="1">
      <c r="A26" s="302"/>
      <c r="B26" s="100"/>
      <c r="C26" s="293"/>
      <c r="D26" s="294"/>
      <c r="E26" s="101"/>
      <c r="F26" s="102"/>
      <c r="G26" s="103"/>
      <c r="H26" s="13"/>
      <c r="I26" s="104"/>
      <c r="J26" s="105"/>
      <c r="K26" s="106"/>
      <c r="L26" s="118"/>
      <c r="M26" s="105"/>
      <c r="N26" s="106"/>
      <c r="O26" s="108"/>
      <c r="P26" s="109"/>
      <c r="Q26" s="110"/>
      <c r="R26" s="307"/>
      <c r="S26" s="47"/>
      <c r="T26" s="48"/>
      <c r="U26" s="111"/>
      <c r="V26" s="112"/>
      <c r="W26" s="113"/>
      <c r="X26" s="13"/>
      <c r="Y26" s="295"/>
      <c r="Z26" s="296"/>
      <c r="AA26" s="117"/>
      <c r="AB26" s="110"/>
      <c r="AC26" s="291"/>
    </row>
    <row r="27" spans="1:29" ht="15.75" customHeight="1">
      <c r="A27" s="302"/>
      <c r="B27" s="100"/>
      <c r="C27" s="293"/>
      <c r="D27" s="294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07"/>
      <c r="S27" s="47"/>
      <c r="T27" s="48"/>
      <c r="U27" s="111"/>
      <c r="V27" s="112"/>
      <c r="W27" s="113"/>
      <c r="X27" s="50"/>
      <c r="Y27" s="295"/>
      <c r="Z27" s="296"/>
      <c r="AA27" s="117"/>
      <c r="AB27" s="110"/>
      <c r="AC27" s="291"/>
    </row>
    <row r="28" spans="1:29" ht="15.75" customHeight="1">
      <c r="A28" s="302"/>
      <c r="B28" s="100"/>
      <c r="C28" s="293"/>
      <c r="D28" s="294"/>
      <c r="E28" s="101"/>
      <c r="F28" s="102"/>
      <c r="G28" s="121"/>
      <c r="H28" s="62"/>
      <c r="I28" s="104"/>
      <c r="J28" s="105"/>
      <c r="K28" s="106"/>
      <c r="L28" s="118"/>
      <c r="M28" s="105"/>
      <c r="N28" s="106"/>
      <c r="O28" s="123"/>
      <c r="P28" s="124"/>
      <c r="Q28" s="125"/>
      <c r="R28" s="307"/>
      <c r="S28" s="47"/>
      <c r="T28" s="48"/>
      <c r="U28" s="111"/>
      <c r="V28" s="112"/>
      <c r="W28" s="113"/>
      <c r="X28" s="116"/>
      <c r="Y28" s="295"/>
      <c r="Z28" s="296"/>
      <c r="AA28" s="117"/>
      <c r="AB28" s="110"/>
      <c r="AC28" s="291"/>
    </row>
    <row r="29" spans="1:29" ht="15.75" customHeight="1">
      <c r="A29" s="302"/>
      <c r="B29" s="100"/>
      <c r="C29" s="293"/>
      <c r="D29" s="294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07"/>
      <c r="S29" s="47"/>
      <c r="T29" s="48"/>
      <c r="U29" s="111"/>
      <c r="V29" s="112"/>
      <c r="W29" s="113"/>
      <c r="X29" s="116"/>
      <c r="Y29" s="295"/>
      <c r="Z29" s="296"/>
      <c r="AA29" s="117"/>
      <c r="AB29" s="110"/>
      <c r="AC29" s="291"/>
    </row>
    <row r="30" spans="1:29" ht="15.75" customHeight="1">
      <c r="A30" s="302"/>
      <c r="B30" s="100"/>
      <c r="C30" s="293"/>
      <c r="D30" s="294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07"/>
      <c r="S30" s="119"/>
      <c r="T30" s="120"/>
      <c r="U30" s="111"/>
      <c r="V30" s="131"/>
      <c r="W30" s="113"/>
      <c r="X30" s="116"/>
      <c r="Y30" s="295"/>
      <c r="Z30" s="296"/>
      <c r="AA30" s="117"/>
      <c r="AB30" s="110"/>
      <c r="AC30" s="291"/>
    </row>
    <row r="31" spans="1:29" ht="15.75" customHeight="1">
      <c r="A31" s="302"/>
      <c r="B31" s="100"/>
      <c r="C31" s="293"/>
      <c r="D31" s="294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07"/>
      <c r="S31" s="119"/>
      <c r="T31" s="120"/>
      <c r="U31" s="111"/>
      <c r="V31" s="131"/>
      <c r="W31" s="126"/>
      <c r="X31" s="127"/>
      <c r="Y31" s="295"/>
      <c r="Z31" s="296"/>
      <c r="AA31" s="117"/>
      <c r="AB31" s="110"/>
      <c r="AC31" s="291"/>
    </row>
    <row r="32" spans="1:29" ht="15.75" customHeight="1">
      <c r="A32" s="302"/>
      <c r="B32" s="100"/>
      <c r="C32" s="293"/>
      <c r="D32" s="294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07"/>
      <c r="S32" s="119"/>
      <c r="T32" s="120"/>
      <c r="U32" s="111"/>
      <c r="V32" s="131"/>
      <c r="W32" s="126"/>
      <c r="X32" s="127"/>
      <c r="Y32" s="295"/>
      <c r="Z32" s="296"/>
      <c r="AA32" s="117"/>
      <c r="AB32" s="110"/>
      <c r="AC32" s="291"/>
    </row>
    <row r="33" spans="1:29" ht="15.75" customHeight="1">
      <c r="A33" s="302"/>
      <c r="B33" s="100"/>
      <c r="C33" s="293"/>
      <c r="D33" s="294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07"/>
      <c r="S33" s="119"/>
      <c r="T33" s="120"/>
      <c r="U33" s="111"/>
      <c r="V33" s="131"/>
      <c r="W33" s="126"/>
      <c r="X33" s="127"/>
      <c r="Y33" s="295"/>
      <c r="Z33" s="296"/>
      <c r="AA33" s="117"/>
      <c r="AB33" s="110"/>
      <c r="AC33" s="291"/>
    </row>
    <row r="34" spans="1:29" ht="15.75" customHeight="1">
      <c r="A34" s="302"/>
      <c r="B34" s="100"/>
      <c r="C34" s="293"/>
      <c r="D34" s="294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07"/>
      <c r="S34" s="119"/>
      <c r="T34" s="120"/>
      <c r="U34" s="111"/>
      <c r="V34" s="131"/>
      <c r="W34" s="126"/>
      <c r="X34" s="127"/>
      <c r="Y34" s="295"/>
      <c r="Z34" s="296"/>
      <c r="AA34" s="117"/>
      <c r="AB34" s="110"/>
      <c r="AC34" s="291"/>
    </row>
    <row r="35" spans="1:29" ht="15.75" customHeight="1">
      <c r="A35" s="302"/>
      <c r="B35" s="100"/>
      <c r="C35" s="293"/>
      <c r="D35" s="294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07"/>
      <c r="S35" s="119"/>
      <c r="T35" s="120"/>
      <c r="U35" s="111"/>
      <c r="V35" s="131"/>
      <c r="W35" s="126"/>
      <c r="X35" s="127"/>
      <c r="Y35" s="295"/>
      <c r="Z35" s="296"/>
      <c r="AA35" s="117"/>
      <c r="AB35" s="110"/>
      <c r="AC35" s="291"/>
    </row>
    <row r="36" spans="1:29" ht="15.75" customHeight="1">
      <c r="A36" s="302"/>
      <c r="B36" s="100"/>
      <c r="C36" s="293"/>
      <c r="D36" s="294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07"/>
      <c r="S36" s="119"/>
      <c r="T36" s="120"/>
      <c r="U36" s="111"/>
      <c r="V36" s="131"/>
      <c r="W36" s="126"/>
      <c r="X36" s="127"/>
      <c r="Y36" s="295"/>
      <c r="Z36" s="296"/>
      <c r="AA36" s="117"/>
      <c r="AB36" s="110"/>
      <c r="AC36" s="291"/>
    </row>
    <row r="37" spans="1:29" ht="15.75" customHeight="1">
      <c r="A37" s="302"/>
      <c r="B37" s="100"/>
      <c r="C37" s="293"/>
      <c r="D37" s="294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07"/>
      <c r="S37" s="119"/>
      <c r="T37" s="120"/>
      <c r="U37" s="130"/>
      <c r="V37" s="131"/>
      <c r="W37" s="126"/>
      <c r="X37" s="127"/>
      <c r="Y37" s="295"/>
      <c r="Z37" s="296"/>
      <c r="AA37" s="165"/>
      <c r="AB37" s="125"/>
      <c r="AC37" s="291"/>
    </row>
    <row r="38" spans="1:29" ht="15.75" customHeight="1" thickBot="1">
      <c r="A38" s="303"/>
      <c r="B38" s="133" t="s">
        <v>117</v>
      </c>
      <c r="C38" s="297"/>
      <c r="D38" s="297"/>
      <c r="E38" s="134"/>
      <c r="F38" s="167"/>
      <c r="G38" s="135"/>
      <c r="H38" s="69"/>
      <c r="I38" s="136">
        <f t="shared" ref="I38:J38" si="13">AVERAGE(I22:I37)</f>
        <v>6</v>
      </c>
      <c r="J38" s="137">
        <f t="shared" si="13"/>
        <v>2600</v>
      </c>
      <c r="K38" s="138">
        <f t="shared" ref="K38" si="14">J38/I38</f>
        <v>433.33333333333331</v>
      </c>
      <c r="L38" s="136">
        <f t="shared" ref="L38:M38" si="15">AVERAGE(L22:L37)</f>
        <v>6</v>
      </c>
      <c r="M38" s="137">
        <f t="shared" si="15"/>
        <v>2316.728396380513</v>
      </c>
      <c r="N38" s="138">
        <f t="shared" ref="N38:N44" si="16">M38/L38</f>
        <v>386.12139939675217</v>
      </c>
      <c r="O38" s="139">
        <f t="shared" ref="O38:O44" si="17">L38-I38</f>
        <v>0</v>
      </c>
      <c r="P38" s="140">
        <f t="shared" ref="P38:P44" si="18">N38-K38</f>
        <v>-47.211933936581147</v>
      </c>
      <c r="Q38" s="141">
        <f t="shared" ref="Q38:Q44" si="19">N38/K38</f>
        <v>0.89104938322327432</v>
      </c>
      <c r="R38" s="308"/>
      <c r="S38" s="142">
        <f>S22</f>
        <v>0.29166666666666669</v>
      </c>
      <c r="T38" s="143">
        <f>INDEX(T22:T37,COUNTA(T22:T37))</f>
        <v>0.31874999999999998</v>
      </c>
      <c r="U38" s="144"/>
      <c r="V38" s="166"/>
      <c r="W38" s="167"/>
      <c r="X38" s="138"/>
      <c r="Y38" s="298"/>
      <c r="Z38" s="299"/>
      <c r="AA38" s="168">
        <f t="shared" ref="AA38:AA44" si="20">M38-J38</f>
        <v>-283.271603619487</v>
      </c>
      <c r="AB38" s="141">
        <f t="shared" ref="AB38:AB44" si="21">M38/J38</f>
        <v>0.89104938322327421</v>
      </c>
      <c r="AC38" s="292"/>
    </row>
    <row r="39" spans="1:29" ht="15.75" customHeight="1">
      <c r="A39" s="311" t="s">
        <v>126</v>
      </c>
      <c r="B39" s="114" t="s">
        <v>120</v>
      </c>
      <c r="C39" s="304" t="s">
        <v>128</v>
      </c>
      <c r="D39" s="305"/>
      <c r="E39" s="147">
        <v>22.28</v>
      </c>
      <c r="F39" s="97">
        <v>845</v>
      </c>
      <c r="G39" s="148">
        <f t="shared" ref="G39:G44" si="22">E39*F39</f>
        <v>18826.600000000002</v>
      </c>
      <c r="H39" s="149"/>
      <c r="I39" s="150">
        <v>5</v>
      </c>
      <c r="J39" s="151">
        <v>3300</v>
      </c>
      <c r="K39" s="152">
        <f>J39/I39</f>
        <v>660</v>
      </c>
      <c r="L39" s="153">
        <v>5</v>
      </c>
      <c r="M39" s="151">
        <f t="shared" ref="M39:M44" si="23">F39/V39*60</f>
        <v>2953.3980582524291</v>
      </c>
      <c r="N39" s="152">
        <f t="shared" si="16"/>
        <v>590.67961165048587</v>
      </c>
      <c r="O39" s="154">
        <f t="shared" si="17"/>
        <v>0</v>
      </c>
      <c r="P39" s="155">
        <f t="shared" si="18"/>
        <v>-69.320388349514133</v>
      </c>
      <c r="Q39" s="156">
        <f t="shared" si="19"/>
        <v>0.89496910856134226</v>
      </c>
      <c r="R39" s="306">
        <f>Q55</f>
        <v>0.89102750247743989</v>
      </c>
      <c r="S39" s="157">
        <v>0.20833333333333334</v>
      </c>
      <c r="T39" s="158">
        <v>0.22025462962962963</v>
      </c>
      <c r="U39" s="159"/>
      <c r="V39" s="160">
        <v>17.166666666666657</v>
      </c>
      <c r="W39" s="161"/>
      <c r="X39" s="162"/>
      <c r="Y39" s="309"/>
      <c r="Z39" s="310"/>
      <c r="AA39" s="115">
        <f t="shared" si="20"/>
        <v>-346.60194174757089</v>
      </c>
      <c r="AB39" s="156">
        <f t="shared" si="21"/>
        <v>0.89496910856134215</v>
      </c>
      <c r="AC39" s="290">
        <f>AB55</f>
        <v>0.89102750247743989</v>
      </c>
    </row>
    <row r="40" spans="1:29" ht="15.75" customHeight="1">
      <c r="A40" s="312"/>
      <c r="B40" s="100" t="s">
        <v>120</v>
      </c>
      <c r="C40" s="293" t="s">
        <v>127</v>
      </c>
      <c r="D40" s="294"/>
      <c r="E40" s="101">
        <v>21.45</v>
      </c>
      <c r="F40" s="102">
        <v>1245</v>
      </c>
      <c r="G40" s="103">
        <f t="shared" si="22"/>
        <v>26705.25</v>
      </c>
      <c r="H40" s="26"/>
      <c r="I40" s="104">
        <v>4</v>
      </c>
      <c r="J40" s="105">
        <v>3300</v>
      </c>
      <c r="K40" s="106">
        <f t="shared" ref="K40:K44" si="24">J40/I40</f>
        <v>825</v>
      </c>
      <c r="L40" s="107">
        <v>4</v>
      </c>
      <c r="M40" s="105">
        <f t="shared" si="23"/>
        <v>2954.5154911008563</v>
      </c>
      <c r="N40" s="106">
        <f t="shared" si="16"/>
        <v>738.62887277521406</v>
      </c>
      <c r="O40" s="108">
        <f t="shared" si="17"/>
        <v>0</v>
      </c>
      <c r="P40" s="109">
        <f t="shared" si="18"/>
        <v>-86.371127224785937</v>
      </c>
      <c r="Q40" s="110">
        <f t="shared" si="19"/>
        <v>0.89530772457601704</v>
      </c>
      <c r="R40" s="307"/>
      <c r="S40" s="47">
        <v>0.22361111111111109</v>
      </c>
      <c r="T40" s="48">
        <v>0.24116898148148147</v>
      </c>
      <c r="U40" s="111">
        <v>4.8333333333333028</v>
      </c>
      <c r="V40" s="112">
        <v>25.283333333333342</v>
      </c>
      <c r="W40" s="113"/>
      <c r="X40" s="116"/>
      <c r="Y40" s="295"/>
      <c r="Z40" s="296"/>
      <c r="AA40" s="117">
        <f t="shared" si="20"/>
        <v>-345.48450889914375</v>
      </c>
      <c r="AB40" s="110">
        <f t="shared" si="21"/>
        <v>0.89530772457601704</v>
      </c>
      <c r="AC40" s="291"/>
    </row>
    <row r="41" spans="1:29" ht="15.75" customHeight="1">
      <c r="A41" s="312"/>
      <c r="B41" s="100" t="s">
        <v>120</v>
      </c>
      <c r="C41" s="293" t="s">
        <v>129</v>
      </c>
      <c r="D41" s="294"/>
      <c r="E41" s="101">
        <v>17.89</v>
      </c>
      <c r="F41" s="102">
        <v>2058</v>
      </c>
      <c r="G41" s="103">
        <f t="shared" si="22"/>
        <v>36817.620000000003</v>
      </c>
      <c r="H41" s="26"/>
      <c r="I41" s="104">
        <v>4</v>
      </c>
      <c r="J41" s="105">
        <v>3300</v>
      </c>
      <c r="K41" s="106">
        <f t="shared" si="24"/>
        <v>825</v>
      </c>
      <c r="L41" s="107">
        <v>4</v>
      </c>
      <c r="M41" s="105">
        <f t="shared" si="23"/>
        <v>2949.3630573248365</v>
      </c>
      <c r="N41" s="106">
        <f t="shared" si="16"/>
        <v>737.34076433120913</v>
      </c>
      <c r="O41" s="108">
        <f t="shared" si="17"/>
        <v>0</v>
      </c>
      <c r="P41" s="109">
        <f t="shared" si="18"/>
        <v>-87.65923566879087</v>
      </c>
      <c r="Q41" s="110">
        <f t="shared" si="19"/>
        <v>0.89374638100752624</v>
      </c>
      <c r="R41" s="307"/>
      <c r="S41" s="47">
        <v>0.24453703703703702</v>
      </c>
      <c r="T41" s="48">
        <v>0.27361111111111114</v>
      </c>
      <c r="U41" s="111">
        <v>4.8499999999999988</v>
      </c>
      <c r="V41" s="112">
        <v>41.866666666666724</v>
      </c>
      <c r="W41" s="113"/>
      <c r="X41" s="116"/>
      <c r="Y41" s="295"/>
      <c r="Z41" s="296"/>
      <c r="AA41" s="117">
        <f t="shared" si="20"/>
        <v>-350.63694267516348</v>
      </c>
      <c r="AB41" s="110">
        <f t="shared" si="21"/>
        <v>0.89374638100752624</v>
      </c>
      <c r="AC41" s="291"/>
    </row>
    <row r="42" spans="1:29" ht="15.75" customHeight="1">
      <c r="A42" s="312"/>
      <c r="B42" s="100" t="s">
        <v>120</v>
      </c>
      <c r="C42" s="293" t="s">
        <v>130</v>
      </c>
      <c r="D42" s="294"/>
      <c r="E42" s="101">
        <v>16.66</v>
      </c>
      <c r="F42" s="102">
        <v>3334</v>
      </c>
      <c r="G42" s="103">
        <f t="shared" si="22"/>
        <v>55544.44</v>
      </c>
      <c r="H42" s="26"/>
      <c r="I42" s="104">
        <v>4</v>
      </c>
      <c r="J42" s="105">
        <v>3300</v>
      </c>
      <c r="K42" s="106">
        <f t="shared" si="24"/>
        <v>825</v>
      </c>
      <c r="L42" s="107">
        <v>4</v>
      </c>
      <c r="M42" s="105">
        <f t="shared" si="23"/>
        <v>2946.8205254112431</v>
      </c>
      <c r="N42" s="106">
        <f t="shared" si="16"/>
        <v>736.70513135281078</v>
      </c>
      <c r="O42" s="108">
        <f t="shared" si="17"/>
        <v>0</v>
      </c>
      <c r="P42" s="109">
        <f t="shared" si="18"/>
        <v>-88.294868647189219</v>
      </c>
      <c r="Q42" s="110">
        <f t="shared" si="19"/>
        <v>0.89297591679128585</v>
      </c>
      <c r="R42" s="307"/>
      <c r="S42" s="47">
        <v>0.27716435185185184</v>
      </c>
      <c r="T42" s="48">
        <v>0.32430555555555557</v>
      </c>
      <c r="U42" s="111">
        <v>5.1166666666666138</v>
      </c>
      <c r="V42" s="112">
        <v>67.883333333333368</v>
      </c>
      <c r="W42" s="113"/>
      <c r="X42" s="116"/>
      <c r="Y42" s="295"/>
      <c r="Z42" s="296"/>
      <c r="AA42" s="117">
        <f t="shared" si="20"/>
        <v>-353.17947458875688</v>
      </c>
      <c r="AB42" s="110">
        <f t="shared" si="21"/>
        <v>0.89297591679128585</v>
      </c>
      <c r="AC42" s="291"/>
    </row>
    <row r="43" spans="1:29" ht="15.75" customHeight="1">
      <c r="A43" s="312"/>
      <c r="B43" s="100" t="s">
        <v>120</v>
      </c>
      <c r="C43" s="293" t="s">
        <v>235</v>
      </c>
      <c r="D43" s="294"/>
      <c r="E43" s="101">
        <v>18.170000000000002</v>
      </c>
      <c r="F43" s="102">
        <v>3788</v>
      </c>
      <c r="G43" s="103">
        <f t="shared" si="22"/>
        <v>68827.960000000006</v>
      </c>
      <c r="H43" s="13"/>
      <c r="I43" s="104">
        <v>4</v>
      </c>
      <c r="J43" s="105">
        <v>3300</v>
      </c>
      <c r="K43" s="106">
        <f t="shared" si="24"/>
        <v>825</v>
      </c>
      <c r="L43" s="118">
        <v>4</v>
      </c>
      <c r="M43" s="105">
        <f t="shared" si="23"/>
        <v>2889.152542372884</v>
      </c>
      <c r="N43" s="106">
        <f t="shared" si="16"/>
        <v>722.288135593221</v>
      </c>
      <c r="O43" s="108">
        <f t="shared" si="17"/>
        <v>0</v>
      </c>
      <c r="P43" s="109">
        <f t="shared" si="18"/>
        <v>-102.711864406779</v>
      </c>
      <c r="Q43" s="110">
        <f t="shared" si="19"/>
        <v>0.87550077041602548</v>
      </c>
      <c r="R43" s="307"/>
      <c r="S43" s="47">
        <v>0.32800925925925928</v>
      </c>
      <c r="T43" s="48">
        <v>0.38263888888888886</v>
      </c>
      <c r="U43" s="111">
        <v>5.333333333333341</v>
      </c>
      <c r="V43" s="112">
        <v>78.6666666666666</v>
      </c>
      <c r="W43" s="113"/>
      <c r="X43" s="116"/>
      <c r="Y43" s="295"/>
      <c r="Z43" s="296"/>
      <c r="AA43" s="117">
        <f t="shared" si="20"/>
        <v>-410.847457627116</v>
      </c>
      <c r="AB43" s="110">
        <f t="shared" si="21"/>
        <v>0.87550077041602548</v>
      </c>
      <c r="AC43" s="291"/>
    </row>
    <row r="44" spans="1:29" ht="15.75" customHeight="1">
      <c r="A44" s="312"/>
      <c r="B44" s="100" t="s">
        <v>120</v>
      </c>
      <c r="C44" s="293" t="s">
        <v>220</v>
      </c>
      <c r="D44" s="294"/>
      <c r="E44" s="101">
        <v>18.53</v>
      </c>
      <c r="F44" s="102">
        <v>3756</v>
      </c>
      <c r="G44" s="121">
        <f t="shared" si="22"/>
        <v>69598.680000000008</v>
      </c>
      <c r="H44" s="122"/>
      <c r="I44" s="104">
        <v>3</v>
      </c>
      <c r="J44" s="105">
        <v>3300</v>
      </c>
      <c r="K44" s="106">
        <f t="shared" si="24"/>
        <v>1100</v>
      </c>
      <c r="L44" s="107">
        <v>3</v>
      </c>
      <c r="M44" s="105">
        <f t="shared" si="23"/>
        <v>2949.0948745910587</v>
      </c>
      <c r="N44" s="106">
        <f t="shared" si="16"/>
        <v>983.03162486368626</v>
      </c>
      <c r="O44" s="108">
        <f t="shared" si="17"/>
        <v>0</v>
      </c>
      <c r="P44" s="109">
        <f t="shared" si="18"/>
        <v>-116.96837513631374</v>
      </c>
      <c r="Q44" s="110">
        <f t="shared" si="19"/>
        <v>0.89366511351244204</v>
      </c>
      <c r="R44" s="307"/>
      <c r="S44" s="47">
        <v>0.38680555555555557</v>
      </c>
      <c r="T44" s="48">
        <v>0.43987268518518519</v>
      </c>
      <c r="U44" s="111">
        <v>6.0000000000000586</v>
      </c>
      <c r="V44" s="112">
        <v>76.416666666666643</v>
      </c>
      <c r="W44" s="113"/>
      <c r="X44" s="116"/>
      <c r="Y44" s="295"/>
      <c r="Z44" s="296"/>
      <c r="AA44" s="117">
        <f t="shared" si="20"/>
        <v>-350.90512540894133</v>
      </c>
      <c r="AB44" s="110">
        <f t="shared" si="21"/>
        <v>0.89366511351244204</v>
      </c>
      <c r="AC44" s="291"/>
    </row>
    <row r="45" spans="1:29" ht="15.75" customHeight="1">
      <c r="A45" s="312"/>
      <c r="B45" s="100"/>
      <c r="C45" s="293"/>
      <c r="D45" s="294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307"/>
      <c r="S45" s="47"/>
      <c r="T45" s="48"/>
      <c r="U45" s="111"/>
      <c r="V45" s="112"/>
      <c r="W45" s="113"/>
      <c r="X45" s="116"/>
      <c r="Y45" s="295"/>
      <c r="Z45" s="296"/>
      <c r="AA45" s="117"/>
      <c r="AB45" s="110"/>
      <c r="AC45" s="291"/>
    </row>
    <row r="46" spans="1:29" ht="15.75" customHeight="1">
      <c r="A46" s="312"/>
      <c r="B46" s="100"/>
      <c r="C46" s="293"/>
      <c r="D46" s="294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07"/>
      <c r="S46" s="47"/>
      <c r="T46" s="48"/>
      <c r="U46" s="111"/>
      <c r="V46" s="112"/>
      <c r="W46" s="113"/>
      <c r="X46" s="116"/>
      <c r="Y46" s="295"/>
      <c r="Z46" s="296"/>
      <c r="AA46" s="117"/>
      <c r="AB46" s="110"/>
      <c r="AC46" s="291"/>
    </row>
    <row r="47" spans="1:29" ht="15.75" customHeight="1">
      <c r="A47" s="312"/>
      <c r="B47" s="100"/>
      <c r="C47" s="293"/>
      <c r="D47" s="294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07"/>
      <c r="S47" s="47"/>
      <c r="T47" s="48"/>
      <c r="U47" s="111"/>
      <c r="V47" s="112"/>
      <c r="W47" s="113"/>
      <c r="X47" s="116"/>
      <c r="Y47" s="295"/>
      <c r="Z47" s="296"/>
      <c r="AA47" s="117"/>
      <c r="AB47" s="110"/>
      <c r="AC47" s="291"/>
    </row>
    <row r="48" spans="1:29" ht="15.75" customHeight="1">
      <c r="A48" s="312"/>
      <c r="B48" s="100"/>
      <c r="C48" s="293"/>
      <c r="D48" s="294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07"/>
      <c r="S48" s="47"/>
      <c r="T48" s="48"/>
      <c r="U48" s="111"/>
      <c r="V48" s="112"/>
      <c r="W48" s="113"/>
      <c r="X48" s="116"/>
      <c r="Y48" s="295"/>
      <c r="Z48" s="296"/>
      <c r="AA48" s="117"/>
      <c r="AB48" s="110"/>
      <c r="AC48" s="291"/>
    </row>
    <row r="49" spans="1:29" ht="15.75" customHeight="1">
      <c r="A49" s="312"/>
      <c r="B49" s="100"/>
      <c r="C49" s="293"/>
      <c r="D49" s="294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07"/>
      <c r="S49" s="47"/>
      <c r="T49" s="48"/>
      <c r="U49" s="111"/>
      <c r="V49" s="112"/>
      <c r="W49" s="113"/>
      <c r="X49" s="116"/>
      <c r="Y49" s="295"/>
      <c r="Z49" s="296"/>
      <c r="AA49" s="117"/>
      <c r="AB49" s="110"/>
      <c r="AC49" s="291"/>
    </row>
    <row r="50" spans="1:29" ht="15.75" customHeight="1">
      <c r="A50" s="312"/>
      <c r="B50" s="100"/>
      <c r="C50" s="293"/>
      <c r="D50" s="294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07"/>
      <c r="S50" s="47"/>
      <c r="T50" s="48"/>
      <c r="U50" s="111"/>
      <c r="V50" s="112"/>
      <c r="W50" s="113"/>
      <c r="X50" s="116"/>
      <c r="Y50" s="295"/>
      <c r="Z50" s="296"/>
      <c r="AA50" s="117"/>
      <c r="AB50" s="110"/>
      <c r="AC50" s="291"/>
    </row>
    <row r="51" spans="1:29" ht="15.75" customHeight="1">
      <c r="A51" s="312"/>
      <c r="B51" s="100"/>
      <c r="C51" s="293"/>
      <c r="D51" s="294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07"/>
      <c r="S51" s="47"/>
      <c r="T51" s="48"/>
      <c r="U51" s="111"/>
      <c r="V51" s="112"/>
      <c r="W51" s="113"/>
      <c r="X51" s="116"/>
      <c r="Y51" s="295"/>
      <c r="Z51" s="296"/>
      <c r="AA51" s="117"/>
      <c r="AB51" s="110"/>
      <c r="AC51" s="291"/>
    </row>
    <row r="52" spans="1:29" ht="15.75" customHeight="1">
      <c r="A52" s="312"/>
      <c r="B52" s="100"/>
      <c r="C52" s="293"/>
      <c r="D52" s="294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07"/>
      <c r="S52" s="47"/>
      <c r="T52" s="48"/>
      <c r="U52" s="111"/>
      <c r="V52" s="112"/>
      <c r="W52" s="113"/>
      <c r="X52" s="116"/>
      <c r="Y52" s="295"/>
      <c r="Z52" s="296"/>
      <c r="AA52" s="117"/>
      <c r="AB52" s="110"/>
      <c r="AC52" s="291"/>
    </row>
    <row r="53" spans="1:29" ht="15.75" customHeight="1">
      <c r="A53" s="312"/>
      <c r="B53" s="100"/>
      <c r="C53" s="293"/>
      <c r="D53" s="294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07"/>
      <c r="S53" s="47"/>
      <c r="T53" s="48"/>
      <c r="U53" s="111"/>
      <c r="V53" s="112"/>
      <c r="W53" s="113"/>
      <c r="X53" s="116"/>
      <c r="Y53" s="295"/>
      <c r="Z53" s="296"/>
      <c r="AA53" s="117"/>
      <c r="AB53" s="110"/>
      <c r="AC53" s="291"/>
    </row>
    <row r="54" spans="1:29" ht="15.75" customHeight="1">
      <c r="A54" s="312"/>
      <c r="B54" s="100"/>
      <c r="C54" s="293"/>
      <c r="D54" s="294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07"/>
      <c r="S54" s="119"/>
      <c r="T54" s="120"/>
      <c r="U54" s="130"/>
      <c r="V54" s="131"/>
      <c r="W54" s="126"/>
      <c r="X54" s="127"/>
      <c r="Y54" s="295"/>
      <c r="Z54" s="296"/>
      <c r="AA54" s="165"/>
      <c r="AB54" s="125"/>
      <c r="AC54" s="291"/>
    </row>
    <row r="55" spans="1:29" ht="15.75" customHeight="1" thickBot="1">
      <c r="A55" s="313"/>
      <c r="B55" s="133" t="s">
        <v>117</v>
      </c>
      <c r="C55" s="297"/>
      <c r="D55" s="297"/>
      <c r="E55" s="134"/>
      <c r="F55" s="99"/>
      <c r="G55" s="135"/>
      <c r="H55" s="69"/>
      <c r="I55" s="136">
        <f t="shared" ref="I55:J55" si="25">AVERAGE(I39:I54)</f>
        <v>4</v>
      </c>
      <c r="J55" s="137">
        <f t="shared" si="25"/>
        <v>3300</v>
      </c>
      <c r="K55" s="138">
        <f t="shared" ref="K55" si="26">J55/I55</f>
        <v>825</v>
      </c>
      <c r="L55" s="136">
        <f t="shared" ref="L55:M55" si="27">AVERAGE(L39:L54)</f>
        <v>4</v>
      </c>
      <c r="M55" s="137">
        <f t="shared" si="27"/>
        <v>2940.3907581755516</v>
      </c>
      <c r="N55" s="138">
        <f>M55/L55</f>
        <v>735.0976895438879</v>
      </c>
      <c r="O55" s="139">
        <f>L55-I55</f>
        <v>0</v>
      </c>
      <c r="P55" s="140">
        <f>N55-K55</f>
        <v>-89.902310456112104</v>
      </c>
      <c r="Q55" s="141">
        <f>N55/K55</f>
        <v>0.89102750247743989</v>
      </c>
      <c r="R55" s="308"/>
      <c r="S55" s="142">
        <f>S39</f>
        <v>0.20833333333333334</v>
      </c>
      <c r="T55" s="143">
        <f>INDEX(T39:T54,COUNTA(T39:T54))</f>
        <v>0.43987268518518519</v>
      </c>
      <c r="U55" s="144"/>
      <c r="V55" s="166"/>
      <c r="W55" s="99"/>
      <c r="X55" s="69"/>
      <c r="Y55" s="298"/>
      <c r="Z55" s="299"/>
      <c r="AA55" s="168">
        <f>M55-J55</f>
        <v>-359.60924182444842</v>
      </c>
      <c r="AB55" s="141">
        <f>M55/J55</f>
        <v>0.89102750247743989</v>
      </c>
      <c r="AC55" s="292"/>
    </row>
    <row r="56" spans="1:29" ht="15.75" customHeight="1">
      <c r="A56" s="300" t="s">
        <v>71</v>
      </c>
      <c r="B56" s="114" t="s">
        <v>120</v>
      </c>
      <c r="C56" s="304" t="s">
        <v>131</v>
      </c>
      <c r="D56" s="305"/>
      <c r="E56" s="147">
        <v>18.18</v>
      </c>
      <c r="F56" s="97">
        <v>840</v>
      </c>
      <c r="G56" s="148">
        <f t="shared" ref="G56:G59" si="28">E56*F56</f>
        <v>15271.199999999999</v>
      </c>
      <c r="H56" s="149"/>
      <c r="I56" s="150">
        <v>3</v>
      </c>
      <c r="J56" s="151">
        <v>3600</v>
      </c>
      <c r="K56" s="152">
        <f>J56/I56</f>
        <v>1200</v>
      </c>
      <c r="L56" s="153">
        <v>3</v>
      </c>
      <c r="M56" s="151">
        <f>F56/V56*60</f>
        <v>3120.7430340557344</v>
      </c>
      <c r="N56" s="152">
        <f>M56/L56</f>
        <v>1040.2476780185782</v>
      </c>
      <c r="O56" s="154">
        <f>L56-I56</f>
        <v>0</v>
      </c>
      <c r="P56" s="155">
        <f>N56-K56</f>
        <v>-159.7523219814218</v>
      </c>
      <c r="Q56" s="156">
        <f>N56/K56</f>
        <v>0.86687306501548178</v>
      </c>
      <c r="R56" s="306">
        <f>Q72</f>
        <v>0.87247784979399512</v>
      </c>
      <c r="S56" s="157">
        <v>0.29166666666666669</v>
      </c>
      <c r="T56" s="158">
        <v>0.30288194444444444</v>
      </c>
      <c r="U56" s="159"/>
      <c r="V56" s="160">
        <v>16.149999999999967</v>
      </c>
      <c r="W56" s="161"/>
      <c r="X56" s="162"/>
      <c r="Y56" s="309"/>
      <c r="Z56" s="310"/>
      <c r="AA56" s="115">
        <f>M56-J56</f>
        <v>-479.25696594426563</v>
      </c>
      <c r="AB56" s="156">
        <f>M56/J56</f>
        <v>0.86687306501548178</v>
      </c>
      <c r="AC56" s="290">
        <f>AB72</f>
        <v>0.87247784979399512</v>
      </c>
    </row>
    <row r="57" spans="1:29" ht="15.75" customHeight="1">
      <c r="A57" s="301"/>
      <c r="B57" s="100" t="s">
        <v>120</v>
      </c>
      <c r="C57" s="293" t="s">
        <v>132</v>
      </c>
      <c r="D57" s="294"/>
      <c r="E57" s="101">
        <v>14.03</v>
      </c>
      <c r="F57" s="102">
        <v>3223</v>
      </c>
      <c r="G57" s="103">
        <f t="shared" si="28"/>
        <v>45218.689999999995</v>
      </c>
      <c r="H57" s="26"/>
      <c r="I57" s="104">
        <v>3</v>
      </c>
      <c r="J57" s="105">
        <v>3000</v>
      </c>
      <c r="K57" s="106">
        <f t="shared" ref="K57:K93" si="29">J57/I57</f>
        <v>1000</v>
      </c>
      <c r="L57" s="107">
        <v>3</v>
      </c>
      <c r="M57" s="105">
        <f>F57/V57*60</f>
        <v>2685.8333333333371</v>
      </c>
      <c r="N57" s="106">
        <f>M57/L57</f>
        <v>895.27777777777908</v>
      </c>
      <c r="O57" s="108">
        <f>L57-I57</f>
        <v>0</v>
      </c>
      <c r="P57" s="109">
        <f>N57-K57</f>
        <v>-104.72222222222092</v>
      </c>
      <c r="Q57" s="110">
        <f>N57/K57</f>
        <v>0.89527777777777906</v>
      </c>
      <c r="R57" s="307"/>
      <c r="S57" s="47">
        <v>0.3131944444444445</v>
      </c>
      <c r="T57" s="48">
        <v>0.36319444444444443</v>
      </c>
      <c r="U57" s="111">
        <v>14.850000000000083</v>
      </c>
      <c r="V57" s="112">
        <v>71.999999999999901</v>
      </c>
      <c r="W57" s="113"/>
      <c r="X57" s="116"/>
      <c r="Y57" s="295"/>
      <c r="Z57" s="296"/>
      <c r="AA57" s="117">
        <f>M57-J57</f>
        <v>-314.16666666666288</v>
      </c>
      <c r="AB57" s="110">
        <f>M57/J57</f>
        <v>0.89527777777777906</v>
      </c>
      <c r="AC57" s="291"/>
    </row>
    <row r="58" spans="1:29" ht="15.75" customHeight="1">
      <c r="A58" s="301"/>
      <c r="B58" s="100" t="s">
        <v>120</v>
      </c>
      <c r="C58" s="293" t="s">
        <v>133</v>
      </c>
      <c r="D58" s="294"/>
      <c r="E58" s="101">
        <v>18.18</v>
      </c>
      <c r="F58" s="102">
        <v>1630</v>
      </c>
      <c r="G58" s="103">
        <f t="shared" si="28"/>
        <v>29633.399999999998</v>
      </c>
      <c r="H58" s="26"/>
      <c r="I58" s="104">
        <v>3</v>
      </c>
      <c r="J58" s="105">
        <v>3600</v>
      </c>
      <c r="K58" s="106">
        <f t="shared" si="29"/>
        <v>1200</v>
      </c>
      <c r="L58" s="107">
        <v>3</v>
      </c>
      <c r="M58" s="105">
        <f>F58/V58*60</f>
        <v>3116.3037705788711</v>
      </c>
      <c r="N58" s="106">
        <f>M58/L58</f>
        <v>1038.7679235262904</v>
      </c>
      <c r="O58" s="108">
        <f>L58-I58</f>
        <v>0</v>
      </c>
      <c r="P58" s="109">
        <f>N58-K58</f>
        <v>-161.23207647370964</v>
      </c>
      <c r="Q58" s="110">
        <f>N58/K58</f>
        <v>0.86563993627190861</v>
      </c>
      <c r="R58" s="307"/>
      <c r="S58" s="47">
        <v>0.37361111111111117</v>
      </c>
      <c r="T58" s="48">
        <v>0.3954050925925926</v>
      </c>
      <c r="U58" s="111">
        <v>15.000000000000107</v>
      </c>
      <c r="V58" s="112">
        <v>31.383333333333255</v>
      </c>
      <c r="W58" s="113"/>
      <c r="X58" s="116"/>
      <c r="Y58" s="295"/>
      <c r="Z58" s="296"/>
      <c r="AA58" s="117">
        <f>M58-J58</f>
        <v>-483.69622942112892</v>
      </c>
      <c r="AB58" s="110">
        <f>M58/J58</f>
        <v>0.86563993627190861</v>
      </c>
      <c r="AC58" s="291"/>
    </row>
    <row r="59" spans="1:29" ht="15.75" customHeight="1">
      <c r="A59" s="301"/>
      <c r="B59" s="100" t="s">
        <v>120</v>
      </c>
      <c r="C59" s="293" t="s">
        <v>134</v>
      </c>
      <c r="D59" s="294"/>
      <c r="E59" s="101">
        <v>14.28</v>
      </c>
      <c r="F59" s="102">
        <v>4101</v>
      </c>
      <c r="G59" s="103">
        <f t="shared" si="28"/>
        <v>58562.28</v>
      </c>
      <c r="H59" s="26"/>
      <c r="I59" s="104">
        <v>3</v>
      </c>
      <c r="J59" s="105">
        <v>3600</v>
      </c>
      <c r="K59" s="106">
        <f t="shared" si="29"/>
        <v>1200</v>
      </c>
      <c r="L59" s="107">
        <v>3</v>
      </c>
      <c r="M59" s="105">
        <f>F59/V59*60</f>
        <v>3117.3141891891892</v>
      </c>
      <c r="N59" s="106">
        <f>M59/L59</f>
        <v>1039.1047297297298</v>
      </c>
      <c r="O59" s="108">
        <f>L59-I59</f>
        <v>0</v>
      </c>
      <c r="P59" s="109">
        <f>N59-K59</f>
        <v>-160.8952702702702</v>
      </c>
      <c r="Q59" s="110">
        <f>N59/K59</f>
        <v>0.86592060810810811</v>
      </c>
      <c r="R59" s="307"/>
      <c r="S59" s="47">
        <v>0.40560185185185182</v>
      </c>
      <c r="T59" s="48">
        <v>0.46041666666666664</v>
      </c>
      <c r="U59" s="111">
        <v>14.683333333333284</v>
      </c>
      <c r="V59" s="112">
        <v>78.933333333333337</v>
      </c>
      <c r="W59" s="113"/>
      <c r="X59" s="116"/>
      <c r="Y59" s="295"/>
      <c r="Z59" s="296"/>
      <c r="AA59" s="117">
        <f>M59-J59</f>
        <v>-482.68581081081084</v>
      </c>
      <c r="AB59" s="110">
        <f>M59/J59</f>
        <v>0.86592060810810811</v>
      </c>
      <c r="AC59" s="291"/>
    </row>
    <row r="60" spans="1:29" ht="15.75" customHeight="1">
      <c r="A60" s="302"/>
      <c r="B60" s="100"/>
      <c r="C60" s="293"/>
      <c r="D60" s="294"/>
      <c r="E60" s="101"/>
      <c r="F60" s="102"/>
      <c r="G60" s="103"/>
      <c r="H60" s="13"/>
      <c r="I60" s="104"/>
      <c r="J60" s="105"/>
      <c r="K60" s="106"/>
      <c r="L60" s="118"/>
      <c r="M60" s="105"/>
      <c r="N60" s="106"/>
      <c r="O60" s="108"/>
      <c r="P60" s="109"/>
      <c r="Q60" s="110"/>
      <c r="R60" s="307"/>
      <c r="S60" s="47"/>
      <c r="T60" s="48"/>
      <c r="U60" s="111"/>
      <c r="V60" s="112"/>
      <c r="W60" s="113"/>
      <c r="X60" s="116"/>
      <c r="Y60" s="295"/>
      <c r="Z60" s="296"/>
      <c r="AA60" s="117"/>
      <c r="AB60" s="110"/>
      <c r="AC60" s="291"/>
    </row>
    <row r="61" spans="1:29" ht="15.75" customHeight="1">
      <c r="A61" s="302"/>
      <c r="B61" s="100"/>
      <c r="C61" s="293"/>
      <c r="D61" s="294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307"/>
      <c r="S61" s="47"/>
      <c r="T61" s="48"/>
      <c r="U61" s="111"/>
      <c r="V61" s="112"/>
      <c r="W61" s="113"/>
      <c r="X61" s="116"/>
      <c r="Y61" s="295"/>
      <c r="Z61" s="296"/>
      <c r="AA61" s="117"/>
      <c r="AB61" s="110"/>
      <c r="AC61" s="291"/>
    </row>
    <row r="62" spans="1:29" ht="15.75" customHeight="1">
      <c r="A62" s="302"/>
      <c r="B62" s="100"/>
      <c r="C62" s="293"/>
      <c r="D62" s="294"/>
      <c r="E62" s="101"/>
      <c r="F62" s="102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307"/>
      <c r="S62" s="47"/>
      <c r="T62" s="48"/>
      <c r="U62" s="111"/>
      <c r="V62" s="112"/>
      <c r="W62" s="113"/>
      <c r="X62" s="116"/>
      <c r="Y62" s="295"/>
      <c r="Z62" s="296"/>
      <c r="AA62" s="117"/>
      <c r="AB62" s="110"/>
      <c r="AC62" s="291"/>
    </row>
    <row r="63" spans="1:29" ht="15.75" customHeight="1">
      <c r="A63" s="302"/>
      <c r="B63" s="100"/>
      <c r="C63" s="293"/>
      <c r="D63" s="294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07"/>
      <c r="S63" s="47"/>
      <c r="T63" s="48"/>
      <c r="U63" s="111"/>
      <c r="V63" s="112"/>
      <c r="W63" s="113"/>
      <c r="X63" s="116"/>
      <c r="Y63" s="295"/>
      <c r="Z63" s="296"/>
      <c r="AA63" s="117"/>
      <c r="AB63" s="110"/>
      <c r="AC63" s="291"/>
    </row>
    <row r="64" spans="1:29" ht="15.75" customHeight="1">
      <c r="A64" s="302"/>
      <c r="B64" s="100"/>
      <c r="C64" s="293"/>
      <c r="D64" s="294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07"/>
      <c r="S64" s="47"/>
      <c r="T64" s="48"/>
      <c r="U64" s="111"/>
      <c r="V64" s="112"/>
      <c r="W64" s="113"/>
      <c r="X64" s="116"/>
      <c r="Y64" s="295"/>
      <c r="Z64" s="296"/>
      <c r="AA64" s="117"/>
      <c r="AB64" s="110"/>
      <c r="AC64" s="291"/>
    </row>
    <row r="65" spans="1:29" ht="15.75" customHeight="1">
      <c r="A65" s="302"/>
      <c r="B65" s="100"/>
      <c r="C65" s="293"/>
      <c r="D65" s="294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07"/>
      <c r="S65" s="47"/>
      <c r="T65" s="48"/>
      <c r="U65" s="111"/>
      <c r="V65" s="112"/>
      <c r="W65" s="113"/>
      <c r="X65" s="116"/>
      <c r="Y65" s="295"/>
      <c r="Z65" s="296"/>
      <c r="AA65" s="117"/>
      <c r="AB65" s="110"/>
      <c r="AC65" s="291"/>
    </row>
    <row r="66" spans="1:29" ht="15.75" customHeight="1">
      <c r="A66" s="302"/>
      <c r="B66" s="100"/>
      <c r="C66" s="293"/>
      <c r="D66" s="294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07"/>
      <c r="S66" s="47"/>
      <c r="T66" s="48"/>
      <c r="U66" s="111"/>
      <c r="V66" s="112"/>
      <c r="W66" s="126"/>
      <c r="X66" s="127"/>
      <c r="Y66" s="295"/>
      <c r="Z66" s="296"/>
      <c r="AA66" s="117"/>
      <c r="AB66" s="110"/>
      <c r="AC66" s="291"/>
    </row>
    <row r="67" spans="1:29" ht="15.75" customHeight="1">
      <c r="A67" s="302"/>
      <c r="B67" s="100"/>
      <c r="C67" s="293"/>
      <c r="D67" s="294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07"/>
      <c r="S67" s="47"/>
      <c r="T67" s="48"/>
      <c r="U67" s="111"/>
      <c r="V67" s="112"/>
      <c r="W67" s="126"/>
      <c r="X67" s="127"/>
      <c r="Y67" s="295"/>
      <c r="Z67" s="296"/>
      <c r="AA67" s="117"/>
      <c r="AB67" s="110"/>
      <c r="AC67" s="291"/>
    </row>
    <row r="68" spans="1:29" ht="15.75" customHeight="1">
      <c r="A68" s="302"/>
      <c r="B68" s="100"/>
      <c r="C68" s="293"/>
      <c r="D68" s="294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07"/>
      <c r="S68" s="47"/>
      <c r="T68" s="48"/>
      <c r="U68" s="111"/>
      <c r="V68" s="112"/>
      <c r="W68" s="126"/>
      <c r="X68" s="127"/>
      <c r="Y68" s="295"/>
      <c r="Z68" s="296"/>
      <c r="AA68" s="117"/>
      <c r="AB68" s="110"/>
      <c r="AC68" s="291"/>
    </row>
    <row r="69" spans="1:29" ht="15.75" customHeight="1">
      <c r="A69" s="302"/>
      <c r="B69" s="100"/>
      <c r="C69" s="293"/>
      <c r="D69" s="294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07"/>
      <c r="S69" s="47"/>
      <c r="T69" s="48"/>
      <c r="U69" s="111"/>
      <c r="V69" s="112"/>
      <c r="W69" s="126"/>
      <c r="X69" s="127"/>
      <c r="Y69" s="295"/>
      <c r="Z69" s="296"/>
      <c r="AA69" s="117"/>
      <c r="AB69" s="110"/>
      <c r="AC69" s="291"/>
    </row>
    <row r="70" spans="1:29" ht="15.75" customHeight="1">
      <c r="A70" s="302"/>
      <c r="B70" s="100"/>
      <c r="C70" s="293"/>
      <c r="D70" s="294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07"/>
      <c r="S70" s="47"/>
      <c r="T70" s="48"/>
      <c r="U70" s="111"/>
      <c r="V70" s="112"/>
      <c r="W70" s="126"/>
      <c r="X70" s="127"/>
      <c r="Y70" s="295"/>
      <c r="Z70" s="296"/>
      <c r="AA70" s="117"/>
      <c r="AB70" s="110"/>
      <c r="AC70" s="291"/>
    </row>
    <row r="71" spans="1:29" ht="15.75" customHeight="1">
      <c r="A71" s="302"/>
      <c r="B71" s="100"/>
      <c r="C71" s="293"/>
      <c r="D71" s="294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07"/>
      <c r="S71" s="119"/>
      <c r="T71" s="120"/>
      <c r="U71" s="130"/>
      <c r="V71" s="131"/>
      <c r="W71" s="126"/>
      <c r="X71" s="127"/>
      <c r="Y71" s="295"/>
      <c r="Z71" s="296"/>
      <c r="AA71" s="165"/>
      <c r="AB71" s="125"/>
      <c r="AC71" s="291"/>
    </row>
    <row r="72" spans="1:29" ht="15.75" customHeight="1" thickBot="1">
      <c r="A72" s="303"/>
      <c r="B72" s="133" t="s">
        <v>117</v>
      </c>
      <c r="C72" s="297"/>
      <c r="D72" s="297"/>
      <c r="E72" s="134"/>
      <c r="F72" s="99"/>
      <c r="G72" s="135"/>
      <c r="H72" s="69"/>
      <c r="I72" s="136">
        <f t="shared" ref="I72:J72" si="30">AVERAGE(I56:I71)</f>
        <v>3</v>
      </c>
      <c r="J72" s="137">
        <f t="shared" si="30"/>
        <v>3450</v>
      </c>
      <c r="K72" s="138">
        <f t="shared" ref="K72" si="31">J72/I72</f>
        <v>1150</v>
      </c>
      <c r="L72" s="136">
        <f t="shared" ref="L72:M72" si="32">AVERAGE(L56:L71)</f>
        <v>3</v>
      </c>
      <c r="M72" s="137">
        <f t="shared" si="32"/>
        <v>3010.0485817892832</v>
      </c>
      <c r="N72" s="138">
        <f>M72/L72</f>
        <v>1003.3495272630944</v>
      </c>
      <c r="O72" s="139">
        <f>L72-I72</f>
        <v>0</v>
      </c>
      <c r="P72" s="140">
        <f>N72-K72</f>
        <v>-146.65047273690561</v>
      </c>
      <c r="Q72" s="141">
        <f>N72/K72</f>
        <v>0.87247784979399512</v>
      </c>
      <c r="R72" s="308"/>
      <c r="S72" s="142">
        <f>S56</f>
        <v>0.29166666666666669</v>
      </c>
      <c r="T72" s="143">
        <f>INDEX(T56:T71,COUNTA(T56:T71))</f>
        <v>0.46041666666666664</v>
      </c>
      <c r="U72" s="144"/>
      <c r="V72" s="166"/>
      <c r="W72" s="99"/>
      <c r="X72" s="69"/>
      <c r="Y72" s="298"/>
      <c r="Z72" s="299"/>
      <c r="AA72" s="168">
        <f>M72-J72</f>
        <v>-439.95141821071684</v>
      </c>
      <c r="AB72" s="141">
        <f>M72/J72</f>
        <v>0.87247784979399512</v>
      </c>
      <c r="AC72" s="292"/>
    </row>
    <row r="73" spans="1:29" ht="15.75" customHeight="1">
      <c r="A73" s="311" t="s">
        <v>78</v>
      </c>
      <c r="B73" s="114" t="s">
        <v>120</v>
      </c>
      <c r="C73" s="304" t="s">
        <v>135</v>
      </c>
      <c r="D73" s="305"/>
      <c r="E73" s="147">
        <v>25.45</v>
      </c>
      <c r="F73" s="97">
        <v>588</v>
      </c>
      <c r="G73" s="148">
        <f t="shared" ref="G73:G76" si="33">E73*F73</f>
        <v>14964.6</v>
      </c>
      <c r="H73" s="149"/>
      <c r="I73" s="150">
        <v>4</v>
      </c>
      <c r="J73" s="151">
        <v>3300</v>
      </c>
      <c r="K73" s="152">
        <f>J73/I73</f>
        <v>825</v>
      </c>
      <c r="L73" s="153">
        <v>4</v>
      </c>
      <c r="M73" s="151">
        <f>F73/V73*60</f>
        <v>2923.7569060773494</v>
      </c>
      <c r="N73" s="152">
        <f>M73/L73</f>
        <v>730.93922651933735</v>
      </c>
      <c r="O73" s="154">
        <f>L73-I73</f>
        <v>0</v>
      </c>
      <c r="P73" s="155">
        <f>N73-K73</f>
        <v>-94.060773480662647</v>
      </c>
      <c r="Q73" s="156">
        <f>N73/K73</f>
        <v>0.88598694123556043</v>
      </c>
      <c r="R73" s="306">
        <f>Q89</f>
        <v>0.88844494032524612</v>
      </c>
      <c r="S73" s="157">
        <v>0.29166666666666669</v>
      </c>
      <c r="T73" s="158">
        <v>0.30004629629629631</v>
      </c>
      <c r="U73" s="159"/>
      <c r="V73" s="160">
        <v>12.066666666666661</v>
      </c>
      <c r="W73" s="158"/>
      <c r="X73" s="169"/>
      <c r="Y73" s="309"/>
      <c r="Z73" s="310"/>
      <c r="AA73" s="115">
        <f>M73-J73</f>
        <v>-376.24309392265059</v>
      </c>
      <c r="AB73" s="156">
        <f>M73/J73</f>
        <v>0.88598694123556043</v>
      </c>
      <c r="AC73" s="290">
        <f>AB89</f>
        <v>0.88844494032524601</v>
      </c>
    </row>
    <row r="74" spans="1:29" ht="15.75" customHeight="1">
      <c r="A74" s="312"/>
      <c r="B74" s="100" t="s">
        <v>120</v>
      </c>
      <c r="C74" s="293" t="s">
        <v>136</v>
      </c>
      <c r="D74" s="294"/>
      <c r="E74" s="101">
        <v>25.03</v>
      </c>
      <c r="F74" s="102">
        <v>1096</v>
      </c>
      <c r="G74" s="103">
        <f t="shared" si="33"/>
        <v>27432.880000000001</v>
      </c>
      <c r="H74" s="26"/>
      <c r="I74" s="104">
        <v>4</v>
      </c>
      <c r="J74" s="105">
        <v>3300</v>
      </c>
      <c r="K74" s="106">
        <f t="shared" si="29"/>
        <v>825</v>
      </c>
      <c r="L74" s="107">
        <v>4</v>
      </c>
      <c r="M74" s="105">
        <f>F74/V74*60</f>
        <v>2924.8332097850403</v>
      </c>
      <c r="N74" s="106">
        <f>M74/L74</f>
        <v>731.20830244626006</v>
      </c>
      <c r="O74" s="108">
        <f>L74-I74</f>
        <v>0</v>
      </c>
      <c r="P74" s="109">
        <f>N74-K74</f>
        <v>-93.791697553739937</v>
      </c>
      <c r="Q74" s="110">
        <f>N74/K74</f>
        <v>0.88631309387425461</v>
      </c>
      <c r="R74" s="307"/>
      <c r="S74" s="47">
        <v>0.31041666666666673</v>
      </c>
      <c r="T74" s="48">
        <v>0.32603009259259258</v>
      </c>
      <c r="U74" s="111">
        <v>14.933333333333403</v>
      </c>
      <c r="V74" s="112">
        <v>22.483333333333224</v>
      </c>
      <c r="W74" s="113"/>
      <c r="X74" s="13"/>
      <c r="Y74" s="295"/>
      <c r="Z74" s="296"/>
      <c r="AA74" s="117">
        <f>M74-J74</f>
        <v>-375.16679021495975</v>
      </c>
      <c r="AB74" s="110">
        <f>M74/J74</f>
        <v>0.88631309387425461</v>
      </c>
      <c r="AC74" s="291"/>
    </row>
    <row r="75" spans="1:29" ht="15.75" customHeight="1">
      <c r="A75" s="312"/>
      <c r="B75" s="100" t="s">
        <v>120</v>
      </c>
      <c r="C75" s="293" t="s">
        <v>137</v>
      </c>
      <c r="D75" s="294"/>
      <c r="E75" s="101">
        <v>24.82</v>
      </c>
      <c r="F75" s="102">
        <v>1350</v>
      </c>
      <c r="G75" s="103">
        <f t="shared" si="33"/>
        <v>33507</v>
      </c>
      <c r="H75" s="26"/>
      <c r="I75" s="104">
        <v>4</v>
      </c>
      <c r="J75" s="105">
        <v>3300</v>
      </c>
      <c r="K75" s="106">
        <f t="shared" si="29"/>
        <v>825</v>
      </c>
      <c r="L75" s="107">
        <v>4</v>
      </c>
      <c r="M75" s="105">
        <f>F75/V75*60</f>
        <v>2924.1877256317675</v>
      </c>
      <c r="N75" s="106">
        <f>M75/L75</f>
        <v>731.04693140794188</v>
      </c>
      <c r="O75" s="108">
        <f>L75-I75</f>
        <v>0</v>
      </c>
      <c r="P75" s="109">
        <f>N75-K75</f>
        <v>-93.953068592058116</v>
      </c>
      <c r="Q75" s="110">
        <f>N75/K75</f>
        <v>0.88611749261568717</v>
      </c>
      <c r="R75" s="307"/>
      <c r="S75" s="47">
        <v>0.33631944444444445</v>
      </c>
      <c r="T75" s="48">
        <v>0.35555555555555557</v>
      </c>
      <c r="U75" s="111">
        <v>14.816666666666691</v>
      </c>
      <c r="V75" s="112">
        <v>27.700000000000014</v>
      </c>
      <c r="W75" s="113"/>
      <c r="X75" s="13"/>
      <c r="Y75" s="295"/>
      <c r="Z75" s="296"/>
      <c r="AA75" s="117">
        <f>M75-J75</f>
        <v>-375.81227436823247</v>
      </c>
      <c r="AB75" s="110">
        <f>M75/J75</f>
        <v>0.88611749261568717</v>
      </c>
      <c r="AC75" s="291"/>
    </row>
    <row r="76" spans="1:29" ht="15.75" customHeight="1">
      <c r="A76" s="312"/>
      <c r="B76" s="100" t="s">
        <v>120</v>
      </c>
      <c r="C76" s="293" t="s">
        <v>138</v>
      </c>
      <c r="D76" s="294"/>
      <c r="E76" s="101">
        <v>30</v>
      </c>
      <c r="F76" s="102">
        <v>2214</v>
      </c>
      <c r="G76" s="103">
        <f t="shared" si="33"/>
        <v>66420</v>
      </c>
      <c r="H76" s="26"/>
      <c r="I76" s="104">
        <v>3</v>
      </c>
      <c r="J76" s="105">
        <v>3000</v>
      </c>
      <c r="K76" s="106">
        <f t="shared" si="29"/>
        <v>1000</v>
      </c>
      <c r="L76" s="107">
        <v>3</v>
      </c>
      <c r="M76" s="105">
        <f>F76/V76*60</f>
        <v>2688.1618887015179</v>
      </c>
      <c r="N76" s="106">
        <f>M76/L76</f>
        <v>896.05396290050601</v>
      </c>
      <c r="O76" s="108">
        <f>L76-I76</f>
        <v>0</v>
      </c>
      <c r="P76" s="109">
        <f>N76-K76</f>
        <v>-103.94603709949399</v>
      </c>
      <c r="Q76" s="110">
        <f>N76/K76</f>
        <v>0.89605396290050598</v>
      </c>
      <c r="R76" s="307"/>
      <c r="S76" s="47">
        <v>0.3659722222222222</v>
      </c>
      <c r="T76" s="48">
        <v>0.40028935185185183</v>
      </c>
      <c r="U76" s="111">
        <v>14.999999999999947</v>
      </c>
      <c r="V76" s="112">
        <v>49.416666666666664</v>
      </c>
      <c r="W76" s="113"/>
      <c r="X76" s="116"/>
      <c r="Y76" s="295"/>
      <c r="Z76" s="296"/>
      <c r="AA76" s="117">
        <f>M76-J76</f>
        <v>-311.83811129848209</v>
      </c>
      <c r="AB76" s="110">
        <f>M76/J76</f>
        <v>0.89605396290050598</v>
      </c>
      <c r="AC76" s="291"/>
    </row>
    <row r="77" spans="1:29" ht="15.75" customHeight="1">
      <c r="A77" s="312"/>
      <c r="B77" s="100"/>
      <c r="C77" s="293"/>
      <c r="D77" s="294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307"/>
      <c r="S77" s="47"/>
      <c r="T77" s="48"/>
      <c r="U77" s="111"/>
      <c r="V77" s="112"/>
      <c r="W77" s="113"/>
      <c r="X77" s="116"/>
      <c r="Y77" s="295"/>
      <c r="Z77" s="296"/>
      <c r="AA77" s="117"/>
      <c r="AB77" s="110"/>
      <c r="AC77" s="291"/>
    </row>
    <row r="78" spans="1:29" ht="15.75" customHeight="1">
      <c r="A78" s="312"/>
      <c r="B78" s="100"/>
      <c r="C78" s="293"/>
      <c r="D78" s="294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07"/>
      <c r="S78" s="47"/>
      <c r="T78" s="48"/>
      <c r="U78" s="111"/>
      <c r="V78" s="112"/>
      <c r="W78" s="113"/>
      <c r="X78" s="50"/>
      <c r="Y78" s="295"/>
      <c r="Z78" s="296"/>
      <c r="AA78" s="117"/>
      <c r="AB78" s="110"/>
      <c r="AC78" s="291"/>
    </row>
    <row r="79" spans="1:29" ht="15.75" customHeight="1">
      <c r="A79" s="312"/>
      <c r="B79" s="100"/>
      <c r="C79" s="293"/>
      <c r="D79" s="294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307"/>
      <c r="S79" s="47"/>
      <c r="T79" s="48"/>
      <c r="U79" s="111"/>
      <c r="V79" s="112"/>
      <c r="W79" s="113"/>
      <c r="X79" s="116"/>
      <c r="Y79" s="295"/>
      <c r="Z79" s="296"/>
      <c r="AA79" s="117"/>
      <c r="AB79" s="110"/>
      <c r="AC79" s="291"/>
    </row>
    <row r="80" spans="1:29" ht="15.75" customHeight="1">
      <c r="A80" s="312"/>
      <c r="B80" s="100"/>
      <c r="C80" s="293"/>
      <c r="D80" s="294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07"/>
      <c r="S80" s="47"/>
      <c r="T80" s="48"/>
      <c r="U80" s="111"/>
      <c r="V80" s="112"/>
      <c r="W80" s="113"/>
      <c r="X80" s="116"/>
      <c r="Y80" s="295"/>
      <c r="Z80" s="296"/>
      <c r="AA80" s="117"/>
      <c r="AB80" s="110"/>
      <c r="AC80" s="291"/>
    </row>
    <row r="81" spans="1:29" ht="15.75" customHeight="1">
      <c r="A81" s="312"/>
      <c r="B81" s="100"/>
      <c r="C81" s="293"/>
      <c r="D81" s="294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07"/>
      <c r="S81" s="47"/>
      <c r="T81" s="48"/>
      <c r="U81" s="111"/>
      <c r="V81" s="112"/>
      <c r="W81" s="126"/>
      <c r="X81" s="127"/>
      <c r="Y81" s="295"/>
      <c r="Z81" s="296"/>
      <c r="AA81" s="117"/>
      <c r="AB81" s="110"/>
      <c r="AC81" s="291"/>
    </row>
    <row r="82" spans="1:29" ht="15.75" customHeight="1">
      <c r="A82" s="312"/>
      <c r="B82" s="100"/>
      <c r="C82" s="293"/>
      <c r="D82" s="294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07"/>
      <c r="S82" s="47"/>
      <c r="T82" s="48"/>
      <c r="U82" s="111"/>
      <c r="V82" s="112"/>
      <c r="W82" s="126"/>
      <c r="X82" s="127"/>
      <c r="Y82" s="295"/>
      <c r="Z82" s="296"/>
      <c r="AA82" s="117"/>
      <c r="AB82" s="110"/>
      <c r="AC82" s="291"/>
    </row>
    <row r="83" spans="1:29" ht="15.75" customHeight="1">
      <c r="A83" s="312"/>
      <c r="B83" s="100"/>
      <c r="C83" s="293"/>
      <c r="D83" s="294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07"/>
      <c r="S83" s="47"/>
      <c r="T83" s="48"/>
      <c r="U83" s="111"/>
      <c r="V83" s="112"/>
      <c r="W83" s="126"/>
      <c r="X83" s="127"/>
      <c r="Y83" s="295"/>
      <c r="Z83" s="296"/>
      <c r="AA83" s="117"/>
      <c r="AB83" s="110"/>
      <c r="AC83" s="291"/>
    </row>
    <row r="84" spans="1:29" ht="15.75" customHeight="1">
      <c r="A84" s="312"/>
      <c r="B84" s="100"/>
      <c r="C84" s="293"/>
      <c r="D84" s="294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07"/>
      <c r="S84" s="47"/>
      <c r="T84" s="48"/>
      <c r="U84" s="111"/>
      <c r="V84" s="112"/>
      <c r="W84" s="126"/>
      <c r="X84" s="127"/>
      <c r="Y84" s="295"/>
      <c r="Z84" s="296"/>
      <c r="AA84" s="117"/>
      <c r="AB84" s="110"/>
      <c r="AC84" s="291"/>
    </row>
    <row r="85" spans="1:29" ht="15.75" customHeight="1">
      <c r="A85" s="312"/>
      <c r="B85" s="100"/>
      <c r="C85" s="293"/>
      <c r="D85" s="294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07"/>
      <c r="S85" s="47"/>
      <c r="T85" s="48"/>
      <c r="U85" s="111"/>
      <c r="V85" s="112"/>
      <c r="W85" s="126"/>
      <c r="X85" s="127"/>
      <c r="Y85" s="295"/>
      <c r="Z85" s="296"/>
      <c r="AA85" s="117"/>
      <c r="AB85" s="110"/>
      <c r="AC85" s="291"/>
    </row>
    <row r="86" spans="1:29" ht="15.75" customHeight="1">
      <c r="A86" s="312"/>
      <c r="B86" s="100"/>
      <c r="C86" s="293"/>
      <c r="D86" s="294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07"/>
      <c r="S86" s="47"/>
      <c r="T86" s="48"/>
      <c r="U86" s="111"/>
      <c r="V86" s="112"/>
      <c r="W86" s="126"/>
      <c r="X86" s="127"/>
      <c r="Y86" s="295"/>
      <c r="Z86" s="296"/>
      <c r="AA86" s="117"/>
      <c r="AB86" s="110"/>
      <c r="AC86" s="291"/>
    </row>
    <row r="87" spans="1:29" ht="15.75" customHeight="1">
      <c r="A87" s="312"/>
      <c r="B87" s="100"/>
      <c r="C87" s="293"/>
      <c r="D87" s="294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07"/>
      <c r="S87" s="47"/>
      <c r="T87" s="48"/>
      <c r="U87" s="111"/>
      <c r="V87" s="112"/>
      <c r="W87" s="126"/>
      <c r="X87" s="127"/>
      <c r="Y87" s="295"/>
      <c r="Z87" s="296"/>
      <c r="AA87" s="117"/>
      <c r="AB87" s="110"/>
      <c r="AC87" s="291"/>
    </row>
    <row r="88" spans="1:29" ht="15.75" customHeight="1">
      <c r="A88" s="312"/>
      <c r="B88" s="100"/>
      <c r="C88" s="293"/>
      <c r="D88" s="294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07"/>
      <c r="S88" s="119"/>
      <c r="T88" s="120"/>
      <c r="U88" s="130"/>
      <c r="V88" s="131"/>
      <c r="W88" s="126"/>
      <c r="X88" s="127"/>
      <c r="Y88" s="295"/>
      <c r="Z88" s="296"/>
      <c r="AA88" s="165"/>
      <c r="AB88" s="125"/>
      <c r="AC88" s="291"/>
    </row>
    <row r="89" spans="1:29" ht="15.75" customHeight="1" thickBot="1">
      <c r="A89" s="313"/>
      <c r="B89" s="133" t="s">
        <v>117</v>
      </c>
      <c r="C89" s="297"/>
      <c r="D89" s="297"/>
      <c r="E89" s="134"/>
      <c r="F89" s="167"/>
      <c r="G89" s="135"/>
      <c r="H89" s="69"/>
      <c r="I89" s="136">
        <f t="shared" ref="I89:J89" si="34">AVERAGE(I73:I88)</f>
        <v>3.75</v>
      </c>
      <c r="J89" s="137">
        <f t="shared" si="34"/>
        <v>3225</v>
      </c>
      <c r="K89" s="138">
        <f t="shared" ref="K89" si="35">J89/I89</f>
        <v>860</v>
      </c>
      <c r="L89" s="136">
        <f t="shared" ref="L89:M89" si="36">AVERAGE(L73:L88)</f>
        <v>3.75</v>
      </c>
      <c r="M89" s="137">
        <f t="shared" si="36"/>
        <v>2865.2349325489186</v>
      </c>
      <c r="N89" s="138">
        <f>M89/L89</f>
        <v>764.06264867971163</v>
      </c>
      <c r="O89" s="139">
        <f>L89-I89</f>
        <v>0</v>
      </c>
      <c r="P89" s="140">
        <f>N89-K89</f>
        <v>-95.937351320288371</v>
      </c>
      <c r="Q89" s="141">
        <f>N89/K89</f>
        <v>0.88844494032524612</v>
      </c>
      <c r="R89" s="308"/>
      <c r="S89" s="142">
        <f>S73</f>
        <v>0.29166666666666669</v>
      </c>
      <c r="T89" s="143">
        <f>INDEX(T73:T88,COUNTA(T73:T88))</f>
        <v>0.40028935185185183</v>
      </c>
      <c r="U89" s="144"/>
      <c r="V89" s="166"/>
      <c r="W89" s="167"/>
      <c r="X89" s="138"/>
      <c r="Y89" s="298"/>
      <c r="Z89" s="299"/>
      <c r="AA89" s="168">
        <f>M89-J89</f>
        <v>-359.76506745108145</v>
      </c>
      <c r="AB89" s="141">
        <f>M89/J89</f>
        <v>0.88844494032524601</v>
      </c>
      <c r="AC89" s="292"/>
    </row>
    <row r="90" spans="1:29" ht="15.75" customHeight="1">
      <c r="A90" s="300" t="s">
        <v>139</v>
      </c>
      <c r="B90" s="114" t="s">
        <v>114</v>
      </c>
      <c r="C90" s="304" t="s">
        <v>140</v>
      </c>
      <c r="D90" s="305"/>
      <c r="E90" s="147">
        <v>25.64</v>
      </c>
      <c r="F90" s="97">
        <v>1077</v>
      </c>
      <c r="G90" s="148">
        <f t="shared" ref="G90:G93" si="37">E90*F90</f>
        <v>27614.28</v>
      </c>
      <c r="H90" s="149"/>
      <c r="I90" s="150">
        <v>11</v>
      </c>
      <c r="J90" s="151">
        <v>3600</v>
      </c>
      <c r="K90" s="152">
        <f>J90/I90</f>
        <v>327.27272727272725</v>
      </c>
      <c r="L90" s="153">
        <v>11</v>
      </c>
      <c r="M90" s="151">
        <f>F90/V90*60</f>
        <v>3154.7599674532298</v>
      </c>
      <c r="N90" s="152">
        <f>M90/L90</f>
        <v>286.79636067756633</v>
      </c>
      <c r="O90" s="154">
        <f>L90-I90</f>
        <v>0</v>
      </c>
      <c r="P90" s="155">
        <f>N90-K90</f>
        <v>-40.476366595160925</v>
      </c>
      <c r="Q90" s="156">
        <f>N90/K90</f>
        <v>0.87632221318145276</v>
      </c>
      <c r="R90" s="306">
        <f>Q106</f>
        <v>0.86837282398602023</v>
      </c>
      <c r="S90" s="157">
        <v>0.70833333333333337</v>
      </c>
      <c r="T90" s="158">
        <v>0.72255787037037034</v>
      </c>
      <c r="U90" s="159"/>
      <c r="V90" s="160">
        <v>20.483333333333231</v>
      </c>
      <c r="W90" s="158"/>
      <c r="X90" s="169"/>
      <c r="Y90" s="309"/>
      <c r="Z90" s="310"/>
      <c r="AA90" s="115">
        <f>M90-J90</f>
        <v>-445.24003254677018</v>
      </c>
      <c r="AB90" s="156">
        <f>M90/J90</f>
        <v>0.87632221318145276</v>
      </c>
      <c r="AC90" s="290">
        <f>AB106</f>
        <v>0.86837282398602011</v>
      </c>
    </row>
    <row r="91" spans="1:29" ht="15.75" customHeight="1">
      <c r="A91" s="301"/>
      <c r="B91" s="100" t="s">
        <v>114</v>
      </c>
      <c r="C91" s="293" t="s">
        <v>141</v>
      </c>
      <c r="D91" s="294"/>
      <c r="E91" s="101">
        <v>29.52</v>
      </c>
      <c r="F91" s="102">
        <v>1328</v>
      </c>
      <c r="G91" s="103">
        <f t="shared" si="37"/>
        <v>39202.559999999998</v>
      </c>
      <c r="H91" s="26"/>
      <c r="I91" s="104">
        <v>17</v>
      </c>
      <c r="J91" s="105">
        <v>3600</v>
      </c>
      <c r="K91" s="106">
        <f t="shared" si="29"/>
        <v>211.76470588235293</v>
      </c>
      <c r="L91" s="107">
        <v>17</v>
      </c>
      <c r="M91" s="105">
        <f>F91/V91*60</f>
        <v>3118.5909980430533</v>
      </c>
      <c r="N91" s="106">
        <f>M91/L91</f>
        <v>183.4465292966502</v>
      </c>
      <c r="O91" s="108">
        <f>L91-I91</f>
        <v>0</v>
      </c>
      <c r="P91" s="109">
        <f>N91-K91</f>
        <v>-28.31817658570273</v>
      </c>
      <c r="Q91" s="110">
        <f>N91/K91</f>
        <v>0.86627527723418152</v>
      </c>
      <c r="R91" s="307"/>
      <c r="S91" s="47">
        <v>0.72600694444444447</v>
      </c>
      <c r="T91" s="48">
        <v>0.74375000000000002</v>
      </c>
      <c r="U91" s="111">
        <v>4.9666666666667503</v>
      </c>
      <c r="V91" s="112">
        <v>25.549999999999997</v>
      </c>
      <c r="W91" s="113"/>
      <c r="X91" s="13"/>
      <c r="Y91" s="295"/>
      <c r="Z91" s="296"/>
      <c r="AA91" s="117">
        <f>M91-J91</f>
        <v>-481.40900195694667</v>
      </c>
      <c r="AB91" s="110">
        <f>M91/J91</f>
        <v>0.86627527723418152</v>
      </c>
      <c r="AC91" s="291"/>
    </row>
    <row r="92" spans="1:29" ht="15.75" customHeight="1">
      <c r="A92" s="301"/>
      <c r="B92" s="100" t="s">
        <v>114</v>
      </c>
      <c r="C92" s="293" t="s">
        <v>142</v>
      </c>
      <c r="D92" s="294"/>
      <c r="E92" s="101">
        <v>29.85</v>
      </c>
      <c r="F92" s="102">
        <v>1445</v>
      </c>
      <c r="G92" s="103">
        <f t="shared" si="37"/>
        <v>43133.25</v>
      </c>
      <c r="H92" s="26"/>
      <c r="I92" s="104">
        <v>17</v>
      </c>
      <c r="J92" s="105">
        <v>3600</v>
      </c>
      <c r="K92" s="106">
        <f t="shared" si="29"/>
        <v>211.76470588235293</v>
      </c>
      <c r="L92" s="107">
        <v>17</v>
      </c>
      <c r="M92" s="105">
        <f>F92/V92*60</f>
        <v>3116.8364289993851</v>
      </c>
      <c r="N92" s="106">
        <f>M92/L92</f>
        <v>183.34331935290501</v>
      </c>
      <c r="O92" s="108">
        <f>L92-I92</f>
        <v>0</v>
      </c>
      <c r="P92" s="109">
        <f>N92-K92</f>
        <v>-28.421386529447915</v>
      </c>
      <c r="Q92" s="110">
        <f>N92/K92</f>
        <v>0.86578789694427372</v>
      </c>
      <c r="R92" s="307"/>
      <c r="S92" s="47">
        <v>0.74734953703703699</v>
      </c>
      <c r="T92" s="48">
        <v>0.76666666666666672</v>
      </c>
      <c r="U92" s="111">
        <v>5.1833333333332376</v>
      </c>
      <c r="V92" s="112">
        <v>27.816666666666805</v>
      </c>
      <c r="W92" s="113"/>
      <c r="X92" s="13"/>
      <c r="Y92" s="295"/>
      <c r="Z92" s="296"/>
      <c r="AA92" s="117">
        <f>M92-J92</f>
        <v>-483.16357100061487</v>
      </c>
      <c r="AB92" s="110">
        <f>M92/J92</f>
        <v>0.86578789694427361</v>
      </c>
      <c r="AC92" s="291"/>
    </row>
    <row r="93" spans="1:29" ht="15.75" customHeight="1">
      <c r="A93" s="301"/>
      <c r="B93" s="100" t="s">
        <v>120</v>
      </c>
      <c r="C93" s="293" t="s">
        <v>143</v>
      </c>
      <c r="D93" s="294"/>
      <c r="E93" s="101">
        <v>28.57</v>
      </c>
      <c r="F93" s="102">
        <v>1552</v>
      </c>
      <c r="G93" s="103">
        <f t="shared" si="37"/>
        <v>44340.639999999999</v>
      </c>
      <c r="H93" s="26"/>
      <c r="I93" s="104">
        <v>12</v>
      </c>
      <c r="J93" s="105">
        <v>3600</v>
      </c>
      <c r="K93" s="106">
        <f t="shared" si="29"/>
        <v>300</v>
      </c>
      <c r="L93" s="107">
        <v>12</v>
      </c>
      <c r="M93" s="105">
        <f>F93/V93*60</f>
        <v>3114.3812709030231</v>
      </c>
      <c r="N93" s="106">
        <f>M93/L93</f>
        <v>259.53177257525192</v>
      </c>
      <c r="O93" s="108">
        <f>L93-I93</f>
        <v>0</v>
      </c>
      <c r="P93" s="109">
        <f>N93-K93</f>
        <v>-40.468227424748079</v>
      </c>
      <c r="Q93" s="110">
        <f>N93/K93</f>
        <v>0.86510590858417302</v>
      </c>
      <c r="R93" s="307"/>
      <c r="S93" s="47">
        <v>0.77090277777777783</v>
      </c>
      <c r="T93" s="48">
        <v>0.79166666666666663</v>
      </c>
      <c r="U93" s="111">
        <v>6.0999999999999943</v>
      </c>
      <c r="V93" s="112">
        <v>29.899999999999878</v>
      </c>
      <c r="W93" s="113"/>
      <c r="X93" s="116"/>
      <c r="Y93" s="295"/>
      <c r="Z93" s="296"/>
      <c r="AA93" s="117">
        <f>M93-J93</f>
        <v>-485.61872909697695</v>
      </c>
      <c r="AB93" s="110">
        <f>M93/J93</f>
        <v>0.86510590858417302</v>
      </c>
      <c r="AC93" s="291"/>
    </row>
    <row r="94" spans="1:29" ht="15.75" customHeight="1">
      <c r="A94" s="302"/>
      <c r="B94" s="100"/>
      <c r="C94" s="293"/>
      <c r="D94" s="294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307"/>
      <c r="S94" s="47"/>
      <c r="T94" s="48"/>
      <c r="U94" s="111"/>
      <c r="V94" s="112"/>
      <c r="W94" s="113"/>
      <c r="X94" s="116"/>
      <c r="Y94" s="295"/>
      <c r="Z94" s="296"/>
      <c r="AA94" s="117"/>
      <c r="AB94" s="110"/>
      <c r="AC94" s="291"/>
    </row>
    <row r="95" spans="1:29" ht="15.75" customHeight="1">
      <c r="A95" s="302"/>
      <c r="B95" s="100"/>
      <c r="C95" s="293"/>
      <c r="D95" s="294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07"/>
      <c r="S95" s="47"/>
      <c r="T95" s="48"/>
      <c r="U95" s="111"/>
      <c r="V95" s="112"/>
      <c r="W95" s="113"/>
      <c r="X95" s="50"/>
      <c r="Y95" s="295"/>
      <c r="Z95" s="296"/>
      <c r="AA95" s="117"/>
      <c r="AB95" s="110"/>
      <c r="AC95" s="291"/>
    </row>
    <row r="96" spans="1:29" ht="15.75" customHeight="1">
      <c r="A96" s="302"/>
      <c r="B96" s="100"/>
      <c r="C96" s="293"/>
      <c r="D96" s="294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307"/>
      <c r="S96" s="47"/>
      <c r="T96" s="48"/>
      <c r="U96" s="111"/>
      <c r="V96" s="112"/>
      <c r="W96" s="113"/>
      <c r="X96" s="116"/>
      <c r="Y96" s="295"/>
      <c r="Z96" s="296"/>
      <c r="AA96" s="117"/>
      <c r="AB96" s="110"/>
      <c r="AC96" s="291"/>
    </row>
    <row r="97" spans="1:29" ht="15.75" customHeight="1">
      <c r="A97" s="302"/>
      <c r="B97" s="100"/>
      <c r="C97" s="293"/>
      <c r="D97" s="294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07"/>
      <c r="S97" s="47"/>
      <c r="T97" s="48"/>
      <c r="U97" s="111"/>
      <c r="V97" s="112"/>
      <c r="W97" s="113"/>
      <c r="X97" s="116"/>
      <c r="Y97" s="295"/>
      <c r="Z97" s="296"/>
      <c r="AA97" s="117"/>
      <c r="AB97" s="110"/>
      <c r="AC97" s="291"/>
    </row>
    <row r="98" spans="1:29" ht="15.75" customHeight="1">
      <c r="A98" s="302"/>
      <c r="B98" s="100"/>
      <c r="C98" s="293"/>
      <c r="D98" s="294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07"/>
      <c r="S98" s="47"/>
      <c r="T98" s="48"/>
      <c r="U98" s="111"/>
      <c r="V98" s="112"/>
      <c r="W98" s="126"/>
      <c r="X98" s="127"/>
      <c r="Y98" s="295"/>
      <c r="Z98" s="296"/>
      <c r="AA98" s="117"/>
      <c r="AB98" s="110"/>
      <c r="AC98" s="291"/>
    </row>
    <row r="99" spans="1:29" ht="15.75" customHeight="1">
      <c r="A99" s="302"/>
      <c r="B99" s="100"/>
      <c r="C99" s="293"/>
      <c r="D99" s="294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07"/>
      <c r="S99" s="47"/>
      <c r="T99" s="48"/>
      <c r="U99" s="111"/>
      <c r="V99" s="112"/>
      <c r="W99" s="126"/>
      <c r="X99" s="127"/>
      <c r="Y99" s="295"/>
      <c r="Z99" s="296"/>
      <c r="AA99" s="117"/>
      <c r="AB99" s="110"/>
      <c r="AC99" s="291"/>
    </row>
    <row r="100" spans="1:29" ht="15.75" customHeight="1">
      <c r="A100" s="302"/>
      <c r="B100" s="100"/>
      <c r="C100" s="293"/>
      <c r="D100" s="294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07"/>
      <c r="S100" s="47"/>
      <c r="T100" s="48"/>
      <c r="U100" s="111"/>
      <c r="V100" s="112"/>
      <c r="W100" s="126"/>
      <c r="X100" s="127"/>
      <c r="Y100" s="295"/>
      <c r="Z100" s="296"/>
      <c r="AA100" s="117"/>
      <c r="AB100" s="110"/>
      <c r="AC100" s="291"/>
    </row>
    <row r="101" spans="1:29" ht="15.75" customHeight="1">
      <c r="A101" s="302"/>
      <c r="B101" s="100"/>
      <c r="C101" s="293"/>
      <c r="D101" s="294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07"/>
      <c r="S101" s="47"/>
      <c r="T101" s="48"/>
      <c r="U101" s="111"/>
      <c r="V101" s="112"/>
      <c r="W101" s="126"/>
      <c r="X101" s="127"/>
      <c r="Y101" s="295"/>
      <c r="Z101" s="296"/>
      <c r="AA101" s="117"/>
      <c r="AB101" s="110"/>
      <c r="AC101" s="291"/>
    </row>
    <row r="102" spans="1:29" ht="15.75" customHeight="1">
      <c r="A102" s="302"/>
      <c r="B102" s="100"/>
      <c r="C102" s="293"/>
      <c r="D102" s="294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07"/>
      <c r="S102" s="47"/>
      <c r="T102" s="48"/>
      <c r="U102" s="111"/>
      <c r="V102" s="112"/>
      <c r="W102" s="126"/>
      <c r="X102" s="127"/>
      <c r="Y102" s="295"/>
      <c r="Z102" s="296"/>
      <c r="AA102" s="117"/>
      <c r="AB102" s="110"/>
      <c r="AC102" s="291"/>
    </row>
    <row r="103" spans="1:29" ht="15.75" customHeight="1">
      <c r="A103" s="302"/>
      <c r="B103" s="100"/>
      <c r="C103" s="293"/>
      <c r="D103" s="294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07"/>
      <c r="S103" s="47"/>
      <c r="T103" s="48"/>
      <c r="U103" s="111"/>
      <c r="V103" s="112"/>
      <c r="W103" s="126"/>
      <c r="X103" s="127"/>
      <c r="Y103" s="295"/>
      <c r="Z103" s="296"/>
      <c r="AA103" s="117"/>
      <c r="AB103" s="110"/>
      <c r="AC103" s="291"/>
    </row>
    <row r="104" spans="1:29" ht="15.75" customHeight="1">
      <c r="A104" s="302"/>
      <c r="B104" s="100"/>
      <c r="C104" s="293"/>
      <c r="D104" s="294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07"/>
      <c r="S104" s="47"/>
      <c r="T104" s="48"/>
      <c r="U104" s="111"/>
      <c r="V104" s="112"/>
      <c r="W104" s="126"/>
      <c r="X104" s="127"/>
      <c r="Y104" s="295"/>
      <c r="Z104" s="296"/>
      <c r="AA104" s="117"/>
      <c r="AB104" s="110"/>
      <c r="AC104" s="291"/>
    </row>
    <row r="105" spans="1:29" ht="15.75" customHeight="1">
      <c r="A105" s="302"/>
      <c r="B105" s="100"/>
      <c r="C105" s="293"/>
      <c r="D105" s="294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07"/>
      <c r="S105" s="119"/>
      <c r="T105" s="120"/>
      <c r="U105" s="130"/>
      <c r="V105" s="131"/>
      <c r="W105" s="126"/>
      <c r="X105" s="127"/>
      <c r="Y105" s="295"/>
      <c r="Z105" s="296"/>
      <c r="AA105" s="165"/>
      <c r="AB105" s="125"/>
      <c r="AC105" s="291"/>
    </row>
    <row r="106" spans="1:29" ht="15.75" customHeight="1" thickBot="1">
      <c r="A106" s="303"/>
      <c r="B106" s="133" t="s">
        <v>117</v>
      </c>
      <c r="C106" s="297"/>
      <c r="D106" s="297"/>
      <c r="E106" s="134"/>
      <c r="F106" s="167"/>
      <c r="G106" s="135"/>
      <c r="H106" s="69"/>
      <c r="I106" s="136">
        <f t="shared" ref="I106:J106" si="38">AVERAGE(I90:I105)</f>
        <v>14.25</v>
      </c>
      <c r="J106" s="137">
        <f t="shared" si="38"/>
        <v>3600</v>
      </c>
      <c r="K106" s="138">
        <f t="shared" ref="K106" si="39">J106/I106</f>
        <v>252.63157894736841</v>
      </c>
      <c r="L106" s="136">
        <f t="shared" ref="L106:M106" si="40">AVERAGE(L90:L105)</f>
        <v>14.25</v>
      </c>
      <c r="M106" s="137">
        <f t="shared" si="40"/>
        <v>3126.1421663496726</v>
      </c>
      <c r="N106" s="138">
        <f t="shared" ref="N106:N111" si="41">M106/L106</f>
        <v>219.37839763857352</v>
      </c>
      <c r="O106" s="139">
        <f t="shared" ref="O106:O111" si="42">L106-I106</f>
        <v>0</v>
      </c>
      <c r="P106" s="140">
        <f t="shared" ref="P106:P111" si="43">N106-K106</f>
        <v>-33.253181308794893</v>
      </c>
      <c r="Q106" s="141">
        <f t="shared" ref="Q106:Q111" si="44">N106/K106</f>
        <v>0.86837282398602023</v>
      </c>
      <c r="R106" s="308"/>
      <c r="S106" s="142">
        <f>S90</f>
        <v>0.70833333333333337</v>
      </c>
      <c r="T106" s="143">
        <f>INDEX(T90:T105,COUNTA(T90:T105))</f>
        <v>0.79166666666666663</v>
      </c>
      <c r="U106" s="144"/>
      <c r="V106" s="166"/>
      <c r="W106" s="167"/>
      <c r="X106" s="138"/>
      <c r="Y106" s="298"/>
      <c r="Z106" s="299"/>
      <c r="AA106" s="168">
        <f t="shared" ref="AA106:AA111" si="45">M106-J106</f>
        <v>-473.85783365032739</v>
      </c>
      <c r="AB106" s="141">
        <f t="shared" ref="AB106:AB111" si="46">M106/J106</f>
        <v>0.86837282398602011</v>
      </c>
      <c r="AC106" s="292"/>
    </row>
    <row r="107" spans="1:29" ht="15.75" customHeight="1">
      <c r="A107" s="311" t="s">
        <v>144</v>
      </c>
      <c r="B107" s="114" t="s">
        <v>120</v>
      </c>
      <c r="C107" s="304" t="s">
        <v>217</v>
      </c>
      <c r="D107" s="305"/>
      <c r="E107" s="147">
        <v>22.48</v>
      </c>
      <c r="F107" s="97">
        <v>2336</v>
      </c>
      <c r="G107" s="148">
        <f t="shared" ref="G107:G111" si="47">E107*F107</f>
        <v>52513.279999999999</v>
      </c>
      <c r="H107" s="149"/>
      <c r="I107" s="150">
        <v>5</v>
      </c>
      <c r="J107" s="151">
        <v>3000</v>
      </c>
      <c r="K107" s="152">
        <f>J107/I107</f>
        <v>600</v>
      </c>
      <c r="L107" s="153">
        <v>5</v>
      </c>
      <c r="M107" s="151">
        <f>F107/V107*60</f>
        <v>2661.2658227848087</v>
      </c>
      <c r="N107" s="152">
        <f t="shared" si="41"/>
        <v>532.25316455696179</v>
      </c>
      <c r="O107" s="154">
        <f t="shared" si="42"/>
        <v>0</v>
      </c>
      <c r="P107" s="155">
        <f t="shared" si="43"/>
        <v>-67.746835443038208</v>
      </c>
      <c r="Q107" s="156">
        <f t="shared" si="44"/>
        <v>0.88708860759493635</v>
      </c>
      <c r="R107" s="306">
        <f>Q123</f>
        <v>0.89176480212622689</v>
      </c>
      <c r="S107" s="157">
        <v>0.70856481481481481</v>
      </c>
      <c r="T107" s="158">
        <v>0.74513888888888891</v>
      </c>
      <c r="U107" s="159"/>
      <c r="V107" s="160">
        <v>52.666666666666693</v>
      </c>
      <c r="W107" s="161"/>
      <c r="X107" s="162"/>
      <c r="Y107" s="309"/>
      <c r="Z107" s="310"/>
      <c r="AA107" s="115">
        <f t="shared" si="45"/>
        <v>-338.73417721519127</v>
      </c>
      <c r="AB107" s="156">
        <f t="shared" si="46"/>
        <v>0.88708860759493624</v>
      </c>
      <c r="AC107" s="290">
        <f>AB123</f>
        <v>0.89176480212622689</v>
      </c>
    </row>
    <row r="108" spans="1:29" ht="15.75" customHeight="1">
      <c r="A108" s="312"/>
      <c r="B108" s="100" t="s">
        <v>120</v>
      </c>
      <c r="C108" s="293" t="s">
        <v>148</v>
      </c>
      <c r="D108" s="294"/>
      <c r="E108" s="101">
        <v>24.54</v>
      </c>
      <c r="F108" s="102">
        <v>2425</v>
      </c>
      <c r="G108" s="103">
        <f t="shared" si="47"/>
        <v>59509.5</v>
      </c>
      <c r="H108" s="26"/>
      <c r="I108" s="104">
        <v>4</v>
      </c>
      <c r="J108" s="105">
        <v>3000</v>
      </c>
      <c r="K108" s="106">
        <f t="shared" ref="K108:K111" si="48">J108/I108</f>
        <v>750</v>
      </c>
      <c r="L108" s="107">
        <v>4</v>
      </c>
      <c r="M108" s="105">
        <f>F108/V108*60</f>
        <v>2660.7741542212757</v>
      </c>
      <c r="N108" s="106">
        <f t="shared" si="41"/>
        <v>665.19353855531892</v>
      </c>
      <c r="O108" s="108">
        <f t="shared" si="42"/>
        <v>0</v>
      </c>
      <c r="P108" s="109">
        <f t="shared" si="43"/>
        <v>-84.806461444681077</v>
      </c>
      <c r="Q108" s="110">
        <f t="shared" si="44"/>
        <v>0.88692471807375861</v>
      </c>
      <c r="R108" s="307"/>
      <c r="S108" s="47">
        <v>0.74883101851851852</v>
      </c>
      <c r="T108" s="48">
        <v>0.78680555555555554</v>
      </c>
      <c r="U108" s="111">
        <v>5.3166666666666451</v>
      </c>
      <c r="V108" s="112">
        <v>54.683333333333302</v>
      </c>
      <c r="W108" s="113"/>
      <c r="X108" s="116"/>
      <c r="Y108" s="295"/>
      <c r="Z108" s="296"/>
      <c r="AA108" s="117">
        <f t="shared" si="45"/>
        <v>-339.22584577872431</v>
      </c>
      <c r="AB108" s="110">
        <f t="shared" si="46"/>
        <v>0.88692471807375861</v>
      </c>
      <c r="AC108" s="291"/>
    </row>
    <row r="109" spans="1:29" ht="15.75" customHeight="1">
      <c r="A109" s="312"/>
      <c r="B109" s="100" t="s">
        <v>120</v>
      </c>
      <c r="C109" s="293" t="s">
        <v>146</v>
      </c>
      <c r="D109" s="294"/>
      <c r="E109" s="101">
        <v>18.18</v>
      </c>
      <c r="F109" s="102">
        <v>695</v>
      </c>
      <c r="G109" s="103">
        <f t="shared" si="47"/>
        <v>12635.1</v>
      </c>
      <c r="H109" s="26"/>
      <c r="I109" s="104">
        <v>4</v>
      </c>
      <c r="J109" s="105">
        <v>3300</v>
      </c>
      <c r="K109" s="106">
        <f t="shared" si="48"/>
        <v>825</v>
      </c>
      <c r="L109" s="107">
        <v>4</v>
      </c>
      <c r="M109" s="105">
        <f>F109/V109*60</f>
        <v>2950.4716981132024</v>
      </c>
      <c r="N109" s="106">
        <f t="shared" si="41"/>
        <v>737.61792452830059</v>
      </c>
      <c r="O109" s="108">
        <f t="shared" si="42"/>
        <v>0</v>
      </c>
      <c r="P109" s="109">
        <f t="shared" si="43"/>
        <v>-87.382075471699409</v>
      </c>
      <c r="Q109" s="110">
        <f t="shared" si="44"/>
        <v>0.89408233276157645</v>
      </c>
      <c r="R109" s="307"/>
      <c r="S109" s="47">
        <v>0.79027777777777775</v>
      </c>
      <c r="T109" s="48">
        <v>0.80009259259259258</v>
      </c>
      <c r="U109" s="111">
        <v>4.9999999999999822</v>
      </c>
      <c r="V109" s="112">
        <v>14.133333333333358</v>
      </c>
      <c r="W109" s="113"/>
      <c r="X109" s="116"/>
      <c r="Y109" s="295"/>
      <c r="Z109" s="296"/>
      <c r="AA109" s="117">
        <f t="shared" si="45"/>
        <v>-349.52830188679764</v>
      </c>
      <c r="AB109" s="110">
        <f t="shared" si="46"/>
        <v>0.89408233276157645</v>
      </c>
      <c r="AC109" s="291"/>
    </row>
    <row r="110" spans="1:29" ht="15.75" customHeight="1">
      <c r="A110" s="312"/>
      <c r="B110" s="100" t="s">
        <v>120</v>
      </c>
      <c r="C110" s="293" t="s">
        <v>145</v>
      </c>
      <c r="D110" s="294"/>
      <c r="E110" s="101">
        <v>16.7</v>
      </c>
      <c r="F110" s="102">
        <v>1545</v>
      </c>
      <c r="G110" s="103">
        <f t="shared" si="47"/>
        <v>25801.5</v>
      </c>
      <c r="H110" s="26"/>
      <c r="I110" s="104">
        <v>3</v>
      </c>
      <c r="J110" s="105">
        <v>3300</v>
      </c>
      <c r="K110" s="106">
        <f t="shared" si="48"/>
        <v>1100</v>
      </c>
      <c r="L110" s="107">
        <v>3</v>
      </c>
      <c r="M110" s="105">
        <f>F110/V110*60</f>
        <v>2950.663129973484</v>
      </c>
      <c r="N110" s="106">
        <f t="shared" si="41"/>
        <v>983.55437665782802</v>
      </c>
      <c r="O110" s="108">
        <f t="shared" si="42"/>
        <v>0</v>
      </c>
      <c r="P110" s="109">
        <f t="shared" si="43"/>
        <v>-116.44562334217198</v>
      </c>
      <c r="Q110" s="110">
        <f t="shared" si="44"/>
        <v>0.89414034241620732</v>
      </c>
      <c r="R110" s="307"/>
      <c r="S110" s="47">
        <v>0.8041666666666667</v>
      </c>
      <c r="T110" s="48">
        <v>0.82598379629629626</v>
      </c>
      <c r="U110" s="111">
        <v>5.8666666666667311</v>
      </c>
      <c r="V110" s="112">
        <v>31.416666666666568</v>
      </c>
      <c r="W110" s="113"/>
      <c r="X110" s="116"/>
      <c r="Y110" s="295"/>
      <c r="Z110" s="296"/>
      <c r="AA110" s="117">
        <f t="shared" si="45"/>
        <v>-349.33687002651595</v>
      </c>
      <c r="AB110" s="110">
        <f t="shared" si="46"/>
        <v>0.89414034241620732</v>
      </c>
      <c r="AC110" s="291"/>
    </row>
    <row r="111" spans="1:29" ht="15.75" customHeight="1">
      <c r="A111" s="312"/>
      <c r="B111" s="100" t="s">
        <v>120</v>
      </c>
      <c r="C111" s="293" t="s">
        <v>150</v>
      </c>
      <c r="D111" s="294"/>
      <c r="E111" s="101">
        <v>17.89</v>
      </c>
      <c r="F111" s="102">
        <v>4534</v>
      </c>
      <c r="G111" s="103">
        <f t="shared" si="47"/>
        <v>81113.260000000009</v>
      </c>
      <c r="H111" s="13"/>
      <c r="I111" s="104">
        <v>4</v>
      </c>
      <c r="J111" s="105">
        <v>3300</v>
      </c>
      <c r="K111" s="106">
        <f t="shared" si="48"/>
        <v>825</v>
      </c>
      <c r="L111" s="118">
        <v>4</v>
      </c>
      <c r="M111" s="105">
        <f>F111/V111*60</f>
        <v>2955.8855487142373</v>
      </c>
      <c r="N111" s="106">
        <f t="shared" si="41"/>
        <v>738.97138717855933</v>
      </c>
      <c r="O111" s="108">
        <f t="shared" si="42"/>
        <v>0</v>
      </c>
      <c r="P111" s="109">
        <f t="shared" si="43"/>
        <v>-86.028612821440674</v>
      </c>
      <c r="Q111" s="110">
        <f t="shared" si="44"/>
        <v>0.89572289354976886</v>
      </c>
      <c r="R111" s="307"/>
      <c r="S111" s="47">
        <v>0.82916666666666672</v>
      </c>
      <c r="T111" s="48">
        <v>0.89307870370370368</v>
      </c>
      <c r="U111" s="111">
        <v>4.5833333333334636</v>
      </c>
      <c r="V111" s="112">
        <v>92.033333333333218</v>
      </c>
      <c r="W111" s="113"/>
      <c r="X111" s="116"/>
      <c r="Y111" s="295"/>
      <c r="Z111" s="296"/>
      <c r="AA111" s="117">
        <f t="shared" si="45"/>
        <v>-344.1144512857627</v>
      </c>
      <c r="AB111" s="110">
        <f t="shared" si="46"/>
        <v>0.89572289354976886</v>
      </c>
      <c r="AC111" s="291"/>
    </row>
    <row r="112" spans="1:29" ht="15.75" customHeight="1">
      <c r="A112" s="312"/>
      <c r="B112" s="100"/>
      <c r="C112" s="293"/>
      <c r="D112" s="294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07"/>
      <c r="S112" s="47"/>
      <c r="T112" s="48"/>
      <c r="U112" s="111"/>
      <c r="V112" s="112"/>
      <c r="W112" s="113"/>
      <c r="X112" s="116"/>
      <c r="Y112" s="295"/>
      <c r="Z112" s="296"/>
      <c r="AA112" s="117"/>
      <c r="AB112" s="110"/>
      <c r="AC112" s="291"/>
    </row>
    <row r="113" spans="1:29" ht="15.75" customHeight="1">
      <c r="A113" s="312"/>
      <c r="B113" s="100"/>
      <c r="C113" s="293"/>
      <c r="D113" s="294"/>
      <c r="E113" s="101"/>
      <c r="F113" s="102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307"/>
      <c r="S113" s="47"/>
      <c r="T113" s="48"/>
      <c r="U113" s="111"/>
      <c r="V113" s="112"/>
      <c r="W113" s="113"/>
      <c r="X113" s="116"/>
      <c r="Y113" s="295"/>
      <c r="Z113" s="296"/>
      <c r="AA113" s="117"/>
      <c r="AB113" s="110"/>
      <c r="AC113" s="291"/>
    </row>
    <row r="114" spans="1:29" ht="15.75" customHeight="1">
      <c r="A114" s="312"/>
      <c r="B114" s="100"/>
      <c r="C114" s="293"/>
      <c r="D114" s="294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07"/>
      <c r="S114" s="47"/>
      <c r="T114" s="48"/>
      <c r="U114" s="111"/>
      <c r="V114" s="112"/>
      <c r="W114" s="113"/>
      <c r="X114" s="116"/>
      <c r="Y114" s="295"/>
      <c r="Z114" s="296"/>
      <c r="AA114" s="117"/>
      <c r="AB114" s="110"/>
      <c r="AC114" s="291"/>
    </row>
    <row r="115" spans="1:29" ht="15.75" customHeight="1">
      <c r="A115" s="312"/>
      <c r="B115" s="100"/>
      <c r="C115" s="293"/>
      <c r="D115" s="294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07"/>
      <c r="S115" s="47"/>
      <c r="T115" s="48"/>
      <c r="U115" s="111"/>
      <c r="V115" s="112"/>
      <c r="W115" s="113"/>
      <c r="X115" s="116"/>
      <c r="Y115" s="295"/>
      <c r="Z115" s="296"/>
      <c r="AA115" s="117"/>
      <c r="AB115" s="110"/>
      <c r="AC115" s="291"/>
    </row>
    <row r="116" spans="1:29" ht="15.75" customHeight="1">
      <c r="A116" s="312"/>
      <c r="B116" s="100"/>
      <c r="C116" s="293"/>
      <c r="D116" s="294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07"/>
      <c r="S116" s="47"/>
      <c r="T116" s="48"/>
      <c r="U116" s="111"/>
      <c r="V116" s="112"/>
      <c r="W116" s="113"/>
      <c r="X116" s="116"/>
      <c r="Y116" s="295"/>
      <c r="Z116" s="296"/>
      <c r="AA116" s="117"/>
      <c r="AB116" s="110"/>
      <c r="AC116" s="291"/>
    </row>
    <row r="117" spans="1:29" ht="15.75" customHeight="1">
      <c r="A117" s="312"/>
      <c r="B117" s="100"/>
      <c r="C117" s="293"/>
      <c r="D117" s="294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07"/>
      <c r="S117" s="47"/>
      <c r="T117" s="48"/>
      <c r="U117" s="111"/>
      <c r="V117" s="112"/>
      <c r="W117" s="113"/>
      <c r="X117" s="116"/>
      <c r="Y117" s="295"/>
      <c r="Z117" s="296"/>
      <c r="AA117" s="117"/>
      <c r="AB117" s="110"/>
      <c r="AC117" s="291"/>
    </row>
    <row r="118" spans="1:29" ht="15.75" customHeight="1">
      <c r="A118" s="312"/>
      <c r="B118" s="100"/>
      <c r="C118" s="293"/>
      <c r="D118" s="294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07"/>
      <c r="S118" s="47"/>
      <c r="T118" s="48"/>
      <c r="U118" s="111"/>
      <c r="V118" s="112"/>
      <c r="W118" s="113"/>
      <c r="X118" s="116"/>
      <c r="Y118" s="295"/>
      <c r="Z118" s="296"/>
      <c r="AA118" s="117"/>
      <c r="AB118" s="110"/>
      <c r="AC118" s="291"/>
    </row>
    <row r="119" spans="1:29" ht="15.75" customHeight="1">
      <c r="A119" s="312"/>
      <c r="B119" s="100"/>
      <c r="C119" s="293"/>
      <c r="D119" s="294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07"/>
      <c r="S119" s="47"/>
      <c r="T119" s="48"/>
      <c r="U119" s="111"/>
      <c r="V119" s="112"/>
      <c r="W119" s="113"/>
      <c r="X119" s="116"/>
      <c r="Y119" s="295"/>
      <c r="Z119" s="296"/>
      <c r="AA119" s="117"/>
      <c r="AB119" s="110"/>
      <c r="AC119" s="291"/>
    </row>
    <row r="120" spans="1:29" ht="15.75" customHeight="1">
      <c r="A120" s="312"/>
      <c r="B120" s="100"/>
      <c r="C120" s="293"/>
      <c r="D120" s="294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07"/>
      <c r="S120" s="47"/>
      <c r="T120" s="48"/>
      <c r="U120" s="111"/>
      <c r="V120" s="112"/>
      <c r="W120" s="113"/>
      <c r="X120" s="116"/>
      <c r="Y120" s="295"/>
      <c r="Z120" s="296"/>
      <c r="AA120" s="117"/>
      <c r="AB120" s="110"/>
      <c r="AC120" s="291"/>
    </row>
    <row r="121" spans="1:29" ht="15.75" customHeight="1">
      <c r="A121" s="312"/>
      <c r="B121" s="100"/>
      <c r="C121" s="293"/>
      <c r="D121" s="294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07"/>
      <c r="S121" s="47"/>
      <c r="T121" s="48"/>
      <c r="U121" s="111"/>
      <c r="V121" s="112"/>
      <c r="W121" s="113"/>
      <c r="X121" s="116"/>
      <c r="Y121" s="295"/>
      <c r="Z121" s="296"/>
      <c r="AA121" s="117"/>
      <c r="AB121" s="110"/>
      <c r="AC121" s="291"/>
    </row>
    <row r="122" spans="1:29" ht="15.75" customHeight="1">
      <c r="A122" s="312"/>
      <c r="B122" s="100"/>
      <c r="C122" s="293"/>
      <c r="D122" s="294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07"/>
      <c r="S122" s="119"/>
      <c r="T122" s="120"/>
      <c r="U122" s="130"/>
      <c r="V122" s="131"/>
      <c r="W122" s="126"/>
      <c r="X122" s="127"/>
      <c r="Y122" s="295"/>
      <c r="Z122" s="296"/>
      <c r="AA122" s="165"/>
      <c r="AB122" s="125"/>
      <c r="AC122" s="291"/>
    </row>
    <row r="123" spans="1:29" ht="15.75" customHeight="1" thickBot="1">
      <c r="A123" s="313"/>
      <c r="B123" s="133" t="s">
        <v>117</v>
      </c>
      <c r="C123" s="297"/>
      <c r="D123" s="297"/>
      <c r="E123" s="134"/>
      <c r="F123" s="99"/>
      <c r="G123" s="135"/>
      <c r="H123" s="69"/>
      <c r="I123" s="136">
        <f t="shared" ref="I123:J123" si="49">AVERAGE(I107:I122)</f>
        <v>4</v>
      </c>
      <c r="J123" s="137">
        <f t="shared" si="49"/>
        <v>3180</v>
      </c>
      <c r="K123" s="138">
        <f t="shared" ref="K123" si="50">J123/I123</f>
        <v>795</v>
      </c>
      <c r="L123" s="136">
        <f t="shared" ref="L123:M123" si="51">AVERAGE(L107:L122)</f>
        <v>4</v>
      </c>
      <c r="M123" s="137">
        <f t="shared" si="51"/>
        <v>2835.8120707614016</v>
      </c>
      <c r="N123" s="138">
        <f>M123/L123</f>
        <v>708.95301769035041</v>
      </c>
      <c r="O123" s="139">
        <f>L123-I123</f>
        <v>0</v>
      </c>
      <c r="P123" s="140">
        <f>N123-K123</f>
        <v>-86.046982309649593</v>
      </c>
      <c r="Q123" s="141">
        <f>N123/K123</f>
        <v>0.89176480212622689</v>
      </c>
      <c r="R123" s="308"/>
      <c r="S123" s="142">
        <f>S107</f>
        <v>0.70856481481481481</v>
      </c>
      <c r="T123" s="143">
        <f>INDEX(T107:T122,COUNTA(T107:T122))</f>
        <v>0.89307870370370368</v>
      </c>
      <c r="U123" s="144"/>
      <c r="V123" s="166"/>
      <c r="W123" s="99"/>
      <c r="X123" s="69"/>
      <c r="Y123" s="298"/>
      <c r="Z123" s="299"/>
      <c r="AA123" s="168">
        <f>M123-J123</f>
        <v>-344.18792923859837</v>
      </c>
      <c r="AB123" s="141">
        <f>M123/J123</f>
        <v>0.89176480212622689</v>
      </c>
      <c r="AC123" s="292"/>
    </row>
    <row r="124" spans="1:29" ht="15.75" customHeight="1">
      <c r="A124" s="300" t="s">
        <v>149</v>
      </c>
      <c r="B124" s="114" t="s">
        <v>120</v>
      </c>
      <c r="C124" s="304" t="s">
        <v>147</v>
      </c>
      <c r="D124" s="305"/>
      <c r="E124" s="147">
        <v>22.28</v>
      </c>
      <c r="F124" s="97">
        <v>1570</v>
      </c>
      <c r="G124" s="148">
        <f t="shared" ref="G124:G126" si="52">E124*F124</f>
        <v>34979.599999999999</v>
      </c>
      <c r="H124" s="149"/>
      <c r="I124" s="150">
        <v>5</v>
      </c>
      <c r="J124" s="151">
        <v>3300</v>
      </c>
      <c r="K124" s="152">
        <f>J124/I124</f>
        <v>660</v>
      </c>
      <c r="L124" s="153">
        <v>5</v>
      </c>
      <c r="M124" s="151">
        <f>F124/V124*60</f>
        <v>2948.3568075117482</v>
      </c>
      <c r="N124" s="152">
        <f>M124/L124</f>
        <v>589.67136150234967</v>
      </c>
      <c r="O124" s="154">
        <f>L124-I124</f>
        <v>0</v>
      </c>
      <c r="P124" s="155">
        <f>N124-K124</f>
        <v>-70.328638497650331</v>
      </c>
      <c r="Q124" s="156">
        <f>N124/K124</f>
        <v>0.89344145682174192</v>
      </c>
      <c r="R124" s="306">
        <f>Q140</f>
        <v>0.88851963708305792</v>
      </c>
      <c r="S124" s="157">
        <v>0.7083680555555556</v>
      </c>
      <c r="T124" s="158">
        <v>0.73055555555555551</v>
      </c>
      <c r="U124" s="159"/>
      <c r="V124" s="160">
        <v>31.949999999999878</v>
      </c>
      <c r="W124" s="161"/>
      <c r="X124" s="162"/>
      <c r="Y124" s="309"/>
      <c r="Z124" s="310"/>
      <c r="AA124" s="115">
        <f>M124-J124</f>
        <v>-351.64319248825177</v>
      </c>
      <c r="AB124" s="156">
        <f>M124/J124</f>
        <v>0.89344145682174192</v>
      </c>
      <c r="AC124" s="290">
        <f>AB140</f>
        <v>0.88851963708305792</v>
      </c>
    </row>
    <row r="125" spans="1:29" ht="15.75" customHeight="1">
      <c r="A125" s="301"/>
      <c r="B125" s="100" t="s">
        <v>120</v>
      </c>
      <c r="C125" s="293" t="s">
        <v>233</v>
      </c>
      <c r="D125" s="294"/>
      <c r="E125" s="101">
        <v>18.170000000000002</v>
      </c>
      <c r="F125" s="102">
        <v>2605</v>
      </c>
      <c r="G125" s="103">
        <f t="shared" si="52"/>
        <v>47332.850000000006</v>
      </c>
      <c r="H125" s="26"/>
      <c r="I125" s="104">
        <v>4</v>
      </c>
      <c r="J125" s="105">
        <v>3300</v>
      </c>
      <c r="K125" s="106">
        <f t="shared" ref="K125:K162" si="53">J125/I125</f>
        <v>825</v>
      </c>
      <c r="L125" s="107">
        <v>4</v>
      </c>
      <c r="M125" s="105">
        <f>F125/V125*60</f>
        <v>2898.9180834621293</v>
      </c>
      <c r="N125" s="106">
        <f>M125/L125</f>
        <v>724.72952086553232</v>
      </c>
      <c r="O125" s="108">
        <f>L125-I125</f>
        <v>0</v>
      </c>
      <c r="P125" s="109">
        <f>N125-K125</f>
        <v>-100.27047913446768</v>
      </c>
      <c r="Q125" s="110">
        <f>N125/K125</f>
        <v>0.87846002529155431</v>
      </c>
      <c r="R125" s="307"/>
      <c r="S125" s="47">
        <v>0.73408564814814814</v>
      </c>
      <c r="T125" s="48">
        <v>0.77152777777777781</v>
      </c>
      <c r="U125" s="111">
        <v>5.0833333333333819</v>
      </c>
      <c r="V125" s="112">
        <v>53.916666666666728</v>
      </c>
      <c r="W125" s="113"/>
      <c r="X125" s="116"/>
      <c r="Y125" s="295"/>
      <c r="Z125" s="296"/>
      <c r="AA125" s="117">
        <f>M125-J125</f>
        <v>-401.08191653787071</v>
      </c>
      <c r="AB125" s="110">
        <f>M125/J125</f>
        <v>0.87846002529155431</v>
      </c>
      <c r="AC125" s="291"/>
    </row>
    <row r="126" spans="1:29" ht="15.75" customHeight="1">
      <c r="A126" s="301"/>
      <c r="B126" s="100" t="s">
        <v>120</v>
      </c>
      <c r="C126" s="293" t="s">
        <v>151</v>
      </c>
      <c r="D126" s="294"/>
      <c r="E126" s="101">
        <v>16.66</v>
      </c>
      <c r="F126" s="102">
        <v>6823</v>
      </c>
      <c r="G126" s="103">
        <f t="shared" si="52"/>
        <v>113671.18000000001</v>
      </c>
      <c r="H126" s="26"/>
      <c r="I126" s="104">
        <v>4</v>
      </c>
      <c r="J126" s="105">
        <v>3300</v>
      </c>
      <c r="K126" s="106">
        <f t="shared" si="53"/>
        <v>825</v>
      </c>
      <c r="L126" s="107">
        <v>4</v>
      </c>
      <c r="M126" s="105">
        <f>F126/V126*60</f>
        <v>2949.0695161483959</v>
      </c>
      <c r="N126" s="106">
        <f>M126/L126</f>
        <v>737.26737903709898</v>
      </c>
      <c r="O126" s="108">
        <f>L126-I126</f>
        <v>0</v>
      </c>
      <c r="P126" s="109">
        <f>N126-K126</f>
        <v>-87.732620962901024</v>
      </c>
      <c r="Q126" s="110">
        <f>N126/K126</f>
        <v>0.89365742913587753</v>
      </c>
      <c r="R126" s="307"/>
      <c r="S126" s="47">
        <v>0.77512731481481478</v>
      </c>
      <c r="T126" s="48">
        <v>0.87152777777777779</v>
      </c>
      <c r="U126" s="111">
        <v>5.1833333333332376</v>
      </c>
      <c r="V126" s="112">
        <v>138.81666666666672</v>
      </c>
      <c r="W126" s="113"/>
      <c r="X126" s="116"/>
      <c r="Y126" s="295"/>
      <c r="Z126" s="296"/>
      <c r="AA126" s="117">
        <f>M126-J126</f>
        <v>-350.93048385160409</v>
      </c>
      <c r="AB126" s="110">
        <f>M126/J126</f>
        <v>0.89365742913587753</v>
      </c>
      <c r="AC126" s="291"/>
    </row>
    <row r="127" spans="1:29" ht="15.75" customHeight="1">
      <c r="A127" s="301"/>
      <c r="B127" s="100"/>
      <c r="C127" s="293"/>
      <c r="D127" s="294"/>
      <c r="E127" s="101"/>
      <c r="F127" s="102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307"/>
      <c r="S127" s="47"/>
      <c r="T127" s="48"/>
      <c r="U127" s="111"/>
      <c r="V127" s="112"/>
      <c r="W127" s="113"/>
      <c r="X127" s="116"/>
      <c r="Y127" s="295"/>
      <c r="Z127" s="296"/>
      <c r="AA127" s="117"/>
      <c r="AB127" s="110"/>
      <c r="AC127" s="291"/>
    </row>
    <row r="128" spans="1:29" ht="15.75" customHeight="1">
      <c r="A128" s="302"/>
      <c r="B128" s="100"/>
      <c r="C128" s="293"/>
      <c r="D128" s="294"/>
      <c r="E128" s="101"/>
      <c r="F128" s="102"/>
      <c r="G128" s="103"/>
      <c r="H128" s="13"/>
      <c r="I128" s="104"/>
      <c r="J128" s="105"/>
      <c r="K128" s="106"/>
      <c r="L128" s="118"/>
      <c r="M128" s="105"/>
      <c r="N128" s="106"/>
      <c r="O128" s="108"/>
      <c r="P128" s="109"/>
      <c r="Q128" s="110"/>
      <c r="R128" s="307"/>
      <c r="S128" s="47"/>
      <c r="T128" s="48"/>
      <c r="U128" s="111"/>
      <c r="V128" s="112"/>
      <c r="W128" s="113"/>
      <c r="X128" s="116"/>
      <c r="Y128" s="295"/>
      <c r="Z128" s="296"/>
      <c r="AA128" s="117"/>
      <c r="AB128" s="110"/>
      <c r="AC128" s="291"/>
    </row>
    <row r="129" spans="1:29" ht="15.75" customHeight="1">
      <c r="A129" s="302"/>
      <c r="B129" s="100"/>
      <c r="C129" s="293"/>
      <c r="D129" s="294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07"/>
      <c r="S129" s="47"/>
      <c r="T129" s="48"/>
      <c r="U129" s="111"/>
      <c r="V129" s="112"/>
      <c r="W129" s="113"/>
      <c r="X129" s="116"/>
      <c r="Y129" s="295"/>
      <c r="Z129" s="296"/>
      <c r="AA129" s="117"/>
      <c r="AB129" s="110"/>
      <c r="AC129" s="291"/>
    </row>
    <row r="130" spans="1:29" ht="15.75" customHeight="1">
      <c r="A130" s="302"/>
      <c r="B130" s="100"/>
      <c r="C130" s="293"/>
      <c r="D130" s="294"/>
      <c r="E130" s="101"/>
      <c r="F130" s="102"/>
      <c r="G130" s="121"/>
      <c r="H130" s="62"/>
      <c r="I130" s="104"/>
      <c r="J130" s="105"/>
      <c r="K130" s="106"/>
      <c r="L130" s="118"/>
      <c r="M130" s="105"/>
      <c r="N130" s="106"/>
      <c r="O130" s="123"/>
      <c r="P130" s="124"/>
      <c r="Q130" s="125"/>
      <c r="R130" s="307"/>
      <c r="S130" s="47"/>
      <c r="T130" s="48"/>
      <c r="U130" s="111"/>
      <c r="V130" s="112"/>
      <c r="W130" s="113"/>
      <c r="X130" s="116"/>
      <c r="Y130" s="295"/>
      <c r="Z130" s="296"/>
      <c r="AA130" s="117"/>
      <c r="AB130" s="110"/>
      <c r="AC130" s="291"/>
    </row>
    <row r="131" spans="1:29" ht="15.75" customHeight="1">
      <c r="A131" s="302"/>
      <c r="B131" s="100"/>
      <c r="C131" s="293"/>
      <c r="D131" s="294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07"/>
      <c r="S131" s="47"/>
      <c r="T131" s="48"/>
      <c r="U131" s="111"/>
      <c r="V131" s="112"/>
      <c r="W131" s="113"/>
      <c r="X131" s="116"/>
      <c r="Y131" s="295"/>
      <c r="Z131" s="296"/>
      <c r="AA131" s="117"/>
      <c r="AB131" s="110"/>
      <c r="AC131" s="291"/>
    </row>
    <row r="132" spans="1:29" ht="15.75" customHeight="1">
      <c r="A132" s="302"/>
      <c r="B132" s="100"/>
      <c r="C132" s="293"/>
      <c r="D132" s="294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07"/>
      <c r="S132" s="47"/>
      <c r="T132" s="48"/>
      <c r="U132" s="111"/>
      <c r="V132" s="112"/>
      <c r="W132" s="113"/>
      <c r="X132" s="116"/>
      <c r="Y132" s="295"/>
      <c r="Z132" s="296"/>
      <c r="AA132" s="117"/>
      <c r="AB132" s="110"/>
      <c r="AC132" s="291"/>
    </row>
    <row r="133" spans="1:29" ht="15.75" customHeight="1">
      <c r="A133" s="302"/>
      <c r="B133" s="100"/>
      <c r="C133" s="293"/>
      <c r="D133" s="294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07"/>
      <c r="S133" s="47"/>
      <c r="T133" s="48"/>
      <c r="U133" s="111"/>
      <c r="V133" s="112"/>
      <c r="W133" s="113"/>
      <c r="X133" s="116"/>
      <c r="Y133" s="295"/>
      <c r="Z133" s="296"/>
      <c r="AA133" s="117"/>
      <c r="AB133" s="110"/>
      <c r="AC133" s="291"/>
    </row>
    <row r="134" spans="1:29" ht="15.75" customHeight="1">
      <c r="A134" s="302"/>
      <c r="B134" s="100"/>
      <c r="C134" s="293"/>
      <c r="D134" s="294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07"/>
      <c r="S134" s="47"/>
      <c r="T134" s="48"/>
      <c r="U134" s="111"/>
      <c r="V134" s="112"/>
      <c r="W134" s="126"/>
      <c r="X134" s="127"/>
      <c r="Y134" s="295"/>
      <c r="Z134" s="296"/>
      <c r="AA134" s="117"/>
      <c r="AB134" s="110"/>
      <c r="AC134" s="291"/>
    </row>
    <row r="135" spans="1:29" ht="15.75" customHeight="1">
      <c r="A135" s="302"/>
      <c r="B135" s="100"/>
      <c r="C135" s="293"/>
      <c r="D135" s="294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07"/>
      <c r="S135" s="47"/>
      <c r="T135" s="48"/>
      <c r="U135" s="111"/>
      <c r="V135" s="112"/>
      <c r="W135" s="126"/>
      <c r="X135" s="127"/>
      <c r="Y135" s="295"/>
      <c r="Z135" s="296"/>
      <c r="AA135" s="117"/>
      <c r="AB135" s="110"/>
      <c r="AC135" s="291"/>
    </row>
    <row r="136" spans="1:29" ht="15.75" customHeight="1">
      <c r="A136" s="302"/>
      <c r="B136" s="100"/>
      <c r="C136" s="293"/>
      <c r="D136" s="294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07"/>
      <c r="S136" s="47"/>
      <c r="T136" s="48"/>
      <c r="U136" s="111"/>
      <c r="V136" s="112"/>
      <c r="W136" s="126"/>
      <c r="X136" s="127"/>
      <c r="Y136" s="295"/>
      <c r="Z136" s="296"/>
      <c r="AA136" s="117"/>
      <c r="AB136" s="110"/>
      <c r="AC136" s="291"/>
    </row>
    <row r="137" spans="1:29" ht="15.75" customHeight="1">
      <c r="A137" s="302"/>
      <c r="B137" s="100"/>
      <c r="C137" s="293"/>
      <c r="D137" s="294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07"/>
      <c r="S137" s="47"/>
      <c r="T137" s="48"/>
      <c r="U137" s="111"/>
      <c r="V137" s="112"/>
      <c r="W137" s="126"/>
      <c r="X137" s="127"/>
      <c r="Y137" s="295"/>
      <c r="Z137" s="296"/>
      <c r="AA137" s="117"/>
      <c r="AB137" s="110"/>
      <c r="AC137" s="291"/>
    </row>
    <row r="138" spans="1:29" ht="15.75" customHeight="1">
      <c r="A138" s="302"/>
      <c r="B138" s="100"/>
      <c r="C138" s="293"/>
      <c r="D138" s="294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07"/>
      <c r="S138" s="47"/>
      <c r="T138" s="48"/>
      <c r="U138" s="111"/>
      <c r="V138" s="112"/>
      <c r="W138" s="126"/>
      <c r="X138" s="127"/>
      <c r="Y138" s="295"/>
      <c r="Z138" s="296"/>
      <c r="AA138" s="117"/>
      <c r="AB138" s="110"/>
      <c r="AC138" s="291"/>
    </row>
    <row r="139" spans="1:29" ht="15.75" customHeight="1">
      <c r="A139" s="302"/>
      <c r="B139" s="100"/>
      <c r="C139" s="293"/>
      <c r="D139" s="294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07"/>
      <c r="S139" s="119"/>
      <c r="T139" s="120"/>
      <c r="U139" s="130"/>
      <c r="V139" s="131"/>
      <c r="W139" s="126"/>
      <c r="X139" s="127"/>
      <c r="Y139" s="295"/>
      <c r="Z139" s="296"/>
      <c r="AA139" s="165"/>
      <c r="AB139" s="125"/>
      <c r="AC139" s="291"/>
    </row>
    <row r="140" spans="1:29" ht="15.75" customHeight="1" thickBot="1">
      <c r="A140" s="303"/>
      <c r="B140" s="133" t="s">
        <v>117</v>
      </c>
      <c r="C140" s="297"/>
      <c r="D140" s="297"/>
      <c r="E140" s="134"/>
      <c r="F140" s="99"/>
      <c r="G140" s="135"/>
      <c r="H140" s="69"/>
      <c r="I140" s="136">
        <f t="shared" ref="I140:J140" si="54">AVERAGE(I124:I139)</f>
        <v>4.333333333333333</v>
      </c>
      <c r="J140" s="137">
        <f t="shared" si="54"/>
        <v>3300</v>
      </c>
      <c r="K140" s="138">
        <f t="shared" ref="K140" si="55">J140/I140</f>
        <v>761.53846153846155</v>
      </c>
      <c r="L140" s="136">
        <f t="shared" ref="L140:M140" si="56">AVERAGE(L124:L139)</f>
        <v>4.333333333333333</v>
      </c>
      <c r="M140" s="137">
        <f t="shared" si="56"/>
        <v>2932.1148023740911</v>
      </c>
      <c r="N140" s="138">
        <f>M140/L140</f>
        <v>676.64187747094411</v>
      </c>
      <c r="O140" s="139">
        <f>L140-I140</f>
        <v>0</v>
      </c>
      <c r="P140" s="140">
        <f>N140-K140</f>
        <v>-84.896584067517438</v>
      </c>
      <c r="Q140" s="141">
        <f>N140/K140</f>
        <v>0.88851963708305792</v>
      </c>
      <c r="R140" s="308"/>
      <c r="S140" s="142">
        <f>S124</f>
        <v>0.7083680555555556</v>
      </c>
      <c r="T140" s="143">
        <f>INDEX(T124:T139,COUNTA(T124:T139))</f>
        <v>0.87152777777777779</v>
      </c>
      <c r="U140" s="144"/>
      <c r="V140" s="166"/>
      <c r="W140" s="99"/>
      <c r="X140" s="69"/>
      <c r="Y140" s="298"/>
      <c r="Z140" s="299"/>
      <c r="AA140" s="168">
        <f>M140-J140</f>
        <v>-367.88519762590886</v>
      </c>
      <c r="AB140" s="141">
        <f>M140/J140</f>
        <v>0.88851963708305792</v>
      </c>
      <c r="AC140" s="292"/>
    </row>
    <row r="141" spans="1:29" ht="15.75" customHeight="1">
      <c r="A141" s="311" t="s">
        <v>152</v>
      </c>
      <c r="B141" s="114" t="s">
        <v>120</v>
      </c>
      <c r="C141" s="304" t="s">
        <v>153</v>
      </c>
      <c r="D141" s="305"/>
      <c r="E141" s="147">
        <v>14.03</v>
      </c>
      <c r="F141" s="97">
        <v>2798</v>
      </c>
      <c r="G141" s="148">
        <f t="shared" ref="G141:G144" si="57">E141*F141</f>
        <v>39255.939999999995</v>
      </c>
      <c r="H141" s="149">
        <v>2</v>
      </c>
      <c r="I141" s="150">
        <v>3</v>
      </c>
      <c r="J141" s="151">
        <v>3000</v>
      </c>
      <c r="K141" s="152">
        <f>J141/I141</f>
        <v>1000</v>
      </c>
      <c r="L141" s="153">
        <v>3</v>
      </c>
      <c r="M141" s="151">
        <f>F141/V141*60</f>
        <v>2685.3639029592118</v>
      </c>
      <c r="N141" s="152">
        <f>M141/L141</f>
        <v>895.12130098640398</v>
      </c>
      <c r="O141" s="154">
        <f>L141-I141</f>
        <v>0</v>
      </c>
      <c r="P141" s="155">
        <f>N141-K141</f>
        <v>-104.87869901359602</v>
      </c>
      <c r="Q141" s="156">
        <f>N141/K141</f>
        <v>0.89512130098640397</v>
      </c>
      <c r="R141" s="306">
        <f>Q157</f>
        <v>0.88702932037910354</v>
      </c>
      <c r="S141" s="157">
        <v>0.7086689814814815</v>
      </c>
      <c r="T141" s="158">
        <v>0.75208333333333333</v>
      </c>
      <c r="U141" s="159"/>
      <c r="V141" s="160">
        <v>62.516666666666637</v>
      </c>
      <c r="W141" s="161"/>
      <c r="X141" s="162"/>
      <c r="Y141" s="309"/>
      <c r="Z141" s="310"/>
      <c r="AA141" s="115">
        <f>M141-J141</f>
        <v>-314.63609704078817</v>
      </c>
      <c r="AB141" s="156">
        <f>M141/J141</f>
        <v>0.89512130098640397</v>
      </c>
      <c r="AC141" s="290">
        <f>AB157</f>
        <v>0.88702932037910354</v>
      </c>
    </row>
    <row r="142" spans="1:29" ht="15.75" customHeight="1">
      <c r="A142" s="312"/>
      <c r="B142" s="100" t="s">
        <v>120</v>
      </c>
      <c r="C142" s="293" t="s">
        <v>154</v>
      </c>
      <c r="D142" s="294"/>
      <c r="E142" s="101">
        <v>18.18</v>
      </c>
      <c r="F142" s="102">
        <v>1624</v>
      </c>
      <c r="G142" s="103">
        <f t="shared" si="57"/>
        <v>29524.32</v>
      </c>
      <c r="H142" s="26"/>
      <c r="I142" s="104">
        <v>4</v>
      </c>
      <c r="J142" s="105">
        <v>3000</v>
      </c>
      <c r="K142" s="106">
        <f t="shared" si="53"/>
        <v>750</v>
      </c>
      <c r="L142" s="107">
        <v>4</v>
      </c>
      <c r="M142" s="105">
        <f>F142/V142*60</f>
        <v>2687.9999999999945</v>
      </c>
      <c r="N142" s="106">
        <f>M142/L142</f>
        <v>671.99999999999864</v>
      </c>
      <c r="O142" s="108">
        <f>L142-I142</f>
        <v>0</v>
      </c>
      <c r="P142" s="109">
        <f>N142-K142</f>
        <v>-78.000000000001364</v>
      </c>
      <c r="Q142" s="110">
        <f>N142/K142</f>
        <v>0.89599999999999813</v>
      </c>
      <c r="R142" s="307"/>
      <c r="S142" s="47">
        <v>0.76249999999999996</v>
      </c>
      <c r="T142" s="48">
        <v>0.78767361111111112</v>
      </c>
      <c r="U142" s="111">
        <v>14.999999999999947</v>
      </c>
      <c r="V142" s="112">
        <v>36.250000000000071</v>
      </c>
      <c r="W142" s="113"/>
      <c r="X142" s="116"/>
      <c r="Y142" s="295"/>
      <c r="Z142" s="296"/>
      <c r="AA142" s="117">
        <f>M142-J142</f>
        <v>-312.00000000000546</v>
      </c>
      <c r="AB142" s="110">
        <f>M142/J142</f>
        <v>0.89599999999999813</v>
      </c>
      <c r="AC142" s="291"/>
    </row>
    <row r="143" spans="1:29" ht="15.75" customHeight="1">
      <c r="A143" s="312"/>
      <c r="B143" s="100" t="s">
        <v>120</v>
      </c>
      <c r="C143" s="293" t="s">
        <v>155</v>
      </c>
      <c r="D143" s="294"/>
      <c r="E143" s="101">
        <v>14.28</v>
      </c>
      <c r="F143" s="102">
        <v>4421</v>
      </c>
      <c r="G143" s="103">
        <f t="shared" si="57"/>
        <v>63131.88</v>
      </c>
      <c r="H143" s="26">
        <v>2</v>
      </c>
      <c r="I143" s="104">
        <v>3</v>
      </c>
      <c r="J143" s="105">
        <v>3600</v>
      </c>
      <c r="K143" s="106">
        <f t="shared" si="53"/>
        <v>1200</v>
      </c>
      <c r="L143" s="107">
        <v>3</v>
      </c>
      <c r="M143" s="105">
        <f>F143/V143*60</f>
        <v>3117.6493633692485</v>
      </c>
      <c r="N143" s="106">
        <f>M143/L143</f>
        <v>1039.2164544564162</v>
      </c>
      <c r="O143" s="108">
        <f>L143-I143</f>
        <v>0</v>
      </c>
      <c r="P143" s="109">
        <f>N143-K143</f>
        <v>-160.78354554358384</v>
      </c>
      <c r="Q143" s="110">
        <f>N143/K143</f>
        <v>0.8660137120470135</v>
      </c>
      <c r="R143" s="307"/>
      <c r="S143" s="47">
        <v>0.79861111111111116</v>
      </c>
      <c r="T143" s="48">
        <v>0.85769675925925926</v>
      </c>
      <c r="U143" s="111">
        <v>15.750000000000064</v>
      </c>
      <c r="V143" s="112">
        <v>85.083333333333258</v>
      </c>
      <c r="W143" s="113">
        <v>0.85769675925925926</v>
      </c>
      <c r="X143" s="116">
        <v>0.9097222222222221</v>
      </c>
      <c r="Y143" s="295"/>
      <c r="Z143" s="296"/>
      <c r="AA143" s="117">
        <f>M143-J143</f>
        <v>-482.35063663075152</v>
      </c>
      <c r="AB143" s="110">
        <f>M143/J143</f>
        <v>0.8660137120470135</v>
      </c>
      <c r="AC143" s="291"/>
    </row>
    <row r="144" spans="1:29" ht="15.75" customHeight="1">
      <c r="A144" s="312"/>
      <c r="B144" s="100" t="s">
        <v>120</v>
      </c>
      <c r="C144" s="293" t="s">
        <v>153</v>
      </c>
      <c r="D144" s="294"/>
      <c r="E144" s="101">
        <v>14.03</v>
      </c>
      <c r="F144" s="102">
        <v>4044</v>
      </c>
      <c r="G144" s="103">
        <f t="shared" si="57"/>
        <v>56737.32</v>
      </c>
      <c r="H144" s="26"/>
      <c r="I144" s="104">
        <v>3</v>
      </c>
      <c r="J144" s="105">
        <v>3000</v>
      </c>
      <c r="K144" s="106">
        <f t="shared" si="53"/>
        <v>1000</v>
      </c>
      <c r="L144" s="107">
        <v>3</v>
      </c>
      <c r="M144" s="105">
        <f>F144/V144*60</f>
        <v>2685.5561704482498</v>
      </c>
      <c r="N144" s="106">
        <f>M144/L144</f>
        <v>895.18539014941655</v>
      </c>
      <c r="O144" s="108">
        <f>L144-I144</f>
        <v>0</v>
      </c>
      <c r="P144" s="109">
        <f>N144-K144</f>
        <v>-104.81460985058345</v>
      </c>
      <c r="Q144" s="110">
        <f>N144/K144</f>
        <v>0.89518539014941656</v>
      </c>
      <c r="R144" s="307"/>
      <c r="S144" s="47">
        <v>0.9097222222222221</v>
      </c>
      <c r="T144" s="48">
        <v>0.9724652777777778</v>
      </c>
      <c r="U144" s="111">
        <v>74.916666666666487</v>
      </c>
      <c r="V144" s="112">
        <v>90.350000000000222</v>
      </c>
      <c r="W144" s="113"/>
      <c r="X144" s="116"/>
      <c r="Y144" s="295"/>
      <c r="Z144" s="296"/>
      <c r="AA144" s="117">
        <f>M144-J144</f>
        <v>-314.44382955175024</v>
      </c>
      <c r="AB144" s="110">
        <f>M144/J144</f>
        <v>0.89518539014941656</v>
      </c>
      <c r="AC144" s="291"/>
    </row>
    <row r="145" spans="1:29" ht="15.75" customHeight="1">
      <c r="A145" s="312"/>
      <c r="B145" s="100"/>
      <c r="C145" s="293"/>
      <c r="D145" s="294"/>
      <c r="E145" s="101"/>
      <c r="F145" s="102"/>
      <c r="G145" s="103"/>
      <c r="H145" s="13"/>
      <c r="I145" s="104"/>
      <c r="J145" s="105"/>
      <c r="K145" s="106"/>
      <c r="L145" s="118"/>
      <c r="M145" s="105"/>
      <c r="N145" s="106"/>
      <c r="O145" s="108"/>
      <c r="P145" s="109"/>
      <c r="Q145" s="110"/>
      <c r="R145" s="307"/>
      <c r="S145" s="47"/>
      <c r="T145" s="48"/>
      <c r="U145" s="111"/>
      <c r="V145" s="112"/>
      <c r="W145" s="113"/>
      <c r="X145" s="116"/>
      <c r="Y145" s="295"/>
      <c r="Z145" s="296"/>
      <c r="AA145" s="117"/>
      <c r="AB145" s="110"/>
      <c r="AC145" s="291"/>
    </row>
    <row r="146" spans="1:29" ht="15.75" customHeight="1">
      <c r="A146" s="312"/>
      <c r="B146" s="100"/>
      <c r="C146" s="293"/>
      <c r="D146" s="294"/>
      <c r="E146" s="101"/>
      <c r="F146" s="102"/>
      <c r="G146" s="121"/>
      <c r="H146" s="122"/>
      <c r="I146" s="104"/>
      <c r="J146" s="105"/>
      <c r="K146" s="106"/>
      <c r="L146" s="107"/>
      <c r="M146" s="105"/>
      <c r="N146" s="106"/>
      <c r="O146" s="108"/>
      <c r="P146" s="109"/>
      <c r="Q146" s="110"/>
      <c r="R146" s="307"/>
      <c r="S146" s="47"/>
      <c r="T146" s="48"/>
      <c r="U146" s="111"/>
      <c r="V146" s="112"/>
      <c r="W146" s="113"/>
      <c r="X146" s="116"/>
      <c r="Y146" s="295"/>
      <c r="Z146" s="296"/>
      <c r="AA146" s="117"/>
      <c r="AB146" s="110"/>
      <c r="AC146" s="291"/>
    </row>
    <row r="147" spans="1:29" ht="15.75" customHeight="1">
      <c r="A147" s="312"/>
      <c r="B147" s="100"/>
      <c r="C147" s="293"/>
      <c r="D147" s="294"/>
      <c r="E147" s="101"/>
      <c r="F147" s="102"/>
      <c r="G147" s="121"/>
      <c r="H147" s="62"/>
      <c r="I147" s="104"/>
      <c r="J147" s="105"/>
      <c r="K147" s="106"/>
      <c r="L147" s="118"/>
      <c r="M147" s="105"/>
      <c r="N147" s="106"/>
      <c r="O147" s="123"/>
      <c r="P147" s="124"/>
      <c r="Q147" s="125"/>
      <c r="R147" s="307"/>
      <c r="S147" s="47"/>
      <c r="T147" s="48"/>
      <c r="U147" s="111"/>
      <c r="V147" s="112"/>
      <c r="W147" s="113"/>
      <c r="X147" s="116"/>
      <c r="Y147" s="295"/>
      <c r="Z147" s="296"/>
      <c r="AA147" s="117"/>
      <c r="AB147" s="110"/>
      <c r="AC147" s="291"/>
    </row>
    <row r="148" spans="1:29" ht="15.75" customHeight="1">
      <c r="A148" s="312"/>
      <c r="B148" s="100"/>
      <c r="C148" s="293"/>
      <c r="D148" s="294"/>
      <c r="E148" s="101"/>
      <c r="F148" s="102"/>
      <c r="G148" s="121"/>
      <c r="H148" s="62"/>
      <c r="I148" s="104"/>
      <c r="J148" s="105"/>
      <c r="K148" s="106"/>
      <c r="L148" s="118"/>
      <c r="M148" s="105"/>
      <c r="N148" s="106"/>
      <c r="O148" s="123"/>
      <c r="P148" s="124"/>
      <c r="Q148" s="125"/>
      <c r="R148" s="307"/>
      <c r="S148" s="47"/>
      <c r="T148" s="48"/>
      <c r="U148" s="111"/>
      <c r="V148" s="112"/>
      <c r="W148" s="113"/>
      <c r="X148" s="116"/>
      <c r="Y148" s="295"/>
      <c r="Z148" s="296"/>
      <c r="AA148" s="117"/>
      <c r="AB148" s="110"/>
      <c r="AC148" s="291"/>
    </row>
    <row r="149" spans="1:29" ht="15.75" customHeight="1">
      <c r="A149" s="312"/>
      <c r="B149" s="100"/>
      <c r="C149" s="293"/>
      <c r="D149" s="294"/>
      <c r="E149" s="101"/>
      <c r="F149" s="102"/>
      <c r="G149" s="121"/>
      <c r="H149" s="62"/>
      <c r="I149" s="104"/>
      <c r="J149" s="105"/>
      <c r="K149" s="106"/>
      <c r="L149" s="118"/>
      <c r="M149" s="105"/>
      <c r="N149" s="106"/>
      <c r="O149" s="123"/>
      <c r="P149" s="124"/>
      <c r="Q149" s="125"/>
      <c r="R149" s="307"/>
      <c r="S149" s="47"/>
      <c r="T149" s="48"/>
      <c r="U149" s="111"/>
      <c r="V149" s="112"/>
      <c r="W149" s="113"/>
      <c r="X149" s="116"/>
      <c r="Y149" s="295"/>
      <c r="Z149" s="296"/>
      <c r="AA149" s="117"/>
      <c r="AB149" s="110"/>
      <c r="AC149" s="291"/>
    </row>
    <row r="150" spans="1:29" ht="15.75" customHeight="1">
      <c r="A150" s="312"/>
      <c r="B150" s="100"/>
      <c r="C150" s="293"/>
      <c r="D150" s="294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307"/>
      <c r="S150" s="47"/>
      <c r="T150" s="48"/>
      <c r="U150" s="111"/>
      <c r="V150" s="112"/>
      <c r="W150" s="113"/>
      <c r="X150" s="116"/>
      <c r="Y150" s="295"/>
      <c r="Z150" s="296"/>
      <c r="AA150" s="117"/>
      <c r="AB150" s="110"/>
      <c r="AC150" s="291"/>
    </row>
    <row r="151" spans="1:29" ht="15.75" customHeight="1">
      <c r="A151" s="312"/>
      <c r="B151" s="100"/>
      <c r="C151" s="293"/>
      <c r="D151" s="294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307"/>
      <c r="S151" s="47"/>
      <c r="T151" s="48"/>
      <c r="U151" s="111"/>
      <c r="V151" s="112"/>
      <c r="W151" s="126"/>
      <c r="X151" s="127"/>
      <c r="Y151" s="295"/>
      <c r="Z151" s="296"/>
      <c r="AA151" s="117"/>
      <c r="AB151" s="110"/>
      <c r="AC151" s="291"/>
    </row>
    <row r="152" spans="1:29" ht="15.75" customHeight="1">
      <c r="A152" s="312"/>
      <c r="B152" s="100"/>
      <c r="C152" s="293"/>
      <c r="D152" s="294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307"/>
      <c r="S152" s="47"/>
      <c r="T152" s="48"/>
      <c r="U152" s="111"/>
      <c r="V152" s="112"/>
      <c r="W152" s="126"/>
      <c r="X152" s="127"/>
      <c r="Y152" s="295"/>
      <c r="Z152" s="296"/>
      <c r="AA152" s="117"/>
      <c r="AB152" s="110"/>
      <c r="AC152" s="291"/>
    </row>
    <row r="153" spans="1:29" ht="15.75" customHeight="1">
      <c r="A153" s="312"/>
      <c r="B153" s="100"/>
      <c r="C153" s="293"/>
      <c r="D153" s="294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307"/>
      <c r="S153" s="47"/>
      <c r="T153" s="48"/>
      <c r="U153" s="111"/>
      <c r="V153" s="112"/>
      <c r="W153" s="126"/>
      <c r="X153" s="127"/>
      <c r="Y153" s="295"/>
      <c r="Z153" s="296"/>
      <c r="AA153" s="117"/>
      <c r="AB153" s="110"/>
      <c r="AC153" s="291"/>
    </row>
    <row r="154" spans="1:29" ht="15.75" customHeight="1">
      <c r="A154" s="312"/>
      <c r="B154" s="100"/>
      <c r="C154" s="293"/>
      <c r="D154" s="294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307"/>
      <c r="S154" s="47"/>
      <c r="T154" s="48"/>
      <c r="U154" s="111"/>
      <c r="V154" s="112"/>
      <c r="W154" s="126"/>
      <c r="X154" s="127"/>
      <c r="Y154" s="295"/>
      <c r="Z154" s="296"/>
      <c r="AA154" s="117"/>
      <c r="AB154" s="110"/>
      <c r="AC154" s="291"/>
    </row>
    <row r="155" spans="1:29" ht="15.75" customHeight="1">
      <c r="A155" s="312"/>
      <c r="B155" s="100"/>
      <c r="C155" s="293"/>
      <c r="D155" s="294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307"/>
      <c r="S155" s="47"/>
      <c r="T155" s="48"/>
      <c r="U155" s="111"/>
      <c r="V155" s="112"/>
      <c r="W155" s="126"/>
      <c r="X155" s="127"/>
      <c r="Y155" s="295"/>
      <c r="Z155" s="296"/>
      <c r="AA155" s="117"/>
      <c r="AB155" s="110"/>
      <c r="AC155" s="291"/>
    </row>
    <row r="156" spans="1:29" ht="15.75" customHeight="1">
      <c r="A156" s="312"/>
      <c r="B156" s="100"/>
      <c r="C156" s="293"/>
      <c r="D156" s="294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307"/>
      <c r="S156" s="119"/>
      <c r="T156" s="120"/>
      <c r="U156" s="130"/>
      <c r="V156" s="131"/>
      <c r="W156" s="126"/>
      <c r="X156" s="127"/>
      <c r="Y156" s="295"/>
      <c r="Z156" s="296"/>
      <c r="AA156" s="165"/>
      <c r="AB156" s="125"/>
      <c r="AC156" s="291"/>
    </row>
    <row r="157" spans="1:29" ht="15.75" customHeight="1" thickBot="1">
      <c r="A157" s="313"/>
      <c r="B157" s="133" t="s">
        <v>117</v>
      </c>
      <c r="C157" s="297"/>
      <c r="D157" s="297"/>
      <c r="E157" s="134"/>
      <c r="F157" s="99"/>
      <c r="G157" s="135"/>
      <c r="H157" s="69"/>
      <c r="I157" s="136">
        <f t="shared" ref="I157:J157" si="58">AVERAGE(I141:I156)</f>
        <v>3.25</v>
      </c>
      <c r="J157" s="137">
        <f t="shared" si="58"/>
        <v>3150</v>
      </c>
      <c r="K157" s="138">
        <f t="shared" ref="K157" si="59">J157/I157</f>
        <v>969.23076923076928</v>
      </c>
      <c r="L157" s="136">
        <f t="shared" ref="L157:M157" si="60">AVERAGE(L141:L156)</f>
        <v>3.25</v>
      </c>
      <c r="M157" s="137">
        <f t="shared" si="60"/>
        <v>2794.1423591941762</v>
      </c>
      <c r="N157" s="138">
        <f t="shared" ref="N157:N162" si="61">M157/L157</f>
        <v>859.73611052128501</v>
      </c>
      <c r="O157" s="139">
        <f t="shared" ref="O157:O162" si="62">L157-I157</f>
        <v>0</v>
      </c>
      <c r="P157" s="140">
        <f t="shared" ref="P157:P162" si="63">N157-K157</f>
        <v>-109.49465870948427</v>
      </c>
      <c r="Q157" s="141">
        <f t="shared" ref="Q157:Q162" si="64">N157/K157</f>
        <v>0.88702932037910354</v>
      </c>
      <c r="R157" s="308"/>
      <c r="S157" s="142">
        <f>S141</f>
        <v>0.7086689814814815</v>
      </c>
      <c r="T157" s="143">
        <f>INDEX(T141:T156,COUNTA(T141:T156))</f>
        <v>0.9724652777777778</v>
      </c>
      <c r="U157" s="144"/>
      <c r="V157" s="166"/>
      <c r="W157" s="99"/>
      <c r="X157" s="69"/>
      <c r="Y157" s="298"/>
      <c r="Z157" s="299"/>
      <c r="AA157" s="168">
        <f t="shared" ref="AA157:AA162" si="65">M157-J157</f>
        <v>-355.85764080582385</v>
      </c>
      <c r="AB157" s="141">
        <f t="shared" ref="AB157:AB162" si="66">M157/J157</f>
        <v>0.88702932037910354</v>
      </c>
      <c r="AC157" s="292"/>
    </row>
    <row r="158" spans="1:29" ht="15.75" customHeight="1">
      <c r="A158" s="300" t="s">
        <v>156</v>
      </c>
      <c r="B158" s="114" t="s">
        <v>120</v>
      </c>
      <c r="C158" s="304" t="s">
        <v>158</v>
      </c>
      <c r="D158" s="305"/>
      <c r="E158" s="147">
        <v>18.18</v>
      </c>
      <c r="F158" s="97">
        <v>1170</v>
      </c>
      <c r="G158" s="148">
        <f t="shared" ref="G158:G162" si="67">E158*F158</f>
        <v>21270.6</v>
      </c>
      <c r="H158" s="149"/>
      <c r="I158" s="150">
        <v>3</v>
      </c>
      <c r="J158" s="151">
        <v>3600</v>
      </c>
      <c r="K158" s="152">
        <f>J158/I158</f>
        <v>1200</v>
      </c>
      <c r="L158" s="153">
        <v>3</v>
      </c>
      <c r="M158" s="151">
        <f>F158/V158*60</f>
        <v>3122.3128243143224</v>
      </c>
      <c r="N158" s="152">
        <f t="shared" si="61"/>
        <v>1040.7709414381075</v>
      </c>
      <c r="O158" s="154">
        <f t="shared" si="62"/>
        <v>0</v>
      </c>
      <c r="P158" s="155">
        <f t="shared" si="63"/>
        <v>-159.22905856189254</v>
      </c>
      <c r="Q158" s="156">
        <f t="shared" si="64"/>
        <v>0.86730911786508957</v>
      </c>
      <c r="R158" s="306">
        <f>Q174</f>
        <v>0.87391890589582588</v>
      </c>
      <c r="S158" s="157">
        <v>0.70833333333333337</v>
      </c>
      <c r="T158" s="158">
        <v>0.72394675925925922</v>
      </c>
      <c r="U158" s="159"/>
      <c r="V158" s="160">
        <v>22.483333333333224</v>
      </c>
      <c r="W158" s="158"/>
      <c r="X158" s="169"/>
      <c r="Y158" s="309"/>
      <c r="Z158" s="310"/>
      <c r="AA158" s="171">
        <f t="shared" si="65"/>
        <v>-477.68717568567763</v>
      </c>
      <c r="AB158" s="156">
        <f t="shared" si="66"/>
        <v>0.86730911786508957</v>
      </c>
      <c r="AC158" s="290">
        <f>AB174</f>
        <v>0.87391890589582588</v>
      </c>
    </row>
    <row r="159" spans="1:29" ht="15.75" customHeight="1">
      <c r="A159" s="301"/>
      <c r="B159" s="100" t="s">
        <v>120</v>
      </c>
      <c r="C159" s="293" t="s">
        <v>159</v>
      </c>
      <c r="D159" s="294"/>
      <c r="E159" s="101">
        <v>24.82</v>
      </c>
      <c r="F159" s="102">
        <v>2509</v>
      </c>
      <c r="G159" s="103">
        <f t="shared" si="67"/>
        <v>62273.38</v>
      </c>
      <c r="H159" s="26"/>
      <c r="I159" s="104">
        <v>4</v>
      </c>
      <c r="J159" s="105">
        <v>3300</v>
      </c>
      <c r="K159" s="106">
        <f t="shared" si="53"/>
        <v>825</v>
      </c>
      <c r="L159" s="107">
        <v>4</v>
      </c>
      <c r="M159" s="105">
        <f>F159/V159*60</f>
        <v>2924.0530916154034</v>
      </c>
      <c r="N159" s="106">
        <f t="shared" si="61"/>
        <v>731.01327290385086</v>
      </c>
      <c r="O159" s="108">
        <f t="shared" si="62"/>
        <v>0</v>
      </c>
      <c r="P159" s="109">
        <f t="shared" si="63"/>
        <v>-93.986727096149139</v>
      </c>
      <c r="Q159" s="110">
        <f t="shared" si="64"/>
        <v>0.88607669442891013</v>
      </c>
      <c r="R159" s="307"/>
      <c r="S159" s="47">
        <v>0.73402777777777772</v>
      </c>
      <c r="T159" s="48">
        <v>0.76978009259259261</v>
      </c>
      <c r="U159" s="111">
        <v>14.516666666666644</v>
      </c>
      <c r="V159" s="112">
        <v>51.483333333333441</v>
      </c>
      <c r="W159" s="113"/>
      <c r="X159" s="13"/>
      <c r="Y159" s="295"/>
      <c r="Z159" s="296"/>
      <c r="AA159" s="172">
        <f t="shared" si="65"/>
        <v>-375.94690838459655</v>
      </c>
      <c r="AB159" s="110">
        <f t="shared" si="66"/>
        <v>0.88607669442891013</v>
      </c>
      <c r="AC159" s="291"/>
    </row>
    <row r="160" spans="1:29" ht="15.75" customHeight="1">
      <c r="A160" s="301"/>
      <c r="B160" s="100" t="s">
        <v>120</v>
      </c>
      <c r="C160" s="293" t="s">
        <v>160</v>
      </c>
      <c r="D160" s="294"/>
      <c r="E160" s="101">
        <v>25.03</v>
      </c>
      <c r="F160" s="102">
        <v>2005</v>
      </c>
      <c r="G160" s="103">
        <f t="shared" si="67"/>
        <v>50185.15</v>
      </c>
      <c r="H160" s="26"/>
      <c r="I160" s="104">
        <v>4</v>
      </c>
      <c r="J160" s="105">
        <v>3300</v>
      </c>
      <c r="K160" s="106">
        <f t="shared" si="53"/>
        <v>825</v>
      </c>
      <c r="L160" s="107">
        <v>4</v>
      </c>
      <c r="M160" s="105">
        <f>F160/V160*60</f>
        <v>2922.2672064777221</v>
      </c>
      <c r="N160" s="106">
        <f t="shared" si="61"/>
        <v>730.56680161943052</v>
      </c>
      <c r="O160" s="108">
        <f t="shared" si="62"/>
        <v>0</v>
      </c>
      <c r="P160" s="109">
        <f t="shared" si="63"/>
        <v>-94.433198380569479</v>
      </c>
      <c r="Q160" s="110">
        <f t="shared" si="64"/>
        <v>0.88553551711446121</v>
      </c>
      <c r="R160" s="307"/>
      <c r="S160" s="47">
        <v>0.77986111111111101</v>
      </c>
      <c r="T160" s="48">
        <v>0.80844907407407407</v>
      </c>
      <c r="U160" s="111">
        <v>14.516666666666485</v>
      </c>
      <c r="V160" s="112">
        <v>41.166666666666814</v>
      </c>
      <c r="W160" s="113"/>
      <c r="X160" s="13"/>
      <c r="Y160" s="295"/>
      <c r="Z160" s="296"/>
      <c r="AA160" s="172">
        <f t="shared" si="65"/>
        <v>-377.73279352227792</v>
      </c>
      <c r="AB160" s="110">
        <f t="shared" si="66"/>
        <v>0.88553551711446121</v>
      </c>
      <c r="AC160" s="291"/>
    </row>
    <row r="161" spans="1:29" ht="15.75" customHeight="1">
      <c r="A161" s="301"/>
      <c r="B161" s="100" t="s">
        <v>120</v>
      </c>
      <c r="C161" s="293" t="s">
        <v>157</v>
      </c>
      <c r="D161" s="294"/>
      <c r="E161" s="101">
        <v>18.18</v>
      </c>
      <c r="F161" s="102">
        <v>3264</v>
      </c>
      <c r="G161" s="103">
        <f t="shared" si="67"/>
        <v>59339.519999999997</v>
      </c>
      <c r="H161" s="26"/>
      <c r="I161" s="104">
        <v>3</v>
      </c>
      <c r="J161" s="105">
        <v>3600</v>
      </c>
      <c r="K161" s="106">
        <f t="shared" si="53"/>
        <v>1200</v>
      </c>
      <c r="L161" s="107">
        <v>3</v>
      </c>
      <c r="M161" s="105">
        <f>F161/V161*60</f>
        <v>3120.1274561869354</v>
      </c>
      <c r="N161" s="106">
        <f t="shared" si="61"/>
        <v>1040.0424853956451</v>
      </c>
      <c r="O161" s="108">
        <f t="shared" si="62"/>
        <v>0</v>
      </c>
      <c r="P161" s="109">
        <f t="shared" si="63"/>
        <v>-159.95751460435486</v>
      </c>
      <c r="Q161" s="110">
        <f t="shared" si="64"/>
        <v>0.86670207116303766</v>
      </c>
      <c r="R161" s="307"/>
      <c r="S161" s="47">
        <v>0.81891203703703708</v>
      </c>
      <c r="T161" s="48">
        <v>0.86250000000000004</v>
      </c>
      <c r="U161" s="111">
        <v>15.06666666666673</v>
      </c>
      <c r="V161" s="112">
        <v>62.766666666666673</v>
      </c>
      <c r="W161" s="113">
        <v>0.86250000000000004</v>
      </c>
      <c r="X161" s="116">
        <v>0.91597222222222197</v>
      </c>
      <c r="Y161" s="295"/>
      <c r="Z161" s="296"/>
      <c r="AA161" s="172">
        <f t="shared" si="65"/>
        <v>-479.87254381306457</v>
      </c>
      <c r="AB161" s="110">
        <f t="shared" si="66"/>
        <v>0.86670207116303766</v>
      </c>
      <c r="AC161" s="291"/>
    </row>
    <row r="162" spans="1:29" ht="15.75" customHeight="1">
      <c r="A162" s="302"/>
      <c r="B162" s="100" t="s">
        <v>120</v>
      </c>
      <c r="C162" s="293" t="s">
        <v>155</v>
      </c>
      <c r="D162" s="294"/>
      <c r="E162" s="101">
        <v>14.28</v>
      </c>
      <c r="F162" s="102">
        <v>3960</v>
      </c>
      <c r="G162" s="103">
        <f t="shared" si="67"/>
        <v>56548.799999999996</v>
      </c>
      <c r="H162" s="13"/>
      <c r="I162" s="104">
        <v>3</v>
      </c>
      <c r="J162" s="105">
        <v>3600</v>
      </c>
      <c r="K162" s="106">
        <f t="shared" si="53"/>
        <v>1200</v>
      </c>
      <c r="L162" s="118">
        <v>3</v>
      </c>
      <c r="M162" s="105">
        <f>F162/V162*60</f>
        <v>3117.4283839929885</v>
      </c>
      <c r="N162" s="106">
        <f t="shared" si="61"/>
        <v>1039.1427946643296</v>
      </c>
      <c r="O162" s="108">
        <f t="shared" si="62"/>
        <v>0</v>
      </c>
      <c r="P162" s="109">
        <f t="shared" si="63"/>
        <v>-160.85720533567041</v>
      </c>
      <c r="Q162" s="110">
        <f t="shared" si="64"/>
        <v>0.86595232888694129</v>
      </c>
      <c r="R162" s="307"/>
      <c r="S162" s="47">
        <v>0.91597222222222197</v>
      </c>
      <c r="T162" s="48">
        <v>0.96890046296296295</v>
      </c>
      <c r="U162" s="111">
        <v>76.999999999999574</v>
      </c>
      <c r="V162" s="112">
        <v>76.21666666666701</v>
      </c>
      <c r="W162" s="113"/>
      <c r="X162" s="116"/>
      <c r="Y162" s="295"/>
      <c r="Z162" s="296"/>
      <c r="AA162" s="172">
        <f t="shared" si="65"/>
        <v>-482.57161600701147</v>
      </c>
      <c r="AB162" s="110">
        <f t="shared" si="66"/>
        <v>0.86595232888694129</v>
      </c>
      <c r="AC162" s="291"/>
    </row>
    <row r="163" spans="1:29" ht="15.75" customHeight="1">
      <c r="A163" s="302"/>
      <c r="B163" s="100"/>
      <c r="C163" s="293"/>
      <c r="D163" s="294"/>
      <c r="E163" s="101"/>
      <c r="F163" s="102"/>
      <c r="G163" s="121"/>
      <c r="H163" s="122"/>
      <c r="I163" s="104"/>
      <c r="J163" s="105"/>
      <c r="K163" s="106"/>
      <c r="L163" s="107"/>
      <c r="M163" s="105"/>
      <c r="N163" s="106"/>
      <c r="O163" s="108"/>
      <c r="P163" s="109"/>
      <c r="Q163" s="110"/>
      <c r="R163" s="307"/>
      <c r="S163" s="47"/>
      <c r="T163" s="48"/>
      <c r="U163" s="111"/>
      <c r="V163" s="112"/>
      <c r="W163" s="113"/>
      <c r="X163" s="50"/>
      <c r="Y163" s="295"/>
      <c r="Z163" s="296"/>
      <c r="AA163" s="172"/>
      <c r="AB163" s="110"/>
      <c r="AC163" s="291"/>
    </row>
    <row r="164" spans="1:29" ht="15.75" customHeight="1">
      <c r="A164" s="302"/>
      <c r="B164" s="100"/>
      <c r="C164" s="293"/>
      <c r="D164" s="294"/>
      <c r="E164" s="101"/>
      <c r="F164" s="102"/>
      <c r="G164" s="121"/>
      <c r="H164" s="62"/>
      <c r="I164" s="104"/>
      <c r="J164" s="105"/>
      <c r="K164" s="106"/>
      <c r="L164" s="118"/>
      <c r="M164" s="105"/>
      <c r="N164" s="106"/>
      <c r="O164" s="123"/>
      <c r="P164" s="124"/>
      <c r="Q164" s="125"/>
      <c r="R164" s="307"/>
      <c r="S164" s="47"/>
      <c r="T164" s="48"/>
      <c r="U164" s="111"/>
      <c r="V164" s="112"/>
      <c r="W164" s="113"/>
      <c r="X164" s="116"/>
      <c r="Y164" s="295"/>
      <c r="Z164" s="296"/>
      <c r="AA164" s="172"/>
      <c r="AB164" s="110"/>
      <c r="AC164" s="291"/>
    </row>
    <row r="165" spans="1:29" ht="15.75" customHeight="1">
      <c r="A165" s="302"/>
      <c r="B165" s="100"/>
      <c r="C165" s="293"/>
      <c r="D165" s="294"/>
      <c r="E165" s="101"/>
      <c r="F165" s="102"/>
      <c r="G165" s="121"/>
      <c r="H165" s="62"/>
      <c r="I165" s="104"/>
      <c r="J165" s="105"/>
      <c r="K165" s="106"/>
      <c r="L165" s="118"/>
      <c r="M165" s="105"/>
      <c r="N165" s="106"/>
      <c r="O165" s="123"/>
      <c r="P165" s="124"/>
      <c r="Q165" s="125"/>
      <c r="R165" s="307"/>
      <c r="S165" s="47"/>
      <c r="T165" s="48"/>
      <c r="U165" s="111"/>
      <c r="V165" s="112"/>
      <c r="W165" s="113"/>
      <c r="X165" s="116"/>
      <c r="Y165" s="295"/>
      <c r="Z165" s="296"/>
      <c r="AA165" s="172"/>
      <c r="AB165" s="110"/>
      <c r="AC165" s="291"/>
    </row>
    <row r="166" spans="1:29" ht="15.75" customHeight="1">
      <c r="A166" s="302"/>
      <c r="B166" s="100"/>
      <c r="C166" s="293"/>
      <c r="D166" s="294"/>
      <c r="E166" s="101"/>
      <c r="F166" s="102"/>
      <c r="G166" s="121"/>
      <c r="H166" s="62"/>
      <c r="I166" s="104"/>
      <c r="J166" s="105"/>
      <c r="K166" s="106"/>
      <c r="L166" s="118"/>
      <c r="M166" s="105"/>
      <c r="N166" s="106"/>
      <c r="O166" s="123"/>
      <c r="P166" s="124"/>
      <c r="Q166" s="125"/>
      <c r="R166" s="307"/>
      <c r="S166" s="47"/>
      <c r="T166" s="48"/>
      <c r="U166" s="111"/>
      <c r="V166" s="112"/>
      <c r="W166" s="126"/>
      <c r="X166" s="127"/>
      <c r="Y166" s="295"/>
      <c r="Z166" s="296"/>
      <c r="AA166" s="172"/>
      <c r="AB166" s="110"/>
      <c r="AC166" s="291"/>
    </row>
    <row r="167" spans="1:29" ht="15.75" customHeight="1">
      <c r="A167" s="302"/>
      <c r="B167" s="100"/>
      <c r="C167" s="293"/>
      <c r="D167" s="294"/>
      <c r="E167" s="101"/>
      <c r="F167" s="102"/>
      <c r="G167" s="121"/>
      <c r="H167" s="62"/>
      <c r="I167" s="104"/>
      <c r="J167" s="105"/>
      <c r="K167" s="106"/>
      <c r="L167" s="118"/>
      <c r="M167" s="105"/>
      <c r="N167" s="106"/>
      <c r="O167" s="123"/>
      <c r="P167" s="124"/>
      <c r="Q167" s="125"/>
      <c r="R167" s="307"/>
      <c r="S167" s="47"/>
      <c r="T167" s="48"/>
      <c r="U167" s="111"/>
      <c r="V167" s="112"/>
      <c r="W167" s="126"/>
      <c r="X167" s="127"/>
      <c r="Y167" s="295"/>
      <c r="Z167" s="296"/>
      <c r="AA167" s="172"/>
      <c r="AB167" s="110"/>
      <c r="AC167" s="291"/>
    </row>
    <row r="168" spans="1:29" ht="15.75" customHeight="1">
      <c r="A168" s="302"/>
      <c r="B168" s="100"/>
      <c r="C168" s="293"/>
      <c r="D168" s="294"/>
      <c r="E168" s="101"/>
      <c r="F168" s="102"/>
      <c r="G168" s="121"/>
      <c r="H168" s="62"/>
      <c r="I168" s="104"/>
      <c r="J168" s="105"/>
      <c r="K168" s="106"/>
      <c r="L168" s="118"/>
      <c r="M168" s="105"/>
      <c r="N168" s="106"/>
      <c r="O168" s="123"/>
      <c r="P168" s="124"/>
      <c r="Q168" s="125"/>
      <c r="R168" s="307"/>
      <c r="S168" s="47"/>
      <c r="T168" s="48"/>
      <c r="U168" s="111"/>
      <c r="V168" s="112"/>
      <c r="W168" s="126"/>
      <c r="X168" s="127"/>
      <c r="Y168" s="295"/>
      <c r="Z168" s="296"/>
      <c r="AA168" s="172"/>
      <c r="AB168" s="110"/>
      <c r="AC168" s="291"/>
    </row>
    <row r="169" spans="1:29" ht="15.75" customHeight="1">
      <c r="A169" s="302"/>
      <c r="B169" s="100"/>
      <c r="C169" s="293"/>
      <c r="D169" s="294"/>
      <c r="E169" s="101"/>
      <c r="F169" s="102"/>
      <c r="G169" s="121"/>
      <c r="H169" s="62"/>
      <c r="I169" s="104"/>
      <c r="J169" s="105"/>
      <c r="K169" s="106"/>
      <c r="L169" s="118"/>
      <c r="M169" s="105"/>
      <c r="N169" s="106"/>
      <c r="O169" s="123"/>
      <c r="P169" s="124"/>
      <c r="Q169" s="125"/>
      <c r="R169" s="307"/>
      <c r="S169" s="47"/>
      <c r="T169" s="48"/>
      <c r="U169" s="111"/>
      <c r="V169" s="112"/>
      <c r="W169" s="126"/>
      <c r="X169" s="127"/>
      <c r="Y169" s="295"/>
      <c r="Z169" s="296"/>
      <c r="AA169" s="172"/>
      <c r="AB169" s="110"/>
      <c r="AC169" s="291"/>
    </row>
    <row r="170" spans="1:29" ht="15.75" customHeight="1">
      <c r="A170" s="302"/>
      <c r="B170" s="100"/>
      <c r="C170" s="293"/>
      <c r="D170" s="294"/>
      <c r="E170" s="101"/>
      <c r="F170" s="102"/>
      <c r="G170" s="121"/>
      <c r="H170" s="62"/>
      <c r="I170" s="104"/>
      <c r="J170" s="105"/>
      <c r="K170" s="106"/>
      <c r="L170" s="118"/>
      <c r="M170" s="105"/>
      <c r="N170" s="106"/>
      <c r="O170" s="123"/>
      <c r="P170" s="124"/>
      <c r="Q170" s="125"/>
      <c r="R170" s="307"/>
      <c r="S170" s="47"/>
      <c r="T170" s="48"/>
      <c r="U170" s="111"/>
      <c r="V170" s="112"/>
      <c r="W170" s="126"/>
      <c r="X170" s="127"/>
      <c r="Y170" s="295"/>
      <c r="Z170" s="296"/>
      <c r="AA170" s="172"/>
      <c r="AB170" s="110"/>
      <c r="AC170" s="291"/>
    </row>
    <row r="171" spans="1:29" ht="15.75" customHeight="1">
      <c r="A171" s="302"/>
      <c r="B171" s="100"/>
      <c r="C171" s="293"/>
      <c r="D171" s="294"/>
      <c r="E171" s="101"/>
      <c r="F171" s="102"/>
      <c r="G171" s="121"/>
      <c r="H171" s="62"/>
      <c r="I171" s="104"/>
      <c r="J171" s="105"/>
      <c r="K171" s="106"/>
      <c r="L171" s="118"/>
      <c r="M171" s="105"/>
      <c r="N171" s="106"/>
      <c r="O171" s="123"/>
      <c r="P171" s="124"/>
      <c r="Q171" s="125"/>
      <c r="R171" s="307"/>
      <c r="S171" s="47"/>
      <c r="T171" s="48"/>
      <c r="U171" s="111"/>
      <c r="V171" s="112"/>
      <c r="W171" s="113"/>
      <c r="X171" s="116"/>
      <c r="Y171" s="295"/>
      <c r="Z171" s="296"/>
      <c r="AA171" s="172"/>
      <c r="AB171" s="110"/>
      <c r="AC171" s="291"/>
    </row>
    <row r="172" spans="1:29" ht="15.75" customHeight="1">
      <c r="A172" s="302"/>
      <c r="B172" s="100"/>
      <c r="C172" s="293"/>
      <c r="D172" s="294"/>
      <c r="E172" s="101"/>
      <c r="F172" s="102"/>
      <c r="G172" s="121"/>
      <c r="H172" s="62"/>
      <c r="I172" s="104"/>
      <c r="J172" s="105"/>
      <c r="K172" s="106"/>
      <c r="L172" s="118"/>
      <c r="M172" s="105"/>
      <c r="N172" s="106"/>
      <c r="O172" s="123"/>
      <c r="P172" s="124"/>
      <c r="Q172" s="125"/>
      <c r="R172" s="307"/>
      <c r="S172" s="47"/>
      <c r="T172" s="48"/>
      <c r="U172" s="111"/>
      <c r="V172" s="112"/>
      <c r="W172" s="126"/>
      <c r="X172" s="127"/>
      <c r="Y172" s="295"/>
      <c r="Z172" s="296"/>
      <c r="AA172" s="172"/>
      <c r="AB172" s="110"/>
      <c r="AC172" s="291"/>
    </row>
    <row r="173" spans="1:29" ht="15.75" customHeight="1">
      <c r="A173" s="302"/>
      <c r="B173" s="100"/>
      <c r="C173" s="293"/>
      <c r="D173" s="294"/>
      <c r="E173" s="170"/>
      <c r="F173" s="102"/>
      <c r="G173" s="129"/>
      <c r="H173" s="62"/>
      <c r="I173" s="104"/>
      <c r="J173" s="105"/>
      <c r="K173" s="106"/>
      <c r="L173" s="118"/>
      <c r="M173" s="105"/>
      <c r="N173" s="106"/>
      <c r="O173" s="123"/>
      <c r="P173" s="124"/>
      <c r="Q173" s="125"/>
      <c r="R173" s="307"/>
      <c r="S173" s="119"/>
      <c r="T173" s="120"/>
      <c r="U173" s="130"/>
      <c r="V173" s="131"/>
      <c r="W173" s="126"/>
      <c r="X173" s="127"/>
      <c r="Y173" s="295"/>
      <c r="Z173" s="296"/>
      <c r="AA173" s="173"/>
      <c r="AB173" s="125"/>
      <c r="AC173" s="291"/>
    </row>
    <row r="174" spans="1:29" ht="15.75" customHeight="1" thickBot="1">
      <c r="A174" s="303"/>
      <c r="B174" s="133" t="s">
        <v>117</v>
      </c>
      <c r="C174" s="297"/>
      <c r="D174" s="297"/>
      <c r="E174" s="134"/>
      <c r="F174" s="167"/>
      <c r="G174" s="135"/>
      <c r="H174" s="69"/>
      <c r="I174" s="136">
        <f t="shared" ref="I174:J174" si="68">AVERAGE(I158:I173)</f>
        <v>3.4</v>
      </c>
      <c r="J174" s="137">
        <f t="shared" si="68"/>
        <v>3480</v>
      </c>
      <c r="K174" s="138">
        <f t="shared" ref="K174" si="69">J174/I174</f>
        <v>1023.5294117647059</v>
      </c>
      <c r="L174" s="136">
        <f t="shared" ref="L174:M174" si="70">AVERAGE(L158:L173)</f>
        <v>3.4</v>
      </c>
      <c r="M174" s="137">
        <f t="shared" si="70"/>
        <v>3041.2377925174742</v>
      </c>
      <c r="N174" s="138">
        <f>M174/L174</f>
        <v>894.48170368161004</v>
      </c>
      <c r="O174" s="139">
        <f>L174-I174</f>
        <v>0</v>
      </c>
      <c r="P174" s="140">
        <f>N174-K174</f>
        <v>-129.04770808309581</v>
      </c>
      <c r="Q174" s="141">
        <f>N174/K174</f>
        <v>0.87391890589582588</v>
      </c>
      <c r="R174" s="308"/>
      <c r="S174" s="142">
        <f>S158</f>
        <v>0.70833333333333337</v>
      </c>
      <c r="T174" s="143">
        <f>INDEX(T158:T173,COUNTA(T158:T173))</f>
        <v>0.96890046296296295</v>
      </c>
      <c r="U174" s="144"/>
      <c r="V174" s="166"/>
      <c r="W174" s="167"/>
      <c r="X174" s="138"/>
      <c r="Y174" s="298"/>
      <c r="Z174" s="299"/>
      <c r="AA174" s="174">
        <f>M174-J174</f>
        <v>-438.76220748252581</v>
      </c>
      <c r="AB174" s="141">
        <f>M174/J174</f>
        <v>0.87391890589582588</v>
      </c>
      <c r="AC174" s="292"/>
    </row>
    <row r="176" spans="1:29">
      <c r="Y176" s="289" t="s">
        <v>161</v>
      </c>
      <c r="Z176" s="289"/>
    </row>
    <row r="177" spans="25:26">
      <c r="Y177" s="289" t="s">
        <v>162</v>
      </c>
      <c r="Z177" s="289"/>
    </row>
    <row r="178" spans="25:26">
      <c r="Y178" s="289" t="s">
        <v>163</v>
      </c>
      <c r="Z178" s="289"/>
    </row>
    <row r="179" spans="25:26">
      <c r="Y179" s="289" t="s">
        <v>164</v>
      </c>
      <c r="Z179" s="289"/>
    </row>
    <row r="180" spans="25:26">
      <c r="Y180" s="289" t="s">
        <v>165</v>
      </c>
      <c r="Z180" s="289"/>
    </row>
    <row r="181" spans="25:26">
      <c r="Y181" s="289" t="s">
        <v>166</v>
      </c>
      <c r="Z181" s="289"/>
    </row>
    <row r="182" spans="25:26">
      <c r="Y182" s="289" t="s">
        <v>167</v>
      </c>
      <c r="Z182" s="289"/>
    </row>
    <row r="183" spans="25:26">
      <c r="Y183" s="289" t="s">
        <v>168</v>
      </c>
      <c r="Z183" s="289"/>
    </row>
    <row r="184" spans="25:26">
      <c r="Y184" s="289" t="s">
        <v>169</v>
      </c>
      <c r="Z184" s="289"/>
    </row>
    <row r="185" spans="25:26">
      <c r="Y185" s="289" t="s">
        <v>170</v>
      </c>
      <c r="Z185" s="289"/>
    </row>
    <row r="186" spans="25:26">
      <c r="Y186" s="289" t="s">
        <v>171</v>
      </c>
      <c r="Z186" s="289"/>
    </row>
    <row r="187" spans="25:26">
      <c r="Y187" s="289" t="s">
        <v>172</v>
      </c>
      <c r="Z187" s="289"/>
    </row>
    <row r="188" spans="25:26">
      <c r="Y188" s="289" t="s">
        <v>173</v>
      </c>
      <c r="Z188" s="289"/>
    </row>
  </sheetData>
  <mergeCells count="415">
    <mergeCell ref="Y186:Z186"/>
    <mergeCell ref="Y187:Z187"/>
    <mergeCell ref="Y188:Z188"/>
    <mergeCell ref="Y180:Z180"/>
    <mergeCell ref="Y181:Z181"/>
    <mergeCell ref="Y182:Z182"/>
    <mergeCell ref="Y183:Z183"/>
    <mergeCell ref="Y184:Z184"/>
    <mergeCell ref="Y185:Z185"/>
    <mergeCell ref="C174:D174"/>
    <mergeCell ref="Y174:Z174"/>
    <mergeCell ref="Y162:Z162"/>
    <mergeCell ref="C163:D163"/>
    <mergeCell ref="Y163:Z163"/>
    <mergeCell ref="Y176:Z176"/>
    <mergeCell ref="Y177:Z177"/>
    <mergeCell ref="Y178:Z178"/>
    <mergeCell ref="Y179:Z179"/>
    <mergeCell ref="C171:D171"/>
    <mergeCell ref="Y171:Z171"/>
    <mergeCell ref="C172:D172"/>
    <mergeCell ref="Y172:Z172"/>
    <mergeCell ref="C173:D173"/>
    <mergeCell ref="Y173:Z173"/>
    <mergeCell ref="Y143:Z143"/>
    <mergeCell ref="C144:D144"/>
    <mergeCell ref="C164:D164"/>
    <mergeCell ref="Y164:Z164"/>
    <mergeCell ref="Y161:Z161"/>
    <mergeCell ref="C162:D162"/>
    <mergeCell ref="C150:D150"/>
    <mergeCell ref="Y150:Z150"/>
    <mergeCell ref="A158:A174"/>
    <mergeCell ref="C158:D158"/>
    <mergeCell ref="R158:R174"/>
    <mergeCell ref="Y158:Z158"/>
    <mergeCell ref="C168:D168"/>
    <mergeCell ref="Y168:Z168"/>
    <mergeCell ref="C169:D169"/>
    <mergeCell ref="Y169:Z169"/>
    <mergeCell ref="C170:D170"/>
    <mergeCell ref="Y170:Z170"/>
    <mergeCell ref="C165:D165"/>
    <mergeCell ref="Y165:Z165"/>
    <mergeCell ref="C166:D166"/>
    <mergeCell ref="Y166:Z166"/>
    <mergeCell ref="C167:D167"/>
    <mergeCell ref="Y167:Z167"/>
    <mergeCell ref="C135:D135"/>
    <mergeCell ref="Y135:Z135"/>
    <mergeCell ref="C136:D136"/>
    <mergeCell ref="Y136:Z136"/>
    <mergeCell ref="C140:D140"/>
    <mergeCell ref="Y140:Z140"/>
    <mergeCell ref="C149:D149"/>
    <mergeCell ref="Y149:Z149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4:Z144"/>
    <mergeCell ref="C145:D145"/>
    <mergeCell ref="Y145:Z145"/>
    <mergeCell ref="C146:D146"/>
    <mergeCell ref="C151:D151"/>
    <mergeCell ref="Y151:Z151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Y134:Z134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74">
    <cfRule type="cellIs" dxfId="237" priority="1" operator="greaterThan">
      <formula>0</formula>
    </cfRule>
  </conditionalFormatting>
  <conditionalFormatting sqref="P5:P174 AA5:AA174">
    <cfRule type="cellIs" dxfId="236" priority="4" operator="lessThan">
      <formula>0</formula>
    </cfRule>
  </conditionalFormatting>
  <conditionalFormatting sqref="Q5:Q174 AB5:AB174">
    <cfRule type="cellIs" dxfId="235" priority="2" operator="greaterThan">
      <formula>1</formula>
    </cfRule>
    <cfRule type="cellIs" dxfId="234" priority="3" operator="lessThan">
      <formula>0.8</formula>
    </cfRule>
  </conditionalFormatting>
  <conditionalFormatting sqref="AC5:AC6 R5:R174 AC90:AC95">
    <cfRule type="cellIs" dxfId="233" priority="5" operator="lessThan">
      <formula>0.8</formula>
    </cfRule>
  </conditionalFormatting>
  <conditionalFormatting sqref="AC12:AC20">
    <cfRule type="cellIs" dxfId="232" priority="14" operator="lessThan">
      <formula>0.8</formula>
    </cfRule>
  </conditionalFormatting>
  <conditionalFormatting sqref="AC22:AC27">
    <cfRule type="cellIs" dxfId="231" priority="13" operator="lessThan">
      <formula>0.8</formula>
    </cfRule>
  </conditionalFormatting>
  <conditionalFormatting sqref="AC39">
    <cfRule type="cellIs" dxfId="230" priority="12" operator="lessThan">
      <formula>0.8</formula>
    </cfRule>
  </conditionalFormatting>
  <conditionalFormatting sqref="AC56">
    <cfRule type="cellIs" dxfId="229" priority="7" operator="lessThan">
      <formula>0.8</formula>
    </cfRule>
  </conditionalFormatting>
  <conditionalFormatting sqref="AC73:AC78">
    <cfRule type="cellIs" dxfId="228" priority="6" operator="lessThan">
      <formula>0.8</formula>
    </cfRule>
  </conditionalFormatting>
  <conditionalFormatting sqref="AC107">
    <cfRule type="cellIs" dxfId="227" priority="11" operator="lessThan">
      <formula>0.8</formula>
    </cfRule>
  </conditionalFormatting>
  <conditionalFormatting sqref="AC124">
    <cfRule type="cellIs" dxfId="226" priority="10" operator="lessThan">
      <formula>0.8</formula>
    </cfRule>
  </conditionalFormatting>
  <conditionalFormatting sqref="AC141">
    <cfRule type="cellIs" dxfId="225" priority="9" operator="lessThan">
      <formula>0.8</formula>
    </cfRule>
  </conditionalFormatting>
  <conditionalFormatting sqref="AC158:AC163">
    <cfRule type="cellIs" dxfId="224" priority="8" operator="lessThan">
      <formula>0.8</formula>
    </cfRule>
  </conditionalFormatting>
  <dataValidations count="1">
    <dataValidation type="list" allowBlank="1" showInputMessage="1" showErrorMessage="1" sqref="Y5:Z174" xr:uid="{42A69585-BC9F-4C0C-B63C-FB2A558102D2}">
      <formula1>$Y$176:$Y$188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11903-4899-48C6-A3B7-E08DE2BBCC32}">
  <sheetPr>
    <tabColor theme="9" tint="0.59999389629810485"/>
    <pageSetUpPr fitToPage="1"/>
  </sheetPr>
  <dimension ref="A1:AG137"/>
  <sheetViews>
    <sheetView zoomScale="85" zoomScaleNormal="85" workbookViewId="0">
      <pane ySplit="4" topLeftCell="A5" activePane="bottomLeft" state="frozen"/>
      <selection activeCell="L47" sqref="L47"/>
      <selection pane="bottomLeft" activeCell="O31" sqref="O31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SUM(F5:F123)</f>
        <v>47369</v>
      </c>
      <c r="E1" s="88" t="s">
        <v>3</v>
      </c>
      <c r="F1" s="89">
        <f>SUM(G5:G123)</f>
        <v>2450646.83</v>
      </c>
      <c r="G1" s="90" t="s">
        <v>84</v>
      </c>
      <c r="H1" s="91">
        <f>L21+L38+L55+L72+L89+L106+L123</f>
        <v>133.58333333333331</v>
      </c>
      <c r="I1" s="345" t="s">
        <v>85</v>
      </c>
      <c r="J1" s="341"/>
      <c r="K1" s="361"/>
      <c r="L1" s="365" t="s">
        <v>86</v>
      </c>
      <c r="M1" s="366"/>
      <c r="N1" s="367"/>
      <c r="O1" s="341" t="s">
        <v>87</v>
      </c>
      <c r="P1" s="341"/>
      <c r="Q1" s="341"/>
      <c r="R1" s="342"/>
      <c r="S1" s="345" t="s">
        <v>88</v>
      </c>
      <c r="T1" s="341"/>
      <c r="U1" s="341"/>
      <c r="V1" s="341"/>
      <c r="W1" s="341"/>
      <c r="X1" s="342"/>
      <c r="Y1" s="200" t="s">
        <v>222</v>
      </c>
      <c r="Z1" s="200" t="s">
        <v>223</v>
      </c>
      <c r="AA1" s="385" t="s">
        <v>175</v>
      </c>
      <c r="AB1" s="386"/>
      <c r="AC1" s="176" t="s">
        <v>19</v>
      </c>
      <c r="AD1" s="177" t="s">
        <v>174</v>
      </c>
      <c r="AE1" s="345" t="s">
        <v>90</v>
      </c>
      <c r="AF1" s="347"/>
      <c r="AG1" s="348"/>
    </row>
    <row r="2" spans="1:33" ht="26.25" customHeight="1" thickBot="1">
      <c r="A2" s="354">
        <v>46032</v>
      </c>
      <c r="B2" s="355"/>
      <c r="C2" s="92" t="s">
        <v>40</v>
      </c>
      <c r="D2" s="93">
        <f>AVERAGE(N21,N38,N55,N72,N89,N106,N123)</f>
        <v>144.65892321373445</v>
      </c>
      <c r="E2" s="93" t="s">
        <v>91</v>
      </c>
      <c r="F2" s="94">
        <f>F1/D1</f>
        <v>51.735245202558637</v>
      </c>
      <c r="G2" s="95" t="s">
        <v>92</v>
      </c>
      <c r="H2" s="96">
        <f>COUNT(H5:H123)</f>
        <v>0</v>
      </c>
      <c r="I2" s="362"/>
      <c r="J2" s="363"/>
      <c r="K2" s="364"/>
      <c r="L2" s="368"/>
      <c r="M2" s="343"/>
      <c r="N2" s="369"/>
      <c r="O2" s="343"/>
      <c r="P2" s="343"/>
      <c r="Q2" s="343"/>
      <c r="R2" s="344"/>
      <c r="S2" s="346"/>
      <c r="T2" s="343"/>
      <c r="U2" s="343"/>
      <c r="V2" s="343"/>
      <c r="W2" s="343"/>
      <c r="X2" s="344"/>
      <c r="Y2" s="201">
        <f>SUM(Y21,Y38,Y55,Y72,Y89,Y106,Y123)</f>
        <v>0</v>
      </c>
      <c r="Z2" s="201">
        <f>SUM(Z21,Z38,Z55,Z72,Z89,Z106,Z123)</f>
        <v>0</v>
      </c>
      <c r="AA2" s="387"/>
      <c r="AB2" s="388"/>
      <c r="AC2" s="178">
        <f>SUM(AC21,AC38,AC55,AC72,AC89,AC106,AC123)</f>
        <v>42</v>
      </c>
      <c r="AD2" s="179">
        <f>SUM(AD21,AD38,AD55,AD72,AD89,AD106,AD123)</f>
        <v>0</v>
      </c>
      <c r="AE2" s="349"/>
      <c r="AF2" s="350"/>
      <c r="AG2" s="351"/>
    </row>
    <row r="3" spans="1:33" ht="23.25" customHeight="1">
      <c r="A3" s="356" t="s">
        <v>93</v>
      </c>
      <c r="B3" s="358" t="s">
        <v>94</v>
      </c>
      <c r="C3" s="315" t="s">
        <v>95</v>
      </c>
      <c r="D3" s="315"/>
      <c r="E3" s="337" t="s">
        <v>96</v>
      </c>
      <c r="F3" s="315" t="s">
        <v>97</v>
      </c>
      <c r="G3" s="337" t="s">
        <v>98</v>
      </c>
      <c r="H3" s="339" t="s">
        <v>99</v>
      </c>
      <c r="I3" s="329" t="s">
        <v>100</v>
      </c>
      <c r="J3" s="325" t="s">
        <v>101</v>
      </c>
      <c r="K3" s="327" t="s">
        <v>40</v>
      </c>
      <c r="L3" s="352" t="s">
        <v>100</v>
      </c>
      <c r="M3" s="325" t="s">
        <v>101</v>
      </c>
      <c r="N3" s="327" t="s">
        <v>40</v>
      </c>
      <c r="O3" s="329" t="s">
        <v>100</v>
      </c>
      <c r="P3" s="331" t="s">
        <v>40</v>
      </c>
      <c r="Q3" s="333" t="s">
        <v>102</v>
      </c>
      <c r="R3" s="335" t="s">
        <v>103</v>
      </c>
      <c r="S3" s="314" t="s">
        <v>104</v>
      </c>
      <c r="T3" s="315"/>
      <c r="U3" s="316" t="s">
        <v>105</v>
      </c>
      <c r="V3" s="316" t="s">
        <v>106</v>
      </c>
      <c r="W3" s="315" t="s">
        <v>107</v>
      </c>
      <c r="X3" s="318"/>
      <c r="Y3" s="379" t="s">
        <v>224</v>
      </c>
      <c r="Z3" s="380"/>
      <c r="AA3" s="381" t="s">
        <v>108</v>
      </c>
      <c r="AB3" s="382"/>
      <c r="AC3" s="379" t="s">
        <v>225</v>
      </c>
      <c r="AD3" s="380"/>
      <c r="AE3" s="323" t="s">
        <v>101</v>
      </c>
      <c r="AF3" s="370" t="s">
        <v>102</v>
      </c>
      <c r="AG3" s="372" t="s">
        <v>109</v>
      </c>
    </row>
    <row r="4" spans="1:33" ht="17.25" customHeight="1" thickBot="1">
      <c r="A4" s="357"/>
      <c r="B4" s="359"/>
      <c r="C4" s="360"/>
      <c r="D4" s="360"/>
      <c r="E4" s="338"/>
      <c r="F4" s="360"/>
      <c r="G4" s="338"/>
      <c r="H4" s="340"/>
      <c r="I4" s="330"/>
      <c r="J4" s="326"/>
      <c r="K4" s="328"/>
      <c r="L4" s="353"/>
      <c r="M4" s="326"/>
      <c r="N4" s="328"/>
      <c r="O4" s="330"/>
      <c r="P4" s="332"/>
      <c r="Q4" s="334"/>
      <c r="R4" s="336"/>
      <c r="S4" s="68" t="s">
        <v>110</v>
      </c>
      <c r="T4" s="99" t="s">
        <v>111</v>
      </c>
      <c r="U4" s="317"/>
      <c r="V4" s="317"/>
      <c r="W4" s="99" t="s">
        <v>112</v>
      </c>
      <c r="X4" s="69" t="s">
        <v>113</v>
      </c>
      <c r="Y4" s="202" t="s">
        <v>49</v>
      </c>
      <c r="Z4" s="203" t="s">
        <v>50</v>
      </c>
      <c r="AA4" s="383"/>
      <c r="AB4" s="384"/>
      <c r="AC4" s="202" t="s">
        <v>176</v>
      </c>
      <c r="AD4" s="203" t="s">
        <v>177</v>
      </c>
      <c r="AE4" s="324"/>
      <c r="AF4" s="371"/>
      <c r="AG4" s="373"/>
    </row>
    <row r="5" spans="1:33" ht="15.75" customHeight="1">
      <c r="A5" s="311" t="s">
        <v>183</v>
      </c>
      <c r="B5" s="114" t="s">
        <v>178</v>
      </c>
      <c r="C5" s="375" t="s">
        <v>179</v>
      </c>
      <c r="D5" s="375"/>
      <c r="E5" s="147">
        <v>19.7</v>
      </c>
      <c r="F5" s="151">
        <v>3279</v>
      </c>
      <c r="G5" s="148">
        <f t="shared" ref="G5:G8" si="0">E5*F5</f>
        <v>64596.299999999996</v>
      </c>
      <c r="H5" s="149"/>
      <c r="I5" s="150">
        <v>13</v>
      </c>
      <c r="J5" s="151">
        <v>1200</v>
      </c>
      <c r="K5" s="152">
        <f>J5/I5</f>
        <v>92.307692307692307</v>
      </c>
      <c r="L5" s="153">
        <v>13</v>
      </c>
      <c r="M5" s="151">
        <f>F5/V5*60</f>
        <v>1077.7321281840591</v>
      </c>
      <c r="N5" s="152">
        <f>M5/L5</f>
        <v>82.90247139877377</v>
      </c>
      <c r="O5" s="154">
        <f>L5-I5</f>
        <v>0</v>
      </c>
      <c r="P5" s="155">
        <f>N5-K5</f>
        <v>-9.4052209089185368</v>
      </c>
      <c r="Q5" s="156">
        <f>N5/K5</f>
        <v>0.89811010682004921</v>
      </c>
      <c r="R5" s="306">
        <f>Q21</f>
        <v>0.8908397523895446</v>
      </c>
      <c r="S5" s="157">
        <v>0.20864583333333334</v>
      </c>
      <c r="T5" s="158">
        <v>0.33541666666666664</v>
      </c>
      <c r="U5" s="159"/>
      <c r="V5" s="160">
        <v>182.54999999999998</v>
      </c>
      <c r="W5" s="183"/>
      <c r="X5" s="152"/>
      <c r="Y5" s="12"/>
      <c r="Z5" s="208"/>
      <c r="AA5" s="309"/>
      <c r="AB5" s="310"/>
      <c r="AC5" s="12">
        <v>4</v>
      </c>
      <c r="AD5" s="208"/>
      <c r="AE5" s="180">
        <f>M5-J5</f>
        <v>-122.26787181594091</v>
      </c>
      <c r="AF5" s="132">
        <f>M5/J5</f>
        <v>0.89811010682004921</v>
      </c>
      <c r="AG5" s="376">
        <f>AF21</f>
        <v>0.8908397523895446</v>
      </c>
    </row>
    <row r="6" spans="1:33" ht="15.75" customHeight="1">
      <c r="A6" s="312"/>
      <c r="B6" s="100" t="s">
        <v>184</v>
      </c>
      <c r="C6" s="374" t="s">
        <v>185</v>
      </c>
      <c r="D6" s="374"/>
      <c r="E6" s="101">
        <v>56.77</v>
      </c>
      <c r="F6" s="102">
        <v>3717</v>
      </c>
      <c r="G6" s="103">
        <f t="shared" si="0"/>
        <v>211014.09000000003</v>
      </c>
      <c r="H6" s="26"/>
      <c r="I6" s="104">
        <v>25</v>
      </c>
      <c r="J6" s="105">
        <v>2000</v>
      </c>
      <c r="K6" s="106">
        <f t="shared" ref="K6:K42" si="1">J6/I6</f>
        <v>80</v>
      </c>
      <c r="L6" s="107">
        <v>25</v>
      </c>
      <c r="M6" s="105">
        <f>F6/V6*60</f>
        <v>1776.5799256505575</v>
      </c>
      <c r="N6" s="106">
        <f>M6/L6</f>
        <v>71.063197026022294</v>
      </c>
      <c r="O6" s="108">
        <f>L6-I6</f>
        <v>0</v>
      </c>
      <c r="P6" s="109">
        <f>N6-K6</f>
        <v>-8.9368029739777057</v>
      </c>
      <c r="Q6" s="110">
        <f>N6/K6</f>
        <v>0.88828996282527872</v>
      </c>
      <c r="R6" s="307"/>
      <c r="S6" s="47">
        <v>0.33921296296296294</v>
      </c>
      <c r="T6" s="48">
        <v>0.42638888888888887</v>
      </c>
      <c r="U6" s="111">
        <v>5.4666666666666686</v>
      </c>
      <c r="V6" s="112">
        <v>125.53333333333335</v>
      </c>
      <c r="W6" s="113"/>
      <c r="X6" s="116"/>
      <c r="Y6" s="12"/>
      <c r="Z6" s="208"/>
      <c r="AA6" s="295"/>
      <c r="AB6" s="296"/>
      <c r="AC6" s="12">
        <v>3</v>
      </c>
      <c r="AD6" s="208"/>
      <c r="AE6" s="117">
        <f>M6-J6</f>
        <v>-223.42007434944253</v>
      </c>
      <c r="AF6" s="110">
        <f>M6/J6</f>
        <v>0.88828996282527872</v>
      </c>
      <c r="AG6" s="377"/>
    </row>
    <row r="7" spans="1:33" ht="15.75" customHeight="1">
      <c r="A7" s="312"/>
      <c r="B7" s="100" t="s">
        <v>186</v>
      </c>
      <c r="C7" s="374" t="s">
        <v>187</v>
      </c>
      <c r="D7" s="374"/>
      <c r="E7" s="101">
        <v>77.34</v>
      </c>
      <c r="F7" s="102">
        <v>1668</v>
      </c>
      <c r="G7" s="103">
        <f t="shared" si="0"/>
        <v>129003.12000000001</v>
      </c>
      <c r="H7" s="26"/>
      <c r="I7" s="104">
        <v>25</v>
      </c>
      <c r="J7" s="105">
        <v>2000</v>
      </c>
      <c r="K7" s="106">
        <f t="shared" si="1"/>
        <v>80</v>
      </c>
      <c r="L7" s="107">
        <v>25</v>
      </c>
      <c r="M7" s="105">
        <f>F7/V7*60</f>
        <v>1777.6198934280665</v>
      </c>
      <c r="N7" s="106">
        <f>M7/L7</f>
        <v>71.104795737122657</v>
      </c>
      <c r="O7" s="108">
        <f>L7-I7</f>
        <v>0</v>
      </c>
      <c r="P7" s="109">
        <f>N7-K7</f>
        <v>-8.8952042628773427</v>
      </c>
      <c r="Q7" s="110">
        <f>N7/K7</f>
        <v>0.88880994671403324</v>
      </c>
      <c r="R7" s="307"/>
      <c r="S7" s="47">
        <v>0.42986111111111114</v>
      </c>
      <c r="T7" s="48">
        <v>0.46895833333333331</v>
      </c>
      <c r="U7" s="111">
        <v>5.0000000000000622</v>
      </c>
      <c r="V7" s="112">
        <v>56.299999999999926</v>
      </c>
      <c r="W7" s="113">
        <v>0.46895833333333331</v>
      </c>
      <c r="X7" s="116">
        <v>0.50780092592592596</v>
      </c>
      <c r="Y7" s="12"/>
      <c r="Z7" s="208"/>
      <c r="AA7" s="295"/>
      <c r="AB7" s="296"/>
      <c r="AC7" s="12">
        <v>1</v>
      </c>
      <c r="AD7" s="208"/>
      <c r="AE7" s="117">
        <f>M7-J7</f>
        <v>-222.38010657193354</v>
      </c>
      <c r="AF7" s="110">
        <f>M7/J7</f>
        <v>0.88880994671403324</v>
      </c>
      <c r="AG7" s="377"/>
    </row>
    <row r="8" spans="1:33" ht="15.75" customHeight="1">
      <c r="A8" s="312"/>
      <c r="B8" s="100" t="s">
        <v>186</v>
      </c>
      <c r="C8" s="374" t="s">
        <v>189</v>
      </c>
      <c r="D8" s="374"/>
      <c r="E8" s="101">
        <v>59.52</v>
      </c>
      <c r="F8" s="102">
        <v>3587</v>
      </c>
      <c r="G8" s="103">
        <f t="shared" si="0"/>
        <v>213498.24000000002</v>
      </c>
      <c r="H8" s="26"/>
      <c r="I8" s="104">
        <v>25</v>
      </c>
      <c r="J8" s="105">
        <v>2000</v>
      </c>
      <c r="K8" s="106">
        <f t="shared" si="1"/>
        <v>80</v>
      </c>
      <c r="L8" s="107">
        <v>25</v>
      </c>
      <c r="M8" s="105">
        <f>F8/V8*60</f>
        <v>1782.1142699420377</v>
      </c>
      <c r="N8" s="106">
        <f>M8/L8</f>
        <v>71.284570797681511</v>
      </c>
      <c r="O8" s="108">
        <f>L8-I8</f>
        <v>0</v>
      </c>
      <c r="P8" s="109">
        <f>N8-K8</f>
        <v>-8.7154292023184894</v>
      </c>
      <c r="Q8" s="110">
        <f>N8/K8</f>
        <v>0.8910571349710189</v>
      </c>
      <c r="R8" s="307"/>
      <c r="S8" s="47">
        <v>0.50780092592592596</v>
      </c>
      <c r="T8" s="48">
        <v>0.59166666666666667</v>
      </c>
      <c r="U8" s="111">
        <v>55.933333333333415</v>
      </c>
      <c r="V8" s="112">
        <v>120.76666666666662</v>
      </c>
      <c r="W8" s="113"/>
      <c r="X8" s="116"/>
      <c r="Y8" s="12"/>
      <c r="Z8" s="208"/>
      <c r="AA8" s="295"/>
      <c r="AB8" s="296"/>
      <c r="AC8" s="12">
        <v>3</v>
      </c>
      <c r="AD8" s="208"/>
      <c r="AE8" s="117">
        <f>M8-J8</f>
        <v>-217.88573005796229</v>
      </c>
      <c r="AF8" s="110">
        <f>M8/J8</f>
        <v>0.8910571349710189</v>
      </c>
      <c r="AG8" s="377"/>
    </row>
    <row r="9" spans="1:33" ht="15.75" customHeight="1">
      <c r="A9" s="312"/>
      <c r="B9" s="100"/>
      <c r="C9" s="374"/>
      <c r="D9" s="374"/>
      <c r="E9" s="101"/>
      <c r="F9" s="102"/>
      <c r="G9" s="103"/>
      <c r="H9" s="13"/>
      <c r="I9" s="104"/>
      <c r="J9" s="105"/>
      <c r="K9" s="106"/>
      <c r="L9" s="118"/>
      <c r="M9" s="105"/>
      <c r="N9" s="106"/>
      <c r="O9" s="108"/>
      <c r="P9" s="109"/>
      <c r="Q9" s="110"/>
      <c r="R9" s="307"/>
      <c r="S9" s="47"/>
      <c r="T9" s="48"/>
      <c r="U9" s="111"/>
      <c r="V9" s="112"/>
      <c r="W9" s="113"/>
      <c r="X9" s="116"/>
      <c r="Y9" s="12"/>
      <c r="Z9" s="208"/>
      <c r="AA9" s="295"/>
      <c r="AB9" s="296"/>
      <c r="AC9" s="12"/>
      <c r="AD9" s="208"/>
      <c r="AE9" s="117"/>
      <c r="AF9" s="110"/>
      <c r="AG9" s="377"/>
    </row>
    <row r="10" spans="1:33" ht="15.75" customHeight="1">
      <c r="A10" s="312"/>
      <c r="B10" s="100"/>
      <c r="C10" s="374"/>
      <c r="D10" s="374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07"/>
      <c r="S10" s="47"/>
      <c r="T10" s="48"/>
      <c r="U10" s="111"/>
      <c r="V10" s="112"/>
      <c r="W10" s="113"/>
      <c r="X10" s="116"/>
      <c r="Y10" s="12"/>
      <c r="Z10" s="208"/>
      <c r="AA10" s="295"/>
      <c r="AB10" s="296"/>
      <c r="AC10" s="12"/>
      <c r="AD10" s="208"/>
      <c r="AE10" s="117"/>
      <c r="AF10" s="110"/>
      <c r="AG10" s="377"/>
    </row>
    <row r="11" spans="1:33" ht="15.75" customHeight="1">
      <c r="A11" s="312"/>
      <c r="B11" s="100"/>
      <c r="C11" s="374"/>
      <c r="D11" s="374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307"/>
      <c r="S11" s="47"/>
      <c r="T11" s="48"/>
      <c r="U11" s="111"/>
      <c r="V11" s="112"/>
      <c r="W11" s="113"/>
      <c r="X11" s="116"/>
      <c r="Y11" s="12"/>
      <c r="Z11" s="208"/>
      <c r="AA11" s="295"/>
      <c r="AB11" s="296"/>
      <c r="AC11" s="12"/>
      <c r="AD11" s="208"/>
      <c r="AE11" s="117"/>
      <c r="AF11" s="110"/>
      <c r="AG11" s="377"/>
    </row>
    <row r="12" spans="1:33" ht="15.75" customHeight="1">
      <c r="A12" s="312"/>
      <c r="B12" s="100"/>
      <c r="C12" s="374"/>
      <c r="D12" s="374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07"/>
      <c r="S12" s="47"/>
      <c r="T12" s="48"/>
      <c r="U12" s="111"/>
      <c r="V12" s="112"/>
      <c r="W12" s="113"/>
      <c r="X12" s="116"/>
      <c r="Y12" s="12"/>
      <c r="Z12" s="208"/>
      <c r="AA12" s="295"/>
      <c r="AB12" s="296"/>
      <c r="AC12" s="12"/>
      <c r="AD12" s="208"/>
      <c r="AE12" s="117"/>
      <c r="AF12" s="110"/>
      <c r="AG12" s="377"/>
    </row>
    <row r="13" spans="1:33" ht="15.75" customHeight="1">
      <c r="A13" s="312"/>
      <c r="B13" s="100"/>
      <c r="C13" s="374"/>
      <c r="D13" s="374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07"/>
      <c r="S13" s="47"/>
      <c r="T13" s="48"/>
      <c r="U13" s="111"/>
      <c r="V13" s="112"/>
      <c r="W13" s="113"/>
      <c r="X13" s="116"/>
      <c r="Y13" s="12"/>
      <c r="Z13" s="208"/>
      <c r="AA13" s="295"/>
      <c r="AB13" s="296"/>
      <c r="AC13" s="12"/>
      <c r="AD13" s="208"/>
      <c r="AE13" s="117"/>
      <c r="AF13" s="110"/>
      <c r="AG13" s="377"/>
    </row>
    <row r="14" spans="1:33" ht="15.75" customHeight="1">
      <c r="A14" s="312"/>
      <c r="B14" s="100"/>
      <c r="C14" s="374"/>
      <c r="D14" s="374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07"/>
      <c r="S14" s="47"/>
      <c r="T14" s="48"/>
      <c r="U14" s="111"/>
      <c r="V14" s="112"/>
      <c r="W14" s="113"/>
      <c r="X14" s="116"/>
      <c r="Y14" s="12"/>
      <c r="Z14" s="208"/>
      <c r="AA14" s="295"/>
      <c r="AB14" s="296"/>
      <c r="AC14" s="12"/>
      <c r="AD14" s="208"/>
      <c r="AE14" s="117"/>
      <c r="AF14" s="110"/>
      <c r="AG14" s="377"/>
    </row>
    <row r="15" spans="1:33" ht="15.75" customHeight="1">
      <c r="A15" s="312"/>
      <c r="B15" s="100"/>
      <c r="C15" s="374"/>
      <c r="D15" s="37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07"/>
      <c r="S15" s="47"/>
      <c r="T15" s="48"/>
      <c r="U15" s="111"/>
      <c r="V15" s="112"/>
      <c r="W15" s="113"/>
      <c r="X15" s="116"/>
      <c r="Y15" s="12"/>
      <c r="Z15" s="208"/>
      <c r="AA15" s="295"/>
      <c r="AB15" s="296"/>
      <c r="AC15" s="12"/>
      <c r="AD15" s="208"/>
      <c r="AE15" s="117"/>
      <c r="AF15" s="110"/>
      <c r="AG15" s="377"/>
    </row>
    <row r="16" spans="1:33" ht="15.75" customHeight="1">
      <c r="A16" s="312"/>
      <c r="B16" s="100"/>
      <c r="C16" s="374"/>
      <c r="D16" s="37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07"/>
      <c r="S16" s="47"/>
      <c r="T16" s="48"/>
      <c r="U16" s="111"/>
      <c r="V16" s="112"/>
      <c r="W16" s="113"/>
      <c r="X16" s="116"/>
      <c r="Y16" s="12"/>
      <c r="Z16" s="208"/>
      <c r="AA16" s="295"/>
      <c r="AB16" s="296"/>
      <c r="AC16" s="12"/>
      <c r="AD16" s="208"/>
      <c r="AE16" s="117"/>
      <c r="AF16" s="110"/>
      <c r="AG16" s="377"/>
    </row>
    <row r="17" spans="1:33" ht="15.75" customHeight="1">
      <c r="A17" s="312"/>
      <c r="B17" s="100"/>
      <c r="C17" s="374"/>
      <c r="D17" s="37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07"/>
      <c r="S17" s="47"/>
      <c r="T17" s="48"/>
      <c r="U17" s="111"/>
      <c r="V17" s="112"/>
      <c r="W17" s="113"/>
      <c r="X17" s="116"/>
      <c r="Y17" s="12"/>
      <c r="Z17" s="208"/>
      <c r="AA17" s="295"/>
      <c r="AB17" s="296"/>
      <c r="AC17" s="12"/>
      <c r="AD17" s="208"/>
      <c r="AE17" s="117"/>
      <c r="AF17" s="110"/>
      <c r="AG17" s="377"/>
    </row>
    <row r="18" spans="1:33" ht="15.75" customHeight="1">
      <c r="A18" s="312"/>
      <c r="B18" s="100"/>
      <c r="C18" s="374"/>
      <c r="D18" s="37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07"/>
      <c r="S18" s="47"/>
      <c r="T18" s="48"/>
      <c r="U18" s="111"/>
      <c r="V18" s="112"/>
      <c r="W18" s="113"/>
      <c r="X18" s="116"/>
      <c r="Y18" s="12"/>
      <c r="Z18" s="208"/>
      <c r="AA18" s="295"/>
      <c r="AB18" s="296"/>
      <c r="AC18" s="12"/>
      <c r="AD18" s="208"/>
      <c r="AE18" s="117"/>
      <c r="AF18" s="110"/>
      <c r="AG18" s="377"/>
    </row>
    <row r="19" spans="1:33" ht="15.75" customHeight="1">
      <c r="A19" s="312"/>
      <c r="B19" s="100"/>
      <c r="C19" s="374"/>
      <c r="D19" s="37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07"/>
      <c r="S19" s="47"/>
      <c r="T19" s="48"/>
      <c r="U19" s="111"/>
      <c r="V19" s="112"/>
      <c r="W19" s="113"/>
      <c r="X19" s="116"/>
      <c r="Y19" s="12"/>
      <c r="Z19" s="208"/>
      <c r="AA19" s="295"/>
      <c r="AB19" s="296"/>
      <c r="AC19" s="12"/>
      <c r="AD19" s="208"/>
      <c r="AE19" s="117"/>
      <c r="AF19" s="110"/>
      <c r="AG19" s="377"/>
    </row>
    <row r="20" spans="1:33" ht="15.75" customHeight="1">
      <c r="A20" s="312"/>
      <c r="B20" s="100"/>
      <c r="C20" s="374"/>
      <c r="D20" s="374"/>
      <c r="E20" s="184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07"/>
      <c r="S20" s="47"/>
      <c r="T20" s="48"/>
      <c r="U20" s="130"/>
      <c r="V20" s="112"/>
      <c r="W20" s="113"/>
      <c r="X20" s="116"/>
      <c r="Y20" s="12"/>
      <c r="Z20" s="208"/>
      <c r="AA20" s="295"/>
      <c r="AB20" s="296"/>
      <c r="AC20" s="12"/>
      <c r="AD20" s="208"/>
      <c r="AE20" s="117"/>
      <c r="AF20" s="110"/>
      <c r="AG20" s="377"/>
    </row>
    <row r="21" spans="1:33" ht="15.75" customHeight="1" thickBot="1">
      <c r="A21" s="313"/>
      <c r="B21" s="133" t="s">
        <v>117</v>
      </c>
      <c r="C21" s="297"/>
      <c r="D21" s="297"/>
      <c r="E21" s="134"/>
      <c r="F21" s="167"/>
      <c r="G21" s="135"/>
      <c r="H21" s="69"/>
      <c r="I21" s="136">
        <f t="shared" ref="I21:J21" si="2">AVERAGE(I5:I20)</f>
        <v>22</v>
      </c>
      <c r="J21" s="137">
        <f t="shared" si="2"/>
        <v>1800</v>
      </c>
      <c r="K21" s="138">
        <f t="shared" ref="K21" si="3">J21/I21</f>
        <v>81.818181818181813</v>
      </c>
      <c r="L21" s="136">
        <f t="shared" ref="L21:M21" si="4">AVERAGE(L5:L20)</f>
        <v>22</v>
      </c>
      <c r="M21" s="137">
        <f t="shared" si="4"/>
        <v>1603.5115543011802</v>
      </c>
      <c r="N21" s="138">
        <f>M21/L21</f>
        <v>72.886888831871829</v>
      </c>
      <c r="O21" s="139">
        <f>L21-I21</f>
        <v>0</v>
      </c>
      <c r="P21" s="140">
        <f>N21-K21</f>
        <v>-8.9312929863099839</v>
      </c>
      <c r="Q21" s="141">
        <f>N21/K21</f>
        <v>0.8908397523895446</v>
      </c>
      <c r="R21" s="308"/>
      <c r="S21" s="142">
        <f>S5</f>
        <v>0.20864583333333334</v>
      </c>
      <c r="T21" s="143">
        <f>INDEX(T5:T20,COUNTA(T5:T20))</f>
        <v>0.59166666666666667</v>
      </c>
      <c r="U21" s="144"/>
      <c r="V21" s="166"/>
      <c r="W21" s="167"/>
      <c r="X21" s="138"/>
      <c r="Y21" s="181">
        <f>SUM(Y5:Y20)</f>
        <v>0</v>
      </c>
      <c r="Z21" s="182">
        <f>SUM(Z5:Z20)</f>
        <v>0</v>
      </c>
      <c r="AA21" s="298"/>
      <c r="AB21" s="299"/>
      <c r="AC21" s="181">
        <f>SUM(AC5:AC20)</f>
        <v>11</v>
      </c>
      <c r="AD21" s="182">
        <f>SUM(AD5:AD20)</f>
        <v>0</v>
      </c>
      <c r="AE21" s="168">
        <f>M21-J21</f>
        <v>-196.48844569881976</v>
      </c>
      <c r="AF21" s="141">
        <f>M21/J21</f>
        <v>0.8908397523895446</v>
      </c>
      <c r="AG21" s="378"/>
    </row>
    <row r="22" spans="1:33" ht="15.75" customHeight="1">
      <c r="A22" s="300" t="s">
        <v>190</v>
      </c>
      <c r="B22" s="146" t="s">
        <v>186</v>
      </c>
      <c r="C22" s="304" t="s">
        <v>197</v>
      </c>
      <c r="D22" s="305"/>
      <c r="E22" s="147">
        <v>47.37</v>
      </c>
      <c r="F22" s="159">
        <v>1345</v>
      </c>
      <c r="G22" s="148">
        <f t="shared" ref="G22:G25" si="5">E22*F22</f>
        <v>63712.649999999994</v>
      </c>
      <c r="H22" s="149"/>
      <c r="I22" s="153">
        <v>21</v>
      </c>
      <c r="J22" s="151">
        <v>2000</v>
      </c>
      <c r="K22" s="152">
        <f>J22/I22</f>
        <v>95.238095238095241</v>
      </c>
      <c r="L22" s="153">
        <v>21</v>
      </c>
      <c r="M22" s="151">
        <f>F22/V22*60</f>
        <v>1772.9769315269123</v>
      </c>
      <c r="N22" s="152">
        <f>M22/L22</f>
        <v>84.427472929852968</v>
      </c>
      <c r="O22" s="154">
        <f>L22-I22</f>
        <v>0</v>
      </c>
      <c r="P22" s="155">
        <f>N22-K22</f>
        <v>-10.810622308242273</v>
      </c>
      <c r="Q22" s="156">
        <f>N22/K22</f>
        <v>0.88648846576345619</v>
      </c>
      <c r="R22" s="306">
        <f>Q38</f>
        <v>0.88662462603656733</v>
      </c>
      <c r="S22" s="157">
        <v>0.29200231481481481</v>
      </c>
      <c r="T22" s="158">
        <v>0.32361111111111113</v>
      </c>
      <c r="U22" s="159"/>
      <c r="V22" s="160">
        <v>45.516666666666694</v>
      </c>
      <c r="W22" s="97"/>
      <c r="X22" s="98"/>
      <c r="Y22" s="12"/>
      <c r="Z22" s="208"/>
      <c r="AA22" s="309"/>
      <c r="AB22" s="310"/>
      <c r="AC22" s="12">
        <v>1</v>
      </c>
      <c r="AD22" s="208"/>
      <c r="AE22" s="115">
        <f>M22-J22</f>
        <v>-227.02306847308773</v>
      </c>
      <c r="AF22" s="156">
        <f>M22/J22</f>
        <v>0.88648846576345608</v>
      </c>
      <c r="AG22" s="389">
        <f>AF38</f>
        <v>0.88662462603656744</v>
      </c>
    </row>
    <row r="23" spans="1:33" ht="15.75" customHeight="1">
      <c r="A23" s="301"/>
      <c r="B23" s="163" t="s">
        <v>186</v>
      </c>
      <c r="C23" s="293" t="s">
        <v>199</v>
      </c>
      <c r="D23" s="294"/>
      <c r="E23" s="101">
        <v>53.76</v>
      </c>
      <c r="F23" s="111">
        <v>2875</v>
      </c>
      <c r="G23" s="103">
        <f t="shared" si="5"/>
        <v>154560</v>
      </c>
      <c r="H23" s="26"/>
      <c r="I23" s="107">
        <v>20</v>
      </c>
      <c r="J23" s="105">
        <v>2000</v>
      </c>
      <c r="K23" s="106">
        <f t="shared" si="1"/>
        <v>100</v>
      </c>
      <c r="L23" s="107">
        <v>20</v>
      </c>
      <c r="M23" s="105">
        <f>F23/V23*60</f>
        <v>1772.2602739726028</v>
      </c>
      <c r="N23" s="106">
        <f>M23/L23</f>
        <v>88.613013698630141</v>
      </c>
      <c r="O23" s="108">
        <f>L23-I23</f>
        <v>0</v>
      </c>
      <c r="P23" s="109">
        <f>N23-K23</f>
        <v>-11.386986301369859</v>
      </c>
      <c r="Q23" s="110">
        <f>N23/K23</f>
        <v>0.88613013698630139</v>
      </c>
      <c r="R23" s="307"/>
      <c r="S23" s="47">
        <v>0.32708333333333334</v>
      </c>
      <c r="T23" s="48">
        <v>0.39467592592592593</v>
      </c>
      <c r="U23" s="111">
        <v>4.9999999999999822</v>
      </c>
      <c r="V23" s="112">
        <v>97.333333333333329</v>
      </c>
      <c r="W23" s="113"/>
      <c r="X23" s="116"/>
      <c r="Y23" s="12"/>
      <c r="Z23" s="208"/>
      <c r="AA23" s="295"/>
      <c r="AB23" s="296"/>
      <c r="AC23" s="12">
        <v>2</v>
      </c>
      <c r="AD23" s="208"/>
      <c r="AE23" s="117">
        <f>M23-J23</f>
        <v>-227.73972602739718</v>
      </c>
      <c r="AF23" s="110">
        <f>M23/J23</f>
        <v>0.88613013698630139</v>
      </c>
      <c r="AG23" s="377"/>
    </row>
    <row r="24" spans="1:33" ht="15.75" customHeight="1">
      <c r="A24" s="301"/>
      <c r="B24" s="163" t="s">
        <v>186</v>
      </c>
      <c r="C24" s="293" t="s">
        <v>193</v>
      </c>
      <c r="D24" s="294"/>
      <c r="E24" s="101">
        <v>64.97</v>
      </c>
      <c r="F24" s="111">
        <v>609</v>
      </c>
      <c r="G24" s="103">
        <f t="shared" si="5"/>
        <v>39566.729999999996</v>
      </c>
      <c r="H24" s="26"/>
      <c r="I24" s="107">
        <v>20</v>
      </c>
      <c r="J24" s="105">
        <v>2000</v>
      </c>
      <c r="K24" s="106">
        <f t="shared" si="1"/>
        <v>100</v>
      </c>
      <c r="L24" s="107">
        <v>20</v>
      </c>
      <c r="M24" s="105">
        <f>F24/V24*60</f>
        <v>1773.7864077669951</v>
      </c>
      <c r="N24" s="106">
        <f>M24/L24</f>
        <v>88.689320388349756</v>
      </c>
      <c r="O24" s="108">
        <f>L24-I24</f>
        <v>0</v>
      </c>
      <c r="P24" s="109">
        <f>N24-K24</f>
        <v>-11.310679611650244</v>
      </c>
      <c r="Q24" s="110">
        <f>N24/K24</f>
        <v>0.88689320388349757</v>
      </c>
      <c r="R24" s="307"/>
      <c r="S24" s="47">
        <v>0.39819444444444446</v>
      </c>
      <c r="T24" s="48">
        <v>0.41249999999999998</v>
      </c>
      <c r="U24" s="111">
        <v>5.066666666666686</v>
      </c>
      <c r="V24" s="112">
        <v>20.599999999999945</v>
      </c>
      <c r="W24" s="113"/>
      <c r="X24" s="116"/>
      <c r="Y24" s="12"/>
      <c r="Z24" s="208"/>
      <c r="AA24" s="295"/>
      <c r="AB24" s="296"/>
      <c r="AC24" s="12">
        <v>1</v>
      </c>
      <c r="AD24" s="208"/>
      <c r="AE24" s="117">
        <f>M24-J24</f>
        <v>-226.21359223300487</v>
      </c>
      <c r="AF24" s="110">
        <f>M24/J24</f>
        <v>0.88689320388349757</v>
      </c>
      <c r="AG24" s="377"/>
    </row>
    <row r="25" spans="1:33" ht="15.75" customHeight="1">
      <c r="A25" s="301"/>
      <c r="B25" s="163" t="s">
        <v>191</v>
      </c>
      <c r="C25" s="293" t="s">
        <v>195</v>
      </c>
      <c r="D25" s="294"/>
      <c r="E25" s="101">
        <v>57.3</v>
      </c>
      <c r="F25" s="111">
        <v>852</v>
      </c>
      <c r="G25" s="103">
        <f t="shared" si="5"/>
        <v>48819.6</v>
      </c>
      <c r="H25" s="26"/>
      <c r="I25" s="107">
        <v>21</v>
      </c>
      <c r="J25" s="105">
        <v>2000</v>
      </c>
      <c r="K25" s="106">
        <f t="shared" si="1"/>
        <v>95.238095238095241</v>
      </c>
      <c r="L25" s="107">
        <v>21</v>
      </c>
      <c r="M25" s="105">
        <f>F25/V25*60</f>
        <v>1773.9733950260284</v>
      </c>
      <c r="N25" s="106">
        <f>M25/L25</f>
        <v>84.474923572668018</v>
      </c>
      <c r="O25" s="108">
        <f>L25-I25</f>
        <v>0</v>
      </c>
      <c r="P25" s="109">
        <f>N25-K25</f>
        <v>-10.763171665427222</v>
      </c>
      <c r="Q25" s="110">
        <f>N25/K25</f>
        <v>0.88698669751301418</v>
      </c>
      <c r="R25" s="307"/>
      <c r="S25" s="47">
        <v>0.41609953703703706</v>
      </c>
      <c r="T25" s="48">
        <v>0.43611111111111112</v>
      </c>
      <c r="U25" s="111">
        <v>5.1833333333333975</v>
      </c>
      <c r="V25" s="112">
        <v>28.816666666666642</v>
      </c>
      <c r="W25" s="113"/>
      <c r="X25" s="116"/>
      <c r="Y25" s="12"/>
      <c r="Z25" s="208"/>
      <c r="AA25" s="295"/>
      <c r="AB25" s="296"/>
      <c r="AC25" s="12">
        <v>1</v>
      </c>
      <c r="AD25" s="208"/>
      <c r="AE25" s="117">
        <f>M25-J25</f>
        <v>-226.02660497397164</v>
      </c>
      <c r="AF25" s="110">
        <f>M25/J25</f>
        <v>0.88698669751301418</v>
      </c>
      <c r="AG25" s="377"/>
    </row>
    <row r="26" spans="1:33" ht="15.75" customHeight="1">
      <c r="A26" s="302"/>
      <c r="B26" s="163"/>
      <c r="C26" s="293"/>
      <c r="D26" s="294"/>
      <c r="E26" s="101"/>
      <c r="F26" s="111"/>
      <c r="G26" s="103"/>
      <c r="H26" s="13"/>
      <c r="I26" s="118"/>
      <c r="J26" s="105"/>
      <c r="K26" s="106"/>
      <c r="L26" s="118"/>
      <c r="M26" s="105"/>
      <c r="N26" s="106"/>
      <c r="O26" s="108"/>
      <c r="P26" s="109"/>
      <c r="Q26" s="110"/>
      <c r="R26" s="307"/>
      <c r="S26" s="47"/>
      <c r="T26" s="48"/>
      <c r="U26" s="111"/>
      <c r="V26" s="112"/>
      <c r="W26" s="113"/>
      <c r="X26" s="116"/>
      <c r="Y26" s="12"/>
      <c r="Z26" s="208"/>
      <c r="AA26" s="295"/>
      <c r="AB26" s="296"/>
      <c r="AC26" s="12"/>
      <c r="AD26" s="208"/>
      <c r="AE26" s="117"/>
      <c r="AF26" s="110"/>
      <c r="AG26" s="377"/>
    </row>
    <row r="27" spans="1:33" ht="15.75" customHeight="1">
      <c r="A27" s="302"/>
      <c r="B27" s="163"/>
      <c r="C27" s="293"/>
      <c r="D27" s="294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307"/>
      <c r="S27" s="47"/>
      <c r="T27" s="48"/>
      <c r="U27" s="111"/>
      <c r="V27" s="112"/>
      <c r="W27" s="113"/>
      <c r="X27" s="116"/>
      <c r="Y27" s="12"/>
      <c r="Z27" s="208"/>
      <c r="AA27" s="295"/>
      <c r="AB27" s="296"/>
      <c r="AC27" s="12"/>
      <c r="AD27" s="208"/>
      <c r="AE27" s="117"/>
      <c r="AF27" s="110"/>
      <c r="AG27" s="377"/>
    </row>
    <row r="28" spans="1:33" ht="15.75" customHeight="1">
      <c r="A28" s="302"/>
      <c r="B28" s="163"/>
      <c r="C28" s="293"/>
      <c r="D28" s="294"/>
      <c r="E28" s="101"/>
      <c r="F28" s="111"/>
      <c r="G28" s="121"/>
      <c r="H28" s="62"/>
      <c r="I28" s="118"/>
      <c r="J28" s="105"/>
      <c r="K28" s="106"/>
      <c r="L28" s="118"/>
      <c r="M28" s="105"/>
      <c r="N28" s="106"/>
      <c r="O28" s="123"/>
      <c r="P28" s="124"/>
      <c r="Q28" s="125"/>
      <c r="R28" s="307"/>
      <c r="S28" s="47"/>
      <c r="T28" s="48"/>
      <c r="U28" s="111"/>
      <c r="V28" s="112"/>
      <c r="W28" s="113"/>
      <c r="X28" s="116"/>
      <c r="Y28" s="12"/>
      <c r="Z28" s="208"/>
      <c r="AA28" s="295"/>
      <c r="AB28" s="296"/>
      <c r="AC28" s="12"/>
      <c r="AD28" s="208"/>
      <c r="AE28" s="117"/>
      <c r="AF28" s="110"/>
      <c r="AG28" s="377"/>
    </row>
    <row r="29" spans="1:33" ht="15.75" customHeight="1">
      <c r="A29" s="302"/>
      <c r="B29" s="163"/>
      <c r="C29" s="293"/>
      <c r="D29" s="294"/>
      <c r="E29" s="101"/>
      <c r="F29" s="111"/>
      <c r="G29" s="121"/>
      <c r="H29" s="62"/>
      <c r="I29" s="118"/>
      <c r="J29" s="105"/>
      <c r="K29" s="106"/>
      <c r="L29" s="118"/>
      <c r="M29" s="105"/>
      <c r="N29" s="106"/>
      <c r="O29" s="123"/>
      <c r="P29" s="124"/>
      <c r="Q29" s="125"/>
      <c r="R29" s="307"/>
      <c r="S29" s="47"/>
      <c r="T29" s="48"/>
      <c r="U29" s="111"/>
      <c r="V29" s="112"/>
      <c r="W29" s="113"/>
      <c r="X29" s="116"/>
      <c r="Y29" s="12"/>
      <c r="Z29" s="208"/>
      <c r="AA29" s="295"/>
      <c r="AB29" s="296"/>
      <c r="AC29" s="12"/>
      <c r="AD29" s="208"/>
      <c r="AE29" s="117"/>
      <c r="AF29" s="110"/>
      <c r="AG29" s="377"/>
    </row>
    <row r="30" spans="1:33" ht="15.75" customHeight="1">
      <c r="A30" s="302"/>
      <c r="B30" s="163"/>
      <c r="C30" s="293"/>
      <c r="D30" s="294"/>
      <c r="E30" s="101"/>
      <c r="F30" s="111"/>
      <c r="G30" s="121"/>
      <c r="H30" s="62"/>
      <c r="I30" s="118"/>
      <c r="J30" s="105"/>
      <c r="K30" s="106"/>
      <c r="L30" s="118"/>
      <c r="M30" s="105"/>
      <c r="N30" s="106"/>
      <c r="O30" s="123"/>
      <c r="P30" s="124"/>
      <c r="Q30" s="125"/>
      <c r="R30" s="307"/>
      <c r="S30" s="47"/>
      <c r="T30" s="48"/>
      <c r="U30" s="111"/>
      <c r="V30" s="112"/>
      <c r="W30" s="113"/>
      <c r="X30" s="116"/>
      <c r="Y30" s="12"/>
      <c r="Z30" s="208"/>
      <c r="AA30" s="295"/>
      <c r="AB30" s="296"/>
      <c r="AC30" s="12"/>
      <c r="AD30" s="208"/>
      <c r="AE30" s="117"/>
      <c r="AF30" s="110"/>
      <c r="AG30" s="377"/>
    </row>
    <row r="31" spans="1:33" ht="15.75" customHeight="1">
      <c r="A31" s="302"/>
      <c r="B31" s="163"/>
      <c r="C31" s="293"/>
      <c r="D31" s="294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307"/>
      <c r="S31" s="47"/>
      <c r="T31" s="48"/>
      <c r="U31" s="111"/>
      <c r="V31" s="112"/>
      <c r="W31" s="113"/>
      <c r="X31" s="116"/>
      <c r="Y31" s="12"/>
      <c r="Z31" s="208"/>
      <c r="AA31" s="295"/>
      <c r="AB31" s="296"/>
      <c r="AC31" s="12"/>
      <c r="AD31" s="208"/>
      <c r="AE31" s="117"/>
      <c r="AF31" s="110"/>
      <c r="AG31" s="377"/>
    </row>
    <row r="32" spans="1:33" ht="15.75" customHeight="1">
      <c r="A32" s="302"/>
      <c r="B32" s="163"/>
      <c r="C32" s="293"/>
      <c r="D32" s="294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307"/>
      <c r="S32" s="47"/>
      <c r="T32" s="48"/>
      <c r="U32" s="111"/>
      <c r="V32" s="112"/>
      <c r="W32" s="113"/>
      <c r="X32" s="116"/>
      <c r="Y32" s="12"/>
      <c r="Z32" s="208"/>
      <c r="AA32" s="295"/>
      <c r="AB32" s="296"/>
      <c r="AC32" s="12"/>
      <c r="AD32" s="208"/>
      <c r="AE32" s="117"/>
      <c r="AF32" s="110"/>
      <c r="AG32" s="377"/>
    </row>
    <row r="33" spans="1:33" ht="15.75" customHeight="1">
      <c r="A33" s="302"/>
      <c r="B33" s="163"/>
      <c r="C33" s="293"/>
      <c r="D33" s="294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307"/>
      <c r="S33" s="47"/>
      <c r="T33" s="48"/>
      <c r="U33" s="111"/>
      <c r="V33" s="112"/>
      <c r="W33" s="113"/>
      <c r="X33" s="116"/>
      <c r="Y33" s="12"/>
      <c r="Z33" s="208"/>
      <c r="AA33" s="295"/>
      <c r="AB33" s="296"/>
      <c r="AC33" s="12"/>
      <c r="AD33" s="208"/>
      <c r="AE33" s="117"/>
      <c r="AF33" s="110"/>
      <c r="AG33" s="377"/>
    </row>
    <row r="34" spans="1:33" ht="15.75" customHeight="1">
      <c r="A34" s="302"/>
      <c r="B34" s="163"/>
      <c r="C34" s="293"/>
      <c r="D34" s="294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307"/>
      <c r="S34" s="47"/>
      <c r="T34" s="48"/>
      <c r="U34" s="111"/>
      <c r="V34" s="112"/>
      <c r="W34" s="113"/>
      <c r="X34" s="116"/>
      <c r="Y34" s="12"/>
      <c r="Z34" s="208"/>
      <c r="AA34" s="295"/>
      <c r="AB34" s="296"/>
      <c r="AC34" s="12"/>
      <c r="AD34" s="208"/>
      <c r="AE34" s="117"/>
      <c r="AF34" s="110"/>
      <c r="AG34" s="377"/>
    </row>
    <row r="35" spans="1:33" ht="15.75" customHeight="1">
      <c r="A35" s="302"/>
      <c r="B35" s="163"/>
      <c r="C35" s="293"/>
      <c r="D35" s="294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307"/>
      <c r="S35" s="47"/>
      <c r="T35" s="48"/>
      <c r="U35" s="111"/>
      <c r="V35" s="112"/>
      <c r="W35" s="185"/>
      <c r="X35" s="186"/>
      <c r="Y35" s="12"/>
      <c r="Z35" s="208"/>
      <c r="AA35" s="295"/>
      <c r="AB35" s="296"/>
      <c r="AC35" s="12"/>
      <c r="AD35" s="208"/>
      <c r="AE35" s="117"/>
      <c r="AF35" s="110"/>
      <c r="AG35" s="377"/>
    </row>
    <row r="36" spans="1:33" ht="15.75" customHeight="1">
      <c r="A36" s="302"/>
      <c r="B36" s="163"/>
      <c r="C36" s="293"/>
      <c r="D36" s="294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307"/>
      <c r="S36" s="47"/>
      <c r="T36" s="48"/>
      <c r="U36" s="111"/>
      <c r="V36" s="112"/>
      <c r="W36" s="187"/>
      <c r="X36" s="188"/>
      <c r="Y36" s="12"/>
      <c r="Z36" s="208"/>
      <c r="AA36" s="295"/>
      <c r="AB36" s="296"/>
      <c r="AC36" s="12"/>
      <c r="AD36" s="208"/>
      <c r="AE36" s="117"/>
      <c r="AF36" s="110"/>
      <c r="AG36" s="377"/>
    </row>
    <row r="37" spans="1:33" ht="15.75" customHeight="1">
      <c r="A37" s="302"/>
      <c r="B37" s="100"/>
      <c r="C37" s="293"/>
      <c r="D37" s="294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307"/>
      <c r="S37" s="47"/>
      <c r="T37" s="48"/>
      <c r="U37" s="130"/>
      <c r="V37" s="112"/>
      <c r="W37" s="187"/>
      <c r="X37" s="188"/>
      <c r="Y37" s="12"/>
      <c r="Z37" s="208"/>
      <c r="AA37" s="295"/>
      <c r="AB37" s="296"/>
      <c r="AC37" s="12"/>
      <c r="AD37" s="208"/>
      <c r="AE37" s="117"/>
      <c r="AF37" s="110"/>
      <c r="AG37" s="377"/>
    </row>
    <row r="38" spans="1:33" ht="15.75" customHeight="1" thickBot="1">
      <c r="A38" s="303"/>
      <c r="B38" s="133" t="s">
        <v>117</v>
      </c>
      <c r="C38" s="297"/>
      <c r="D38" s="297"/>
      <c r="E38" s="134"/>
      <c r="F38" s="167"/>
      <c r="G38" s="135"/>
      <c r="H38" s="69"/>
      <c r="I38" s="136">
        <f t="shared" ref="I38:J38" si="6">AVERAGE(I22:I37)</f>
        <v>20.5</v>
      </c>
      <c r="J38" s="137">
        <f t="shared" si="6"/>
        <v>2000</v>
      </c>
      <c r="K38" s="138">
        <f t="shared" ref="K38" si="7">J38/I38</f>
        <v>97.560975609756099</v>
      </c>
      <c r="L38" s="136">
        <f t="shared" ref="L38:M38" si="8">AVERAGE(L22:L37)</f>
        <v>20.5</v>
      </c>
      <c r="M38" s="137">
        <f t="shared" si="8"/>
        <v>1773.2492520731348</v>
      </c>
      <c r="N38" s="138">
        <f>M38/L38</f>
        <v>86.499963515762673</v>
      </c>
      <c r="O38" s="139">
        <f>L38-I38</f>
        <v>0</v>
      </c>
      <c r="P38" s="140">
        <f>N38-K38</f>
        <v>-11.061012093993426</v>
      </c>
      <c r="Q38" s="141">
        <f>N38/K38</f>
        <v>0.88662462603656733</v>
      </c>
      <c r="R38" s="308"/>
      <c r="S38" s="142">
        <f>S22</f>
        <v>0.29200231481481481</v>
      </c>
      <c r="T38" s="143">
        <f>INDEX(T22:T37,COUNTA(T22:T37))</f>
        <v>0.43611111111111112</v>
      </c>
      <c r="U38" s="144"/>
      <c r="V38" s="166"/>
      <c r="W38" s="189"/>
      <c r="X38" s="190"/>
      <c r="Y38" s="181">
        <f>SUM(Y22:Y37)</f>
        <v>0</v>
      </c>
      <c r="Z38" s="182">
        <f>SUM(Z22:Z37)</f>
        <v>0</v>
      </c>
      <c r="AA38" s="298"/>
      <c r="AB38" s="299"/>
      <c r="AC38" s="181">
        <f>SUM(AC22:AC37)</f>
        <v>5</v>
      </c>
      <c r="AD38" s="182">
        <f>SUM(AD22:AD37)</f>
        <v>0</v>
      </c>
      <c r="AE38" s="168">
        <f>M38-J38</f>
        <v>-226.75074792686519</v>
      </c>
      <c r="AF38" s="141">
        <f>M38/J38</f>
        <v>0.88662462603656744</v>
      </c>
      <c r="AG38" s="378"/>
    </row>
    <row r="39" spans="1:33" ht="15.75" customHeight="1">
      <c r="A39" s="311" t="s">
        <v>196</v>
      </c>
      <c r="B39" s="146" t="s">
        <v>186</v>
      </c>
      <c r="C39" s="304" t="s">
        <v>194</v>
      </c>
      <c r="D39" s="305"/>
      <c r="E39" s="147">
        <v>59.34</v>
      </c>
      <c r="F39" s="97">
        <v>1137</v>
      </c>
      <c r="G39" s="148">
        <f t="shared" ref="G39:G42" si="9">E39*F39</f>
        <v>67469.58</v>
      </c>
      <c r="H39" s="149"/>
      <c r="I39" s="150">
        <v>24</v>
      </c>
      <c r="J39" s="151">
        <v>2000</v>
      </c>
      <c r="K39" s="152">
        <f>J39/I39</f>
        <v>83.333333333333329</v>
      </c>
      <c r="L39" s="153">
        <v>24</v>
      </c>
      <c r="M39" s="151">
        <f>F39/V39*60</f>
        <v>1772.7154612386316</v>
      </c>
      <c r="N39" s="152">
        <f>M39/L39</f>
        <v>73.863144218276318</v>
      </c>
      <c r="O39" s="154">
        <f>L39-I39</f>
        <v>0</v>
      </c>
      <c r="P39" s="155">
        <f>N39-K39</f>
        <v>-9.4701891150570106</v>
      </c>
      <c r="Q39" s="156">
        <f>N39/K39</f>
        <v>0.88635773061931589</v>
      </c>
      <c r="R39" s="306">
        <f>Q55</f>
        <v>0.88694068703468854</v>
      </c>
      <c r="S39" s="157">
        <v>0.29166666666666669</v>
      </c>
      <c r="T39" s="158">
        <v>0.31839120370370372</v>
      </c>
      <c r="U39" s="159"/>
      <c r="V39" s="160">
        <v>38.483333333333327</v>
      </c>
      <c r="W39" s="158"/>
      <c r="X39" s="169"/>
      <c r="Y39" s="12"/>
      <c r="Z39" s="208"/>
      <c r="AA39" s="309"/>
      <c r="AB39" s="310"/>
      <c r="AC39" s="12">
        <v>1</v>
      </c>
      <c r="AD39" s="208"/>
      <c r="AE39" s="115">
        <f>M39-J39</f>
        <v>-227.28453876136837</v>
      </c>
      <c r="AF39" s="156">
        <f>M39/J39</f>
        <v>0.88635773061931578</v>
      </c>
      <c r="AG39" s="290">
        <f>AF55</f>
        <v>0.88694068703468865</v>
      </c>
    </row>
    <row r="40" spans="1:33" ht="15.75" customHeight="1">
      <c r="A40" s="312"/>
      <c r="B40" s="163" t="s">
        <v>186</v>
      </c>
      <c r="C40" s="293" t="s">
        <v>188</v>
      </c>
      <c r="D40" s="294"/>
      <c r="E40" s="101">
        <v>58.67</v>
      </c>
      <c r="F40" s="102">
        <v>2643</v>
      </c>
      <c r="G40" s="103">
        <f t="shared" si="9"/>
        <v>155064.81</v>
      </c>
      <c r="H40" s="26"/>
      <c r="I40" s="104">
        <v>23</v>
      </c>
      <c r="J40" s="105">
        <v>2000</v>
      </c>
      <c r="K40" s="106">
        <f t="shared" si="1"/>
        <v>86.956521739130437</v>
      </c>
      <c r="L40" s="107">
        <v>23</v>
      </c>
      <c r="M40" s="105">
        <f>F40/V40*60</f>
        <v>1776.8067226890767</v>
      </c>
      <c r="N40" s="106">
        <f>M40/L40</f>
        <v>77.252466203872899</v>
      </c>
      <c r="O40" s="108">
        <f>L40-I40</f>
        <v>0</v>
      </c>
      <c r="P40" s="109">
        <f>N40-K40</f>
        <v>-9.7040555352575382</v>
      </c>
      <c r="Q40" s="110">
        <f>N40/K40</f>
        <v>0.88840336134453834</v>
      </c>
      <c r="R40" s="307"/>
      <c r="S40" s="47">
        <v>0.3215277777777778</v>
      </c>
      <c r="T40" s="48">
        <v>0.38350694444444444</v>
      </c>
      <c r="U40" s="111">
        <v>4.5166666666666799</v>
      </c>
      <c r="V40" s="112">
        <v>89.249999999999957</v>
      </c>
      <c r="W40" s="113"/>
      <c r="X40" s="116"/>
      <c r="Y40" s="12"/>
      <c r="Z40" s="208"/>
      <c r="AA40" s="295"/>
      <c r="AB40" s="296"/>
      <c r="AC40" s="12">
        <v>2</v>
      </c>
      <c r="AD40" s="208"/>
      <c r="AE40" s="117">
        <f>M40-J40</f>
        <v>-223.19327731092335</v>
      </c>
      <c r="AF40" s="110">
        <f>M40/J40</f>
        <v>0.88840336134453834</v>
      </c>
      <c r="AG40" s="291"/>
    </row>
    <row r="41" spans="1:33" ht="15.75" customHeight="1">
      <c r="A41" s="312"/>
      <c r="B41" s="163" t="s">
        <v>186</v>
      </c>
      <c r="C41" s="293" t="s">
        <v>200</v>
      </c>
      <c r="D41" s="294"/>
      <c r="E41" s="101">
        <v>71.55</v>
      </c>
      <c r="F41" s="102">
        <v>1660</v>
      </c>
      <c r="G41" s="103">
        <f t="shared" si="9"/>
        <v>118773</v>
      </c>
      <c r="H41" s="26"/>
      <c r="I41" s="104">
        <v>22</v>
      </c>
      <c r="J41" s="105">
        <v>2000</v>
      </c>
      <c r="K41" s="106">
        <f t="shared" si="1"/>
        <v>90.909090909090907</v>
      </c>
      <c r="L41" s="107">
        <v>22</v>
      </c>
      <c r="M41" s="105">
        <f>F41/V41*60</f>
        <v>1774.34679334917</v>
      </c>
      <c r="N41" s="106">
        <f>M41/L41</f>
        <v>80.652126970416816</v>
      </c>
      <c r="O41" s="108">
        <f>L41-I41</f>
        <v>0</v>
      </c>
      <c r="P41" s="109">
        <f>N41-K41</f>
        <v>-10.25696393867409</v>
      </c>
      <c r="Q41" s="110">
        <f>N41/K41</f>
        <v>0.88717339667458506</v>
      </c>
      <c r="R41" s="307"/>
      <c r="S41" s="47">
        <v>0.38680555555555557</v>
      </c>
      <c r="T41" s="48">
        <v>0.42578703703703702</v>
      </c>
      <c r="U41" s="111">
        <v>4.7500000000000231</v>
      </c>
      <c r="V41" s="112">
        <v>56.13333333333329</v>
      </c>
      <c r="W41" s="113"/>
      <c r="X41" s="116"/>
      <c r="Y41" s="12"/>
      <c r="Z41" s="208"/>
      <c r="AA41" s="295"/>
      <c r="AB41" s="296"/>
      <c r="AC41" s="12">
        <v>1</v>
      </c>
      <c r="AD41" s="208"/>
      <c r="AE41" s="117">
        <f>M41-J41</f>
        <v>-225.65320665083004</v>
      </c>
      <c r="AF41" s="110">
        <f>M41/J41</f>
        <v>0.88717339667458495</v>
      </c>
      <c r="AG41" s="291"/>
    </row>
    <row r="42" spans="1:33" ht="15.75" customHeight="1">
      <c r="A42" s="312"/>
      <c r="B42" s="163" t="s">
        <v>186</v>
      </c>
      <c r="C42" s="293" t="s">
        <v>198</v>
      </c>
      <c r="D42" s="294"/>
      <c r="E42" s="101">
        <v>59.54</v>
      </c>
      <c r="F42" s="102">
        <v>2344</v>
      </c>
      <c r="G42" s="103">
        <f t="shared" si="9"/>
        <v>139561.76</v>
      </c>
      <c r="H42" s="26"/>
      <c r="I42" s="104">
        <v>23</v>
      </c>
      <c r="J42" s="105">
        <v>2000</v>
      </c>
      <c r="K42" s="106">
        <f t="shared" si="1"/>
        <v>86.956521739130437</v>
      </c>
      <c r="L42" s="107">
        <v>23</v>
      </c>
      <c r="M42" s="105">
        <f>F42/V42*60</f>
        <v>1771.6565190006299</v>
      </c>
      <c r="N42" s="106">
        <f>M42/L42</f>
        <v>77.028544304375217</v>
      </c>
      <c r="O42" s="108">
        <f>L42-I42</f>
        <v>0</v>
      </c>
      <c r="P42" s="109">
        <f>N42-K42</f>
        <v>-9.9279774347552205</v>
      </c>
      <c r="Q42" s="110">
        <f>N42/K42</f>
        <v>0.88582825950031496</v>
      </c>
      <c r="R42" s="307"/>
      <c r="S42" s="47">
        <v>0.42986111111111114</v>
      </c>
      <c r="T42" s="48">
        <v>0.48498842592592595</v>
      </c>
      <c r="U42" s="111">
        <v>5.8666666666667311</v>
      </c>
      <c r="V42" s="112">
        <v>79.383333333333326</v>
      </c>
      <c r="W42" s="113"/>
      <c r="X42" s="116"/>
      <c r="Y42" s="12"/>
      <c r="Z42" s="208"/>
      <c r="AA42" s="295"/>
      <c r="AB42" s="296"/>
      <c r="AC42" s="12">
        <v>2</v>
      </c>
      <c r="AD42" s="208"/>
      <c r="AE42" s="117">
        <f>M42-J42</f>
        <v>-228.34348099937006</v>
      </c>
      <c r="AF42" s="110">
        <f>M42/J42</f>
        <v>0.88582825950031496</v>
      </c>
      <c r="AG42" s="291"/>
    </row>
    <row r="43" spans="1:33" ht="15.75" customHeight="1">
      <c r="A43" s="312"/>
      <c r="B43" s="163"/>
      <c r="C43" s="293"/>
      <c r="D43" s="294"/>
      <c r="E43" s="101"/>
      <c r="F43" s="102"/>
      <c r="G43" s="103"/>
      <c r="H43" s="13"/>
      <c r="I43" s="104"/>
      <c r="J43" s="105"/>
      <c r="K43" s="106"/>
      <c r="L43" s="118"/>
      <c r="M43" s="105"/>
      <c r="N43" s="106"/>
      <c r="O43" s="108"/>
      <c r="P43" s="109"/>
      <c r="Q43" s="110"/>
      <c r="R43" s="307"/>
      <c r="S43" s="47"/>
      <c r="T43" s="48"/>
      <c r="U43" s="111"/>
      <c r="V43" s="112"/>
      <c r="W43" s="113"/>
      <c r="X43" s="116"/>
      <c r="Y43" s="12"/>
      <c r="Z43" s="208"/>
      <c r="AA43" s="295"/>
      <c r="AB43" s="296"/>
      <c r="AC43" s="12"/>
      <c r="AD43" s="208"/>
      <c r="AE43" s="117"/>
      <c r="AF43" s="110"/>
      <c r="AG43" s="291"/>
    </row>
    <row r="44" spans="1:33" ht="15.75" customHeight="1">
      <c r="A44" s="312"/>
      <c r="B44" s="163"/>
      <c r="C44" s="293"/>
      <c r="D44" s="294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307"/>
      <c r="S44" s="47"/>
      <c r="T44" s="48"/>
      <c r="U44" s="111"/>
      <c r="V44" s="112"/>
      <c r="W44" s="113"/>
      <c r="X44" s="116"/>
      <c r="Y44" s="12"/>
      <c r="Z44" s="208"/>
      <c r="AA44" s="295"/>
      <c r="AB44" s="296"/>
      <c r="AC44" s="12"/>
      <c r="AD44" s="208"/>
      <c r="AE44" s="117"/>
      <c r="AF44" s="110"/>
      <c r="AG44" s="291"/>
    </row>
    <row r="45" spans="1:33" ht="15.75" customHeight="1">
      <c r="A45" s="312"/>
      <c r="B45" s="163"/>
      <c r="C45" s="293"/>
      <c r="D45" s="294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307"/>
      <c r="S45" s="119"/>
      <c r="T45" s="120"/>
      <c r="U45" s="111"/>
      <c r="V45" s="112"/>
      <c r="W45" s="120"/>
      <c r="X45" s="191"/>
      <c r="Y45" s="12"/>
      <c r="Z45" s="208"/>
      <c r="AA45" s="295"/>
      <c r="AB45" s="296"/>
      <c r="AC45" s="12"/>
      <c r="AD45" s="208"/>
      <c r="AE45" s="117"/>
      <c r="AF45" s="110"/>
      <c r="AG45" s="291"/>
    </row>
    <row r="46" spans="1:33" ht="15.75" customHeight="1">
      <c r="A46" s="312"/>
      <c r="B46" s="163"/>
      <c r="C46" s="293"/>
      <c r="D46" s="294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07"/>
      <c r="S46" s="119"/>
      <c r="T46" s="120"/>
      <c r="U46" s="111"/>
      <c r="V46" s="112"/>
      <c r="W46" s="120"/>
      <c r="X46" s="191"/>
      <c r="Y46" s="12"/>
      <c r="Z46" s="208"/>
      <c r="AA46" s="295"/>
      <c r="AB46" s="296"/>
      <c r="AC46" s="12"/>
      <c r="AD46" s="208"/>
      <c r="AE46" s="117"/>
      <c r="AF46" s="110"/>
      <c r="AG46" s="291"/>
    </row>
    <row r="47" spans="1:33" ht="15.75" customHeight="1">
      <c r="A47" s="312"/>
      <c r="B47" s="163"/>
      <c r="C47" s="293"/>
      <c r="D47" s="294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07"/>
      <c r="S47" s="119"/>
      <c r="T47" s="120"/>
      <c r="U47" s="111"/>
      <c r="V47" s="112"/>
      <c r="W47" s="120"/>
      <c r="X47" s="191"/>
      <c r="Y47" s="12"/>
      <c r="Z47" s="208"/>
      <c r="AA47" s="295"/>
      <c r="AB47" s="296"/>
      <c r="AC47" s="12"/>
      <c r="AD47" s="208"/>
      <c r="AE47" s="117"/>
      <c r="AF47" s="110"/>
      <c r="AG47" s="291"/>
    </row>
    <row r="48" spans="1:33" ht="15.75" customHeight="1">
      <c r="A48" s="312"/>
      <c r="B48" s="163"/>
      <c r="C48" s="293"/>
      <c r="D48" s="294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07"/>
      <c r="S48" s="119"/>
      <c r="T48" s="120"/>
      <c r="U48" s="111"/>
      <c r="V48" s="112"/>
      <c r="W48" s="120"/>
      <c r="X48" s="191"/>
      <c r="Y48" s="12"/>
      <c r="Z48" s="208"/>
      <c r="AA48" s="295"/>
      <c r="AB48" s="296"/>
      <c r="AC48" s="12"/>
      <c r="AD48" s="208"/>
      <c r="AE48" s="117"/>
      <c r="AF48" s="110"/>
      <c r="AG48" s="291"/>
    </row>
    <row r="49" spans="1:33" ht="15.75" customHeight="1">
      <c r="A49" s="312"/>
      <c r="B49" s="163"/>
      <c r="C49" s="293"/>
      <c r="D49" s="294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07"/>
      <c r="S49" s="119"/>
      <c r="T49" s="120"/>
      <c r="U49" s="111"/>
      <c r="V49" s="112"/>
      <c r="W49" s="120"/>
      <c r="X49" s="191"/>
      <c r="Y49" s="12"/>
      <c r="Z49" s="208"/>
      <c r="AA49" s="295"/>
      <c r="AB49" s="296"/>
      <c r="AC49" s="12"/>
      <c r="AD49" s="208"/>
      <c r="AE49" s="117"/>
      <c r="AF49" s="110"/>
      <c r="AG49" s="291"/>
    </row>
    <row r="50" spans="1:33" ht="15.75" customHeight="1">
      <c r="A50" s="312"/>
      <c r="B50" s="163"/>
      <c r="C50" s="293"/>
      <c r="D50" s="294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07"/>
      <c r="S50" s="119"/>
      <c r="T50" s="120"/>
      <c r="U50" s="111"/>
      <c r="V50" s="112"/>
      <c r="W50" s="120"/>
      <c r="X50" s="191"/>
      <c r="Y50" s="12"/>
      <c r="Z50" s="208"/>
      <c r="AA50" s="295"/>
      <c r="AB50" s="296"/>
      <c r="AC50" s="12"/>
      <c r="AD50" s="208"/>
      <c r="AE50" s="117"/>
      <c r="AF50" s="110"/>
      <c r="AG50" s="291"/>
    </row>
    <row r="51" spans="1:33" ht="15.75" customHeight="1">
      <c r="A51" s="312"/>
      <c r="B51" s="163"/>
      <c r="C51" s="293"/>
      <c r="D51" s="294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07"/>
      <c r="S51" s="119"/>
      <c r="T51" s="120"/>
      <c r="U51" s="111"/>
      <c r="V51" s="112"/>
      <c r="W51" s="120"/>
      <c r="X51" s="191"/>
      <c r="Y51" s="12"/>
      <c r="Z51" s="208"/>
      <c r="AA51" s="295"/>
      <c r="AB51" s="296"/>
      <c r="AC51" s="12"/>
      <c r="AD51" s="208"/>
      <c r="AE51" s="117"/>
      <c r="AF51" s="110"/>
      <c r="AG51" s="291"/>
    </row>
    <row r="52" spans="1:33" ht="15.75" customHeight="1">
      <c r="A52" s="312"/>
      <c r="B52" s="163"/>
      <c r="C52" s="293"/>
      <c r="D52" s="294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07"/>
      <c r="S52" s="119"/>
      <c r="T52" s="120"/>
      <c r="U52" s="111"/>
      <c r="V52" s="112"/>
      <c r="W52" s="120"/>
      <c r="X52" s="191"/>
      <c r="Y52" s="12"/>
      <c r="Z52" s="208"/>
      <c r="AA52" s="295"/>
      <c r="AB52" s="296"/>
      <c r="AC52" s="12"/>
      <c r="AD52" s="208"/>
      <c r="AE52" s="117"/>
      <c r="AF52" s="110"/>
      <c r="AG52" s="291"/>
    </row>
    <row r="53" spans="1:33" ht="15.75" customHeight="1">
      <c r="A53" s="312"/>
      <c r="B53" s="163"/>
      <c r="C53" s="293"/>
      <c r="D53" s="294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07"/>
      <c r="S53" s="119"/>
      <c r="T53" s="120"/>
      <c r="U53" s="111"/>
      <c r="V53" s="112"/>
      <c r="W53" s="120"/>
      <c r="X53" s="191"/>
      <c r="Y53" s="12"/>
      <c r="Z53" s="208"/>
      <c r="AA53" s="295"/>
      <c r="AB53" s="296"/>
      <c r="AC53" s="12"/>
      <c r="AD53" s="208"/>
      <c r="AE53" s="117"/>
      <c r="AF53" s="110"/>
      <c r="AG53" s="291"/>
    </row>
    <row r="54" spans="1:33" ht="15.75" customHeight="1">
      <c r="A54" s="312"/>
      <c r="B54" s="163"/>
      <c r="C54" s="293"/>
      <c r="D54" s="294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07"/>
      <c r="S54" s="119"/>
      <c r="T54" s="120"/>
      <c r="U54" s="130"/>
      <c r="V54" s="131"/>
      <c r="W54" s="126"/>
      <c r="X54" s="127"/>
      <c r="Y54" s="12"/>
      <c r="Z54" s="208"/>
      <c r="AA54" s="295"/>
      <c r="AB54" s="296"/>
      <c r="AC54" s="12"/>
      <c r="AD54" s="208"/>
      <c r="AE54" s="165"/>
      <c r="AF54" s="125"/>
      <c r="AG54" s="291"/>
    </row>
    <row r="55" spans="1:33" ht="15.75" customHeight="1" thickBot="1">
      <c r="A55" s="313"/>
      <c r="B55" s="133" t="s">
        <v>117</v>
      </c>
      <c r="C55" s="297"/>
      <c r="D55" s="297"/>
      <c r="E55" s="134"/>
      <c r="F55" s="167"/>
      <c r="G55" s="135"/>
      <c r="H55" s="69"/>
      <c r="I55" s="136">
        <f t="shared" ref="I55:J55" si="10">AVERAGE(I39:I54)</f>
        <v>23</v>
      </c>
      <c r="J55" s="137">
        <f t="shared" si="10"/>
        <v>2000</v>
      </c>
      <c r="K55" s="138">
        <f t="shared" ref="K55" si="11">J55/I55</f>
        <v>86.956521739130437</v>
      </c>
      <c r="L55" s="136">
        <f t="shared" ref="L55:M55" si="12">AVERAGE(L39:L54)</f>
        <v>23</v>
      </c>
      <c r="M55" s="137">
        <f t="shared" si="12"/>
        <v>1773.8813740693772</v>
      </c>
      <c r="N55" s="138">
        <f t="shared" ref="N55:N63" si="13">M55/L55</f>
        <v>77.125277133451178</v>
      </c>
      <c r="O55" s="139">
        <f t="shared" ref="O55:O63" si="14">L55-I55</f>
        <v>0</v>
      </c>
      <c r="P55" s="140">
        <f t="shared" ref="P55:P63" si="15">N55-K55</f>
        <v>-9.8312446056792595</v>
      </c>
      <c r="Q55" s="141">
        <f t="shared" ref="Q55:Q63" si="16">N55/K55</f>
        <v>0.88694068703468854</v>
      </c>
      <c r="R55" s="308"/>
      <c r="S55" s="142">
        <f>S39</f>
        <v>0.29166666666666669</v>
      </c>
      <c r="T55" s="143">
        <f>INDEX(T39:T54,COUNTA(T39:T54))</f>
        <v>0.48498842592592595</v>
      </c>
      <c r="U55" s="144"/>
      <c r="V55" s="166"/>
      <c r="W55" s="167"/>
      <c r="X55" s="138"/>
      <c r="Y55" s="181">
        <f>SUM(Y39:Y54)</f>
        <v>0</v>
      </c>
      <c r="Z55" s="182">
        <f>SUM(Z39:Z54)</f>
        <v>0</v>
      </c>
      <c r="AA55" s="298"/>
      <c r="AB55" s="299"/>
      <c r="AC55" s="181">
        <f>SUM(AC39:AC54)</f>
        <v>6</v>
      </c>
      <c r="AD55" s="194">
        <f>SUM(AD39:AD54)</f>
        <v>0</v>
      </c>
      <c r="AE55" s="168">
        <f t="shared" ref="AE55:AE63" si="17">M55-J55</f>
        <v>-226.11862593062278</v>
      </c>
      <c r="AF55" s="141">
        <f t="shared" ref="AF55:AF63" si="18">M55/J55</f>
        <v>0.88694068703468865</v>
      </c>
      <c r="AG55" s="292"/>
    </row>
    <row r="56" spans="1:33" ht="15.75" customHeight="1">
      <c r="A56" s="300" t="s">
        <v>231</v>
      </c>
      <c r="B56" s="114" t="s">
        <v>191</v>
      </c>
      <c r="C56" s="375" t="s">
        <v>192</v>
      </c>
      <c r="D56" s="375"/>
      <c r="E56" s="147">
        <v>57.3</v>
      </c>
      <c r="F56" s="97">
        <v>1803</v>
      </c>
      <c r="G56" s="148">
        <f t="shared" ref="G56:G63" si="19">E56*F56</f>
        <v>103311.9</v>
      </c>
      <c r="H56" s="149"/>
      <c r="I56" s="150">
        <v>22</v>
      </c>
      <c r="J56" s="151">
        <v>1800</v>
      </c>
      <c r="K56" s="152">
        <f>J56/I56</f>
        <v>81.818181818181813</v>
      </c>
      <c r="L56" s="153">
        <v>22</v>
      </c>
      <c r="M56" s="151">
        <f t="shared" ref="M56:M63" si="20">F56/V56*60</f>
        <v>1597.9320531757746</v>
      </c>
      <c r="N56" s="152">
        <f t="shared" si="13"/>
        <v>72.633275144353391</v>
      </c>
      <c r="O56" s="154">
        <f t="shared" si="14"/>
        <v>0</v>
      </c>
      <c r="P56" s="155">
        <f t="shared" si="15"/>
        <v>-9.1849066738284222</v>
      </c>
      <c r="Q56" s="156">
        <f t="shared" si="16"/>
        <v>0.88774002954209708</v>
      </c>
      <c r="R56" s="306">
        <f>Q72</f>
        <v>0.88848188105974557</v>
      </c>
      <c r="S56" s="157">
        <v>0.291875</v>
      </c>
      <c r="T56" s="158">
        <v>0.33888888888888891</v>
      </c>
      <c r="U56" s="159"/>
      <c r="V56" s="160">
        <v>67.700000000000031</v>
      </c>
      <c r="W56" s="158"/>
      <c r="X56" s="169"/>
      <c r="Y56" s="12"/>
      <c r="Z56" s="208"/>
      <c r="AA56" s="309"/>
      <c r="AB56" s="310"/>
      <c r="AC56" s="12">
        <v>2</v>
      </c>
      <c r="AD56" s="208"/>
      <c r="AE56" s="115">
        <f t="shared" si="17"/>
        <v>-202.06794682422537</v>
      </c>
      <c r="AF56" s="156">
        <f t="shared" si="18"/>
        <v>0.88774002954209696</v>
      </c>
      <c r="AG56" s="290">
        <f>AF72</f>
        <v>0.88848188105974568</v>
      </c>
    </row>
    <row r="57" spans="1:33" ht="15.75" customHeight="1">
      <c r="A57" s="301"/>
      <c r="B57" s="100" t="s">
        <v>201</v>
      </c>
      <c r="C57" s="374" t="s">
        <v>205</v>
      </c>
      <c r="D57" s="374"/>
      <c r="E57" s="101">
        <v>71.84</v>
      </c>
      <c r="F57" s="102">
        <v>739</v>
      </c>
      <c r="G57" s="103">
        <f t="shared" si="19"/>
        <v>53089.760000000002</v>
      </c>
      <c r="H57" s="26"/>
      <c r="I57" s="104">
        <v>19</v>
      </c>
      <c r="J57" s="105">
        <v>1800</v>
      </c>
      <c r="K57" s="106">
        <f t="shared" ref="K57:K63" si="21">J57/I57</f>
        <v>94.736842105263165</v>
      </c>
      <c r="L57" s="107">
        <v>19</v>
      </c>
      <c r="M57" s="105">
        <f t="shared" si="20"/>
        <v>1603.6166365280287</v>
      </c>
      <c r="N57" s="106">
        <f t="shared" si="13"/>
        <v>84.400875606738353</v>
      </c>
      <c r="O57" s="108">
        <f t="shared" si="14"/>
        <v>0</v>
      </c>
      <c r="P57" s="109">
        <f t="shared" si="15"/>
        <v>-10.335966498524812</v>
      </c>
      <c r="Q57" s="110">
        <f t="shared" si="16"/>
        <v>0.89089813140446028</v>
      </c>
      <c r="R57" s="307"/>
      <c r="S57" s="47">
        <v>0.34260416666666665</v>
      </c>
      <c r="T57" s="48">
        <v>0.36180555555555555</v>
      </c>
      <c r="U57" s="111">
        <v>5.349999999999957</v>
      </c>
      <c r="V57" s="112">
        <v>27.650000000000006</v>
      </c>
      <c r="W57" s="113"/>
      <c r="X57" s="116"/>
      <c r="Y57" s="12"/>
      <c r="Z57" s="208"/>
      <c r="AA57" s="295"/>
      <c r="AB57" s="296"/>
      <c r="AC57" s="12">
        <v>1</v>
      </c>
      <c r="AD57" s="208"/>
      <c r="AE57" s="117">
        <f t="shared" si="17"/>
        <v>-196.38336347197128</v>
      </c>
      <c r="AF57" s="110">
        <f t="shared" si="18"/>
        <v>0.89089813140446039</v>
      </c>
      <c r="AG57" s="291"/>
    </row>
    <row r="58" spans="1:33" ht="15.75" customHeight="1">
      <c r="A58" s="301"/>
      <c r="B58" s="100" t="s">
        <v>201</v>
      </c>
      <c r="C58" s="374" t="s">
        <v>206</v>
      </c>
      <c r="D58" s="374"/>
      <c r="E58" s="101">
        <v>72.400000000000006</v>
      </c>
      <c r="F58" s="102">
        <v>484</v>
      </c>
      <c r="G58" s="103">
        <f t="shared" si="19"/>
        <v>35041.600000000006</v>
      </c>
      <c r="H58" s="26"/>
      <c r="I58" s="104">
        <v>18</v>
      </c>
      <c r="J58" s="105">
        <v>1800</v>
      </c>
      <c r="K58" s="106">
        <f t="shared" si="21"/>
        <v>100</v>
      </c>
      <c r="L58" s="107">
        <v>18</v>
      </c>
      <c r="M58" s="105">
        <f t="shared" si="20"/>
        <v>1601.4705882352932</v>
      </c>
      <c r="N58" s="106">
        <f t="shared" si="13"/>
        <v>88.970588235294073</v>
      </c>
      <c r="O58" s="108">
        <f t="shared" si="14"/>
        <v>0</v>
      </c>
      <c r="P58" s="109">
        <f t="shared" si="15"/>
        <v>-11.029411764705927</v>
      </c>
      <c r="Q58" s="110">
        <f t="shared" si="16"/>
        <v>0.88970588235294068</v>
      </c>
      <c r="R58" s="307"/>
      <c r="S58" s="47">
        <v>0.36527777777777776</v>
      </c>
      <c r="T58" s="48">
        <v>0.37787037037037036</v>
      </c>
      <c r="U58" s="111">
        <v>4.9999999999999822</v>
      </c>
      <c r="V58" s="112">
        <v>18.133333333333344</v>
      </c>
      <c r="W58" s="113"/>
      <c r="X58" s="116"/>
      <c r="Y58" s="12"/>
      <c r="Z58" s="208"/>
      <c r="AA58" s="295"/>
      <c r="AB58" s="296"/>
      <c r="AC58" s="12">
        <v>1</v>
      </c>
      <c r="AD58" s="208"/>
      <c r="AE58" s="117">
        <f t="shared" si="17"/>
        <v>-198.52941176470677</v>
      </c>
      <c r="AF58" s="110">
        <f t="shared" si="18"/>
        <v>0.88970588235294068</v>
      </c>
      <c r="AG58" s="291"/>
    </row>
    <row r="59" spans="1:33" ht="15.75" customHeight="1">
      <c r="A59" s="301"/>
      <c r="B59" s="100" t="s">
        <v>180</v>
      </c>
      <c r="C59" s="374" t="s">
        <v>181</v>
      </c>
      <c r="D59" s="374"/>
      <c r="E59" s="101">
        <v>24.07</v>
      </c>
      <c r="F59" s="102">
        <v>618</v>
      </c>
      <c r="G59" s="103">
        <f t="shared" si="19"/>
        <v>14875.26</v>
      </c>
      <c r="H59" s="26"/>
      <c r="I59" s="104">
        <v>20</v>
      </c>
      <c r="J59" s="105">
        <v>2600</v>
      </c>
      <c r="K59" s="106">
        <f t="shared" si="21"/>
        <v>130</v>
      </c>
      <c r="L59" s="107">
        <v>20</v>
      </c>
      <c r="M59" s="105">
        <f t="shared" si="20"/>
        <v>2307.8838174273774</v>
      </c>
      <c r="N59" s="106">
        <f t="shared" si="13"/>
        <v>115.39419087136886</v>
      </c>
      <c r="O59" s="108">
        <f t="shared" si="14"/>
        <v>0</v>
      </c>
      <c r="P59" s="109">
        <f t="shared" si="15"/>
        <v>-14.605809128631137</v>
      </c>
      <c r="Q59" s="110">
        <f t="shared" si="16"/>
        <v>0.88764762208745285</v>
      </c>
      <c r="R59" s="307"/>
      <c r="S59" s="47">
        <v>0.38194444444444442</v>
      </c>
      <c r="T59" s="48">
        <v>0.39310185185185187</v>
      </c>
      <c r="U59" s="111">
        <v>5.8666666666666512</v>
      </c>
      <c r="V59" s="112">
        <v>16.066666666666727</v>
      </c>
      <c r="W59" s="113"/>
      <c r="X59" s="116"/>
      <c r="Y59" s="12"/>
      <c r="Z59" s="208"/>
      <c r="AA59" s="295"/>
      <c r="AB59" s="296"/>
      <c r="AC59" s="12">
        <v>1</v>
      </c>
      <c r="AD59" s="208"/>
      <c r="AE59" s="215">
        <f t="shared" si="17"/>
        <v>-292.11618257262262</v>
      </c>
      <c r="AF59" s="216">
        <f t="shared" si="18"/>
        <v>0.88764762208745285</v>
      </c>
      <c r="AG59" s="291"/>
    </row>
    <row r="60" spans="1:33" ht="15.75" customHeight="1">
      <c r="A60" s="302"/>
      <c r="B60" s="100" t="s">
        <v>180</v>
      </c>
      <c r="C60" s="374" t="s">
        <v>182</v>
      </c>
      <c r="D60" s="374"/>
      <c r="E60" s="101">
        <v>29.97</v>
      </c>
      <c r="F60" s="105">
        <v>2217</v>
      </c>
      <c r="G60" s="103">
        <f t="shared" si="19"/>
        <v>66443.489999999991</v>
      </c>
      <c r="H60" s="13"/>
      <c r="I60" s="104">
        <v>20</v>
      </c>
      <c r="J60" s="105">
        <v>2600</v>
      </c>
      <c r="K60" s="106">
        <f t="shared" si="21"/>
        <v>130</v>
      </c>
      <c r="L60" s="118">
        <v>20</v>
      </c>
      <c r="M60" s="105">
        <f t="shared" si="20"/>
        <v>2308.7069713624528</v>
      </c>
      <c r="N60" s="106">
        <f t="shared" si="13"/>
        <v>115.43534856812263</v>
      </c>
      <c r="O60" s="108">
        <f t="shared" si="14"/>
        <v>0</v>
      </c>
      <c r="P60" s="109">
        <f t="shared" si="15"/>
        <v>-14.564651431877365</v>
      </c>
      <c r="Q60" s="110">
        <f t="shared" si="16"/>
        <v>0.88796421975478945</v>
      </c>
      <c r="R60" s="307"/>
      <c r="S60" s="47">
        <v>0.39679398148148148</v>
      </c>
      <c r="T60" s="48">
        <v>0.43680555555555556</v>
      </c>
      <c r="U60" s="111">
        <v>5.3166666666666451</v>
      </c>
      <c r="V60" s="112">
        <v>57.616666666666667</v>
      </c>
      <c r="W60" s="113"/>
      <c r="X60" s="116"/>
      <c r="Y60" s="12"/>
      <c r="Z60" s="208"/>
      <c r="AA60" s="295"/>
      <c r="AB60" s="296"/>
      <c r="AC60" s="12">
        <v>2</v>
      </c>
      <c r="AD60" s="208"/>
      <c r="AE60" s="215">
        <f t="shared" si="17"/>
        <v>-291.2930286375472</v>
      </c>
      <c r="AF60" s="216">
        <f t="shared" si="18"/>
        <v>0.88796421975478956</v>
      </c>
      <c r="AG60" s="291"/>
    </row>
    <row r="61" spans="1:33" ht="15.75" customHeight="1">
      <c r="A61" s="302"/>
      <c r="B61" s="100" t="s">
        <v>201</v>
      </c>
      <c r="C61" s="374" t="s">
        <v>202</v>
      </c>
      <c r="D61" s="374"/>
      <c r="E61" s="101">
        <v>32.06</v>
      </c>
      <c r="F61" s="105">
        <v>974</v>
      </c>
      <c r="G61" s="121">
        <f t="shared" si="19"/>
        <v>31226.440000000002</v>
      </c>
      <c r="H61" s="122"/>
      <c r="I61" s="104">
        <v>19</v>
      </c>
      <c r="J61" s="105">
        <v>3600</v>
      </c>
      <c r="K61" s="106">
        <f t="shared" si="21"/>
        <v>189.47368421052633</v>
      </c>
      <c r="L61" s="107">
        <v>19</v>
      </c>
      <c r="M61" s="105">
        <f t="shared" si="20"/>
        <v>3199.2700729926996</v>
      </c>
      <c r="N61" s="106">
        <f t="shared" si="13"/>
        <v>168.38263542066841</v>
      </c>
      <c r="O61" s="108">
        <f t="shared" si="14"/>
        <v>0</v>
      </c>
      <c r="P61" s="109">
        <f t="shared" si="15"/>
        <v>-21.091048789857922</v>
      </c>
      <c r="Q61" s="110">
        <f t="shared" si="16"/>
        <v>0.88868613138686092</v>
      </c>
      <c r="R61" s="307"/>
      <c r="S61" s="47">
        <v>0.44027777777777777</v>
      </c>
      <c r="T61" s="48">
        <v>0.45296296296296296</v>
      </c>
      <c r="U61" s="111">
        <v>4.9999999999999822</v>
      </c>
      <c r="V61" s="112">
        <v>18.266666666666673</v>
      </c>
      <c r="W61" s="113">
        <v>0.45296296296296296</v>
      </c>
      <c r="X61" s="116">
        <v>0.49179398148148146</v>
      </c>
      <c r="Y61" s="12"/>
      <c r="Z61" s="208"/>
      <c r="AA61" s="295"/>
      <c r="AB61" s="296"/>
      <c r="AC61" s="12">
        <v>1</v>
      </c>
      <c r="AD61" s="208"/>
      <c r="AE61" s="215">
        <f t="shared" si="17"/>
        <v>-400.72992700730038</v>
      </c>
      <c r="AF61" s="216">
        <f t="shared" si="18"/>
        <v>0.88868613138686103</v>
      </c>
      <c r="AG61" s="291"/>
    </row>
    <row r="62" spans="1:33" ht="15.75" customHeight="1">
      <c r="A62" s="302"/>
      <c r="B62" s="100" t="s">
        <v>178</v>
      </c>
      <c r="C62" s="374" t="s">
        <v>203</v>
      </c>
      <c r="D62" s="374"/>
      <c r="E62" s="101">
        <v>57.73</v>
      </c>
      <c r="F62" s="105">
        <v>927</v>
      </c>
      <c r="G62" s="121">
        <f t="shared" si="19"/>
        <v>53515.71</v>
      </c>
      <c r="H62" s="62"/>
      <c r="I62" s="104">
        <v>22</v>
      </c>
      <c r="J62" s="105">
        <v>1800</v>
      </c>
      <c r="K62" s="106">
        <f t="shared" si="21"/>
        <v>81.818181818181813</v>
      </c>
      <c r="L62" s="118">
        <v>22</v>
      </c>
      <c r="M62" s="105">
        <f t="shared" si="20"/>
        <v>1597.5107707036809</v>
      </c>
      <c r="N62" s="106">
        <f t="shared" si="13"/>
        <v>72.614125941076409</v>
      </c>
      <c r="O62" s="123">
        <f t="shared" si="14"/>
        <v>0</v>
      </c>
      <c r="P62" s="124">
        <f t="shared" si="15"/>
        <v>-9.2040558771054037</v>
      </c>
      <c r="Q62" s="125">
        <f t="shared" si="16"/>
        <v>0.88750598372426726</v>
      </c>
      <c r="R62" s="307"/>
      <c r="S62" s="47">
        <v>0.49179398148148146</v>
      </c>
      <c r="T62" s="48">
        <v>0.51597222222222228</v>
      </c>
      <c r="U62" s="111">
        <v>55.916666666666643</v>
      </c>
      <c r="V62" s="112">
        <v>34.816666666666777</v>
      </c>
      <c r="W62" s="113"/>
      <c r="X62" s="116"/>
      <c r="Y62" s="12"/>
      <c r="Z62" s="208"/>
      <c r="AA62" s="295"/>
      <c r="AB62" s="296"/>
      <c r="AC62" s="12">
        <v>1</v>
      </c>
      <c r="AD62" s="208"/>
      <c r="AE62" s="215">
        <f t="shared" si="17"/>
        <v>-202.48922929631908</v>
      </c>
      <c r="AF62" s="216">
        <f t="shared" si="18"/>
        <v>0.88750598372426714</v>
      </c>
      <c r="AG62" s="291"/>
    </row>
    <row r="63" spans="1:33" ht="15.75" customHeight="1">
      <c r="A63" s="302"/>
      <c r="B63" s="100" t="s">
        <v>178</v>
      </c>
      <c r="C63" s="374" t="s">
        <v>204</v>
      </c>
      <c r="D63" s="374"/>
      <c r="E63" s="101">
        <v>57.73</v>
      </c>
      <c r="F63" s="105">
        <v>754</v>
      </c>
      <c r="G63" s="121">
        <f t="shared" si="19"/>
        <v>43528.42</v>
      </c>
      <c r="H63" s="62"/>
      <c r="I63" s="104">
        <v>22</v>
      </c>
      <c r="J63" s="105">
        <v>1800</v>
      </c>
      <c r="K63" s="106">
        <f t="shared" si="21"/>
        <v>81.818181818181813</v>
      </c>
      <c r="L63" s="118">
        <v>22</v>
      </c>
      <c r="M63" s="105">
        <f t="shared" si="20"/>
        <v>1598.5865724381656</v>
      </c>
      <c r="N63" s="106">
        <f t="shared" si="13"/>
        <v>72.663026019916614</v>
      </c>
      <c r="O63" s="123">
        <f t="shared" si="14"/>
        <v>0</v>
      </c>
      <c r="P63" s="124">
        <f t="shared" si="15"/>
        <v>-9.1551557982651985</v>
      </c>
      <c r="Q63" s="125">
        <f t="shared" si="16"/>
        <v>0.88810365135453651</v>
      </c>
      <c r="R63" s="307"/>
      <c r="S63" s="47">
        <v>0.51944444444444449</v>
      </c>
      <c r="T63" s="48">
        <v>0.53909722222222223</v>
      </c>
      <c r="U63" s="111">
        <v>4.9999999999999822</v>
      </c>
      <c r="V63" s="112">
        <v>28.299999999999947</v>
      </c>
      <c r="W63" s="113"/>
      <c r="X63" s="116"/>
      <c r="Y63" s="12"/>
      <c r="Z63" s="208"/>
      <c r="AA63" s="295"/>
      <c r="AB63" s="296"/>
      <c r="AC63" s="12">
        <v>1</v>
      </c>
      <c r="AD63" s="208"/>
      <c r="AE63" s="215">
        <f t="shared" si="17"/>
        <v>-201.4134275618344</v>
      </c>
      <c r="AF63" s="216">
        <f t="shared" si="18"/>
        <v>0.88810365135453639</v>
      </c>
      <c r="AG63" s="291"/>
    </row>
    <row r="64" spans="1:33" ht="15.75" customHeight="1">
      <c r="A64" s="302"/>
      <c r="B64" s="100"/>
      <c r="C64" s="374"/>
      <c r="D64" s="374"/>
      <c r="E64" s="101"/>
      <c r="F64" s="105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07"/>
      <c r="S64" s="47"/>
      <c r="T64" s="48"/>
      <c r="U64" s="111"/>
      <c r="V64" s="112"/>
      <c r="W64" s="113"/>
      <c r="X64" s="116"/>
      <c r="Y64" s="12"/>
      <c r="Z64" s="208"/>
      <c r="AA64" s="295"/>
      <c r="AB64" s="296"/>
      <c r="AC64" s="12"/>
      <c r="AD64" s="208"/>
      <c r="AE64" s="215"/>
      <c r="AF64" s="216"/>
      <c r="AG64" s="291"/>
    </row>
    <row r="65" spans="1:33" ht="15.75" customHeight="1">
      <c r="A65" s="302"/>
      <c r="B65" s="100"/>
      <c r="C65" s="374"/>
      <c r="D65" s="374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07"/>
      <c r="S65" s="47"/>
      <c r="T65" s="48"/>
      <c r="U65" s="111"/>
      <c r="V65" s="112"/>
      <c r="W65" s="113"/>
      <c r="X65" s="116"/>
      <c r="Y65" s="12"/>
      <c r="Z65" s="208"/>
      <c r="AA65" s="295"/>
      <c r="AB65" s="296"/>
      <c r="AC65" s="12"/>
      <c r="AD65" s="208"/>
      <c r="AE65" s="215"/>
      <c r="AF65" s="216"/>
      <c r="AG65" s="291"/>
    </row>
    <row r="66" spans="1:33" ht="15.75" customHeight="1">
      <c r="A66" s="302"/>
      <c r="B66" s="100"/>
      <c r="C66" s="374"/>
      <c r="D66" s="374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07"/>
      <c r="S66" s="47"/>
      <c r="T66" s="48"/>
      <c r="U66" s="111"/>
      <c r="V66" s="112"/>
      <c r="W66" s="113"/>
      <c r="X66" s="116"/>
      <c r="Y66" s="12"/>
      <c r="Z66" s="208"/>
      <c r="AA66" s="295"/>
      <c r="AB66" s="296"/>
      <c r="AC66" s="12"/>
      <c r="AD66" s="208"/>
      <c r="AE66" s="215"/>
      <c r="AF66" s="216"/>
      <c r="AG66" s="291"/>
    </row>
    <row r="67" spans="1:33" ht="15.75" customHeight="1">
      <c r="A67" s="302"/>
      <c r="B67" s="100"/>
      <c r="C67" s="374"/>
      <c r="D67" s="374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07"/>
      <c r="S67" s="47"/>
      <c r="T67" s="48"/>
      <c r="U67" s="111"/>
      <c r="V67" s="112"/>
      <c r="W67" s="113"/>
      <c r="X67" s="116"/>
      <c r="Y67" s="12"/>
      <c r="Z67" s="208"/>
      <c r="AA67" s="295"/>
      <c r="AB67" s="296"/>
      <c r="AC67" s="12"/>
      <c r="AD67" s="208"/>
      <c r="AE67" s="215"/>
      <c r="AF67" s="216"/>
      <c r="AG67" s="291"/>
    </row>
    <row r="68" spans="1:33" ht="15.75" customHeight="1">
      <c r="A68" s="302"/>
      <c r="B68" s="100"/>
      <c r="C68" s="374"/>
      <c r="D68" s="374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07"/>
      <c r="S68" s="47"/>
      <c r="T68" s="48"/>
      <c r="U68" s="111"/>
      <c r="V68" s="112"/>
      <c r="W68" s="113"/>
      <c r="X68" s="116"/>
      <c r="Y68" s="12"/>
      <c r="Z68" s="208"/>
      <c r="AA68" s="295"/>
      <c r="AB68" s="296"/>
      <c r="AC68" s="12"/>
      <c r="AD68" s="208"/>
      <c r="AE68" s="215"/>
      <c r="AF68" s="216"/>
      <c r="AG68" s="291"/>
    </row>
    <row r="69" spans="1:33" ht="15.75" customHeight="1">
      <c r="A69" s="302"/>
      <c r="B69" s="100"/>
      <c r="C69" s="374"/>
      <c r="D69" s="374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07"/>
      <c r="S69" s="47"/>
      <c r="T69" s="48"/>
      <c r="U69" s="111"/>
      <c r="V69" s="112"/>
      <c r="W69" s="113"/>
      <c r="X69" s="116"/>
      <c r="Y69" s="12"/>
      <c r="Z69" s="208"/>
      <c r="AA69" s="295"/>
      <c r="AB69" s="296"/>
      <c r="AC69" s="12"/>
      <c r="AD69" s="208"/>
      <c r="AE69" s="215"/>
      <c r="AF69" s="216"/>
      <c r="AG69" s="291"/>
    </row>
    <row r="70" spans="1:33" ht="15.75" customHeight="1">
      <c r="A70" s="302"/>
      <c r="B70" s="100"/>
      <c r="C70" s="374"/>
      <c r="D70" s="374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07"/>
      <c r="S70" s="47"/>
      <c r="T70" s="48"/>
      <c r="U70" s="111"/>
      <c r="V70" s="112"/>
      <c r="W70" s="113"/>
      <c r="X70" s="116"/>
      <c r="Y70" s="12"/>
      <c r="Z70" s="208"/>
      <c r="AA70" s="295"/>
      <c r="AB70" s="296"/>
      <c r="AC70" s="12"/>
      <c r="AD70" s="208"/>
      <c r="AE70" s="215"/>
      <c r="AF70" s="216"/>
      <c r="AG70" s="291"/>
    </row>
    <row r="71" spans="1:33" ht="15.75" customHeight="1">
      <c r="A71" s="302"/>
      <c r="B71" s="100"/>
      <c r="C71" s="374"/>
      <c r="D71" s="374"/>
      <c r="E71" s="184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07"/>
      <c r="S71" s="119"/>
      <c r="T71" s="120"/>
      <c r="U71" s="130"/>
      <c r="V71" s="131"/>
      <c r="W71" s="126"/>
      <c r="X71" s="127"/>
      <c r="Y71" s="12"/>
      <c r="Z71" s="208"/>
      <c r="AA71" s="295"/>
      <c r="AB71" s="296"/>
      <c r="AC71" s="12"/>
      <c r="AD71" s="208"/>
      <c r="AE71" s="165"/>
      <c r="AF71" s="125"/>
      <c r="AG71" s="291"/>
    </row>
    <row r="72" spans="1:33" ht="15.75" customHeight="1" thickBot="1">
      <c r="A72" s="303"/>
      <c r="B72" s="133" t="s">
        <v>117</v>
      </c>
      <c r="C72" s="297"/>
      <c r="D72" s="297"/>
      <c r="E72" s="134"/>
      <c r="F72" s="167"/>
      <c r="G72" s="135"/>
      <c r="H72" s="69"/>
      <c r="I72" s="136">
        <f t="shared" ref="I72:J72" si="22">AVERAGE(I56:I71)</f>
        <v>20.25</v>
      </c>
      <c r="J72" s="137">
        <f t="shared" si="22"/>
        <v>2225</v>
      </c>
      <c r="K72" s="138">
        <f t="shared" ref="K72:K74" si="23">J72/I72</f>
        <v>109.87654320987654</v>
      </c>
      <c r="L72" s="136">
        <f t="shared" ref="L72:M72" si="24">AVERAGE(L56:L71)</f>
        <v>20.25</v>
      </c>
      <c r="M72" s="137">
        <f t="shared" si="24"/>
        <v>1976.8721853579341</v>
      </c>
      <c r="N72" s="138">
        <f>M72/L72</f>
        <v>97.623317795453531</v>
      </c>
      <c r="O72" s="139">
        <f>L72-I72</f>
        <v>0</v>
      </c>
      <c r="P72" s="140">
        <f>N72-K72</f>
        <v>-12.253225414423014</v>
      </c>
      <c r="Q72" s="141">
        <f>N72/K72</f>
        <v>0.88848188105974557</v>
      </c>
      <c r="R72" s="308"/>
      <c r="S72" s="142">
        <f>S56</f>
        <v>0.291875</v>
      </c>
      <c r="T72" s="143">
        <f>INDEX(T56:T71,COUNTA(T56:T71))</f>
        <v>0.53909722222222223</v>
      </c>
      <c r="U72" s="144"/>
      <c r="V72" s="166"/>
      <c r="W72" s="167"/>
      <c r="X72" s="138"/>
      <c r="Y72" s="181">
        <f>SUM(Y56:Y71)</f>
        <v>0</v>
      </c>
      <c r="Z72" s="182">
        <f>SUM(Z56:Z71)</f>
        <v>0</v>
      </c>
      <c r="AA72" s="298"/>
      <c r="AB72" s="299"/>
      <c r="AC72" s="181">
        <f>SUM(AC56:AC71)</f>
        <v>10</v>
      </c>
      <c r="AD72" s="194">
        <f>SUM(AD56:AD71)</f>
        <v>0</v>
      </c>
      <c r="AE72" s="168">
        <f>M72-J72</f>
        <v>-248.12781464206591</v>
      </c>
      <c r="AF72" s="141">
        <f>M72/J72</f>
        <v>0.88848188105974568</v>
      </c>
      <c r="AG72" s="292"/>
    </row>
    <row r="73" spans="1:33" ht="15.75" customHeight="1">
      <c r="A73" s="311" t="s">
        <v>118</v>
      </c>
      <c r="B73" s="100" t="s">
        <v>180</v>
      </c>
      <c r="C73" s="293" t="s">
        <v>207</v>
      </c>
      <c r="D73" s="294"/>
      <c r="E73" s="101">
        <v>21.74</v>
      </c>
      <c r="F73" s="102">
        <v>762</v>
      </c>
      <c r="G73" s="121">
        <f t="shared" ref="G73:G74" si="25">E73*F73</f>
        <v>16565.879999999997</v>
      </c>
      <c r="H73" s="62"/>
      <c r="I73" s="104">
        <v>6</v>
      </c>
      <c r="J73" s="105">
        <v>3600</v>
      </c>
      <c r="K73" s="106">
        <f t="shared" si="23"/>
        <v>600</v>
      </c>
      <c r="L73" s="118">
        <v>6</v>
      </c>
      <c r="M73" s="105">
        <f>F73/V73*60</f>
        <v>3257.9572446555799</v>
      </c>
      <c r="N73" s="106">
        <f>M73/L73</f>
        <v>542.99287410926331</v>
      </c>
      <c r="O73" s="123">
        <f>L73-I73</f>
        <v>0</v>
      </c>
      <c r="P73" s="124">
        <f>N73-K73</f>
        <v>-57.007125890736688</v>
      </c>
      <c r="Q73" s="125">
        <f>N73/K73</f>
        <v>0.90498812351543889</v>
      </c>
      <c r="R73" s="306">
        <f>Q89</f>
        <v>0.89223482188170644</v>
      </c>
      <c r="S73" s="47">
        <v>0.48194444444444445</v>
      </c>
      <c r="T73" s="48">
        <v>0.49168981481481483</v>
      </c>
      <c r="U73" s="111">
        <v>56.800000000000004</v>
      </c>
      <c r="V73" s="112">
        <v>14.033333333333342</v>
      </c>
      <c r="W73" s="113"/>
      <c r="X73" s="162"/>
      <c r="Y73" s="12"/>
      <c r="Z73" s="208"/>
      <c r="AA73" s="309"/>
      <c r="AB73" s="310"/>
      <c r="AC73" s="12">
        <v>1</v>
      </c>
      <c r="AD73" s="208"/>
      <c r="AE73" s="115">
        <f>M73-J73</f>
        <v>-342.04275534442013</v>
      </c>
      <c r="AF73" s="156">
        <f>M73/J73</f>
        <v>0.90498812351543889</v>
      </c>
      <c r="AG73" s="290">
        <f>AF89</f>
        <v>0.89223482188170644</v>
      </c>
    </row>
    <row r="74" spans="1:33" ht="15.75" customHeight="1">
      <c r="A74" s="312"/>
      <c r="B74" s="100" t="s">
        <v>236</v>
      </c>
      <c r="C74" s="293" t="s">
        <v>237</v>
      </c>
      <c r="D74" s="294"/>
      <c r="E74" s="101">
        <v>27.05</v>
      </c>
      <c r="F74" s="102">
        <v>1941</v>
      </c>
      <c r="G74" s="121">
        <f t="shared" si="25"/>
        <v>52504.05</v>
      </c>
      <c r="H74" s="62"/>
      <c r="I74" s="104">
        <v>6</v>
      </c>
      <c r="J74" s="105">
        <v>3273</v>
      </c>
      <c r="K74" s="106">
        <f t="shared" si="23"/>
        <v>545.5</v>
      </c>
      <c r="L74" s="118">
        <v>6</v>
      </c>
      <c r="M74" s="105">
        <f>F74/V74*60</f>
        <v>2874.3726861373889</v>
      </c>
      <c r="N74" s="106">
        <f>M74/L74</f>
        <v>479.06211435623146</v>
      </c>
      <c r="O74" s="123">
        <f>L74-I74</f>
        <v>0</v>
      </c>
      <c r="P74" s="124">
        <f>N74-K74</f>
        <v>-66.437885643768539</v>
      </c>
      <c r="Q74" s="125">
        <f>N74/K74</f>
        <v>0.87820735903983771</v>
      </c>
      <c r="R74" s="307"/>
      <c r="S74" s="47">
        <v>0.49547453703703703</v>
      </c>
      <c r="T74" s="48">
        <v>0.52361111111111114</v>
      </c>
      <c r="U74" s="111">
        <v>5.4499999999999726</v>
      </c>
      <c r="V74" s="112">
        <v>40.516666666666708</v>
      </c>
      <c r="W74" s="113"/>
      <c r="X74" s="116"/>
      <c r="Y74" s="12"/>
      <c r="Z74" s="208"/>
      <c r="AA74" s="295"/>
      <c r="AB74" s="296"/>
      <c r="AC74" s="12">
        <v>1</v>
      </c>
      <c r="AD74" s="208"/>
      <c r="AE74" s="117">
        <f>M74-J74</f>
        <v>-398.62731386261112</v>
      </c>
      <c r="AF74" s="110">
        <f>M74/J74</f>
        <v>0.87820735903983771</v>
      </c>
      <c r="AG74" s="291"/>
    </row>
    <row r="75" spans="1:33" ht="15.75" customHeight="1">
      <c r="A75" s="312"/>
      <c r="B75" s="100"/>
      <c r="C75" s="293"/>
      <c r="D75" s="294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07"/>
      <c r="S75" s="47"/>
      <c r="T75" s="48"/>
      <c r="U75" s="111"/>
      <c r="V75" s="112"/>
      <c r="W75" s="113"/>
      <c r="X75" s="116"/>
      <c r="Y75" s="12"/>
      <c r="Z75" s="208"/>
      <c r="AA75" s="295"/>
      <c r="AB75" s="296"/>
      <c r="AC75" s="12"/>
      <c r="AD75" s="208"/>
      <c r="AE75" s="117"/>
      <c r="AF75" s="110"/>
      <c r="AG75" s="291"/>
    </row>
    <row r="76" spans="1:33" ht="15.75" customHeight="1">
      <c r="A76" s="312"/>
      <c r="B76" s="100"/>
      <c r="C76" s="293"/>
      <c r="D76" s="294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07"/>
      <c r="S76" s="47"/>
      <c r="T76" s="48"/>
      <c r="U76" s="111"/>
      <c r="V76" s="112"/>
      <c r="W76" s="113"/>
      <c r="X76" s="116"/>
      <c r="Y76" s="12"/>
      <c r="Z76" s="208"/>
      <c r="AA76" s="295"/>
      <c r="AB76" s="296"/>
      <c r="AC76" s="12"/>
      <c r="AD76" s="208"/>
      <c r="AE76" s="117"/>
      <c r="AF76" s="110"/>
      <c r="AG76" s="291"/>
    </row>
    <row r="77" spans="1:33" ht="15.75" customHeight="1">
      <c r="A77" s="312"/>
      <c r="B77" s="100"/>
      <c r="C77" s="293"/>
      <c r="D77" s="294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307"/>
      <c r="S77" s="47"/>
      <c r="T77" s="48"/>
      <c r="U77" s="111"/>
      <c r="V77" s="112"/>
      <c r="W77" s="113"/>
      <c r="X77" s="116"/>
      <c r="Y77" s="12"/>
      <c r="Z77" s="208"/>
      <c r="AA77" s="295"/>
      <c r="AB77" s="296"/>
      <c r="AC77" s="12"/>
      <c r="AD77" s="208"/>
      <c r="AE77" s="117"/>
      <c r="AF77" s="110"/>
      <c r="AG77" s="291"/>
    </row>
    <row r="78" spans="1:33" ht="15.75" customHeight="1">
      <c r="A78" s="312"/>
      <c r="B78" s="100"/>
      <c r="C78" s="293"/>
      <c r="D78" s="294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07"/>
      <c r="S78" s="47"/>
      <c r="T78" s="48"/>
      <c r="U78" s="111"/>
      <c r="V78" s="112"/>
      <c r="W78" s="113"/>
      <c r="X78" s="116"/>
      <c r="Y78" s="12"/>
      <c r="Z78" s="208"/>
      <c r="AA78" s="295"/>
      <c r="AB78" s="296"/>
      <c r="AC78" s="12"/>
      <c r="AD78" s="208"/>
      <c r="AE78" s="117"/>
      <c r="AF78" s="110"/>
      <c r="AG78" s="291"/>
    </row>
    <row r="79" spans="1:33" ht="15.75" customHeight="1">
      <c r="A79" s="312"/>
      <c r="B79" s="100"/>
      <c r="C79" s="293"/>
      <c r="D79" s="294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307"/>
      <c r="S79" s="47"/>
      <c r="T79" s="48"/>
      <c r="U79" s="111"/>
      <c r="V79" s="112"/>
      <c r="W79" s="113"/>
      <c r="X79" s="116"/>
      <c r="Y79" s="12"/>
      <c r="Z79" s="208"/>
      <c r="AA79" s="295"/>
      <c r="AB79" s="296"/>
      <c r="AC79" s="12"/>
      <c r="AD79" s="208"/>
      <c r="AE79" s="117"/>
      <c r="AF79" s="110"/>
      <c r="AG79" s="291"/>
    </row>
    <row r="80" spans="1:33" ht="15.75" customHeight="1">
      <c r="A80" s="312"/>
      <c r="B80" s="100"/>
      <c r="C80" s="293"/>
      <c r="D80" s="294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07"/>
      <c r="S80" s="47"/>
      <c r="T80" s="48"/>
      <c r="U80" s="111"/>
      <c r="V80" s="112"/>
      <c r="W80" s="113"/>
      <c r="X80" s="116"/>
      <c r="Y80" s="12"/>
      <c r="Z80" s="208"/>
      <c r="AA80" s="295"/>
      <c r="AB80" s="296"/>
      <c r="AC80" s="12"/>
      <c r="AD80" s="208"/>
      <c r="AE80" s="117"/>
      <c r="AF80" s="110"/>
      <c r="AG80" s="291"/>
    </row>
    <row r="81" spans="1:33" ht="15.75" customHeight="1">
      <c r="A81" s="312"/>
      <c r="B81" s="100"/>
      <c r="C81" s="293"/>
      <c r="D81" s="294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07"/>
      <c r="S81" s="47"/>
      <c r="T81" s="48"/>
      <c r="U81" s="111"/>
      <c r="V81" s="112"/>
      <c r="W81" s="113"/>
      <c r="X81" s="127"/>
      <c r="Y81" s="12"/>
      <c r="Z81" s="208"/>
      <c r="AA81" s="295"/>
      <c r="AB81" s="296"/>
      <c r="AC81" s="12"/>
      <c r="AD81" s="208"/>
      <c r="AE81" s="117"/>
      <c r="AF81" s="110"/>
      <c r="AG81" s="291"/>
    </row>
    <row r="82" spans="1:33" ht="15.75" customHeight="1">
      <c r="A82" s="312"/>
      <c r="B82" s="100"/>
      <c r="C82" s="293"/>
      <c r="D82" s="294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07"/>
      <c r="S82" s="47"/>
      <c r="T82" s="48"/>
      <c r="U82" s="111"/>
      <c r="V82" s="112"/>
      <c r="W82" s="113"/>
      <c r="X82" s="127"/>
      <c r="Y82" s="12"/>
      <c r="Z82" s="208"/>
      <c r="AA82" s="295"/>
      <c r="AB82" s="296"/>
      <c r="AC82" s="12"/>
      <c r="AD82" s="208"/>
      <c r="AE82" s="117"/>
      <c r="AF82" s="110"/>
      <c r="AG82" s="291"/>
    </row>
    <row r="83" spans="1:33" ht="15.75" customHeight="1">
      <c r="A83" s="312"/>
      <c r="B83" s="100"/>
      <c r="C83" s="293"/>
      <c r="D83" s="294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07"/>
      <c r="S83" s="47"/>
      <c r="T83" s="48"/>
      <c r="U83" s="111"/>
      <c r="V83" s="112"/>
      <c r="W83" s="113"/>
      <c r="X83" s="127"/>
      <c r="Y83" s="12"/>
      <c r="Z83" s="208"/>
      <c r="AA83" s="295"/>
      <c r="AB83" s="296"/>
      <c r="AC83" s="12"/>
      <c r="AD83" s="208"/>
      <c r="AE83" s="117"/>
      <c r="AF83" s="110"/>
      <c r="AG83" s="291"/>
    </row>
    <row r="84" spans="1:33" ht="15.75" customHeight="1">
      <c r="A84" s="312"/>
      <c r="B84" s="100"/>
      <c r="C84" s="293"/>
      <c r="D84" s="294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07"/>
      <c r="S84" s="47"/>
      <c r="T84" s="48"/>
      <c r="U84" s="111"/>
      <c r="V84" s="112"/>
      <c r="W84" s="113"/>
      <c r="X84" s="127"/>
      <c r="Y84" s="12"/>
      <c r="Z84" s="208"/>
      <c r="AA84" s="295"/>
      <c r="AB84" s="296"/>
      <c r="AC84" s="12"/>
      <c r="AD84" s="208"/>
      <c r="AE84" s="117"/>
      <c r="AF84" s="110"/>
      <c r="AG84" s="291"/>
    </row>
    <row r="85" spans="1:33" ht="15.75" customHeight="1">
      <c r="A85" s="312"/>
      <c r="B85" s="100"/>
      <c r="C85" s="293"/>
      <c r="D85" s="294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07"/>
      <c r="S85" s="47"/>
      <c r="T85" s="48"/>
      <c r="U85" s="111"/>
      <c r="V85" s="112"/>
      <c r="W85" s="113"/>
      <c r="X85" s="127"/>
      <c r="Y85" s="12"/>
      <c r="Z85" s="208"/>
      <c r="AA85" s="295"/>
      <c r="AB85" s="296"/>
      <c r="AC85" s="12"/>
      <c r="AD85" s="208"/>
      <c r="AE85" s="117"/>
      <c r="AF85" s="110"/>
      <c r="AG85" s="291"/>
    </row>
    <row r="86" spans="1:33" ht="15.75" customHeight="1">
      <c r="A86" s="312"/>
      <c r="B86" s="100"/>
      <c r="C86" s="293"/>
      <c r="D86" s="294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07"/>
      <c r="S86" s="47"/>
      <c r="T86" s="48"/>
      <c r="U86" s="111"/>
      <c r="V86" s="112"/>
      <c r="W86" s="113"/>
      <c r="X86" s="127"/>
      <c r="Y86" s="12"/>
      <c r="Z86" s="208"/>
      <c r="AA86" s="295"/>
      <c r="AB86" s="296"/>
      <c r="AC86" s="12"/>
      <c r="AD86" s="208"/>
      <c r="AE86" s="117"/>
      <c r="AF86" s="110"/>
      <c r="AG86" s="291"/>
    </row>
    <row r="87" spans="1:33" ht="15.75" customHeight="1">
      <c r="A87" s="312"/>
      <c r="B87" s="100"/>
      <c r="C87" s="293"/>
      <c r="D87" s="294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07"/>
      <c r="S87" s="47"/>
      <c r="T87" s="48"/>
      <c r="U87" s="111"/>
      <c r="V87" s="112"/>
      <c r="W87" s="113"/>
      <c r="X87" s="127"/>
      <c r="Y87" s="12"/>
      <c r="Z87" s="208"/>
      <c r="AA87" s="295"/>
      <c r="AB87" s="296"/>
      <c r="AC87" s="12"/>
      <c r="AD87" s="208"/>
      <c r="AE87" s="117"/>
      <c r="AF87" s="110"/>
      <c r="AG87" s="291"/>
    </row>
    <row r="88" spans="1:33" ht="15.75" customHeight="1">
      <c r="A88" s="312"/>
      <c r="B88" s="163"/>
      <c r="C88" s="293"/>
      <c r="D88" s="294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07"/>
      <c r="S88" s="119"/>
      <c r="T88" s="120"/>
      <c r="U88" s="130"/>
      <c r="V88" s="131"/>
      <c r="W88" s="126"/>
      <c r="X88" s="127"/>
      <c r="Y88" s="12"/>
      <c r="Z88" s="208"/>
      <c r="AA88" s="295"/>
      <c r="AB88" s="296"/>
      <c r="AC88" s="12"/>
      <c r="AD88" s="208"/>
      <c r="AE88" s="165"/>
      <c r="AF88" s="125"/>
      <c r="AG88" s="291"/>
    </row>
    <row r="89" spans="1:33" ht="15.75" customHeight="1" thickBot="1">
      <c r="A89" s="313"/>
      <c r="B89" s="133" t="s">
        <v>117</v>
      </c>
      <c r="C89" s="297"/>
      <c r="D89" s="297"/>
      <c r="E89" s="134"/>
      <c r="F89" s="167"/>
      <c r="G89" s="135"/>
      <c r="H89" s="69"/>
      <c r="I89" s="136">
        <f t="shared" ref="I89:J89" si="26">AVERAGE(I73:I88)</f>
        <v>6</v>
      </c>
      <c r="J89" s="137">
        <f t="shared" si="26"/>
        <v>3436.5</v>
      </c>
      <c r="K89" s="138">
        <f t="shared" ref="K89" si="27">J89/I89</f>
        <v>572.75</v>
      </c>
      <c r="L89" s="136">
        <f t="shared" ref="L89:M89" si="28">AVERAGE(L73:L88)</f>
        <v>6</v>
      </c>
      <c r="M89" s="137">
        <f t="shared" si="28"/>
        <v>3066.1649653964841</v>
      </c>
      <c r="N89" s="138">
        <f>M89/L89</f>
        <v>511.02749423274736</v>
      </c>
      <c r="O89" s="139">
        <f>L89-I89</f>
        <v>0</v>
      </c>
      <c r="P89" s="140">
        <f>N89-K89</f>
        <v>-61.722505767252642</v>
      </c>
      <c r="Q89" s="141">
        <f>N89/K89</f>
        <v>0.89223482188170644</v>
      </c>
      <c r="R89" s="308"/>
      <c r="S89" s="142">
        <f>S73</f>
        <v>0.48194444444444445</v>
      </c>
      <c r="T89" s="143">
        <f>INDEX(T73:T88,COUNTA(T73:T88))</f>
        <v>0.52361111111111114</v>
      </c>
      <c r="U89" s="144"/>
      <c r="V89" s="166"/>
      <c r="W89" s="167"/>
      <c r="X89" s="138"/>
      <c r="Y89" s="181">
        <f>SUM(Y73:Y88)</f>
        <v>0</v>
      </c>
      <c r="Z89" s="182">
        <f>SUM(Z73:Z88)</f>
        <v>0</v>
      </c>
      <c r="AA89" s="298"/>
      <c r="AB89" s="299"/>
      <c r="AC89" s="181">
        <f>SUM(AC73:AC88)</f>
        <v>2</v>
      </c>
      <c r="AD89" s="194">
        <f>SUM(AD73:AD88)</f>
        <v>0</v>
      </c>
      <c r="AE89" s="168">
        <f>M89-J89</f>
        <v>-370.33503460351585</v>
      </c>
      <c r="AF89" s="141">
        <f>M89/J89</f>
        <v>0.89223482188170644</v>
      </c>
      <c r="AG89" s="292"/>
    </row>
    <row r="90" spans="1:33" ht="15.75" customHeight="1">
      <c r="A90" s="300" t="s">
        <v>215</v>
      </c>
      <c r="B90" s="146" t="s">
        <v>184</v>
      </c>
      <c r="C90" s="304" t="s">
        <v>210</v>
      </c>
      <c r="D90" s="305"/>
      <c r="E90" s="147">
        <v>50.67</v>
      </c>
      <c r="F90" s="97">
        <v>468</v>
      </c>
      <c r="G90" s="148">
        <f t="shared" ref="G90:G92" si="29">E90*F90</f>
        <v>23713.56</v>
      </c>
      <c r="H90" s="149"/>
      <c r="I90" s="150">
        <v>20</v>
      </c>
      <c r="J90" s="151">
        <v>2000</v>
      </c>
      <c r="K90" s="152">
        <f>J90/I90</f>
        <v>100</v>
      </c>
      <c r="L90" s="153">
        <v>20</v>
      </c>
      <c r="M90" s="151">
        <f>F90/V90*60</f>
        <v>1773.4736842105297</v>
      </c>
      <c r="N90" s="152">
        <f>M90/L90</f>
        <v>88.673684210526488</v>
      </c>
      <c r="O90" s="154">
        <f>L90-I90</f>
        <v>0</v>
      </c>
      <c r="P90" s="155">
        <f>N90-K90</f>
        <v>-11.326315789473512</v>
      </c>
      <c r="Q90" s="156">
        <f>N90/K90</f>
        <v>0.88673684210526493</v>
      </c>
      <c r="R90" s="306">
        <f>Q106</f>
        <v>0.88672505303719429</v>
      </c>
      <c r="S90" s="157">
        <v>0.70844907407407409</v>
      </c>
      <c r="T90" s="158">
        <v>0.71944444444444444</v>
      </c>
      <c r="U90" s="159"/>
      <c r="V90" s="160">
        <v>15.833333333333304</v>
      </c>
      <c r="W90" s="158"/>
      <c r="X90" s="169"/>
      <c r="Y90" s="206"/>
      <c r="Z90" s="207"/>
      <c r="AA90" s="309"/>
      <c r="AB90" s="310"/>
      <c r="AC90" s="206">
        <v>1</v>
      </c>
      <c r="AD90" s="207"/>
      <c r="AE90" s="115">
        <f>M90-J90</f>
        <v>-226.52631578947035</v>
      </c>
      <c r="AF90" s="156">
        <f>M90/J90</f>
        <v>0.88673684210526482</v>
      </c>
      <c r="AG90" s="290">
        <f>AF106</f>
        <v>0.88672505303719429</v>
      </c>
    </row>
    <row r="91" spans="1:33" ht="15.75" customHeight="1">
      <c r="A91" s="301"/>
      <c r="B91" s="163" t="s">
        <v>184</v>
      </c>
      <c r="C91" s="293" t="s">
        <v>216</v>
      </c>
      <c r="D91" s="294"/>
      <c r="E91" s="101">
        <v>54.09</v>
      </c>
      <c r="F91" s="102">
        <v>2168</v>
      </c>
      <c r="G91" s="103">
        <f t="shared" si="29"/>
        <v>117267.12000000001</v>
      </c>
      <c r="H91" s="26"/>
      <c r="I91" s="104">
        <v>19</v>
      </c>
      <c r="J91" s="105">
        <v>2000</v>
      </c>
      <c r="K91" s="106">
        <f t="shared" ref="K91:K92" si="30">J91/I91</f>
        <v>105.26315789473684</v>
      </c>
      <c r="L91" s="107">
        <v>19</v>
      </c>
      <c r="M91" s="105">
        <f>F91/V91*60</f>
        <v>1771.8047673098731</v>
      </c>
      <c r="N91" s="106">
        <f>M91/L91</f>
        <v>93.252882489993326</v>
      </c>
      <c r="O91" s="108">
        <f>L91-I91</f>
        <v>0</v>
      </c>
      <c r="P91" s="109">
        <f>N91-K91</f>
        <v>-12.01027540474351</v>
      </c>
      <c r="Q91" s="110">
        <f>N91/K91</f>
        <v>0.88590238365493668</v>
      </c>
      <c r="R91" s="307"/>
      <c r="S91" s="47">
        <v>0.72291666666666665</v>
      </c>
      <c r="T91" s="48">
        <v>0.773900462962963</v>
      </c>
      <c r="U91" s="111">
        <v>4.9999999999999822</v>
      </c>
      <c r="V91" s="112">
        <v>73.416666666666742</v>
      </c>
      <c r="W91" s="113"/>
      <c r="X91" s="116"/>
      <c r="Y91" s="12"/>
      <c r="Z91" s="208"/>
      <c r="AA91" s="295"/>
      <c r="AB91" s="296"/>
      <c r="AC91" s="12">
        <v>2</v>
      </c>
      <c r="AD91" s="208"/>
      <c r="AE91" s="117">
        <f>M91-J91</f>
        <v>-228.19523269012689</v>
      </c>
      <c r="AF91" s="110">
        <f>M91/J91</f>
        <v>0.88590238365493656</v>
      </c>
      <c r="AG91" s="291"/>
    </row>
    <row r="92" spans="1:33" ht="15.75" customHeight="1">
      <c r="A92" s="301"/>
      <c r="B92" s="163" t="s">
        <v>184</v>
      </c>
      <c r="C92" s="293" t="s">
        <v>218</v>
      </c>
      <c r="D92" s="294"/>
      <c r="E92" s="101">
        <v>58.17</v>
      </c>
      <c r="F92" s="102">
        <v>2421</v>
      </c>
      <c r="G92" s="103">
        <f t="shared" si="29"/>
        <v>140829.57</v>
      </c>
      <c r="H92" s="26"/>
      <c r="I92" s="104">
        <v>19</v>
      </c>
      <c r="J92" s="105">
        <v>1800</v>
      </c>
      <c r="K92" s="106">
        <f t="shared" si="30"/>
        <v>94.736842105263165</v>
      </c>
      <c r="L92" s="107">
        <v>19</v>
      </c>
      <c r="M92" s="105">
        <f>F92/V92*60</f>
        <v>1597.7268560953237</v>
      </c>
      <c r="N92" s="106">
        <f>M92/L92</f>
        <v>84.09088716291177</v>
      </c>
      <c r="O92" s="108">
        <f>L92-I92</f>
        <v>0</v>
      </c>
      <c r="P92" s="109">
        <f>N92-K92</f>
        <v>-10.645954942351395</v>
      </c>
      <c r="Q92" s="110">
        <f>N92/K92</f>
        <v>0.88762603116406857</v>
      </c>
      <c r="R92" s="307"/>
      <c r="S92" s="47">
        <v>0.77714120370370365</v>
      </c>
      <c r="T92" s="48">
        <v>0.84027777777777779</v>
      </c>
      <c r="U92" s="111">
        <v>4.6666666666665435</v>
      </c>
      <c r="V92" s="112">
        <v>90.916666666666757</v>
      </c>
      <c r="W92" s="113"/>
      <c r="X92" s="116"/>
      <c r="Y92" s="12"/>
      <c r="Z92" s="208"/>
      <c r="AA92" s="295"/>
      <c r="AB92" s="296"/>
      <c r="AC92" s="12">
        <v>1</v>
      </c>
      <c r="AD92" s="208"/>
      <c r="AE92" s="117">
        <f>M92-J92</f>
        <v>-202.27314390467632</v>
      </c>
      <c r="AF92" s="110">
        <f>M92/J92</f>
        <v>0.88762603116406869</v>
      </c>
      <c r="AG92" s="291"/>
    </row>
    <row r="93" spans="1:33" ht="15.75" customHeight="1">
      <c r="A93" s="301"/>
      <c r="B93" s="163"/>
      <c r="C93" s="293"/>
      <c r="D93" s="294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07"/>
      <c r="S93" s="47"/>
      <c r="T93" s="48"/>
      <c r="U93" s="111"/>
      <c r="V93" s="112"/>
      <c r="W93" s="113"/>
      <c r="X93" s="116"/>
      <c r="Y93" s="12"/>
      <c r="Z93" s="208"/>
      <c r="AA93" s="295"/>
      <c r="AB93" s="296"/>
      <c r="AC93" s="12"/>
      <c r="AD93" s="208"/>
      <c r="AE93" s="117"/>
      <c r="AF93" s="110"/>
      <c r="AG93" s="291"/>
    </row>
    <row r="94" spans="1:33" ht="15.75" customHeight="1">
      <c r="A94" s="302"/>
      <c r="B94" s="163"/>
      <c r="C94" s="293"/>
      <c r="D94" s="294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307"/>
      <c r="S94" s="47"/>
      <c r="T94" s="48"/>
      <c r="U94" s="111"/>
      <c r="V94" s="112"/>
      <c r="W94" s="113"/>
      <c r="X94" s="116"/>
      <c r="Y94" s="12"/>
      <c r="Z94" s="208"/>
      <c r="AA94" s="295"/>
      <c r="AB94" s="296"/>
      <c r="AC94" s="12"/>
      <c r="AD94" s="208"/>
      <c r="AE94" s="117"/>
      <c r="AF94" s="110"/>
      <c r="AG94" s="291"/>
    </row>
    <row r="95" spans="1:33" ht="15.75" customHeight="1">
      <c r="A95" s="302"/>
      <c r="B95" s="163"/>
      <c r="C95" s="293"/>
      <c r="D95" s="294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07"/>
      <c r="S95" s="47"/>
      <c r="T95" s="48"/>
      <c r="U95" s="111"/>
      <c r="V95" s="112"/>
      <c r="W95" s="113"/>
      <c r="X95" s="116"/>
      <c r="Y95" s="12"/>
      <c r="Z95" s="208"/>
      <c r="AA95" s="295"/>
      <c r="AB95" s="296"/>
      <c r="AC95" s="12"/>
      <c r="AD95" s="208"/>
      <c r="AE95" s="117"/>
      <c r="AF95" s="110"/>
      <c r="AG95" s="291"/>
    </row>
    <row r="96" spans="1:33" ht="15.75" customHeight="1">
      <c r="A96" s="302"/>
      <c r="B96" s="163"/>
      <c r="C96" s="293"/>
      <c r="D96" s="294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307"/>
      <c r="S96" s="119"/>
      <c r="T96" s="120"/>
      <c r="U96" s="111"/>
      <c r="V96" s="112"/>
      <c r="W96" s="120"/>
      <c r="X96" s="191"/>
      <c r="Y96" s="12"/>
      <c r="Z96" s="208"/>
      <c r="AA96" s="295"/>
      <c r="AB96" s="296"/>
      <c r="AC96" s="12"/>
      <c r="AD96" s="208"/>
      <c r="AE96" s="117"/>
      <c r="AF96" s="110"/>
      <c r="AG96" s="291"/>
    </row>
    <row r="97" spans="1:33" ht="15.75" customHeight="1">
      <c r="A97" s="302"/>
      <c r="B97" s="163"/>
      <c r="C97" s="293"/>
      <c r="D97" s="294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07"/>
      <c r="S97" s="119"/>
      <c r="T97" s="120"/>
      <c r="U97" s="111"/>
      <c r="V97" s="112"/>
      <c r="W97" s="120"/>
      <c r="X97" s="191"/>
      <c r="Y97" s="12"/>
      <c r="Z97" s="208"/>
      <c r="AA97" s="295"/>
      <c r="AB97" s="296"/>
      <c r="AC97" s="12"/>
      <c r="AD97" s="208"/>
      <c r="AE97" s="117"/>
      <c r="AF97" s="110"/>
      <c r="AG97" s="291"/>
    </row>
    <row r="98" spans="1:33" ht="15.75" customHeight="1">
      <c r="A98" s="302"/>
      <c r="B98" s="163"/>
      <c r="C98" s="293"/>
      <c r="D98" s="294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07"/>
      <c r="S98" s="119"/>
      <c r="T98" s="120"/>
      <c r="U98" s="111"/>
      <c r="V98" s="112"/>
      <c r="W98" s="120"/>
      <c r="X98" s="191"/>
      <c r="Y98" s="12"/>
      <c r="Z98" s="208"/>
      <c r="AA98" s="295"/>
      <c r="AB98" s="296"/>
      <c r="AC98" s="12"/>
      <c r="AD98" s="208"/>
      <c r="AE98" s="117"/>
      <c r="AF98" s="110"/>
      <c r="AG98" s="291"/>
    </row>
    <row r="99" spans="1:33" ht="15.75" customHeight="1">
      <c r="A99" s="302"/>
      <c r="B99" s="163"/>
      <c r="C99" s="293"/>
      <c r="D99" s="294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07"/>
      <c r="S99" s="119"/>
      <c r="T99" s="120"/>
      <c r="U99" s="111"/>
      <c r="V99" s="112"/>
      <c r="W99" s="120"/>
      <c r="X99" s="191"/>
      <c r="Y99" s="12"/>
      <c r="Z99" s="208"/>
      <c r="AA99" s="295"/>
      <c r="AB99" s="296"/>
      <c r="AC99" s="12"/>
      <c r="AD99" s="208"/>
      <c r="AE99" s="117"/>
      <c r="AF99" s="110"/>
      <c r="AG99" s="291"/>
    </row>
    <row r="100" spans="1:33" ht="15.75" customHeight="1">
      <c r="A100" s="302"/>
      <c r="B100" s="163"/>
      <c r="C100" s="293"/>
      <c r="D100" s="294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07"/>
      <c r="S100" s="119"/>
      <c r="T100" s="120"/>
      <c r="U100" s="111"/>
      <c r="V100" s="112"/>
      <c r="W100" s="120"/>
      <c r="X100" s="191"/>
      <c r="Y100" s="12"/>
      <c r="Z100" s="208"/>
      <c r="AA100" s="295"/>
      <c r="AB100" s="296"/>
      <c r="AC100" s="12"/>
      <c r="AD100" s="208"/>
      <c r="AE100" s="117"/>
      <c r="AF100" s="110"/>
      <c r="AG100" s="291"/>
    </row>
    <row r="101" spans="1:33" ht="15.75" customHeight="1">
      <c r="A101" s="302"/>
      <c r="B101" s="163"/>
      <c r="C101" s="293"/>
      <c r="D101" s="294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07"/>
      <c r="S101" s="119"/>
      <c r="T101" s="120"/>
      <c r="U101" s="111"/>
      <c r="V101" s="112"/>
      <c r="W101" s="120"/>
      <c r="X101" s="191"/>
      <c r="Y101" s="12"/>
      <c r="Z101" s="208"/>
      <c r="AA101" s="295"/>
      <c r="AB101" s="296"/>
      <c r="AC101" s="12"/>
      <c r="AD101" s="208"/>
      <c r="AE101" s="117"/>
      <c r="AF101" s="110"/>
      <c r="AG101" s="291"/>
    </row>
    <row r="102" spans="1:33" ht="15.75" customHeight="1">
      <c r="A102" s="302"/>
      <c r="B102" s="163"/>
      <c r="C102" s="293"/>
      <c r="D102" s="294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07"/>
      <c r="S102" s="119"/>
      <c r="T102" s="120"/>
      <c r="U102" s="111"/>
      <c r="V102" s="112"/>
      <c r="W102" s="120"/>
      <c r="X102" s="191"/>
      <c r="Y102" s="12"/>
      <c r="Z102" s="208"/>
      <c r="AA102" s="295"/>
      <c r="AB102" s="296"/>
      <c r="AC102" s="12"/>
      <c r="AD102" s="208"/>
      <c r="AE102" s="117"/>
      <c r="AF102" s="110"/>
      <c r="AG102" s="291"/>
    </row>
    <row r="103" spans="1:33" ht="15.75" customHeight="1">
      <c r="A103" s="302"/>
      <c r="B103" s="163"/>
      <c r="C103" s="293"/>
      <c r="D103" s="294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07"/>
      <c r="S103" s="119"/>
      <c r="T103" s="120"/>
      <c r="U103" s="111"/>
      <c r="V103" s="112"/>
      <c r="W103" s="120"/>
      <c r="X103" s="191"/>
      <c r="Y103" s="12"/>
      <c r="Z103" s="208"/>
      <c r="AA103" s="295"/>
      <c r="AB103" s="296"/>
      <c r="AC103" s="12"/>
      <c r="AD103" s="208"/>
      <c r="AE103" s="117"/>
      <c r="AF103" s="110"/>
      <c r="AG103" s="291"/>
    </row>
    <row r="104" spans="1:33" ht="15.75" customHeight="1">
      <c r="A104" s="302"/>
      <c r="B104" s="163"/>
      <c r="C104" s="293"/>
      <c r="D104" s="294"/>
      <c r="E104" s="101"/>
      <c r="F104" s="128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07"/>
      <c r="S104" s="119"/>
      <c r="T104" s="120"/>
      <c r="U104" s="111"/>
      <c r="V104" s="112"/>
      <c r="W104" s="120"/>
      <c r="X104" s="191"/>
      <c r="Y104" s="12"/>
      <c r="Z104" s="208"/>
      <c r="AA104" s="295"/>
      <c r="AB104" s="296"/>
      <c r="AC104" s="12"/>
      <c r="AD104" s="208"/>
      <c r="AE104" s="117"/>
      <c r="AF104" s="110"/>
      <c r="AG104" s="291"/>
    </row>
    <row r="105" spans="1:33" ht="15.75" customHeight="1">
      <c r="A105" s="302"/>
      <c r="B105" s="163"/>
      <c r="C105" s="293"/>
      <c r="D105" s="294"/>
      <c r="E105" s="164"/>
      <c r="F105" s="128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07"/>
      <c r="S105" s="119"/>
      <c r="T105" s="120"/>
      <c r="U105" s="130"/>
      <c r="V105" s="131"/>
      <c r="W105" s="126"/>
      <c r="X105" s="127"/>
      <c r="Y105" s="12"/>
      <c r="Z105" s="208"/>
      <c r="AA105" s="295"/>
      <c r="AB105" s="296"/>
      <c r="AC105" s="12"/>
      <c r="AD105" s="208"/>
      <c r="AE105" s="165"/>
      <c r="AF105" s="125"/>
      <c r="AG105" s="291"/>
    </row>
    <row r="106" spans="1:33" ht="15.75" customHeight="1" thickBot="1">
      <c r="A106" s="303"/>
      <c r="B106" s="133" t="s">
        <v>117</v>
      </c>
      <c r="C106" s="297"/>
      <c r="D106" s="297"/>
      <c r="E106" s="134"/>
      <c r="F106" s="167"/>
      <c r="G106" s="135"/>
      <c r="H106" s="69"/>
      <c r="I106" s="136">
        <f t="shared" ref="I106:J106" si="31">AVERAGE(I90:I105)</f>
        <v>19.333333333333332</v>
      </c>
      <c r="J106" s="137">
        <f t="shared" si="31"/>
        <v>1933.3333333333333</v>
      </c>
      <c r="K106" s="138">
        <f t="shared" ref="K106" si="32">J106/I106</f>
        <v>100</v>
      </c>
      <c r="L106" s="136">
        <f t="shared" ref="L106:M106" si="33">AVERAGE(L90:L105)</f>
        <v>19.333333333333332</v>
      </c>
      <c r="M106" s="137">
        <f t="shared" si="33"/>
        <v>1714.3351025385755</v>
      </c>
      <c r="N106" s="138">
        <f>M106/L106</f>
        <v>88.672505303719433</v>
      </c>
      <c r="O106" s="139">
        <f>L106-I106</f>
        <v>0</v>
      </c>
      <c r="P106" s="140">
        <f>N106-K106</f>
        <v>-11.327494696280567</v>
      </c>
      <c r="Q106" s="141">
        <f>N106/K106</f>
        <v>0.88672505303719429</v>
      </c>
      <c r="R106" s="308"/>
      <c r="S106" s="142">
        <f>S90</f>
        <v>0.70844907407407409</v>
      </c>
      <c r="T106" s="143">
        <f>INDEX(T90:T105,COUNTA(T90:T105))</f>
        <v>0.84027777777777779</v>
      </c>
      <c r="U106" s="144"/>
      <c r="V106" s="166"/>
      <c r="W106" s="167"/>
      <c r="X106" s="138"/>
      <c r="Y106" s="181">
        <f t="shared" ref="Y106:Z106" si="34">SUM(Y90:Y105)</f>
        <v>0</v>
      </c>
      <c r="Z106" s="182">
        <f t="shared" si="34"/>
        <v>0</v>
      </c>
      <c r="AA106" s="298"/>
      <c r="AB106" s="299"/>
      <c r="AC106" s="181">
        <f t="shared" ref="AC106:AD106" si="35">SUM(AC90:AC105)</f>
        <v>4</v>
      </c>
      <c r="AD106" s="182">
        <f t="shared" si="35"/>
        <v>0</v>
      </c>
      <c r="AE106" s="168">
        <f>M106-J106</f>
        <v>-218.99823079475777</v>
      </c>
      <c r="AF106" s="141">
        <f>M106/J106</f>
        <v>0.88672505303719429</v>
      </c>
      <c r="AG106" s="292"/>
    </row>
    <row r="107" spans="1:33" ht="15.75" customHeight="1">
      <c r="A107" s="311" t="s">
        <v>229</v>
      </c>
      <c r="B107" s="146" t="s">
        <v>184</v>
      </c>
      <c r="C107" s="304" t="s">
        <v>211</v>
      </c>
      <c r="D107" s="305"/>
      <c r="E107" s="147">
        <v>57.3</v>
      </c>
      <c r="F107" s="97">
        <v>1216</v>
      </c>
      <c r="G107" s="148">
        <f t="shared" ref="G107:G110" si="36">E107*F107</f>
        <v>69676.800000000003</v>
      </c>
      <c r="H107" s="149"/>
      <c r="I107" s="150">
        <v>21</v>
      </c>
      <c r="J107" s="151">
        <v>2000</v>
      </c>
      <c r="K107" s="152">
        <f>J107/I107</f>
        <v>95.238095238095241</v>
      </c>
      <c r="L107" s="153">
        <v>21</v>
      </c>
      <c r="M107" s="151">
        <f>F107/V107*60</f>
        <v>1771.5904492108486</v>
      </c>
      <c r="N107" s="152">
        <f>M107/L107</f>
        <v>84.361449962421361</v>
      </c>
      <c r="O107" s="154">
        <f>L107-I107</f>
        <v>0</v>
      </c>
      <c r="P107" s="155">
        <f>N107-K107</f>
        <v>-10.87664527567388</v>
      </c>
      <c r="Q107" s="156">
        <f>N107/K107</f>
        <v>0.88579522460542426</v>
      </c>
      <c r="R107" s="306">
        <f>Q123</f>
        <v>0.88624142643527015</v>
      </c>
      <c r="S107" s="157">
        <v>0.70833333333333337</v>
      </c>
      <c r="T107" s="158">
        <v>0.73693287037037036</v>
      </c>
      <c r="U107" s="159"/>
      <c r="V107" s="160">
        <v>41.183333333333266</v>
      </c>
      <c r="W107" s="158"/>
      <c r="X107" s="169"/>
      <c r="Y107" s="206"/>
      <c r="Z107" s="207"/>
      <c r="AA107" s="309"/>
      <c r="AB107" s="310"/>
      <c r="AC107" s="206">
        <v>1</v>
      </c>
      <c r="AD107" s="207"/>
      <c r="AE107" s="115">
        <f>M107-J107</f>
        <v>-228.40955078915135</v>
      </c>
      <c r="AF107" s="156">
        <f>M107/J107</f>
        <v>0.88579522460542437</v>
      </c>
      <c r="AG107" s="290">
        <f>AF123</f>
        <v>0.88624142643527015</v>
      </c>
    </row>
    <row r="108" spans="1:33" ht="15.75" customHeight="1">
      <c r="A108" s="312"/>
      <c r="B108" s="163" t="s">
        <v>184</v>
      </c>
      <c r="C108" s="293" t="s">
        <v>212</v>
      </c>
      <c r="D108" s="294"/>
      <c r="E108" s="101">
        <v>56.79</v>
      </c>
      <c r="F108" s="102">
        <v>1618</v>
      </c>
      <c r="G108" s="103">
        <f t="shared" si="36"/>
        <v>91886.22</v>
      </c>
      <c r="H108" s="26"/>
      <c r="I108" s="104">
        <v>23</v>
      </c>
      <c r="J108" s="105">
        <v>2000</v>
      </c>
      <c r="K108" s="106">
        <f t="shared" ref="K108:K110" si="37">J108/I108</f>
        <v>86.956521739130437</v>
      </c>
      <c r="L108" s="107">
        <v>23</v>
      </c>
      <c r="M108" s="105">
        <f>F108/V108*60</f>
        <v>1772.6110772976251</v>
      </c>
      <c r="N108" s="106">
        <f>M108/L108</f>
        <v>77.070046839027185</v>
      </c>
      <c r="O108" s="108">
        <f>L108-I108</f>
        <v>0</v>
      </c>
      <c r="P108" s="109">
        <f>N108-K108</f>
        <v>-9.8864749001032521</v>
      </c>
      <c r="Q108" s="110">
        <f>N108/K108</f>
        <v>0.88630553864881256</v>
      </c>
      <c r="R108" s="307"/>
      <c r="S108" s="47">
        <v>0.7404398148148148</v>
      </c>
      <c r="T108" s="48">
        <v>0.77847222222222223</v>
      </c>
      <c r="U108" s="111">
        <v>5.0499999999999901</v>
      </c>
      <c r="V108" s="112">
        <v>54.766666666666701</v>
      </c>
      <c r="W108" s="113"/>
      <c r="X108" s="116"/>
      <c r="Y108" s="12"/>
      <c r="Z108" s="208"/>
      <c r="AA108" s="295"/>
      <c r="AB108" s="296"/>
      <c r="AC108" s="12">
        <v>1</v>
      </c>
      <c r="AD108" s="208"/>
      <c r="AE108" s="117">
        <f>M108-J108</f>
        <v>-227.38892270237488</v>
      </c>
      <c r="AF108" s="110">
        <f>M108/J108</f>
        <v>0.88630553864881256</v>
      </c>
      <c r="AG108" s="291"/>
    </row>
    <row r="109" spans="1:33" ht="15.75" customHeight="1">
      <c r="A109" s="312"/>
      <c r="B109" s="163" t="s">
        <v>184</v>
      </c>
      <c r="C109" s="293" t="s">
        <v>213</v>
      </c>
      <c r="D109" s="294"/>
      <c r="E109" s="101">
        <v>56.87</v>
      </c>
      <c r="F109" s="102">
        <v>1131</v>
      </c>
      <c r="G109" s="103">
        <f t="shared" si="36"/>
        <v>64319.969999999994</v>
      </c>
      <c r="H109" s="26"/>
      <c r="I109" s="104">
        <v>23</v>
      </c>
      <c r="J109" s="105">
        <v>2000</v>
      </c>
      <c r="K109" s="106">
        <f t="shared" si="37"/>
        <v>86.956521739130437</v>
      </c>
      <c r="L109" s="107">
        <v>23</v>
      </c>
      <c r="M109" s="105">
        <f>F109/V109*60</f>
        <v>1773.344947735191</v>
      </c>
      <c r="N109" s="106">
        <f>M109/L109</f>
        <v>77.101954249356126</v>
      </c>
      <c r="O109" s="108">
        <f>L109-I109</f>
        <v>0</v>
      </c>
      <c r="P109" s="109">
        <f>N109-K109</f>
        <v>-9.8545674897743112</v>
      </c>
      <c r="Q109" s="110">
        <f>N109/K109</f>
        <v>0.8866724738675954</v>
      </c>
      <c r="R109" s="307"/>
      <c r="S109" s="47">
        <v>0.78194444444444444</v>
      </c>
      <c r="T109" s="48">
        <v>0.80851851851851853</v>
      </c>
      <c r="U109" s="111">
        <v>4.9999999999999822</v>
      </c>
      <c r="V109" s="112">
        <v>38.26666666666668</v>
      </c>
      <c r="W109" s="113"/>
      <c r="X109" s="116"/>
      <c r="Y109" s="12"/>
      <c r="Z109" s="208"/>
      <c r="AA109" s="295"/>
      <c r="AB109" s="296"/>
      <c r="AC109" s="12">
        <v>1</v>
      </c>
      <c r="AD109" s="208"/>
      <c r="AE109" s="117">
        <f>M109-J109</f>
        <v>-226.655052264809</v>
      </c>
      <c r="AF109" s="110">
        <f>M109/J109</f>
        <v>0.88667247386759551</v>
      </c>
      <c r="AG109" s="291"/>
    </row>
    <row r="110" spans="1:33" ht="15.75" customHeight="1">
      <c r="A110" s="312"/>
      <c r="B110" s="163" t="s">
        <v>184</v>
      </c>
      <c r="C110" s="293" t="s">
        <v>214</v>
      </c>
      <c r="D110" s="294"/>
      <c r="E110" s="101">
        <v>47.6</v>
      </c>
      <c r="F110" s="102">
        <v>1412</v>
      </c>
      <c r="G110" s="103">
        <f t="shared" si="36"/>
        <v>67211.199999999997</v>
      </c>
      <c r="H110" s="26"/>
      <c r="I110" s="104">
        <v>23</v>
      </c>
      <c r="J110" s="105">
        <v>2000</v>
      </c>
      <c r="K110" s="106">
        <f t="shared" si="37"/>
        <v>86.956521739130437</v>
      </c>
      <c r="L110" s="107">
        <v>23</v>
      </c>
      <c r="M110" s="105">
        <f>F110/V110*60</f>
        <v>1772.3849372384955</v>
      </c>
      <c r="N110" s="106">
        <f>M110/L110</f>
        <v>77.060214662543288</v>
      </c>
      <c r="O110" s="108">
        <f>L110-I110</f>
        <v>0</v>
      </c>
      <c r="P110" s="109">
        <f>N110-K110</f>
        <v>-9.8963070765871493</v>
      </c>
      <c r="Q110" s="110">
        <f>N110/K110</f>
        <v>0.88619246861924783</v>
      </c>
      <c r="R110" s="307"/>
      <c r="S110" s="47">
        <v>0.81194444444444447</v>
      </c>
      <c r="T110" s="48">
        <v>0.84513888888888888</v>
      </c>
      <c r="U110" s="111">
        <v>4.9333333333333584</v>
      </c>
      <c r="V110" s="112">
        <v>47.799999999999955</v>
      </c>
      <c r="W110" s="113"/>
      <c r="X110" s="116"/>
      <c r="Y110" s="12"/>
      <c r="Z110" s="208"/>
      <c r="AA110" s="295"/>
      <c r="AB110" s="296"/>
      <c r="AC110" s="12">
        <v>1</v>
      </c>
      <c r="AD110" s="208"/>
      <c r="AE110" s="117">
        <f>M110-J110</f>
        <v>-227.61506276150453</v>
      </c>
      <c r="AF110" s="110">
        <f>M110/J110</f>
        <v>0.88619246861924772</v>
      </c>
      <c r="AG110" s="291"/>
    </row>
    <row r="111" spans="1:33" ht="15.75" customHeight="1">
      <c r="A111" s="312"/>
      <c r="B111" s="163"/>
      <c r="C111" s="293"/>
      <c r="D111" s="294"/>
      <c r="E111" s="101"/>
      <c r="F111" s="102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307"/>
      <c r="S111" s="47"/>
      <c r="T111" s="48"/>
      <c r="U111" s="111"/>
      <c r="V111" s="112"/>
      <c r="W111" s="113"/>
      <c r="X111" s="116"/>
      <c r="Y111" s="12"/>
      <c r="Z111" s="208"/>
      <c r="AA111" s="295"/>
      <c r="AB111" s="296"/>
      <c r="AC111" s="12"/>
      <c r="AD111" s="208"/>
      <c r="AE111" s="117"/>
      <c r="AF111" s="110"/>
      <c r="AG111" s="291"/>
    </row>
    <row r="112" spans="1:33" ht="15.75" customHeight="1">
      <c r="A112" s="312"/>
      <c r="B112" s="163"/>
      <c r="C112" s="293"/>
      <c r="D112" s="294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07"/>
      <c r="S112" s="47"/>
      <c r="T112" s="48"/>
      <c r="U112" s="111"/>
      <c r="V112" s="112"/>
      <c r="W112" s="113"/>
      <c r="X112" s="116"/>
      <c r="Y112" s="12"/>
      <c r="Z112" s="208"/>
      <c r="AA112" s="295"/>
      <c r="AB112" s="296"/>
      <c r="AC112" s="12"/>
      <c r="AD112" s="208"/>
      <c r="AE112" s="117"/>
      <c r="AF112" s="110"/>
      <c r="AG112" s="291"/>
    </row>
    <row r="113" spans="1:33" ht="15.75" customHeight="1">
      <c r="A113" s="312"/>
      <c r="B113" s="163"/>
      <c r="C113" s="293"/>
      <c r="D113" s="294"/>
      <c r="E113" s="101"/>
      <c r="F113" s="102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307"/>
      <c r="S113" s="119"/>
      <c r="T113" s="120"/>
      <c r="U113" s="111"/>
      <c r="V113" s="112"/>
      <c r="W113" s="120"/>
      <c r="X113" s="191"/>
      <c r="Y113" s="12"/>
      <c r="Z113" s="208"/>
      <c r="AA113" s="295"/>
      <c r="AB113" s="296"/>
      <c r="AC113" s="12"/>
      <c r="AD113" s="208"/>
      <c r="AE113" s="117"/>
      <c r="AF113" s="110"/>
      <c r="AG113" s="291"/>
    </row>
    <row r="114" spans="1:33" ht="15.75" customHeight="1">
      <c r="A114" s="312"/>
      <c r="B114" s="163"/>
      <c r="C114" s="293"/>
      <c r="D114" s="294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07"/>
      <c r="S114" s="119"/>
      <c r="T114" s="120"/>
      <c r="U114" s="111"/>
      <c r="V114" s="112"/>
      <c r="W114" s="120"/>
      <c r="X114" s="191"/>
      <c r="Y114" s="12"/>
      <c r="Z114" s="208"/>
      <c r="AA114" s="295"/>
      <c r="AB114" s="296"/>
      <c r="AC114" s="12"/>
      <c r="AD114" s="208"/>
      <c r="AE114" s="117"/>
      <c r="AF114" s="110"/>
      <c r="AG114" s="291"/>
    </row>
    <row r="115" spans="1:33" ht="15.75" customHeight="1">
      <c r="A115" s="312"/>
      <c r="B115" s="163"/>
      <c r="C115" s="293"/>
      <c r="D115" s="294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07"/>
      <c r="S115" s="119"/>
      <c r="T115" s="120"/>
      <c r="U115" s="111"/>
      <c r="V115" s="112"/>
      <c r="W115" s="120"/>
      <c r="X115" s="191"/>
      <c r="Y115" s="12"/>
      <c r="Z115" s="208"/>
      <c r="AA115" s="295"/>
      <c r="AB115" s="296"/>
      <c r="AC115" s="12"/>
      <c r="AD115" s="208"/>
      <c r="AE115" s="117"/>
      <c r="AF115" s="110"/>
      <c r="AG115" s="291"/>
    </row>
    <row r="116" spans="1:33" ht="15.75" customHeight="1">
      <c r="A116" s="312"/>
      <c r="B116" s="163"/>
      <c r="C116" s="293"/>
      <c r="D116" s="294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07"/>
      <c r="S116" s="119"/>
      <c r="T116" s="120"/>
      <c r="U116" s="111"/>
      <c r="V116" s="112"/>
      <c r="W116" s="120"/>
      <c r="X116" s="191"/>
      <c r="Y116" s="12"/>
      <c r="Z116" s="208"/>
      <c r="AA116" s="295"/>
      <c r="AB116" s="296"/>
      <c r="AC116" s="12"/>
      <c r="AD116" s="208"/>
      <c r="AE116" s="117"/>
      <c r="AF116" s="110"/>
      <c r="AG116" s="291"/>
    </row>
    <row r="117" spans="1:33" ht="15.75" customHeight="1">
      <c r="A117" s="312"/>
      <c r="B117" s="163"/>
      <c r="C117" s="293"/>
      <c r="D117" s="294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07"/>
      <c r="S117" s="119"/>
      <c r="T117" s="120"/>
      <c r="U117" s="111"/>
      <c r="V117" s="112"/>
      <c r="W117" s="120"/>
      <c r="X117" s="191"/>
      <c r="Y117" s="12"/>
      <c r="Z117" s="208"/>
      <c r="AA117" s="295"/>
      <c r="AB117" s="296"/>
      <c r="AC117" s="12"/>
      <c r="AD117" s="208"/>
      <c r="AE117" s="117"/>
      <c r="AF117" s="110"/>
      <c r="AG117" s="291"/>
    </row>
    <row r="118" spans="1:33" ht="15.75" customHeight="1">
      <c r="A118" s="312"/>
      <c r="B118" s="163"/>
      <c r="C118" s="293"/>
      <c r="D118" s="294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07"/>
      <c r="S118" s="119"/>
      <c r="T118" s="120"/>
      <c r="U118" s="111"/>
      <c r="V118" s="112"/>
      <c r="W118" s="120"/>
      <c r="X118" s="191"/>
      <c r="Y118" s="12"/>
      <c r="Z118" s="208"/>
      <c r="AA118" s="295"/>
      <c r="AB118" s="296"/>
      <c r="AC118" s="12"/>
      <c r="AD118" s="208"/>
      <c r="AE118" s="117"/>
      <c r="AF118" s="110"/>
      <c r="AG118" s="291"/>
    </row>
    <row r="119" spans="1:33" ht="15.75" customHeight="1">
      <c r="A119" s="312"/>
      <c r="B119" s="163"/>
      <c r="C119" s="293"/>
      <c r="D119" s="294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07"/>
      <c r="S119" s="119"/>
      <c r="T119" s="120"/>
      <c r="U119" s="111"/>
      <c r="V119" s="112"/>
      <c r="W119" s="120"/>
      <c r="X119" s="191"/>
      <c r="Y119" s="12"/>
      <c r="Z119" s="208"/>
      <c r="AA119" s="295"/>
      <c r="AB119" s="296"/>
      <c r="AC119" s="12"/>
      <c r="AD119" s="208"/>
      <c r="AE119" s="117"/>
      <c r="AF119" s="110"/>
      <c r="AG119" s="291"/>
    </row>
    <row r="120" spans="1:33" ht="15.75" customHeight="1">
      <c r="A120" s="312"/>
      <c r="B120" s="163"/>
      <c r="C120" s="293"/>
      <c r="D120" s="294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07"/>
      <c r="S120" s="119"/>
      <c r="T120" s="120"/>
      <c r="U120" s="111"/>
      <c r="V120" s="112"/>
      <c r="W120" s="120"/>
      <c r="X120" s="191"/>
      <c r="Y120" s="12"/>
      <c r="Z120" s="208"/>
      <c r="AA120" s="295"/>
      <c r="AB120" s="296"/>
      <c r="AC120" s="12"/>
      <c r="AD120" s="208"/>
      <c r="AE120" s="117"/>
      <c r="AF120" s="110"/>
      <c r="AG120" s="291"/>
    </row>
    <row r="121" spans="1:33" ht="15.75" customHeight="1">
      <c r="A121" s="312"/>
      <c r="B121" s="163"/>
      <c r="C121" s="293"/>
      <c r="D121" s="294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07"/>
      <c r="S121" s="119"/>
      <c r="T121" s="120"/>
      <c r="U121" s="111"/>
      <c r="V121" s="112"/>
      <c r="W121" s="120"/>
      <c r="X121" s="191"/>
      <c r="Y121" s="12"/>
      <c r="Z121" s="208"/>
      <c r="AA121" s="295"/>
      <c r="AB121" s="296"/>
      <c r="AC121" s="12"/>
      <c r="AD121" s="208"/>
      <c r="AE121" s="117"/>
      <c r="AF121" s="110"/>
      <c r="AG121" s="291"/>
    </row>
    <row r="122" spans="1:33" ht="15.75" customHeight="1">
      <c r="A122" s="312"/>
      <c r="B122" s="163"/>
      <c r="C122" s="293"/>
      <c r="D122" s="294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07"/>
      <c r="S122" s="119"/>
      <c r="T122" s="120"/>
      <c r="U122" s="130"/>
      <c r="V122" s="131"/>
      <c r="W122" s="126"/>
      <c r="X122" s="127"/>
      <c r="Y122" s="12"/>
      <c r="Z122" s="208"/>
      <c r="AA122" s="295"/>
      <c r="AB122" s="296"/>
      <c r="AC122" s="12"/>
      <c r="AD122" s="208"/>
      <c r="AE122" s="165"/>
      <c r="AF122" s="125"/>
      <c r="AG122" s="291"/>
    </row>
    <row r="123" spans="1:33" ht="15.75" customHeight="1" thickBot="1">
      <c r="A123" s="313"/>
      <c r="B123" s="133" t="s">
        <v>117</v>
      </c>
      <c r="C123" s="297"/>
      <c r="D123" s="297"/>
      <c r="E123" s="134"/>
      <c r="F123" s="167"/>
      <c r="G123" s="135"/>
      <c r="H123" s="69"/>
      <c r="I123" s="136">
        <f t="shared" ref="I123:J123" si="38">AVERAGE(I107:I122)</f>
        <v>22.5</v>
      </c>
      <c r="J123" s="137">
        <f t="shared" si="38"/>
        <v>2000</v>
      </c>
      <c r="K123" s="138">
        <f t="shared" ref="K123" si="39">J123/I123</f>
        <v>88.888888888888886</v>
      </c>
      <c r="L123" s="136">
        <f t="shared" ref="L123:M123" si="40">AVERAGE(L107:L122)</f>
        <v>22.5</v>
      </c>
      <c r="M123" s="137">
        <f t="shared" si="40"/>
        <v>1772.4828528705402</v>
      </c>
      <c r="N123" s="138">
        <f>M123/L123</f>
        <v>78.777015683135119</v>
      </c>
      <c r="O123" s="139">
        <f>L123-I123</f>
        <v>0</v>
      </c>
      <c r="P123" s="140">
        <f>N123-K123</f>
        <v>-10.111873205753767</v>
      </c>
      <c r="Q123" s="141">
        <f>N123/K123</f>
        <v>0.88624142643527015</v>
      </c>
      <c r="R123" s="308"/>
      <c r="S123" s="142">
        <f>S107</f>
        <v>0.70833333333333337</v>
      </c>
      <c r="T123" s="143">
        <f>INDEX(T107:T122,COUNTA(T107:T122))</f>
        <v>0.84513888888888888</v>
      </c>
      <c r="U123" s="144"/>
      <c r="V123" s="166"/>
      <c r="W123" s="167"/>
      <c r="X123" s="138"/>
      <c r="Y123" s="181">
        <f t="shared" ref="Y123:Z123" si="41">SUM(Y107:Y122)</f>
        <v>0</v>
      </c>
      <c r="Z123" s="182">
        <f t="shared" si="41"/>
        <v>0</v>
      </c>
      <c r="AA123" s="298"/>
      <c r="AB123" s="299"/>
      <c r="AC123" s="181">
        <f t="shared" ref="AC123:AD123" si="42">SUM(AC107:AC122)</f>
        <v>4</v>
      </c>
      <c r="AD123" s="182">
        <f t="shared" si="42"/>
        <v>0</v>
      </c>
      <c r="AE123" s="168">
        <f>M123-J123</f>
        <v>-227.51714712945977</v>
      </c>
      <c r="AF123" s="141">
        <f>M123/J123</f>
        <v>0.88624142643527015</v>
      </c>
      <c r="AG123" s="292"/>
    </row>
    <row r="125" spans="1:33">
      <c r="AA125" s="289" t="s">
        <v>161</v>
      </c>
      <c r="AB125" s="289"/>
    </row>
    <row r="126" spans="1:33">
      <c r="AA126" s="289" t="s">
        <v>162</v>
      </c>
      <c r="AB126" s="289"/>
    </row>
    <row r="127" spans="1:33">
      <c r="AA127" s="289" t="s">
        <v>163</v>
      </c>
      <c r="AB127" s="289"/>
    </row>
    <row r="128" spans="1:33">
      <c r="AA128" s="289" t="s">
        <v>164</v>
      </c>
      <c r="AB128" s="289"/>
    </row>
    <row r="129" spans="27:28">
      <c r="AA129" s="289" t="s">
        <v>165</v>
      </c>
      <c r="AB129" s="289"/>
    </row>
    <row r="130" spans="27:28">
      <c r="AA130" s="289" t="s">
        <v>166</v>
      </c>
      <c r="AB130" s="289"/>
    </row>
    <row r="131" spans="27:28">
      <c r="AA131" s="289" t="s">
        <v>167</v>
      </c>
      <c r="AB131" s="289"/>
    </row>
    <row r="132" spans="27:28">
      <c r="AA132" s="289" t="s">
        <v>168</v>
      </c>
      <c r="AB132" s="289"/>
    </row>
    <row r="133" spans="27:28">
      <c r="AA133" s="289" t="s">
        <v>169</v>
      </c>
      <c r="AB133" s="289"/>
    </row>
    <row r="134" spans="27:28">
      <c r="AA134" s="289" t="s">
        <v>170</v>
      </c>
      <c r="AB134" s="289"/>
    </row>
    <row r="135" spans="27:28">
      <c r="AA135" s="289" t="s">
        <v>171</v>
      </c>
      <c r="AB135" s="289"/>
    </row>
    <row r="136" spans="27:28">
      <c r="AA136" s="289" t="s">
        <v>172</v>
      </c>
      <c r="AB136" s="289"/>
    </row>
    <row r="137" spans="27:28">
      <c r="AA137" s="289" t="s">
        <v>173</v>
      </c>
      <c r="AB137" s="289"/>
    </row>
  </sheetData>
  <mergeCells count="306">
    <mergeCell ref="AA137:AB137"/>
    <mergeCell ref="AA131:AB131"/>
    <mergeCell ref="AA132:AB132"/>
    <mergeCell ref="AA133:AB133"/>
    <mergeCell ref="AA134:AB134"/>
    <mergeCell ref="AA135:AB135"/>
    <mergeCell ref="AA136:AB136"/>
    <mergeCell ref="AA125:AB125"/>
    <mergeCell ref="AA126:AB126"/>
    <mergeCell ref="AA127:AB127"/>
    <mergeCell ref="AA128:AB128"/>
    <mergeCell ref="AA129:AB129"/>
    <mergeCell ref="AA130:AB130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21:D121"/>
    <mergeCell ref="AA121:AB121"/>
    <mergeCell ref="C122:D122"/>
    <mergeCell ref="AA122:AB122"/>
    <mergeCell ref="C123:D123"/>
    <mergeCell ref="AA123:AB123"/>
    <mergeCell ref="C118:D118"/>
    <mergeCell ref="AA118:AB118"/>
    <mergeCell ref="C119:D119"/>
    <mergeCell ref="AA119:AB119"/>
    <mergeCell ref="C120:D120"/>
    <mergeCell ref="AA120:AB120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AA114:AB114"/>
    <mergeCell ref="C115:D115"/>
    <mergeCell ref="AA115:AB115"/>
    <mergeCell ref="C116:D116"/>
    <mergeCell ref="AA116:AB116"/>
    <mergeCell ref="C117:D117"/>
    <mergeCell ref="AA117:AB117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23">
    <cfRule type="cellIs" dxfId="223" priority="2" operator="greaterThan">
      <formula>0</formula>
    </cfRule>
  </conditionalFormatting>
  <conditionalFormatting sqref="P5:P123 AE5:AE123">
    <cfRule type="cellIs" dxfId="222" priority="5" operator="lessThan">
      <formula>0</formula>
    </cfRule>
  </conditionalFormatting>
  <conditionalFormatting sqref="Q5:Q123 AF5:AF123">
    <cfRule type="cellIs" dxfId="221" priority="3" operator="greaterThan">
      <formula>1</formula>
    </cfRule>
    <cfRule type="cellIs" dxfId="220" priority="4" operator="lessThan">
      <formula>0.8</formula>
    </cfRule>
  </conditionalFormatting>
  <conditionalFormatting sqref="AG5 R5:R123">
    <cfRule type="cellIs" dxfId="219" priority="6" operator="lessThan">
      <formula>0.8</formula>
    </cfRule>
  </conditionalFormatting>
  <conditionalFormatting sqref="AG22">
    <cfRule type="cellIs" dxfId="218" priority="10" operator="lessThan">
      <formula>0.8</formula>
    </cfRule>
  </conditionalFormatting>
  <conditionalFormatting sqref="AG37">
    <cfRule type="cellIs" dxfId="217" priority="9" operator="lessThan">
      <formula>0.8</formula>
    </cfRule>
  </conditionalFormatting>
  <conditionalFormatting sqref="AG39:AG74">
    <cfRule type="cellIs" dxfId="216" priority="7" operator="lessThan">
      <formula>0.8</formula>
    </cfRule>
  </conditionalFormatting>
  <conditionalFormatting sqref="AG80:AG88">
    <cfRule type="cellIs" dxfId="215" priority="8" operator="lessThan">
      <formula>0.8</formula>
    </cfRule>
  </conditionalFormatting>
  <conditionalFormatting sqref="AG90:AG123">
    <cfRule type="cellIs" dxfId="214" priority="1" operator="lessThan">
      <formula>0.8</formula>
    </cfRule>
  </conditionalFormatting>
  <dataValidations disablePrompts="1" count="1">
    <dataValidation type="list" allowBlank="1" showInputMessage="1" showErrorMessage="1" sqref="AA5:AB123" xr:uid="{C1F2676C-17AE-44A0-A2E5-D35CEF68EA6C}">
      <formula1>$AA$125:$AA$137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AF22B-830B-4384-A99F-4C6957AE06C4}">
  <sheetPr>
    <tabColor theme="8" tint="0.59999389629810485"/>
  </sheetPr>
  <dimension ref="B1:AR42"/>
  <sheetViews>
    <sheetView zoomScale="70" zoomScaleNormal="70" workbookViewId="0">
      <selection activeCell="T20" sqref="T20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6" t="s">
        <v>0</v>
      </c>
      <c r="C1" s="276"/>
      <c r="D1" s="276"/>
      <c r="E1" s="276"/>
      <c r="F1" s="276"/>
      <c r="G1" s="276"/>
      <c r="H1" s="276"/>
      <c r="I1" s="276"/>
      <c r="J1" s="276"/>
      <c r="K1" s="1"/>
      <c r="L1" s="1"/>
      <c r="M1" s="1"/>
      <c r="N1" s="1"/>
      <c r="O1" s="1"/>
      <c r="P1" s="1"/>
    </row>
    <row r="2" spans="2:34" ht="27.75" customHeight="1">
      <c r="B2" s="277"/>
      <c r="C2" s="277"/>
      <c r="D2" s="277"/>
      <c r="E2" s="277"/>
      <c r="F2" s="277"/>
      <c r="G2" s="277"/>
      <c r="H2" s="277"/>
      <c r="I2" s="277"/>
      <c r="J2" s="277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8" t="s">
        <v>240</v>
      </c>
      <c r="D3" s="279"/>
      <c r="E3" s="3" t="s">
        <v>2</v>
      </c>
      <c r="F3" s="280">
        <f>'0109(18度C)'!D1+'0109(4度C)'!D1</f>
        <v>132095</v>
      </c>
      <c r="G3" s="281"/>
      <c r="H3" s="3" t="s">
        <v>3</v>
      </c>
      <c r="I3" s="282">
        <f>'0109(18度C)'!F1+'0109(4度C)'!F1</f>
        <v>3992298.330000001</v>
      </c>
      <c r="J3" s="283"/>
      <c r="K3" s="4"/>
      <c r="L3" s="5"/>
      <c r="M3" s="1"/>
      <c r="N3" s="1"/>
      <c r="O3" s="1"/>
      <c r="P3" s="1"/>
    </row>
    <row r="4" spans="2:34" ht="28.5" customHeight="1">
      <c r="B4" s="284" t="s">
        <v>4</v>
      </c>
      <c r="C4" s="264" t="s">
        <v>5</v>
      </c>
      <c r="D4" s="265"/>
      <c r="E4" s="287" t="s">
        <v>6</v>
      </c>
      <c r="F4" s="288"/>
      <c r="G4" s="287" t="s">
        <v>7</v>
      </c>
      <c r="H4" s="288"/>
      <c r="I4" s="287" t="s">
        <v>8</v>
      </c>
      <c r="J4" s="288"/>
      <c r="K4" s="260" t="s">
        <v>9</v>
      </c>
      <c r="L4" s="261"/>
      <c r="M4" s="260" t="s">
        <v>10</v>
      </c>
      <c r="N4" s="261"/>
      <c r="O4" s="262" t="s">
        <v>11</v>
      </c>
      <c r="P4" s="263"/>
      <c r="Q4" s="263" t="s">
        <v>12</v>
      </c>
      <c r="R4" s="263"/>
    </row>
    <row r="5" spans="2:34" ht="28.5" customHeight="1">
      <c r="B5" s="285"/>
      <c r="C5" s="264" t="s">
        <v>13</v>
      </c>
      <c r="D5" s="265"/>
      <c r="E5" s="266" t="s">
        <v>14</v>
      </c>
      <c r="F5" s="267"/>
      <c r="G5" s="268" t="s">
        <v>15</v>
      </c>
      <c r="H5" s="269"/>
      <c r="I5" s="270" t="s">
        <v>16</v>
      </c>
      <c r="J5" s="271"/>
      <c r="K5" s="272" t="s">
        <v>17</v>
      </c>
      <c r="L5" s="273"/>
      <c r="M5" s="274" t="s">
        <v>18</v>
      </c>
      <c r="N5" s="275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5"/>
      <c r="C6" s="264" t="s">
        <v>22</v>
      </c>
      <c r="D6" s="265"/>
      <c r="E6" s="256">
        <f>AVERAGE(D14:O14,D32:X32)</f>
        <v>495.23330627627763</v>
      </c>
      <c r="F6" s="257" t="e">
        <f>AVERAGE(#REF!,D14:K14)</f>
        <v>#REF!</v>
      </c>
      <c r="G6" s="258">
        <f>AVERAGE(D14:K14)</f>
        <v>189.792444475389</v>
      </c>
      <c r="H6" s="259"/>
      <c r="I6" s="258">
        <f>AVERAGE(L14:O14)</f>
        <v>94.444444444444443</v>
      </c>
      <c r="J6" s="259"/>
      <c r="K6" s="258">
        <f>AVERAGE(D32:O32)</f>
        <v>703.4</v>
      </c>
      <c r="L6" s="259"/>
      <c r="M6" s="258">
        <f>AVERAGE(P32:X32)</f>
        <v>752.82301908617694</v>
      </c>
      <c r="N6" s="259"/>
      <c r="O6" s="390">
        <f>'0109(4度C)'!Y2</f>
        <v>0</v>
      </c>
      <c r="P6" s="392">
        <v>0</v>
      </c>
      <c r="Q6" s="391">
        <f>'0109(4度C)'!AC2</f>
        <v>41</v>
      </c>
      <c r="R6" s="391">
        <f>'0109(4度C)'!AD2</f>
        <v>0</v>
      </c>
    </row>
    <row r="7" spans="2:34" ht="28.5" customHeight="1">
      <c r="B7" s="285"/>
      <c r="C7" s="250" t="s">
        <v>23</v>
      </c>
      <c r="D7" s="251"/>
      <c r="E7" s="252">
        <f>AVERAGE(D15:O15,D33:X33)</f>
        <v>437.50209941033216</v>
      </c>
      <c r="F7" s="253" t="e">
        <f>AVERAGE(#REF!,D15:K15)</f>
        <v>#REF!</v>
      </c>
      <c r="G7" s="254">
        <f>AVERAGE(D15:K15)</f>
        <v>168.35215813238756</v>
      </c>
      <c r="H7" s="255"/>
      <c r="I7" s="254">
        <f>AVERAGE(L15:O15)</f>
        <v>83.725415895870611</v>
      </c>
      <c r="J7" s="255"/>
      <c r="K7" s="254">
        <f>AVERAGE(D33:O33)</f>
        <v>620.771706726155</v>
      </c>
      <c r="L7" s="255"/>
      <c r="M7" s="254">
        <f>AVERAGE(P33:X33)</f>
        <v>664.89310677823869</v>
      </c>
      <c r="N7" s="255"/>
      <c r="O7" s="390"/>
      <c r="P7" s="392"/>
      <c r="Q7" s="391"/>
      <c r="R7" s="391"/>
    </row>
    <row r="8" spans="2:34" ht="28.5" customHeight="1">
      <c r="B8" s="286"/>
      <c r="C8" s="250" t="s">
        <v>24</v>
      </c>
      <c r="D8" s="251"/>
      <c r="E8" s="248">
        <f>AVERAGE(D16:O16,D34:X34)</f>
        <v>0.88431192181318785</v>
      </c>
      <c r="F8" s="249" t="e">
        <f>AVERAGE(D16:K16,#REF!)</f>
        <v>#REF!</v>
      </c>
      <c r="G8" s="238">
        <f>AVERAGE(D16:K16)</f>
        <v>0.88781916432994701</v>
      </c>
      <c r="H8" s="239"/>
      <c r="I8" s="238">
        <f>AVERAGE(L16:O16)</f>
        <v>0.88649289780913976</v>
      </c>
      <c r="J8" s="239"/>
      <c r="K8" s="238">
        <f>AVERAGE(D34:O34)</f>
        <v>0.88287699505528727</v>
      </c>
      <c r="L8" s="239"/>
      <c r="M8" s="238">
        <f>AVERAGE(P34:X34)</f>
        <v>0.88136721565594789</v>
      </c>
      <c r="N8" s="239"/>
      <c r="O8" s="390"/>
      <c r="P8" s="392"/>
      <c r="Q8" s="391"/>
      <c r="R8" s="391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36" t="s">
        <v>26</v>
      </c>
      <c r="C11" s="237"/>
      <c r="D11" s="240" t="s">
        <v>27</v>
      </c>
      <c r="E11" s="241"/>
      <c r="F11" s="241"/>
      <c r="G11" s="241"/>
      <c r="H11" s="241"/>
      <c r="I11" s="241"/>
      <c r="J11" s="241"/>
      <c r="K11" s="241"/>
      <c r="L11" s="242" t="s">
        <v>28</v>
      </c>
      <c r="M11" s="243"/>
      <c r="N11" s="243"/>
      <c r="O11" s="244"/>
    </row>
    <row r="12" spans="2:34" ht="17.25" customHeight="1">
      <c r="B12" s="230" t="s">
        <v>29</v>
      </c>
      <c r="C12" s="231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1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AA13" s="25"/>
      <c r="AB13" s="25"/>
      <c r="AC13" s="25"/>
      <c r="AD13" s="25"/>
      <c r="AE13" s="25"/>
    </row>
    <row r="14" spans="2:34" ht="40.15" customHeight="1">
      <c r="B14" s="233" t="s">
        <v>40</v>
      </c>
      <c r="C14" s="26" t="s">
        <v>41</v>
      </c>
      <c r="D14" s="27" t="s">
        <v>42</v>
      </c>
      <c r="E14" s="28">
        <v>81.818181818181813</v>
      </c>
      <c r="F14" s="28">
        <v>97.560975609756099</v>
      </c>
      <c r="G14" s="28">
        <v>86.956521739130437</v>
      </c>
      <c r="H14" s="28">
        <v>109.87654320987654</v>
      </c>
      <c r="I14" s="28">
        <v>572.75</v>
      </c>
      <c r="J14" s="28" t="s">
        <v>42</v>
      </c>
      <c r="K14" s="29" t="s">
        <v>42</v>
      </c>
      <c r="L14" s="27" t="s">
        <v>42</v>
      </c>
      <c r="M14" s="30">
        <v>100</v>
      </c>
      <c r="N14" s="28" t="s">
        <v>42</v>
      </c>
      <c r="O14" s="31">
        <v>88.888888888888886</v>
      </c>
      <c r="AA14" s="32"/>
      <c r="AB14" s="32"/>
      <c r="AC14" s="32"/>
      <c r="AD14" s="25"/>
      <c r="AE14" s="25"/>
    </row>
    <row r="15" spans="2:34" ht="39.6" customHeight="1">
      <c r="B15" s="233"/>
      <c r="C15" s="33" t="s">
        <v>43</v>
      </c>
      <c r="D15" s="34" t="s">
        <v>42</v>
      </c>
      <c r="E15" s="35">
        <v>72.883745410992063</v>
      </c>
      <c r="F15" s="35">
        <v>86.488907394551546</v>
      </c>
      <c r="G15" s="35">
        <v>77.111758174943162</v>
      </c>
      <c r="H15" s="35">
        <v>97.646824868304634</v>
      </c>
      <c r="I15" s="35">
        <v>507.6295548131464</v>
      </c>
      <c r="J15" s="35" t="s">
        <v>42</v>
      </c>
      <c r="K15" s="36" t="s">
        <v>42</v>
      </c>
      <c r="L15" s="34" t="s">
        <v>42</v>
      </c>
      <c r="M15" s="37">
        <v>88.668849631047252</v>
      </c>
      <c r="N15" s="35" t="s">
        <v>42</v>
      </c>
      <c r="O15" s="38">
        <v>78.781982160693957</v>
      </c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33"/>
      <c r="C16" s="41" t="s">
        <v>44</v>
      </c>
      <c r="D16" s="42" t="s">
        <v>42</v>
      </c>
      <c r="E16" s="43">
        <f t="shared" ref="E16:I16" si="0">E15/E14</f>
        <v>0.89080133280101415</v>
      </c>
      <c r="F16" s="43">
        <f t="shared" si="0"/>
        <v>0.8865113007941533</v>
      </c>
      <c r="G16" s="43">
        <f t="shared" si="0"/>
        <v>0.88678521901184637</v>
      </c>
      <c r="H16" s="43">
        <f t="shared" si="0"/>
        <v>0.88869582183513207</v>
      </c>
      <c r="I16" s="43">
        <f t="shared" si="0"/>
        <v>0.8863021472075886</v>
      </c>
      <c r="J16" s="43" t="s">
        <v>42</v>
      </c>
      <c r="K16" s="44" t="s">
        <v>42</v>
      </c>
      <c r="L16" s="42" t="s">
        <v>42</v>
      </c>
      <c r="M16" s="45">
        <f t="shared" ref="M16" si="1">M15/M14</f>
        <v>0.88668849631047253</v>
      </c>
      <c r="N16" s="43" t="s">
        <v>42</v>
      </c>
      <c r="O16" s="46">
        <f t="shared" ref="O16" si="2">O15/O14</f>
        <v>0.8862972993078071</v>
      </c>
      <c r="AA16" s="32"/>
      <c r="AB16" s="32"/>
      <c r="AC16" s="32"/>
      <c r="AD16" s="32"/>
      <c r="AE16" s="32"/>
    </row>
    <row r="17" spans="2:44" ht="17.25" customHeight="1">
      <c r="B17" s="232" t="s">
        <v>45</v>
      </c>
      <c r="C17" s="13" t="s">
        <v>46</v>
      </c>
      <c r="D17" s="47" t="s">
        <v>42</v>
      </c>
      <c r="E17" s="48">
        <v>0.25</v>
      </c>
      <c r="F17" s="48">
        <v>0.29189814814814813</v>
      </c>
      <c r="G17" s="48">
        <v>0.29166666666666669</v>
      </c>
      <c r="H17" s="48">
        <v>0.29166666666666669</v>
      </c>
      <c r="I17" s="48">
        <v>0.49475694444444446</v>
      </c>
      <c r="J17" s="48" t="s">
        <v>42</v>
      </c>
      <c r="K17" s="48" t="s">
        <v>42</v>
      </c>
      <c r="L17" s="47" t="s">
        <v>42</v>
      </c>
      <c r="M17" s="49">
        <v>0.70833333333333337</v>
      </c>
      <c r="N17" s="48" t="s">
        <v>42</v>
      </c>
      <c r="O17" s="50">
        <v>0.70833333333333337</v>
      </c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7" t="s">
        <v>42</v>
      </c>
      <c r="E18" s="48">
        <v>0.60709490740740746</v>
      </c>
      <c r="F18" s="48">
        <v>0.42444444444444446</v>
      </c>
      <c r="G18" s="48">
        <v>0.48087962962962966</v>
      </c>
      <c r="H18" s="48">
        <v>0.47645833333333332</v>
      </c>
      <c r="I18" s="48">
        <v>0.52603009259259259</v>
      </c>
      <c r="J18" s="48" t="s">
        <v>42</v>
      </c>
      <c r="K18" s="48" t="s">
        <v>42</v>
      </c>
      <c r="L18" s="47" t="s">
        <v>42</v>
      </c>
      <c r="M18" s="49">
        <v>0.82780092592592591</v>
      </c>
      <c r="N18" s="48" t="s">
        <v>42</v>
      </c>
      <c r="O18" s="50">
        <v>0.83839120370370368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4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Z19" s="192"/>
      <c r="AA19" s="192"/>
      <c r="AB19" s="192"/>
      <c r="AC19" s="192"/>
      <c r="AD19" s="192"/>
      <c r="AE19" s="192"/>
      <c r="AF19" s="192"/>
      <c r="AG19" s="192"/>
      <c r="AH19" s="192"/>
      <c r="AI19" s="192"/>
      <c r="AJ19" s="192"/>
      <c r="AK19" s="192"/>
      <c r="AL19" s="192"/>
      <c r="AM19" s="192"/>
      <c r="AN19" s="192"/>
      <c r="AO19" s="25"/>
      <c r="AP19" s="25"/>
      <c r="AQ19" s="25"/>
      <c r="AR19" s="25"/>
    </row>
    <row r="20" spans="2:44" ht="17.25" customHeight="1">
      <c r="B20" s="235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Z20" s="192"/>
      <c r="AA20" s="192"/>
      <c r="AB20" s="192"/>
      <c r="AC20" s="192"/>
      <c r="AD20" s="192"/>
      <c r="AE20" s="192"/>
      <c r="AF20" s="192"/>
      <c r="AG20" s="192"/>
      <c r="AH20" s="192"/>
      <c r="AI20" s="192"/>
      <c r="AJ20" s="192"/>
      <c r="AK20" s="192"/>
      <c r="AL20" s="192"/>
      <c r="AM20" s="192"/>
      <c r="AN20" s="192"/>
      <c r="AO20" s="25"/>
      <c r="AP20" s="25"/>
      <c r="AQ20" s="25"/>
      <c r="AR20" s="25"/>
    </row>
    <row r="21" spans="2:44" ht="17.25" customHeight="1">
      <c r="B21" s="234" t="s">
        <v>51</v>
      </c>
      <c r="C21" s="51" t="s">
        <v>49</v>
      </c>
      <c r="D21" s="54"/>
      <c r="E21" s="52">
        <v>11</v>
      </c>
      <c r="F21" s="52">
        <v>5</v>
      </c>
      <c r="G21" s="52">
        <v>7</v>
      </c>
      <c r="H21" s="52">
        <v>8</v>
      </c>
      <c r="I21" s="52">
        <v>2</v>
      </c>
      <c r="J21" s="52"/>
      <c r="K21" s="53"/>
      <c r="L21" s="54"/>
      <c r="M21" s="55">
        <v>4</v>
      </c>
      <c r="N21" s="52"/>
      <c r="O21" s="56">
        <v>4</v>
      </c>
      <c r="Q21" s="9"/>
      <c r="R21" s="9"/>
      <c r="S21" s="9"/>
      <c r="T21" s="9"/>
      <c r="Z21" s="192"/>
      <c r="AA21" s="192"/>
      <c r="AB21" s="192"/>
      <c r="AC21" s="192"/>
      <c r="AD21" s="192"/>
      <c r="AE21" s="192"/>
      <c r="AF21" s="192"/>
      <c r="AG21" s="192"/>
      <c r="AH21" s="192"/>
      <c r="AI21" s="192"/>
      <c r="AJ21" s="192"/>
      <c r="AK21" s="192"/>
      <c r="AL21" s="192"/>
      <c r="AM21" s="192"/>
      <c r="AN21" s="192"/>
      <c r="AO21" s="25"/>
      <c r="AP21" s="25"/>
      <c r="AQ21" s="25"/>
      <c r="AR21" s="25"/>
    </row>
    <row r="22" spans="2:44" ht="17.25" customHeight="1">
      <c r="B22" s="235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2"/>
      <c r="AA22" s="192"/>
      <c r="AB22" s="192"/>
      <c r="AC22" s="192"/>
      <c r="AD22" s="192"/>
      <c r="AE22" s="192"/>
      <c r="AF22" s="192"/>
      <c r="AG22" s="192"/>
      <c r="AH22" s="192"/>
      <c r="AI22" s="192"/>
      <c r="AJ22" s="192"/>
      <c r="AK22" s="192"/>
      <c r="AL22" s="192"/>
      <c r="AM22" s="192"/>
      <c r="AN22" s="192"/>
      <c r="AO22" s="25"/>
      <c r="AP22" s="25"/>
      <c r="AQ22" s="25"/>
      <c r="AR22" s="25"/>
    </row>
    <row r="23" spans="2:44" ht="17.25" customHeight="1">
      <c r="B23" s="230" t="s">
        <v>53</v>
      </c>
      <c r="C23" s="231"/>
      <c r="D23" s="57" t="s">
        <v>42</v>
      </c>
      <c r="E23" s="58">
        <v>22</v>
      </c>
      <c r="F23" s="58">
        <v>20.5</v>
      </c>
      <c r="G23" s="58">
        <v>23</v>
      </c>
      <c r="H23" s="58">
        <v>20.25</v>
      </c>
      <c r="I23" s="58">
        <v>6</v>
      </c>
      <c r="J23" s="58" t="s">
        <v>42</v>
      </c>
      <c r="K23" s="59" t="s">
        <v>42</v>
      </c>
      <c r="L23" s="57" t="s">
        <v>42</v>
      </c>
      <c r="M23" s="60">
        <v>19.333333333333332</v>
      </c>
      <c r="N23" s="58" t="s">
        <v>42</v>
      </c>
      <c r="O23" s="61">
        <v>22.5</v>
      </c>
    </row>
    <row r="24" spans="2:44" ht="17.25" customHeight="1">
      <c r="B24" s="220" t="s">
        <v>54</v>
      </c>
      <c r="C24" s="221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20" t="s">
        <v>59</v>
      </c>
      <c r="C25" s="221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22" t="s">
        <v>60</v>
      </c>
      <c r="C26" s="223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36" t="s">
        <v>26</v>
      </c>
      <c r="C29" s="237"/>
      <c r="D29" s="224" t="s">
        <v>64</v>
      </c>
      <c r="E29" s="225"/>
      <c r="F29" s="225"/>
      <c r="G29" s="225"/>
      <c r="H29" s="225"/>
      <c r="I29" s="225"/>
      <c r="J29" s="225"/>
      <c r="K29" s="225"/>
      <c r="L29" s="225"/>
      <c r="M29" s="225"/>
      <c r="N29" s="225"/>
      <c r="O29" s="226"/>
      <c r="P29" s="227" t="s">
        <v>65</v>
      </c>
      <c r="Q29" s="228"/>
      <c r="R29" s="228"/>
      <c r="S29" s="228"/>
      <c r="T29" s="228"/>
      <c r="U29" s="228"/>
      <c r="V29" s="228"/>
      <c r="W29" s="228"/>
      <c r="X29" s="229"/>
    </row>
    <row r="30" spans="2:44" ht="17.25" customHeight="1">
      <c r="B30" s="230" t="s">
        <v>29</v>
      </c>
      <c r="C30" s="231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30"/>
      <c r="C31" s="231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33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248.66666666666669</v>
      </c>
      <c r="H32" s="28">
        <v>433.33333333333331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1150</v>
      </c>
      <c r="O32" s="28">
        <v>860</v>
      </c>
      <c r="P32" s="27">
        <v>252.63157894736841</v>
      </c>
      <c r="Q32" s="28" t="s">
        <v>42</v>
      </c>
      <c r="R32" s="28" t="s">
        <v>42</v>
      </c>
      <c r="S32" s="28" t="s">
        <v>42</v>
      </c>
      <c r="T32" s="28">
        <v>795</v>
      </c>
      <c r="U32" s="28" t="s">
        <v>42</v>
      </c>
      <c r="V32" s="28">
        <v>761.53846153846155</v>
      </c>
      <c r="W32" s="28">
        <v>969.23076923076928</v>
      </c>
      <c r="X32" s="31">
        <v>985.71428571428567</v>
      </c>
    </row>
    <row r="33" spans="2:24" ht="39.6" customHeight="1">
      <c r="B33" s="233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217.16953593605376</v>
      </c>
      <c r="H33" s="35">
        <v>386.4153597299387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733.20301281706008</v>
      </c>
      <c r="N33" s="35">
        <v>1003.1287961210247</v>
      </c>
      <c r="O33" s="35">
        <v>763.94182902669786</v>
      </c>
      <c r="P33" s="34">
        <v>219.36471093944158</v>
      </c>
      <c r="Q33" s="35" t="s">
        <v>42</v>
      </c>
      <c r="R33" s="35" t="s">
        <v>42</v>
      </c>
      <c r="S33" s="35" t="s">
        <v>42</v>
      </c>
      <c r="T33" s="35">
        <v>708.88462657194998</v>
      </c>
      <c r="U33" s="35" t="s">
        <v>42</v>
      </c>
      <c r="V33" s="35">
        <v>673.26207697405789</v>
      </c>
      <c r="W33" s="35">
        <v>859.70161510748324</v>
      </c>
      <c r="X33" s="38">
        <v>863.25250429826053</v>
      </c>
    </row>
    <row r="34" spans="2:24" ht="40.15" customHeight="1">
      <c r="B34" s="233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0.87333593539967991</v>
      </c>
      <c r="H34" s="43">
        <f>H33/H32</f>
        <v>0.89172775322293552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0.88873092462673953</v>
      </c>
      <c r="N34" s="43">
        <f>N33/N32</f>
        <v>0.87228590967045627</v>
      </c>
      <c r="O34" s="43">
        <f>O33/O32</f>
        <v>0.88830445235662547</v>
      </c>
      <c r="P34" s="42">
        <f>P33/P32</f>
        <v>0.86831864746862297</v>
      </c>
      <c r="Q34" s="43" t="s">
        <v>42</v>
      </c>
      <c r="R34" s="43" t="s">
        <v>42</v>
      </c>
      <c r="S34" s="43" t="s">
        <v>42</v>
      </c>
      <c r="T34" s="43">
        <f>T33/T32</f>
        <v>0.89167877556220121</v>
      </c>
      <c r="U34" s="43" t="s">
        <v>42</v>
      </c>
      <c r="V34" s="43">
        <f>V33/V32</f>
        <v>0.8840815152184599</v>
      </c>
      <c r="W34" s="43">
        <f>W33/W32</f>
        <v>0.88699372987280012</v>
      </c>
      <c r="X34" s="46">
        <f>X33/X32</f>
        <v>0.87576341015765569</v>
      </c>
    </row>
    <row r="35" spans="2:24" ht="17.25" customHeight="1">
      <c r="B35" s="232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0.34097222222222223</v>
      </c>
      <c r="H35" s="48">
        <v>0.29188657407407409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0.20851851851851852</v>
      </c>
      <c r="N35" s="48">
        <v>0.29185185185185186</v>
      </c>
      <c r="O35" s="48">
        <v>0.29166666666666669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>
        <v>0.70837962962962964</v>
      </c>
      <c r="U35" s="48" t="s">
        <v>42</v>
      </c>
      <c r="V35" s="48">
        <v>0.70833333333333337</v>
      </c>
      <c r="W35" s="48">
        <v>0.708587962962963</v>
      </c>
      <c r="X35" s="50">
        <v>0.70854166666666663</v>
      </c>
    </row>
    <row r="36" spans="2:24" ht="17.25" customHeight="1">
      <c r="B36" s="230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0.45568287037037036</v>
      </c>
      <c r="H36" s="48">
        <v>0.3222800925925926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0.45561342592592591</v>
      </c>
      <c r="N36" s="48">
        <v>0.47015046296296298</v>
      </c>
      <c r="O36" s="48">
        <v>0.4070138888888889</v>
      </c>
      <c r="P36" s="47">
        <v>0.79377314814814814</v>
      </c>
      <c r="Q36" s="48" t="s">
        <v>42</v>
      </c>
      <c r="R36" s="48" t="s">
        <v>42</v>
      </c>
      <c r="S36" s="48" t="s">
        <v>42</v>
      </c>
      <c r="T36" s="48">
        <v>0.87306712962962962</v>
      </c>
      <c r="U36" s="48" t="s">
        <v>42</v>
      </c>
      <c r="V36" s="48">
        <v>0.86460648148148145</v>
      </c>
      <c r="W36" s="48">
        <v>0.99791666666666667</v>
      </c>
      <c r="X36" s="50">
        <v>0.84884259259259254</v>
      </c>
    </row>
    <row r="37" spans="2:24" ht="17.25" customHeight="1">
      <c r="B37" s="230" t="s">
        <v>53</v>
      </c>
      <c r="C37" s="231"/>
      <c r="D37" s="58" t="s">
        <v>42</v>
      </c>
      <c r="E37" s="58" t="s">
        <v>42</v>
      </c>
      <c r="F37" s="58" t="s">
        <v>42</v>
      </c>
      <c r="G37" s="58">
        <v>12.5</v>
      </c>
      <c r="H37" s="58">
        <v>6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4</v>
      </c>
      <c r="N37" s="58">
        <v>3</v>
      </c>
      <c r="O37" s="58">
        <v>3.75</v>
      </c>
      <c r="P37" s="57">
        <v>14.25</v>
      </c>
      <c r="Q37" s="58" t="s">
        <v>42</v>
      </c>
      <c r="R37" s="58" t="s">
        <v>42</v>
      </c>
      <c r="S37" s="58" t="s">
        <v>42</v>
      </c>
      <c r="T37" s="58">
        <v>4</v>
      </c>
      <c r="U37" s="48" t="s">
        <v>42</v>
      </c>
      <c r="V37" s="58">
        <v>4.333333333333333</v>
      </c>
      <c r="W37" s="58">
        <v>3.25</v>
      </c>
      <c r="X37" s="61">
        <v>3.5</v>
      </c>
    </row>
    <row r="38" spans="2:24" ht="17.25" customHeight="1">
      <c r="B38" s="220" t="s">
        <v>54</v>
      </c>
      <c r="C38" s="221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20" t="s">
        <v>59</v>
      </c>
      <c r="C39" s="221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22" t="s">
        <v>60</v>
      </c>
      <c r="C40" s="223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7C8AD-FAA9-4066-996A-550432910E7F}">
  <sheetPr>
    <tabColor theme="8" tint="0.59999389629810485"/>
    <pageSetUpPr fitToPage="1"/>
  </sheetPr>
  <dimension ref="A1:AC188"/>
  <sheetViews>
    <sheetView zoomScale="85" zoomScaleNormal="85" workbookViewId="0">
      <pane ySplit="4" topLeftCell="A5" activePane="bottomLeft" state="frozen"/>
      <selection activeCell="J13" sqref="J13"/>
      <selection pane="bottomLeft" activeCell="J13" sqref="J13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SUM(F5:F174)</f>
        <v>89218</v>
      </c>
      <c r="E1" s="88" t="s">
        <v>3</v>
      </c>
      <c r="F1" s="89">
        <f>SUM(G5:G174)</f>
        <v>1752704.2800000003</v>
      </c>
      <c r="G1" s="90" t="s">
        <v>84</v>
      </c>
      <c r="H1" s="91">
        <f>L21+L38+L55+L72+L89+L106+L123+L140+L157+L174</f>
        <v>58.583333333333336</v>
      </c>
      <c r="I1" s="345" t="s">
        <v>85</v>
      </c>
      <c r="J1" s="341"/>
      <c r="K1" s="361"/>
      <c r="L1" s="365" t="s">
        <v>86</v>
      </c>
      <c r="M1" s="366"/>
      <c r="N1" s="367"/>
      <c r="O1" s="341" t="s">
        <v>87</v>
      </c>
      <c r="P1" s="341"/>
      <c r="Q1" s="341"/>
      <c r="R1" s="342"/>
      <c r="S1" s="345" t="s">
        <v>88</v>
      </c>
      <c r="T1" s="341"/>
      <c r="U1" s="341"/>
      <c r="V1" s="341"/>
      <c r="W1" s="341"/>
      <c r="X1" s="342"/>
      <c r="Y1" s="341" t="s">
        <v>89</v>
      </c>
      <c r="Z1" s="341"/>
      <c r="AA1" s="345" t="s">
        <v>90</v>
      </c>
      <c r="AB1" s="347"/>
      <c r="AC1" s="348"/>
    </row>
    <row r="2" spans="1:29" ht="26.25" customHeight="1" thickBot="1">
      <c r="A2" s="354">
        <v>46031</v>
      </c>
      <c r="B2" s="355"/>
      <c r="C2" s="92" t="s">
        <v>40</v>
      </c>
      <c r="D2" s="93">
        <f>AVERAGE(N21,N38,N55,N72,N89,N106,N123,N140,N157,N174)</f>
        <v>642.83240675219679</v>
      </c>
      <c r="E2" s="93" t="s">
        <v>91</v>
      </c>
      <c r="F2" s="94">
        <f>F1/D1</f>
        <v>19.645186845703783</v>
      </c>
      <c r="G2" s="95" t="s">
        <v>92</v>
      </c>
      <c r="H2" s="96">
        <f>COUNT(H5:H174)</f>
        <v>1</v>
      </c>
      <c r="I2" s="362"/>
      <c r="J2" s="363"/>
      <c r="K2" s="364"/>
      <c r="L2" s="368"/>
      <c r="M2" s="343"/>
      <c r="N2" s="369"/>
      <c r="O2" s="343"/>
      <c r="P2" s="343"/>
      <c r="Q2" s="343"/>
      <c r="R2" s="344"/>
      <c r="S2" s="346"/>
      <c r="T2" s="343"/>
      <c r="U2" s="343"/>
      <c r="V2" s="343"/>
      <c r="W2" s="343"/>
      <c r="X2" s="344"/>
      <c r="Y2" s="343"/>
      <c r="Z2" s="343"/>
      <c r="AA2" s="349"/>
      <c r="AB2" s="350"/>
      <c r="AC2" s="351"/>
    </row>
    <row r="3" spans="1:29" ht="23.25" customHeight="1">
      <c r="A3" s="356" t="s">
        <v>93</v>
      </c>
      <c r="B3" s="358" t="s">
        <v>94</v>
      </c>
      <c r="C3" s="315" t="s">
        <v>95</v>
      </c>
      <c r="D3" s="315"/>
      <c r="E3" s="337" t="s">
        <v>96</v>
      </c>
      <c r="F3" s="315" t="s">
        <v>97</v>
      </c>
      <c r="G3" s="337" t="s">
        <v>98</v>
      </c>
      <c r="H3" s="339" t="s">
        <v>99</v>
      </c>
      <c r="I3" s="329" t="s">
        <v>100</v>
      </c>
      <c r="J3" s="325" t="s">
        <v>101</v>
      </c>
      <c r="K3" s="327" t="s">
        <v>40</v>
      </c>
      <c r="L3" s="352" t="s">
        <v>100</v>
      </c>
      <c r="M3" s="325" t="s">
        <v>101</v>
      </c>
      <c r="N3" s="327" t="s">
        <v>40</v>
      </c>
      <c r="O3" s="329" t="s">
        <v>100</v>
      </c>
      <c r="P3" s="331" t="s">
        <v>40</v>
      </c>
      <c r="Q3" s="333" t="s">
        <v>102</v>
      </c>
      <c r="R3" s="335" t="s">
        <v>103</v>
      </c>
      <c r="S3" s="314" t="s">
        <v>104</v>
      </c>
      <c r="T3" s="315"/>
      <c r="U3" s="316" t="s">
        <v>105</v>
      </c>
      <c r="V3" s="316" t="s">
        <v>106</v>
      </c>
      <c r="W3" s="315" t="s">
        <v>107</v>
      </c>
      <c r="X3" s="318"/>
      <c r="Y3" s="319" t="s">
        <v>108</v>
      </c>
      <c r="Z3" s="320"/>
      <c r="AA3" s="323" t="s">
        <v>101</v>
      </c>
      <c r="AB3" s="370" t="s">
        <v>102</v>
      </c>
      <c r="AC3" s="372" t="s">
        <v>109</v>
      </c>
    </row>
    <row r="4" spans="1:29" ht="17.25" customHeight="1" thickBot="1">
      <c r="A4" s="357"/>
      <c r="B4" s="359"/>
      <c r="C4" s="360"/>
      <c r="D4" s="360"/>
      <c r="E4" s="338"/>
      <c r="F4" s="360"/>
      <c r="G4" s="338"/>
      <c r="H4" s="340"/>
      <c r="I4" s="330"/>
      <c r="J4" s="326"/>
      <c r="K4" s="328"/>
      <c r="L4" s="353"/>
      <c r="M4" s="326"/>
      <c r="N4" s="328"/>
      <c r="O4" s="330"/>
      <c r="P4" s="332"/>
      <c r="Q4" s="334"/>
      <c r="R4" s="336"/>
      <c r="S4" s="68" t="s">
        <v>110</v>
      </c>
      <c r="T4" s="99" t="s">
        <v>111</v>
      </c>
      <c r="U4" s="317"/>
      <c r="V4" s="317"/>
      <c r="W4" s="99" t="s">
        <v>112</v>
      </c>
      <c r="X4" s="69" t="s">
        <v>113</v>
      </c>
      <c r="Y4" s="321"/>
      <c r="Z4" s="322"/>
      <c r="AA4" s="324"/>
      <c r="AB4" s="371"/>
      <c r="AC4" s="373"/>
    </row>
    <row r="5" spans="1:29" ht="15.75" customHeight="1">
      <c r="A5" s="311" t="s">
        <v>118</v>
      </c>
      <c r="B5" s="146" t="s">
        <v>114</v>
      </c>
      <c r="C5" s="304" t="s">
        <v>125</v>
      </c>
      <c r="D5" s="305"/>
      <c r="E5" s="147">
        <v>19.7</v>
      </c>
      <c r="F5" s="97">
        <v>315</v>
      </c>
      <c r="G5" s="148">
        <f t="shared" ref="G5:G10" si="0">E5*F5</f>
        <v>6205.5</v>
      </c>
      <c r="H5" s="149"/>
      <c r="I5" s="150">
        <v>6</v>
      </c>
      <c r="J5" s="151">
        <v>2500</v>
      </c>
      <c r="K5" s="152">
        <f>J5/I5</f>
        <v>416.66666666666669</v>
      </c>
      <c r="L5" s="153">
        <v>6</v>
      </c>
      <c r="M5" s="151">
        <f t="shared" ref="M5:M10" si="1">F5/V5*60</f>
        <v>2254.4731610337958</v>
      </c>
      <c r="N5" s="152">
        <f t="shared" ref="N5:N10" si="2">M5/L5</f>
        <v>375.74552683896599</v>
      </c>
      <c r="O5" s="154">
        <f t="shared" ref="O5:O10" si="3">L5-I5</f>
        <v>0</v>
      </c>
      <c r="P5" s="155">
        <f t="shared" ref="P5:P10" si="4">N5-K5</f>
        <v>-40.921139827700699</v>
      </c>
      <c r="Q5" s="156">
        <f t="shared" ref="Q5:Q10" si="5">N5/K5</f>
        <v>0.90178926441351837</v>
      </c>
      <c r="R5" s="306">
        <f>Q21</f>
        <v>0.87333593539967991</v>
      </c>
      <c r="S5" s="157">
        <v>0.34097222222222223</v>
      </c>
      <c r="T5" s="158">
        <v>0.34679398148148149</v>
      </c>
      <c r="U5" s="159"/>
      <c r="V5" s="160">
        <v>8.3833333333333382</v>
      </c>
      <c r="W5" s="161"/>
      <c r="X5" s="162"/>
      <c r="Y5" s="309"/>
      <c r="Z5" s="310"/>
      <c r="AA5" s="115">
        <f t="shared" ref="AA5:AA10" si="6">M5-J5</f>
        <v>-245.5268389662042</v>
      </c>
      <c r="AB5" s="156">
        <f t="shared" ref="AB5:AB10" si="7">M5/J5</f>
        <v>0.90178926441351837</v>
      </c>
      <c r="AC5" s="290">
        <f>AB21</f>
        <v>0.87333593539968002</v>
      </c>
    </row>
    <row r="6" spans="1:29" ht="15.75" customHeight="1">
      <c r="A6" s="312"/>
      <c r="B6" s="100" t="s">
        <v>114</v>
      </c>
      <c r="C6" s="293" t="s">
        <v>115</v>
      </c>
      <c r="D6" s="294"/>
      <c r="E6" s="101">
        <v>29.85</v>
      </c>
      <c r="F6" s="102">
        <v>1426</v>
      </c>
      <c r="G6" s="103">
        <f t="shared" si="0"/>
        <v>42566.1</v>
      </c>
      <c r="H6" s="26"/>
      <c r="I6" s="104">
        <v>17</v>
      </c>
      <c r="J6" s="105">
        <v>3600</v>
      </c>
      <c r="K6" s="106">
        <f t="shared" ref="K6:K23" si="8">J6/I6</f>
        <v>211.76470588235293</v>
      </c>
      <c r="L6" s="107">
        <v>17</v>
      </c>
      <c r="M6" s="105">
        <f t="shared" si="1"/>
        <v>3116.9398907103764</v>
      </c>
      <c r="N6" s="106">
        <f t="shared" si="2"/>
        <v>183.34940533590449</v>
      </c>
      <c r="O6" s="108">
        <f t="shared" si="3"/>
        <v>0</v>
      </c>
      <c r="P6" s="109">
        <f t="shared" si="4"/>
        <v>-28.415300546448435</v>
      </c>
      <c r="Q6" s="110">
        <f t="shared" si="5"/>
        <v>0.86581663630843797</v>
      </c>
      <c r="R6" s="307"/>
      <c r="S6" s="47">
        <v>0.35</v>
      </c>
      <c r="T6" s="48">
        <v>0.36906250000000002</v>
      </c>
      <c r="U6" s="111">
        <v>4.6166666666666156</v>
      </c>
      <c r="V6" s="112">
        <v>27.450000000000053</v>
      </c>
      <c r="W6" s="113"/>
      <c r="X6" s="116"/>
      <c r="Y6" s="295"/>
      <c r="Z6" s="296"/>
      <c r="AA6" s="117">
        <f t="shared" si="6"/>
        <v>-483.0601092896236</v>
      </c>
      <c r="AB6" s="110">
        <f t="shared" si="7"/>
        <v>0.86581663630843786</v>
      </c>
      <c r="AC6" s="291"/>
    </row>
    <row r="7" spans="1:29" ht="15.75" customHeight="1">
      <c r="A7" s="312"/>
      <c r="B7" s="100" t="s">
        <v>114</v>
      </c>
      <c r="C7" s="293" t="s">
        <v>116</v>
      </c>
      <c r="D7" s="294"/>
      <c r="E7" s="101">
        <v>29.52</v>
      </c>
      <c r="F7" s="102">
        <v>1339</v>
      </c>
      <c r="G7" s="103">
        <f t="shared" si="0"/>
        <v>39527.279999999999</v>
      </c>
      <c r="H7" s="26"/>
      <c r="I7" s="104">
        <v>17</v>
      </c>
      <c r="J7" s="105">
        <v>3600</v>
      </c>
      <c r="K7" s="106">
        <f t="shared" si="8"/>
        <v>211.76470588235293</v>
      </c>
      <c r="L7" s="107">
        <v>17</v>
      </c>
      <c r="M7" s="105">
        <f t="shared" si="1"/>
        <v>3117.9818887451515</v>
      </c>
      <c r="N7" s="106">
        <f t="shared" si="2"/>
        <v>183.41069933795009</v>
      </c>
      <c r="O7" s="108">
        <f t="shared" si="3"/>
        <v>0</v>
      </c>
      <c r="P7" s="109">
        <f t="shared" si="4"/>
        <v>-28.354006544402836</v>
      </c>
      <c r="Q7" s="110">
        <f t="shared" si="5"/>
        <v>0.86610608020698665</v>
      </c>
      <c r="R7" s="307"/>
      <c r="S7" s="47">
        <v>0.37238425925925928</v>
      </c>
      <c r="T7" s="48">
        <v>0.39027777777777778</v>
      </c>
      <c r="U7" s="111">
        <v>4.783333333333335</v>
      </c>
      <c r="V7" s="112">
        <v>25.766666666666644</v>
      </c>
      <c r="W7" s="113"/>
      <c r="X7" s="116"/>
      <c r="Y7" s="295"/>
      <c r="Z7" s="296"/>
      <c r="AA7" s="117">
        <f t="shared" si="6"/>
        <v>-482.01811125484846</v>
      </c>
      <c r="AB7" s="110">
        <f t="shared" si="7"/>
        <v>0.86610608020698654</v>
      </c>
      <c r="AC7" s="291"/>
    </row>
    <row r="8" spans="1:29" ht="15.75" customHeight="1">
      <c r="A8" s="312"/>
      <c r="B8" s="100" t="s">
        <v>120</v>
      </c>
      <c r="C8" s="293" t="s">
        <v>121</v>
      </c>
      <c r="D8" s="294"/>
      <c r="E8" s="101">
        <v>28.57</v>
      </c>
      <c r="F8" s="102">
        <v>1877</v>
      </c>
      <c r="G8" s="103">
        <f t="shared" si="0"/>
        <v>53625.89</v>
      </c>
      <c r="H8" s="26"/>
      <c r="I8" s="104">
        <v>12</v>
      </c>
      <c r="J8" s="105">
        <v>3600</v>
      </c>
      <c r="K8" s="106">
        <f t="shared" si="8"/>
        <v>300</v>
      </c>
      <c r="L8" s="107">
        <v>12</v>
      </c>
      <c r="M8" s="105">
        <f t="shared" si="1"/>
        <v>3112.4827268539816</v>
      </c>
      <c r="N8" s="106">
        <f t="shared" si="2"/>
        <v>259.37356057116511</v>
      </c>
      <c r="O8" s="108">
        <f t="shared" si="3"/>
        <v>0</v>
      </c>
      <c r="P8" s="109">
        <f t="shared" si="4"/>
        <v>-40.626439428834885</v>
      </c>
      <c r="Q8" s="110">
        <f t="shared" si="5"/>
        <v>0.86457853523721706</v>
      </c>
      <c r="R8" s="307"/>
      <c r="S8" s="47">
        <v>0.39374999999999999</v>
      </c>
      <c r="T8" s="48">
        <v>0.41887731481481483</v>
      </c>
      <c r="U8" s="111">
        <v>4.9999999999999822</v>
      </c>
      <c r="V8" s="112">
        <v>36.183333333333366</v>
      </c>
      <c r="W8" s="113"/>
      <c r="X8" s="116"/>
      <c r="Y8" s="295"/>
      <c r="Z8" s="296"/>
      <c r="AA8" s="117">
        <f t="shared" si="6"/>
        <v>-487.5172731460184</v>
      </c>
      <c r="AB8" s="110">
        <f t="shared" si="7"/>
        <v>0.86457853523721706</v>
      </c>
      <c r="AC8" s="291"/>
    </row>
    <row r="9" spans="1:29" ht="15.75" customHeight="1">
      <c r="A9" s="312"/>
      <c r="B9" s="100" t="s">
        <v>114</v>
      </c>
      <c r="C9" s="293" t="s">
        <v>119</v>
      </c>
      <c r="D9" s="294"/>
      <c r="E9" s="101">
        <v>25.64</v>
      </c>
      <c r="F9" s="102">
        <v>1049</v>
      </c>
      <c r="G9" s="103">
        <f t="shared" si="0"/>
        <v>26896.36</v>
      </c>
      <c r="H9" s="13"/>
      <c r="I9" s="104">
        <v>11</v>
      </c>
      <c r="J9" s="105">
        <v>3600</v>
      </c>
      <c r="K9" s="106">
        <f t="shared" si="8"/>
        <v>327.27272727272725</v>
      </c>
      <c r="L9" s="118">
        <v>11</v>
      </c>
      <c r="M9" s="105">
        <f t="shared" si="1"/>
        <v>3152.2537562604293</v>
      </c>
      <c r="N9" s="106">
        <f t="shared" si="2"/>
        <v>286.56852329640265</v>
      </c>
      <c r="O9" s="108">
        <f t="shared" si="3"/>
        <v>0</v>
      </c>
      <c r="P9" s="109">
        <f t="shared" si="4"/>
        <v>-40.704203976324607</v>
      </c>
      <c r="Q9" s="110">
        <f t="shared" si="5"/>
        <v>0.87562604340567485</v>
      </c>
      <c r="R9" s="307"/>
      <c r="S9" s="47">
        <v>0.4229398148148148</v>
      </c>
      <c r="T9" s="48">
        <v>0.43680555555555556</v>
      </c>
      <c r="U9" s="111">
        <v>5.8499999999999552</v>
      </c>
      <c r="V9" s="112">
        <v>19.966666666666697</v>
      </c>
      <c r="W9" s="113"/>
      <c r="X9" s="116"/>
      <c r="Y9" s="295"/>
      <c r="Z9" s="296"/>
      <c r="AA9" s="117">
        <f t="shared" si="6"/>
        <v>-447.74624373957067</v>
      </c>
      <c r="AB9" s="110">
        <f t="shared" si="7"/>
        <v>0.87562604340567485</v>
      </c>
      <c r="AC9" s="291"/>
    </row>
    <row r="10" spans="1:29" ht="15.75" customHeight="1">
      <c r="A10" s="312"/>
      <c r="B10" s="100" t="s">
        <v>114</v>
      </c>
      <c r="C10" s="293" t="s">
        <v>219</v>
      </c>
      <c r="D10" s="294"/>
      <c r="E10" s="101">
        <v>30.95</v>
      </c>
      <c r="F10" s="102">
        <v>567</v>
      </c>
      <c r="G10" s="121">
        <f t="shared" si="0"/>
        <v>17548.649999999998</v>
      </c>
      <c r="H10" s="122"/>
      <c r="I10" s="104">
        <v>12</v>
      </c>
      <c r="J10" s="105">
        <v>1750</v>
      </c>
      <c r="K10" s="106">
        <f t="shared" si="8"/>
        <v>145.83333333333334</v>
      </c>
      <c r="L10" s="107">
        <v>12</v>
      </c>
      <c r="M10" s="105">
        <f t="shared" si="1"/>
        <v>1533.5837716003002</v>
      </c>
      <c r="N10" s="106">
        <f t="shared" si="2"/>
        <v>127.79864763335836</v>
      </c>
      <c r="O10" s="108">
        <f t="shared" si="3"/>
        <v>0</v>
      </c>
      <c r="P10" s="109">
        <f t="shared" si="4"/>
        <v>-18.034685699974986</v>
      </c>
      <c r="Q10" s="110">
        <f t="shared" si="5"/>
        <v>0.87633358377160009</v>
      </c>
      <c r="R10" s="307"/>
      <c r="S10" s="47">
        <v>0.44027777777777777</v>
      </c>
      <c r="T10" s="48">
        <v>0.45568287037037036</v>
      </c>
      <c r="U10" s="111">
        <v>4.9999999999999822</v>
      </c>
      <c r="V10" s="112">
        <v>22.183333333333337</v>
      </c>
      <c r="W10" s="113">
        <v>0.45568287037037036</v>
      </c>
      <c r="X10" s="116">
        <v>0.49475694444444446</v>
      </c>
      <c r="Y10" s="295"/>
      <c r="Z10" s="296"/>
      <c r="AA10" s="117">
        <f t="shared" si="6"/>
        <v>-216.41622839969978</v>
      </c>
      <c r="AB10" s="110">
        <f t="shared" si="7"/>
        <v>0.87633358377160009</v>
      </c>
      <c r="AC10" s="291"/>
    </row>
    <row r="11" spans="1:29" ht="15.75" customHeight="1">
      <c r="A11" s="312"/>
      <c r="B11" s="100"/>
      <c r="C11" s="293"/>
      <c r="D11" s="294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307"/>
      <c r="S11" s="47"/>
      <c r="T11" s="48"/>
      <c r="U11" s="111"/>
      <c r="V11" s="112"/>
      <c r="W11" s="113"/>
      <c r="X11" s="116"/>
      <c r="Y11" s="295"/>
      <c r="Z11" s="296"/>
      <c r="AA11" s="117"/>
      <c r="AB11" s="110"/>
      <c r="AC11" s="291"/>
    </row>
    <row r="12" spans="1:29" ht="15.75" customHeight="1">
      <c r="A12" s="312"/>
      <c r="B12" s="100"/>
      <c r="C12" s="293"/>
      <c r="D12" s="294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07"/>
      <c r="S12" s="47"/>
      <c r="T12" s="48"/>
      <c r="U12" s="111"/>
      <c r="V12" s="112"/>
      <c r="W12" s="113"/>
      <c r="X12" s="116"/>
      <c r="Y12" s="295"/>
      <c r="Z12" s="296"/>
      <c r="AA12" s="117"/>
      <c r="AB12" s="110"/>
      <c r="AC12" s="291"/>
    </row>
    <row r="13" spans="1:29" ht="15.75" customHeight="1">
      <c r="A13" s="312"/>
      <c r="B13" s="100"/>
      <c r="C13" s="293"/>
      <c r="D13" s="294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07"/>
      <c r="S13" s="47"/>
      <c r="T13" s="48"/>
      <c r="U13" s="111"/>
      <c r="V13" s="112"/>
      <c r="W13" s="113"/>
      <c r="X13" s="127"/>
      <c r="Y13" s="295"/>
      <c r="Z13" s="296"/>
      <c r="AA13" s="117"/>
      <c r="AB13" s="110"/>
      <c r="AC13" s="291"/>
    </row>
    <row r="14" spans="1:29" ht="15.75" customHeight="1">
      <c r="A14" s="312"/>
      <c r="B14" s="100"/>
      <c r="C14" s="293"/>
      <c r="D14" s="294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07"/>
      <c r="S14" s="47"/>
      <c r="T14" s="48"/>
      <c r="U14" s="111"/>
      <c r="V14" s="112"/>
      <c r="W14" s="113"/>
      <c r="X14" s="127"/>
      <c r="Y14" s="295"/>
      <c r="Z14" s="296"/>
      <c r="AA14" s="117"/>
      <c r="AB14" s="110"/>
      <c r="AC14" s="291"/>
    </row>
    <row r="15" spans="1:29" ht="15.75" customHeight="1">
      <c r="A15" s="312"/>
      <c r="B15" s="100"/>
      <c r="C15" s="293"/>
      <c r="D15" s="29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07"/>
      <c r="S15" s="47"/>
      <c r="T15" s="48"/>
      <c r="U15" s="111"/>
      <c r="V15" s="112"/>
      <c r="W15" s="113"/>
      <c r="X15" s="127"/>
      <c r="Y15" s="295"/>
      <c r="Z15" s="296"/>
      <c r="AA15" s="117"/>
      <c r="AB15" s="110"/>
      <c r="AC15" s="291"/>
    </row>
    <row r="16" spans="1:29" ht="15.75" customHeight="1">
      <c r="A16" s="312"/>
      <c r="B16" s="100"/>
      <c r="C16" s="293"/>
      <c r="D16" s="29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07"/>
      <c r="S16" s="47"/>
      <c r="T16" s="48"/>
      <c r="U16" s="111"/>
      <c r="V16" s="112"/>
      <c r="W16" s="113"/>
      <c r="X16" s="127"/>
      <c r="Y16" s="295"/>
      <c r="Z16" s="296"/>
      <c r="AA16" s="117"/>
      <c r="AB16" s="110"/>
      <c r="AC16" s="291"/>
    </row>
    <row r="17" spans="1:29" ht="15.75" customHeight="1">
      <c r="A17" s="312"/>
      <c r="B17" s="100"/>
      <c r="C17" s="293"/>
      <c r="D17" s="29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07"/>
      <c r="S17" s="47"/>
      <c r="T17" s="48"/>
      <c r="U17" s="111"/>
      <c r="V17" s="112"/>
      <c r="W17" s="113"/>
      <c r="X17" s="127"/>
      <c r="Y17" s="295"/>
      <c r="Z17" s="296"/>
      <c r="AA17" s="117"/>
      <c r="AB17" s="110"/>
      <c r="AC17" s="291"/>
    </row>
    <row r="18" spans="1:29" ht="15.75" customHeight="1">
      <c r="A18" s="312"/>
      <c r="B18" s="100"/>
      <c r="C18" s="293"/>
      <c r="D18" s="29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07"/>
      <c r="S18" s="47"/>
      <c r="T18" s="48"/>
      <c r="U18" s="111"/>
      <c r="V18" s="112"/>
      <c r="W18" s="113"/>
      <c r="X18" s="127"/>
      <c r="Y18" s="295"/>
      <c r="Z18" s="296"/>
      <c r="AA18" s="117"/>
      <c r="AB18" s="110"/>
      <c r="AC18" s="291"/>
    </row>
    <row r="19" spans="1:29" ht="15.75" customHeight="1">
      <c r="A19" s="312"/>
      <c r="B19" s="100"/>
      <c r="C19" s="293"/>
      <c r="D19" s="29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07"/>
      <c r="S19" s="47"/>
      <c r="T19" s="48"/>
      <c r="U19" s="111"/>
      <c r="V19" s="112"/>
      <c r="W19" s="113"/>
      <c r="X19" s="127"/>
      <c r="Y19" s="295"/>
      <c r="Z19" s="296"/>
      <c r="AA19" s="117"/>
      <c r="AB19" s="110"/>
      <c r="AC19" s="291"/>
    </row>
    <row r="20" spans="1:29" ht="15.75" customHeight="1">
      <c r="A20" s="312"/>
      <c r="B20" s="163"/>
      <c r="C20" s="293"/>
      <c r="D20" s="294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07"/>
      <c r="S20" s="119"/>
      <c r="T20" s="120"/>
      <c r="U20" s="130"/>
      <c r="V20" s="131"/>
      <c r="W20" s="126"/>
      <c r="X20" s="127"/>
      <c r="Y20" s="295"/>
      <c r="Z20" s="296"/>
      <c r="AA20" s="165"/>
      <c r="AB20" s="125"/>
      <c r="AC20" s="291"/>
    </row>
    <row r="21" spans="1:29" ht="15.75" customHeight="1" thickBot="1">
      <c r="A21" s="313"/>
      <c r="B21" s="133" t="s">
        <v>117</v>
      </c>
      <c r="C21" s="297"/>
      <c r="D21" s="297"/>
      <c r="E21" s="134"/>
      <c r="F21" s="167"/>
      <c r="G21" s="135"/>
      <c r="H21" s="69"/>
      <c r="I21" s="136">
        <f t="shared" ref="I21:J21" si="9">AVERAGE(I5:I20)</f>
        <v>12.5</v>
      </c>
      <c r="J21" s="137">
        <f t="shared" si="9"/>
        <v>3108.3333333333335</v>
      </c>
      <c r="K21" s="138">
        <f t="shared" ref="K21" si="10">J21/I21</f>
        <v>248.66666666666669</v>
      </c>
      <c r="L21" s="136">
        <f t="shared" ref="L21:M21" si="11">AVERAGE(L5:L20)</f>
        <v>12.5</v>
      </c>
      <c r="M21" s="137">
        <f t="shared" si="11"/>
        <v>2714.619199200672</v>
      </c>
      <c r="N21" s="138">
        <f>M21/L21</f>
        <v>217.16953593605376</v>
      </c>
      <c r="O21" s="139">
        <f>L21-I21</f>
        <v>0</v>
      </c>
      <c r="P21" s="140">
        <f>N21-K21</f>
        <v>-31.497130730612923</v>
      </c>
      <c r="Q21" s="141">
        <f>N21/K21</f>
        <v>0.87333593539967991</v>
      </c>
      <c r="R21" s="308"/>
      <c r="S21" s="142">
        <f>S5</f>
        <v>0.34097222222222223</v>
      </c>
      <c r="T21" s="143">
        <f>INDEX(T5:T20,COUNTA(T5:T20))</f>
        <v>0.45568287037037036</v>
      </c>
      <c r="U21" s="144"/>
      <c r="V21" s="166"/>
      <c r="W21" s="167"/>
      <c r="X21" s="138"/>
      <c r="Y21" s="298"/>
      <c r="Z21" s="299"/>
      <c r="AA21" s="168">
        <f>M21-J21</f>
        <v>-393.71413413266146</v>
      </c>
      <c r="AB21" s="141">
        <f>M21/J21</f>
        <v>0.87333593539968002</v>
      </c>
      <c r="AC21" s="292"/>
    </row>
    <row r="22" spans="1:29" ht="15.75" customHeight="1">
      <c r="A22" s="300" t="s">
        <v>122</v>
      </c>
      <c r="B22" s="114" t="s">
        <v>114</v>
      </c>
      <c r="C22" s="304" t="s">
        <v>123</v>
      </c>
      <c r="D22" s="305"/>
      <c r="E22" s="147">
        <v>14.03</v>
      </c>
      <c r="F22" s="97">
        <v>722</v>
      </c>
      <c r="G22" s="148">
        <f t="shared" ref="G22:G23" si="12">E22*F22</f>
        <v>10129.66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2318.6440677966079</v>
      </c>
      <c r="N22" s="152">
        <f>M22/L22</f>
        <v>386.4406779661013</v>
      </c>
      <c r="O22" s="154">
        <f>L22-I22</f>
        <v>0</v>
      </c>
      <c r="P22" s="155">
        <f>N22-K22</f>
        <v>-46.89265536723201</v>
      </c>
      <c r="Q22" s="156">
        <f>N22/K22</f>
        <v>0.89178617992177223</v>
      </c>
      <c r="R22" s="306">
        <f>Q38</f>
        <v>0.89172775322293552</v>
      </c>
      <c r="S22" s="157">
        <v>0.29188657407407409</v>
      </c>
      <c r="T22" s="158">
        <v>0.30486111111111114</v>
      </c>
      <c r="U22" s="159"/>
      <c r="V22" s="160">
        <v>18.683333333333351</v>
      </c>
      <c r="W22" s="158"/>
      <c r="X22" s="169"/>
      <c r="Y22" s="309"/>
      <c r="Z22" s="310"/>
      <c r="AA22" s="115">
        <f>M22-J22</f>
        <v>-281.35593220339206</v>
      </c>
      <c r="AB22" s="156">
        <f>M22/J22</f>
        <v>0.89178617992177234</v>
      </c>
      <c r="AC22" s="290">
        <f>AB38</f>
        <v>0.89172775322293552</v>
      </c>
    </row>
    <row r="23" spans="1:29" ht="15.75" customHeight="1">
      <c r="A23" s="301"/>
      <c r="B23" s="100" t="s">
        <v>114</v>
      </c>
      <c r="C23" s="293" t="s">
        <v>124</v>
      </c>
      <c r="D23" s="294"/>
      <c r="E23" s="101">
        <v>14.49</v>
      </c>
      <c r="F23" s="102">
        <v>776</v>
      </c>
      <c r="G23" s="103">
        <f t="shared" si="12"/>
        <v>11244.24</v>
      </c>
      <c r="H23" s="26"/>
      <c r="I23" s="104">
        <v>6</v>
      </c>
      <c r="J23" s="105">
        <v>2600</v>
      </c>
      <c r="K23" s="106">
        <f t="shared" si="8"/>
        <v>433.33333333333331</v>
      </c>
      <c r="L23" s="107">
        <v>6</v>
      </c>
      <c r="M23" s="105">
        <f>F23/V23*60</f>
        <v>2318.3402489626565</v>
      </c>
      <c r="N23" s="106">
        <f>M23/L23</f>
        <v>386.3900414937761</v>
      </c>
      <c r="O23" s="108">
        <f>L23-I23</f>
        <v>0</v>
      </c>
      <c r="P23" s="109">
        <f>N23-K23</f>
        <v>-46.943291839557219</v>
      </c>
      <c r="Q23" s="110">
        <f>N23/K23</f>
        <v>0.89166932652409869</v>
      </c>
      <c r="R23" s="307"/>
      <c r="S23" s="47">
        <v>0.30833333333333335</v>
      </c>
      <c r="T23" s="48">
        <v>0.3222800925925926</v>
      </c>
      <c r="U23" s="111">
        <v>4.9999999999999822</v>
      </c>
      <c r="V23" s="112">
        <v>20.083333333333329</v>
      </c>
      <c r="W23" s="113"/>
      <c r="X23" s="13"/>
      <c r="Y23" s="295"/>
      <c r="Z23" s="296"/>
      <c r="AA23" s="117">
        <f>M23-J23</f>
        <v>-281.65975103734354</v>
      </c>
      <c r="AB23" s="110">
        <f>M23/J23</f>
        <v>0.89166932652409869</v>
      </c>
      <c r="AC23" s="291"/>
    </row>
    <row r="24" spans="1:29" ht="15.75" customHeight="1">
      <c r="A24" s="301"/>
      <c r="B24" s="100"/>
      <c r="C24" s="293"/>
      <c r="D24" s="294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307"/>
      <c r="S24" s="47"/>
      <c r="T24" s="48"/>
      <c r="U24" s="111"/>
      <c r="V24" s="112"/>
      <c r="W24" s="113"/>
      <c r="X24" s="13"/>
      <c r="Y24" s="295"/>
      <c r="Z24" s="296"/>
      <c r="AA24" s="117"/>
      <c r="AB24" s="110"/>
      <c r="AC24" s="291"/>
    </row>
    <row r="25" spans="1:29" ht="15.75" customHeight="1">
      <c r="A25" s="301"/>
      <c r="B25" s="100"/>
      <c r="C25" s="293"/>
      <c r="D25" s="294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07"/>
      <c r="S25" s="47"/>
      <c r="T25" s="48"/>
      <c r="U25" s="111"/>
      <c r="V25" s="112"/>
      <c r="W25" s="113"/>
      <c r="X25" s="116"/>
      <c r="Y25" s="295"/>
      <c r="Z25" s="296"/>
      <c r="AA25" s="117"/>
      <c r="AB25" s="110"/>
      <c r="AC25" s="291"/>
    </row>
    <row r="26" spans="1:29" ht="15.75" customHeight="1">
      <c r="A26" s="302"/>
      <c r="B26" s="100"/>
      <c r="C26" s="293"/>
      <c r="D26" s="294"/>
      <c r="E26" s="101"/>
      <c r="F26" s="102"/>
      <c r="G26" s="103"/>
      <c r="H26" s="13"/>
      <c r="I26" s="104"/>
      <c r="J26" s="105"/>
      <c r="K26" s="106"/>
      <c r="L26" s="118"/>
      <c r="M26" s="105"/>
      <c r="N26" s="106"/>
      <c r="O26" s="108"/>
      <c r="P26" s="109"/>
      <c r="Q26" s="110"/>
      <c r="R26" s="307"/>
      <c r="S26" s="47"/>
      <c r="T26" s="48"/>
      <c r="U26" s="111"/>
      <c r="V26" s="112"/>
      <c r="W26" s="113"/>
      <c r="X26" s="13"/>
      <c r="Y26" s="295"/>
      <c r="Z26" s="296"/>
      <c r="AA26" s="117"/>
      <c r="AB26" s="110"/>
      <c r="AC26" s="291"/>
    </row>
    <row r="27" spans="1:29" ht="15.75" customHeight="1">
      <c r="A27" s="302"/>
      <c r="B27" s="100"/>
      <c r="C27" s="293"/>
      <c r="D27" s="294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07"/>
      <c r="S27" s="47"/>
      <c r="T27" s="48"/>
      <c r="U27" s="111"/>
      <c r="V27" s="112"/>
      <c r="W27" s="113"/>
      <c r="X27" s="50"/>
      <c r="Y27" s="295"/>
      <c r="Z27" s="296"/>
      <c r="AA27" s="117"/>
      <c r="AB27" s="110"/>
      <c r="AC27" s="291"/>
    </row>
    <row r="28" spans="1:29" ht="15.75" customHeight="1">
      <c r="A28" s="302"/>
      <c r="B28" s="100"/>
      <c r="C28" s="293"/>
      <c r="D28" s="294"/>
      <c r="E28" s="101"/>
      <c r="F28" s="102"/>
      <c r="G28" s="121"/>
      <c r="H28" s="62"/>
      <c r="I28" s="104"/>
      <c r="J28" s="105"/>
      <c r="K28" s="106"/>
      <c r="L28" s="118"/>
      <c r="M28" s="105"/>
      <c r="N28" s="106"/>
      <c r="O28" s="123"/>
      <c r="P28" s="124"/>
      <c r="Q28" s="125"/>
      <c r="R28" s="307"/>
      <c r="S28" s="47"/>
      <c r="T28" s="48"/>
      <c r="U28" s="111"/>
      <c r="V28" s="112"/>
      <c r="W28" s="113"/>
      <c r="X28" s="116"/>
      <c r="Y28" s="295"/>
      <c r="Z28" s="296"/>
      <c r="AA28" s="117"/>
      <c r="AB28" s="110"/>
      <c r="AC28" s="291"/>
    </row>
    <row r="29" spans="1:29" ht="15.75" customHeight="1">
      <c r="A29" s="302"/>
      <c r="B29" s="100"/>
      <c r="C29" s="293"/>
      <c r="D29" s="294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07"/>
      <c r="S29" s="47"/>
      <c r="T29" s="48"/>
      <c r="U29" s="111"/>
      <c r="V29" s="112"/>
      <c r="W29" s="113"/>
      <c r="X29" s="116"/>
      <c r="Y29" s="295"/>
      <c r="Z29" s="296"/>
      <c r="AA29" s="117"/>
      <c r="AB29" s="110"/>
      <c r="AC29" s="291"/>
    </row>
    <row r="30" spans="1:29" ht="15.75" customHeight="1">
      <c r="A30" s="302"/>
      <c r="B30" s="100"/>
      <c r="C30" s="293"/>
      <c r="D30" s="294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07"/>
      <c r="S30" s="119"/>
      <c r="T30" s="120"/>
      <c r="U30" s="111"/>
      <c r="V30" s="131"/>
      <c r="W30" s="113"/>
      <c r="X30" s="116"/>
      <c r="Y30" s="295"/>
      <c r="Z30" s="296"/>
      <c r="AA30" s="117"/>
      <c r="AB30" s="110"/>
      <c r="AC30" s="291"/>
    </row>
    <row r="31" spans="1:29" ht="15.75" customHeight="1">
      <c r="A31" s="302"/>
      <c r="B31" s="100"/>
      <c r="C31" s="293"/>
      <c r="D31" s="294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07"/>
      <c r="S31" s="119"/>
      <c r="T31" s="120"/>
      <c r="U31" s="111"/>
      <c r="V31" s="131"/>
      <c r="W31" s="126"/>
      <c r="X31" s="127"/>
      <c r="Y31" s="295"/>
      <c r="Z31" s="296"/>
      <c r="AA31" s="117"/>
      <c r="AB31" s="110"/>
      <c r="AC31" s="291"/>
    </row>
    <row r="32" spans="1:29" ht="15.75" customHeight="1">
      <c r="A32" s="302"/>
      <c r="B32" s="100"/>
      <c r="C32" s="293"/>
      <c r="D32" s="294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07"/>
      <c r="S32" s="119"/>
      <c r="T32" s="120"/>
      <c r="U32" s="111"/>
      <c r="V32" s="131"/>
      <c r="W32" s="126"/>
      <c r="X32" s="127"/>
      <c r="Y32" s="295"/>
      <c r="Z32" s="296"/>
      <c r="AA32" s="117"/>
      <c r="AB32" s="110"/>
      <c r="AC32" s="291"/>
    </row>
    <row r="33" spans="1:29" ht="15.75" customHeight="1">
      <c r="A33" s="302"/>
      <c r="B33" s="100"/>
      <c r="C33" s="293"/>
      <c r="D33" s="294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07"/>
      <c r="S33" s="119"/>
      <c r="T33" s="120"/>
      <c r="U33" s="111"/>
      <c r="V33" s="131"/>
      <c r="W33" s="126"/>
      <c r="X33" s="127"/>
      <c r="Y33" s="295"/>
      <c r="Z33" s="296"/>
      <c r="AA33" s="117"/>
      <c r="AB33" s="110"/>
      <c r="AC33" s="291"/>
    </row>
    <row r="34" spans="1:29" ht="15.75" customHeight="1">
      <c r="A34" s="302"/>
      <c r="B34" s="100"/>
      <c r="C34" s="293"/>
      <c r="D34" s="294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07"/>
      <c r="S34" s="119"/>
      <c r="T34" s="120"/>
      <c r="U34" s="111"/>
      <c r="V34" s="131"/>
      <c r="W34" s="126"/>
      <c r="X34" s="127"/>
      <c r="Y34" s="295"/>
      <c r="Z34" s="296"/>
      <c r="AA34" s="117"/>
      <c r="AB34" s="110"/>
      <c r="AC34" s="291"/>
    </row>
    <row r="35" spans="1:29" ht="15.75" customHeight="1">
      <c r="A35" s="302"/>
      <c r="B35" s="100"/>
      <c r="C35" s="293"/>
      <c r="D35" s="294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07"/>
      <c r="S35" s="119"/>
      <c r="T35" s="120"/>
      <c r="U35" s="111"/>
      <c r="V35" s="131"/>
      <c r="W35" s="126"/>
      <c r="X35" s="127"/>
      <c r="Y35" s="295"/>
      <c r="Z35" s="296"/>
      <c r="AA35" s="117"/>
      <c r="AB35" s="110"/>
      <c r="AC35" s="291"/>
    </row>
    <row r="36" spans="1:29" ht="15.75" customHeight="1">
      <c r="A36" s="302"/>
      <c r="B36" s="100"/>
      <c r="C36" s="293"/>
      <c r="D36" s="294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07"/>
      <c r="S36" s="119"/>
      <c r="T36" s="120"/>
      <c r="U36" s="111"/>
      <c r="V36" s="131"/>
      <c r="W36" s="126"/>
      <c r="X36" s="127"/>
      <c r="Y36" s="295"/>
      <c r="Z36" s="296"/>
      <c r="AA36" s="117"/>
      <c r="AB36" s="110"/>
      <c r="AC36" s="291"/>
    </row>
    <row r="37" spans="1:29" ht="15.75" customHeight="1">
      <c r="A37" s="302"/>
      <c r="B37" s="100"/>
      <c r="C37" s="293"/>
      <c r="D37" s="294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07"/>
      <c r="S37" s="119"/>
      <c r="T37" s="120"/>
      <c r="U37" s="130"/>
      <c r="V37" s="131"/>
      <c r="W37" s="126"/>
      <c r="X37" s="127"/>
      <c r="Y37" s="295"/>
      <c r="Z37" s="296"/>
      <c r="AA37" s="165"/>
      <c r="AB37" s="125"/>
      <c r="AC37" s="291"/>
    </row>
    <row r="38" spans="1:29" ht="15.75" customHeight="1" thickBot="1">
      <c r="A38" s="303"/>
      <c r="B38" s="133" t="s">
        <v>117</v>
      </c>
      <c r="C38" s="297"/>
      <c r="D38" s="297"/>
      <c r="E38" s="134"/>
      <c r="F38" s="167"/>
      <c r="G38" s="135"/>
      <c r="H38" s="69"/>
      <c r="I38" s="136">
        <f t="shared" ref="I38:J38" si="13">AVERAGE(I22:I37)</f>
        <v>6</v>
      </c>
      <c r="J38" s="137">
        <f t="shared" si="13"/>
        <v>2600</v>
      </c>
      <c r="K38" s="138">
        <f t="shared" ref="K38" si="14">J38/I38</f>
        <v>433.33333333333331</v>
      </c>
      <c r="L38" s="136">
        <f t="shared" ref="L38:M38" si="15">AVERAGE(L22:L37)</f>
        <v>6</v>
      </c>
      <c r="M38" s="137">
        <f t="shared" si="15"/>
        <v>2318.4921583796322</v>
      </c>
      <c r="N38" s="138">
        <f t="shared" ref="N38:N44" si="16">M38/L38</f>
        <v>386.4153597299387</v>
      </c>
      <c r="O38" s="139">
        <f t="shared" ref="O38:O44" si="17">L38-I38</f>
        <v>0</v>
      </c>
      <c r="P38" s="140">
        <f t="shared" ref="P38:P44" si="18">N38-K38</f>
        <v>-46.917973603394614</v>
      </c>
      <c r="Q38" s="141">
        <f t="shared" ref="Q38:Q44" si="19">N38/K38</f>
        <v>0.89172775322293552</v>
      </c>
      <c r="R38" s="308"/>
      <c r="S38" s="142">
        <f>S22</f>
        <v>0.29188657407407409</v>
      </c>
      <c r="T38" s="143">
        <f>INDEX(T22:T37,COUNTA(T22:T37))</f>
        <v>0.3222800925925926</v>
      </c>
      <c r="U38" s="144"/>
      <c r="V38" s="166"/>
      <c r="W38" s="167"/>
      <c r="X38" s="138"/>
      <c r="Y38" s="298"/>
      <c r="Z38" s="299"/>
      <c r="AA38" s="168">
        <f t="shared" ref="AA38:AA44" si="20">M38-J38</f>
        <v>-281.5078416203678</v>
      </c>
      <c r="AB38" s="141">
        <f t="shared" ref="AB38:AB44" si="21">M38/J38</f>
        <v>0.89172775322293552</v>
      </c>
      <c r="AC38" s="292"/>
    </row>
    <row r="39" spans="1:29" ht="15.75" customHeight="1">
      <c r="A39" s="311" t="s">
        <v>126</v>
      </c>
      <c r="B39" s="114" t="s">
        <v>120</v>
      </c>
      <c r="C39" s="304" t="s">
        <v>128</v>
      </c>
      <c r="D39" s="305"/>
      <c r="E39" s="147">
        <v>22.28</v>
      </c>
      <c r="F39" s="97">
        <v>922</v>
      </c>
      <c r="G39" s="148">
        <f t="shared" ref="G39:G44" si="22">E39*F39</f>
        <v>20542.16</v>
      </c>
      <c r="H39" s="149"/>
      <c r="I39" s="150">
        <v>5</v>
      </c>
      <c r="J39" s="151">
        <v>3300</v>
      </c>
      <c r="K39" s="152">
        <f>J39/I39</f>
        <v>660</v>
      </c>
      <c r="L39" s="153">
        <v>5</v>
      </c>
      <c r="M39" s="151">
        <f t="shared" ref="M39:M44" si="23">F39/V39*60</f>
        <v>2953.024911032031</v>
      </c>
      <c r="N39" s="152">
        <f t="shared" si="16"/>
        <v>590.60498220640625</v>
      </c>
      <c r="O39" s="154">
        <f t="shared" si="17"/>
        <v>0</v>
      </c>
      <c r="P39" s="155">
        <f t="shared" si="18"/>
        <v>-69.395017793593752</v>
      </c>
      <c r="Q39" s="156">
        <f t="shared" si="19"/>
        <v>0.89485603364607003</v>
      </c>
      <c r="R39" s="306">
        <f>Q55</f>
        <v>0.88873092462673953</v>
      </c>
      <c r="S39" s="157">
        <v>0.20851851851851852</v>
      </c>
      <c r="T39" s="158">
        <v>0.22152777777777777</v>
      </c>
      <c r="U39" s="159"/>
      <c r="V39" s="160">
        <v>18.733333333333317</v>
      </c>
      <c r="W39" s="161"/>
      <c r="X39" s="162"/>
      <c r="Y39" s="309"/>
      <c r="Z39" s="310"/>
      <c r="AA39" s="115">
        <f t="shared" si="20"/>
        <v>-346.97508896796899</v>
      </c>
      <c r="AB39" s="156">
        <f t="shared" si="21"/>
        <v>0.89485603364607003</v>
      </c>
      <c r="AC39" s="290">
        <f>AB55</f>
        <v>0.88873092462673953</v>
      </c>
    </row>
    <row r="40" spans="1:29" ht="15.75" customHeight="1">
      <c r="A40" s="312"/>
      <c r="B40" s="100" t="s">
        <v>120</v>
      </c>
      <c r="C40" s="293" t="s">
        <v>127</v>
      </c>
      <c r="D40" s="294"/>
      <c r="E40" s="101">
        <v>21.45</v>
      </c>
      <c r="F40" s="102">
        <v>1363</v>
      </c>
      <c r="G40" s="103">
        <f t="shared" si="22"/>
        <v>29236.35</v>
      </c>
      <c r="H40" s="26"/>
      <c r="I40" s="104">
        <v>4</v>
      </c>
      <c r="J40" s="105">
        <v>3300</v>
      </c>
      <c r="K40" s="106">
        <f t="shared" ref="K40:K44" si="24">J40/I40</f>
        <v>825</v>
      </c>
      <c r="L40" s="107">
        <v>4</v>
      </c>
      <c r="M40" s="105">
        <f t="shared" si="23"/>
        <v>2954.1240216736924</v>
      </c>
      <c r="N40" s="106">
        <f t="shared" si="16"/>
        <v>738.53100541842309</v>
      </c>
      <c r="O40" s="108">
        <f t="shared" si="17"/>
        <v>0</v>
      </c>
      <c r="P40" s="109">
        <f t="shared" si="18"/>
        <v>-86.468994581576908</v>
      </c>
      <c r="Q40" s="110">
        <f t="shared" si="19"/>
        <v>0.89518909747687647</v>
      </c>
      <c r="R40" s="307"/>
      <c r="S40" s="47">
        <v>0.22521990740740741</v>
      </c>
      <c r="T40" s="48">
        <v>0.24444444444444444</v>
      </c>
      <c r="U40" s="111">
        <v>5.3166666666666851</v>
      </c>
      <c r="V40" s="112">
        <v>27.683333333333316</v>
      </c>
      <c r="W40" s="113"/>
      <c r="X40" s="116"/>
      <c r="Y40" s="295"/>
      <c r="Z40" s="296"/>
      <c r="AA40" s="117">
        <f t="shared" si="20"/>
        <v>-345.87597832630763</v>
      </c>
      <c r="AB40" s="110">
        <f t="shared" si="21"/>
        <v>0.89518909747687647</v>
      </c>
      <c r="AC40" s="291"/>
    </row>
    <row r="41" spans="1:29" ht="15.75" customHeight="1">
      <c r="A41" s="312"/>
      <c r="B41" s="100" t="s">
        <v>120</v>
      </c>
      <c r="C41" s="293" t="s">
        <v>129</v>
      </c>
      <c r="D41" s="294"/>
      <c r="E41" s="101">
        <v>17.89</v>
      </c>
      <c r="F41" s="102">
        <v>2226</v>
      </c>
      <c r="G41" s="103">
        <f t="shared" si="22"/>
        <v>39823.14</v>
      </c>
      <c r="H41" s="26"/>
      <c r="I41" s="104">
        <v>4</v>
      </c>
      <c r="J41" s="105">
        <v>3300</v>
      </c>
      <c r="K41" s="106">
        <f t="shared" si="24"/>
        <v>825</v>
      </c>
      <c r="L41" s="107">
        <v>4</v>
      </c>
      <c r="M41" s="105">
        <f t="shared" si="23"/>
        <v>2949.4295178505695</v>
      </c>
      <c r="N41" s="106">
        <f t="shared" si="16"/>
        <v>737.35737946264237</v>
      </c>
      <c r="O41" s="108">
        <f t="shared" si="17"/>
        <v>0</v>
      </c>
      <c r="P41" s="109">
        <f t="shared" si="18"/>
        <v>-87.642620537357629</v>
      </c>
      <c r="Q41" s="110">
        <f t="shared" si="19"/>
        <v>0.89376652056077865</v>
      </c>
      <c r="R41" s="307"/>
      <c r="S41" s="47">
        <v>0.24791666666666667</v>
      </c>
      <c r="T41" s="48">
        <v>0.27936342592592595</v>
      </c>
      <c r="U41" s="111">
        <v>5.0000000000000222</v>
      </c>
      <c r="V41" s="112">
        <v>45.283333333333353</v>
      </c>
      <c r="W41" s="113"/>
      <c r="X41" s="116"/>
      <c r="Y41" s="295"/>
      <c r="Z41" s="296"/>
      <c r="AA41" s="117">
        <f t="shared" si="20"/>
        <v>-350.57048214943052</v>
      </c>
      <c r="AB41" s="110">
        <f t="shared" si="21"/>
        <v>0.89376652056077865</v>
      </c>
      <c r="AC41" s="291"/>
    </row>
    <row r="42" spans="1:29" ht="15.75" customHeight="1">
      <c r="A42" s="312"/>
      <c r="B42" s="100" t="s">
        <v>120</v>
      </c>
      <c r="C42" s="293" t="s">
        <v>130</v>
      </c>
      <c r="D42" s="294"/>
      <c r="E42" s="101">
        <v>16.66</v>
      </c>
      <c r="F42" s="102">
        <v>3472</v>
      </c>
      <c r="G42" s="103">
        <f t="shared" si="22"/>
        <v>57843.520000000004</v>
      </c>
      <c r="H42" s="26"/>
      <c r="I42" s="104">
        <v>4</v>
      </c>
      <c r="J42" s="105">
        <v>3300</v>
      </c>
      <c r="K42" s="106">
        <f t="shared" si="24"/>
        <v>825</v>
      </c>
      <c r="L42" s="107">
        <v>4</v>
      </c>
      <c r="M42" s="105">
        <f t="shared" si="23"/>
        <v>2946.5346534653486</v>
      </c>
      <c r="N42" s="106">
        <f t="shared" si="16"/>
        <v>736.63366336633715</v>
      </c>
      <c r="O42" s="108">
        <f t="shared" si="17"/>
        <v>0</v>
      </c>
      <c r="P42" s="109">
        <f t="shared" si="18"/>
        <v>-88.366336633662854</v>
      </c>
      <c r="Q42" s="110">
        <f t="shared" si="19"/>
        <v>0.89288928892889352</v>
      </c>
      <c r="R42" s="307"/>
      <c r="S42" s="47">
        <v>0.28284722222222225</v>
      </c>
      <c r="T42" s="48">
        <v>0.33194444444444443</v>
      </c>
      <c r="U42" s="111">
        <v>5.0166666666666782</v>
      </c>
      <c r="V42" s="112">
        <v>70.699999999999946</v>
      </c>
      <c r="W42" s="113"/>
      <c r="X42" s="116"/>
      <c r="Y42" s="295"/>
      <c r="Z42" s="296"/>
      <c r="AA42" s="117">
        <f t="shared" si="20"/>
        <v>-353.46534653465142</v>
      </c>
      <c r="AB42" s="110">
        <f t="shared" si="21"/>
        <v>0.89288928892889352</v>
      </c>
      <c r="AC42" s="291"/>
    </row>
    <row r="43" spans="1:29" ht="15.75" customHeight="1">
      <c r="A43" s="312"/>
      <c r="B43" s="100" t="s">
        <v>120</v>
      </c>
      <c r="C43" s="293" t="s">
        <v>235</v>
      </c>
      <c r="D43" s="294"/>
      <c r="E43" s="101">
        <v>18.170000000000002</v>
      </c>
      <c r="F43" s="102">
        <v>4070</v>
      </c>
      <c r="G43" s="103">
        <f t="shared" si="22"/>
        <v>73951.900000000009</v>
      </c>
      <c r="H43" s="13"/>
      <c r="I43" s="104">
        <v>4</v>
      </c>
      <c r="J43" s="105">
        <v>3300</v>
      </c>
      <c r="K43" s="106">
        <f t="shared" si="24"/>
        <v>825</v>
      </c>
      <c r="L43" s="118">
        <v>4</v>
      </c>
      <c r="M43" s="105">
        <f t="shared" si="23"/>
        <v>2845.0485436893214</v>
      </c>
      <c r="N43" s="106">
        <f t="shared" si="16"/>
        <v>711.26213592233034</v>
      </c>
      <c r="O43" s="108">
        <f t="shared" si="17"/>
        <v>0</v>
      </c>
      <c r="P43" s="109">
        <f t="shared" si="18"/>
        <v>-113.73786407766966</v>
      </c>
      <c r="Q43" s="110">
        <f t="shared" si="19"/>
        <v>0.86213592233009739</v>
      </c>
      <c r="R43" s="307"/>
      <c r="S43" s="47">
        <v>0.33553240740740742</v>
      </c>
      <c r="T43" s="48">
        <v>0.39513888888888887</v>
      </c>
      <c r="U43" s="111">
        <v>5.1666666666667016</v>
      </c>
      <c r="V43" s="112">
        <v>85.8333333333333</v>
      </c>
      <c r="W43" s="113"/>
      <c r="X43" s="116"/>
      <c r="Y43" s="295"/>
      <c r="Z43" s="296"/>
      <c r="AA43" s="117">
        <f t="shared" si="20"/>
        <v>-454.95145631067862</v>
      </c>
      <c r="AB43" s="110">
        <f t="shared" si="21"/>
        <v>0.86213592233009739</v>
      </c>
      <c r="AC43" s="291"/>
    </row>
    <row r="44" spans="1:29" ht="15.75" customHeight="1">
      <c r="A44" s="312"/>
      <c r="B44" s="100" t="s">
        <v>120</v>
      </c>
      <c r="C44" s="293" t="s">
        <v>220</v>
      </c>
      <c r="D44" s="294"/>
      <c r="E44" s="101">
        <v>18.53</v>
      </c>
      <c r="F44" s="102">
        <v>4034</v>
      </c>
      <c r="G44" s="121">
        <f t="shared" si="22"/>
        <v>74750.02</v>
      </c>
      <c r="H44" s="122"/>
      <c r="I44" s="104">
        <v>3</v>
      </c>
      <c r="J44" s="105">
        <v>3300</v>
      </c>
      <c r="K44" s="106">
        <f t="shared" si="24"/>
        <v>1100</v>
      </c>
      <c r="L44" s="107">
        <v>3</v>
      </c>
      <c r="M44" s="105">
        <f t="shared" si="23"/>
        <v>2948.7106598984792</v>
      </c>
      <c r="N44" s="106">
        <f t="shared" si="16"/>
        <v>982.90355329949307</v>
      </c>
      <c r="O44" s="108">
        <f t="shared" si="17"/>
        <v>0</v>
      </c>
      <c r="P44" s="109">
        <f t="shared" si="18"/>
        <v>-117.09644670050693</v>
      </c>
      <c r="Q44" s="110">
        <f t="shared" si="19"/>
        <v>0.89354868481772098</v>
      </c>
      <c r="R44" s="307"/>
      <c r="S44" s="47">
        <v>0.39861111111111114</v>
      </c>
      <c r="T44" s="48">
        <v>0.45561342592592591</v>
      </c>
      <c r="U44" s="111">
        <v>5.0000000000000622</v>
      </c>
      <c r="V44" s="112">
        <v>82.083333333333272</v>
      </c>
      <c r="W44" s="113"/>
      <c r="X44" s="116"/>
      <c r="Y44" s="295"/>
      <c r="Z44" s="296"/>
      <c r="AA44" s="117">
        <f t="shared" si="20"/>
        <v>-351.28934010152079</v>
      </c>
      <c r="AB44" s="110">
        <f t="shared" si="21"/>
        <v>0.89354868481772098</v>
      </c>
      <c r="AC44" s="291"/>
    </row>
    <row r="45" spans="1:29" ht="15.75" customHeight="1">
      <c r="A45" s="312"/>
      <c r="B45" s="100"/>
      <c r="C45" s="293"/>
      <c r="D45" s="294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307"/>
      <c r="S45" s="47"/>
      <c r="T45" s="48"/>
      <c r="U45" s="111"/>
      <c r="V45" s="112"/>
      <c r="W45" s="113"/>
      <c r="X45" s="116"/>
      <c r="Y45" s="295"/>
      <c r="Z45" s="296"/>
      <c r="AA45" s="117"/>
      <c r="AB45" s="110"/>
      <c r="AC45" s="291"/>
    </row>
    <row r="46" spans="1:29" ht="15.75" customHeight="1">
      <c r="A46" s="312"/>
      <c r="B46" s="100"/>
      <c r="C46" s="293"/>
      <c r="D46" s="294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07"/>
      <c r="S46" s="47"/>
      <c r="T46" s="48"/>
      <c r="U46" s="111"/>
      <c r="V46" s="112"/>
      <c r="W46" s="113"/>
      <c r="X46" s="116"/>
      <c r="Y46" s="295"/>
      <c r="Z46" s="296"/>
      <c r="AA46" s="117"/>
      <c r="AB46" s="110"/>
      <c r="AC46" s="291"/>
    </row>
    <row r="47" spans="1:29" ht="15.75" customHeight="1">
      <c r="A47" s="312"/>
      <c r="B47" s="100"/>
      <c r="C47" s="293"/>
      <c r="D47" s="294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07"/>
      <c r="S47" s="47"/>
      <c r="T47" s="48"/>
      <c r="U47" s="111"/>
      <c r="V47" s="112"/>
      <c r="W47" s="113"/>
      <c r="X47" s="116"/>
      <c r="Y47" s="295"/>
      <c r="Z47" s="296"/>
      <c r="AA47" s="117"/>
      <c r="AB47" s="110"/>
      <c r="AC47" s="291"/>
    </row>
    <row r="48" spans="1:29" ht="15.75" customHeight="1">
      <c r="A48" s="312"/>
      <c r="B48" s="100"/>
      <c r="C48" s="293"/>
      <c r="D48" s="294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07"/>
      <c r="S48" s="47"/>
      <c r="T48" s="48"/>
      <c r="U48" s="111"/>
      <c r="V48" s="112"/>
      <c r="W48" s="113"/>
      <c r="X48" s="116"/>
      <c r="Y48" s="295"/>
      <c r="Z48" s="296"/>
      <c r="AA48" s="117"/>
      <c r="AB48" s="110"/>
      <c r="AC48" s="291"/>
    </row>
    <row r="49" spans="1:29" ht="15.75" customHeight="1">
      <c r="A49" s="312"/>
      <c r="B49" s="100"/>
      <c r="C49" s="293"/>
      <c r="D49" s="294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07"/>
      <c r="S49" s="47"/>
      <c r="T49" s="48"/>
      <c r="U49" s="111"/>
      <c r="V49" s="112"/>
      <c r="W49" s="113"/>
      <c r="X49" s="116"/>
      <c r="Y49" s="295"/>
      <c r="Z49" s="296"/>
      <c r="AA49" s="117"/>
      <c r="AB49" s="110"/>
      <c r="AC49" s="291"/>
    </row>
    <row r="50" spans="1:29" ht="15.75" customHeight="1">
      <c r="A50" s="312"/>
      <c r="B50" s="100"/>
      <c r="C50" s="293"/>
      <c r="D50" s="294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07"/>
      <c r="S50" s="47"/>
      <c r="T50" s="48"/>
      <c r="U50" s="111"/>
      <c r="V50" s="112"/>
      <c r="W50" s="113"/>
      <c r="X50" s="116"/>
      <c r="Y50" s="295"/>
      <c r="Z50" s="296"/>
      <c r="AA50" s="117"/>
      <c r="AB50" s="110"/>
      <c r="AC50" s="291"/>
    </row>
    <row r="51" spans="1:29" ht="15.75" customHeight="1">
      <c r="A51" s="312"/>
      <c r="B51" s="100"/>
      <c r="C51" s="293"/>
      <c r="D51" s="294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07"/>
      <c r="S51" s="47"/>
      <c r="T51" s="48"/>
      <c r="U51" s="111"/>
      <c r="V51" s="112"/>
      <c r="W51" s="113"/>
      <c r="X51" s="116"/>
      <c r="Y51" s="295"/>
      <c r="Z51" s="296"/>
      <c r="AA51" s="117"/>
      <c r="AB51" s="110"/>
      <c r="AC51" s="291"/>
    </row>
    <row r="52" spans="1:29" ht="15.75" customHeight="1">
      <c r="A52" s="312"/>
      <c r="B52" s="100"/>
      <c r="C52" s="293"/>
      <c r="D52" s="294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07"/>
      <c r="S52" s="47"/>
      <c r="T52" s="48"/>
      <c r="U52" s="111"/>
      <c r="V52" s="112"/>
      <c r="W52" s="113"/>
      <c r="X52" s="116"/>
      <c r="Y52" s="295"/>
      <c r="Z52" s="296"/>
      <c r="AA52" s="117"/>
      <c r="AB52" s="110"/>
      <c r="AC52" s="291"/>
    </row>
    <row r="53" spans="1:29" ht="15.75" customHeight="1">
      <c r="A53" s="312"/>
      <c r="B53" s="100"/>
      <c r="C53" s="293"/>
      <c r="D53" s="294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07"/>
      <c r="S53" s="47"/>
      <c r="T53" s="48"/>
      <c r="U53" s="111"/>
      <c r="V53" s="112"/>
      <c r="W53" s="113"/>
      <c r="X53" s="116"/>
      <c r="Y53" s="295"/>
      <c r="Z53" s="296"/>
      <c r="AA53" s="117"/>
      <c r="AB53" s="110"/>
      <c r="AC53" s="291"/>
    </row>
    <row r="54" spans="1:29" ht="15.75" customHeight="1">
      <c r="A54" s="312"/>
      <c r="B54" s="100"/>
      <c r="C54" s="293"/>
      <c r="D54" s="294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07"/>
      <c r="S54" s="119"/>
      <c r="T54" s="120"/>
      <c r="U54" s="130"/>
      <c r="V54" s="131"/>
      <c r="W54" s="126"/>
      <c r="X54" s="127"/>
      <c r="Y54" s="295"/>
      <c r="Z54" s="296"/>
      <c r="AA54" s="165"/>
      <c r="AB54" s="125"/>
      <c r="AC54" s="291"/>
    </row>
    <row r="55" spans="1:29" ht="15.75" customHeight="1" thickBot="1">
      <c r="A55" s="313"/>
      <c r="B55" s="133" t="s">
        <v>117</v>
      </c>
      <c r="C55" s="297"/>
      <c r="D55" s="297"/>
      <c r="E55" s="134"/>
      <c r="F55" s="99"/>
      <c r="G55" s="135"/>
      <c r="H55" s="69"/>
      <c r="I55" s="136">
        <f t="shared" ref="I55:J55" si="25">AVERAGE(I39:I54)</f>
        <v>4</v>
      </c>
      <c r="J55" s="137">
        <f t="shared" si="25"/>
        <v>3300</v>
      </c>
      <c r="K55" s="138">
        <f t="shared" ref="K55" si="26">J55/I55</f>
        <v>825</v>
      </c>
      <c r="L55" s="136">
        <f t="shared" ref="L55:M55" si="27">AVERAGE(L39:L54)</f>
        <v>4</v>
      </c>
      <c r="M55" s="137">
        <f t="shared" si="27"/>
        <v>2932.8120512682403</v>
      </c>
      <c r="N55" s="138">
        <f>M55/L55</f>
        <v>733.20301281706008</v>
      </c>
      <c r="O55" s="139">
        <f>L55-I55</f>
        <v>0</v>
      </c>
      <c r="P55" s="140">
        <f>N55-K55</f>
        <v>-91.796987182939915</v>
      </c>
      <c r="Q55" s="141">
        <f>N55/K55</f>
        <v>0.88873092462673953</v>
      </c>
      <c r="R55" s="308"/>
      <c r="S55" s="142">
        <f>S39</f>
        <v>0.20851851851851852</v>
      </c>
      <c r="T55" s="143">
        <f>INDEX(T39:T54,COUNTA(T39:T54))</f>
        <v>0.45561342592592591</v>
      </c>
      <c r="U55" s="144"/>
      <c r="V55" s="166"/>
      <c r="W55" s="99"/>
      <c r="X55" s="69"/>
      <c r="Y55" s="298"/>
      <c r="Z55" s="299"/>
      <c r="AA55" s="168">
        <f>M55-J55</f>
        <v>-367.18794873175966</v>
      </c>
      <c r="AB55" s="141">
        <f>M55/J55</f>
        <v>0.88873092462673953</v>
      </c>
      <c r="AC55" s="292"/>
    </row>
    <row r="56" spans="1:29" ht="15.75" customHeight="1">
      <c r="A56" s="300" t="s">
        <v>71</v>
      </c>
      <c r="B56" s="114" t="s">
        <v>120</v>
      </c>
      <c r="C56" s="304" t="s">
        <v>131</v>
      </c>
      <c r="D56" s="305"/>
      <c r="E56" s="147">
        <v>18.18</v>
      </c>
      <c r="F56" s="97">
        <v>922</v>
      </c>
      <c r="G56" s="148">
        <f t="shared" ref="G56:G59" si="28">E56*F56</f>
        <v>16761.96</v>
      </c>
      <c r="H56" s="149"/>
      <c r="I56" s="150">
        <v>3</v>
      </c>
      <c r="J56" s="151">
        <v>3600</v>
      </c>
      <c r="K56" s="152">
        <f>J56/I56</f>
        <v>1200</v>
      </c>
      <c r="L56" s="153">
        <v>3</v>
      </c>
      <c r="M56" s="151">
        <f>F56/V56*60</f>
        <v>3119.5488721804604</v>
      </c>
      <c r="N56" s="152">
        <f>M56/L56</f>
        <v>1039.8496240601535</v>
      </c>
      <c r="O56" s="154">
        <f>L56-I56</f>
        <v>0</v>
      </c>
      <c r="P56" s="155">
        <f>N56-K56</f>
        <v>-160.15037593984653</v>
      </c>
      <c r="Q56" s="156">
        <f>N56/K56</f>
        <v>0.86654135338346128</v>
      </c>
      <c r="R56" s="306">
        <f>Q72</f>
        <v>0.87228590967045627</v>
      </c>
      <c r="S56" s="157">
        <v>0.29185185185185186</v>
      </c>
      <c r="T56" s="158">
        <v>0.30416666666666664</v>
      </c>
      <c r="U56" s="159"/>
      <c r="V56" s="160">
        <v>17.733333333333281</v>
      </c>
      <c r="W56" s="161"/>
      <c r="X56" s="162"/>
      <c r="Y56" s="309"/>
      <c r="Z56" s="310"/>
      <c r="AA56" s="115">
        <f>M56-J56</f>
        <v>-480.45112781953958</v>
      </c>
      <c r="AB56" s="156">
        <f>M56/J56</f>
        <v>0.86654135338346128</v>
      </c>
      <c r="AC56" s="290">
        <f>AB72</f>
        <v>0.87228590967045627</v>
      </c>
    </row>
    <row r="57" spans="1:29" ht="15.75" customHeight="1">
      <c r="A57" s="301"/>
      <c r="B57" s="100" t="s">
        <v>120</v>
      </c>
      <c r="C57" s="293" t="s">
        <v>132</v>
      </c>
      <c r="D57" s="294"/>
      <c r="E57" s="101">
        <v>14.03</v>
      </c>
      <c r="F57" s="102">
        <v>3390</v>
      </c>
      <c r="G57" s="103">
        <f t="shared" si="28"/>
        <v>47561.7</v>
      </c>
      <c r="H57" s="26"/>
      <c r="I57" s="104">
        <v>3</v>
      </c>
      <c r="J57" s="105">
        <v>3000</v>
      </c>
      <c r="K57" s="106">
        <f t="shared" ref="K57:K93" si="29">J57/I57</f>
        <v>1000</v>
      </c>
      <c r="L57" s="107">
        <v>3</v>
      </c>
      <c r="M57" s="105">
        <f>F57/V57*60</f>
        <v>2684.5578530576317</v>
      </c>
      <c r="N57" s="106">
        <f>M57/L57</f>
        <v>894.85261768587725</v>
      </c>
      <c r="O57" s="108">
        <f>L57-I57</f>
        <v>0</v>
      </c>
      <c r="P57" s="109">
        <f>N57-K57</f>
        <v>-105.14738231412275</v>
      </c>
      <c r="Q57" s="110">
        <f>N57/K57</f>
        <v>0.89485261768587721</v>
      </c>
      <c r="R57" s="307"/>
      <c r="S57" s="47">
        <v>0.31474537037037037</v>
      </c>
      <c r="T57" s="48">
        <v>0.36736111111111114</v>
      </c>
      <c r="U57" s="111">
        <v>15.23333333333337</v>
      </c>
      <c r="V57" s="112">
        <v>75.766666666666708</v>
      </c>
      <c r="W57" s="113"/>
      <c r="X57" s="116"/>
      <c r="Y57" s="295"/>
      <c r="Z57" s="296"/>
      <c r="AA57" s="117">
        <f>M57-J57</f>
        <v>-315.44214694236825</v>
      </c>
      <c r="AB57" s="110">
        <f>M57/J57</f>
        <v>0.89485261768587721</v>
      </c>
      <c r="AC57" s="291"/>
    </row>
    <row r="58" spans="1:29" ht="15.75" customHeight="1">
      <c r="A58" s="301"/>
      <c r="B58" s="100" t="s">
        <v>120</v>
      </c>
      <c r="C58" s="293" t="s">
        <v>133</v>
      </c>
      <c r="D58" s="294"/>
      <c r="E58" s="101">
        <v>18.18</v>
      </c>
      <c r="F58" s="102">
        <v>1765</v>
      </c>
      <c r="G58" s="103">
        <f t="shared" si="28"/>
        <v>32087.7</v>
      </c>
      <c r="H58" s="26"/>
      <c r="I58" s="104">
        <v>3</v>
      </c>
      <c r="J58" s="105">
        <v>3600</v>
      </c>
      <c r="K58" s="106">
        <f t="shared" si="29"/>
        <v>1200</v>
      </c>
      <c r="L58" s="107">
        <v>3</v>
      </c>
      <c r="M58" s="105">
        <f>F58/V58*60</f>
        <v>3116.2334477685131</v>
      </c>
      <c r="N58" s="106">
        <f>M58/L58</f>
        <v>1038.7444825895043</v>
      </c>
      <c r="O58" s="108">
        <f>L58-I58</f>
        <v>0</v>
      </c>
      <c r="P58" s="109">
        <f>N58-K58</f>
        <v>-161.25551741049571</v>
      </c>
      <c r="Q58" s="110">
        <f>N58/K58</f>
        <v>0.86562040215792024</v>
      </c>
      <c r="R58" s="307"/>
      <c r="S58" s="47">
        <v>0.3784837962962963</v>
      </c>
      <c r="T58" s="48">
        <v>0.40208333333333335</v>
      </c>
      <c r="U58" s="111">
        <v>16.016666666666637</v>
      </c>
      <c r="V58" s="112">
        <v>33.983333333333341</v>
      </c>
      <c r="W58" s="113"/>
      <c r="X58" s="116"/>
      <c r="Y58" s="295"/>
      <c r="Z58" s="296"/>
      <c r="AA58" s="117">
        <f>M58-J58</f>
        <v>-483.76655223148691</v>
      </c>
      <c r="AB58" s="110">
        <f>M58/J58</f>
        <v>0.86562040215792035</v>
      </c>
      <c r="AC58" s="291"/>
    </row>
    <row r="59" spans="1:29" ht="15.75" customHeight="1">
      <c r="A59" s="301"/>
      <c r="B59" s="100" t="s">
        <v>120</v>
      </c>
      <c r="C59" s="293" t="s">
        <v>134</v>
      </c>
      <c r="D59" s="294"/>
      <c r="E59" s="101">
        <v>14.28</v>
      </c>
      <c r="F59" s="102">
        <v>4313</v>
      </c>
      <c r="G59" s="103">
        <f t="shared" si="28"/>
        <v>61589.64</v>
      </c>
      <c r="H59" s="26"/>
      <c r="I59" s="104">
        <v>3</v>
      </c>
      <c r="J59" s="105">
        <v>3600</v>
      </c>
      <c r="K59" s="106">
        <f t="shared" si="29"/>
        <v>1200</v>
      </c>
      <c r="L59" s="107">
        <v>3</v>
      </c>
      <c r="M59" s="105">
        <f>F59/V59*60</f>
        <v>3117.2053804456914</v>
      </c>
      <c r="N59" s="106">
        <f>M59/L59</f>
        <v>1039.0684601485639</v>
      </c>
      <c r="O59" s="108">
        <f>L59-I59</f>
        <v>0</v>
      </c>
      <c r="P59" s="109">
        <f>N59-K59</f>
        <v>-160.93153985143613</v>
      </c>
      <c r="Q59" s="110">
        <f>N59/K59</f>
        <v>0.86589038345713654</v>
      </c>
      <c r="R59" s="307"/>
      <c r="S59" s="47">
        <v>0.41249999999999998</v>
      </c>
      <c r="T59" s="48">
        <v>0.47015046296296298</v>
      </c>
      <c r="U59" s="111">
        <v>14.999999999999947</v>
      </c>
      <c r="V59" s="112">
        <v>83.016666666666723</v>
      </c>
      <c r="W59" s="113"/>
      <c r="X59" s="116"/>
      <c r="Y59" s="295"/>
      <c r="Z59" s="296"/>
      <c r="AA59" s="117">
        <f>M59-J59</f>
        <v>-482.79461955430861</v>
      </c>
      <c r="AB59" s="110">
        <f>M59/J59</f>
        <v>0.86589038345713654</v>
      </c>
      <c r="AC59" s="291"/>
    </row>
    <row r="60" spans="1:29" ht="15.75" customHeight="1">
      <c r="A60" s="302"/>
      <c r="B60" s="100"/>
      <c r="C60" s="293"/>
      <c r="D60" s="294"/>
      <c r="E60" s="101"/>
      <c r="F60" s="102"/>
      <c r="G60" s="103"/>
      <c r="H60" s="13"/>
      <c r="I60" s="104"/>
      <c r="J60" s="105"/>
      <c r="K60" s="106"/>
      <c r="L60" s="118"/>
      <c r="M60" s="105"/>
      <c r="N60" s="106"/>
      <c r="O60" s="108"/>
      <c r="P60" s="109"/>
      <c r="Q60" s="110"/>
      <c r="R60" s="307"/>
      <c r="S60" s="47"/>
      <c r="T60" s="48"/>
      <c r="U60" s="111"/>
      <c r="V60" s="112"/>
      <c r="W60" s="113"/>
      <c r="X60" s="116"/>
      <c r="Y60" s="295"/>
      <c r="Z60" s="296"/>
      <c r="AA60" s="117"/>
      <c r="AB60" s="110"/>
      <c r="AC60" s="291"/>
    </row>
    <row r="61" spans="1:29" ht="15.75" customHeight="1">
      <c r="A61" s="302"/>
      <c r="B61" s="100"/>
      <c r="C61" s="293"/>
      <c r="D61" s="294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307"/>
      <c r="S61" s="47"/>
      <c r="T61" s="48"/>
      <c r="U61" s="111"/>
      <c r="V61" s="112"/>
      <c r="W61" s="113"/>
      <c r="X61" s="116"/>
      <c r="Y61" s="295"/>
      <c r="Z61" s="296"/>
      <c r="AA61" s="117"/>
      <c r="AB61" s="110"/>
      <c r="AC61" s="291"/>
    </row>
    <row r="62" spans="1:29" ht="15.75" customHeight="1">
      <c r="A62" s="302"/>
      <c r="B62" s="100"/>
      <c r="C62" s="293"/>
      <c r="D62" s="294"/>
      <c r="E62" s="101"/>
      <c r="F62" s="102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307"/>
      <c r="S62" s="47"/>
      <c r="T62" s="48"/>
      <c r="U62" s="111"/>
      <c r="V62" s="112"/>
      <c r="W62" s="113"/>
      <c r="X62" s="116"/>
      <c r="Y62" s="295"/>
      <c r="Z62" s="296"/>
      <c r="AA62" s="117"/>
      <c r="AB62" s="110"/>
      <c r="AC62" s="291"/>
    </row>
    <row r="63" spans="1:29" ht="15.75" customHeight="1">
      <c r="A63" s="302"/>
      <c r="B63" s="100"/>
      <c r="C63" s="293"/>
      <c r="D63" s="294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07"/>
      <c r="S63" s="47"/>
      <c r="T63" s="48"/>
      <c r="U63" s="111"/>
      <c r="V63" s="112"/>
      <c r="W63" s="113"/>
      <c r="X63" s="116"/>
      <c r="Y63" s="295"/>
      <c r="Z63" s="296"/>
      <c r="AA63" s="117"/>
      <c r="AB63" s="110"/>
      <c r="AC63" s="291"/>
    </row>
    <row r="64" spans="1:29" ht="15.75" customHeight="1">
      <c r="A64" s="302"/>
      <c r="B64" s="100"/>
      <c r="C64" s="293"/>
      <c r="D64" s="294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07"/>
      <c r="S64" s="47"/>
      <c r="T64" s="48"/>
      <c r="U64" s="111"/>
      <c r="V64" s="112"/>
      <c r="W64" s="113"/>
      <c r="X64" s="116"/>
      <c r="Y64" s="295"/>
      <c r="Z64" s="296"/>
      <c r="AA64" s="117"/>
      <c r="AB64" s="110"/>
      <c r="AC64" s="291"/>
    </row>
    <row r="65" spans="1:29" ht="15.75" customHeight="1">
      <c r="A65" s="302"/>
      <c r="B65" s="100"/>
      <c r="C65" s="293"/>
      <c r="D65" s="294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07"/>
      <c r="S65" s="47"/>
      <c r="T65" s="48"/>
      <c r="U65" s="111"/>
      <c r="V65" s="112"/>
      <c r="W65" s="113"/>
      <c r="X65" s="116"/>
      <c r="Y65" s="295"/>
      <c r="Z65" s="296"/>
      <c r="AA65" s="117"/>
      <c r="AB65" s="110"/>
      <c r="AC65" s="291"/>
    </row>
    <row r="66" spans="1:29" ht="15.75" customHeight="1">
      <c r="A66" s="302"/>
      <c r="B66" s="100"/>
      <c r="C66" s="293"/>
      <c r="D66" s="294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07"/>
      <c r="S66" s="47"/>
      <c r="T66" s="48"/>
      <c r="U66" s="111"/>
      <c r="V66" s="112"/>
      <c r="W66" s="126"/>
      <c r="X66" s="127"/>
      <c r="Y66" s="295"/>
      <c r="Z66" s="296"/>
      <c r="AA66" s="117"/>
      <c r="AB66" s="110"/>
      <c r="AC66" s="291"/>
    </row>
    <row r="67" spans="1:29" ht="15.75" customHeight="1">
      <c r="A67" s="302"/>
      <c r="B67" s="100"/>
      <c r="C67" s="293"/>
      <c r="D67" s="294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07"/>
      <c r="S67" s="47"/>
      <c r="T67" s="48"/>
      <c r="U67" s="111"/>
      <c r="V67" s="112"/>
      <c r="W67" s="126"/>
      <c r="X67" s="127"/>
      <c r="Y67" s="295"/>
      <c r="Z67" s="296"/>
      <c r="AA67" s="117"/>
      <c r="AB67" s="110"/>
      <c r="AC67" s="291"/>
    </row>
    <row r="68" spans="1:29" ht="15.75" customHeight="1">
      <c r="A68" s="302"/>
      <c r="B68" s="100"/>
      <c r="C68" s="293"/>
      <c r="D68" s="294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07"/>
      <c r="S68" s="47"/>
      <c r="T68" s="48"/>
      <c r="U68" s="111"/>
      <c r="V68" s="112"/>
      <c r="W68" s="126"/>
      <c r="X68" s="127"/>
      <c r="Y68" s="295"/>
      <c r="Z68" s="296"/>
      <c r="AA68" s="117"/>
      <c r="AB68" s="110"/>
      <c r="AC68" s="291"/>
    </row>
    <row r="69" spans="1:29" ht="15.75" customHeight="1">
      <c r="A69" s="302"/>
      <c r="B69" s="100"/>
      <c r="C69" s="293"/>
      <c r="D69" s="294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07"/>
      <c r="S69" s="47"/>
      <c r="T69" s="48"/>
      <c r="U69" s="111"/>
      <c r="V69" s="112"/>
      <c r="W69" s="126"/>
      <c r="X69" s="127"/>
      <c r="Y69" s="295"/>
      <c r="Z69" s="296"/>
      <c r="AA69" s="117"/>
      <c r="AB69" s="110"/>
      <c r="AC69" s="291"/>
    </row>
    <row r="70" spans="1:29" ht="15.75" customHeight="1">
      <c r="A70" s="302"/>
      <c r="B70" s="100"/>
      <c r="C70" s="293"/>
      <c r="D70" s="294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07"/>
      <c r="S70" s="47"/>
      <c r="T70" s="48"/>
      <c r="U70" s="111"/>
      <c r="V70" s="112"/>
      <c r="W70" s="126"/>
      <c r="X70" s="127"/>
      <c r="Y70" s="295"/>
      <c r="Z70" s="296"/>
      <c r="AA70" s="117"/>
      <c r="AB70" s="110"/>
      <c r="AC70" s="291"/>
    </row>
    <row r="71" spans="1:29" ht="15.75" customHeight="1">
      <c r="A71" s="302"/>
      <c r="B71" s="100"/>
      <c r="C71" s="293"/>
      <c r="D71" s="294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07"/>
      <c r="S71" s="119"/>
      <c r="T71" s="120"/>
      <c r="U71" s="130"/>
      <c r="V71" s="131"/>
      <c r="W71" s="126"/>
      <c r="X71" s="127"/>
      <c r="Y71" s="295"/>
      <c r="Z71" s="296"/>
      <c r="AA71" s="165"/>
      <c r="AB71" s="125"/>
      <c r="AC71" s="291"/>
    </row>
    <row r="72" spans="1:29" ht="15.75" customHeight="1" thickBot="1">
      <c r="A72" s="303"/>
      <c r="B72" s="133" t="s">
        <v>117</v>
      </c>
      <c r="C72" s="297"/>
      <c r="D72" s="297"/>
      <c r="E72" s="134"/>
      <c r="F72" s="99"/>
      <c r="G72" s="135"/>
      <c r="H72" s="69"/>
      <c r="I72" s="136">
        <f t="shared" ref="I72:J72" si="30">AVERAGE(I56:I71)</f>
        <v>3</v>
      </c>
      <c r="J72" s="137">
        <f t="shared" si="30"/>
        <v>3450</v>
      </c>
      <c r="K72" s="138">
        <f t="shared" ref="K72" si="31">J72/I72</f>
        <v>1150</v>
      </c>
      <c r="L72" s="136">
        <f t="shared" ref="L72:M72" si="32">AVERAGE(L56:L71)</f>
        <v>3</v>
      </c>
      <c r="M72" s="137">
        <f t="shared" si="32"/>
        <v>3009.3863883630743</v>
      </c>
      <c r="N72" s="138">
        <f>M72/L72</f>
        <v>1003.1287961210247</v>
      </c>
      <c r="O72" s="139">
        <f>L72-I72</f>
        <v>0</v>
      </c>
      <c r="P72" s="140">
        <f>N72-K72</f>
        <v>-146.87120387897528</v>
      </c>
      <c r="Q72" s="141">
        <f>N72/K72</f>
        <v>0.87228590967045627</v>
      </c>
      <c r="R72" s="308"/>
      <c r="S72" s="142">
        <f>S56</f>
        <v>0.29185185185185186</v>
      </c>
      <c r="T72" s="143">
        <f>INDEX(T56:T71,COUNTA(T56:T71))</f>
        <v>0.47015046296296298</v>
      </c>
      <c r="U72" s="144"/>
      <c r="V72" s="166"/>
      <c r="W72" s="99"/>
      <c r="X72" s="69"/>
      <c r="Y72" s="298"/>
      <c r="Z72" s="299"/>
      <c r="AA72" s="168">
        <f>M72-J72</f>
        <v>-440.61361163692573</v>
      </c>
      <c r="AB72" s="141">
        <f>M72/J72</f>
        <v>0.87228590967045627</v>
      </c>
      <c r="AC72" s="292"/>
    </row>
    <row r="73" spans="1:29" ht="15.75" customHeight="1">
      <c r="A73" s="311" t="s">
        <v>78</v>
      </c>
      <c r="B73" s="114" t="s">
        <v>120</v>
      </c>
      <c r="C73" s="304" t="s">
        <v>135</v>
      </c>
      <c r="D73" s="305"/>
      <c r="E73" s="147">
        <v>25.45</v>
      </c>
      <c r="F73" s="97">
        <v>635</v>
      </c>
      <c r="G73" s="148">
        <f t="shared" ref="G73:G76" si="33">E73*F73</f>
        <v>16160.75</v>
      </c>
      <c r="H73" s="149"/>
      <c r="I73" s="150">
        <v>4</v>
      </c>
      <c r="J73" s="151">
        <v>3300</v>
      </c>
      <c r="K73" s="152">
        <f>J73/I73</f>
        <v>825</v>
      </c>
      <c r="L73" s="153">
        <v>4</v>
      </c>
      <c r="M73" s="151">
        <f>F73/V73*60</f>
        <v>2923.2736572889999</v>
      </c>
      <c r="N73" s="152">
        <f>M73/L73</f>
        <v>730.81841432224996</v>
      </c>
      <c r="O73" s="154">
        <f>L73-I73</f>
        <v>0</v>
      </c>
      <c r="P73" s="155">
        <f>N73-K73</f>
        <v>-94.181585677750036</v>
      </c>
      <c r="Q73" s="156">
        <f>N73/K73</f>
        <v>0.88584050220878785</v>
      </c>
      <c r="R73" s="306">
        <f>Q89</f>
        <v>0.88830445235662547</v>
      </c>
      <c r="S73" s="157">
        <v>0.29166666666666669</v>
      </c>
      <c r="T73" s="158">
        <v>0.30071759259259262</v>
      </c>
      <c r="U73" s="159"/>
      <c r="V73" s="160">
        <v>13.033333333333346</v>
      </c>
      <c r="W73" s="158"/>
      <c r="X73" s="169"/>
      <c r="Y73" s="309"/>
      <c r="Z73" s="310"/>
      <c r="AA73" s="115">
        <f>M73-J73</f>
        <v>-376.72634271100014</v>
      </c>
      <c r="AB73" s="156">
        <f>M73/J73</f>
        <v>0.88584050220878785</v>
      </c>
      <c r="AC73" s="290">
        <f>AB89</f>
        <v>0.88830445235662536</v>
      </c>
    </row>
    <row r="74" spans="1:29" ht="15.75" customHeight="1">
      <c r="A74" s="312"/>
      <c r="B74" s="100" t="s">
        <v>120</v>
      </c>
      <c r="C74" s="293" t="s">
        <v>136</v>
      </c>
      <c r="D74" s="294"/>
      <c r="E74" s="101">
        <v>25.03</v>
      </c>
      <c r="F74" s="102">
        <v>1224</v>
      </c>
      <c r="G74" s="103">
        <f t="shared" si="33"/>
        <v>30636.720000000001</v>
      </c>
      <c r="H74" s="26"/>
      <c r="I74" s="104">
        <v>4</v>
      </c>
      <c r="J74" s="105">
        <v>3300</v>
      </c>
      <c r="K74" s="106">
        <f t="shared" si="29"/>
        <v>825</v>
      </c>
      <c r="L74" s="107">
        <v>4</v>
      </c>
      <c r="M74" s="105">
        <f>F74/V74*60</f>
        <v>2923.9548772395633</v>
      </c>
      <c r="N74" s="106">
        <f>M74/L74</f>
        <v>730.98871930989083</v>
      </c>
      <c r="O74" s="108">
        <f>L74-I74</f>
        <v>0</v>
      </c>
      <c r="P74" s="109">
        <f>N74-K74</f>
        <v>-94.011280690109174</v>
      </c>
      <c r="Q74" s="110">
        <f>N74/K74</f>
        <v>0.88604693249683741</v>
      </c>
      <c r="R74" s="307"/>
      <c r="S74" s="47">
        <v>0.31111111111111117</v>
      </c>
      <c r="T74" s="48">
        <v>0.32855324074074072</v>
      </c>
      <c r="U74" s="111">
        <v>14.966666666666715</v>
      </c>
      <c r="V74" s="112">
        <v>25.116666666666543</v>
      </c>
      <c r="W74" s="113"/>
      <c r="X74" s="13"/>
      <c r="Y74" s="295"/>
      <c r="Z74" s="296"/>
      <c r="AA74" s="117">
        <f>M74-J74</f>
        <v>-376.0451227604367</v>
      </c>
      <c r="AB74" s="110">
        <f>M74/J74</f>
        <v>0.88604693249683741</v>
      </c>
      <c r="AC74" s="291"/>
    </row>
    <row r="75" spans="1:29" ht="15.75" customHeight="1">
      <c r="A75" s="312"/>
      <c r="B75" s="100" t="s">
        <v>120</v>
      </c>
      <c r="C75" s="293" t="s">
        <v>137</v>
      </c>
      <c r="D75" s="294"/>
      <c r="E75" s="101">
        <v>24.82</v>
      </c>
      <c r="F75" s="102">
        <v>1449</v>
      </c>
      <c r="G75" s="103">
        <f t="shared" si="33"/>
        <v>35964.18</v>
      </c>
      <c r="H75" s="26"/>
      <c r="I75" s="104">
        <v>4</v>
      </c>
      <c r="J75" s="105">
        <v>3300</v>
      </c>
      <c r="K75" s="106">
        <f t="shared" si="29"/>
        <v>825</v>
      </c>
      <c r="L75" s="107">
        <v>4</v>
      </c>
      <c r="M75" s="105">
        <f>F75/V75*60</f>
        <v>2923.991031390136</v>
      </c>
      <c r="N75" s="106">
        <f>M75/L75</f>
        <v>730.99775784753399</v>
      </c>
      <c r="O75" s="108">
        <f>L75-I75</f>
        <v>0</v>
      </c>
      <c r="P75" s="109">
        <f>N75-K75</f>
        <v>-94.00224215246601</v>
      </c>
      <c r="Q75" s="110">
        <f>N75/K75</f>
        <v>0.88605788830004117</v>
      </c>
      <c r="R75" s="307"/>
      <c r="S75" s="47">
        <v>0.33907407407407408</v>
      </c>
      <c r="T75" s="48">
        <v>0.35972222222222222</v>
      </c>
      <c r="U75" s="111">
        <v>15.15000000000005</v>
      </c>
      <c r="V75" s="112">
        <v>29.73333333333332</v>
      </c>
      <c r="W75" s="113"/>
      <c r="X75" s="13"/>
      <c r="Y75" s="295"/>
      <c r="Z75" s="296"/>
      <c r="AA75" s="117">
        <f>M75-J75</f>
        <v>-376.00896860986404</v>
      </c>
      <c r="AB75" s="110">
        <f>M75/J75</f>
        <v>0.88605788830004117</v>
      </c>
      <c r="AC75" s="291"/>
    </row>
    <row r="76" spans="1:29" ht="15.75" customHeight="1">
      <c r="A76" s="312"/>
      <c r="B76" s="100" t="s">
        <v>120</v>
      </c>
      <c r="C76" s="293" t="s">
        <v>138</v>
      </c>
      <c r="D76" s="294"/>
      <c r="E76" s="101">
        <v>30</v>
      </c>
      <c r="F76" s="102">
        <v>2334</v>
      </c>
      <c r="G76" s="103">
        <f t="shared" si="33"/>
        <v>70020</v>
      </c>
      <c r="H76" s="26"/>
      <c r="I76" s="104">
        <v>3</v>
      </c>
      <c r="J76" s="105">
        <v>3000</v>
      </c>
      <c r="K76" s="106">
        <f t="shared" si="29"/>
        <v>1000</v>
      </c>
      <c r="L76" s="107">
        <v>3</v>
      </c>
      <c r="M76" s="105">
        <f>F76/V76*60</f>
        <v>2687.9078694817663</v>
      </c>
      <c r="N76" s="106">
        <f>M76/L76</f>
        <v>895.96928982725547</v>
      </c>
      <c r="O76" s="108">
        <f>L76-I76</f>
        <v>0</v>
      </c>
      <c r="P76" s="109">
        <f>N76-K76</f>
        <v>-104.03071017274453</v>
      </c>
      <c r="Q76" s="110">
        <f>N76/K76</f>
        <v>0.89596928982725543</v>
      </c>
      <c r="R76" s="307"/>
      <c r="S76" s="47">
        <v>0.37083333333333335</v>
      </c>
      <c r="T76" s="48">
        <v>0.4070138888888889</v>
      </c>
      <c r="U76" s="111">
        <v>16.000000000000021</v>
      </c>
      <c r="V76" s="112">
        <v>52.099999999999994</v>
      </c>
      <c r="W76" s="113"/>
      <c r="X76" s="116"/>
      <c r="Y76" s="295"/>
      <c r="Z76" s="296"/>
      <c r="AA76" s="117">
        <f>M76-J76</f>
        <v>-312.09213051823372</v>
      </c>
      <c r="AB76" s="110">
        <f>M76/J76</f>
        <v>0.89596928982725543</v>
      </c>
      <c r="AC76" s="291"/>
    </row>
    <row r="77" spans="1:29" ht="15.75" customHeight="1">
      <c r="A77" s="312"/>
      <c r="B77" s="100"/>
      <c r="C77" s="293"/>
      <c r="D77" s="294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307"/>
      <c r="S77" s="47"/>
      <c r="T77" s="48"/>
      <c r="U77" s="111"/>
      <c r="V77" s="112"/>
      <c r="W77" s="113"/>
      <c r="X77" s="116"/>
      <c r="Y77" s="295"/>
      <c r="Z77" s="296"/>
      <c r="AA77" s="117"/>
      <c r="AB77" s="110"/>
      <c r="AC77" s="291"/>
    </row>
    <row r="78" spans="1:29" ht="15.75" customHeight="1">
      <c r="A78" s="312"/>
      <c r="B78" s="100"/>
      <c r="C78" s="293"/>
      <c r="D78" s="294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07"/>
      <c r="S78" s="47"/>
      <c r="T78" s="48"/>
      <c r="U78" s="111"/>
      <c r="V78" s="112"/>
      <c r="W78" s="113"/>
      <c r="X78" s="50"/>
      <c r="Y78" s="295"/>
      <c r="Z78" s="296"/>
      <c r="AA78" s="117"/>
      <c r="AB78" s="110"/>
      <c r="AC78" s="291"/>
    </row>
    <row r="79" spans="1:29" ht="15.75" customHeight="1">
      <c r="A79" s="312"/>
      <c r="B79" s="100"/>
      <c r="C79" s="293"/>
      <c r="D79" s="294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307"/>
      <c r="S79" s="47"/>
      <c r="T79" s="48"/>
      <c r="U79" s="111"/>
      <c r="V79" s="112"/>
      <c r="W79" s="113"/>
      <c r="X79" s="116"/>
      <c r="Y79" s="295"/>
      <c r="Z79" s="296"/>
      <c r="AA79" s="117"/>
      <c r="AB79" s="110"/>
      <c r="AC79" s="291"/>
    </row>
    <row r="80" spans="1:29" ht="15.75" customHeight="1">
      <c r="A80" s="312"/>
      <c r="B80" s="100"/>
      <c r="C80" s="293"/>
      <c r="D80" s="294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07"/>
      <c r="S80" s="47"/>
      <c r="T80" s="48"/>
      <c r="U80" s="111"/>
      <c r="V80" s="112"/>
      <c r="W80" s="113"/>
      <c r="X80" s="116"/>
      <c r="Y80" s="295"/>
      <c r="Z80" s="296"/>
      <c r="AA80" s="117"/>
      <c r="AB80" s="110"/>
      <c r="AC80" s="291"/>
    </row>
    <row r="81" spans="1:29" ht="15.75" customHeight="1">
      <c r="A81" s="312"/>
      <c r="B81" s="100"/>
      <c r="C81" s="293"/>
      <c r="D81" s="294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07"/>
      <c r="S81" s="47"/>
      <c r="T81" s="48"/>
      <c r="U81" s="111"/>
      <c r="V81" s="112"/>
      <c r="W81" s="126"/>
      <c r="X81" s="127"/>
      <c r="Y81" s="295"/>
      <c r="Z81" s="296"/>
      <c r="AA81" s="117"/>
      <c r="AB81" s="110"/>
      <c r="AC81" s="291"/>
    </row>
    <row r="82" spans="1:29" ht="15.75" customHeight="1">
      <c r="A82" s="312"/>
      <c r="B82" s="100"/>
      <c r="C82" s="293"/>
      <c r="D82" s="294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07"/>
      <c r="S82" s="47"/>
      <c r="T82" s="48"/>
      <c r="U82" s="111"/>
      <c r="V82" s="112"/>
      <c r="W82" s="126"/>
      <c r="X82" s="127"/>
      <c r="Y82" s="295"/>
      <c r="Z82" s="296"/>
      <c r="AA82" s="117"/>
      <c r="AB82" s="110"/>
      <c r="AC82" s="291"/>
    </row>
    <row r="83" spans="1:29" ht="15.75" customHeight="1">
      <c r="A83" s="312"/>
      <c r="B83" s="100"/>
      <c r="C83" s="293"/>
      <c r="D83" s="294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07"/>
      <c r="S83" s="47"/>
      <c r="T83" s="48"/>
      <c r="U83" s="111"/>
      <c r="V83" s="112"/>
      <c r="W83" s="126"/>
      <c r="X83" s="127"/>
      <c r="Y83" s="295"/>
      <c r="Z83" s="296"/>
      <c r="AA83" s="117"/>
      <c r="AB83" s="110"/>
      <c r="AC83" s="291"/>
    </row>
    <row r="84" spans="1:29" ht="15.75" customHeight="1">
      <c r="A84" s="312"/>
      <c r="B84" s="100"/>
      <c r="C84" s="293"/>
      <c r="D84" s="294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07"/>
      <c r="S84" s="47"/>
      <c r="T84" s="48"/>
      <c r="U84" s="111"/>
      <c r="V84" s="112"/>
      <c r="W84" s="126"/>
      <c r="X84" s="127"/>
      <c r="Y84" s="295"/>
      <c r="Z84" s="296"/>
      <c r="AA84" s="117"/>
      <c r="AB84" s="110"/>
      <c r="AC84" s="291"/>
    </row>
    <row r="85" spans="1:29" ht="15.75" customHeight="1">
      <c r="A85" s="312"/>
      <c r="B85" s="100"/>
      <c r="C85" s="293"/>
      <c r="D85" s="294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07"/>
      <c r="S85" s="47"/>
      <c r="T85" s="48"/>
      <c r="U85" s="111"/>
      <c r="V85" s="112"/>
      <c r="W85" s="126"/>
      <c r="X85" s="127"/>
      <c r="Y85" s="295"/>
      <c r="Z85" s="296"/>
      <c r="AA85" s="117"/>
      <c r="AB85" s="110"/>
      <c r="AC85" s="291"/>
    </row>
    <row r="86" spans="1:29" ht="15.75" customHeight="1">
      <c r="A86" s="312"/>
      <c r="B86" s="100"/>
      <c r="C86" s="293"/>
      <c r="D86" s="294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07"/>
      <c r="S86" s="47"/>
      <c r="T86" s="48"/>
      <c r="U86" s="111"/>
      <c r="V86" s="112"/>
      <c r="W86" s="126"/>
      <c r="X86" s="127"/>
      <c r="Y86" s="295"/>
      <c r="Z86" s="296"/>
      <c r="AA86" s="117"/>
      <c r="AB86" s="110"/>
      <c r="AC86" s="291"/>
    </row>
    <row r="87" spans="1:29" ht="15.75" customHeight="1">
      <c r="A87" s="312"/>
      <c r="B87" s="100"/>
      <c r="C87" s="293"/>
      <c r="D87" s="294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07"/>
      <c r="S87" s="47"/>
      <c r="T87" s="48"/>
      <c r="U87" s="111"/>
      <c r="V87" s="112"/>
      <c r="W87" s="126"/>
      <c r="X87" s="127"/>
      <c r="Y87" s="295"/>
      <c r="Z87" s="296"/>
      <c r="AA87" s="117"/>
      <c r="AB87" s="110"/>
      <c r="AC87" s="291"/>
    </row>
    <row r="88" spans="1:29" ht="15.75" customHeight="1">
      <c r="A88" s="312"/>
      <c r="B88" s="100"/>
      <c r="C88" s="293"/>
      <c r="D88" s="294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07"/>
      <c r="S88" s="119"/>
      <c r="T88" s="120"/>
      <c r="U88" s="130"/>
      <c r="V88" s="131"/>
      <c r="W88" s="126"/>
      <c r="X88" s="127"/>
      <c r="Y88" s="295"/>
      <c r="Z88" s="296"/>
      <c r="AA88" s="165"/>
      <c r="AB88" s="125"/>
      <c r="AC88" s="291"/>
    </row>
    <row r="89" spans="1:29" ht="15.75" customHeight="1" thickBot="1">
      <c r="A89" s="313"/>
      <c r="B89" s="133" t="s">
        <v>117</v>
      </c>
      <c r="C89" s="297"/>
      <c r="D89" s="297"/>
      <c r="E89" s="134"/>
      <c r="F89" s="167"/>
      <c r="G89" s="135"/>
      <c r="H89" s="69"/>
      <c r="I89" s="136">
        <f t="shared" ref="I89:J89" si="34">AVERAGE(I73:I88)</f>
        <v>3.75</v>
      </c>
      <c r="J89" s="137">
        <f t="shared" si="34"/>
        <v>3225</v>
      </c>
      <c r="K89" s="138">
        <f t="shared" ref="K89" si="35">J89/I89</f>
        <v>860</v>
      </c>
      <c r="L89" s="136">
        <f t="shared" ref="L89:M89" si="36">AVERAGE(L73:L88)</f>
        <v>3.75</v>
      </c>
      <c r="M89" s="137">
        <f t="shared" si="36"/>
        <v>2864.7818588501168</v>
      </c>
      <c r="N89" s="138">
        <f>M89/L89</f>
        <v>763.94182902669786</v>
      </c>
      <c r="O89" s="139">
        <f>L89-I89</f>
        <v>0</v>
      </c>
      <c r="P89" s="140">
        <f>N89-K89</f>
        <v>-96.05817097330214</v>
      </c>
      <c r="Q89" s="141">
        <f>N89/K89</f>
        <v>0.88830445235662547</v>
      </c>
      <c r="R89" s="308"/>
      <c r="S89" s="142">
        <f>S73</f>
        <v>0.29166666666666669</v>
      </c>
      <c r="T89" s="143">
        <f>INDEX(T73:T88,COUNTA(T73:T88))</f>
        <v>0.4070138888888889</v>
      </c>
      <c r="U89" s="144"/>
      <c r="V89" s="166"/>
      <c r="W89" s="167"/>
      <c r="X89" s="138"/>
      <c r="Y89" s="298"/>
      <c r="Z89" s="299"/>
      <c r="AA89" s="168">
        <f>M89-J89</f>
        <v>-360.21814114988319</v>
      </c>
      <c r="AB89" s="141">
        <f>M89/J89</f>
        <v>0.88830445235662536</v>
      </c>
      <c r="AC89" s="292"/>
    </row>
    <row r="90" spans="1:29" ht="15.75" customHeight="1">
      <c r="A90" s="300" t="s">
        <v>139</v>
      </c>
      <c r="B90" s="114" t="s">
        <v>114</v>
      </c>
      <c r="C90" s="304" t="s">
        <v>140</v>
      </c>
      <c r="D90" s="305"/>
      <c r="E90" s="147">
        <v>25.64</v>
      </c>
      <c r="F90" s="97">
        <v>1171</v>
      </c>
      <c r="G90" s="148">
        <f t="shared" ref="G90:G93" si="37">E90*F90</f>
        <v>30024.440000000002</v>
      </c>
      <c r="H90" s="149"/>
      <c r="I90" s="150">
        <v>11</v>
      </c>
      <c r="J90" s="151">
        <v>3600</v>
      </c>
      <c r="K90" s="152">
        <f>J90/I90</f>
        <v>327.27272727272725</v>
      </c>
      <c r="L90" s="153">
        <v>11</v>
      </c>
      <c r="M90" s="151">
        <f>F90/V90*60</f>
        <v>3153.0291697830935</v>
      </c>
      <c r="N90" s="152">
        <f>M90/L90</f>
        <v>286.63901543482666</v>
      </c>
      <c r="O90" s="154">
        <f>L90-I90</f>
        <v>0</v>
      </c>
      <c r="P90" s="155">
        <f>N90-K90</f>
        <v>-40.633711837900591</v>
      </c>
      <c r="Q90" s="156">
        <f>N90/K90</f>
        <v>0.87584143605085929</v>
      </c>
      <c r="R90" s="306">
        <f>Q106</f>
        <v>0.86831864746862297</v>
      </c>
      <c r="S90" s="157">
        <v>0.70833333333333337</v>
      </c>
      <c r="T90" s="158">
        <v>0.72380787037037042</v>
      </c>
      <c r="U90" s="159"/>
      <c r="V90" s="160">
        <v>22.283333333333353</v>
      </c>
      <c r="W90" s="158"/>
      <c r="X90" s="169"/>
      <c r="Y90" s="309"/>
      <c r="Z90" s="310"/>
      <c r="AA90" s="115">
        <f>M90-J90</f>
        <v>-446.97083021690651</v>
      </c>
      <c r="AB90" s="156">
        <f>M90/J90</f>
        <v>0.87584143605085929</v>
      </c>
      <c r="AC90" s="290">
        <f>AB106</f>
        <v>0.86831864746862286</v>
      </c>
    </row>
    <row r="91" spans="1:29" ht="15.75" customHeight="1">
      <c r="A91" s="301"/>
      <c r="B91" s="100" t="s">
        <v>114</v>
      </c>
      <c r="C91" s="293" t="s">
        <v>141</v>
      </c>
      <c r="D91" s="294"/>
      <c r="E91" s="101">
        <v>29.52</v>
      </c>
      <c r="F91" s="102">
        <v>1429</v>
      </c>
      <c r="G91" s="103">
        <f t="shared" si="37"/>
        <v>42184.08</v>
      </c>
      <c r="H91" s="26"/>
      <c r="I91" s="104">
        <v>17</v>
      </c>
      <c r="J91" s="105">
        <v>3600</v>
      </c>
      <c r="K91" s="106">
        <f t="shared" si="29"/>
        <v>211.76470588235293</v>
      </c>
      <c r="L91" s="107">
        <v>17</v>
      </c>
      <c r="M91" s="105">
        <f>F91/V91*60</f>
        <v>3119.7089144936285</v>
      </c>
      <c r="N91" s="106">
        <f>M91/L91</f>
        <v>183.51228908786049</v>
      </c>
      <c r="O91" s="108">
        <f>L91-I91</f>
        <v>0</v>
      </c>
      <c r="P91" s="109">
        <f>N91-K91</f>
        <v>-28.252416794492433</v>
      </c>
      <c r="Q91" s="110">
        <f>N91/K91</f>
        <v>0.8665858095815635</v>
      </c>
      <c r="R91" s="307"/>
      <c r="S91" s="47">
        <v>0.7270833333333333</v>
      </c>
      <c r="T91" s="48">
        <v>0.74616898148148147</v>
      </c>
      <c r="U91" s="111">
        <v>4.7166666666665513</v>
      </c>
      <c r="V91" s="112">
        <v>27.483333333333366</v>
      </c>
      <c r="W91" s="113"/>
      <c r="X91" s="13"/>
      <c r="Y91" s="295"/>
      <c r="Z91" s="296"/>
      <c r="AA91" s="117">
        <f>M91-J91</f>
        <v>-480.29108550637147</v>
      </c>
      <c r="AB91" s="110">
        <f>M91/J91</f>
        <v>0.8665858095815635</v>
      </c>
      <c r="AC91" s="291"/>
    </row>
    <row r="92" spans="1:29" ht="15.75" customHeight="1">
      <c r="A92" s="301"/>
      <c r="B92" s="100" t="s">
        <v>114</v>
      </c>
      <c r="C92" s="293" t="s">
        <v>142</v>
      </c>
      <c r="D92" s="294"/>
      <c r="E92" s="101">
        <v>29.85</v>
      </c>
      <c r="F92" s="102">
        <v>1542</v>
      </c>
      <c r="G92" s="103">
        <f t="shared" si="37"/>
        <v>46028.700000000004</v>
      </c>
      <c r="H92" s="26"/>
      <c r="I92" s="104">
        <v>17</v>
      </c>
      <c r="J92" s="105">
        <v>3600</v>
      </c>
      <c r="K92" s="106">
        <f t="shared" si="29"/>
        <v>211.76470588235293</v>
      </c>
      <c r="L92" s="107">
        <v>17</v>
      </c>
      <c r="M92" s="105">
        <f>F92/V92*60</f>
        <v>3116.9006176305388</v>
      </c>
      <c r="N92" s="106">
        <f>M92/L92</f>
        <v>183.34709515473759</v>
      </c>
      <c r="O92" s="108">
        <f>L92-I92</f>
        <v>0</v>
      </c>
      <c r="P92" s="109">
        <f>N92-K92</f>
        <v>-28.41761072761534</v>
      </c>
      <c r="Q92" s="110">
        <f>N92/K92</f>
        <v>0.86580572711959425</v>
      </c>
      <c r="R92" s="307"/>
      <c r="S92" s="47">
        <v>0.74952546296296296</v>
      </c>
      <c r="T92" s="48">
        <v>0.77013888888888893</v>
      </c>
      <c r="U92" s="111">
        <v>4.8333333333333428</v>
      </c>
      <c r="V92" s="112">
        <v>29.68333333333339</v>
      </c>
      <c r="W92" s="113"/>
      <c r="X92" s="13"/>
      <c r="Y92" s="295"/>
      <c r="Z92" s="296"/>
      <c r="AA92" s="117">
        <f>M92-J92</f>
        <v>-483.09938236946118</v>
      </c>
      <c r="AB92" s="110">
        <f>M92/J92</f>
        <v>0.86580572711959414</v>
      </c>
      <c r="AC92" s="291"/>
    </row>
    <row r="93" spans="1:29" ht="15.75" customHeight="1">
      <c r="A93" s="301"/>
      <c r="B93" s="100" t="s">
        <v>120</v>
      </c>
      <c r="C93" s="293" t="s">
        <v>143</v>
      </c>
      <c r="D93" s="294"/>
      <c r="E93" s="101">
        <v>28.57</v>
      </c>
      <c r="F93" s="102">
        <v>1455</v>
      </c>
      <c r="G93" s="103">
        <f t="shared" si="37"/>
        <v>41569.35</v>
      </c>
      <c r="H93" s="26"/>
      <c r="I93" s="104">
        <v>12</v>
      </c>
      <c r="J93" s="105">
        <v>3600</v>
      </c>
      <c r="K93" s="106">
        <f t="shared" si="29"/>
        <v>300</v>
      </c>
      <c r="L93" s="107">
        <v>12</v>
      </c>
      <c r="M93" s="105">
        <f>F93/V93*60</f>
        <v>3114.1498216409086</v>
      </c>
      <c r="N93" s="106">
        <f>M93/L93</f>
        <v>259.51248513674238</v>
      </c>
      <c r="O93" s="108">
        <f>L93-I93</f>
        <v>0</v>
      </c>
      <c r="P93" s="109">
        <f>N93-K93</f>
        <v>-40.487514863257616</v>
      </c>
      <c r="Q93" s="110">
        <f>N93/K93</f>
        <v>0.86504161712247463</v>
      </c>
      <c r="R93" s="307"/>
      <c r="S93" s="47">
        <v>0.77430555555555558</v>
      </c>
      <c r="T93" s="48">
        <v>0.79377314814814814</v>
      </c>
      <c r="U93" s="111">
        <v>5.9999999999999787</v>
      </c>
      <c r="V93" s="112">
        <v>28.033333333333292</v>
      </c>
      <c r="W93" s="113"/>
      <c r="X93" s="116"/>
      <c r="Y93" s="295"/>
      <c r="Z93" s="296"/>
      <c r="AA93" s="117">
        <f>M93-J93</f>
        <v>-485.85017835909139</v>
      </c>
      <c r="AB93" s="110">
        <f>M93/J93</f>
        <v>0.86504161712247463</v>
      </c>
      <c r="AC93" s="291"/>
    </row>
    <row r="94" spans="1:29" ht="15.75" customHeight="1">
      <c r="A94" s="302"/>
      <c r="B94" s="100"/>
      <c r="C94" s="293"/>
      <c r="D94" s="294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307"/>
      <c r="S94" s="47"/>
      <c r="T94" s="48"/>
      <c r="U94" s="111"/>
      <c r="V94" s="112"/>
      <c r="W94" s="113"/>
      <c r="X94" s="116"/>
      <c r="Y94" s="295"/>
      <c r="Z94" s="296"/>
      <c r="AA94" s="117"/>
      <c r="AB94" s="110"/>
      <c r="AC94" s="291"/>
    </row>
    <row r="95" spans="1:29" ht="15.75" customHeight="1">
      <c r="A95" s="302"/>
      <c r="B95" s="100"/>
      <c r="C95" s="293"/>
      <c r="D95" s="294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07"/>
      <c r="S95" s="47"/>
      <c r="T95" s="48"/>
      <c r="U95" s="111"/>
      <c r="V95" s="112"/>
      <c r="W95" s="113"/>
      <c r="X95" s="50"/>
      <c r="Y95" s="295"/>
      <c r="Z95" s="296"/>
      <c r="AA95" s="117"/>
      <c r="AB95" s="110"/>
      <c r="AC95" s="291"/>
    </row>
    <row r="96" spans="1:29" ht="15.75" customHeight="1">
      <c r="A96" s="302"/>
      <c r="B96" s="100"/>
      <c r="C96" s="293"/>
      <c r="D96" s="294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307"/>
      <c r="S96" s="47"/>
      <c r="T96" s="48"/>
      <c r="U96" s="111"/>
      <c r="V96" s="112"/>
      <c r="W96" s="113"/>
      <c r="X96" s="116"/>
      <c r="Y96" s="295"/>
      <c r="Z96" s="296"/>
      <c r="AA96" s="117"/>
      <c r="AB96" s="110"/>
      <c r="AC96" s="291"/>
    </row>
    <row r="97" spans="1:29" ht="15.75" customHeight="1">
      <c r="A97" s="302"/>
      <c r="B97" s="100"/>
      <c r="C97" s="293"/>
      <c r="D97" s="294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07"/>
      <c r="S97" s="47"/>
      <c r="T97" s="48"/>
      <c r="U97" s="111"/>
      <c r="V97" s="112"/>
      <c r="W97" s="113"/>
      <c r="X97" s="116"/>
      <c r="Y97" s="295"/>
      <c r="Z97" s="296"/>
      <c r="AA97" s="117"/>
      <c r="AB97" s="110"/>
      <c r="AC97" s="291"/>
    </row>
    <row r="98" spans="1:29" ht="15.75" customHeight="1">
      <c r="A98" s="302"/>
      <c r="B98" s="100"/>
      <c r="C98" s="293"/>
      <c r="D98" s="294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07"/>
      <c r="S98" s="47"/>
      <c r="T98" s="48"/>
      <c r="U98" s="111"/>
      <c r="V98" s="112"/>
      <c r="W98" s="126"/>
      <c r="X98" s="127"/>
      <c r="Y98" s="295"/>
      <c r="Z98" s="296"/>
      <c r="AA98" s="117"/>
      <c r="AB98" s="110"/>
      <c r="AC98" s="291"/>
    </row>
    <row r="99" spans="1:29" ht="15.75" customHeight="1">
      <c r="A99" s="302"/>
      <c r="B99" s="100"/>
      <c r="C99" s="293"/>
      <c r="D99" s="294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07"/>
      <c r="S99" s="47"/>
      <c r="T99" s="48"/>
      <c r="U99" s="111"/>
      <c r="V99" s="112"/>
      <c r="W99" s="126"/>
      <c r="X99" s="127"/>
      <c r="Y99" s="295"/>
      <c r="Z99" s="296"/>
      <c r="AA99" s="117"/>
      <c r="AB99" s="110"/>
      <c r="AC99" s="291"/>
    </row>
    <row r="100" spans="1:29" ht="15.75" customHeight="1">
      <c r="A100" s="302"/>
      <c r="B100" s="100"/>
      <c r="C100" s="293"/>
      <c r="D100" s="294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07"/>
      <c r="S100" s="47"/>
      <c r="T100" s="48"/>
      <c r="U100" s="111"/>
      <c r="V100" s="112"/>
      <c r="W100" s="126"/>
      <c r="X100" s="127"/>
      <c r="Y100" s="295"/>
      <c r="Z100" s="296"/>
      <c r="AA100" s="117"/>
      <c r="AB100" s="110"/>
      <c r="AC100" s="291"/>
    </row>
    <row r="101" spans="1:29" ht="15.75" customHeight="1">
      <c r="A101" s="302"/>
      <c r="B101" s="100"/>
      <c r="C101" s="293"/>
      <c r="D101" s="294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07"/>
      <c r="S101" s="47"/>
      <c r="T101" s="48"/>
      <c r="U101" s="111"/>
      <c r="V101" s="112"/>
      <c r="W101" s="126"/>
      <c r="X101" s="127"/>
      <c r="Y101" s="295"/>
      <c r="Z101" s="296"/>
      <c r="AA101" s="117"/>
      <c r="AB101" s="110"/>
      <c r="AC101" s="291"/>
    </row>
    <row r="102" spans="1:29" ht="15.75" customHeight="1">
      <c r="A102" s="302"/>
      <c r="B102" s="100"/>
      <c r="C102" s="293"/>
      <c r="D102" s="294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07"/>
      <c r="S102" s="47"/>
      <c r="T102" s="48"/>
      <c r="U102" s="111"/>
      <c r="V102" s="112"/>
      <c r="W102" s="126"/>
      <c r="X102" s="127"/>
      <c r="Y102" s="295"/>
      <c r="Z102" s="296"/>
      <c r="AA102" s="117"/>
      <c r="AB102" s="110"/>
      <c r="AC102" s="291"/>
    </row>
    <row r="103" spans="1:29" ht="15.75" customHeight="1">
      <c r="A103" s="302"/>
      <c r="B103" s="100"/>
      <c r="C103" s="293"/>
      <c r="D103" s="294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07"/>
      <c r="S103" s="47"/>
      <c r="T103" s="48"/>
      <c r="U103" s="111"/>
      <c r="V103" s="112"/>
      <c r="W103" s="126"/>
      <c r="X103" s="127"/>
      <c r="Y103" s="295"/>
      <c r="Z103" s="296"/>
      <c r="AA103" s="117"/>
      <c r="AB103" s="110"/>
      <c r="AC103" s="291"/>
    </row>
    <row r="104" spans="1:29" ht="15.75" customHeight="1">
      <c r="A104" s="302"/>
      <c r="B104" s="100"/>
      <c r="C104" s="293"/>
      <c r="D104" s="294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07"/>
      <c r="S104" s="47"/>
      <c r="T104" s="48"/>
      <c r="U104" s="111"/>
      <c r="V104" s="112"/>
      <c r="W104" s="126"/>
      <c r="X104" s="127"/>
      <c r="Y104" s="295"/>
      <c r="Z104" s="296"/>
      <c r="AA104" s="117"/>
      <c r="AB104" s="110"/>
      <c r="AC104" s="291"/>
    </row>
    <row r="105" spans="1:29" ht="15.75" customHeight="1">
      <c r="A105" s="302"/>
      <c r="B105" s="100"/>
      <c r="C105" s="293"/>
      <c r="D105" s="294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07"/>
      <c r="S105" s="119"/>
      <c r="T105" s="120"/>
      <c r="U105" s="130"/>
      <c r="V105" s="131"/>
      <c r="W105" s="126"/>
      <c r="X105" s="127"/>
      <c r="Y105" s="295"/>
      <c r="Z105" s="296"/>
      <c r="AA105" s="165"/>
      <c r="AB105" s="125"/>
      <c r="AC105" s="291"/>
    </row>
    <row r="106" spans="1:29" ht="15.75" customHeight="1" thickBot="1">
      <c r="A106" s="303"/>
      <c r="B106" s="133" t="s">
        <v>117</v>
      </c>
      <c r="C106" s="297"/>
      <c r="D106" s="297"/>
      <c r="E106" s="134"/>
      <c r="F106" s="167"/>
      <c r="G106" s="135"/>
      <c r="H106" s="69"/>
      <c r="I106" s="136">
        <f t="shared" ref="I106:J106" si="38">AVERAGE(I90:I105)</f>
        <v>14.25</v>
      </c>
      <c r="J106" s="137">
        <f t="shared" si="38"/>
        <v>3600</v>
      </c>
      <c r="K106" s="138">
        <f t="shared" ref="K106" si="39">J106/I106</f>
        <v>252.63157894736841</v>
      </c>
      <c r="L106" s="136">
        <f t="shared" ref="L106:M106" si="40">AVERAGE(L90:L105)</f>
        <v>14.25</v>
      </c>
      <c r="M106" s="137">
        <f t="shared" si="40"/>
        <v>3125.9471308870425</v>
      </c>
      <c r="N106" s="138">
        <f t="shared" ref="N106:N111" si="41">M106/L106</f>
        <v>219.36471093944158</v>
      </c>
      <c r="O106" s="139">
        <f t="shared" ref="O106:O111" si="42">L106-I106</f>
        <v>0</v>
      </c>
      <c r="P106" s="140">
        <f t="shared" ref="P106:P111" si="43">N106-K106</f>
        <v>-33.266868007926831</v>
      </c>
      <c r="Q106" s="141">
        <f t="shared" ref="Q106:Q111" si="44">N106/K106</f>
        <v>0.86831864746862297</v>
      </c>
      <c r="R106" s="308"/>
      <c r="S106" s="142">
        <f>S90</f>
        <v>0.70833333333333337</v>
      </c>
      <c r="T106" s="143">
        <f>INDEX(T90:T105,COUNTA(T90:T105))</f>
        <v>0.79377314814814814</v>
      </c>
      <c r="U106" s="144"/>
      <c r="V106" s="166"/>
      <c r="W106" s="167"/>
      <c r="X106" s="138"/>
      <c r="Y106" s="298"/>
      <c r="Z106" s="299"/>
      <c r="AA106" s="168">
        <f t="shared" ref="AA106:AA111" si="45">M106-J106</f>
        <v>-474.05286911295752</v>
      </c>
      <c r="AB106" s="141">
        <f t="shared" ref="AB106:AB111" si="46">M106/J106</f>
        <v>0.86831864746862286</v>
      </c>
      <c r="AC106" s="292"/>
    </row>
    <row r="107" spans="1:29" ht="15.75" customHeight="1">
      <c r="A107" s="311" t="s">
        <v>144</v>
      </c>
      <c r="B107" s="114" t="s">
        <v>120</v>
      </c>
      <c r="C107" s="304" t="s">
        <v>217</v>
      </c>
      <c r="D107" s="305"/>
      <c r="E107" s="147">
        <v>22.48</v>
      </c>
      <c r="F107" s="97">
        <v>2081</v>
      </c>
      <c r="G107" s="148">
        <f t="shared" ref="G107:G111" si="47">E107*F107</f>
        <v>46780.88</v>
      </c>
      <c r="H107" s="149"/>
      <c r="I107" s="150">
        <v>5</v>
      </c>
      <c r="J107" s="151">
        <v>3000</v>
      </c>
      <c r="K107" s="152">
        <f>J107/I107</f>
        <v>600</v>
      </c>
      <c r="L107" s="153">
        <v>5</v>
      </c>
      <c r="M107" s="151">
        <f>F107/V107*60</f>
        <v>2660.3693181818162</v>
      </c>
      <c r="N107" s="152">
        <f t="shared" si="41"/>
        <v>532.07386363636328</v>
      </c>
      <c r="O107" s="154">
        <f t="shared" si="42"/>
        <v>0</v>
      </c>
      <c r="P107" s="155">
        <f t="shared" si="43"/>
        <v>-67.926136363636715</v>
      </c>
      <c r="Q107" s="156">
        <f t="shared" si="44"/>
        <v>0.88678977272727211</v>
      </c>
      <c r="R107" s="306">
        <f>Q123</f>
        <v>0.89167877556220121</v>
      </c>
      <c r="S107" s="157">
        <v>0.70837962962962964</v>
      </c>
      <c r="T107" s="158">
        <v>0.74097222222222225</v>
      </c>
      <c r="U107" s="159"/>
      <c r="V107" s="160">
        <v>46.933333333333366</v>
      </c>
      <c r="W107" s="161"/>
      <c r="X107" s="162"/>
      <c r="Y107" s="309"/>
      <c r="Z107" s="310"/>
      <c r="AA107" s="115">
        <f t="shared" si="45"/>
        <v>-339.6306818181838</v>
      </c>
      <c r="AB107" s="156">
        <f t="shared" si="46"/>
        <v>0.88678977272727211</v>
      </c>
      <c r="AC107" s="290">
        <f>AB123</f>
        <v>0.89167877556220121</v>
      </c>
    </row>
    <row r="108" spans="1:29" ht="15.75" customHeight="1">
      <c r="A108" s="312"/>
      <c r="B108" s="100" t="s">
        <v>120</v>
      </c>
      <c r="C108" s="293" t="s">
        <v>148</v>
      </c>
      <c r="D108" s="294"/>
      <c r="E108" s="101">
        <v>24.54</v>
      </c>
      <c r="F108" s="102">
        <v>2155</v>
      </c>
      <c r="G108" s="103">
        <f t="shared" si="47"/>
        <v>52883.7</v>
      </c>
      <c r="H108" s="26"/>
      <c r="I108" s="104">
        <v>4</v>
      </c>
      <c r="J108" s="105">
        <v>3000</v>
      </c>
      <c r="K108" s="106">
        <f t="shared" ref="K108:K111" si="48">J108/I108</f>
        <v>750</v>
      </c>
      <c r="L108" s="107">
        <v>4</v>
      </c>
      <c r="M108" s="105">
        <f>F108/V108*60</f>
        <v>2660.4938271604897</v>
      </c>
      <c r="N108" s="106">
        <f t="shared" si="41"/>
        <v>665.12345679012242</v>
      </c>
      <c r="O108" s="108">
        <f t="shared" si="42"/>
        <v>0</v>
      </c>
      <c r="P108" s="109">
        <f t="shared" si="43"/>
        <v>-84.876543209877582</v>
      </c>
      <c r="Q108" s="110">
        <f t="shared" si="44"/>
        <v>0.88683127572016318</v>
      </c>
      <c r="R108" s="307"/>
      <c r="S108" s="47">
        <v>0.74472222222222217</v>
      </c>
      <c r="T108" s="48">
        <v>0.77847222222222223</v>
      </c>
      <c r="U108" s="111">
        <v>5.3999999999998849</v>
      </c>
      <c r="V108" s="112">
        <v>48.60000000000008</v>
      </c>
      <c r="W108" s="113"/>
      <c r="X108" s="116"/>
      <c r="Y108" s="295"/>
      <c r="Z108" s="296"/>
      <c r="AA108" s="117">
        <f t="shared" si="45"/>
        <v>-339.50617283951033</v>
      </c>
      <c r="AB108" s="110">
        <f t="shared" si="46"/>
        <v>0.88683127572016318</v>
      </c>
      <c r="AC108" s="291"/>
    </row>
    <row r="109" spans="1:29" ht="15.75" customHeight="1">
      <c r="A109" s="312"/>
      <c r="B109" s="100" t="s">
        <v>120</v>
      </c>
      <c r="C109" s="293" t="s">
        <v>146</v>
      </c>
      <c r="D109" s="294"/>
      <c r="E109" s="101">
        <v>18.18</v>
      </c>
      <c r="F109" s="102">
        <v>599</v>
      </c>
      <c r="G109" s="103">
        <f t="shared" si="47"/>
        <v>10889.82</v>
      </c>
      <c r="H109" s="26"/>
      <c r="I109" s="104">
        <v>4</v>
      </c>
      <c r="J109" s="105">
        <v>3300</v>
      </c>
      <c r="K109" s="106">
        <f t="shared" si="48"/>
        <v>825</v>
      </c>
      <c r="L109" s="107">
        <v>4</v>
      </c>
      <c r="M109" s="105">
        <f>F109/V109*60</f>
        <v>2949.9316005471865</v>
      </c>
      <c r="N109" s="106">
        <f t="shared" si="41"/>
        <v>737.48290013679662</v>
      </c>
      <c r="O109" s="108">
        <f t="shared" si="42"/>
        <v>0</v>
      </c>
      <c r="P109" s="109">
        <f t="shared" si="43"/>
        <v>-87.517099863203384</v>
      </c>
      <c r="Q109" s="110">
        <f t="shared" si="44"/>
        <v>0.89391866683248078</v>
      </c>
      <c r="R109" s="307"/>
      <c r="S109" s="47">
        <v>0.78194444444444444</v>
      </c>
      <c r="T109" s="48">
        <v>0.79040509259259262</v>
      </c>
      <c r="U109" s="111">
        <v>4.9999999999999822</v>
      </c>
      <c r="V109" s="112">
        <v>12.183333333333373</v>
      </c>
      <c r="W109" s="113"/>
      <c r="X109" s="116"/>
      <c r="Y109" s="295"/>
      <c r="Z109" s="296"/>
      <c r="AA109" s="117">
        <f t="shared" si="45"/>
        <v>-350.06839945281354</v>
      </c>
      <c r="AB109" s="110">
        <f t="shared" si="46"/>
        <v>0.89391866683248078</v>
      </c>
      <c r="AC109" s="291"/>
    </row>
    <row r="110" spans="1:29" ht="15.75" customHeight="1">
      <c r="A110" s="312"/>
      <c r="B110" s="100" t="s">
        <v>120</v>
      </c>
      <c r="C110" s="293" t="s">
        <v>145</v>
      </c>
      <c r="D110" s="294"/>
      <c r="E110" s="101">
        <v>16.7</v>
      </c>
      <c r="F110" s="102">
        <v>1378</v>
      </c>
      <c r="G110" s="103">
        <f t="shared" si="47"/>
        <v>23012.6</v>
      </c>
      <c r="H110" s="26"/>
      <c r="I110" s="104">
        <v>3</v>
      </c>
      <c r="J110" s="105">
        <v>3300</v>
      </c>
      <c r="K110" s="106">
        <f t="shared" si="48"/>
        <v>1100</v>
      </c>
      <c r="L110" s="107">
        <v>3</v>
      </c>
      <c r="M110" s="105">
        <f>F110/V110*60</f>
        <v>2951.100535395597</v>
      </c>
      <c r="N110" s="106">
        <f t="shared" si="41"/>
        <v>983.70017846519897</v>
      </c>
      <c r="O110" s="108">
        <f t="shared" si="42"/>
        <v>0</v>
      </c>
      <c r="P110" s="109">
        <f t="shared" si="43"/>
        <v>-116.29982153480103</v>
      </c>
      <c r="Q110" s="110">
        <f t="shared" si="44"/>
        <v>0.89427288951381723</v>
      </c>
      <c r="R110" s="307"/>
      <c r="S110" s="47">
        <v>0.79374999999999996</v>
      </c>
      <c r="T110" s="48">
        <v>0.81320601851851848</v>
      </c>
      <c r="U110" s="111">
        <v>4.816666666666567</v>
      </c>
      <c r="V110" s="112">
        <v>28.016666666666676</v>
      </c>
      <c r="W110" s="113"/>
      <c r="X110" s="116"/>
      <c r="Y110" s="295"/>
      <c r="Z110" s="296"/>
      <c r="AA110" s="117">
        <f t="shared" si="45"/>
        <v>-348.89946460440297</v>
      </c>
      <c r="AB110" s="110">
        <f t="shared" si="46"/>
        <v>0.89427288951381734</v>
      </c>
      <c r="AC110" s="291"/>
    </row>
    <row r="111" spans="1:29" ht="15.75" customHeight="1">
      <c r="A111" s="312"/>
      <c r="B111" s="100" t="s">
        <v>120</v>
      </c>
      <c r="C111" s="293" t="s">
        <v>150</v>
      </c>
      <c r="D111" s="294"/>
      <c r="E111" s="101">
        <v>17.89</v>
      </c>
      <c r="F111" s="102">
        <v>4001</v>
      </c>
      <c r="G111" s="103">
        <f t="shared" si="47"/>
        <v>71577.89</v>
      </c>
      <c r="H111" s="13"/>
      <c r="I111" s="104">
        <v>4</v>
      </c>
      <c r="J111" s="105">
        <v>3300</v>
      </c>
      <c r="K111" s="106">
        <f t="shared" si="48"/>
        <v>825</v>
      </c>
      <c r="L111" s="118">
        <v>4</v>
      </c>
      <c r="M111" s="105">
        <f>F111/V111*60</f>
        <v>2955.7972501539089</v>
      </c>
      <c r="N111" s="106">
        <f t="shared" si="41"/>
        <v>738.94931253847722</v>
      </c>
      <c r="O111" s="108">
        <f t="shared" si="42"/>
        <v>0</v>
      </c>
      <c r="P111" s="109">
        <f t="shared" si="43"/>
        <v>-86.050687461522784</v>
      </c>
      <c r="Q111" s="110">
        <f t="shared" si="44"/>
        <v>0.89569613641027546</v>
      </c>
      <c r="R111" s="307"/>
      <c r="S111" s="47">
        <v>0.81666666666666665</v>
      </c>
      <c r="T111" s="48">
        <v>0.87306712962962962</v>
      </c>
      <c r="U111" s="111">
        <v>4.9833333333333663</v>
      </c>
      <c r="V111" s="112">
        <v>81.216666666666683</v>
      </c>
      <c r="W111" s="113"/>
      <c r="X111" s="116"/>
      <c r="Y111" s="295"/>
      <c r="Z111" s="296"/>
      <c r="AA111" s="117">
        <f t="shared" si="45"/>
        <v>-344.20274984609114</v>
      </c>
      <c r="AB111" s="110">
        <f t="shared" si="46"/>
        <v>0.89569613641027546</v>
      </c>
      <c r="AC111" s="291"/>
    </row>
    <row r="112" spans="1:29" ht="15.75" customHeight="1">
      <c r="A112" s="312"/>
      <c r="B112" s="100"/>
      <c r="C112" s="293"/>
      <c r="D112" s="294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07"/>
      <c r="S112" s="47"/>
      <c r="T112" s="48"/>
      <c r="U112" s="111"/>
      <c r="V112" s="112"/>
      <c r="W112" s="113"/>
      <c r="X112" s="116"/>
      <c r="Y112" s="295"/>
      <c r="Z112" s="296"/>
      <c r="AA112" s="117"/>
      <c r="AB112" s="110"/>
      <c r="AC112" s="291"/>
    </row>
    <row r="113" spans="1:29" ht="15.75" customHeight="1">
      <c r="A113" s="312"/>
      <c r="B113" s="100"/>
      <c r="C113" s="293"/>
      <c r="D113" s="294"/>
      <c r="E113" s="101"/>
      <c r="F113" s="102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307"/>
      <c r="S113" s="47"/>
      <c r="T113" s="48"/>
      <c r="U113" s="111"/>
      <c r="V113" s="112"/>
      <c r="W113" s="113"/>
      <c r="X113" s="116"/>
      <c r="Y113" s="295"/>
      <c r="Z113" s="296"/>
      <c r="AA113" s="117"/>
      <c r="AB113" s="110"/>
      <c r="AC113" s="291"/>
    </row>
    <row r="114" spans="1:29" ht="15.75" customHeight="1">
      <c r="A114" s="312"/>
      <c r="B114" s="100"/>
      <c r="C114" s="293"/>
      <c r="D114" s="294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07"/>
      <c r="S114" s="47"/>
      <c r="T114" s="48"/>
      <c r="U114" s="111"/>
      <c r="V114" s="112"/>
      <c r="W114" s="113"/>
      <c r="X114" s="116"/>
      <c r="Y114" s="295"/>
      <c r="Z114" s="296"/>
      <c r="AA114" s="117"/>
      <c r="AB114" s="110"/>
      <c r="AC114" s="291"/>
    </row>
    <row r="115" spans="1:29" ht="15.75" customHeight="1">
      <c r="A115" s="312"/>
      <c r="B115" s="100"/>
      <c r="C115" s="293"/>
      <c r="D115" s="294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07"/>
      <c r="S115" s="47"/>
      <c r="T115" s="48"/>
      <c r="U115" s="111"/>
      <c r="V115" s="112"/>
      <c r="W115" s="113"/>
      <c r="X115" s="116"/>
      <c r="Y115" s="295"/>
      <c r="Z115" s="296"/>
      <c r="AA115" s="117"/>
      <c r="AB115" s="110"/>
      <c r="AC115" s="291"/>
    </row>
    <row r="116" spans="1:29" ht="15.75" customHeight="1">
      <c r="A116" s="312"/>
      <c r="B116" s="100"/>
      <c r="C116" s="293"/>
      <c r="D116" s="294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07"/>
      <c r="S116" s="47"/>
      <c r="T116" s="48"/>
      <c r="U116" s="111"/>
      <c r="V116" s="112"/>
      <c r="W116" s="113"/>
      <c r="X116" s="116"/>
      <c r="Y116" s="295"/>
      <c r="Z116" s="296"/>
      <c r="AA116" s="117"/>
      <c r="AB116" s="110"/>
      <c r="AC116" s="291"/>
    </row>
    <row r="117" spans="1:29" ht="15.75" customHeight="1">
      <c r="A117" s="312"/>
      <c r="B117" s="100"/>
      <c r="C117" s="293"/>
      <c r="D117" s="294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07"/>
      <c r="S117" s="47"/>
      <c r="T117" s="48"/>
      <c r="U117" s="111"/>
      <c r="V117" s="112"/>
      <c r="W117" s="113"/>
      <c r="X117" s="116"/>
      <c r="Y117" s="295"/>
      <c r="Z117" s="296"/>
      <c r="AA117" s="117"/>
      <c r="AB117" s="110"/>
      <c r="AC117" s="291"/>
    </row>
    <row r="118" spans="1:29" ht="15.75" customHeight="1">
      <c r="A118" s="312"/>
      <c r="B118" s="100"/>
      <c r="C118" s="293"/>
      <c r="D118" s="294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07"/>
      <c r="S118" s="47"/>
      <c r="T118" s="48"/>
      <c r="U118" s="111"/>
      <c r="V118" s="112"/>
      <c r="W118" s="113"/>
      <c r="X118" s="116"/>
      <c r="Y118" s="295"/>
      <c r="Z118" s="296"/>
      <c r="AA118" s="117"/>
      <c r="AB118" s="110"/>
      <c r="AC118" s="291"/>
    </row>
    <row r="119" spans="1:29" ht="15.75" customHeight="1">
      <c r="A119" s="312"/>
      <c r="B119" s="100"/>
      <c r="C119" s="293"/>
      <c r="D119" s="294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07"/>
      <c r="S119" s="47"/>
      <c r="T119" s="48"/>
      <c r="U119" s="111"/>
      <c r="V119" s="112"/>
      <c r="W119" s="113"/>
      <c r="X119" s="116"/>
      <c r="Y119" s="295"/>
      <c r="Z119" s="296"/>
      <c r="AA119" s="117"/>
      <c r="AB119" s="110"/>
      <c r="AC119" s="291"/>
    </row>
    <row r="120" spans="1:29" ht="15.75" customHeight="1">
      <c r="A120" s="312"/>
      <c r="B120" s="100"/>
      <c r="C120" s="293"/>
      <c r="D120" s="294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07"/>
      <c r="S120" s="47"/>
      <c r="T120" s="48"/>
      <c r="U120" s="111"/>
      <c r="V120" s="112"/>
      <c r="W120" s="113"/>
      <c r="X120" s="116"/>
      <c r="Y120" s="295"/>
      <c r="Z120" s="296"/>
      <c r="AA120" s="117"/>
      <c r="AB120" s="110"/>
      <c r="AC120" s="291"/>
    </row>
    <row r="121" spans="1:29" ht="15.75" customHeight="1">
      <c r="A121" s="312"/>
      <c r="B121" s="100"/>
      <c r="C121" s="293"/>
      <c r="D121" s="294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07"/>
      <c r="S121" s="47"/>
      <c r="T121" s="48"/>
      <c r="U121" s="111"/>
      <c r="V121" s="112"/>
      <c r="W121" s="113"/>
      <c r="X121" s="116"/>
      <c r="Y121" s="295"/>
      <c r="Z121" s="296"/>
      <c r="AA121" s="117"/>
      <c r="AB121" s="110"/>
      <c r="AC121" s="291"/>
    </row>
    <row r="122" spans="1:29" ht="15.75" customHeight="1">
      <c r="A122" s="312"/>
      <c r="B122" s="100"/>
      <c r="C122" s="293"/>
      <c r="D122" s="294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07"/>
      <c r="S122" s="119"/>
      <c r="T122" s="120"/>
      <c r="U122" s="130"/>
      <c r="V122" s="131"/>
      <c r="W122" s="126"/>
      <c r="X122" s="127"/>
      <c r="Y122" s="295"/>
      <c r="Z122" s="296"/>
      <c r="AA122" s="165"/>
      <c r="AB122" s="125"/>
      <c r="AC122" s="291"/>
    </row>
    <row r="123" spans="1:29" ht="15.75" customHeight="1" thickBot="1">
      <c r="A123" s="313"/>
      <c r="B123" s="133" t="s">
        <v>117</v>
      </c>
      <c r="C123" s="297"/>
      <c r="D123" s="297"/>
      <c r="E123" s="134"/>
      <c r="F123" s="99"/>
      <c r="G123" s="135"/>
      <c r="H123" s="69"/>
      <c r="I123" s="136">
        <f t="shared" ref="I123:J123" si="49">AVERAGE(I107:I122)</f>
        <v>4</v>
      </c>
      <c r="J123" s="137">
        <f t="shared" si="49"/>
        <v>3180</v>
      </c>
      <c r="K123" s="138">
        <f t="shared" ref="K123" si="50">J123/I123</f>
        <v>795</v>
      </c>
      <c r="L123" s="136">
        <f t="shared" ref="L123:M123" si="51">AVERAGE(L107:L122)</f>
        <v>4</v>
      </c>
      <c r="M123" s="137">
        <f t="shared" si="51"/>
        <v>2835.5385062877999</v>
      </c>
      <c r="N123" s="138">
        <f>M123/L123</f>
        <v>708.88462657194998</v>
      </c>
      <c r="O123" s="139">
        <f>L123-I123</f>
        <v>0</v>
      </c>
      <c r="P123" s="140">
        <f>N123-K123</f>
        <v>-86.11537342805002</v>
      </c>
      <c r="Q123" s="141">
        <f>N123/K123</f>
        <v>0.89167877556220121</v>
      </c>
      <c r="R123" s="308"/>
      <c r="S123" s="142">
        <f>S107</f>
        <v>0.70837962962962964</v>
      </c>
      <c r="T123" s="143">
        <f>INDEX(T107:T122,COUNTA(T107:T122))</f>
        <v>0.87306712962962962</v>
      </c>
      <c r="U123" s="144"/>
      <c r="V123" s="166"/>
      <c r="W123" s="99"/>
      <c r="X123" s="69"/>
      <c r="Y123" s="298"/>
      <c r="Z123" s="299"/>
      <c r="AA123" s="168">
        <f>M123-J123</f>
        <v>-344.46149371220008</v>
      </c>
      <c r="AB123" s="141">
        <f>M123/J123</f>
        <v>0.89167877556220121</v>
      </c>
      <c r="AC123" s="292"/>
    </row>
    <row r="124" spans="1:29" ht="15.75" customHeight="1">
      <c r="A124" s="300" t="s">
        <v>149</v>
      </c>
      <c r="B124" s="114" t="s">
        <v>120</v>
      </c>
      <c r="C124" s="304" t="s">
        <v>147</v>
      </c>
      <c r="D124" s="305"/>
      <c r="E124" s="147">
        <v>22.28</v>
      </c>
      <c r="F124" s="97">
        <v>1379</v>
      </c>
      <c r="G124" s="148">
        <f t="shared" ref="G124:G126" si="52">E124*F124</f>
        <v>30724.120000000003</v>
      </c>
      <c r="H124" s="149"/>
      <c r="I124" s="150">
        <v>5</v>
      </c>
      <c r="J124" s="151">
        <v>3300</v>
      </c>
      <c r="K124" s="152">
        <f>J124/I124</f>
        <v>660</v>
      </c>
      <c r="L124" s="153">
        <v>5</v>
      </c>
      <c r="M124" s="151">
        <f>F124/V124*60</f>
        <v>2947.9809976247011</v>
      </c>
      <c r="N124" s="152">
        <f>M124/L124</f>
        <v>589.59619952494018</v>
      </c>
      <c r="O124" s="154">
        <f>L124-I124</f>
        <v>0</v>
      </c>
      <c r="P124" s="155">
        <f>N124-K124</f>
        <v>-70.403800475059825</v>
      </c>
      <c r="Q124" s="156">
        <f>N124/K124</f>
        <v>0.89332757503778815</v>
      </c>
      <c r="R124" s="306">
        <f>Q140</f>
        <v>0.8840815152184599</v>
      </c>
      <c r="S124" s="157">
        <v>0.70833333333333337</v>
      </c>
      <c r="T124" s="158">
        <v>0.72782407407407412</v>
      </c>
      <c r="U124" s="159"/>
      <c r="V124" s="160">
        <v>28.066666666666684</v>
      </c>
      <c r="W124" s="161"/>
      <c r="X124" s="162"/>
      <c r="Y124" s="309"/>
      <c r="Z124" s="310"/>
      <c r="AA124" s="115">
        <f>M124-J124</f>
        <v>-352.0190023752989</v>
      </c>
      <c r="AB124" s="156">
        <f>M124/J124</f>
        <v>0.89332757503778826</v>
      </c>
      <c r="AC124" s="290">
        <f>AB140</f>
        <v>0.88408151521845979</v>
      </c>
    </row>
    <row r="125" spans="1:29" ht="15.75" customHeight="1">
      <c r="A125" s="301"/>
      <c r="B125" s="100" t="s">
        <v>120</v>
      </c>
      <c r="C125" s="293" t="s">
        <v>233</v>
      </c>
      <c r="D125" s="294"/>
      <c r="E125" s="101">
        <v>18.170000000000002</v>
      </c>
      <c r="F125" s="102">
        <v>3087</v>
      </c>
      <c r="G125" s="103">
        <f t="shared" si="52"/>
        <v>56090.790000000008</v>
      </c>
      <c r="H125" s="26"/>
      <c r="I125" s="104">
        <v>4</v>
      </c>
      <c r="J125" s="105">
        <v>3300</v>
      </c>
      <c r="K125" s="106">
        <f t="shared" ref="K125:K161" si="53">J125/I125</f>
        <v>825</v>
      </c>
      <c r="L125" s="107">
        <v>4</v>
      </c>
      <c r="M125" s="105">
        <f>F125/V125*60</f>
        <v>2855.3956834532369</v>
      </c>
      <c r="N125" s="106">
        <f>M125/L125</f>
        <v>713.84892086330922</v>
      </c>
      <c r="O125" s="108">
        <f>L125-I125</f>
        <v>0</v>
      </c>
      <c r="P125" s="109">
        <f>N125-K125</f>
        <v>-111.15107913669078</v>
      </c>
      <c r="Q125" s="110">
        <f>N125/K125</f>
        <v>0.86527141922825357</v>
      </c>
      <c r="R125" s="307"/>
      <c r="S125" s="47">
        <v>0.7313425925925926</v>
      </c>
      <c r="T125" s="48">
        <v>0.77638888888888891</v>
      </c>
      <c r="U125" s="111">
        <v>5.066666666666606</v>
      </c>
      <c r="V125" s="112">
        <v>64.866666666666674</v>
      </c>
      <c r="W125" s="113"/>
      <c r="X125" s="116"/>
      <c r="Y125" s="295"/>
      <c r="Z125" s="296"/>
      <c r="AA125" s="117">
        <f>M125-J125</f>
        <v>-444.60431654676313</v>
      </c>
      <c r="AB125" s="110">
        <f>M125/J125</f>
        <v>0.86527141922825357</v>
      </c>
      <c r="AC125" s="291"/>
    </row>
    <row r="126" spans="1:29" ht="15.75" customHeight="1">
      <c r="A126" s="301"/>
      <c r="B126" s="100" t="s">
        <v>120</v>
      </c>
      <c r="C126" s="293" t="s">
        <v>151</v>
      </c>
      <c r="D126" s="294"/>
      <c r="E126" s="101">
        <v>16.66</v>
      </c>
      <c r="F126" s="102">
        <v>5998</v>
      </c>
      <c r="G126" s="103">
        <f t="shared" si="52"/>
        <v>99926.680000000008</v>
      </c>
      <c r="H126" s="26"/>
      <c r="I126" s="104">
        <v>4</v>
      </c>
      <c r="J126" s="105">
        <v>3300</v>
      </c>
      <c r="K126" s="106">
        <f t="shared" si="53"/>
        <v>825</v>
      </c>
      <c r="L126" s="107">
        <v>4</v>
      </c>
      <c r="M126" s="105">
        <f>F126/V126*60</f>
        <v>2949.0303195848142</v>
      </c>
      <c r="N126" s="106">
        <f>M126/L126</f>
        <v>737.25757989620354</v>
      </c>
      <c r="O126" s="108">
        <f>L126-I126</f>
        <v>0</v>
      </c>
      <c r="P126" s="109">
        <f>N126-K126</f>
        <v>-87.742420103796462</v>
      </c>
      <c r="Q126" s="110">
        <f>N126/K126</f>
        <v>0.89364555138933766</v>
      </c>
      <c r="R126" s="307"/>
      <c r="S126" s="47">
        <v>0.77986111111111112</v>
      </c>
      <c r="T126" s="48">
        <v>0.86460648148148145</v>
      </c>
      <c r="U126" s="111">
        <v>4.9999999999999822</v>
      </c>
      <c r="V126" s="112">
        <v>122.03333333333327</v>
      </c>
      <c r="W126" s="113"/>
      <c r="X126" s="116"/>
      <c r="Y126" s="295"/>
      <c r="Z126" s="296"/>
      <c r="AA126" s="117">
        <f>M126-J126</f>
        <v>-350.96968041518585</v>
      </c>
      <c r="AB126" s="110">
        <f>M126/J126</f>
        <v>0.89364555138933766</v>
      </c>
      <c r="AC126" s="291"/>
    </row>
    <row r="127" spans="1:29" ht="15.75" customHeight="1">
      <c r="A127" s="301"/>
      <c r="B127" s="100"/>
      <c r="C127" s="293"/>
      <c r="D127" s="294"/>
      <c r="E127" s="101"/>
      <c r="F127" s="102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307"/>
      <c r="S127" s="47"/>
      <c r="T127" s="48"/>
      <c r="U127" s="111"/>
      <c r="V127" s="112"/>
      <c r="W127" s="113"/>
      <c r="X127" s="116"/>
      <c r="Y127" s="295"/>
      <c r="Z127" s="296"/>
      <c r="AA127" s="117"/>
      <c r="AB127" s="110"/>
      <c r="AC127" s="291"/>
    </row>
    <row r="128" spans="1:29" ht="15.75" customHeight="1">
      <c r="A128" s="302"/>
      <c r="B128" s="100"/>
      <c r="C128" s="293"/>
      <c r="D128" s="294"/>
      <c r="E128" s="101"/>
      <c r="F128" s="102"/>
      <c r="G128" s="103"/>
      <c r="H128" s="13"/>
      <c r="I128" s="104"/>
      <c r="J128" s="105"/>
      <c r="K128" s="106"/>
      <c r="L128" s="118"/>
      <c r="M128" s="105"/>
      <c r="N128" s="106"/>
      <c r="O128" s="108"/>
      <c r="P128" s="109"/>
      <c r="Q128" s="110"/>
      <c r="R128" s="307"/>
      <c r="S128" s="47"/>
      <c r="T128" s="48"/>
      <c r="U128" s="111"/>
      <c r="V128" s="112"/>
      <c r="W128" s="113"/>
      <c r="X128" s="116"/>
      <c r="Y128" s="295"/>
      <c r="Z128" s="296"/>
      <c r="AA128" s="117"/>
      <c r="AB128" s="110"/>
      <c r="AC128" s="291"/>
    </row>
    <row r="129" spans="1:29" ht="15.75" customHeight="1">
      <c r="A129" s="302"/>
      <c r="B129" s="100"/>
      <c r="C129" s="293"/>
      <c r="D129" s="294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07"/>
      <c r="S129" s="47"/>
      <c r="T129" s="48"/>
      <c r="U129" s="111"/>
      <c r="V129" s="112"/>
      <c r="W129" s="113"/>
      <c r="X129" s="116"/>
      <c r="Y129" s="295"/>
      <c r="Z129" s="296"/>
      <c r="AA129" s="117"/>
      <c r="AB129" s="110"/>
      <c r="AC129" s="291"/>
    </row>
    <row r="130" spans="1:29" ht="15.75" customHeight="1">
      <c r="A130" s="302"/>
      <c r="B130" s="100"/>
      <c r="C130" s="293"/>
      <c r="D130" s="294"/>
      <c r="E130" s="101"/>
      <c r="F130" s="102"/>
      <c r="G130" s="121"/>
      <c r="H130" s="62"/>
      <c r="I130" s="104"/>
      <c r="J130" s="105"/>
      <c r="K130" s="106"/>
      <c r="L130" s="118"/>
      <c r="M130" s="105"/>
      <c r="N130" s="106"/>
      <c r="O130" s="123"/>
      <c r="P130" s="124"/>
      <c r="Q130" s="125"/>
      <c r="R130" s="307"/>
      <c r="S130" s="47"/>
      <c r="T130" s="48"/>
      <c r="U130" s="111"/>
      <c r="V130" s="112"/>
      <c r="W130" s="113"/>
      <c r="X130" s="116"/>
      <c r="Y130" s="295"/>
      <c r="Z130" s="296"/>
      <c r="AA130" s="117"/>
      <c r="AB130" s="110"/>
      <c r="AC130" s="291"/>
    </row>
    <row r="131" spans="1:29" ht="15.75" customHeight="1">
      <c r="A131" s="302"/>
      <c r="B131" s="100"/>
      <c r="C131" s="293"/>
      <c r="D131" s="294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07"/>
      <c r="S131" s="47"/>
      <c r="T131" s="48"/>
      <c r="U131" s="111"/>
      <c r="V131" s="112"/>
      <c r="W131" s="113"/>
      <c r="X131" s="116"/>
      <c r="Y131" s="295"/>
      <c r="Z131" s="296"/>
      <c r="AA131" s="117"/>
      <c r="AB131" s="110"/>
      <c r="AC131" s="291"/>
    </row>
    <row r="132" spans="1:29" ht="15.75" customHeight="1">
      <c r="A132" s="302"/>
      <c r="B132" s="100"/>
      <c r="C132" s="293"/>
      <c r="D132" s="294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07"/>
      <c r="S132" s="47"/>
      <c r="T132" s="48"/>
      <c r="U132" s="111"/>
      <c r="V132" s="112"/>
      <c r="W132" s="113"/>
      <c r="X132" s="116"/>
      <c r="Y132" s="295"/>
      <c r="Z132" s="296"/>
      <c r="AA132" s="117"/>
      <c r="AB132" s="110"/>
      <c r="AC132" s="291"/>
    </row>
    <row r="133" spans="1:29" ht="15.75" customHeight="1">
      <c r="A133" s="302"/>
      <c r="B133" s="100"/>
      <c r="C133" s="293"/>
      <c r="D133" s="294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07"/>
      <c r="S133" s="47"/>
      <c r="T133" s="48"/>
      <c r="U133" s="111"/>
      <c r="V133" s="112"/>
      <c r="W133" s="113"/>
      <c r="X133" s="116"/>
      <c r="Y133" s="295"/>
      <c r="Z133" s="296"/>
      <c r="AA133" s="117"/>
      <c r="AB133" s="110"/>
      <c r="AC133" s="291"/>
    </row>
    <row r="134" spans="1:29" ht="15.75" customHeight="1">
      <c r="A134" s="302"/>
      <c r="B134" s="100"/>
      <c r="C134" s="293"/>
      <c r="D134" s="294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07"/>
      <c r="S134" s="47"/>
      <c r="T134" s="48"/>
      <c r="U134" s="111"/>
      <c r="V134" s="112"/>
      <c r="W134" s="126"/>
      <c r="X134" s="127"/>
      <c r="Y134" s="295"/>
      <c r="Z134" s="296"/>
      <c r="AA134" s="117"/>
      <c r="AB134" s="110"/>
      <c r="AC134" s="291"/>
    </row>
    <row r="135" spans="1:29" ht="15.75" customHeight="1">
      <c r="A135" s="302"/>
      <c r="B135" s="100"/>
      <c r="C135" s="293"/>
      <c r="D135" s="294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07"/>
      <c r="S135" s="47"/>
      <c r="T135" s="48"/>
      <c r="U135" s="111"/>
      <c r="V135" s="112"/>
      <c r="W135" s="126"/>
      <c r="X135" s="127"/>
      <c r="Y135" s="295"/>
      <c r="Z135" s="296"/>
      <c r="AA135" s="117"/>
      <c r="AB135" s="110"/>
      <c r="AC135" s="291"/>
    </row>
    <row r="136" spans="1:29" ht="15.75" customHeight="1">
      <c r="A136" s="302"/>
      <c r="B136" s="100"/>
      <c r="C136" s="293"/>
      <c r="D136" s="294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07"/>
      <c r="S136" s="47"/>
      <c r="T136" s="48"/>
      <c r="U136" s="111"/>
      <c r="V136" s="112"/>
      <c r="W136" s="126"/>
      <c r="X136" s="127"/>
      <c r="Y136" s="295"/>
      <c r="Z136" s="296"/>
      <c r="AA136" s="117"/>
      <c r="AB136" s="110"/>
      <c r="AC136" s="291"/>
    </row>
    <row r="137" spans="1:29" ht="15.75" customHeight="1">
      <c r="A137" s="302"/>
      <c r="B137" s="100"/>
      <c r="C137" s="293"/>
      <c r="D137" s="294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07"/>
      <c r="S137" s="47"/>
      <c r="T137" s="48"/>
      <c r="U137" s="111"/>
      <c r="V137" s="112"/>
      <c r="W137" s="126"/>
      <c r="X137" s="127"/>
      <c r="Y137" s="295"/>
      <c r="Z137" s="296"/>
      <c r="AA137" s="117"/>
      <c r="AB137" s="110"/>
      <c r="AC137" s="291"/>
    </row>
    <row r="138" spans="1:29" ht="15.75" customHeight="1">
      <c r="A138" s="302"/>
      <c r="B138" s="100"/>
      <c r="C138" s="293"/>
      <c r="D138" s="294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07"/>
      <c r="S138" s="47"/>
      <c r="T138" s="48"/>
      <c r="U138" s="111"/>
      <c r="V138" s="112"/>
      <c r="W138" s="126"/>
      <c r="X138" s="127"/>
      <c r="Y138" s="295"/>
      <c r="Z138" s="296"/>
      <c r="AA138" s="117"/>
      <c r="AB138" s="110"/>
      <c r="AC138" s="291"/>
    </row>
    <row r="139" spans="1:29" ht="15.75" customHeight="1">
      <c r="A139" s="302"/>
      <c r="B139" s="100"/>
      <c r="C139" s="293"/>
      <c r="D139" s="294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07"/>
      <c r="S139" s="119"/>
      <c r="T139" s="120"/>
      <c r="U139" s="130"/>
      <c r="V139" s="131"/>
      <c r="W139" s="126"/>
      <c r="X139" s="127"/>
      <c r="Y139" s="295"/>
      <c r="Z139" s="296"/>
      <c r="AA139" s="165"/>
      <c r="AB139" s="125"/>
      <c r="AC139" s="291"/>
    </row>
    <row r="140" spans="1:29" ht="15.75" customHeight="1" thickBot="1">
      <c r="A140" s="303"/>
      <c r="B140" s="133" t="s">
        <v>117</v>
      </c>
      <c r="C140" s="297"/>
      <c r="D140" s="297"/>
      <c r="E140" s="134"/>
      <c r="F140" s="99"/>
      <c r="G140" s="135"/>
      <c r="H140" s="69"/>
      <c r="I140" s="136">
        <f t="shared" ref="I140:J140" si="54">AVERAGE(I124:I139)</f>
        <v>4.333333333333333</v>
      </c>
      <c r="J140" s="137">
        <f t="shared" si="54"/>
        <v>3300</v>
      </c>
      <c r="K140" s="138">
        <f t="shared" ref="K140" si="55">J140/I140</f>
        <v>761.53846153846155</v>
      </c>
      <c r="L140" s="136">
        <f t="shared" ref="L140:M140" si="56">AVERAGE(L124:L139)</f>
        <v>4.333333333333333</v>
      </c>
      <c r="M140" s="137">
        <f t="shared" si="56"/>
        <v>2917.4690002209172</v>
      </c>
      <c r="N140" s="138">
        <f>M140/L140</f>
        <v>673.26207697405789</v>
      </c>
      <c r="O140" s="139">
        <f>L140-I140</f>
        <v>0</v>
      </c>
      <c r="P140" s="140">
        <f>N140-K140</f>
        <v>-88.276384564403656</v>
      </c>
      <c r="Q140" s="141">
        <f>N140/K140</f>
        <v>0.8840815152184599</v>
      </c>
      <c r="R140" s="308"/>
      <c r="S140" s="142">
        <f>S124</f>
        <v>0.70833333333333337</v>
      </c>
      <c r="T140" s="143">
        <f>INDEX(T124:T139,COUNTA(T124:T139))</f>
        <v>0.86460648148148145</v>
      </c>
      <c r="U140" s="144"/>
      <c r="V140" s="166"/>
      <c r="W140" s="99"/>
      <c r="X140" s="69"/>
      <c r="Y140" s="298"/>
      <c r="Z140" s="299"/>
      <c r="AA140" s="168">
        <f>M140-J140</f>
        <v>-382.53099977908278</v>
      </c>
      <c r="AB140" s="141">
        <f>M140/J140</f>
        <v>0.88408151521845979</v>
      </c>
      <c r="AC140" s="292"/>
    </row>
    <row r="141" spans="1:29" ht="15.75" customHeight="1">
      <c r="A141" s="311" t="s">
        <v>152</v>
      </c>
      <c r="B141" s="114" t="s">
        <v>120</v>
      </c>
      <c r="C141" s="304" t="s">
        <v>153</v>
      </c>
      <c r="D141" s="305"/>
      <c r="E141" s="147">
        <v>14.03</v>
      </c>
      <c r="F141" s="97">
        <v>1013</v>
      </c>
      <c r="G141" s="148">
        <f t="shared" ref="G141:G144" si="57">E141*F141</f>
        <v>14212.39</v>
      </c>
      <c r="H141" s="149">
        <v>2</v>
      </c>
      <c r="I141" s="150">
        <v>3</v>
      </c>
      <c r="J141" s="151">
        <v>3000</v>
      </c>
      <c r="K141" s="152">
        <f>J141/I141</f>
        <v>1000</v>
      </c>
      <c r="L141" s="153">
        <v>3</v>
      </c>
      <c r="M141" s="151">
        <f>F141/V141*60</f>
        <v>2685.4197349042811</v>
      </c>
      <c r="N141" s="152">
        <f>M141/L141</f>
        <v>895.13991163476032</v>
      </c>
      <c r="O141" s="154">
        <f>L141-I141</f>
        <v>0</v>
      </c>
      <c r="P141" s="155">
        <f>N141-K141</f>
        <v>-104.86008836523968</v>
      </c>
      <c r="Q141" s="156">
        <f>N141/K141</f>
        <v>0.89513991163476037</v>
      </c>
      <c r="R141" s="306">
        <f>Q157</f>
        <v>0.88699372987280012</v>
      </c>
      <c r="S141" s="157">
        <v>0.708587962962963</v>
      </c>
      <c r="T141" s="158">
        <v>0.72430555555555554</v>
      </c>
      <c r="U141" s="159"/>
      <c r="V141" s="160">
        <v>22.633333333333248</v>
      </c>
      <c r="W141" s="161"/>
      <c r="X141" s="162"/>
      <c r="Y141" s="309"/>
      <c r="Z141" s="310"/>
      <c r="AA141" s="115">
        <f>M141-J141</f>
        <v>-314.58026509571891</v>
      </c>
      <c r="AB141" s="156">
        <f>M141/J141</f>
        <v>0.89513991163476037</v>
      </c>
      <c r="AC141" s="290">
        <f>AB157</f>
        <v>0.88699372987280012</v>
      </c>
    </row>
    <row r="142" spans="1:29" ht="15.75" customHeight="1">
      <c r="A142" s="312"/>
      <c r="B142" s="100" t="s">
        <v>120</v>
      </c>
      <c r="C142" s="293" t="s">
        <v>154</v>
      </c>
      <c r="D142" s="294"/>
      <c r="E142" s="101">
        <v>18.18</v>
      </c>
      <c r="F142" s="102">
        <v>1488</v>
      </c>
      <c r="G142" s="103">
        <f t="shared" si="57"/>
        <v>27051.84</v>
      </c>
      <c r="H142" s="26"/>
      <c r="I142" s="104">
        <v>4</v>
      </c>
      <c r="J142" s="105">
        <v>3000</v>
      </c>
      <c r="K142" s="106">
        <f t="shared" si="53"/>
        <v>750</v>
      </c>
      <c r="L142" s="107">
        <v>4</v>
      </c>
      <c r="M142" s="105">
        <f>F142/V142*60</f>
        <v>2687.8073256397506</v>
      </c>
      <c r="N142" s="106">
        <f>M142/L142</f>
        <v>671.95183140993765</v>
      </c>
      <c r="O142" s="108">
        <f>L142-I142</f>
        <v>0</v>
      </c>
      <c r="P142" s="109">
        <f>N142-K142</f>
        <v>-78.048168590062346</v>
      </c>
      <c r="Q142" s="110">
        <f>N142/K142</f>
        <v>0.89593577521325019</v>
      </c>
      <c r="R142" s="307"/>
      <c r="S142" s="47">
        <v>0.73472222222222228</v>
      </c>
      <c r="T142" s="48">
        <v>0.75778935185185181</v>
      </c>
      <c r="U142" s="111">
        <v>15.000000000000107</v>
      </c>
      <c r="V142" s="112">
        <v>33.216666666666526</v>
      </c>
      <c r="W142" s="113"/>
      <c r="X142" s="116"/>
      <c r="Y142" s="295"/>
      <c r="Z142" s="296"/>
      <c r="AA142" s="117">
        <f>M142-J142</f>
        <v>-312.19267436024938</v>
      </c>
      <c r="AB142" s="110">
        <f>M142/J142</f>
        <v>0.89593577521325019</v>
      </c>
      <c r="AC142" s="291"/>
    </row>
    <row r="143" spans="1:29" ht="15.75" customHeight="1">
      <c r="A143" s="312"/>
      <c r="B143" s="100" t="s">
        <v>120</v>
      </c>
      <c r="C143" s="293" t="s">
        <v>155</v>
      </c>
      <c r="D143" s="294"/>
      <c r="E143" s="101">
        <v>14.28</v>
      </c>
      <c r="F143" s="102">
        <v>7360</v>
      </c>
      <c r="G143" s="103">
        <f t="shared" si="57"/>
        <v>105100.79999999999</v>
      </c>
      <c r="H143" s="26"/>
      <c r="I143" s="104">
        <v>3</v>
      </c>
      <c r="J143" s="105">
        <v>3600</v>
      </c>
      <c r="K143" s="106">
        <f t="shared" si="53"/>
        <v>1200</v>
      </c>
      <c r="L143" s="107">
        <v>3</v>
      </c>
      <c r="M143" s="105">
        <f>F143/V143*60</f>
        <v>3117.5432403812192</v>
      </c>
      <c r="N143" s="106">
        <f>M143/L143</f>
        <v>1039.1810801270731</v>
      </c>
      <c r="O143" s="108">
        <f>L143-I143</f>
        <v>0</v>
      </c>
      <c r="P143" s="109">
        <f>N143-K143</f>
        <v>-160.81891987292693</v>
      </c>
      <c r="Q143" s="110">
        <f>N143/K143</f>
        <v>0.86598423343922759</v>
      </c>
      <c r="R143" s="307"/>
      <c r="S143" s="47">
        <v>0.76829861111111108</v>
      </c>
      <c r="T143" s="48">
        <v>0.8666666666666667</v>
      </c>
      <c r="U143" s="111">
        <v>15.133333333333354</v>
      </c>
      <c r="V143" s="112">
        <v>141.65000000000009</v>
      </c>
      <c r="W143" s="113">
        <v>0.8666666666666667</v>
      </c>
      <c r="X143" s="116">
        <v>0.91969907407407403</v>
      </c>
      <c r="Y143" s="295"/>
      <c r="Z143" s="296"/>
      <c r="AA143" s="117">
        <f>M143-J143</f>
        <v>-482.45675961878078</v>
      </c>
      <c r="AB143" s="110">
        <f>M143/J143</f>
        <v>0.86598423343922759</v>
      </c>
      <c r="AC143" s="291"/>
    </row>
    <row r="144" spans="1:29" ht="15.75" customHeight="1">
      <c r="A144" s="312"/>
      <c r="B144" s="100" t="s">
        <v>120</v>
      </c>
      <c r="C144" s="293" t="s">
        <v>153</v>
      </c>
      <c r="D144" s="294"/>
      <c r="E144" s="101">
        <v>14.03</v>
      </c>
      <c r="F144" s="102">
        <v>5041</v>
      </c>
      <c r="G144" s="103">
        <f t="shared" si="57"/>
        <v>70725.23</v>
      </c>
      <c r="H144" s="26"/>
      <c r="I144" s="104">
        <v>3</v>
      </c>
      <c r="J144" s="105">
        <v>3000</v>
      </c>
      <c r="K144" s="106">
        <f t="shared" si="53"/>
        <v>1000</v>
      </c>
      <c r="L144" s="107">
        <v>3</v>
      </c>
      <c r="M144" s="105">
        <f>F144/V144*60</f>
        <v>2685.350695472031</v>
      </c>
      <c r="N144" s="106">
        <f>M144/L144</f>
        <v>895.11689849067704</v>
      </c>
      <c r="O144" s="108">
        <f>L144-I144</f>
        <v>0</v>
      </c>
      <c r="P144" s="109">
        <f>N144-K144</f>
        <v>-104.88310150932296</v>
      </c>
      <c r="Q144" s="110">
        <f>N144/K144</f>
        <v>0.89511689849067699</v>
      </c>
      <c r="R144" s="307"/>
      <c r="S144" s="47">
        <v>0.91969907407407403</v>
      </c>
      <c r="T144" s="48">
        <v>0.99791666666666667</v>
      </c>
      <c r="U144" s="111">
        <v>76.366666666666561</v>
      </c>
      <c r="V144" s="112">
        <v>112.63333333333341</v>
      </c>
      <c r="W144" s="113"/>
      <c r="X144" s="116"/>
      <c r="Y144" s="295"/>
      <c r="Z144" s="296"/>
      <c r="AA144" s="117">
        <f>M144-J144</f>
        <v>-314.64930452796898</v>
      </c>
      <c r="AB144" s="110">
        <f>M144/J144</f>
        <v>0.89511689849067699</v>
      </c>
      <c r="AC144" s="291"/>
    </row>
    <row r="145" spans="1:29" ht="15.75" customHeight="1">
      <c r="A145" s="312"/>
      <c r="B145" s="100"/>
      <c r="C145" s="293"/>
      <c r="D145" s="294"/>
      <c r="E145" s="101"/>
      <c r="F145" s="102"/>
      <c r="G145" s="103"/>
      <c r="H145" s="13"/>
      <c r="I145" s="104"/>
      <c r="J145" s="105"/>
      <c r="K145" s="106"/>
      <c r="L145" s="118"/>
      <c r="M145" s="105"/>
      <c r="N145" s="106"/>
      <c r="O145" s="108"/>
      <c r="P145" s="109"/>
      <c r="Q145" s="110"/>
      <c r="R145" s="307"/>
      <c r="S145" s="47"/>
      <c r="T145" s="48"/>
      <c r="U145" s="111"/>
      <c r="V145" s="112"/>
      <c r="W145" s="113"/>
      <c r="X145" s="116"/>
      <c r="Y145" s="295"/>
      <c r="Z145" s="296"/>
      <c r="AA145" s="117"/>
      <c r="AB145" s="110"/>
      <c r="AC145" s="291"/>
    </row>
    <row r="146" spans="1:29" ht="15.75" customHeight="1">
      <c r="A146" s="312"/>
      <c r="B146" s="100"/>
      <c r="C146" s="293"/>
      <c r="D146" s="294"/>
      <c r="E146" s="101"/>
      <c r="F146" s="102"/>
      <c r="G146" s="121"/>
      <c r="H146" s="122"/>
      <c r="I146" s="104"/>
      <c r="J146" s="105"/>
      <c r="K146" s="106"/>
      <c r="L146" s="107"/>
      <c r="M146" s="105"/>
      <c r="N146" s="106"/>
      <c r="O146" s="108"/>
      <c r="P146" s="109"/>
      <c r="Q146" s="110"/>
      <c r="R146" s="307"/>
      <c r="S146" s="47"/>
      <c r="T146" s="48"/>
      <c r="U146" s="111"/>
      <c r="V146" s="112"/>
      <c r="W146" s="113"/>
      <c r="X146" s="116"/>
      <c r="Y146" s="295"/>
      <c r="Z146" s="296"/>
      <c r="AA146" s="117"/>
      <c r="AB146" s="110"/>
      <c r="AC146" s="291"/>
    </row>
    <row r="147" spans="1:29" ht="15.75" customHeight="1">
      <c r="A147" s="312"/>
      <c r="B147" s="100"/>
      <c r="C147" s="293"/>
      <c r="D147" s="294"/>
      <c r="E147" s="101"/>
      <c r="F147" s="102"/>
      <c r="G147" s="121"/>
      <c r="H147" s="62"/>
      <c r="I147" s="104"/>
      <c r="J147" s="105"/>
      <c r="K147" s="106"/>
      <c r="L147" s="118"/>
      <c r="M147" s="105"/>
      <c r="N147" s="106"/>
      <c r="O147" s="123"/>
      <c r="P147" s="124"/>
      <c r="Q147" s="125"/>
      <c r="R147" s="307"/>
      <c r="S147" s="47"/>
      <c r="T147" s="48"/>
      <c r="U147" s="111"/>
      <c r="V147" s="112"/>
      <c r="W147" s="113"/>
      <c r="X147" s="116"/>
      <c r="Y147" s="295"/>
      <c r="Z147" s="296"/>
      <c r="AA147" s="117"/>
      <c r="AB147" s="110"/>
      <c r="AC147" s="291"/>
    </row>
    <row r="148" spans="1:29" ht="15.75" customHeight="1">
      <c r="A148" s="312"/>
      <c r="B148" s="100"/>
      <c r="C148" s="293"/>
      <c r="D148" s="294"/>
      <c r="E148" s="101"/>
      <c r="F148" s="102"/>
      <c r="G148" s="121"/>
      <c r="H148" s="62"/>
      <c r="I148" s="104"/>
      <c r="J148" s="105"/>
      <c r="K148" s="106"/>
      <c r="L148" s="118"/>
      <c r="M148" s="105"/>
      <c r="N148" s="106"/>
      <c r="O148" s="123"/>
      <c r="P148" s="124"/>
      <c r="Q148" s="125"/>
      <c r="R148" s="307"/>
      <c r="S148" s="47"/>
      <c r="T148" s="48"/>
      <c r="U148" s="111"/>
      <c r="V148" s="112"/>
      <c r="W148" s="113"/>
      <c r="X148" s="116"/>
      <c r="Y148" s="295"/>
      <c r="Z148" s="296"/>
      <c r="AA148" s="117"/>
      <c r="AB148" s="110"/>
      <c r="AC148" s="291"/>
    </row>
    <row r="149" spans="1:29" ht="15.75" customHeight="1">
      <c r="A149" s="312"/>
      <c r="B149" s="100"/>
      <c r="C149" s="293"/>
      <c r="D149" s="294"/>
      <c r="E149" s="101"/>
      <c r="F149" s="102"/>
      <c r="G149" s="121"/>
      <c r="H149" s="62"/>
      <c r="I149" s="104"/>
      <c r="J149" s="105"/>
      <c r="K149" s="106"/>
      <c r="L149" s="118"/>
      <c r="M149" s="105"/>
      <c r="N149" s="106"/>
      <c r="O149" s="123"/>
      <c r="P149" s="124"/>
      <c r="Q149" s="125"/>
      <c r="R149" s="307"/>
      <c r="S149" s="47"/>
      <c r="T149" s="48"/>
      <c r="U149" s="111"/>
      <c r="V149" s="112"/>
      <c r="W149" s="113"/>
      <c r="X149" s="116"/>
      <c r="Y149" s="295"/>
      <c r="Z149" s="296"/>
      <c r="AA149" s="117"/>
      <c r="AB149" s="110"/>
      <c r="AC149" s="291"/>
    </row>
    <row r="150" spans="1:29" ht="15.75" customHeight="1">
      <c r="A150" s="312"/>
      <c r="B150" s="100"/>
      <c r="C150" s="293"/>
      <c r="D150" s="294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307"/>
      <c r="S150" s="47"/>
      <c r="T150" s="48"/>
      <c r="U150" s="111"/>
      <c r="V150" s="112"/>
      <c r="W150" s="113"/>
      <c r="X150" s="116"/>
      <c r="Y150" s="295"/>
      <c r="Z150" s="296"/>
      <c r="AA150" s="117"/>
      <c r="AB150" s="110"/>
      <c r="AC150" s="291"/>
    </row>
    <row r="151" spans="1:29" ht="15.75" customHeight="1">
      <c r="A151" s="312"/>
      <c r="B151" s="100"/>
      <c r="C151" s="293"/>
      <c r="D151" s="294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307"/>
      <c r="S151" s="47"/>
      <c r="T151" s="48"/>
      <c r="U151" s="111"/>
      <c r="V151" s="112"/>
      <c r="W151" s="126"/>
      <c r="X151" s="127"/>
      <c r="Y151" s="295"/>
      <c r="Z151" s="296"/>
      <c r="AA151" s="117"/>
      <c r="AB151" s="110"/>
      <c r="AC151" s="291"/>
    </row>
    <row r="152" spans="1:29" ht="15.75" customHeight="1">
      <c r="A152" s="312"/>
      <c r="B152" s="100"/>
      <c r="C152" s="293"/>
      <c r="D152" s="294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307"/>
      <c r="S152" s="47"/>
      <c r="T152" s="48"/>
      <c r="U152" s="111"/>
      <c r="V152" s="112"/>
      <c r="W152" s="126"/>
      <c r="X152" s="127"/>
      <c r="Y152" s="295"/>
      <c r="Z152" s="296"/>
      <c r="AA152" s="117"/>
      <c r="AB152" s="110"/>
      <c r="AC152" s="291"/>
    </row>
    <row r="153" spans="1:29" ht="15.75" customHeight="1">
      <c r="A153" s="312"/>
      <c r="B153" s="100"/>
      <c r="C153" s="293"/>
      <c r="D153" s="294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307"/>
      <c r="S153" s="47"/>
      <c r="T153" s="48"/>
      <c r="U153" s="111"/>
      <c r="V153" s="112"/>
      <c r="W153" s="126"/>
      <c r="X153" s="127"/>
      <c r="Y153" s="295"/>
      <c r="Z153" s="296"/>
      <c r="AA153" s="117"/>
      <c r="AB153" s="110"/>
      <c r="AC153" s="291"/>
    </row>
    <row r="154" spans="1:29" ht="15.75" customHeight="1">
      <c r="A154" s="312"/>
      <c r="B154" s="100"/>
      <c r="C154" s="293"/>
      <c r="D154" s="294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307"/>
      <c r="S154" s="47"/>
      <c r="T154" s="48"/>
      <c r="U154" s="111"/>
      <c r="V154" s="112"/>
      <c r="W154" s="126"/>
      <c r="X154" s="127"/>
      <c r="Y154" s="295"/>
      <c r="Z154" s="296"/>
      <c r="AA154" s="117"/>
      <c r="AB154" s="110"/>
      <c r="AC154" s="291"/>
    </row>
    <row r="155" spans="1:29" ht="15.75" customHeight="1">
      <c r="A155" s="312"/>
      <c r="B155" s="100"/>
      <c r="C155" s="293"/>
      <c r="D155" s="294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307"/>
      <c r="S155" s="47"/>
      <c r="T155" s="48"/>
      <c r="U155" s="111"/>
      <c r="V155" s="112"/>
      <c r="W155" s="126"/>
      <c r="X155" s="127"/>
      <c r="Y155" s="295"/>
      <c r="Z155" s="296"/>
      <c r="AA155" s="117"/>
      <c r="AB155" s="110"/>
      <c r="AC155" s="291"/>
    </row>
    <row r="156" spans="1:29" ht="15.75" customHeight="1">
      <c r="A156" s="312"/>
      <c r="B156" s="100"/>
      <c r="C156" s="293"/>
      <c r="D156" s="294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307"/>
      <c r="S156" s="119"/>
      <c r="T156" s="120"/>
      <c r="U156" s="130"/>
      <c r="V156" s="131"/>
      <c r="W156" s="126"/>
      <c r="X156" s="127"/>
      <c r="Y156" s="295"/>
      <c r="Z156" s="296"/>
      <c r="AA156" s="165"/>
      <c r="AB156" s="125"/>
      <c r="AC156" s="291"/>
    </row>
    <row r="157" spans="1:29" ht="15.75" customHeight="1" thickBot="1">
      <c r="A157" s="313"/>
      <c r="B157" s="133" t="s">
        <v>117</v>
      </c>
      <c r="C157" s="297"/>
      <c r="D157" s="297"/>
      <c r="E157" s="134"/>
      <c r="F157" s="99"/>
      <c r="G157" s="135"/>
      <c r="H157" s="69"/>
      <c r="I157" s="136">
        <f t="shared" ref="I157:J157" si="58">AVERAGE(I141:I156)</f>
        <v>3.25</v>
      </c>
      <c r="J157" s="137">
        <f t="shared" si="58"/>
        <v>3150</v>
      </c>
      <c r="K157" s="138">
        <f t="shared" ref="K157" si="59">J157/I157</f>
        <v>969.23076923076928</v>
      </c>
      <c r="L157" s="136">
        <f t="shared" ref="L157:M157" si="60">AVERAGE(L141:L156)</f>
        <v>3.25</v>
      </c>
      <c r="M157" s="137">
        <f t="shared" si="60"/>
        <v>2794.0302490993204</v>
      </c>
      <c r="N157" s="138">
        <f>M157/L157</f>
        <v>859.70161510748324</v>
      </c>
      <c r="O157" s="139">
        <f>L157-I157</f>
        <v>0</v>
      </c>
      <c r="P157" s="140">
        <f>N157-K157</f>
        <v>-109.52915412328605</v>
      </c>
      <c r="Q157" s="141">
        <f>N157/K157</f>
        <v>0.88699372987280012</v>
      </c>
      <c r="R157" s="308"/>
      <c r="S157" s="142">
        <f>S141</f>
        <v>0.708587962962963</v>
      </c>
      <c r="T157" s="143">
        <f>INDEX(T141:T156,COUNTA(T141:T156))</f>
        <v>0.99791666666666667</v>
      </c>
      <c r="U157" s="144"/>
      <c r="V157" s="166"/>
      <c r="W157" s="99"/>
      <c r="X157" s="69"/>
      <c r="Y157" s="298"/>
      <c r="Z157" s="299"/>
      <c r="AA157" s="168">
        <f>M157-J157</f>
        <v>-355.96975090067963</v>
      </c>
      <c r="AB157" s="141">
        <f>M157/J157</f>
        <v>0.88699372987280012</v>
      </c>
      <c r="AC157" s="292"/>
    </row>
    <row r="158" spans="1:29" ht="15.75" customHeight="1">
      <c r="A158" s="300" t="s">
        <v>156</v>
      </c>
      <c r="B158" s="114" t="s">
        <v>120</v>
      </c>
      <c r="C158" s="304" t="s">
        <v>157</v>
      </c>
      <c r="D158" s="305"/>
      <c r="E158" s="147">
        <v>18.18</v>
      </c>
      <c r="F158" s="97">
        <v>2896</v>
      </c>
      <c r="G158" s="148">
        <f t="shared" ref="G158:G161" si="61">E158*F158</f>
        <v>52649.279999999999</v>
      </c>
      <c r="H158" s="149"/>
      <c r="I158" s="150">
        <v>3</v>
      </c>
      <c r="J158" s="151">
        <v>3600</v>
      </c>
      <c r="K158" s="152">
        <f>J158/I158</f>
        <v>1200</v>
      </c>
      <c r="L158" s="153">
        <v>3</v>
      </c>
      <c r="M158" s="151">
        <f>F158/V158*60</f>
        <v>3119.569120287249</v>
      </c>
      <c r="N158" s="152">
        <f>M158/L158</f>
        <v>1039.8563734290831</v>
      </c>
      <c r="O158" s="154">
        <f>L158-I158</f>
        <v>0</v>
      </c>
      <c r="P158" s="155">
        <f>N158-K158</f>
        <v>-160.14362657091692</v>
      </c>
      <c r="Q158" s="156">
        <f>N158/K158</f>
        <v>0.86654697785756918</v>
      </c>
      <c r="R158" s="306">
        <f>Q174</f>
        <v>0.87576341015765569</v>
      </c>
      <c r="S158" s="157">
        <v>0.70854166666666663</v>
      </c>
      <c r="T158" s="158">
        <v>0.74722222222222223</v>
      </c>
      <c r="U158" s="159"/>
      <c r="V158" s="160">
        <v>55.700000000000074</v>
      </c>
      <c r="W158" s="158"/>
      <c r="X158" s="169"/>
      <c r="Y158" s="309"/>
      <c r="Z158" s="310"/>
      <c r="AA158" s="171">
        <f>M158-J158</f>
        <v>-480.43087971275099</v>
      </c>
      <c r="AB158" s="156">
        <f>M158/J158</f>
        <v>0.86654697785756918</v>
      </c>
      <c r="AC158" s="290">
        <f>AB174</f>
        <v>0.87576341015765558</v>
      </c>
    </row>
    <row r="159" spans="1:29" ht="15.75" customHeight="1">
      <c r="A159" s="301"/>
      <c r="B159" s="100" t="s">
        <v>120</v>
      </c>
      <c r="C159" s="293" t="s">
        <v>158</v>
      </c>
      <c r="D159" s="294"/>
      <c r="E159" s="101">
        <v>18.18</v>
      </c>
      <c r="F159" s="102">
        <v>1016</v>
      </c>
      <c r="G159" s="103">
        <f t="shared" si="61"/>
        <v>18470.88</v>
      </c>
      <c r="H159" s="26"/>
      <c r="I159" s="104">
        <v>3</v>
      </c>
      <c r="J159" s="105">
        <v>3600</v>
      </c>
      <c r="K159" s="106">
        <f t="shared" si="53"/>
        <v>1200</v>
      </c>
      <c r="L159" s="107">
        <v>3</v>
      </c>
      <c r="M159" s="105">
        <f>F159/V159*60</f>
        <v>3120.8191126279753</v>
      </c>
      <c r="N159" s="106">
        <f>M159/L159</f>
        <v>1040.2730375426584</v>
      </c>
      <c r="O159" s="108">
        <f>L159-I159</f>
        <v>0</v>
      </c>
      <c r="P159" s="109">
        <f>N159-K159</f>
        <v>-159.72696245734164</v>
      </c>
      <c r="Q159" s="110">
        <f>N159/K159</f>
        <v>0.86689419795221534</v>
      </c>
      <c r="R159" s="307"/>
      <c r="S159" s="47">
        <v>0.75796296296296295</v>
      </c>
      <c r="T159" s="48">
        <v>0.77152777777777781</v>
      </c>
      <c r="U159" s="111">
        <v>15.466666666666633</v>
      </c>
      <c r="V159" s="112">
        <v>19.533333333333402</v>
      </c>
      <c r="W159" s="113"/>
      <c r="X159" s="13"/>
      <c r="Y159" s="295"/>
      <c r="Z159" s="296"/>
      <c r="AA159" s="172">
        <f>M159-J159</f>
        <v>-479.1808873720247</v>
      </c>
      <c r="AB159" s="110">
        <f>M159/J159</f>
        <v>0.86689419795221534</v>
      </c>
      <c r="AC159" s="291"/>
    </row>
    <row r="160" spans="1:29" ht="15.75" customHeight="1">
      <c r="A160" s="301"/>
      <c r="B160" s="100" t="s">
        <v>120</v>
      </c>
      <c r="C160" s="293" t="s">
        <v>159</v>
      </c>
      <c r="D160" s="294"/>
      <c r="E160" s="101">
        <v>24.82</v>
      </c>
      <c r="F160" s="102">
        <v>2218</v>
      </c>
      <c r="G160" s="103">
        <f t="shared" si="61"/>
        <v>55050.76</v>
      </c>
      <c r="H160" s="26"/>
      <c r="I160" s="104">
        <v>4</v>
      </c>
      <c r="J160" s="105">
        <v>3300</v>
      </c>
      <c r="K160" s="106">
        <f t="shared" si="53"/>
        <v>825</v>
      </c>
      <c r="L160" s="107">
        <v>4</v>
      </c>
      <c r="M160" s="105">
        <f>F160/V160*60</f>
        <v>2922.6939970717435</v>
      </c>
      <c r="N160" s="106">
        <f>M160/L160</f>
        <v>730.67349926793588</v>
      </c>
      <c r="O160" s="108">
        <f>L160-I160</f>
        <v>0</v>
      </c>
      <c r="P160" s="109">
        <f>N160-K160</f>
        <v>-94.326500732064119</v>
      </c>
      <c r="Q160" s="110">
        <f>N160/K160</f>
        <v>0.88566484759749808</v>
      </c>
      <c r="R160" s="307"/>
      <c r="S160" s="47">
        <v>0.78226851851851853</v>
      </c>
      <c r="T160" s="48">
        <v>0.81388888888888888</v>
      </c>
      <c r="U160" s="111">
        <v>15.466666666666633</v>
      </c>
      <c r="V160" s="112">
        <v>45.53333333333331</v>
      </c>
      <c r="W160" s="113"/>
      <c r="X160" s="13"/>
      <c r="Y160" s="295"/>
      <c r="Z160" s="296"/>
      <c r="AA160" s="172">
        <f>M160-J160</f>
        <v>-377.30600292825648</v>
      </c>
      <c r="AB160" s="110">
        <f>M160/J160</f>
        <v>0.88566484759749808</v>
      </c>
      <c r="AC160" s="291"/>
    </row>
    <row r="161" spans="1:29" ht="15.75" customHeight="1">
      <c r="A161" s="301"/>
      <c r="B161" s="100" t="s">
        <v>120</v>
      </c>
      <c r="C161" s="293" t="s">
        <v>160</v>
      </c>
      <c r="D161" s="294"/>
      <c r="E161" s="101">
        <v>25.03</v>
      </c>
      <c r="F161" s="102">
        <v>1721</v>
      </c>
      <c r="G161" s="103">
        <f t="shared" si="61"/>
        <v>43076.630000000005</v>
      </c>
      <c r="H161" s="26"/>
      <c r="I161" s="104">
        <v>4</v>
      </c>
      <c r="J161" s="105">
        <v>3300</v>
      </c>
      <c r="K161" s="106">
        <f t="shared" si="53"/>
        <v>825</v>
      </c>
      <c r="L161" s="107">
        <v>4</v>
      </c>
      <c r="M161" s="105">
        <f>F161/V161*60</f>
        <v>2922.4528301886808</v>
      </c>
      <c r="N161" s="106">
        <f>M161/L161</f>
        <v>730.61320754717019</v>
      </c>
      <c r="O161" s="108">
        <f>L161-I161</f>
        <v>0</v>
      </c>
      <c r="P161" s="109">
        <f>N161-K161</f>
        <v>-94.386792452829809</v>
      </c>
      <c r="Q161" s="110">
        <f>N161/K161</f>
        <v>0.88559176672384265</v>
      </c>
      <c r="R161" s="307"/>
      <c r="S161" s="47">
        <v>0.82430555555555551</v>
      </c>
      <c r="T161" s="48">
        <v>0.84884259259259254</v>
      </c>
      <c r="U161" s="111">
        <v>14.999999999999947</v>
      </c>
      <c r="V161" s="112">
        <v>35.333333333333314</v>
      </c>
      <c r="W161" s="113"/>
      <c r="X161" s="13"/>
      <c r="Y161" s="295"/>
      <c r="Z161" s="296"/>
      <c r="AA161" s="172">
        <f>M161-J161</f>
        <v>-377.54716981131924</v>
      </c>
      <c r="AB161" s="110">
        <f>M161/J161</f>
        <v>0.88559176672384265</v>
      </c>
      <c r="AC161" s="291"/>
    </row>
    <row r="162" spans="1:29" ht="15.75" customHeight="1">
      <c r="A162" s="302"/>
      <c r="B162" s="100"/>
      <c r="C162" s="293"/>
      <c r="D162" s="294"/>
      <c r="E162" s="101"/>
      <c r="F162" s="102"/>
      <c r="G162" s="103"/>
      <c r="H162" s="13"/>
      <c r="I162" s="104"/>
      <c r="J162" s="105"/>
      <c r="K162" s="106"/>
      <c r="L162" s="118"/>
      <c r="M162" s="105"/>
      <c r="N162" s="106"/>
      <c r="O162" s="108"/>
      <c r="P162" s="109"/>
      <c r="Q162" s="110"/>
      <c r="R162" s="307"/>
      <c r="S162" s="47"/>
      <c r="T162" s="48"/>
      <c r="U162" s="111"/>
      <c r="V162" s="112"/>
      <c r="W162" s="113"/>
      <c r="X162" s="116"/>
      <c r="Y162" s="295"/>
      <c r="Z162" s="296"/>
      <c r="AA162" s="172"/>
      <c r="AB162" s="110"/>
      <c r="AC162" s="291"/>
    </row>
    <row r="163" spans="1:29" ht="15.75" customHeight="1">
      <c r="A163" s="302"/>
      <c r="B163" s="100"/>
      <c r="C163" s="293"/>
      <c r="D163" s="294"/>
      <c r="E163" s="101"/>
      <c r="F163" s="102"/>
      <c r="G163" s="121"/>
      <c r="H163" s="122"/>
      <c r="I163" s="104"/>
      <c r="J163" s="105"/>
      <c r="K163" s="106"/>
      <c r="L163" s="107"/>
      <c r="M163" s="105"/>
      <c r="N163" s="106"/>
      <c r="O163" s="108"/>
      <c r="P163" s="109"/>
      <c r="Q163" s="110"/>
      <c r="R163" s="307"/>
      <c r="S163" s="47"/>
      <c r="T163" s="48"/>
      <c r="U163" s="111"/>
      <c r="V163" s="112"/>
      <c r="W163" s="113"/>
      <c r="X163" s="50"/>
      <c r="Y163" s="295"/>
      <c r="Z163" s="296"/>
      <c r="AA163" s="172"/>
      <c r="AB163" s="110"/>
      <c r="AC163" s="291"/>
    </row>
    <row r="164" spans="1:29" ht="15.75" customHeight="1">
      <c r="A164" s="302"/>
      <c r="B164" s="100"/>
      <c r="C164" s="293"/>
      <c r="D164" s="294"/>
      <c r="E164" s="101"/>
      <c r="F164" s="102"/>
      <c r="G164" s="121"/>
      <c r="H164" s="62"/>
      <c r="I164" s="104"/>
      <c r="J164" s="105"/>
      <c r="K164" s="106"/>
      <c r="L164" s="118"/>
      <c r="M164" s="105"/>
      <c r="N164" s="106"/>
      <c r="O164" s="123"/>
      <c r="P164" s="124"/>
      <c r="Q164" s="125"/>
      <c r="R164" s="307"/>
      <c r="S164" s="47"/>
      <c r="T164" s="48"/>
      <c r="U164" s="111"/>
      <c r="V164" s="112"/>
      <c r="W164" s="113"/>
      <c r="X164" s="116"/>
      <c r="Y164" s="295"/>
      <c r="Z164" s="296"/>
      <c r="AA164" s="172"/>
      <c r="AB164" s="110"/>
      <c r="AC164" s="291"/>
    </row>
    <row r="165" spans="1:29" ht="15.75" customHeight="1">
      <c r="A165" s="302"/>
      <c r="B165" s="100"/>
      <c r="C165" s="293"/>
      <c r="D165" s="294"/>
      <c r="E165" s="101"/>
      <c r="F165" s="102"/>
      <c r="G165" s="121"/>
      <c r="H165" s="62"/>
      <c r="I165" s="104"/>
      <c r="J165" s="105"/>
      <c r="K165" s="106"/>
      <c r="L165" s="118"/>
      <c r="M165" s="105"/>
      <c r="N165" s="106"/>
      <c r="O165" s="123"/>
      <c r="P165" s="124"/>
      <c r="Q165" s="125"/>
      <c r="R165" s="307"/>
      <c r="S165" s="47"/>
      <c r="T165" s="48"/>
      <c r="U165" s="111"/>
      <c r="V165" s="112"/>
      <c r="W165" s="113"/>
      <c r="X165" s="116"/>
      <c r="Y165" s="295"/>
      <c r="Z165" s="296"/>
      <c r="AA165" s="172"/>
      <c r="AB165" s="110"/>
      <c r="AC165" s="291"/>
    </row>
    <row r="166" spans="1:29" ht="15.75" customHeight="1">
      <c r="A166" s="302"/>
      <c r="B166" s="100"/>
      <c r="C166" s="293"/>
      <c r="D166" s="294"/>
      <c r="E166" s="101"/>
      <c r="F166" s="102"/>
      <c r="G166" s="121"/>
      <c r="H166" s="62"/>
      <c r="I166" s="104"/>
      <c r="J166" s="105"/>
      <c r="K166" s="106"/>
      <c r="L166" s="118"/>
      <c r="M166" s="105"/>
      <c r="N166" s="106"/>
      <c r="O166" s="123"/>
      <c r="P166" s="124"/>
      <c r="Q166" s="125"/>
      <c r="R166" s="307"/>
      <c r="S166" s="47"/>
      <c r="T166" s="48"/>
      <c r="U166" s="111"/>
      <c r="V166" s="112"/>
      <c r="W166" s="126"/>
      <c r="X166" s="127"/>
      <c r="Y166" s="295"/>
      <c r="Z166" s="296"/>
      <c r="AA166" s="172"/>
      <c r="AB166" s="110"/>
      <c r="AC166" s="291"/>
    </row>
    <row r="167" spans="1:29" ht="15.75" customHeight="1">
      <c r="A167" s="302"/>
      <c r="B167" s="100"/>
      <c r="C167" s="293"/>
      <c r="D167" s="294"/>
      <c r="E167" s="101"/>
      <c r="F167" s="102"/>
      <c r="G167" s="121"/>
      <c r="H167" s="62"/>
      <c r="I167" s="104"/>
      <c r="J167" s="105"/>
      <c r="K167" s="106"/>
      <c r="L167" s="118"/>
      <c r="M167" s="105"/>
      <c r="N167" s="106"/>
      <c r="O167" s="123"/>
      <c r="P167" s="124"/>
      <c r="Q167" s="125"/>
      <c r="R167" s="307"/>
      <c r="S167" s="47"/>
      <c r="T167" s="48"/>
      <c r="U167" s="111"/>
      <c r="V167" s="112"/>
      <c r="W167" s="126"/>
      <c r="X167" s="127"/>
      <c r="Y167" s="295"/>
      <c r="Z167" s="296"/>
      <c r="AA167" s="172"/>
      <c r="AB167" s="110"/>
      <c r="AC167" s="291"/>
    </row>
    <row r="168" spans="1:29" ht="15.75" customHeight="1">
      <c r="A168" s="302"/>
      <c r="B168" s="100"/>
      <c r="C168" s="293"/>
      <c r="D168" s="294"/>
      <c r="E168" s="101"/>
      <c r="F168" s="102"/>
      <c r="G168" s="121"/>
      <c r="H168" s="62"/>
      <c r="I168" s="104"/>
      <c r="J168" s="105"/>
      <c r="K168" s="106"/>
      <c r="L168" s="118"/>
      <c r="M168" s="105"/>
      <c r="N168" s="106"/>
      <c r="O168" s="123"/>
      <c r="P168" s="124"/>
      <c r="Q168" s="125"/>
      <c r="R168" s="307"/>
      <c r="S168" s="47"/>
      <c r="T168" s="48"/>
      <c r="U168" s="111"/>
      <c r="V168" s="112"/>
      <c r="W168" s="126"/>
      <c r="X168" s="127"/>
      <c r="Y168" s="295"/>
      <c r="Z168" s="296"/>
      <c r="AA168" s="172"/>
      <c r="AB168" s="110"/>
      <c r="AC168" s="291"/>
    </row>
    <row r="169" spans="1:29" ht="15.75" customHeight="1">
      <c r="A169" s="302"/>
      <c r="B169" s="100"/>
      <c r="C169" s="293"/>
      <c r="D169" s="294"/>
      <c r="E169" s="101"/>
      <c r="F169" s="102"/>
      <c r="G169" s="121"/>
      <c r="H169" s="62"/>
      <c r="I169" s="104"/>
      <c r="J169" s="105"/>
      <c r="K169" s="106"/>
      <c r="L169" s="118"/>
      <c r="M169" s="105"/>
      <c r="N169" s="106"/>
      <c r="O169" s="123"/>
      <c r="P169" s="124"/>
      <c r="Q169" s="125"/>
      <c r="R169" s="307"/>
      <c r="S169" s="47"/>
      <c r="T169" s="48"/>
      <c r="U169" s="111"/>
      <c r="V169" s="112"/>
      <c r="W169" s="126"/>
      <c r="X169" s="127"/>
      <c r="Y169" s="295"/>
      <c r="Z169" s="296"/>
      <c r="AA169" s="172"/>
      <c r="AB169" s="110"/>
      <c r="AC169" s="291"/>
    </row>
    <row r="170" spans="1:29" ht="15.75" customHeight="1">
      <c r="A170" s="302"/>
      <c r="B170" s="100"/>
      <c r="C170" s="293"/>
      <c r="D170" s="294"/>
      <c r="E170" s="101"/>
      <c r="F170" s="102"/>
      <c r="G170" s="121"/>
      <c r="H170" s="62"/>
      <c r="I170" s="104"/>
      <c r="J170" s="105"/>
      <c r="K170" s="106"/>
      <c r="L170" s="118"/>
      <c r="M170" s="105"/>
      <c r="N170" s="106"/>
      <c r="O170" s="123"/>
      <c r="P170" s="124"/>
      <c r="Q170" s="125"/>
      <c r="R170" s="307"/>
      <c r="S170" s="47"/>
      <c r="T170" s="48"/>
      <c r="U170" s="111"/>
      <c r="V170" s="112"/>
      <c r="W170" s="126"/>
      <c r="X170" s="127"/>
      <c r="Y170" s="295"/>
      <c r="Z170" s="296"/>
      <c r="AA170" s="172"/>
      <c r="AB170" s="110"/>
      <c r="AC170" s="291"/>
    </row>
    <row r="171" spans="1:29" ht="15.75" customHeight="1">
      <c r="A171" s="302"/>
      <c r="B171" s="100"/>
      <c r="C171" s="293"/>
      <c r="D171" s="294"/>
      <c r="E171" s="101"/>
      <c r="F171" s="102"/>
      <c r="G171" s="121"/>
      <c r="H171" s="62"/>
      <c r="I171" s="104"/>
      <c r="J171" s="105"/>
      <c r="K171" s="106"/>
      <c r="L171" s="118"/>
      <c r="M171" s="105"/>
      <c r="N171" s="106"/>
      <c r="O171" s="123"/>
      <c r="P171" s="124"/>
      <c r="Q171" s="125"/>
      <c r="R171" s="307"/>
      <c r="S171" s="47"/>
      <c r="T171" s="48"/>
      <c r="U171" s="111"/>
      <c r="V171" s="112"/>
      <c r="W171" s="113"/>
      <c r="X171" s="116"/>
      <c r="Y171" s="295"/>
      <c r="Z171" s="296"/>
      <c r="AA171" s="172"/>
      <c r="AB171" s="110"/>
      <c r="AC171" s="291"/>
    </row>
    <row r="172" spans="1:29" ht="15.75" customHeight="1">
      <c r="A172" s="302"/>
      <c r="B172" s="100"/>
      <c r="C172" s="293"/>
      <c r="D172" s="294"/>
      <c r="E172" s="101"/>
      <c r="F172" s="102"/>
      <c r="G172" s="121"/>
      <c r="H172" s="62"/>
      <c r="I172" s="104"/>
      <c r="J172" s="105"/>
      <c r="K172" s="106"/>
      <c r="L172" s="118"/>
      <c r="M172" s="105"/>
      <c r="N172" s="106"/>
      <c r="O172" s="123"/>
      <c r="P172" s="124"/>
      <c r="Q172" s="125"/>
      <c r="R172" s="307"/>
      <c r="S172" s="47"/>
      <c r="T172" s="48"/>
      <c r="U172" s="111"/>
      <c r="V172" s="112"/>
      <c r="W172" s="126"/>
      <c r="X172" s="127"/>
      <c r="Y172" s="295"/>
      <c r="Z172" s="296"/>
      <c r="AA172" s="172"/>
      <c r="AB172" s="110"/>
      <c r="AC172" s="291"/>
    </row>
    <row r="173" spans="1:29" ht="15.75" customHeight="1">
      <c r="A173" s="302"/>
      <c r="B173" s="100"/>
      <c r="C173" s="293"/>
      <c r="D173" s="294"/>
      <c r="E173" s="170"/>
      <c r="F173" s="102"/>
      <c r="G173" s="129"/>
      <c r="H173" s="62"/>
      <c r="I173" s="104"/>
      <c r="J173" s="105"/>
      <c r="K173" s="106"/>
      <c r="L173" s="118"/>
      <c r="M173" s="105"/>
      <c r="N173" s="106"/>
      <c r="O173" s="123"/>
      <c r="P173" s="124"/>
      <c r="Q173" s="125"/>
      <c r="R173" s="307"/>
      <c r="S173" s="119"/>
      <c r="T173" s="120"/>
      <c r="U173" s="130"/>
      <c r="V173" s="131"/>
      <c r="W173" s="126"/>
      <c r="X173" s="127"/>
      <c r="Y173" s="295"/>
      <c r="Z173" s="296"/>
      <c r="AA173" s="173"/>
      <c r="AB173" s="125"/>
      <c r="AC173" s="291"/>
    </row>
    <row r="174" spans="1:29" ht="15.75" customHeight="1" thickBot="1">
      <c r="A174" s="303"/>
      <c r="B174" s="133" t="s">
        <v>117</v>
      </c>
      <c r="C174" s="297"/>
      <c r="D174" s="297"/>
      <c r="E174" s="134"/>
      <c r="F174" s="167"/>
      <c r="G174" s="135"/>
      <c r="H174" s="69"/>
      <c r="I174" s="136">
        <f t="shared" ref="I174:J174" si="62">AVERAGE(I158:I173)</f>
        <v>3.5</v>
      </c>
      <c r="J174" s="137">
        <f t="shared" si="62"/>
        <v>3450</v>
      </c>
      <c r="K174" s="138">
        <f t="shared" ref="K174" si="63">J174/I174</f>
        <v>985.71428571428567</v>
      </c>
      <c r="L174" s="136">
        <f t="shared" ref="L174:M174" si="64">AVERAGE(L158:L173)</f>
        <v>3.5</v>
      </c>
      <c r="M174" s="137">
        <f t="shared" si="64"/>
        <v>3021.3837650439118</v>
      </c>
      <c r="N174" s="138">
        <f>M174/L174</f>
        <v>863.25250429826053</v>
      </c>
      <c r="O174" s="139">
        <f>L174-I174</f>
        <v>0</v>
      </c>
      <c r="P174" s="140">
        <f>N174-K174</f>
        <v>-122.46178141602513</v>
      </c>
      <c r="Q174" s="141">
        <f>N174/K174</f>
        <v>0.87576341015765569</v>
      </c>
      <c r="R174" s="308"/>
      <c r="S174" s="142">
        <f>S158</f>
        <v>0.70854166666666663</v>
      </c>
      <c r="T174" s="143">
        <f>INDEX(T158:T173,COUNTA(T158:T173))</f>
        <v>0.84884259259259254</v>
      </c>
      <c r="U174" s="144"/>
      <c r="V174" s="166"/>
      <c r="W174" s="167"/>
      <c r="X174" s="138"/>
      <c r="Y174" s="298"/>
      <c r="Z174" s="299"/>
      <c r="AA174" s="174">
        <f>M174-J174</f>
        <v>-428.61623495608819</v>
      </c>
      <c r="AB174" s="141">
        <f>M174/J174</f>
        <v>0.87576341015765558</v>
      </c>
      <c r="AC174" s="292"/>
    </row>
    <row r="176" spans="1:29">
      <c r="Y176" s="289" t="s">
        <v>161</v>
      </c>
      <c r="Z176" s="289"/>
    </row>
    <row r="177" spans="25:26">
      <c r="Y177" s="289" t="s">
        <v>162</v>
      </c>
      <c r="Z177" s="289"/>
    </row>
    <row r="178" spans="25:26">
      <c r="Y178" s="289" t="s">
        <v>163</v>
      </c>
      <c r="Z178" s="289"/>
    </row>
    <row r="179" spans="25:26">
      <c r="Y179" s="289" t="s">
        <v>164</v>
      </c>
      <c r="Z179" s="289"/>
    </row>
    <row r="180" spans="25:26">
      <c r="Y180" s="289" t="s">
        <v>165</v>
      </c>
      <c r="Z180" s="289"/>
    </row>
    <row r="181" spans="25:26">
      <c r="Y181" s="289" t="s">
        <v>166</v>
      </c>
      <c r="Z181" s="289"/>
    </row>
    <row r="182" spans="25:26">
      <c r="Y182" s="289" t="s">
        <v>167</v>
      </c>
      <c r="Z182" s="289"/>
    </row>
    <row r="183" spans="25:26">
      <c r="Y183" s="289" t="s">
        <v>168</v>
      </c>
      <c r="Z183" s="289"/>
    </row>
    <row r="184" spans="25:26">
      <c r="Y184" s="289" t="s">
        <v>169</v>
      </c>
      <c r="Z184" s="289"/>
    </row>
    <row r="185" spans="25:26">
      <c r="Y185" s="289" t="s">
        <v>170</v>
      </c>
      <c r="Z185" s="289"/>
    </row>
    <row r="186" spans="25:26">
      <c r="Y186" s="289" t="s">
        <v>171</v>
      </c>
      <c r="Z186" s="289"/>
    </row>
    <row r="187" spans="25:26">
      <c r="Y187" s="289" t="s">
        <v>172</v>
      </c>
      <c r="Z187" s="289"/>
    </row>
    <row r="188" spans="25:26">
      <c r="Y188" s="289" t="s">
        <v>173</v>
      </c>
      <c r="Z188" s="289"/>
    </row>
  </sheetData>
  <mergeCells count="415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4:Z144"/>
    <mergeCell ref="C145:D145"/>
    <mergeCell ref="Y145:Z145"/>
    <mergeCell ref="C146:D146"/>
    <mergeCell ref="C151:D151"/>
    <mergeCell ref="Y151:Z151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Y134:Z134"/>
    <mergeCell ref="C135:D135"/>
    <mergeCell ref="Y135:Z135"/>
    <mergeCell ref="C136:D136"/>
    <mergeCell ref="Y136:Z136"/>
    <mergeCell ref="C140:D140"/>
    <mergeCell ref="Y140:Z140"/>
    <mergeCell ref="C149:D149"/>
    <mergeCell ref="Y149:Z149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43:Z143"/>
    <mergeCell ref="C144:D144"/>
    <mergeCell ref="C164:D164"/>
    <mergeCell ref="Y164:Z164"/>
    <mergeCell ref="Y161:Z161"/>
    <mergeCell ref="C162:D162"/>
    <mergeCell ref="C150:D150"/>
    <mergeCell ref="Y150:Z150"/>
    <mergeCell ref="A158:A174"/>
    <mergeCell ref="C158:D158"/>
    <mergeCell ref="R158:R174"/>
    <mergeCell ref="Y158:Z158"/>
    <mergeCell ref="C168:D168"/>
    <mergeCell ref="Y168:Z168"/>
    <mergeCell ref="C169:D169"/>
    <mergeCell ref="Y169:Z169"/>
    <mergeCell ref="C170:D170"/>
    <mergeCell ref="Y170:Z170"/>
    <mergeCell ref="C165:D165"/>
    <mergeCell ref="Y165:Z165"/>
    <mergeCell ref="C166:D166"/>
    <mergeCell ref="Y166:Z166"/>
    <mergeCell ref="C167:D167"/>
    <mergeCell ref="Y167:Z167"/>
    <mergeCell ref="C174:D174"/>
    <mergeCell ref="Y174:Z174"/>
    <mergeCell ref="Y162:Z162"/>
    <mergeCell ref="C163:D163"/>
    <mergeCell ref="Y163:Z163"/>
    <mergeCell ref="Y176:Z176"/>
    <mergeCell ref="Y177:Z177"/>
    <mergeCell ref="Y178:Z178"/>
    <mergeCell ref="Y179:Z179"/>
    <mergeCell ref="C171:D171"/>
    <mergeCell ref="Y171:Z171"/>
    <mergeCell ref="C172:D172"/>
    <mergeCell ref="Y172:Z172"/>
    <mergeCell ref="C173:D173"/>
    <mergeCell ref="Y173:Z173"/>
    <mergeCell ref="Y186:Z186"/>
    <mergeCell ref="Y187:Z187"/>
    <mergeCell ref="Y188:Z188"/>
    <mergeCell ref="Y180:Z180"/>
    <mergeCell ref="Y181:Z181"/>
    <mergeCell ref="Y182:Z182"/>
    <mergeCell ref="Y183:Z183"/>
    <mergeCell ref="Y184:Z184"/>
    <mergeCell ref="Y185:Z185"/>
  </mergeCells>
  <phoneticPr fontId="5" type="noConversion"/>
  <conditionalFormatting sqref="O5:O174">
    <cfRule type="cellIs" dxfId="213" priority="1" operator="greaterThan">
      <formula>0</formula>
    </cfRule>
  </conditionalFormatting>
  <conditionalFormatting sqref="P5:P174 AA5:AA174">
    <cfRule type="cellIs" dxfId="212" priority="4" operator="lessThan">
      <formula>0</formula>
    </cfRule>
  </conditionalFormatting>
  <conditionalFormatting sqref="Q5:Q174 AB5:AB174">
    <cfRule type="cellIs" dxfId="211" priority="2" operator="greaterThan">
      <formula>1</formula>
    </cfRule>
    <cfRule type="cellIs" dxfId="210" priority="3" operator="lessThan">
      <formula>0.8</formula>
    </cfRule>
  </conditionalFormatting>
  <conditionalFormatting sqref="AC5:AC6 R5:R174 AC90:AC95">
    <cfRule type="cellIs" dxfId="209" priority="5" operator="lessThan">
      <formula>0.8</formula>
    </cfRule>
  </conditionalFormatting>
  <conditionalFormatting sqref="AC12:AC20">
    <cfRule type="cellIs" dxfId="208" priority="14" operator="lessThan">
      <formula>0.8</formula>
    </cfRule>
  </conditionalFormatting>
  <conditionalFormatting sqref="AC22:AC27">
    <cfRule type="cellIs" dxfId="207" priority="13" operator="lessThan">
      <formula>0.8</formula>
    </cfRule>
  </conditionalFormatting>
  <conditionalFormatting sqref="AC39">
    <cfRule type="cellIs" dxfId="206" priority="12" operator="lessThan">
      <formula>0.8</formula>
    </cfRule>
  </conditionalFormatting>
  <conditionalFormatting sqref="AC56">
    <cfRule type="cellIs" dxfId="205" priority="7" operator="lessThan">
      <formula>0.8</formula>
    </cfRule>
  </conditionalFormatting>
  <conditionalFormatting sqref="AC73:AC78">
    <cfRule type="cellIs" dxfId="204" priority="6" operator="lessThan">
      <formula>0.8</formula>
    </cfRule>
  </conditionalFormatting>
  <conditionalFormatting sqref="AC107">
    <cfRule type="cellIs" dxfId="203" priority="11" operator="lessThan">
      <formula>0.8</formula>
    </cfRule>
  </conditionalFormatting>
  <conditionalFormatting sqref="AC124">
    <cfRule type="cellIs" dxfId="202" priority="10" operator="lessThan">
      <formula>0.8</formula>
    </cfRule>
  </conditionalFormatting>
  <conditionalFormatting sqref="AC141">
    <cfRule type="cellIs" dxfId="201" priority="9" operator="lessThan">
      <formula>0.8</formula>
    </cfRule>
  </conditionalFormatting>
  <conditionalFormatting sqref="AC158:AC163">
    <cfRule type="cellIs" dxfId="200" priority="8" operator="lessThan">
      <formula>0.8</formula>
    </cfRule>
  </conditionalFormatting>
  <dataValidations count="1">
    <dataValidation type="list" allowBlank="1" showInputMessage="1" showErrorMessage="1" sqref="Y5:Z174" xr:uid="{73C86935-ACD9-4B17-BB19-0553F4BC9908}">
      <formula1>$Y$176:$Y$188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DAA32-9626-4003-B121-ECE5DDDE32BC}">
  <sheetPr>
    <tabColor theme="8" tint="0.59999389629810485"/>
    <pageSetUpPr fitToPage="1"/>
  </sheetPr>
  <dimension ref="A1:AG137"/>
  <sheetViews>
    <sheetView zoomScale="85" zoomScaleNormal="85" workbookViewId="0">
      <pane ySplit="4" topLeftCell="A5" activePane="bottomLeft" state="frozen"/>
      <selection activeCell="J13" sqref="J13"/>
      <selection pane="bottomLeft" activeCell="M122" sqref="M122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SUM(F5:F123)</f>
        <v>42877</v>
      </c>
      <c r="E1" s="88" t="s">
        <v>3</v>
      </c>
      <c r="F1" s="89">
        <f>SUM(G5:G123)</f>
        <v>2239594.0500000007</v>
      </c>
      <c r="G1" s="90" t="s">
        <v>84</v>
      </c>
      <c r="H1" s="91">
        <f>L21+L38+L55+L72+L89+L106+L123</f>
        <v>133.58333333333331</v>
      </c>
      <c r="I1" s="345" t="s">
        <v>85</v>
      </c>
      <c r="J1" s="341"/>
      <c r="K1" s="361"/>
      <c r="L1" s="365" t="s">
        <v>86</v>
      </c>
      <c r="M1" s="366"/>
      <c r="N1" s="367"/>
      <c r="O1" s="341" t="s">
        <v>87</v>
      </c>
      <c r="P1" s="341"/>
      <c r="Q1" s="341"/>
      <c r="R1" s="342"/>
      <c r="S1" s="345" t="s">
        <v>88</v>
      </c>
      <c r="T1" s="341"/>
      <c r="U1" s="341"/>
      <c r="V1" s="341"/>
      <c r="W1" s="341"/>
      <c r="X1" s="342"/>
      <c r="Y1" s="200" t="s">
        <v>222</v>
      </c>
      <c r="Z1" s="200" t="s">
        <v>223</v>
      </c>
      <c r="AA1" s="385" t="s">
        <v>175</v>
      </c>
      <c r="AB1" s="386"/>
      <c r="AC1" s="176" t="s">
        <v>19</v>
      </c>
      <c r="AD1" s="177" t="s">
        <v>174</v>
      </c>
      <c r="AE1" s="345" t="s">
        <v>90</v>
      </c>
      <c r="AF1" s="347"/>
      <c r="AG1" s="348"/>
    </row>
    <row r="2" spans="1:33" ht="26.25" customHeight="1" thickBot="1">
      <c r="A2" s="354">
        <v>46031</v>
      </c>
      <c r="B2" s="355"/>
      <c r="C2" s="92" t="s">
        <v>40</v>
      </c>
      <c r="D2" s="93">
        <f>AVERAGE(N21,N38,N55,N72,N89,N106,N123)</f>
        <v>144.17308892195413</v>
      </c>
      <c r="E2" s="93" t="s">
        <v>91</v>
      </c>
      <c r="F2" s="94">
        <f>F1/D1</f>
        <v>52.232993213144596</v>
      </c>
      <c r="G2" s="95" t="s">
        <v>92</v>
      </c>
      <c r="H2" s="96">
        <f>COUNT(H5:H123)</f>
        <v>0</v>
      </c>
      <c r="I2" s="362"/>
      <c r="J2" s="363"/>
      <c r="K2" s="364"/>
      <c r="L2" s="368"/>
      <c r="M2" s="343"/>
      <c r="N2" s="369"/>
      <c r="O2" s="343"/>
      <c r="P2" s="343"/>
      <c r="Q2" s="343"/>
      <c r="R2" s="344"/>
      <c r="S2" s="346"/>
      <c r="T2" s="343"/>
      <c r="U2" s="343"/>
      <c r="V2" s="343"/>
      <c r="W2" s="343"/>
      <c r="X2" s="344"/>
      <c r="Y2" s="201">
        <f>SUM(Y21,Y38,Y55,Y72,Y89,Y106,Y123)</f>
        <v>0</v>
      </c>
      <c r="Z2" s="201">
        <f>SUM(Z21,Z38,Z55,Z72,Z89,Z106,Z123)</f>
        <v>0</v>
      </c>
      <c r="AA2" s="387"/>
      <c r="AB2" s="388"/>
      <c r="AC2" s="178">
        <f>SUM(AC21,AC38,AC55,AC72,AC89,AC106,AC123)</f>
        <v>41</v>
      </c>
      <c r="AD2" s="179">
        <f>SUM(AD21,AD38,AD55,AD72,AD89,AD106,AD123)</f>
        <v>0</v>
      </c>
      <c r="AE2" s="349"/>
      <c r="AF2" s="350"/>
      <c r="AG2" s="351"/>
    </row>
    <row r="3" spans="1:33" ht="23.25" customHeight="1">
      <c r="A3" s="356" t="s">
        <v>93</v>
      </c>
      <c r="B3" s="358" t="s">
        <v>94</v>
      </c>
      <c r="C3" s="315" t="s">
        <v>95</v>
      </c>
      <c r="D3" s="315"/>
      <c r="E3" s="337" t="s">
        <v>96</v>
      </c>
      <c r="F3" s="315" t="s">
        <v>97</v>
      </c>
      <c r="G3" s="337" t="s">
        <v>98</v>
      </c>
      <c r="H3" s="339" t="s">
        <v>99</v>
      </c>
      <c r="I3" s="329" t="s">
        <v>100</v>
      </c>
      <c r="J3" s="325" t="s">
        <v>101</v>
      </c>
      <c r="K3" s="327" t="s">
        <v>40</v>
      </c>
      <c r="L3" s="352" t="s">
        <v>100</v>
      </c>
      <c r="M3" s="325" t="s">
        <v>101</v>
      </c>
      <c r="N3" s="327" t="s">
        <v>40</v>
      </c>
      <c r="O3" s="329" t="s">
        <v>100</v>
      </c>
      <c r="P3" s="331" t="s">
        <v>40</v>
      </c>
      <c r="Q3" s="333" t="s">
        <v>102</v>
      </c>
      <c r="R3" s="335" t="s">
        <v>103</v>
      </c>
      <c r="S3" s="314" t="s">
        <v>104</v>
      </c>
      <c r="T3" s="315"/>
      <c r="U3" s="316" t="s">
        <v>105</v>
      </c>
      <c r="V3" s="316" t="s">
        <v>106</v>
      </c>
      <c r="W3" s="315" t="s">
        <v>107</v>
      </c>
      <c r="X3" s="318"/>
      <c r="Y3" s="379" t="s">
        <v>224</v>
      </c>
      <c r="Z3" s="380"/>
      <c r="AA3" s="381" t="s">
        <v>108</v>
      </c>
      <c r="AB3" s="382"/>
      <c r="AC3" s="379" t="s">
        <v>225</v>
      </c>
      <c r="AD3" s="380"/>
      <c r="AE3" s="323" t="s">
        <v>101</v>
      </c>
      <c r="AF3" s="370" t="s">
        <v>102</v>
      </c>
      <c r="AG3" s="372" t="s">
        <v>109</v>
      </c>
    </row>
    <row r="4" spans="1:33" ht="17.25" customHeight="1" thickBot="1">
      <c r="A4" s="357"/>
      <c r="B4" s="359"/>
      <c r="C4" s="360"/>
      <c r="D4" s="360"/>
      <c r="E4" s="338"/>
      <c r="F4" s="360"/>
      <c r="G4" s="338"/>
      <c r="H4" s="340"/>
      <c r="I4" s="330"/>
      <c r="J4" s="326"/>
      <c r="K4" s="328"/>
      <c r="L4" s="353"/>
      <c r="M4" s="326"/>
      <c r="N4" s="328"/>
      <c r="O4" s="330"/>
      <c r="P4" s="332"/>
      <c r="Q4" s="334"/>
      <c r="R4" s="336"/>
      <c r="S4" s="68" t="s">
        <v>110</v>
      </c>
      <c r="T4" s="99" t="s">
        <v>111</v>
      </c>
      <c r="U4" s="317"/>
      <c r="V4" s="317"/>
      <c r="W4" s="99" t="s">
        <v>112</v>
      </c>
      <c r="X4" s="69" t="s">
        <v>113</v>
      </c>
      <c r="Y4" s="202" t="s">
        <v>49</v>
      </c>
      <c r="Z4" s="203" t="s">
        <v>50</v>
      </c>
      <c r="AA4" s="383"/>
      <c r="AB4" s="384"/>
      <c r="AC4" s="202" t="s">
        <v>176</v>
      </c>
      <c r="AD4" s="203" t="s">
        <v>177</v>
      </c>
      <c r="AE4" s="324"/>
      <c r="AF4" s="371"/>
      <c r="AG4" s="373"/>
    </row>
    <row r="5" spans="1:33" ht="15.75" customHeight="1">
      <c r="A5" s="311" t="s">
        <v>183</v>
      </c>
      <c r="B5" s="114" t="s">
        <v>178</v>
      </c>
      <c r="C5" s="375" t="s">
        <v>179</v>
      </c>
      <c r="D5" s="375"/>
      <c r="E5" s="147">
        <v>19.7</v>
      </c>
      <c r="F5" s="151">
        <v>3096</v>
      </c>
      <c r="G5" s="148">
        <f t="shared" ref="G5:G8" si="0">E5*F5</f>
        <v>60991.199999999997</v>
      </c>
      <c r="H5" s="149"/>
      <c r="I5" s="150">
        <v>13</v>
      </c>
      <c r="J5" s="151">
        <v>1200</v>
      </c>
      <c r="K5" s="152">
        <f>J5/I5</f>
        <v>92.307692307692307</v>
      </c>
      <c r="L5" s="153">
        <v>13</v>
      </c>
      <c r="M5" s="151">
        <f>F5/V5*60</f>
        <v>1077.7025720363565</v>
      </c>
      <c r="N5" s="152">
        <f>M5/L5</f>
        <v>82.900197848950498</v>
      </c>
      <c r="O5" s="154">
        <f>L5-I5</f>
        <v>0</v>
      </c>
      <c r="P5" s="155">
        <f>N5-K5</f>
        <v>-9.4074944587418088</v>
      </c>
      <c r="Q5" s="156">
        <f>N5/K5</f>
        <v>0.8980854766969637</v>
      </c>
      <c r="R5" s="306">
        <f>Q21</f>
        <v>0.89080133280101415</v>
      </c>
      <c r="S5" s="157">
        <v>0.25</v>
      </c>
      <c r="T5" s="158">
        <v>0.3696990740740741</v>
      </c>
      <c r="U5" s="159"/>
      <c r="V5" s="160">
        <v>172.3666666666667</v>
      </c>
      <c r="W5" s="183"/>
      <c r="X5" s="152"/>
      <c r="Y5" s="12"/>
      <c r="Z5" s="208"/>
      <c r="AA5" s="309"/>
      <c r="AB5" s="310"/>
      <c r="AC5" s="12">
        <v>5</v>
      </c>
      <c r="AD5" s="208"/>
      <c r="AE5" s="180">
        <f>M5-J5</f>
        <v>-122.29742796364349</v>
      </c>
      <c r="AF5" s="132">
        <f>M5/J5</f>
        <v>0.89808547669696381</v>
      </c>
      <c r="AG5" s="376">
        <f>AF21</f>
        <v>0.89080133280101415</v>
      </c>
    </row>
    <row r="6" spans="1:33" ht="15.75" customHeight="1">
      <c r="A6" s="312"/>
      <c r="B6" s="100" t="s">
        <v>184</v>
      </c>
      <c r="C6" s="374" t="s">
        <v>185</v>
      </c>
      <c r="D6" s="374"/>
      <c r="E6" s="101">
        <v>56.77</v>
      </c>
      <c r="F6" s="102">
        <v>3138</v>
      </c>
      <c r="G6" s="103">
        <f t="shared" si="0"/>
        <v>178144.26</v>
      </c>
      <c r="H6" s="26"/>
      <c r="I6" s="104">
        <v>25</v>
      </c>
      <c r="J6" s="105">
        <v>2000</v>
      </c>
      <c r="K6" s="106">
        <f t="shared" ref="K6:K42" si="1">J6/I6</f>
        <v>80</v>
      </c>
      <c r="L6" s="107">
        <v>25</v>
      </c>
      <c r="M6" s="105">
        <f>F6/V6*60</f>
        <v>1776.5057398962103</v>
      </c>
      <c r="N6" s="106">
        <f>M6/L6</f>
        <v>71.060229595848412</v>
      </c>
      <c r="O6" s="108">
        <f>L6-I6</f>
        <v>0</v>
      </c>
      <c r="P6" s="109">
        <f>N6-K6</f>
        <v>-8.939770404151588</v>
      </c>
      <c r="Q6" s="110">
        <f>N6/K6</f>
        <v>0.88825286994810515</v>
      </c>
      <c r="R6" s="307"/>
      <c r="S6" s="47">
        <v>0.37292824074074077</v>
      </c>
      <c r="T6" s="48">
        <v>0.4465277777777778</v>
      </c>
      <c r="U6" s="111">
        <v>4.6500000000000075</v>
      </c>
      <c r="V6" s="112">
        <v>105.98333333333332</v>
      </c>
      <c r="W6" s="113"/>
      <c r="X6" s="116"/>
      <c r="Y6" s="12"/>
      <c r="Z6" s="208"/>
      <c r="AA6" s="295"/>
      <c r="AB6" s="296"/>
      <c r="AC6" s="12">
        <v>3</v>
      </c>
      <c r="AD6" s="208"/>
      <c r="AE6" s="117">
        <f>M6-J6</f>
        <v>-223.49426010378966</v>
      </c>
      <c r="AF6" s="110">
        <f>M6/J6</f>
        <v>0.88825286994810515</v>
      </c>
      <c r="AG6" s="377"/>
    </row>
    <row r="7" spans="1:33" ht="15.75" customHeight="1">
      <c r="A7" s="312"/>
      <c r="B7" s="100" t="s">
        <v>186</v>
      </c>
      <c r="C7" s="374" t="s">
        <v>187</v>
      </c>
      <c r="D7" s="374"/>
      <c r="E7" s="101">
        <v>77.34</v>
      </c>
      <c r="F7" s="102">
        <v>1546</v>
      </c>
      <c r="G7" s="103">
        <f t="shared" si="0"/>
        <v>119567.64</v>
      </c>
      <c r="H7" s="26"/>
      <c r="I7" s="104">
        <v>25</v>
      </c>
      <c r="J7" s="105">
        <v>2000</v>
      </c>
      <c r="K7" s="106">
        <f t="shared" si="1"/>
        <v>80</v>
      </c>
      <c r="L7" s="107">
        <v>25</v>
      </c>
      <c r="M7" s="105">
        <f>F7/V7*60</f>
        <v>1777.5790482274042</v>
      </c>
      <c r="N7" s="106">
        <f>M7/L7</f>
        <v>71.103161929096174</v>
      </c>
      <c r="O7" s="108">
        <f>L7-I7</f>
        <v>0</v>
      </c>
      <c r="P7" s="109">
        <f>N7-K7</f>
        <v>-8.8968380709038257</v>
      </c>
      <c r="Q7" s="110">
        <f>N7/K7</f>
        <v>0.88878952411370216</v>
      </c>
      <c r="R7" s="307"/>
      <c r="S7" s="47">
        <v>0.45</v>
      </c>
      <c r="T7" s="48">
        <v>0.48623842592592592</v>
      </c>
      <c r="U7" s="111">
        <v>4.9999999999999822</v>
      </c>
      <c r="V7" s="112">
        <v>52.183333333333309</v>
      </c>
      <c r="W7" s="113">
        <v>0.48623842592592592</v>
      </c>
      <c r="X7" s="116">
        <v>0.52500000000000002</v>
      </c>
      <c r="Y7" s="12"/>
      <c r="Z7" s="208"/>
      <c r="AA7" s="295"/>
      <c r="AB7" s="296"/>
      <c r="AC7" s="12">
        <v>1</v>
      </c>
      <c r="AD7" s="208"/>
      <c r="AE7" s="117">
        <f>M7-J7</f>
        <v>-222.4209517725958</v>
      </c>
      <c r="AF7" s="110">
        <f>M7/J7</f>
        <v>0.88878952411370205</v>
      </c>
      <c r="AG7" s="377"/>
    </row>
    <row r="8" spans="1:33" ht="15.75" customHeight="1">
      <c r="A8" s="312"/>
      <c r="B8" s="100" t="s">
        <v>186</v>
      </c>
      <c r="C8" s="374" t="s">
        <v>189</v>
      </c>
      <c r="D8" s="374"/>
      <c r="E8" s="101">
        <v>59.52</v>
      </c>
      <c r="F8" s="102">
        <v>3511</v>
      </c>
      <c r="G8" s="103">
        <f t="shared" si="0"/>
        <v>208974.72</v>
      </c>
      <c r="H8" s="26"/>
      <c r="I8" s="104">
        <v>25</v>
      </c>
      <c r="J8" s="105">
        <v>2000</v>
      </c>
      <c r="K8" s="106">
        <f t="shared" si="1"/>
        <v>80</v>
      </c>
      <c r="L8" s="107">
        <v>25</v>
      </c>
      <c r="M8" s="105">
        <f>F8/V8*60</f>
        <v>1781.9822360073306</v>
      </c>
      <c r="N8" s="106">
        <f>M8/L8</f>
        <v>71.279289440293226</v>
      </c>
      <c r="O8" s="108">
        <f>L8-I8</f>
        <v>0</v>
      </c>
      <c r="P8" s="109">
        <f>N8-K8</f>
        <v>-8.7207105597067738</v>
      </c>
      <c r="Q8" s="110">
        <f>N8/K8</f>
        <v>0.89099111800366537</v>
      </c>
      <c r="R8" s="307"/>
      <c r="S8" s="47">
        <v>0.52500000000000002</v>
      </c>
      <c r="T8" s="48">
        <v>0.60709490740740746</v>
      </c>
      <c r="U8" s="111">
        <v>55.816666666666706</v>
      </c>
      <c r="V8" s="112">
        <v>118.21666666666671</v>
      </c>
      <c r="W8" s="113"/>
      <c r="X8" s="116"/>
      <c r="Y8" s="12"/>
      <c r="Z8" s="208"/>
      <c r="AA8" s="295"/>
      <c r="AB8" s="296"/>
      <c r="AC8" s="12">
        <v>2</v>
      </c>
      <c r="AD8" s="208"/>
      <c r="AE8" s="117">
        <f>M8-J8</f>
        <v>-218.01776399266942</v>
      </c>
      <c r="AF8" s="110">
        <f>M8/J8</f>
        <v>0.89099111800366526</v>
      </c>
      <c r="AG8" s="377"/>
    </row>
    <row r="9" spans="1:33" ht="15.75" customHeight="1">
      <c r="A9" s="312"/>
      <c r="B9" s="100"/>
      <c r="C9" s="374"/>
      <c r="D9" s="374"/>
      <c r="E9" s="101"/>
      <c r="F9" s="102"/>
      <c r="G9" s="103"/>
      <c r="H9" s="13"/>
      <c r="I9" s="104"/>
      <c r="J9" s="105"/>
      <c r="K9" s="106"/>
      <c r="L9" s="118"/>
      <c r="M9" s="105"/>
      <c r="N9" s="106"/>
      <c r="O9" s="108"/>
      <c r="P9" s="109"/>
      <c r="Q9" s="110"/>
      <c r="R9" s="307"/>
      <c r="S9" s="47"/>
      <c r="T9" s="48"/>
      <c r="U9" s="111"/>
      <c r="V9" s="112"/>
      <c r="W9" s="113"/>
      <c r="X9" s="116"/>
      <c r="Y9" s="12"/>
      <c r="Z9" s="208"/>
      <c r="AA9" s="295"/>
      <c r="AB9" s="296"/>
      <c r="AC9" s="12"/>
      <c r="AD9" s="208"/>
      <c r="AE9" s="117"/>
      <c r="AF9" s="110"/>
      <c r="AG9" s="377"/>
    </row>
    <row r="10" spans="1:33" ht="15.75" customHeight="1">
      <c r="A10" s="312"/>
      <c r="B10" s="100"/>
      <c r="C10" s="374"/>
      <c r="D10" s="374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07"/>
      <c r="S10" s="47"/>
      <c r="T10" s="48"/>
      <c r="U10" s="111"/>
      <c r="V10" s="112"/>
      <c r="W10" s="113"/>
      <c r="X10" s="116"/>
      <c r="Y10" s="12"/>
      <c r="Z10" s="208"/>
      <c r="AA10" s="295"/>
      <c r="AB10" s="296"/>
      <c r="AC10" s="12"/>
      <c r="AD10" s="208"/>
      <c r="AE10" s="117"/>
      <c r="AF10" s="110"/>
      <c r="AG10" s="377"/>
    </row>
    <row r="11" spans="1:33" ht="15.75" customHeight="1">
      <c r="A11" s="312"/>
      <c r="B11" s="100"/>
      <c r="C11" s="374"/>
      <c r="D11" s="374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307"/>
      <c r="S11" s="47"/>
      <c r="T11" s="48"/>
      <c r="U11" s="111"/>
      <c r="V11" s="112"/>
      <c r="W11" s="113"/>
      <c r="X11" s="116"/>
      <c r="Y11" s="12"/>
      <c r="Z11" s="208"/>
      <c r="AA11" s="295"/>
      <c r="AB11" s="296"/>
      <c r="AC11" s="12"/>
      <c r="AD11" s="208"/>
      <c r="AE11" s="117"/>
      <c r="AF11" s="110"/>
      <c r="AG11" s="377"/>
    </row>
    <row r="12" spans="1:33" ht="15.75" customHeight="1">
      <c r="A12" s="312"/>
      <c r="B12" s="100"/>
      <c r="C12" s="374"/>
      <c r="D12" s="374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07"/>
      <c r="S12" s="47"/>
      <c r="T12" s="48"/>
      <c r="U12" s="111"/>
      <c r="V12" s="112"/>
      <c r="W12" s="113"/>
      <c r="X12" s="116"/>
      <c r="Y12" s="12"/>
      <c r="Z12" s="208"/>
      <c r="AA12" s="295"/>
      <c r="AB12" s="296"/>
      <c r="AC12" s="12"/>
      <c r="AD12" s="208"/>
      <c r="AE12" s="117"/>
      <c r="AF12" s="110"/>
      <c r="AG12" s="377"/>
    </row>
    <row r="13" spans="1:33" ht="15.75" customHeight="1">
      <c r="A13" s="312"/>
      <c r="B13" s="100"/>
      <c r="C13" s="374"/>
      <c r="D13" s="374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07"/>
      <c r="S13" s="47"/>
      <c r="T13" s="48"/>
      <c r="U13" s="111"/>
      <c r="V13" s="112"/>
      <c r="W13" s="113"/>
      <c r="X13" s="116"/>
      <c r="Y13" s="12"/>
      <c r="Z13" s="208"/>
      <c r="AA13" s="295"/>
      <c r="AB13" s="296"/>
      <c r="AC13" s="12"/>
      <c r="AD13" s="208"/>
      <c r="AE13" s="117"/>
      <c r="AF13" s="110"/>
      <c r="AG13" s="377"/>
    </row>
    <row r="14" spans="1:33" ht="15.75" customHeight="1">
      <c r="A14" s="312"/>
      <c r="B14" s="100"/>
      <c r="C14" s="374"/>
      <c r="D14" s="374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07"/>
      <c r="S14" s="47"/>
      <c r="T14" s="48"/>
      <c r="U14" s="111"/>
      <c r="V14" s="112"/>
      <c r="W14" s="113"/>
      <c r="X14" s="116"/>
      <c r="Y14" s="12"/>
      <c r="Z14" s="208"/>
      <c r="AA14" s="295"/>
      <c r="AB14" s="296"/>
      <c r="AC14" s="12"/>
      <c r="AD14" s="208"/>
      <c r="AE14" s="117"/>
      <c r="AF14" s="110"/>
      <c r="AG14" s="377"/>
    </row>
    <row r="15" spans="1:33" ht="15.75" customHeight="1">
      <c r="A15" s="312"/>
      <c r="B15" s="100"/>
      <c r="C15" s="374"/>
      <c r="D15" s="37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07"/>
      <c r="S15" s="47"/>
      <c r="T15" s="48"/>
      <c r="U15" s="111"/>
      <c r="V15" s="112"/>
      <c r="W15" s="113"/>
      <c r="X15" s="116"/>
      <c r="Y15" s="12"/>
      <c r="Z15" s="208"/>
      <c r="AA15" s="295"/>
      <c r="AB15" s="296"/>
      <c r="AC15" s="12"/>
      <c r="AD15" s="208"/>
      <c r="AE15" s="117"/>
      <c r="AF15" s="110"/>
      <c r="AG15" s="377"/>
    </row>
    <row r="16" spans="1:33" ht="15.75" customHeight="1">
      <c r="A16" s="312"/>
      <c r="B16" s="100"/>
      <c r="C16" s="374"/>
      <c r="D16" s="37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07"/>
      <c r="S16" s="47"/>
      <c r="T16" s="48"/>
      <c r="U16" s="111"/>
      <c r="V16" s="112"/>
      <c r="W16" s="113"/>
      <c r="X16" s="116"/>
      <c r="Y16" s="12"/>
      <c r="Z16" s="208"/>
      <c r="AA16" s="295"/>
      <c r="AB16" s="296"/>
      <c r="AC16" s="12"/>
      <c r="AD16" s="208"/>
      <c r="AE16" s="117"/>
      <c r="AF16" s="110"/>
      <c r="AG16" s="377"/>
    </row>
    <row r="17" spans="1:33" ht="15.75" customHeight="1">
      <c r="A17" s="312"/>
      <c r="B17" s="100"/>
      <c r="C17" s="374"/>
      <c r="D17" s="37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07"/>
      <c r="S17" s="47"/>
      <c r="T17" s="48"/>
      <c r="U17" s="111"/>
      <c r="V17" s="112"/>
      <c r="W17" s="113"/>
      <c r="X17" s="116"/>
      <c r="Y17" s="12"/>
      <c r="Z17" s="208"/>
      <c r="AA17" s="295"/>
      <c r="AB17" s="296"/>
      <c r="AC17" s="12"/>
      <c r="AD17" s="208"/>
      <c r="AE17" s="117"/>
      <c r="AF17" s="110"/>
      <c r="AG17" s="377"/>
    </row>
    <row r="18" spans="1:33" ht="15.75" customHeight="1">
      <c r="A18" s="312"/>
      <c r="B18" s="100"/>
      <c r="C18" s="374"/>
      <c r="D18" s="37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07"/>
      <c r="S18" s="47"/>
      <c r="T18" s="48"/>
      <c r="U18" s="111"/>
      <c r="V18" s="112"/>
      <c r="W18" s="113"/>
      <c r="X18" s="116"/>
      <c r="Y18" s="12"/>
      <c r="Z18" s="208"/>
      <c r="AA18" s="295"/>
      <c r="AB18" s="296"/>
      <c r="AC18" s="12"/>
      <c r="AD18" s="208"/>
      <c r="AE18" s="117"/>
      <c r="AF18" s="110"/>
      <c r="AG18" s="377"/>
    </row>
    <row r="19" spans="1:33" ht="15.75" customHeight="1">
      <c r="A19" s="312"/>
      <c r="B19" s="100"/>
      <c r="C19" s="374"/>
      <c r="D19" s="37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07"/>
      <c r="S19" s="47"/>
      <c r="T19" s="48"/>
      <c r="U19" s="111"/>
      <c r="V19" s="112"/>
      <c r="W19" s="113"/>
      <c r="X19" s="116"/>
      <c r="Y19" s="12"/>
      <c r="Z19" s="208"/>
      <c r="AA19" s="295"/>
      <c r="AB19" s="296"/>
      <c r="AC19" s="12"/>
      <c r="AD19" s="208"/>
      <c r="AE19" s="117"/>
      <c r="AF19" s="110"/>
      <c r="AG19" s="377"/>
    </row>
    <row r="20" spans="1:33" ht="15.75" customHeight="1">
      <c r="A20" s="312"/>
      <c r="B20" s="100"/>
      <c r="C20" s="374"/>
      <c r="D20" s="374"/>
      <c r="E20" s="184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07"/>
      <c r="S20" s="47"/>
      <c r="T20" s="48"/>
      <c r="U20" s="130"/>
      <c r="V20" s="112"/>
      <c r="W20" s="113"/>
      <c r="X20" s="116"/>
      <c r="Y20" s="12"/>
      <c r="Z20" s="208"/>
      <c r="AA20" s="295"/>
      <c r="AB20" s="296"/>
      <c r="AC20" s="12"/>
      <c r="AD20" s="208"/>
      <c r="AE20" s="117"/>
      <c r="AF20" s="110"/>
      <c r="AG20" s="377"/>
    </row>
    <row r="21" spans="1:33" ht="15.75" customHeight="1" thickBot="1">
      <c r="A21" s="313"/>
      <c r="B21" s="133" t="s">
        <v>117</v>
      </c>
      <c r="C21" s="297"/>
      <c r="D21" s="297"/>
      <c r="E21" s="134"/>
      <c r="F21" s="167"/>
      <c r="G21" s="135"/>
      <c r="H21" s="69"/>
      <c r="I21" s="136">
        <f t="shared" ref="I21:J21" si="2">AVERAGE(I5:I20)</f>
        <v>22</v>
      </c>
      <c r="J21" s="137">
        <f t="shared" si="2"/>
        <v>1800</v>
      </c>
      <c r="K21" s="138">
        <f t="shared" ref="K21" si="3">J21/I21</f>
        <v>81.818181818181813</v>
      </c>
      <c r="L21" s="136">
        <f t="shared" ref="L21:M21" si="4">AVERAGE(L5:L20)</f>
        <v>22</v>
      </c>
      <c r="M21" s="137">
        <f t="shared" si="4"/>
        <v>1603.4423990418254</v>
      </c>
      <c r="N21" s="138">
        <f>M21/L21</f>
        <v>72.883745410992063</v>
      </c>
      <c r="O21" s="139">
        <f>L21-I21</f>
        <v>0</v>
      </c>
      <c r="P21" s="140">
        <f>N21-K21</f>
        <v>-8.9344364071897502</v>
      </c>
      <c r="Q21" s="141">
        <f>N21/K21</f>
        <v>0.89080133280101415</v>
      </c>
      <c r="R21" s="308"/>
      <c r="S21" s="142">
        <f>S5</f>
        <v>0.25</v>
      </c>
      <c r="T21" s="143">
        <f>INDEX(T5:T20,COUNTA(T5:T20))</f>
        <v>0.60709490740740746</v>
      </c>
      <c r="U21" s="144"/>
      <c r="V21" s="166"/>
      <c r="W21" s="167"/>
      <c r="X21" s="138"/>
      <c r="Y21" s="181">
        <f>SUM(Y5:Y20)</f>
        <v>0</v>
      </c>
      <c r="Z21" s="182">
        <f>SUM(Z5:Z20)</f>
        <v>0</v>
      </c>
      <c r="AA21" s="298"/>
      <c r="AB21" s="299"/>
      <c r="AC21" s="181">
        <f>SUM(AC5:AC20)</f>
        <v>11</v>
      </c>
      <c r="AD21" s="182">
        <f>SUM(AD5:AD20)</f>
        <v>0</v>
      </c>
      <c r="AE21" s="168">
        <f>M21-J21</f>
        <v>-196.55760095817459</v>
      </c>
      <c r="AF21" s="141">
        <f>M21/J21</f>
        <v>0.89080133280101415</v>
      </c>
      <c r="AG21" s="378"/>
    </row>
    <row r="22" spans="1:33" ht="15.75" customHeight="1">
      <c r="A22" s="300" t="s">
        <v>190</v>
      </c>
      <c r="B22" s="146" t="s">
        <v>186</v>
      </c>
      <c r="C22" s="304" t="s">
        <v>197</v>
      </c>
      <c r="D22" s="305"/>
      <c r="E22" s="147">
        <v>47.37</v>
      </c>
      <c r="F22" s="159">
        <v>1231</v>
      </c>
      <c r="G22" s="148">
        <f t="shared" ref="G22:G25" si="5">E22*F22</f>
        <v>58312.469999999994</v>
      </c>
      <c r="H22" s="149"/>
      <c r="I22" s="153">
        <v>21</v>
      </c>
      <c r="J22" s="151">
        <v>2000</v>
      </c>
      <c r="K22" s="152">
        <f>J22/I22</f>
        <v>95.238095238095241</v>
      </c>
      <c r="L22" s="153">
        <v>21</v>
      </c>
      <c r="M22" s="151">
        <f>F22/V22*60</f>
        <v>1772.6399999999974</v>
      </c>
      <c r="N22" s="152">
        <f>M22/L22</f>
        <v>84.411428571428445</v>
      </c>
      <c r="O22" s="154">
        <f>L22-I22</f>
        <v>0</v>
      </c>
      <c r="P22" s="155">
        <f>N22-K22</f>
        <v>-10.826666666666796</v>
      </c>
      <c r="Q22" s="156">
        <f>N22/K22</f>
        <v>0.88631999999999866</v>
      </c>
      <c r="R22" s="306">
        <f>Q38</f>
        <v>0.8865113007941533</v>
      </c>
      <c r="S22" s="157">
        <v>0.29189814814814813</v>
      </c>
      <c r="T22" s="158">
        <v>0.32083333333333336</v>
      </c>
      <c r="U22" s="159"/>
      <c r="V22" s="160">
        <v>41.666666666666728</v>
      </c>
      <c r="W22" s="97"/>
      <c r="X22" s="98"/>
      <c r="Y22" s="12"/>
      <c r="Z22" s="208"/>
      <c r="AA22" s="309"/>
      <c r="AB22" s="310"/>
      <c r="AC22" s="12">
        <v>1</v>
      </c>
      <c r="AD22" s="208"/>
      <c r="AE22" s="115">
        <f>M22-J22</f>
        <v>-227.36000000000263</v>
      </c>
      <c r="AF22" s="156">
        <f>M22/J22</f>
        <v>0.88631999999999866</v>
      </c>
      <c r="AG22" s="389">
        <f>AF38</f>
        <v>0.88651130079415341</v>
      </c>
    </row>
    <row r="23" spans="1:33" ht="15.75" customHeight="1">
      <c r="A23" s="301"/>
      <c r="B23" s="163" t="s">
        <v>186</v>
      </c>
      <c r="C23" s="293" t="s">
        <v>199</v>
      </c>
      <c r="D23" s="294"/>
      <c r="E23" s="101">
        <v>53.76</v>
      </c>
      <c r="F23" s="111">
        <v>2753</v>
      </c>
      <c r="G23" s="103">
        <f t="shared" si="5"/>
        <v>148001.28</v>
      </c>
      <c r="H23" s="26"/>
      <c r="I23" s="107">
        <v>20</v>
      </c>
      <c r="J23" s="105">
        <v>2000</v>
      </c>
      <c r="K23" s="106">
        <f t="shared" si="1"/>
        <v>100</v>
      </c>
      <c r="L23" s="107">
        <v>20</v>
      </c>
      <c r="M23" s="105">
        <f>F23/V23*60</f>
        <v>1772.0007151796895</v>
      </c>
      <c r="N23" s="106">
        <f>M23/L23</f>
        <v>88.600035758984475</v>
      </c>
      <c r="O23" s="108">
        <f>L23-I23</f>
        <v>0</v>
      </c>
      <c r="P23" s="109">
        <f>N23-K23</f>
        <v>-11.399964241015525</v>
      </c>
      <c r="Q23" s="110">
        <f>N23/K23</f>
        <v>0.88600035758984474</v>
      </c>
      <c r="R23" s="307"/>
      <c r="S23" s="47">
        <v>0.32430555555555557</v>
      </c>
      <c r="T23" s="48">
        <v>0.38903935185185184</v>
      </c>
      <c r="U23" s="111">
        <v>4.9999999999999822</v>
      </c>
      <c r="V23" s="112">
        <v>93.21666666666664</v>
      </c>
      <c r="W23" s="113"/>
      <c r="X23" s="116"/>
      <c r="Y23" s="12"/>
      <c r="Z23" s="208"/>
      <c r="AA23" s="295"/>
      <c r="AB23" s="296"/>
      <c r="AC23" s="12">
        <v>2</v>
      </c>
      <c r="AD23" s="208"/>
      <c r="AE23" s="117">
        <f>M23-J23</f>
        <v>-227.99928482031055</v>
      </c>
      <c r="AF23" s="110">
        <f>M23/J23</f>
        <v>0.88600035758984474</v>
      </c>
      <c r="AG23" s="377"/>
    </row>
    <row r="24" spans="1:33" ht="15.75" customHeight="1">
      <c r="A24" s="301"/>
      <c r="B24" s="163" t="s">
        <v>186</v>
      </c>
      <c r="C24" s="293" t="s">
        <v>193</v>
      </c>
      <c r="D24" s="294"/>
      <c r="E24" s="101">
        <v>64.97</v>
      </c>
      <c r="F24" s="111">
        <v>471</v>
      </c>
      <c r="G24" s="103">
        <f t="shared" si="5"/>
        <v>30600.87</v>
      </c>
      <c r="H24" s="26"/>
      <c r="I24" s="107">
        <v>20</v>
      </c>
      <c r="J24" s="105">
        <v>2000</v>
      </c>
      <c r="K24" s="106">
        <f t="shared" si="1"/>
        <v>100</v>
      </c>
      <c r="L24" s="107">
        <v>20</v>
      </c>
      <c r="M24" s="105">
        <f>F24/V24*60</f>
        <v>1773.6401673640182</v>
      </c>
      <c r="N24" s="106">
        <f>M24/L24</f>
        <v>88.682008368200911</v>
      </c>
      <c r="O24" s="108">
        <f>L24-I24</f>
        <v>0</v>
      </c>
      <c r="P24" s="109">
        <f>N24-K24</f>
        <v>-11.317991631799089</v>
      </c>
      <c r="Q24" s="110">
        <f>N24/K24</f>
        <v>0.88682008368200915</v>
      </c>
      <c r="R24" s="307"/>
      <c r="S24" s="47">
        <v>0.39240740740740743</v>
      </c>
      <c r="T24" s="48">
        <v>0.40347222222222223</v>
      </c>
      <c r="U24" s="111">
        <v>4.8500000000000387</v>
      </c>
      <c r="V24" s="112">
        <v>15.933333333333319</v>
      </c>
      <c r="W24" s="113"/>
      <c r="X24" s="116"/>
      <c r="Y24" s="12"/>
      <c r="Z24" s="208"/>
      <c r="AA24" s="295"/>
      <c r="AB24" s="296"/>
      <c r="AC24" s="12">
        <v>1</v>
      </c>
      <c r="AD24" s="208"/>
      <c r="AE24" s="117">
        <f>M24-J24</f>
        <v>-226.35983263598177</v>
      </c>
      <c r="AF24" s="110">
        <f>M24/J24</f>
        <v>0.88682008368200915</v>
      </c>
      <c r="AG24" s="377"/>
    </row>
    <row r="25" spans="1:33" ht="15.75" customHeight="1">
      <c r="A25" s="301"/>
      <c r="B25" s="163" t="s">
        <v>191</v>
      </c>
      <c r="C25" s="293" t="s">
        <v>195</v>
      </c>
      <c r="D25" s="294"/>
      <c r="E25" s="101">
        <v>57.3</v>
      </c>
      <c r="F25" s="111">
        <v>745</v>
      </c>
      <c r="G25" s="103">
        <f t="shared" si="5"/>
        <v>42688.5</v>
      </c>
      <c r="H25" s="26"/>
      <c r="I25" s="107">
        <v>21</v>
      </c>
      <c r="J25" s="105">
        <v>2000</v>
      </c>
      <c r="K25" s="106">
        <f t="shared" si="1"/>
        <v>95.238095238095241</v>
      </c>
      <c r="L25" s="107">
        <v>21</v>
      </c>
      <c r="M25" s="105">
        <f>F25/V25*60</f>
        <v>1773.809523809522</v>
      </c>
      <c r="N25" s="106">
        <f>M25/L25</f>
        <v>84.467120181405818</v>
      </c>
      <c r="O25" s="108">
        <f>L25-I25</f>
        <v>0</v>
      </c>
      <c r="P25" s="109">
        <f>N25-K25</f>
        <v>-10.770975056689423</v>
      </c>
      <c r="Q25" s="110">
        <f>N25/K25</f>
        <v>0.88690476190476109</v>
      </c>
      <c r="R25" s="307"/>
      <c r="S25" s="47">
        <v>0.40694444444444444</v>
      </c>
      <c r="T25" s="48">
        <v>0.42444444444444446</v>
      </c>
      <c r="U25" s="111">
        <v>4.9999999999999822</v>
      </c>
      <c r="V25" s="112">
        <v>25.200000000000024</v>
      </c>
      <c r="W25" s="113"/>
      <c r="X25" s="116"/>
      <c r="Y25" s="12"/>
      <c r="Z25" s="208"/>
      <c r="AA25" s="295"/>
      <c r="AB25" s="296"/>
      <c r="AC25" s="12">
        <v>1</v>
      </c>
      <c r="AD25" s="208"/>
      <c r="AE25" s="117">
        <f>M25-J25</f>
        <v>-226.19047619047797</v>
      </c>
      <c r="AF25" s="110">
        <f>M25/J25</f>
        <v>0.88690476190476097</v>
      </c>
      <c r="AG25" s="377"/>
    </row>
    <row r="26" spans="1:33" ht="15.75" customHeight="1">
      <c r="A26" s="302"/>
      <c r="B26" s="163"/>
      <c r="C26" s="293"/>
      <c r="D26" s="294"/>
      <c r="E26" s="101"/>
      <c r="F26" s="111"/>
      <c r="G26" s="103"/>
      <c r="H26" s="13"/>
      <c r="I26" s="118"/>
      <c r="J26" s="105"/>
      <c r="K26" s="106"/>
      <c r="L26" s="118"/>
      <c r="M26" s="105"/>
      <c r="N26" s="106"/>
      <c r="O26" s="108"/>
      <c r="P26" s="109"/>
      <c r="Q26" s="110"/>
      <c r="R26" s="307"/>
      <c r="S26" s="47"/>
      <c r="T26" s="48"/>
      <c r="U26" s="111"/>
      <c r="V26" s="112"/>
      <c r="W26" s="113"/>
      <c r="X26" s="116"/>
      <c r="Y26" s="12"/>
      <c r="Z26" s="208"/>
      <c r="AA26" s="295"/>
      <c r="AB26" s="296"/>
      <c r="AC26" s="12"/>
      <c r="AD26" s="208"/>
      <c r="AE26" s="117"/>
      <c r="AF26" s="110"/>
      <c r="AG26" s="377"/>
    </row>
    <row r="27" spans="1:33" ht="15.75" customHeight="1">
      <c r="A27" s="302"/>
      <c r="B27" s="163"/>
      <c r="C27" s="293"/>
      <c r="D27" s="294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307"/>
      <c r="S27" s="47"/>
      <c r="T27" s="48"/>
      <c r="U27" s="111"/>
      <c r="V27" s="112"/>
      <c r="W27" s="113"/>
      <c r="X27" s="116"/>
      <c r="Y27" s="12"/>
      <c r="Z27" s="208"/>
      <c r="AA27" s="295"/>
      <c r="AB27" s="296"/>
      <c r="AC27" s="12"/>
      <c r="AD27" s="208"/>
      <c r="AE27" s="117"/>
      <c r="AF27" s="110"/>
      <c r="AG27" s="377"/>
    </row>
    <row r="28" spans="1:33" ht="15.75" customHeight="1">
      <c r="A28" s="302"/>
      <c r="B28" s="163"/>
      <c r="C28" s="293"/>
      <c r="D28" s="294"/>
      <c r="E28" s="101"/>
      <c r="F28" s="111"/>
      <c r="G28" s="121"/>
      <c r="H28" s="62"/>
      <c r="I28" s="118"/>
      <c r="J28" s="105"/>
      <c r="K28" s="106"/>
      <c r="L28" s="118"/>
      <c r="M28" s="105"/>
      <c r="N28" s="106"/>
      <c r="O28" s="123"/>
      <c r="P28" s="124"/>
      <c r="Q28" s="125"/>
      <c r="R28" s="307"/>
      <c r="S28" s="47"/>
      <c r="T28" s="48"/>
      <c r="U28" s="111"/>
      <c r="V28" s="112"/>
      <c r="W28" s="113"/>
      <c r="X28" s="116"/>
      <c r="Y28" s="12"/>
      <c r="Z28" s="208"/>
      <c r="AA28" s="295"/>
      <c r="AB28" s="296"/>
      <c r="AC28" s="12"/>
      <c r="AD28" s="208"/>
      <c r="AE28" s="117"/>
      <c r="AF28" s="110"/>
      <c r="AG28" s="377"/>
    </row>
    <row r="29" spans="1:33" ht="15.75" customHeight="1">
      <c r="A29" s="302"/>
      <c r="B29" s="163"/>
      <c r="C29" s="293"/>
      <c r="D29" s="294"/>
      <c r="E29" s="101"/>
      <c r="F29" s="111"/>
      <c r="G29" s="121"/>
      <c r="H29" s="62"/>
      <c r="I29" s="118"/>
      <c r="J29" s="105"/>
      <c r="K29" s="106"/>
      <c r="L29" s="118"/>
      <c r="M29" s="105"/>
      <c r="N29" s="106"/>
      <c r="O29" s="123"/>
      <c r="P29" s="124"/>
      <c r="Q29" s="125"/>
      <c r="R29" s="307"/>
      <c r="S29" s="47"/>
      <c r="T29" s="48"/>
      <c r="U29" s="111"/>
      <c r="V29" s="112"/>
      <c r="W29" s="113"/>
      <c r="X29" s="116"/>
      <c r="Y29" s="12"/>
      <c r="Z29" s="208"/>
      <c r="AA29" s="295"/>
      <c r="AB29" s="296"/>
      <c r="AC29" s="12"/>
      <c r="AD29" s="208"/>
      <c r="AE29" s="117"/>
      <c r="AF29" s="110"/>
      <c r="AG29" s="377"/>
    </row>
    <row r="30" spans="1:33" ht="15.75" customHeight="1">
      <c r="A30" s="302"/>
      <c r="B30" s="163"/>
      <c r="C30" s="293"/>
      <c r="D30" s="294"/>
      <c r="E30" s="101"/>
      <c r="F30" s="111"/>
      <c r="G30" s="121"/>
      <c r="H30" s="62"/>
      <c r="I30" s="118"/>
      <c r="J30" s="105"/>
      <c r="K30" s="106"/>
      <c r="L30" s="118"/>
      <c r="M30" s="105"/>
      <c r="N30" s="106"/>
      <c r="O30" s="123"/>
      <c r="P30" s="124"/>
      <c r="Q30" s="125"/>
      <c r="R30" s="307"/>
      <c r="S30" s="47"/>
      <c r="T30" s="48"/>
      <c r="U30" s="111"/>
      <c r="V30" s="112"/>
      <c r="W30" s="113"/>
      <c r="X30" s="116"/>
      <c r="Y30" s="12"/>
      <c r="Z30" s="208"/>
      <c r="AA30" s="295"/>
      <c r="AB30" s="296"/>
      <c r="AC30" s="12"/>
      <c r="AD30" s="208"/>
      <c r="AE30" s="117"/>
      <c r="AF30" s="110"/>
      <c r="AG30" s="377"/>
    </row>
    <row r="31" spans="1:33" ht="15.75" customHeight="1">
      <c r="A31" s="302"/>
      <c r="B31" s="163"/>
      <c r="C31" s="293"/>
      <c r="D31" s="294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307"/>
      <c r="S31" s="47"/>
      <c r="T31" s="48"/>
      <c r="U31" s="111"/>
      <c r="V31" s="112"/>
      <c r="W31" s="113"/>
      <c r="X31" s="116"/>
      <c r="Y31" s="12"/>
      <c r="Z31" s="208"/>
      <c r="AA31" s="295"/>
      <c r="AB31" s="296"/>
      <c r="AC31" s="12"/>
      <c r="AD31" s="208"/>
      <c r="AE31" s="117"/>
      <c r="AF31" s="110"/>
      <c r="AG31" s="377"/>
    </row>
    <row r="32" spans="1:33" ht="15.75" customHeight="1">
      <c r="A32" s="302"/>
      <c r="B32" s="163"/>
      <c r="C32" s="293"/>
      <c r="D32" s="294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307"/>
      <c r="S32" s="47"/>
      <c r="T32" s="48"/>
      <c r="U32" s="111"/>
      <c r="V32" s="112"/>
      <c r="W32" s="113"/>
      <c r="X32" s="116"/>
      <c r="Y32" s="12"/>
      <c r="Z32" s="208"/>
      <c r="AA32" s="295"/>
      <c r="AB32" s="296"/>
      <c r="AC32" s="12"/>
      <c r="AD32" s="208"/>
      <c r="AE32" s="117"/>
      <c r="AF32" s="110"/>
      <c r="AG32" s="377"/>
    </row>
    <row r="33" spans="1:33" ht="15.75" customHeight="1">
      <c r="A33" s="302"/>
      <c r="B33" s="163"/>
      <c r="C33" s="293"/>
      <c r="D33" s="294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307"/>
      <c r="S33" s="47"/>
      <c r="T33" s="48"/>
      <c r="U33" s="111"/>
      <c r="V33" s="112"/>
      <c r="W33" s="113"/>
      <c r="X33" s="116"/>
      <c r="Y33" s="12"/>
      <c r="Z33" s="208"/>
      <c r="AA33" s="295"/>
      <c r="AB33" s="296"/>
      <c r="AC33" s="12"/>
      <c r="AD33" s="208"/>
      <c r="AE33" s="117"/>
      <c r="AF33" s="110"/>
      <c r="AG33" s="377"/>
    </row>
    <row r="34" spans="1:33" ht="15.75" customHeight="1">
      <c r="A34" s="302"/>
      <c r="B34" s="163"/>
      <c r="C34" s="293"/>
      <c r="D34" s="294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307"/>
      <c r="S34" s="47"/>
      <c r="T34" s="48"/>
      <c r="U34" s="111"/>
      <c r="V34" s="112"/>
      <c r="W34" s="113"/>
      <c r="X34" s="116"/>
      <c r="Y34" s="12"/>
      <c r="Z34" s="208"/>
      <c r="AA34" s="295"/>
      <c r="AB34" s="296"/>
      <c r="AC34" s="12"/>
      <c r="AD34" s="208"/>
      <c r="AE34" s="117"/>
      <c r="AF34" s="110"/>
      <c r="AG34" s="377"/>
    </row>
    <row r="35" spans="1:33" ht="15.75" customHeight="1">
      <c r="A35" s="302"/>
      <c r="B35" s="163"/>
      <c r="C35" s="293"/>
      <c r="D35" s="294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307"/>
      <c r="S35" s="47"/>
      <c r="T35" s="48"/>
      <c r="U35" s="111"/>
      <c r="V35" s="112"/>
      <c r="W35" s="185"/>
      <c r="X35" s="186"/>
      <c r="Y35" s="12"/>
      <c r="Z35" s="208"/>
      <c r="AA35" s="295"/>
      <c r="AB35" s="296"/>
      <c r="AC35" s="12"/>
      <c r="AD35" s="208"/>
      <c r="AE35" s="117"/>
      <c r="AF35" s="110"/>
      <c r="AG35" s="377"/>
    </row>
    <row r="36" spans="1:33" ht="15.75" customHeight="1">
      <c r="A36" s="302"/>
      <c r="B36" s="163"/>
      <c r="C36" s="293"/>
      <c r="D36" s="294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307"/>
      <c r="S36" s="47"/>
      <c r="T36" s="48"/>
      <c r="U36" s="111"/>
      <c r="V36" s="112"/>
      <c r="W36" s="187"/>
      <c r="X36" s="188"/>
      <c r="Y36" s="12"/>
      <c r="Z36" s="208"/>
      <c r="AA36" s="295"/>
      <c r="AB36" s="296"/>
      <c r="AC36" s="12"/>
      <c r="AD36" s="208"/>
      <c r="AE36" s="117"/>
      <c r="AF36" s="110"/>
      <c r="AG36" s="377"/>
    </row>
    <row r="37" spans="1:33" ht="15.75" customHeight="1">
      <c r="A37" s="302"/>
      <c r="B37" s="100"/>
      <c r="C37" s="293"/>
      <c r="D37" s="294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307"/>
      <c r="S37" s="47"/>
      <c r="T37" s="48"/>
      <c r="U37" s="130"/>
      <c r="V37" s="112"/>
      <c r="W37" s="187"/>
      <c r="X37" s="188"/>
      <c r="Y37" s="12"/>
      <c r="Z37" s="208"/>
      <c r="AA37" s="295"/>
      <c r="AB37" s="296"/>
      <c r="AC37" s="12"/>
      <c r="AD37" s="208"/>
      <c r="AE37" s="117"/>
      <c r="AF37" s="110"/>
      <c r="AG37" s="377"/>
    </row>
    <row r="38" spans="1:33" ht="15.75" customHeight="1" thickBot="1">
      <c r="A38" s="303"/>
      <c r="B38" s="133" t="s">
        <v>117</v>
      </c>
      <c r="C38" s="297"/>
      <c r="D38" s="297"/>
      <c r="E38" s="134"/>
      <c r="F38" s="167"/>
      <c r="G38" s="135"/>
      <c r="H38" s="69"/>
      <c r="I38" s="136">
        <f t="shared" ref="I38:J38" si="6">AVERAGE(I22:I37)</f>
        <v>20.5</v>
      </c>
      <c r="J38" s="137">
        <f t="shared" si="6"/>
        <v>2000</v>
      </c>
      <c r="K38" s="138">
        <f t="shared" ref="K38" si="7">J38/I38</f>
        <v>97.560975609756099</v>
      </c>
      <c r="L38" s="136">
        <f t="shared" ref="L38:M38" si="8">AVERAGE(L22:L37)</f>
        <v>20.5</v>
      </c>
      <c r="M38" s="137">
        <f t="shared" si="8"/>
        <v>1773.0226015883068</v>
      </c>
      <c r="N38" s="138">
        <f>M38/L38</f>
        <v>86.488907394551546</v>
      </c>
      <c r="O38" s="139">
        <f>L38-I38</f>
        <v>0</v>
      </c>
      <c r="P38" s="140">
        <f>N38-K38</f>
        <v>-11.072068215204553</v>
      </c>
      <c r="Q38" s="141">
        <f>N38/K38</f>
        <v>0.8865113007941533</v>
      </c>
      <c r="R38" s="308"/>
      <c r="S38" s="142">
        <f>S22</f>
        <v>0.29189814814814813</v>
      </c>
      <c r="T38" s="143">
        <f>INDEX(T22:T37,COUNTA(T22:T37))</f>
        <v>0.42444444444444446</v>
      </c>
      <c r="U38" s="144"/>
      <c r="V38" s="166"/>
      <c r="W38" s="189"/>
      <c r="X38" s="190"/>
      <c r="Y38" s="181">
        <f>SUM(Y22:Y37)</f>
        <v>0</v>
      </c>
      <c r="Z38" s="182">
        <f>SUM(Z22:Z37)</f>
        <v>0</v>
      </c>
      <c r="AA38" s="298"/>
      <c r="AB38" s="299"/>
      <c r="AC38" s="181">
        <f>SUM(AC22:AC37)</f>
        <v>5</v>
      </c>
      <c r="AD38" s="182">
        <f>SUM(AD22:AD37)</f>
        <v>0</v>
      </c>
      <c r="AE38" s="168">
        <f>M38-J38</f>
        <v>-226.97739841169323</v>
      </c>
      <c r="AF38" s="141">
        <f>M38/J38</f>
        <v>0.88651130079415341</v>
      </c>
      <c r="AG38" s="378"/>
    </row>
    <row r="39" spans="1:33" ht="15.75" customHeight="1">
      <c r="A39" s="311" t="s">
        <v>196</v>
      </c>
      <c r="B39" s="146" t="s">
        <v>186</v>
      </c>
      <c r="C39" s="304" t="s">
        <v>194</v>
      </c>
      <c r="D39" s="305"/>
      <c r="E39" s="147">
        <v>59.34</v>
      </c>
      <c r="F39" s="97">
        <v>1044</v>
      </c>
      <c r="G39" s="148">
        <f t="shared" ref="G39:G42" si="9">E39*F39</f>
        <v>61950.960000000006</v>
      </c>
      <c r="H39" s="149"/>
      <c r="I39" s="150">
        <v>24</v>
      </c>
      <c r="J39" s="151">
        <v>2000</v>
      </c>
      <c r="K39" s="152">
        <f>J39/I39</f>
        <v>83.333333333333329</v>
      </c>
      <c r="L39" s="153">
        <v>24</v>
      </c>
      <c r="M39" s="151">
        <f>F39/V39*60</f>
        <v>1771.9943422913714</v>
      </c>
      <c r="N39" s="152">
        <f>M39/L39</f>
        <v>73.833097595473802</v>
      </c>
      <c r="O39" s="154">
        <f>L39-I39</f>
        <v>0</v>
      </c>
      <c r="P39" s="155">
        <f>N39-K39</f>
        <v>-9.5002357378595264</v>
      </c>
      <c r="Q39" s="156">
        <f>N39/K39</f>
        <v>0.88599717114568566</v>
      </c>
      <c r="R39" s="306">
        <f>Q55</f>
        <v>0.88678521901184637</v>
      </c>
      <c r="S39" s="157">
        <v>0.29166666666666669</v>
      </c>
      <c r="T39" s="158">
        <v>0.3162152777777778</v>
      </c>
      <c r="U39" s="159"/>
      <c r="V39" s="160">
        <v>35.350000000000009</v>
      </c>
      <c r="W39" s="158"/>
      <c r="X39" s="169"/>
      <c r="Y39" s="12"/>
      <c r="Z39" s="208"/>
      <c r="AA39" s="309"/>
      <c r="AB39" s="310"/>
      <c r="AC39" s="12">
        <v>1</v>
      </c>
      <c r="AD39" s="208"/>
      <c r="AE39" s="115">
        <f>M39-J39</f>
        <v>-228.00565770862863</v>
      </c>
      <c r="AF39" s="156">
        <f>M39/J39</f>
        <v>0.88599717114568566</v>
      </c>
      <c r="AG39" s="290">
        <f>AF55</f>
        <v>0.88678521901184637</v>
      </c>
    </row>
    <row r="40" spans="1:33" ht="15.75" customHeight="1">
      <c r="A40" s="312"/>
      <c r="B40" s="163" t="s">
        <v>186</v>
      </c>
      <c r="C40" s="293" t="s">
        <v>188</v>
      </c>
      <c r="D40" s="294"/>
      <c r="E40" s="101">
        <v>58.67</v>
      </c>
      <c r="F40" s="102">
        <v>2619</v>
      </c>
      <c r="G40" s="103">
        <f t="shared" si="9"/>
        <v>153656.73000000001</v>
      </c>
      <c r="H40" s="26"/>
      <c r="I40" s="104">
        <v>23</v>
      </c>
      <c r="J40" s="105">
        <v>2000</v>
      </c>
      <c r="K40" s="106">
        <f t="shared" si="1"/>
        <v>86.956521739130437</v>
      </c>
      <c r="L40" s="107">
        <v>23</v>
      </c>
      <c r="M40" s="105">
        <f>F40/V40*60</f>
        <v>1776.596947427927</v>
      </c>
      <c r="N40" s="106">
        <f>M40/L40</f>
        <v>77.243345540344649</v>
      </c>
      <c r="O40" s="108">
        <f>L40-I40</f>
        <v>0</v>
      </c>
      <c r="P40" s="109">
        <f>N40-K40</f>
        <v>-9.7131761987857885</v>
      </c>
      <c r="Q40" s="110">
        <f>N40/K40</f>
        <v>0.88829847371396342</v>
      </c>
      <c r="R40" s="307"/>
      <c r="S40" s="47">
        <v>0.31944444444444448</v>
      </c>
      <c r="T40" s="48">
        <v>0.38086805555555553</v>
      </c>
      <c r="U40" s="111">
        <v>4.6500000000000075</v>
      </c>
      <c r="V40" s="112">
        <v>88.449999999999918</v>
      </c>
      <c r="W40" s="113"/>
      <c r="X40" s="116"/>
      <c r="Y40" s="12"/>
      <c r="Z40" s="208"/>
      <c r="AA40" s="295"/>
      <c r="AB40" s="296"/>
      <c r="AC40" s="12">
        <v>2</v>
      </c>
      <c r="AD40" s="208"/>
      <c r="AE40" s="117">
        <f>M40-J40</f>
        <v>-223.40305257207297</v>
      </c>
      <c r="AF40" s="110">
        <f>M40/J40</f>
        <v>0.88829847371396353</v>
      </c>
      <c r="AG40" s="291"/>
    </row>
    <row r="41" spans="1:33" ht="15.75" customHeight="1">
      <c r="A41" s="312"/>
      <c r="B41" s="163" t="s">
        <v>186</v>
      </c>
      <c r="C41" s="293" t="s">
        <v>200</v>
      </c>
      <c r="D41" s="294"/>
      <c r="E41" s="101">
        <v>71.55</v>
      </c>
      <c r="F41" s="102">
        <v>1605</v>
      </c>
      <c r="G41" s="103">
        <f t="shared" si="9"/>
        <v>114837.75</v>
      </c>
      <c r="H41" s="26"/>
      <c r="I41" s="104">
        <v>22</v>
      </c>
      <c r="J41" s="105">
        <v>2000</v>
      </c>
      <c r="K41" s="106">
        <f t="shared" si="1"/>
        <v>90.909090909090907</v>
      </c>
      <c r="L41" s="107">
        <v>22</v>
      </c>
      <c r="M41" s="105">
        <f>F41/V41*60</f>
        <v>1774.0251765428313</v>
      </c>
      <c r="N41" s="106">
        <f>M41/L41</f>
        <v>80.637508024674148</v>
      </c>
      <c r="O41" s="108">
        <f>L41-I41</f>
        <v>0</v>
      </c>
      <c r="P41" s="109">
        <f>N41-K41</f>
        <v>-10.271582884416759</v>
      </c>
      <c r="Q41" s="110">
        <f>N41/K41</f>
        <v>0.8870125882714156</v>
      </c>
      <c r="R41" s="307"/>
      <c r="S41" s="47">
        <v>0.3840277777777778</v>
      </c>
      <c r="T41" s="48">
        <v>0.42172453703703705</v>
      </c>
      <c r="U41" s="111">
        <v>4.5500000000000718</v>
      </c>
      <c r="V41" s="112">
        <v>54.283333333333317</v>
      </c>
      <c r="W41" s="113"/>
      <c r="X41" s="116"/>
      <c r="Y41" s="12"/>
      <c r="Z41" s="208"/>
      <c r="AA41" s="295"/>
      <c r="AB41" s="296"/>
      <c r="AC41" s="12">
        <v>1</v>
      </c>
      <c r="AD41" s="208"/>
      <c r="AE41" s="117">
        <f>M41-J41</f>
        <v>-225.97482345716867</v>
      </c>
      <c r="AF41" s="110">
        <f>M41/J41</f>
        <v>0.88701258827141571</v>
      </c>
      <c r="AG41" s="291"/>
    </row>
    <row r="42" spans="1:33" ht="15.75" customHeight="1">
      <c r="A42" s="312"/>
      <c r="B42" s="163" t="s">
        <v>186</v>
      </c>
      <c r="C42" s="293" t="s">
        <v>198</v>
      </c>
      <c r="D42" s="294"/>
      <c r="E42" s="101">
        <v>59.54</v>
      </c>
      <c r="F42" s="102">
        <v>2376</v>
      </c>
      <c r="G42" s="103">
        <f t="shared" si="9"/>
        <v>141467.04</v>
      </c>
      <c r="H42" s="26"/>
      <c r="I42" s="104">
        <v>23</v>
      </c>
      <c r="J42" s="105">
        <v>2000</v>
      </c>
      <c r="K42" s="106">
        <f t="shared" si="1"/>
        <v>86.956521739130437</v>
      </c>
      <c r="L42" s="107">
        <v>23</v>
      </c>
      <c r="M42" s="105">
        <f>F42/V42*60</f>
        <v>1771.6652858326418</v>
      </c>
      <c r="N42" s="106">
        <f>M42/L42</f>
        <v>77.028925470984419</v>
      </c>
      <c r="O42" s="108">
        <f>L42-I42</f>
        <v>0</v>
      </c>
      <c r="P42" s="109">
        <f>N42-K42</f>
        <v>-9.9275962681460186</v>
      </c>
      <c r="Q42" s="110">
        <f>N42/K42</f>
        <v>0.8858326429163208</v>
      </c>
      <c r="R42" s="307"/>
      <c r="S42" s="47">
        <v>0.42499999999999999</v>
      </c>
      <c r="T42" s="48">
        <v>0.48087962962962966</v>
      </c>
      <c r="U42" s="111">
        <v>4.7166666666666313</v>
      </c>
      <c r="V42" s="112">
        <v>80.466666666666725</v>
      </c>
      <c r="W42" s="113"/>
      <c r="X42" s="116"/>
      <c r="Y42" s="12"/>
      <c r="Z42" s="208"/>
      <c r="AA42" s="295"/>
      <c r="AB42" s="296"/>
      <c r="AC42" s="12">
        <v>3</v>
      </c>
      <c r="AD42" s="208"/>
      <c r="AE42" s="117">
        <f>M42-J42</f>
        <v>-228.33471416735824</v>
      </c>
      <c r="AF42" s="110">
        <f>M42/J42</f>
        <v>0.88583264291632091</v>
      </c>
      <c r="AG42" s="291"/>
    </row>
    <row r="43" spans="1:33" ht="15.75" customHeight="1">
      <c r="A43" s="312"/>
      <c r="B43" s="163"/>
      <c r="C43" s="293"/>
      <c r="D43" s="294"/>
      <c r="E43" s="101"/>
      <c r="F43" s="102"/>
      <c r="G43" s="103"/>
      <c r="H43" s="13"/>
      <c r="I43" s="104"/>
      <c r="J43" s="105"/>
      <c r="K43" s="106"/>
      <c r="L43" s="118"/>
      <c r="M43" s="105"/>
      <c r="N43" s="106"/>
      <c r="O43" s="108"/>
      <c r="P43" s="109"/>
      <c r="Q43" s="110"/>
      <c r="R43" s="307"/>
      <c r="S43" s="47"/>
      <c r="T43" s="48"/>
      <c r="U43" s="111"/>
      <c r="V43" s="112"/>
      <c r="W43" s="113"/>
      <c r="X43" s="116"/>
      <c r="Y43" s="12"/>
      <c r="Z43" s="208"/>
      <c r="AA43" s="295"/>
      <c r="AB43" s="296"/>
      <c r="AC43" s="12"/>
      <c r="AD43" s="208"/>
      <c r="AE43" s="117"/>
      <c r="AF43" s="110"/>
      <c r="AG43" s="291"/>
    </row>
    <row r="44" spans="1:33" ht="15.75" customHeight="1">
      <c r="A44" s="312"/>
      <c r="B44" s="163"/>
      <c r="C44" s="293"/>
      <c r="D44" s="294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307"/>
      <c r="S44" s="47"/>
      <c r="T44" s="48"/>
      <c r="U44" s="111"/>
      <c r="V44" s="112"/>
      <c r="W44" s="113"/>
      <c r="X44" s="116"/>
      <c r="Y44" s="12"/>
      <c r="Z44" s="208"/>
      <c r="AA44" s="295"/>
      <c r="AB44" s="296"/>
      <c r="AC44" s="12"/>
      <c r="AD44" s="208"/>
      <c r="AE44" s="117"/>
      <c r="AF44" s="110"/>
      <c r="AG44" s="291"/>
    </row>
    <row r="45" spans="1:33" ht="15.75" customHeight="1">
      <c r="A45" s="312"/>
      <c r="B45" s="163"/>
      <c r="C45" s="293"/>
      <c r="D45" s="294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307"/>
      <c r="S45" s="119"/>
      <c r="T45" s="120"/>
      <c r="U45" s="111"/>
      <c r="V45" s="112"/>
      <c r="W45" s="120"/>
      <c r="X45" s="191"/>
      <c r="Y45" s="12"/>
      <c r="Z45" s="208"/>
      <c r="AA45" s="295"/>
      <c r="AB45" s="296"/>
      <c r="AC45" s="12"/>
      <c r="AD45" s="208"/>
      <c r="AE45" s="117"/>
      <c r="AF45" s="110"/>
      <c r="AG45" s="291"/>
    </row>
    <row r="46" spans="1:33" ht="15.75" customHeight="1">
      <c r="A46" s="312"/>
      <c r="B46" s="163"/>
      <c r="C46" s="293"/>
      <c r="D46" s="294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07"/>
      <c r="S46" s="119"/>
      <c r="T46" s="120"/>
      <c r="U46" s="111"/>
      <c r="V46" s="112"/>
      <c r="W46" s="120"/>
      <c r="X46" s="191"/>
      <c r="Y46" s="12"/>
      <c r="Z46" s="208"/>
      <c r="AA46" s="295"/>
      <c r="AB46" s="296"/>
      <c r="AC46" s="12"/>
      <c r="AD46" s="208"/>
      <c r="AE46" s="117"/>
      <c r="AF46" s="110"/>
      <c r="AG46" s="291"/>
    </row>
    <row r="47" spans="1:33" ht="15.75" customHeight="1">
      <c r="A47" s="312"/>
      <c r="B47" s="163"/>
      <c r="C47" s="293"/>
      <c r="D47" s="294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07"/>
      <c r="S47" s="119"/>
      <c r="T47" s="120"/>
      <c r="U47" s="111"/>
      <c r="V47" s="112"/>
      <c r="W47" s="120"/>
      <c r="X47" s="191"/>
      <c r="Y47" s="12"/>
      <c r="Z47" s="208"/>
      <c r="AA47" s="295"/>
      <c r="AB47" s="296"/>
      <c r="AC47" s="12"/>
      <c r="AD47" s="208"/>
      <c r="AE47" s="117"/>
      <c r="AF47" s="110"/>
      <c r="AG47" s="291"/>
    </row>
    <row r="48" spans="1:33" ht="15.75" customHeight="1">
      <c r="A48" s="312"/>
      <c r="B48" s="163"/>
      <c r="C48" s="293"/>
      <c r="D48" s="294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07"/>
      <c r="S48" s="119"/>
      <c r="T48" s="120"/>
      <c r="U48" s="111"/>
      <c r="V48" s="112"/>
      <c r="W48" s="120"/>
      <c r="X48" s="191"/>
      <c r="Y48" s="12"/>
      <c r="Z48" s="208"/>
      <c r="AA48" s="295"/>
      <c r="AB48" s="296"/>
      <c r="AC48" s="12"/>
      <c r="AD48" s="208"/>
      <c r="AE48" s="117"/>
      <c r="AF48" s="110"/>
      <c r="AG48" s="291"/>
    </row>
    <row r="49" spans="1:33" ht="15.75" customHeight="1">
      <c r="A49" s="312"/>
      <c r="B49" s="163"/>
      <c r="C49" s="293"/>
      <c r="D49" s="294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07"/>
      <c r="S49" s="119"/>
      <c r="T49" s="120"/>
      <c r="U49" s="111"/>
      <c r="V49" s="112"/>
      <c r="W49" s="120"/>
      <c r="X49" s="191"/>
      <c r="Y49" s="12"/>
      <c r="Z49" s="208"/>
      <c r="AA49" s="295"/>
      <c r="AB49" s="296"/>
      <c r="AC49" s="12"/>
      <c r="AD49" s="208"/>
      <c r="AE49" s="117"/>
      <c r="AF49" s="110"/>
      <c r="AG49" s="291"/>
    </row>
    <row r="50" spans="1:33" ht="15.75" customHeight="1">
      <c r="A50" s="312"/>
      <c r="B50" s="163"/>
      <c r="C50" s="293"/>
      <c r="D50" s="294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07"/>
      <c r="S50" s="119"/>
      <c r="T50" s="120"/>
      <c r="U50" s="111"/>
      <c r="V50" s="112"/>
      <c r="W50" s="120"/>
      <c r="X50" s="191"/>
      <c r="Y50" s="12"/>
      <c r="Z50" s="208"/>
      <c r="AA50" s="295"/>
      <c r="AB50" s="296"/>
      <c r="AC50" s="12"/>
      <c r="AD50" s="208"/>
      <c r="AE50" s="117"/>
      <c r="AF50" s="110"/>
      <c r="AG50" s="291"/>
    </row>
    <row r="51" spans="1:33" ht="15.75" customHeight="1">
      <c r="A51" s="312"/>
      <c r="B51" s="163"/>
      <c r="C51" s="293"/>
      <c r="D51" s="294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07"/>
      <c r="S51" s="119"/>
      <c r="T51" s="120"/>
      <c r="U51" s="111"/>
      <c r="V51" s="112"/>
      <c r="W51" s="120"/>
      <c r="X51" s="191"/>
      <c r="Y51" s="12"/>
      <c r="Z51" s="208"/>
      <c r="AA51" s="295"/>
      <c r="AB51" s="296"/>
      <c r="AC51" s="12"/>
      <c r="AD51" s="208"/>
      <c r="AE51" s="117"/>
      <c r="AF51" s="110"/>
      <c r="AG51" s="291"/>
    </row>
    <row r="52" spans="1:33" ht="15.75" customHeight="1">
      <c r="A52" s="312"/>
      <c r="B52" s="163"/>
      <c r="C52" s="293"/>
      <c r="D52" s="294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07"/>
      <c r="S52" s="119"/>
      <c r="T52" s="120"/>
      <c r="U52" s="111"/>
      <c r="V52" s="112"/>
      <c r="W52" s="120"/>
      <c r="X52" s="191"/>
      <c r="Y52" s="12"/>
      <c r="Z52" s="208"/>
      <c r="AA52" s="295"/>
      <c r="AB52" s="296"/>
      <c r="AC52" s="12"/>
      <c r="AD52" s="208"/>
      <c r="AE52" s="117"/>
      <c r="AF52" s="110"/>
      <c r="AG52" s="291"/>
    </row>
    <row r="53" spans="1:33" ht="15.75" customHeight="1">
      <c r="A53" s="312"/>
      <c r="B53" s="163"/>
      <c r="C53" s="293"/>
      <c r="D53" s="294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07"/>
      <c r="S53" s="119"/>
      <c r="T53" s="120"/>
      <c r="U53" s="111"/>
      <c r="V53" s="112"/>
      <c r="W53" s="120"/>
      <c r="X53" s="191"/>
      <c r="Y53" s="12"/>
      <c r="Z53" s="208"/>
      <c r="AA53" s="295"/>
      <c r="AB53" s="296"/>
      <c r="AC53" s="12"/>
      <c r="AD53" s="208"/>
      <c r="AE53" s="117"/>
      <c r="AF53" s="110"/>
      <c r="AG53" s="291"/>
    </row>
    <row r="54" spans="1:33" ht="15.75" customHeight="1">
      <c r="A54" s="312"/>
      <c r="B54" s="163"/>
      <c r="C54" s="293"/>
      <c r="D54" s="294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07"/>
      <c r="S54" s="119"/>
      <c r="T54" s="120"/>
      <c r="U54" s="130"/>
      <c r="V54" s="131"/>
      <c r="W54" s="126"/>
      <c r="X54" s="127"/>
      <c r="Y54" s="12"/>
      <c r="Z54" s="208"/>
      <c r="AA54" s="295"/>
      <c r="AB54" s="296"/>
      <c r="AC54" s="12"/>
      <c r="AD54" s="208"/>
      <c r="AE54" s="165"/>
      <c r="AF54" s="125"/>
      <c r="AG54" s="291"/>
    </row>
    <row r="55" spans="1:33" ht="15.75" customHeight="1" thickBot="1">
      <c r="A55" s="313"/>
      <c r="B55" s="133" t="s">
        <v>117</v>
      </c>
      <c r="C55" s="297"/>
      <c r="D55" s="297"/>
      <c r="E55" s="134"/>
      <c r="F55" s="167"/>
      <c r="G55" s="135"/>
      <c r="H55" s="69"/>
      <c r="I55" s="136">
        <f t="shared" ref="I55:J55" si="10">AVERAGE(I39:I54)</f>
        <v>23</v>
      </c>
      <c r="J55" s="137">
        <f t="shared" si="10"/>
        <v>2000</v>
      </c>
      <c r="K55" s="138">
        <f t="shared" ref="K55" si="11">J55/I55</f>
        <v>86.956521739130437</v>
      </c>
      <c r="L55" s="136">
        <f t="shared" ref="L55:M55" si="12">AVERAGE(L39:L54)</f>
        <v>23</v>
      </c>
      <c r="M55" s="137">
        <f t="shared" si="12"/>
        <v>1773.5704380236928</v>
      </c>
      <c r="N55" s="138">
        <f t="shared" ref="N55:N63" si="13">M55/L55</f>
        <v>77.111758174943162</v>
      </c>
      <c r="O55" s="139">
        <f t="shared" ref="O55:O63" si="14">L55-I55</f>
        <v>0</v>
      </c>
      <c r="P55" s="140">
        <f t="shared" ref="P55:P63" si="15">N55-K55</f>
        <v>-9.8447635641872751</v>
      </c>
      <c r="Q55" s="141">
        <f t="shared" ref="Q55:Q63" si="16">N55/K55</f>
        <v>0.88678521901184637</v>
      </c>
      <c r="R55" s="308"/>
      <c r="S55" s="142">
        <f>S39</f>
        <v>0.29166666666666669</v>
      </c>
      <c r="T55" s="143">
        <f>INDEX(T39:T54,COUNTA(T39:T54))</f>
        <v>0.48087962962962966</v>
      </c>
      <c r="U55" s="144"/>
      <c r="V55" s="166"/>
      <c r="W55" s="167"/>
      <c r="X55" s="138"/>
      <c r="Y55" s="181">
        <f>SUM(Y39:Y54)</f>
        <v>0</v>
      </c>
      <c r="Z55" s="182">
        <f>SUM(Z39:Z54)</f>
        <v>0</v>
      </c>
      <c r="AA55" s="298"/>
      <c r="AB55" s="299"/>
      <c r="AC55" s="181">
        <f>SUM(AC39:AC54)</f>
        <v>7</v>
      </c>
      <c r="AD55" s="194">
        <f>SUM(AD39:AD54)</f>
        <v>0</v>
      </c>
      <c r="AE55" s="168">
        <f t="shared" ref="AE55:AE63" si="17">M55-J55</f>
        <v>-226.42956197630724</v>
      </c>
      <c r="AF55" s="141">
        <f t="shared" ref="AF55:AF63" si="18">M55/J55</f>
        <v>0.88678521901184637</v>
      </c>
      <c r="AG55" s="292"/>
    </row>
    <row r="56" spans="1:33" ht="15.75" customHeight="1">
      <c r="A56" s="300" t="s">
        <v>231</v>
      </c>
      <c r="B56" s="114" t="s">
        <v>191</v>
      </c>
      <c r="C56" s="375" t="s">
        <v>192</v>
      </c>
      <c r="D56" s="375"/>
      <c r="E56" s="147">
        <v>57.3</v>
      </c>
      <c r="F56" s="97">
        <v>1663</v>
      </c>
      <c r="G56" s="148">
        <f t="shared" ref="G56:G63" si="19">E56*F56</f>
        <v>95289.9</v>
      </c>
      <c r="H56" s="149"/>
      <c r="I56" s="150">
        <v>22</v>
      </c>
      <c r="J56" s="151">
        <v>1800</v>
      </c>
      <c r="K56" s="152">
        <f>J56/I56</f>
        <v>81.818181818181813</v>
      </c>
      <c r="L56" s="153">
        <v>22</v>
      </c>
      <c r="M56" s="151">
        <f t="shared" ref="M56:M63" si="20">F56/V56*60</f>
        <v>1597.7582065652521</v>
      </c>
      <c r="N56" s="152">
        <f t="shared" si="13"/>
        <v>72.625373025693278</v>
      </c>
      <c r="O56" s="154">
        <f t="shared" si="14"/>
        <v>0</v>
      </c>
      <c r="P56" s="155">
        <f t="shared" si="15"/>
        <v>-9.1928087924885347</v>
      </c>
      <c r="Q56" s="156">
        <f t="shared" si="16"/>
        <v>0.88764344809180684</v>
      </c>
      <c r="R56" s="306">
        <f>Q72</f>
        <v>0.88869582183513207</v>
      </c>
      <c r="S56" s="157">
        <v>0.29166666666666669</v>
      </c>
      <c r="T56" s="158">
        <v>0.33503472222222225</v>
      </c>
      <c r="U56" s="159"/>
      <c r="V56" s="160">
        <v>62.45000000000001</v>
      </c>
      <c r="W56" s="158"/>
      <c r="X56" s="169"/>
      <c r="Y56" s="12"/>
      <c r="Z56" s="208"/>
      <c r="AA56" s="309"/>
      <c r="AB56" s="310"/>
      <c r="AC56" s="12">
        <v>1</v>
      </c>
      <c r="AD56" s="208"/>
      <c r="AE56" s="115">
        <f t="shared" si="17"/>
        <v>-202.24179343474793</v>
      </c>
      <c r="AF56" s="156">
        <f t="shared" si="18"/>
        <v>0.88764344809180673</v>
      </c>
      <c r="AG56" s="290">
        <f>AF72</f>
        <v>0.88869582183513207</v>
      </c>
    </row>
    <row r="57" spans="1:33" ht="15.75" customHeight="1">
      <c r="A57" s="301"/>
      <c r="B57" s="100" t="s">
        <v>201</v>
      </c>
      <c r="C57" s="374" t="s">
        <v>205</v>
      </c>
      <c r="D57" s="374"/>
      <c r="E57" s="101">
        <v>71.84</v>
      </c>
      <c r="F57" s="102">
        <v>637</v>
      </c>
      <c r="G57" s="103">
        <f t="shared" si="19"/>
        <v>45762.080000000002</v>
      </c>
      <c r="H57" s="26"/>
      <c r="I57" s="104">
        <v>19</v>
      </c>
      <c r="J57" s="105">
        <v>1800</v>
      </c>
      <c r="K57" s="106">
        <f t="shared" ref="K57:K63" si="21">J57/I57</f>
        <v>94.736842105263165</v>
      </c>
      <c r="L57" s="107">
        <v>19</v>
      </c>
      <c r="M57" s="105">
        <f t="shared" si="20"/>
        <v>1603.6363636363621</v>
      </c>
      <c r="N57" s="106">
        <f t="shared" si="13"/>
        <v>84.401913875598012</v>
      </c>
      <c r="O57" s="108">
        <f t="shared" si="14"/>
        <v>0</v>
      </c>
      <c r="P57" s="109">
        <f t="shared" si="15"/>
        <v>-10.334928229665152</v>
      </c>
      <c r="Q57" s="110">
        <f t="shared" si="16"/>
        <v>0.8909090909090901</v>
      </c>
      <c r="R57" s="307"/>
      <c r="S57" s="47">
        <v>0.33831018518518519</v>
      </c>
      <c r="T57" s="48">
        <v>0.35486111111111113</v>
      </c>
      <c r="U57" s="111">
        <v>4.7166666666666313</v>
      </c>
      <c r="V57" s="112">
        <v>23.833333333333357</v>
      </c>
      <c r="W57" s="113"/>
      <c r="X57" s="116"/>
      <c r="Y57" s="12"/>
      <c r="Z57" s="208"/>
      <c r="AA57" s="295"/>
      <c r="AB57" s="296"/>
      <c r="AC57" s="12">
        <v>1</v>
      </c>
      <c r="AD57" s="208"/>
      <c r="AE57" s="117">
        <f t="shared" si="17"/>
        <v>-196.36363636363785</v>
      </c>
      <c r="AF57" s="110">
        <f t="shared" si="18"/>
        <v>0.8909090909090901</v>
      </c>
      <c r="AG57" s="291"/>
    </row>
    <row r="58" spans="1:33" ht="15.75" customHeight="1">
      <c r="A58" s="301"/>
      <c r="B58" s="100" t="s">
        <v>201</v>
      </c>
      <c r="C58" s="374" t="s">
        <v>206</v>
      </c>
      <c r="D58" s="374"/>
      <c r="E58" s="101">
        <v>72.400000000000006</v>
      </c>
      <c r="F58" s="102">
        <v>410</v>
      </c>
      <c r="G58" s="103">
        <f t="shared" si="19"/>
        <v>29684.000000000004</v>
      </c>
      <c r="H58" s="26"/>
      <c r="I58" s="104">
        <v>18</v>
      </c>
      <c r="J58" s="105">
        <v>1800</v>
      </c>
      <c r="K58" s="106">
        <f t="shared" si="21"/>
        <v>100</v>
      </c>
      <c r="L58" s="107">
        <v>18</v>
      </c>
      <c r="M58" s="105">
        <f t="shared" si="20"/>
        <v>1602.6058631921824</v>
      </c>
      <c r="N58" s="106">
        <f t="shared" si="13"/>
        <v>89.03365906623236</v>
      </c>
      <c r="O58" s="108">
        <f t="shared" si="14"/>
        <v>0</v>
      </c>
      <c r="P58" s="109">
        <f t="shared" si="15"/>
        <v>-10.96634093376764</v>
      </c>
      <c r="Q58" s="110">
        <f t="shared" si="16"/>
        <v>0.89033659066232362</v>
      </c>
      <c r="R58" s="307"/>
      <c r="S58" s="47">
        <v>0.35833333333333334</v>
      </c>
      <c r="T58" s="48">
        <v>0.36899305555555556</v>
      </c>
      <c r="U58" s="111">
        <v>4.9999999999999822</v>
      </c>
      <c r="V58" s="112">
        <v>15.350000000000001</v>
      </c>
      <c r="W58" s="113"/>
      <c r="X58" s="116"/>
      <c r="Y58" s="12"/>
      <c r="Z58" s="208"/>
      <c r="AA58" s="295"/>
      <c r="AB58" s="296"/>
      <c r="AC58" s="12">
        <v>1</v>
      </c>
      <c r="AD58" s="208"/>
      <c r="AE58" s="117">
        <f t="shared" si="17"/>
        <v>-197.39413680781763</v>
      </c>
      <c r="AF58" s="110">
        <f t="shared" si="18"/>
        <v>0.89033659066232351</v>
      </c>
      <c r="AG58" s="291"/>
    </row>
    <row r="59" spans="1:33" ht="15.75" customHeight="1">
      <c r="A59" s="301"/>
      <c r="B59" s="100" t="s">
        <v>180</v>
      </c>
      <c r="C59" s="374" t="s">
        <v>181</v>
      </c>
      <c r="D59" s="374"/>
      <c r="E59" s="101">
        <v>24.07</v>
      </c>
      <c r="F59" s="102">
        <v>447</v>
      </c>
      <c r="G59" s="103">
        <f t="shared" si="19"/>
        <v>10759.29</v>
      </c>
      <c r="H59" s="26"/>
      <c r="I59" s="104">
        <v>20</v>
      </c>
      <c r="J59" s="105">
        <v>2600</v>
      </c>
      <c r="K59" s="106">
        <f t="shared" si="21"/>
        <v>130</v>
      </c>
      <c r="L59" s="107">
        <v>20</v>
      </c>
      <c r="M59" s="105">
        <f t="shared" si="20"/>
        <v>2308.7517934002858</v>
      </c>
      <c r="N59" s="106">
        <f t="shared" si="13"/>
        <v>115.43758967001429</v>
      </c>
      <c r="O59" s="108">
        <f t="shared" si="14"/>
        <v>0</v>
      </c>
      <c r="P59" s="109">
        <f t="shared" si="15"/>
        <v>-14.56241032998571</v>
      </c>
      <c r="Q59" s="110">
        <f t="shared" si="16"/>
        <v>0.88798145900010994</v>
      </c>
      <c r="R59" s="307"/>
      <c r="S59" s="47">
        <v>0.37318287037037035</v>
      </c>
      <c r="T59" s="48">
        <v>0.38124999999999998</v>
      </c>
      <c r="U59" s="111">
        <v>6.0333333333332906</v>
      </c>
      <c r="V59" s="112">
        <v>11.616666666666671</v>
      </c>
      <c r="W59" s="113"/>
      <c r="X59" s="116"/>
      <c r="Y59" s="12"/>
      <c r="Z59" s="208"/>
      <c r="AA59" s="295"/>
      <c r="AB59" s="296"/>
      <c r="AC59" s="12">
        <v>1</v>
      </c>
      <c r="AD59" s="208"/>
      <c r="AE59" s="215">
        <f t="shared" si="17"/>
        <v>-291.24820659971419</v>
      </c>
      <c r="AF59" s="216">
        <f t="shared" si="18"/>
        <v>0.88798145900010994</v>
      </c>
      <c r="AG59" s="291"/>
    </row>
    <row r="60" spans="1:33" ht="15.75" customHeight="1">
      <c r="A60" s="302"/>
      <c r="B60" s="100" t="s">
        <v>180</v>
      </c>
      <c r="C60" s="374" t="s">
        <v>182</v>
      </c>
      <c r="D60" s="374"/>
      <c r="E60" s="101">
        <v>29.97</v>
      </c>
      <c r="F60" s="105">
        <v>2223</v>
      </c>
      <c r="G60" s="103">
        <f t="shared" si="19"/>
        <v>66623.31</v>
      </c>
      <c r="H60" s="13"/>
      <c r="I60" s="104">
        <v>20</v>
      </c>
      <c r="J60" s="105">
        <v>2600</v>
      </c>
      <c r="K60" s="106">
        <f t="shared" si="21"/>
        <v>130</v>
      </c>
      <c r="L60" s="118">
        <v>20</v>
      </c>
      <c r="M60" s="105">
        <f t="shared" si="20"/>
        <v>2308.9440276976329</v>
      </c>
      <c r="N60" s="106">
        <f t="shared" si="13"/>
        <v>115.44720138488165</v>
      </c>
      <c r="O60" s="108">
        <f t="shared" si="14"/>
        <v>0</v>
      </c>
      <c r="P60" s="109">
        <f t="shared" si="15"/>
        <v>-14.552798615118348</v>
      </c>
      <c r="Q60" s="110">
        <f t="shared" si="16"/>
        <v>0.88805539526832045</v>
      </c>
      <c r="R60" s="307"/>
      <c r="S60" s="47">
        <v>0.38488425925925923</v>
      </c>
      <c r="T60" s="48">
        <v>0.42499999999999999</v>
      </c>
      <c r="U60" s="111">
        <v>5.2333333333333254</v>
      </c>
      <c r="V60" s="112">
        <v>57.766666666666694</v>
      </c>
      <c r="W60" s="113"/>
      <c r="X60" s="116"/>
      <c r="Y60" s="12"/>
      <c r="Z60" s="208"/>
      <c r="AA60" s="295"/>
      <c r="AB60" s="296"/>
      <c r="AC60" s="12">
        <v>1</v>
      </c>
      <c r="AD60" s="208"/>
      <c r="AE60" s="215">
        <f t="shared" si="17"/>
        <v>-291.05597230236708</v>
      </c>
      <c r="AF60" s="216">
        <f t="shared" si="18"/>
        <v>0.88805539526832034</v>
      </c>
      <c r="AG60" s="291"/>
    </row>
    <row r="61" spans="1:33" ht="15.75" customHeight="1">
      <c r="A61" s="302"/>
      <c r="B61" s="100" t="s">
        <v>201</v>
      </c>
      <c r="C61" s="374" t="s">
        <v>202</v>
      </c>
      <c r="D61" s="374"/>
      <c r="E61" s="101">
        <v>32.06</v>
      </c>
      <c r="F61" s="105">
        <v>345</v>
      </c>
      <c r="G61" s="121">
        <f t="shared" si="19"/>
        <v>11060.7</v>
      </c>
      <c r="H61" s="122"/>
      <c r="I61" s="104">
        <v>19</v>
      </c>
      <c r="J61" s="105">
        <v>3600</v>
      </c>
      <c r="K61" s="106">
        <f t="shared" si="21"/>
        <v>189.47368421052633</v>
      </c>
      <c r="L61" s="107">
        <v>19</v>
      </c>
      <c r="M61" s="105">
        <f t="shared" si="20"/>
        <v>3201.0309278350524</v>
      </c>
      <c r="N61" s="106">
        <f t="shared" si="13"/>
        <v>168.47531199131853</v>
      </c>
      <c r="O61" s="108">
        <f t="shared" si="14"/>
        <v>0</v>
      </c>
      <c r="P61" s="109">
        <f t="shared" si="15"/>
        <v>-20.998372219207795</v>
      </c>
      <c r="Q61" s="110">
        <f t="shared" si="16"/>
        <v>0.88917525773195882</v>
      </c>
      <c r="R61" s="307"/>
      <c r="S61" s="47">
        <v>0.4284722222222222</v>
      </c>
      <c r="T61" s="48">
        <v>0.43296296296296294</v>
      </c>
      <c r="U61" s="111">
        <v>4.9999999999999822</v>
      </c>
      <c r="V61" s="112">
        <v>6.466666666666665</v>
      </c>
      <c r="W61" s="113"/>
      <c r="X61" s="116"/>
      <c r="Y61" s="12"/>
      <c r="Z61" s="208"/>
      <c r="AA61" s="295"/>
      <c r="AB61" s="296"/>
      <c r="AC61" s="12">
        <v>1</v>
      </c>
      <c r="AD61" s="208"/>
      <c r="AE61" s="215">
        <f t="shared" si="17"/>
        <v>-398.96907216494765</v>
      </c>
      <c r="AF61" s="216">
        <f t="shared" si="18"/>
        <v>0.88917525773195893</v>
      </c>
      <c r="AG61" s="291"/>
    </row>
    <row r="62" spans="1:33" ht="15.75" customHeight="1">
      <c r="A62" s="302"/>
      <c r="B62" s="100" t="s">
        <v>178</v>
      </c>
      <c r="C62" s="374" t="s">
        <v>203</v>
      </c>
      <c r="D62" s="374"/>
      <c r="E62" s="101">
        <v>57.73</v>
      </c>
      <c r="F62" s="105">
        <v>778</v>
      </c>
      <c r="G62" s="121">
        <f t="shared" si="19"/>
        <v>44913.939999999995</v>
      </c>
      <c r="H62" s="62"/>
      <c r="I62" s="104">
        <v>22</v>
      </c>
      <c r="J62" s="105">
        <v>1800</v>
      </c>
      <c r="K62" s="106">
        <f t="shared" si="21"/>
        <v>81.818181818181813</v>
      </c>
      <c r="L62" s="118">
        <v>22</v>
      </c>
      <c r="M62" s="105">
        <f t="shared" si="20"/>
        <v>1597.7181973759291</v>
      </c>
      <c r="N62" s="106">
        <f t="shared" si="13"/>
        <v>72.6235544261786</v>
      </c>
      <c r="O62" s="123">
        <f t="shared" si="14"/>
        <v>0</v>
      </c>
      <c r="P62" s="124">
        <f t="shared" si="15"/>
        <v>-9.1946273920032127</v>
      </c>
      <c r="Q62" s="125">
        <f t="shared" si="16"/>
        <v>0.88762122076440519</v>
      </c>
      <c r="R62" s="307"/>
      <c r="S62" s="47">
        <v>0.43611111111111112</v>
      </c>
      <c r="T62" s="48">
        <v>0.45640046296296294</v>
      </c>
      <c r="U62" s="111">
        <v>4.5333333333333758</v>
      </c>
      <c r="V62" s="112">
        <v>29.216666666666626</v>
      </c>
      <c r="W62" s="113"/>
      <c r="X62" s="116"/>
      <c r="Y62" s="12"/>
      <c r="Z62" s="208"/>
      <c r="AA62" s="295"/>
      <c r="AB62" s="296"/>
      <c r="AC62" s="12">
        <v>1</v>
      </c>
      <c r="AD62" s="208"/>
      <c r="AE62" s="215">
        <f t="shared" si="17"/>
        <v>-202.28180262407091</v>
      </c>
      <c r="AF62" s="216">
        <f t="shared" si="18"/>
        <v>0.88762122076440508</v>
      </c>
      <c r="AG62" s="291"/>
    </row>
    <row r="63" spans="1:33" ht="15.75" customHeight="1">
      <c r="A63" s="302"/>
      <c r="B63" s="100" t="s">
        <v>178</v>
      </c>
      <c r="C63" s="374" t="s">
        <v>204</v>
      </c>
      <c r="D63" s="374"/>
      <c r="E63" s="101">
        <v>57.73</v>
      </c>
      <c r="F63" s="105">
        <v>642</v>
      </c>
      <c r="G63" s="121">
        <f t="shared" si="19"/>
        <v>37062.659999999996</v>
      </c>
      <c r="H63" s="62"/>
      <c r="I63" s="104">
        <v>22</v>
      </c>
      <c r="J63" s="105">
        <v>1800</v>
      </c>
      <c r="K63" s="106">
        <f t="shared" si="21"/>
        <v>81.818181818181813</v>
      </c>
      <c r="L63" s="118">
        <v>22</v>
      </c>
      <c r="M63" s="105">
        <f t="shared" si="20"/>
        <v>1598.3402489626551</v>
      </c>
      <c r="N63" s="106">
        <f t="shared" si="13"/>
        <v>72.651829498302504</v>
      </c>
      <c r="O63" s="123">
        <f t="shared" si="14"/>
        <v>0</v>
      </c>
      <c r="P63" s="124">
        <f t="shared" si="15"/>
        <v>-9.1663523198793087</v>
      </c>
      <c r="Q63" s="125">
        <f t="shared" si="16"/>
        <v>0.88796680497925284</v>
      </c>
      <c r="R63" s="307"/>
      <c r="S63" s="47">
        <v>0.4597222222222222</v>
      </c>
      <c r="T63" s="48">
        <v>0.47645833333333332</v>
      </c>
      <c r="U63" s="111">
        <v>4.783333333333335</v>
      </c>
      <c r="V63" s="112">
        <v>24.100000000000009</v>
      </c>
      <c r="W63" s="113"/>
      <c r="X63" s="116"/>
      <c r="Y63" s="12"/>
      <c r="Z63" s="208"/>
      <c r="AA63" s="295"/>
      <c r="AB63" s="296"/>
      <c r="AC63" s="12">
        <v>1</v>
      </c>
      <c r="AD63" s="208"/>
      <c r="AE63" s="215">
        <f t="shared" si="17"/>
        <v>-201.6597510373449</v>
      </c>
      <c r="AF63" s="216">
        <f t="shared" si="18"/>
        <v>0.88796680497925284</v>
      </c>
      <c r="AG63" s="291"/>
    </row>
    <row r="64" spans="1:33" ht="15.75" customHeight="1">
      <c r="A64" s="302"/>
      <c r="B64" s="100"/>
      <c r="C64" s="374"/>
      <c r="D64" s="374"/>
      <c r="E64" s="101"/>
      <c r="F64" s="105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07"/>
      <c r="S64" s="47"/>
      <c r="T64" s="48"/>
      <c r="U64" s="111"/>
      <c r="V64" s="112"/>
      <c r="W64" s="113"/>
      <c r="X64" s="116"/>
      <c r="Y64" s="12"/>
      <c r="Z64" s="208"/>
      <c r="AA64" s="295"/>
      <c r="AB64" s="296"/>
      <c r="AC64" s="12"/>
      <c r="AD64" s="208"/>
      <c r="AE64" s="215"/>
      <c r="AF64" s="216"/>
      <c r="AG64" s="291"/>
    </row>
    <row r="65" spans="1:33" ht="15.75" customHeight="1">
      <c r="A65" s="302"/>
      <c r="B65" s="100"/>
      <c r="C65" s="374"/>
      <c r="D65" s="374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07"/>
      <c r="S65" s="47"/>
      <c r="T65" s="48"/>
      <c r="U65" s="111"/>
      <c r="V65" s="112"/>
      <c r="W65" s="113"/>
      <c r="X65" s="116"/>
      <c r="Y65" s="12"/>
      <c r="Z65" s="208"/>
      <c r="AA65" s="295"/>
      <c r="AB65" s="296"/>
      <c r="AC65" s="12"/>
      <c r="AD65" s="208"/>
      <c r="AE65" s="215"/>
      <c r="AF65" s="216"/>
      <c r="AG65" s="291"/>
    </row>
    <row r="66" spans="1:33" ht="15.75" customHeight="1">
      <c r="A66" s="302"/>
      <c r="B66" s="100"/>
      <c r="C66" s="374"/>
      <c r="D66" s="374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07"/>
      <c r="S66" s="47"/>
      <c r="T66" s="48"/>
      <c r="U66" s="111"/>
      <c r="V66" s="112"/>
      <c r="W66" s="113"/>
      <c r="X66" s="116"/>
      <c r="Y66" s="12"/>
      <c r="Z66" s="208"/>
      <c r="AA66" s="295"/>
      <c r="AB66" s="296"/>
      <c r="AC66" s="12"/>
      <c r="AD66" s="208"/>
      <c r="AE66" s="215"/>
      <c r="AF66" s="216"/>
      <c r="AG66" s="291"/>
    </row>
    <row r="67" spans="1:33" ht="15.75" customHeight="1">
      <c r="A67" s="302"/>
      <c r="B67" s="100"/>
      <c r="C67" s="374"/>
      <c r="D67" s="374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07"/>
      <c r="S67" s="47"/>
      <c r="T67" s="48"/>
      <c r="U67" s="111"/>
      <c r="V67" s="112"/>
      <c r="W67" s="113"/>
      <c r="X67" s="116"/>
      <c r="Y67" s="12"/>
      <c r="Z67" s="208"/>
      <c r="AA67" s="295"/>
      <c r="AB67" s="296"/>
      <c r="AC67" s="12"/>
      <c r="AD67" s="208"/>
      <c r="AE67" s="215"/>
      <c r="AF67" s="216"/>
      <c r="AG67" s="291"/>
    </row>
    <row r="68" spans="1:33" ht="15.75" customHeight="1">
      <c r="A68" s="302"/>
      <c r="B68" s="100"/>
      <c r="C68" s="374"/>
      <c r="D68" s="374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07"/>
      <c r="S68" s="47"/>
      <c r="T68" s="48"/>
      <c r="U68" s="111"/>
      <c r="V68" s="112"/>
      <c r="W68" s="113"/>
      <c r="X68" s="116"/>
      <c r="Y68" s="12"/>
      <c r="Z68" s="208"/>
      <c r="AA68" s="295"/>
      <c r="AB68" s="296"/>
      <c r="AC68" s="12"/>
      <c r="AD68" s="208"/>
      <c r="AE68" s="215"/>
      <c r="AF68" s="216"/>
      <c r="AG68" s="291"/>
    </row>
    <row r="69" spans="1:33" ht="15.75" customHeight="1">
      <c r="A69" s="302"/>
      <c r="B69" s="100"/>
      <c r="C69" s="374"/>
      <c r="D69" s="374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07"/>
      <c r="S69" s="47"/>
      <c r="T69" s="48"/>
      <c r="U69" s="111"/>
      <c r="V69" s="112"/>
      <c r="W69" s="113"/>
      <c r="X69" s="116"/>
      <c r="Y69" s="12"/>
      <c r="Z69" s="208"/>
      <c r="AA69" s="295"/>
      <c r="AB69" s="296"/>
      <c r="AC69" s="12"/>
      <c r="AD69" s="208"/>
      <c r="AE69" s="215"/>
      <c r="AF69" s="216"/>
      <c r="AG69" s="291"/>
    </row>
    <row r="70" spans="1:33" ht="15.75" customHeight="1">
      <c r="A70" s="302"/>
      <c r="B70" s="100"/>
      <c r="C70" s="374"/>
      <c r="D70" s="374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07"/>
      <c r="S70" s="47"/>
      <c r="T70" s="48"/>
      <c r="U70" s="111"/>
      <c r="V70" s="112"/>
      <c r="W70" s="113"/>
      <c r="X70" s="116"/>
      <c r="Y70" s="12"/>
      <c r="Z70" s="208"/>
      <c r="AA70" s="295"/>
      <c r="AB70" s="296"/>
      <c r="AC70" s="12"/>
      <c r="AD70" s="208"/>
      <c r="AE70" s="215"/>
      <c r="AF70" s="216"/>
      <c r="AG70" s="291"/>
    </row>
    <row r="71" spans="1:33" ht="15.75" customHeight="1">
      <c r="A71" s="302"/>
      <c r="B71" s="100"/>
      <c r="C71" s="374"/>
      <c r="D71" s="374"/>
      <c r="E71" s="184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07"/>
      <c r="S71" s="119"/>
      <c r="T71" s="120"/>
      <c r="U71" s="130"/>
      <c r="V71" s="131"/>
      <c r="W71" s="126"/>
      <c r="X71" s="127"/>
      <c r="Y71" s="12"/>
      <c r="Z71" s="208"/>
      <c r="AA71" s="295"/>
      <c r="AB71" s="296"/>
      <c r="AC71" s="12"/>
      <c r="AD71" s="208"/>
      <c r="AE71" s="165"/>
      <c r="AF71" s="125"/>
      <c r="AG71" s="291"/>
    </row>
    <row r="72" spans="1:33" ht="15.75" customHeight="1" thickBot="1">
      <c r="A72" s="303"/>
      <c r="B72" s="133" t="s">
        <v>117</v>
      </c>
      <c r="C72" s="297"/>
      <c r="D72" s="297"/>
      <c r="E72" s="134"/>
      <c r="F72" s="167"/>
      <c r="G72" s="135"/>
      <c r="H72" s="69"/>
      <c r="I72" s="136">
        <f t="shared" ref="I72:J72" si="22">AVERAGE(I56:I71)</f>
        <v>20.25</v>
      </c>
      <c r="J72" s="137">
        <f t="shared" si="22"/>
        <v>2225</v>
      </c>
      <c r="K72" s="138">
        <f t="shared" ref="K72:K74" si="23">J72/I72</f>
        <v>109.87654320987654</v>
      </c>
      <c r="L72" s="136">
        <f t="shared" ref="L72:M72" si="24">AVERAGE(L56:L71)</f>
        <v>20.25</v>
      </c>
      <c r="M72" s="137">
        <f t="shared" si="24"/>
        <v>1977.3482035831689</v>
      </c>
      <c r="N72" s="138">
        <f>M72/L72</f>
        <v>97.646824868304634</v>
      </c>
      <c r="O72" s="139">
        <f>L72-I72</f>
        <v>0</v>
      </c>
      <c r="P72" s="140">
        <f>N72-K72</f>
        <v>-12.22971834157191</v>
      </c>
      <c r="Q72" s="141">
        <f>N72/K72</f>
        <v>0.88869582183513207</v>
      </c>
      <c r="R72" s="308"/>
      <c r="S72" s="142">
        <f>S56</f>
        <v>0.29166666666666669</v>
      </c>
      <c r="T72" s="143">
        <f>INDEX(T56:T71,COUNTA(T56:T71))</f>
        <v>0.47645833333333332</v>
      </c>
      <c r="U72" s="144"/>
      <c r="V72" s="166"/>
      <c r="W72" s="167"/>
      <c r="X72" s="138"/>
      <c r="Y72" s="181">
        <f>SUM(Y56:Y71)</f>
        <v>0</v>
      </c>
      <c r="Z72" s="182">
        <f>SUM(Z56:Z71)</f>
        <v>0</v>
      </c>
      <c r="AA72" s="298"/>
      <c r="AB72" s="299"/>
      <c r="AC72" s="181">
        <f>SUM(AC56:AC71)</f>
        <v>8</v>
      </c>
      <c r="AD72" s="194">
        <f>SUM(AD56:AD71)</f>
        <v>0</v>
      </c>
      <c r="AE72" s="168">
        <f>M72-J72</f>
        <v>-247.65179641683108</v>
      </c>
      <c r="AF72" s="141">
        <f>M72/J72</f>
        <v>0.88869582183513207</v>
      </c>
      <c r="AG72" s="292"/>
    </row>
    <row r="73" spans="1:33" ht="15.75" customHeight="1">
      <c r="A73" s="311" t="s">
        <v>118</v>
      </c>
      <c r="B73" s="100" t="s">
        <v>180</v>
      </c>
      <c r="C73" s="293" t="s">
        <v>207</v>
      </c>
      <c r="D73" s="294"/>
      <c r="E73" s="101">
        <v>21.74</v>
      </c>
      <c r="F73" s="102">
        <v>573</v>
      </c>
      <c r="G73" s="121">
        <f t="shared" ref="G73:G74" si="25">E73*F73</f>
        <v>12457.019999999999</v>
      </c>
      <c r="H73" s="62"/>
      <c r="I73" s="104">
        <v>6</v>
      </c>
      <c r="J73" s="105">
        <v>3600</v>
      </c>
      <c r="K73" s="106">
        <f t="shared" si="23"/>
        <v>600</v>
      </c>
      <c r="L73" s="118">
        <v>6</v>
      </c>
      <c r="M73" s="105">
        <f>F73/V73*60</f>
        <v>3258.7677725118574</v>
      </c>
      <c r="N73" s="106">
        <f>M73/L73</f>
        <v>543.1279620853096</v>
      </c>
      <c r="O73" s="123">
        <f>L73-I73</f>
        <v>0</v>
      </c>
      <c r="P73" s="124">
        <f>N73-K73</f>
        <v>-56.872037914690395</v>
      </c>
      <c r="Q73" s="125">
        <f>N73/K73</f>
        <v>0.90521327014218267</v>
      </c>
      <c r="R73" s="306">
        <f>Q89</f>
        <v>0.8863021472075886</v>
      </c>
      <c r="S73" s="47">
        <v>0.49475694444444446</v>
      </c>
      <c r="T73" s="48">
        <v>0.50208333333333333</v>
      </c>
      <c r="U73" s="111">
        <v>56.266666666666694</v>
      </c>
      <c r="V73" s="112">
        <v>10.549999999999971</v>
      </c>
      <c r="W73" s="113"/>
      <c r="X73" s="162"/>
      <c r="Y73" s="12"/>
      <c r="Z73" s="208"/>
      <c r="AA73" s="309"/>
      <c r="AB73" s="310"/>
      <c r="AC73" s="12">
        <v>1</v>
      </c>
      <c r="AD73" s="208"/>
      <c r="AE73" s="115">
        <f>M73-J73</f>
        <v>-341.2322274881426</v>
      </c>
      <c r="AF73" s="156">
        <f>M73/J73</f>
        <v>0.90521327014218256</v>
      </c>
      <c r="AG73" s="290">
        <f>AF89</f>
        <v>0.88630214720758871</v>
      </c>
    </row>
    <row r="74" spans="1:33" ht="15.75" customHeight="1">
      <c r="A74" s="312"/>
      <c r="B74" s="100" t="s">
        <v>236</v>
      </c>
      <c r="C74" s="293" t="s">
        <v>237</v>
      </c>
      <c r="D74" s="294"/>
      <c r="E74" s="101">
        <v>27.05</v>
      </c>
      <c r="F74" s="102">
        <v>1392</v>
      </c>
      <c r="G74" s="121">
        <f t="shared" si="25"/>
        <v>37653.599999999999</v>
      </c>
      <c r="H74" s="62"/>
      <c r="I74" s="104">
        <v>6</v>
      </c>
      <c r="J74" s="105">
        <v>3273</v>
      </c>
      <c r="K74" s="106">
        <f t="shared" si="23"/>
        <v>545.5</v>
      </c>
      <c r="L74" s="118">
        <v>6</v>
      </c>
      <c r="M74" s="105">
        <f>F74/V74*60</f>
        <v>2832.7868852458992</v>
      </c>
      <c r="N74" s="106">
        <f>M74/L74</f>
        <v>472.13114754098319</v>
      </c>
      <c r="O74" s="123">
        <f>L74-I74</f>
        <v>0</v>
      </c>
      <c r="P74" s="124">
        <f>N74-K74</f>
        <v>-73.368852459016807</v>
      </c>
      <c r="Q74" s="125">
        <f>N74/K74</f>
        <v>0.86550164535468965</v>
      </c>
      <c r="R74" s="307"/>
      <c r="S74" s="47">
        <v>0.50555555555555554</v>
      </c>
      <c r="T74" s="48">
        <v>0.52603009259259259</v>
      </c>
      <c r="U74" s="111">
        <v>4.9999999999999822</v>
      </c>
      <c r="V74" s="112">
        <v>29.483333333333359</v>
      </c>
      <c r="W74" s="113"/>
      <c r="X74" s="116"/>
      <c r="Y74" s="12"/>
      <c r="Z74" s="208"/>
      <c r="AA74" s="295"/>
      <c r="AB74" s="296"/>
      <c r="AC74" s="12">
        <v>1</v>
      </c>
      <c r="AD74" s="208"/>
      <c r="AE74" s="117">
        <f>M74-J74</f>
        <v>-440.21311475410084</v>
      </c>
      <c r="AF74" s="110">
        <f>M74/J74</f>
        <v>0.86550164535468965</v>
      </c>
      <c r="AG74" s="291"/>
    </row>
    <row r="75" spans="1:33" ht="15.75" customHeight="1">
      <c r="A75" s="312"/>
      <c r="B75" s="100"/>
      <c r="C75" s="293"/>
      <c r="D75" s="294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07"/>
      <c r="S75" s="47"/>
      <c r="T75" s="48"/>
      <c r="U75" s="111"/>
      <c r="V75" s="112"/>
      <c r="W75" s="113"/>
      <c r="X75" s="116"/>
      <c r="Y75" s="12"/>
      <c r="Z75" s="208"/>
      <c r="AA75" s="295"/>
      <c r="AB75" s="296"/>
      <c r="AC75" s="12"/>
      <c r="AD75" s="208"/>
      <c r="AE75" s="117"/>
      <c r="AF75" s="110"/>
      <c r="AG75" s="291"/>
    </row>
    <row r="76" spans="1:33" ht="15.75" customHeight="1">
      <c r="A76" s="312"/>
      <c r="B76" s="100"/>
      <c r="C76" s="293"/>
      <c r="D76" s="294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07"/>
      <c r="S76" s="47"/>
      <c r="T76" s="48"/>
      <c r="U76" s="111"/>
      <c r="V76" s="112"/>
      <c r="W76" s="113"/>
      <c r="X76" s="116"/>
      <c r="Y76" s="12"/>
      <c r="Z76" s="208"/>
      <c r="AA76" s="295"/>
      <c r="AB76" s="296"/>
      <c r="AC76" s="12"/>
      <c r="AD76" s="208"/>
      <c r="AE76" s="117"/>
      <c r="AF76" s="110"/>
      <c r="AG76" s="291"/>
    </row>
    <row r="77" spans="1:33" ht="15.75" customHeight="1">
      <c r="A77" s="312"/>
      <c r="B77" s="100"/>
      <c r="C77" s="293"/>
      <c r="D77" s="294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307"/>
      <c r="S77" s="47"/>
      <c r="T77" s="48"/>
      <c r="U77" s="111"/>
      <c r="V77" s="112"/>
      <c r="W77" s="113"/>
      <c r="X77" s="116"/>
      <c r="Y77" s="12"/>
      <c r="Z77" s="208"/>
      <c r="AA77" s="295"/>
      <c r="AB77" s="296"/>
      <c r="AC77" s="12"/>
      <c r="AD77" s="208"/>
      <c r="AE77" s="117"/>
      <c r="AF77" s="110"/>
      <c r="AG77" s="291"/>
    </row>
    <row r="78" spans="1:33" ht="15.75" customHeight="1">
      <c r="A78" s="312"/>
      <c r="B78" s="100"/>
      <c r="C78" s="293"/>
      <c r="D78" s="294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07"/>
      <c r="S78" s="47"/>
      <c r="T78" s="48"/>
      <c r="U78" s="111"/>
      <c r="V78" s="112"/>
      <c r="W78" s="113"/>
      <c r="X78" s="116"/>
      <c r="Y78" s="12"/>
      <c r="Z78" s="208"/>
      <c r="AA78" s="295"/>
      <c r="AB78" s="296"/>
      <c r="AC78" s="12"/>
      <c r="AD78" s="208"/>
      <c r="AE78" s="117"/>
      <c r="AF78" s="110"/>
      <c r="AG78" s="291"/>
    </row>
    <row r="79" spans="1:33" ht="15.75" customHeight="1">
      <c r="A79" s="312"/>
      <c r="B79" s="100"/>
      <c r="C79" s="293"/>
      <c r="D79" s="294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307"/>
      <c r="S79" s="47"/>
      <c r="T79" s="48"/>
      <c r="U79" s="111"/>
      <c r="V79" s="112"/>
      <c r="W79" s="113"/>
      <c r="X79" s="116"/>
      <c r="Y79" s="12"/>
      <c r="Z79" s="208"/>
      <c r="AA79" s="295"/>
      <c r="AB79" s="296"/>
      <c r="AC79" s="12"/>
      <c r="AD79" s="208"/>
      <c r="AE79" s="117"/>
      <c r="AF79" s="110"/>
      <c r="AG79" s="291"/>
    </row>
    <row r="80" spans="1:33" ht="15.75" customHeight="1">
      <c r="A80" s="312"/>
      <c r="B80" s="100"/>
      <c r="C80" s="293"/>
      <c r="D80" s="294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07"/>
      <c r="S80" s="47"/>
      <c r="T80" s="48"/>
      <c r="U80" s="111"/>
      <c r="V80" s="112"/>
      <c r="W80" s="113"/>
      <c r="X80" s="116"/>
      <c r="Y80" s="12"/>
      <c r="Z80" s="208"/>
      <c r="AA80" s="295"/>
      <c r="AB80" s="296"/>
      <c r="AC80" s="12"/>
      <c r="AD80" s="208"/>
      <c r="AE80" s="117"/>
      <c r="AF80" s="110"/>
      <c r="AG80" s="291"/>
    </row>
    <row r="81" spans="1:33" ht="15.75" customHeight="1">
      <c r="A81" s="312"/>
      <c r="B81" s="100"/>
      <c r="C81" s="293"/>
      <c r="D81" s="294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07"/>
      <c r="S81" s="47"/>
      <c r="T81" s="48"/>
      <c r="U81" s="111"/>
      <c r="V81" s="112"/>
      <c r="W81" s="113"/>
      <c r="X81" s="127"/>
      <c r="Y81" s="12"/>
      <c r="Z81" s="208"/>
      <c r="AA81" s="295"/>
      <c r="AB81" s="296"/>
      <c r="AC81" s="12"/>
      <c r="AD81" s="208"/>
      <c r="AE81" s="117"/>
      <c r="AF81" s="110"/>
      <c r="AG81" s="291"/>
    </row>
    <row r="82" spans="1:33" ht="15.75" customHeight="1">
      <c r="A82" s="312"/>
      <c r="B82" s="100"/>
      <c r="C82" s="293"/>
      <c r="D82" s="294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07"/>
      <c r="S82" s="47"/>
      <c r="T82" s="48"/>
      <c r="U82" s="111"/>
      <c r="V82" s="112"/>
      <c r="W82" s="113"/>
      <c r="X82" s="127"/>
      <c r="Y82" s="12"/>
      <c r="Z82" s="208"/>
      <c r="AA82" s="295"/>
      <c r="AB82" s="296"/>
      <c r="AC82" s="12"/>
      <c r="AD82" s="208"/>
      <c r="AE82" s="117"/>
      <c r="AF82" s="110"/>
      <c r="AG82" s="291"/>
    </row>
    <row r="83" spans="1:33" ht="15.75" customHeight="1">
      <c r="A83" s="312"/>
      <c r="B83" s="100"/>
      <c r="C83" s="293"/>
      <c r="D83" s="294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07"/>
      <c r="S83" s="47"/>
      <c r="T83" s="48"/>
      <c r="U83" s="111"/>
      <c r="V83" s="112"/>
      <c r="W83" s="113"/>
      <c r="X83" s="127"/>
      <c r="Y83" s="12"/>
      <c r="Z83" s="208"/>
      <c r="AA83" s="295"/>
      <c r="AB83" s="296"/>
      <c r="AC83" s="12"/>
      <c r="AD83" s="208"/>
      <c r="AE83" s="117"/>
      <c r="AF83" s="110"/>
      <c r="AG83" s="291"/>
    </row>
    <row r="84" spans="1:33" ht="15.75" customHeight="1">
      <c r="A84" s="312"/>
      <c r="B84" s="100"/>
      <c r="C84" s="293"/>
      <c r="D84" s="294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07"/>
      <c r="S84" s="47"/>
      <c r="T84" s="48"/>
      <c r="U84" s="111"/>
      <c r="V84" s="112"/>
      <c r="W84" s="113"/>
      <c r="X84" s="127"/>
      <c r="Y84" s="12"/>
      <c r="Z84" s="208"/>
      <c r="AA84" s="295"/>
      <c r="AB84" s="296"/>
      <c r="AC84" s="12"/>
      <c r="AD84" s="208"/>
      <c r="AE84" s="117"/>
      <c r="AF84" s="110"/>
      <c r="AG84" s="291"/>
    </row>
    <row r="85" spans="1:33" ht="15.75" customHeight="1">
      <c r="A85" s="312"/>
      <c r="B85" s="100"/>
      <c r="C85" s="293"/>
      <c r="D85" s="294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07"/>
      <c r="S85" s="47"/>
      <c r="T85" s="48"/>
      <c r="U85" s="111"/>
      <c r="V85" s="112"/>
      <c r="W85" s="113"/>
      <c r="X85" s="127"/>
      <c r="Y85" s="12"/>
      <c r="Z85" s="208"/>
      <c r="AA85" s="295"/>
      <c r="AB85" s="296"/>
      <c r="AC85" s="12"/>
      <c r="AD85" s="208"/>
      <c r="AE85" s="117"/>
      <c r="AF85" s="110"/>
      <c r="AG85" s="291"/>
    </row>
    <row r="86" spans="1:33" ht="15.75" customHeight="1">
      <c r="A86" s="312"/>
      <c r="B86" s="100"/>
      <c r="C86" s="293"/>
      <c r="D86" s="294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07"/>
      <c r="S86" s="47"/>
      <c r="T86" s="48"/>
      <c r="U86" s="111"/>
      <c r="V86" s="112"/>
      <c r="W86" s="113"/>
      <c r="X86" s="127"/>
      <c r="Y86" s="12"/>
      <c r="Z86" s="208"/>
      <c r="AA86" s="295"/>
      <c r="AB86" s="296"/>
      <c r="AC86" s="12"/>
      <c r="AD86" s="208"/>
      <c r="AE86" s="117"/>
      <c r="AF86" s="110"/>
      <c r="AG86" s="291"/>
    </row>
    <row r="87" spans="1:33" ht="15.75" customHeight="1">
      <c r="A87" s="312"/>
      <c r="B87" s="100"/>
      <c r="C87" s="293"/>
      <c r="D87" s="294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07"/>
      <c r="S87" s="47"/>
      <c r="T87" s="48"/>
      <c r="U87" s="111"/>
      <c r="V87" s="112"/>
      <c r="W87" s="113"/>
      <c r="X87" s="127"/>
      <c r="Y87" s="12"/>
      <c r="Z87" s="208"/>
      <c r="AA87" s="295"/>
      <c r="AB87" s="296"/>
      <c r="AC87" s="12"/>
      <c r="AD87" s="208"/>
      <c r="AE87" s="117"/>
      <c r="AF87" s="110"/>
      <c r="AG87" s="291"/>
    </row>
    <row r="88" spans="1:33" ht="15.75" customHeight="1">
      <c r="A88" s="312"/>
      <c r="B88" s="163"/>
      <c r="C88" s="293"/>
      <c r="D88" s="294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07"/>
      <c r="S88" s="119"/>
      <c r="T88" s="120"/>
      <c r="U88" s="130"/>
      <c r="V88" s="131"/>
      <c r="W88" s="126"/>
      <c r="X88" s="127"/>
      <c r="Y88" s="12"/>
      <c r="Z88" s="208"/>
      <c r="AA88" s="295"/>
      <c r="AB88" s="296"/>
      <c r="AC88" s="12"/>
      <c r="AD88" s="208"/>
      <c r="AE88" s="165"/>
      <c r="AF88" s="125"/>
      <c r="AG88" s="291"/>
    </row>
    <row r="89" spans="1:33" ht="15.75" customHeight="1" thickBot="1">
      <c r="A89" s="313"/>
      <c r="B89" s="133" t="s">
        <v>117</v>
      </c>
      <c r="C89" s="297"/>
      <c r="D89" s="297"/>
      <c r="E89" s="134"/>
      <c r="F89" s="167"/>
      <c r="G89" s="135"/>
      <c r="H89" s="69"/>
      <c r="I89" s="136">
        <f t="shared" ref="I89:J89" si="26">AVERAGE(I73:I88)</f>
        <v>6</v>
      </c>
      <c r="J89" s="137">
        <f t="shared" si="26"/>
        <v>3436.5</v>
      </c>
      <c r="K89" s="138">
        <f t="shared" ref="K89" si="27">J89/I89</f>
        <v>572.75</v>
      </c>
      <c r="L89" s="136">
        <f t="shared" ref="L89:M89" si="28">AVERAGE(L73:L88)</f>
        <v>6</v>
      </c>
      <c r="M89" s="137">
        <f t="shared" si="28"/>
        <v>3045.7773288788785</v>
      </c>
      <c r="N89" s="138">
        <f>M89/L89</f>
        <v>507.6295548131464</v>
      </c>
      <c r="O89" s="139">
        <f>L89-I89</f>
        <v>0</v>
      </c>
      <c r="P89" s="140">
        <f>N89-K89</f>
        <v>-65.120445186853601</v>
      </c>
      <c r="Q89" s="141">
        <f>N89/K89</f>
        <v>0.8863021472075886</v>
      </c>
      <c r="R89" s="308"/>
      <c r="S89" s="142">
        <f>S73</f>
        <v>0.49475694444444446</v>
      </c>
      <c r="T89" s="143">
        <f>INDEX(T73:T88,COUNTA(T73:T88))</f>
        <v>0.52603009259259259</v>
      </c>
      <c r="U89" s="144"/>
      <c r="V89" s="166"/>
      <c r="W89" s="167"/>
      <c r="X89" s="138"/>
      <c r="Y89" s="181">
        <f>SUM(Y73:Y88)</f>
        <v>0</v>
      </c>
      <c r="Z89" s="182">
        <f>SUM(Z73:Z88)</f>
        <v>0</v>
      </c>
      <c r="AA89" s="298"/>
      <c r="AB89" s="299"/>
      <c r="AC89" s="181">
        <f>SUM(AC73:AC88)</f>
        <v>2</v>
      </c>
      <c r="AD89" s="194">
        <f>SUM(AD73:AD88)</f>
        <v>0</v>
      </c>
      <c r="AE89" s="168">
        <f>M89-J89</f>
        <v>-390.72267112112149</v>
      </c>
      <c r="AF89" s="141">
        <f>M89/J89</f>
        <v>0.88630214720758871</v>
      </c>
      <c r="AG89" s="292"/>
    </row>
    <row r="90" spans="1:33" ht="15.75" customHeight="1">
      <c r="A90" s="300" t="s">
        <v>215</v>
      </c>
      <c r="B90" s="146" t="s">
        <v>184</v>
      </c>
      <c r="C90" s="304" t="s">
        <v>210</v>
      </c>
      <c r="D90" s="305"/>
      <c r="E90" s="147">
        <v>50.67</v>
      </c>
      <c r="F90" s="97">
        <v>533</v>
      </c>
      <c r="G90" s="148">
        <f t="shared" ref="G90:G92" si="29">E90*F90</f>
        <v>27007.11</v>
      </c>
      <c r="H90" s="149"/>
      <c r="I90" s="150">
        <v>20</v>
      </c>
      <c r="J90" s="151">
        <v>2000</v>
      </c>
      <c r="K90" s="152">
        <f>J90/I90</f>
        <v>100</v>
      </c>
      <c r="L90" s="153">
        <v>20</v>
      </c>
      <c r="M90" s="151">
        <f>F90/V90*60</f>
        <v>1773.3826247689469</v>
      </c>
      <c r="N90" s="152">
        <f>M90/L90</f>
        <v>88.669131238447349</v>
      </c>
      <c r="O90" s="154">
        <f>L90-I90</f>
        <v>0</v>
      </c>
      <c r="P90" s="155">
        <f>N90-K90</f>
        <v>-11.330868761552651</v>
      </c>
      <c r="Q90" s="156">
        <f>N90/K90</f>
        <v>0.88669131238447352</v>
      </c>
      <c r="R90" s="306">
        <f>Q106</f>
        <v>0.88668849631047253</v>
      </c>
      <c r="S90" s="157">
        <v>0.70833333333333337</v>
      </c>
      <c r="T90" s="158">
        <v>0.72085648148148151</v>
      </c>
      <c r="U90" s="159"/>
      <c r="V90" s="160">
        <v>18.033333333333328</v>
      </c>
      <c r="W90" s="158"/>
      <c r="X90" s="169"/>
      <c r="Y90" s="206"/>
      <c r="Z90" s="207"/>
      <c r="AA90" s="309"/>
      <c r="AB90" s="310"/>
      <c r="AC90" s="206">
        <v>1</v>
      </c>
      <c r="AD90" s="207"/>
      <c r="AE90" s="115">
        <f>M90-J90</f>
        <v>-226.61737523105307</v>
      </c>
      <c r="AF90" s="156">
        <f>M90/J90</f>
        <v>0.88669131238447352</v>
      </c>
      <c r="AG90" s="290">
        <f>AF106</f>
        <v>0.88668849631047253</v>
      </c>
    </row>
    <row r="91" spans="1:33" ht="15.75" customHeight="1">
      <c r="A91" s="301"/>
      <c r="B91" s="163" t="s">
        <v>184</v>
      </c>
      <c r="C91" s="293" t="s">
        <v>216</v>
      </c>
      <c r="D91" s="294"/>
      <c r="E91" s="101">
        <v>54.09</v>
      </c>
      <c r="F91" s="102">
        <v>1936</v>
      </c>
      <c r="G91" s="103">
        <f t="shared" si="29"/>
        <v>104718.24</v>
      </c>
      <c r="H91" s="26"/>
      <c r="I91" s="104">
        <v>19</v>
      </c>
      <c r="J91" s="105">
        <v>2000</v>
      </c>
      <c r="K91" s="106">
        <f t="shared" ref="K91:K92" si="30">J91/I91</f>
        <v>105.26315789473684</v>
      </c>
      <c r="L91" s="107">
        <v>19</v>
      </c>
      <c r="M91" s="105">
        <f>F91/V91*60</f>
        <v>1771.6319267920658</v>
      </c>
      <c r="N91" s="106">
        <f>M91/L91</f>
        <v>93.243785620635038</v>
      </c>
      <c r="O91" s="108">
        <f>L91-I91</f>
        <v>0</v>
      </c>
      <c r="P91" s="109">
        <f>N91-K91</f>
        <v>-12.019372274101798</v>
      </c>
      <c r="Q91" s="110">
        <f>N91/K91</f>
        <v>0.88581596339603297</v>
      </c>
      <c r="R91" s="307"/>
      <c r="S91" s="47">
        <v>0.72460648148148143</v>
      </c>
      <c r="T91" s="48">
        <v>0.77013888888888893</v>
      </c>
      <c r="U91" s="111">
        <v>5.3999999999998849</v>
      </c>
      <c r="V91" s="112">
        <v>65.566666666666791</v>
      </c>
      <c r="W91" s="113"/>
      <c r="X91" s="116"/>
      <c r="Y91" s="12"/>
      <c r="Z91" s="208"/>
      <c r="AA91" s="295"/>
      <c r="AB91" s="296"/>
      <c r="AC91" s="12">
        <v>1</v>
      </c>
      <c r="AD91" s="208"/>
      <c r="AE91" s="117">
        <f>M91-J91</f>
        <v>-228.36807320793423</v>
      </c>
      <c r="AF91" s="110">
        <f>M91/J91</f>
        <v>0.88581596339603286</v>
      </c>
      <c r="AG91" s="291"/>
    </row>
    <row r="92" spans="1:33" ht="15.75" customHeight="1">
      <c r="A92" s="301"/>
      <c r="B92" s="163" t="s">
        <v>184</v>
      </c>
      <c r="C92" s="293" t="s">
        <v>218</v>
      </c>
      <c r="D92" s="294"/>
      <c r="E92" s="101">
        <v>58.17</v>
      </c>
      <c r="F92" s="102">
        <v>2078</v>
      </c>
      <c r="G92" s="103">
        <f t="shared" si="29"/>
        <v>120877.26000000001</v>
      </c>
      <c r="H92" s="26"/>
      <c r="I92" s="104">
        <v>19</v>
      </c>
      <c r="J92" s="105">
        <v>1800</v>
      </c>
      <c r="K92" s="106">
        <f t="shared" si="30"/>
        <v>94.736842105263165</v>
      </c>
      <c r="L92" s="107">
        <v>19</v>
      </c>
      <c r="M92" s="105">
        <f>F92/V92*60</f>
        <v>1597.778727039728</v>
      </c>
      <c r="N92" s="106">
        <f>M92/L92</f>
        <v>84.093617212617261</v>
      </c>
      <c r="O92" s="108">
        <f>L92-I92</f>
        <v>0</v>
      </c>
      <c r="P92" s="109">
        <f>N92-K92</f>
        <v>-10.643224892645904</v>
      </c>
      <c r="Q92" s="110">
        <f>N92/K92</f>
        <v>0.88765484835540431</v>
      </c>
      <c r="R92" s="307"/>
      <c r="S92" s="47">
        <v>0.77361111111111114</v>
      </c>
      <c r="T92" s="48">
        <v>0.82780092592592591</v>
      </c>
      <c r="U92" s="111">
        <v>4.9999999999999822</v>
      </c>
      <c r="V92" s="112">
        <v>78.033333333333275</v>
      </c>
      <c r="W92" s="113"/>
      <c r="X92" s="116"/>
      <c r="Y92" s="12"/>
      <c r="Z92" s="208"/>
      <c r="AA92" s="295"/>
      <c r="AB92" s="296"/>
      <c r="AC92" s="12">
        <v>2</v>
      </c>
      <c r="AD92" s="208"/>
      <c r="AE92" s="117">
        <f>M92-J92</f>
        <v>-202.22127296027202</v>
      </c>
      <c r="AF92" s="110">
        <f>M92/J92</f>
        <v>0.88765484835540442</v>
      </c>
      <c r="AG92" s="291"/>
    </row>
    <row r="93" spans="1:33" ht="15.75" customHeight="1">
      <c r="A93" s="301"/>
      <c r="B93" s="163"/>
      <c r="C93" s="293"/>
      <c r="D93" s="294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07"/>
      <c r="S93" s="47"/>
      <c r="T93" s="48"/>
      <c r="U93" s="111"/>
      <c r="V93" s="112"/>
      <c r="W93" s="113"/>
      <c r="X93" s="116"/>
      <c r="Y93" s="12"/>
      <c r="Z93" s="208"/>
      <c r="AA93" s="295"/>
      <c r="AB93" s="296"/>
      <c r="AC93" s="12"/>
      <c r="AD93" s="208"/>
      <c r="AE93" s="117"/>
      <c r="AF93" s="110"/>
      <c r="AG93" s="291"/>
    </row>
    <row r="94" spans="1:33" ht="15.75" customHeight="1">
      <c r="A94" s="302"/>
      <c r="B94" s="163"/>
      <c r="C94" s="293"/>
      <c r="D94" s="294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307"/>
      <c r="S94" s="47"/>
      <c r="T94" s="48"/>
      <c r="U94" s="111"/>
      <c r="V94" s="112"/>
      <c r="W94" s="113"/>
      <c r="X94" s="116"/>
      <c r="Y94" s="12"/>
      <c r="Z94" s="208"/>
      <c r="AA94" s="295"/>
      <c r="AB94" s="296"/>
      <c r="AC94" s="12"/>
      <c r="AD94" s="208"/>
      <c r="AE94" s="117"/>
      <c r="AF94" s="110"/>
      <c r="AG94" s="291"/>
    </row>
    <row r="95" spans="1:33" ht="15.75" customHeight="1">
      <c r="A95" s="302"/>
      <c r="B95" s="163"/>
      <c r="C95" s="293"/>
      <c r="D95" s="294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07"/>
      <c r="S95" s="47"/>
      <c r="T95" s="48"/>
      <c r="U95" s="111"/>
      <c r="V95" s="112"/>
      <c r="W95" s="113"/>
      <c r="X95" s="116"/>
      <c r="Y95" s="12"/>
      <c r="Z95" s="208"/>
      <c r="AA95" s="295"/>
      <c r="AB95" s="296"/>
      <c r="AC95" s="12"/>
      <c r="AD95" s="208"/>
      <c r="AE95" s="117"/>
      <c r="AF95" s="110"/>
      <c r="AG95" s="291"/>
    </row>
    <row r="96" spans="1:33" ht="15.75" customHeight="1">
      <c r="A96" s="302"/>
      <c r="B96" s="163"/>
      <c r="C96" s="293"/>
      <c r="D96" s="294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307"/>
      <c r="S96" s="119"/>
      <c r="T96" s="120"/>
      <c r="U96" s="111"/>
      <c r="V96" s="112"/>
      <c r="W96" s="120"/>
      <c r="X96" s="191"/>
      <c r="Y96" s="12"/>
      <c r="Z96" s="208"/>
      <c r="AA96" s="295"/>
      <c r="AB96" s="296"/>
      <c r="AC96" s="12"/>
      <c r="AD96" s="208"/>
      <c r="AE96" s="117"/>
      <c r="AF96" s="110"/>
      <c r="AG96" s="291"/>
    </row>
    <row r="97" spans="1:33" ht="15.75" customHeight="1">
      <c r="A97" s="302"/>
      <c r="B97" s="163"/>
      <c r="C97" s="293"/>
      <c r="D97" s="294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07"/>
      <c r="S97" s="119"/>
      <c r="T97" s="120"/>
      <c r="U97" s="111"/>
      <c r="V97" s="112"/>
      <c r="W97" s="120"/>
      <c r="X97" s="191"/>
      <c r="Y97" s="12"/>
      <c r="Z97" s="208"/>
      <c r="AA97" s="295"/>
      <c r="AB97" s="296"/>
      <c r="AC97" s="12"/>
      <c r="AD97" s="208"/>
      <c r="AE97" s="117"/>
      <c r="AF97" s="110"/>
      <c r="AG97" s="291"/>
    </row>
    <row r="98" spans="1:33" ht="15.75" customHeight="1">
      <c r="A98" s="302"/>
      <c r="B98" s="163"/>
      <c r="C98" s="293"/>
      <c r="D98" s="294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07"/>
      <c r="S98" s="119"/>
      <c r="T98" s="120"/>
      <c r="U98" s="111"/>
      <c r="V98" s="112"/>
      <c r="W98" s="120"/>
      <c r="X98" s="191"/>
      <c r="Y98" s="12"/>
      <c r="Z98" s="208"/>
      <c r="AA98" s="295"/>
      <c r="AB98" s="296"/>
      <c r="AC98" s="12"/>
      <c r="AD98" s="208"/>
      <c r="AE98" s="117"/>
      <c r="AF98" s="110"/>
      <c r="AG98" s="291"/>
    </row>
    <row r="99" spans="1:33" ht="15.75" customHeight="1">
      <c r="A99" s="302"/>
      <c r="B99" s="163"/>
      <c r="C99" s="293"/>
      <c r="D99" s="294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07"/>
      <c r="S99" s="119"/>
      <c r="T99" s="120"/>
      <c r="U99" s="111"/>
      <c r="V99" s="112"/>
      <c r="W99" s="120"/>
      <c r="X99" s="191"/>
      <c r="Y99" s="12"/>
      <c r="Z99" s="208"/>
      <c r="AA99" s="295"/>
      <c r="AB99" s="296"/>
      <c r="AC99" s="12"/>
      <c r="AD99" s="208"/>
      <c r="AE99" s="117"/>
      <c r="AF99" s="110"/>
      <c r="AG99" s="291"/>
    </row>
    <row r="100" spans="1:33" ht="15.75" customHeight="1">
      <c r="A100" s="302"/>
      <c r="B100" s="163"/>
      <c r="C100" s="293"/>
      <c r="D100" s="294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07"/>
      <c r="S100" s="119"/>
      <c r="T100" s="120"/>
      <c r="U100" s="111"/>
      <c r="V100" s="112"/>
      <c r="W100" s="120"/>
      <c r="X100" s="191"/>
      <c r="Y100" s="12"/>
      <c r="Z100" s="208"/>
      <c r="AA100" s="295"/>
      <c r="AB100" s="296"/>
      <c r="AC100" s="12"/>
      <c r="AD100" s="208"/>
      <c r="AE100" s="117"/>
      <c r="AF100" s="110"/>
      <c r="AG100" s="291"/>
    </row>
    <row r="101" spans="1:33" ht="15.75" customHeight="1">
      <c r="A101" s="302"/>
      <c r="B101" s="163"/>
      <c r="C101" s="293"/>
      <c r="D101" s="294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07"/>
      <c r="S101" s="119"/>
      <c r="T101" s="120"/>
      <c r="U101" s="111"/>
      <c r="V101" s="112"/>
      <c r="W101" s="120"/>
      <c r="X101" s="191"/>
      <c r="Y101" s="12"/>
      <c r="Z101" s="208"/>
      <c r="AA101" s="295"/>
      <c r="AB101" s="296"/>
      <c r="AC101" s="12"/>
      <c r="AD101" s="208"/>
      <c r="AE101" s="117"/>
      <c r="AF101" s="110"/>
      <c r="AG101" s="291"/>
    </row>
    <row r="102" spans="1:33" ht="15.75" customHeight="1">
      <c r="A102" s="302"/>
      <c r="B102" s="163"/>
      <c r="C102" s="293"/>
      <c r="D102" s="294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07"/>
      <c r="S102" s="119"/>
      <c r="T102" s="120"/>
      <c r="U102" s="111"/>
      <c r="V102" s="112"/>
      <c r="W102" s="120"/>
      <c r="X102" s="191"/>
      <c r="Y102" s="12"/>
      <c r="Z102" s="208"/>
      <c r="AA102" s="295"/>
      <c r="AB102" s="296"/>
      <c r="AC102" s="12"/>
      <c r="AD102" s="208"/>
      <c r="AE102" s="117"/>
      <c r="AF102" s="110"/>
      <c r="AG102" s="291"/>
    </row>
    <row r="103" spans="1:33" ht="15.75" customHeight="1">
      <c r="A103" s="302"/>
      <c r="B103" s="163"/>
      <c r="C103" s="293"/>
      <c r="D103" s="294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07"/>
      <c r="S103" s="119"/>
      <c r="T103" s="120"/>
      <c r="U103" s="111"/>
      <c r="V103" s="112"/>
      <c r="W103" s="120"/>
      <c r="X103" s="191"/>
      <c r="Y103" s="12"/>
      <c r="Z103" s="208"/>
      <c r="AA103" s="295"/>
      <c r="AB103" s="296"/>
      <c r="AC103" s="12"/>
      <c r="AD103" s="208"/>
      <c r="AE103" s="117"/>
      <c r="AF103" s="110"/>
      <c r="AG103" s="291"/>
    </row>
    <row r="104" spans="1:33" ht="15.75" customHeight="1">
      <c r="A104" s="302"/>
      <c r="B104" s="163"/>
      <c r="C104" s="293"/>
      <c r="D104" s="294"/>
      <c r="E104" s="101"/>
      <c r="F104" s="128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07"/>
      <c r="S104" s="119"/>
      <c r="T104" s="120"/>
      <c r="U104" s="111"/>
      <c r="V104" s="112"/>
      <c r="W104" s="120"/>
      <c r="X104" s="191"/>
      <c r="Y104" s="12"/>
      <c r="Z104" s="208"/>
      <c r="AA104" s="295"/>
      <c r="AB104" s="296"/>
      <c r="AC104" s="12"/>
      <c r="AD104" s="208"/>
      <c r="AE104" s="117"/>
      <c r="AF104" s="110"/>
      <c r="AG104" s="291"/>
    </row>
    <row r="105" spans="1:33" ht="15.75" customHeight="1">
      <c r="A105" s="302"/>
      <c r="B105" s="163"/>
      <c r="C105" s="293"/>
      <c r="D105" s="294"/>
      <c r="E105" s="164"/>
      <c r="F105" s="128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07"/>
      <c r="S105" s="119"/>
      <c r="T105" s="120"/>
      <c r="U105" s="130"/>
      <c r="V105" s="131"/>
      <c r="W105" s="126"/>
      <c r="X105" s="127"/>
      <c r="Y105" s="12"/>
      <c r="Z105" s="208"/>
      <c r="AA105" s="295"/>
      <c r="AB105" s="296"/>
      <c r="AC105" s="12"/>
      <c r="AD105" s="208"/>
      <c r="AE105" s="165"/>
      <c r="AF105" s="125"/>
      <c r="AG105" s="291"/>
    </row>
    <row r="106" spans="1:33" ht="15.75" customHeight="1" thickBot="1">
      <c r="A106" s="303"/>
      <c r="B106" s="133" t="s">
        <v>117</v>
      </c>
      <c r="C106" s="297"/>
      <c r="D106" s="297"/>
      <c r="E106" s="134"/>
      <c r="F106" s="167"/>
      <c r="G106" s="135"/>
      <c r="H106" s="69"/>
      <c r="I106" s="136">
        <f t="shared" ref="I106:J106" si="31">AVERAGE(I90:I105)</f>
        <v>19.333333333333332</v>
      </c>
      <c r="J106" s="137">
        <f t="shared" si="31"/>
        <v>1933.3333333333333</v>
      </c>
      <c r="K106" s="138">
        <f t="shared" ref="K106" si="32">J106/I106</f>
        <v>100</v>
      </c>
      <c r="L106" s="136">
        <f t="shared" ref="L106:M106" si="33">AVERAGE(L90:L105)</f>
        <v>19.333333333333332</v>
      </c>
      <c r="M106" s="137">
        <f t="shared" si="33"/>
        <v>1714.2644262002468</v>
      </c>
      <c r="N106" s="138">
        <f>M106/L106</f>
        <v>88.668849631047252</v>
      </c>
      <c r="O106" s="139">
        <f>L106-I106</f>
        <v>0</v>
      </c>
      <c r="P106" s="140">
        <f>N106-K106</f>
        <v>-11.331150368952748</v>
      </c>
      <c r="Q106" s="141">
        <f>N106/K106</f>
        <v>0.88668849631047253</v>
      </c>
      <c r="R106" s="308"/>
      <c r="S106" s="142">
        <f>S90</f>
        <v>0.70833333333333337</v>
      </c>
      <c r="T106" s="143">
        <f>INDEX(T90:T105,COUNTA(T90:T105))</f>
        <v>0.82780092592592591</v>
      </c>
      <c r="U106" s="144"/>
      <c r="V106" s="166"/>
      <c r="W106" s="167"/>
      <c r="X106" s="138"/>
      <c r="Y106" s="181">
        <f t="shared" ref="Y106:Z106" si="34">SUM(Y90:Y105)</f>
        <v>0</v>
      </c>
      <c r="Z106" s="182">
        <f t="shared" si="34"/>
        <v>0</v>
      </c>
      <c r="AA106" s="298"/>
      <c r="AB106" s="299"/>
      <c r="AC106" s="181">
        <f t="shared" ref="AC106:AD106" si="35">SUM(AC90:AC105)</f>
        <v>4</v>
      </c>
      <c r="AD106" s="182">
        <f t="shared" si="35"/>
        <v>0</v>
      </c>
      <c r="AE106" s="168">
        <f>M106-J106</f>
        <v>-219.06890713308644</v>
      </c>
      <c r="AF106" s="141">
        <f>M106/J106</f>
        <v>0.88668849631047253</v>
      </c>
      <c r="AG106" s="292"/>
    </row>
    <row r="107" spans="1:33" ht="15.75" customHeight="1">
      <c r="A107" s="311" t="s">
        <v>229</v>
      </c>
      <c r="B107" s="146" t="s">
        <v>184</v>
      </c>
      <c r="C107" s="304" t="s">
        <v>211</v>
      </c>
      <c r="D107" s="305"/>
      <c r="E107" s="147">
        <v>57.3</v>
      </c>
      <c r="F107" s="97">
        <v>976</v>
      </c>
      <c r="G107" s="148">
        <f t="shared" ref="G107:G110" si="36">E107*F107</f>
        <v>55924.799999999996</v>
      </c>
      <c r="H107" s="149"/>
      <c r="I107" s="150">
        <v>21</v>
      </c>
      <c r="J107" s="151">
        <v>2000</v>
      </c>
      <c r="K107" s="152">
        <f>J107/I107</f>
        <v>95.238095238095241</v>
      </c>
      <c r="L107" s="153">
        <v>21</v>
      </c>
      <c r="M107" s="151">
        <f>F107/V107*60</f>
        <v>1771.8608169440299</v>
      </c>
      <c r="N107" s="152">
        <f>M107/L107</f>
        <v>84.374324616382381</v>
      </c>
      <c r="O107" s="154">
        <f>L107-I107</f>
        <v>0</v>
      </c>
      <c r="P107" s="155">
        <f>N107-K107</f>
        <v>-10.86377062171286</v>
      </c>
      <c r="Q107" s="156">
        <f>N107/K107</f>
        <v>0.88593040847201499</v>
      </c>
      <c r="R107" s="306">
        <f>Q123</f>
        <v>0.8862972993078071</v>
      </c>
      <c r="S107" s="157">
        <v>0.70833333333333337</v>
      </c>
      <c r="T107" s="158">
        <v>0.73128472222222218</v>
      </c>
      <c r="U107" s="159"/>
      <c r="V107" s="160">
        <v>33.049999999999891</v>
      </c>
      <c r="W107" s="158"/>
      <c r="X107" s="169"/>
      <c r="Y107" s="206"/>
      <c r="Z107" s="207"/>
      <c r="AA107" s="309"/>
      <c r="AB107" s="310"/>
      <c r="AC107" s="206">
        <v>1</v>
      </c>
      <c r="AD107" s="207"/>
      <c r="AE107" s="115">
        <f>M107-J107</f>
        <v>-228.13918305597008</v>
      </c>
      <c r="AF107" s="156">
        <f>M107/J107</f>
        <v>0.88593040847201499</v>
      </c>
      <c r="AG107" s="290">
        <f>AF123</f>
        <v>0.88629729930780698</v>
      </c>
    </row>
    <row r="108" spans="1:33" ht="15.75" customHeight="1">
      <c r="A108" s="312"/>
      <c r="B108" s="163" t="s">
        <v>184</v>
      </c>
      <c r="C108" s="293" t="s">
        <v>212</v>
      </c>
      <c r="D108" s="294"/>
      <c r="E108" s="101">
        <v>56.79</v>
      </c>
      <c r="F108" s="102">
        <v>1524</v>
      </c>
      <c r="G108" s="103">
        <f t="shared" si="36"/>
        <v>86547.959999999992</v>
      </c>
      <c r="H108" s="26"/>
      <c r="I108" s="104">
        <v>23</v>
      </c>
      <c r="J108" s="105">
        <v>2000</v>
      </c>
      <c r="K108" s="106">
        <f t="shared" ref="K108:K110" si="37">J108/I108</f>
        <v>86.956521739130437</v>
      </c>
      <c r="L108" s="107">
        <v>23</v>
      </c>
      <c r="M108" s="105">
        <f>F108/V108*60</f>
        <v>1772.6655896607388</v>
      </c>
      <c r="N108" s="106">
        <f>M108/L108</f>
        <v>77.072416941771252</v>
      </c>
      <c r="O108" s="108">
        <f>L108-I108</f>
        <v>0</v>
      </c>
      <c r="P108" s="109">
        <f>N108-K108</f>
        <v>-9.8841047973591856</v>
      </c>
      <c r="Q108" s="110">
        <f>N108/K108</f>
        <v>0.88633279483036942</v>
      </c>
      <c r="R108" s="307"/>
      <c r="S108" s="47">
        <v>0.73501157407407403</v>
      </c>
      <c r="T108" s="48">
        <v>0.77083333333333337</v>
      </c>
      <c r="U108" s="111">
        <v>5.3666666666666529</v>
      </c>
      <c r="V108" s="112">
        <v>51.583333333333456</v>
      </c>
      <c r="W108" s="113"/>
      <c r="X108" s="116"/>
      <c r="Y108" s="12"/>
      <c r="Z108" s="208"/>
      <c r="AA108" s="295"/>
      <c r="AB108" s="296"/>
      <c r="AC108" s="12">
        <v>1</v>
      </c>
      <c r="AD108" s="208"/>
      <c r="AE108" s="117">
        <f>M108-J108</f>
        <v>-227.33441033926124</v>
      </c>
      <c r="AF108" s="110">
        <f>M108/J108</f>
        <v>0.88633279483036942</v>
      </c>
      <c r="AG108" s="291"/>
    </row>
    <row r="109" spans="1:33" ht="15.75" customHeight="1">
      <c r="A109" s="312"/>
      <c r="B109" s="163" t="s">
        <v>184</v>
      </c>
      <c r="C109" s="293" t="s">
        <v>213</v>
      </c>
      <c r="D109" s="294"/>
      <c r="E109" s="101">
        <v>56.87</v>
      </c>
      <c r="F109" s="102">
        <v>1188</v>
      </c>
      <c r="G109" s="103">
        <f t="shared" si="36"/>
        <v>67561.56</v>
      </c>
      <c r="H109" s="26"/>
      <c r="I109" s="104">
        <v>23</v>
      </c>
      <c r="J109" s="105">
        <v>2000</v>
      </c>
      <c r="K109" s="106">
        <f t="shared" si="37"/>
        <v>86.956521739130437</v>
      </c>
      <c r="L109" s="107">
        <v>23</v>
      </c>
      <c r="M109" s="105">
        <f>F109/V109*60</f>
        <v>1773.1343283582139</v>
      </c>
      <c r="N109" s="106">
        <f>M109/L109</f>
        <v>77.092796885139734</v>
      </c>
      <c r="O109" s="108">
        <f>L109-I109</f>
        <v>0</v>
      </c>
      <c r="P109" s="109">
        <f>N109-K109</f>
        <v>-9.8637248539907034</v>
      </c>
      <c r="Q109" s="110">
        <f>N109/K109</f>
        <v>0.88656716417910686</v>
      </c>
      <c r="R109" s="307"/>
      <c r="S109" s="47">
        <v>0.77430555555555558</v>
      </c>
      <c r="T109" s="48">
        <v>0.80222222222222217</v>
      </c>
      <c r="U109" s="111">
        <v>4.9999999999999822</v>
      </c>
      <c r="V109" s="112">
        <v>40.199999999999889</v>
      </c>
      <c r="W109" s="113"/>
      <c r="X109" s="116"/>
      <c r="Y109" s="12"/>
      <c r="Z109" s="208"/>
      <c r="AA109" s="295"/>
      <c r="AB109" s="296"/>
      <c r="AC109" s="12">
        <v>1</v>
      </c>
      <c r="AD109" s="208"/>
      <c r="AE109" s="117">
        <f>M109-J109</f>
        <v>-226.86567164178609</v>
      </c>
      <c r="AF109" s="110">
        <f>M109/J109</f>
        <v>0.88656716417910697</v>
      </c>
      <c r="AG109" s="291"/>
    </row>
    <row r="110" spans="1:33" ht="15.75" customHeight="1">
      <c r="A110" s="312"/>
      <c r="B110" s="163" t="s">
        <v>184</v>
      </c>
      <c r="C110" s="293" t="s">
        <v>214</v>
      </c>
      <c r="D110" s="294"/>
      <c r="E110" s="101">
        <v>47.6</v>
      </c>
      <c r="F110" s="102">
        <v>1397</v>
      </c>
      <c r="G110" s="103">
        <f t="shared" si="36"/>
        <v>66497.2</v>
      </c>
      <c r="H110" s="26"/>
      <c r="I110" s="104">
        <v>23</v>
      </c>
      <c r="J110" s="105">
        <v>2000</v>
      </c>
      <c r="K110" s="106">
        <f t="shared" si="37"/>
        <v>86.956521739130437</v>
      </c>
      <c r="L110" s="107">
        <v>23</v>
      </c>
      <c r="M110" s="105">
        <f>F110/V110*60</f>
        <v>1772.7176594994739</v>
      </c>
      <c r="N110" s="106">
        <f>M110/L110</f>
        <v>77.074680847803208</v>
      </c>
      <c r="O110" s="108">
        <f>L110-I110</f>
        <v>0</v>
      </c>
      <c r="P110" s="109">
        <f>N110-K110</f>
        <v>-9.8818408913272293</v>
      </c>
      <c r="Q110" s="110">
        <f>N110/K110</f>
        <v>0.8863588297497369</v>
      </c>
      <c r="R110" s="307"/>
      <c r="S110" s="47">
        <v>0.80555555555555558</v>
      </c>
      <c r="T110" s="48">
        <v>0.83839120370370368</v>
      </c>
      <c r="U110" s="111">
        <v>4.8000000000001108</v>
      </c>
      <c r="V110" s="112">
        <v>47.28333333333326</v>
      </c>
      <c r="W110" s="113"/>
      <c r="X110" s="116"/>
      <c r="Y110" s="12"/>
      <c r="Z110" s="208"/>
      <c r="AA110" s="295"/>
      <c r="AB110" s="296"/>
      <c r="AC110" s="12">
        <v>1</v>
      </c>
      <c r="AD110" s="208"/>
      <c r="AE110" s="117">
        <f>M110-J110</f>
        <v>-227.28234050052606</v>
      </c>
      <c r="AF110" s="110">
        <f>M110/J110</f>
        <v>0.88635882974973701</v>
      </c>
      <c r="AG110" s="291"/>
    </row>
    <row r="111" spans="1:33" ht="15.75" customHeight="1">
      <c r="A111" s="312"/>
      <c r="B111" s="163"/>
      <c r="C111" s="293"/>
      <c r="D111" s="294"/>
      <c r="E111" s="101"/>
      <c r="F111" s="102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307"/>
      <c r="S111" s="47"/>
      <c r="T111" s="48"/>
      <c r="U111" s="111"/>
      <c r="V111" s="112"/>
      <c r="W111" s="113"/>
      <c r="X111" s="116"/>
      <c r="Y111" s="12"/>
      <c r="Z111" s="208"/>
      <c r="AA111" s="295"/>
      <c r="AB111" s="296"/>
      <c r="AC111" s="12"/>
      <c r="AD111" s="208"/>
      <c r="AE111" s="117"/>
      <c r="AF111" s="110"/>
      <c r="AG111" s="291"/>
    </row>
    <row r="112" spans="1:33" ht="15.75" customHeight="1">
      <c r="A112" s="312"/>
      <c r="B112" s="163"/>
      <c r="C112" s="293"/>
      <c r="D112" s="294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07"/>
      <c r="S112" s="47"/>
      <c r="T112" s="48"/>
      <c r="U112" s="111"/>
      <c r="V112" s="112"/>
      <c r="W112" s="113"/>
      <c r="X112" s="116"/>
      <c r="Y112" s="12"/>
      <c r="Z112" s="208"/>
      <c r="AA112" s="295"/>
      <c r="AB112" s="296"/>
      <c r="AC112" s="12"/>
      <c r="AD112" s="208"/>
      <c r="AE112" s="117"/>
      <c r="AF112" s="110"/>
      <c r="AG112" s="291"/>
    </row>
    <row r="113" spans="1:33" ht="15.75" customHeight="1">
      <c r="A113" s="312"/>
      <c r="B113" s="163"/>
      <c r="C113" s="293"/>
      <c r="D113" s="294"/>
      <c r="E113" s="101"/>
      <c r="F113" s="102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307"/>
      <c r="S113" s="119"/>
      <c r="T113" s="120"/>
      <c r="U113" s="111"/>
      <c r="V113" s="112"/>
      <c r="W113" s="120"/>
      <c r="X113" s="191"/>
      <c r="Y113" s="12"/>
      <c r="Z113" s="208"/>
      <c r="AA113" s="295"/>
      <c r="AB113" s="296"/>
      <c r="AC113" s="12"/>
      <c r="AD113" s="208"/>
      <c r="AE113" s="117"/>
      <c r="AF113" s="110"/>
      <c r="AG113" s="291"/>
    </row>
    <row r="114" spans="1:33" ht="15.75" customHeight="1">
      <c r="A114" s="312"/>
      <c r="B114" s="163"/>
      <c r="C114" s="293"/>
      <c r="D114" s="294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07"/>
      <c r="S114" s="119"/>
      <c r="T114" s="120"/>
      <c r="U114" s="111"/>
      <c r="V114" s="112"/>
      <c r="W114" s="120"/>
      <c r="X114" s="191"/>
      <c r="Y114" s="12"/>
      <c r="Z114" s="208"/>
      <c r="AA114" s="295"/>
      <c r="AB114" s="296"/>
      <c r="AC114" s="12"/>
      <c r="AD114" s="208"/>
      <c r="AE114" s="117"/>
      <c r="AF114" s="110"/>
      <c r="AG114" s="291"/>
    </row>
    <row r="115" spans="1:33" ht="15.75" customHeight="1">
      <c r="A115" s="312"/>
      <c r="B115" s="163"/>
      <c r="C115" s="293"/>
      <c r="D115" s="294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07"/>
      <c r="S115" s="119"/>
      <c r="T115" s="120"/>
      <c r="U115" s="111"/>
      <c r="V115" s="112"/>
      <c r="W115" s="120"/>
      <c r="X115" s="191"/>
      <c r="Y115" s="12"/>
      <c r="Z115" s="208"/>
      <c r="AA115" s="295"/>
      <c r="AB115" s="296"/>
      <c r="AC115" s="12"/>
      <c r="AD115" s="208"/>
      <c r="AE115" s="117"/>
      <c r="AF115" s="110"/>
      <c r="AG115" s="291"/>
    </row>
    <row r="116" spans="1:33" ht="15.75" customHeight="1">
      <c r="A116" s="312"/>
      <c r="B116" s="163"/>
      <c r="C116" s="293"/>
      <c r="D116" s="294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07"/>
      <c r="S116" s="119"/>
      <c r="T116" s="120"/>
      <c r="U116" s="111"/>
      <c r="V116" s="112"/>
      <c r="W116" s="120"/>
      <c r="X116" s="191"/>
      <c r="Y116" s="12"/>
      <c r="Z116" s="208"/>
      <c r="AA116" s="295"/>
      <c r="AB116" s="296"/>
      <c r="AC116" s="12"/>
      <c r="AD116" s="208"/>
      <c r="AE116" s="117"/>
      <c r="AF116" s="110"/>
      <c r="AG116" s="291"/>
    </row>
    <row r="117" spans="1:33" ht="15.75" customHeight="1">
      <c r="A117" s="312"/>
      <c r="B117" s="163"/>
      <c r="C117" s="293"/>
      <c r="D117" s="294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07"/>
      <c r="S117" s="119"/>
      <c r="T117" s="120"/>
      <c r="U117" s="111"/>
      <c r="V117" s="112"/>
      <c r="W117" s="120"/>
      <c r="X117" s="191"/>
      <c r="Y117" s="12"/>
      <c r="Z117" s="208"/>
      <c r="AA117" s="295"/>
      <c r="AB117" s="296"/>
      <c r="AC117" s="12"/>
      <c r="AD117" s="208"/>
      <c r="AE117" s="117"/>
      <c r="AF117" s="110"/>
      <c r="AG117" s="291"/>
    </row>
    <row r="118" spans="1:33" ht="15.75" customHeight="1">
      <c r="A118" s="312"/>
      <c r="B118" s="163"/>
      <c r="C118" s="293"/>
      <c r="D118" s="294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07"/>
      <c r="S118" s="119"/>
      <c r="T118" s="120"/>
      <c r="U118" s="111"/>
      <c r="V118" s="112"/>
      <c r="W118" s="120"/>
      <c r="X118" s="191"/>
      <c r="Y118" s="12"/>
      <c r="Z118" s="208"/>
      <c r="AA118" s="295"/>
      <c r="AB118" s="296"/>
      <c r="AC118" s="12"/>
      <c r="AD118" s="208"/>
      <c r="AE118" s="117"/>
      <c r="AF118" s="110"/>
      <c r="AG118" s="291"/>
    </row>
    <row r="119" spans="1:33" ht="15.75" customHeight="1">
      <c r="A119" s="312"/>
      <c r="B119" s="163"/>
      <c r="C119" s="293"/>
      <c r="D119" s="294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07"/>
      <c r="S119" s="119"/>
      <c r="T119" s="120"/>
      <c r="U119" s="111"/>
      <c r="V119" s="112"/>
      <c r="W119" s="120"/>
      <c r="X119" s="191"/>
      <c r="Y119" s="12"/>
      <c r="Z119" s="208"/>
      <c r="AA119" s="295"/>
      <c r="AB119" s="296"/>
      <c r="AC119" s="12"/>
      <c r="AD119" s="208"/>
      <c r="AE119" s="117"/>
      <c r="AF119" s="110"/>
      <c r="AG119" s="291"/>
    </row>
    <row r="120" spans="1:33" ht="15.75" customHeight="1">
      <c r="A120" s="312"/>
      <c r="B120" s="163"/>
      <c r="C120" s="293"/>
      <c r="D120" s="294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07"/>
      <c r="S120" s="119"/>
      <c r="T120" s="120"/>
      <c r="U120" s="111"/>
      <c r="V120" s="112"/>
      <c r="W120" s="120"/>
      <c r="X120" s="191"/>
      <c r="Y120" s="12"/>
      <c r="Z120" s="208"/>
      <c r="AA120" s="295"/>
      <c r="AB120" s="296"/>
      <c r="AC120" s="12"/>
      <c r="AD120" s="208"/>
      <c r="AE120" s="117"/>
      <c r="AF120" s="110"/>
      <c r="AG120" s="291"/>
    </row>
    <row r="121" spans="1:33" ht="15.75" customHeight="1">
      <c r="A121" s="312"/>
      <c r="B121" s="163"/>
      <c r="C121" s="293"/>
      <c r="D121" s="294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07"/>
      <c r="S121" s="119"/>
      <c r="T121" s="120"/>
      <c r="U121" s="111"/>
      <c r="V121" s="112"/>
      <c r="W121" s="120"/>
      <c r="X121" s="191"/>
      <c r="Y121" s="12"/>
      <c r="Z121" s="208"/>
      <c r="AA121" s="295"/>
      <c r="AB121" s="296"/>
      <c r="AC121" s="12"/>
      <c r="AD121" s="208"/>
      <c r="AE121" s="117"/>
      <c r="AF121" s="110"/>
      <c r="AG121" s="291"/>
    </row>
    <row r="122" spans="1:33" ht="15.75" customHeight="1">
      <c r="A122" s="312"/>
      <c r="B122" s="163"/>
      <c r="C122" s="293"/>
      <c r="D122" s="294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07"/>
      <c r="S122" s="119"/>
      <c r="T122" s="120"/>
      <c r="U122" s="130"/>
      <c r="V122" s="131"/>
      <c r="W122" s="126"/>
      <c r="X122" s="127"/>
      <c r="Y122" s="12"/>
      <c r="Z122" s="208"/>
      <c r="AA122" s="295"/>
      <c r="AB122" s="296"/>
      <c r="AC122" s="12"/>
      <c r="AD122" s="208"/>
      <c r="AE122" s="165"/>
      <c r="AF122" s="125"/>
      <c r="AG122" s="291"/>
    </row>
    <row r="123" spans="1:33" ht="15.75" customHeight="1" thickBot="1">
      <c r="A123" s="313"/>
      <c r="B123" s="133" t="s">
        <v>117</v>
      </c>
      <c r="C123" s="297"/>
      <c r="D123" s="297"/>
      <c r="E123" s="134"/>
      <c r="F123" s="167"/>
      <c r="G123" s="135"/>
      <c r="H123" s="69"/>
      <c r="I123" s="136">
        <f t="shared" ref="I123:J123" si="38">AVERAGE(I107:I122)</f>
        <v>22.5</v>
      </c>
      <c r="J123" s="137">
        <f t="shared" si="38"/>
        <v>2000</v>
      </c>
      <c r="K123" s="138">
        <f t="shared" ref="K123" si="39">J123/I123</f>
        <v>88.888888888888886</v>
      </c>
      <c r="L123" s="136">
        <f t="shared" ref="L123:M123" si="40">AVERAGE(L107:L122)</f>
        <v>22.5</v>
      </c>
      <c r="M123" s="137">
        <f t="shared" si="40"/>
        <v>1772.5945986156139</v>
      </c>
      <c r="N123" s="138">
        <f>M123/L123</f>
        <v>78.781982160693957</v>
      </c>
      <c r="O123" s="139">
        <f>L123-I123</f>
        <v>0</v>
      </c>
      <c r="P123" s="140">
        <f>N123-K123</f>
        <v>-10.106906728194929</v>
      </c>
      <c r="Q123" s="141">
        <f>N123/K123</f>
        <v>0.8862972993078071</v>
      </c>
      <c r="R123" s="308"/>
      <c r="S123" s="142">
        <f>S107</f>
        <v>0.70833333333333337</v>
      </c>
      <c r="T123" s="143">
        <f>INDEX(T107:T122,COUNTA(T107:T122))</f>
        <v>0.83839120370370368</v>
      </c>
      <c r="U123" s="144"/>
      <c r="V123" s="166"/>
      <c r="W123" s="167"/>
      <c r="X123" s="138"/>
      <c r="Y123" s="181">
        <f t="shared" ref="Y123:Z123" si="41">SUM(Y107:Y122)</f>
        <v>0</v>
      </c>
      <c r="Z123" s="182">
        <f t="shared" si="41"/>
        <v>0</v>
      </c>
      <c r="AA123" s="298"/>
      <c r="AB123" s="299"/>
      <c r="AC123" s="181">
        <f t="shared" ref="AC123:AD123" si="42">SUM(AC107:AC122)</f>
        <v>4</v>
      </c>
      <c r="AD123" s="182">
        <f t="shared" si="42"/>
        <v>0</v>
      </c>
      <c r="AE123" s="168">
        <f>M123-J123</f>
        <v>-227.4054013843861</v>
      </c>
      <c r="AF123" s="141">
        <f>M123/J123</f>
        <v>0.88629729930780698</v>
      </c>
      <c r="AG123" s="292"/>
    </row>
    <row r="125" spans="1:33">
      <c r="AA125" s="289" t="s">
        <v>161</v>
      </c>
      <c r="AB125" s="289"/>
    </row>
    <row r="126" spans="1:33">
      <c r="AA126" s="289" t="s">
        <v>162</v>
      </c>
      <c r="AB126" s="289"/>
    </row>
    <row r="127" spans="1:33">
      <c r="AA127" s="289" t="s">
        <v>163</v>
      </c>
      <c r="AB127" s="289"/>
    </row>
    <row r="128" spans="1:33">
      <c r="AA128" s="289" t="s">
        <v>164</v>
      </c>
      <c r="AB128" s="289"/>
    </row>
    <row r="129" spans="27:28">
      <c r="AA129" s="289" t="s">
        <v>165</v>
      </c>
      <c r="AB129" s="289"/>
    </row>
    <row r="130" spans="27:28">
      <c r="AA130" s="289" t="s">
        <v>166</v>
      </c>
      <c r="AB130" s="289"/>
    </row>
    <row r="131" spans="27:28">
      <c r="AA131" s="289" t="s">
        <v>167</v>
      </c>
      <c r="AB131" s="289"/>
    </row>
    <row r="132" spans="27:28">
      <c r="AA132" s="289" t="s">
        <v>168</v>
      </c>
      <c r="AB132" s="289"/>
    </row>
    <row r="133" spans="27:28">
      <c r="AA133" s="289" t="s">
        <v>169</v>
      </c>
      <c r="AB133" s="289"/>
    </row>
    <row r="134" spans="27:28">
      <c r="AA134" s="289" t="s">
        <v>170</v>
      </c>
      <c r="AB134" s="289"/>
    </row>
    <row r="135" spans="27:28">
      <c r="AA135" s="289" t="s">
        <v>171</v>
      </c>
      <c r="AB135" s="289"/>
    </row>
    <row r="136" spans="27:28">
      <c r="AA136" s="289" t="s">
        <v>172</v>
      </c>
      <c r="AB136" s="289"/>
    </row>
    <row r="137" spans="27:28">
      <c r="AA137" s="289" t="s">
        <v>173</v>
      </c>
      <c r="AB137" s="289"/>
    </row>
  </sheetData>
  <mergeCells count="306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AA114:AB114"/>
    <mergeCell ref="C115:D115"/>
    <mergeCell ref="AA115:AB115"/>
    <mergeCell ref="C116:D116"/>
    <mergeCell ref="AA116:AB116"/>
    <mergeCell ref="C117:D117"/>
    <mergeCell ref="AA117:AB117"/>
    <mergeCell ref="C97:D97"/>
    <mergeCell ref="AA97:AB97"/>
    <mergeCell ref="C98:D98"/>
    <mergeCell ref="AA98:AB98"/>
    <mergeCell ref="C99:D99"/>
    <mergeCell ref="AA99:AB99"/>
    <mergeCell ref="AA93:AB9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21:D121"/>
    <mergeCell ref="AA121:AB121"/>
    <mergeCell ref="C122:D122"/>
    <mergeCell ref="AA122:AB122"/>
    <mergeCell ref="C123:D123"/>
    <mergeCell ref="AA123:AB123"/>
    <mergeCell ref="C118:D118"/>
    <mergeCell ref="AA118:AB118"/>
    <mergeCell ref="C119:D119"/>
    <mergeCell ref="AA119:AB119"/>
    <mergeCell ref="C120:D120"/>
    <mergeCell ref="AA120:AB120"/>
    <mergeCell ref="AA137:AB137"/>
    <mergeCell ref="AA131:AB131"/>
    <mergeCell ref="AA132:AB132"/>
    <mergeCell ref="AA133:AB133"/>
    <mergeCell ref="AA134:AB134"/>
    <mergeCell ref="AA135:AB135"/>
    <mergeCell ref="AA136:AB136"/>
    <mergeCell ref="AA125:AB125"/>
    <mergeCell ref="AA126:AB126"/>
    <mergeCell ref="AA127:AB127"/>
    <mergeCell ref="AA128:AB128"/>
    <mergeCell ref="AA129:AB129"/>
    <mergeCell ref="AA130:AB130"/>
  </mergeCells>
  <phoneticPr fontId="5" type="noConversion"/>
  <conditionalFormatting sqref="O5:O123">
    <cfRule type="cellIs" dxfId="199" priority="2" operator="greaterThan">
      <formula>0</formula>
    </cfRule>
  </conditionalFormatting>
  <conditionalFormatting sqref="P5:P123 AE5:AE123">
    <cfRule type="cellIs" dxfId="198" priority="5" operator="lessThan">
      <formula>0</formula>
    </cfRule>
  </conditionalFormatting>
  <conditionalFormatting sqref="Q5:Q123 AF5:AF123">
    <cfRule type="cellIs" dxfId="197" priority="3" operator="greaterThan">
      <formula>1</formula>
    </cfRule>
    <cfRule type="cellIs" dxfId="196" priority="4" operator="lessThan">
      <formula>0.8</formula>
    </cfRule>
  </conditionalFormatting>
  <conditionalFormatting sqref="AG5 R5:R123">
    <cfRule type="cellIs" dxfId="195" priority="6" operator="lessThan">
      <formula>0.8</formula>
    </cfRule>
  </conditionalFormatting>
  <conditionalFormatting sqref="AG22">
    <cfRule type="cellIs" dxfId="194" priority="10" operator="lessThan">
      <formula>0.8</formula>
    </cfRule>
  </conditionalFormatting>
  <conditionalFormatting sqref="AG37">
    <cfRule type="cellIs" dxfId="193" priority="9" operator="lessThan">
      <formula>0.8</formula>
    </cfRule>
  </conditionalFormatting>
  <conditionalFormatting sqref="AG39:AG74">
    <cfRule type="cellIs" dxfId="192" priority="7" operator="lessThan">
      <formula>0.8</formula>
    </cfRule>
  </conditionalFormatting>
  <conditionalFormatting sqref="AG80:AG88">
    <cfRule type="cellIs" dxfId="191" priority="8" operator="lessThan">
      <formula>0.8</formula>
    </cfRule>
  </conditionalFormatting>
  <conditionalFormatting sqref="AG90:AG123">
    <cfRule type="cellIs" dxfId="190" priority="1" operator="lessThan">
      <formula>0.8</formula>
    </cfRule>
  </conditionalFormatting>
  <dataValidations count="1">
    <dataValidation type="list" allowBlank="1" showInputMessage="1" showErrorMessage="1" sqref="AA5:AB123" xr:uid="{794DB852-E0FF-4181-971C-946391F5FCC1}">
      <formula1>$AA$125:$AA$137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F3159-4BF6-48D4-BDDE-765E094C01B3}">
  <sheetPr>
    <tabColor theme="9" tint="0.59999389629810485"/>
  </sheetPr>
  <dimension ref="B1:AR42"/>
  <sheetViews>
    <sheetView zoomScale="70" zoomScaleNormal="70" workbookViewId="0">
      <selection activeCell="G23" sqref="G23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6" t="s">
        <v>0</v>
      </c>
      <c r="C1" s="276"/>
      <c r="D1" s="276"/>
      <c r="E1" s="276"/>
      <c r="F1" s="276"/>
      <c r="G1" s="276"/>
      <c r="H1" s="276"/>
      <c r="I1" s="276"/>
      <c r="J1" s="276"/>
      <c r="K1" s="1"/>
      <c r="L1" s="1"/>
      <c r="M1" s="1"/>
      <c r="N1" s="1"/>
      <c r="O1" s="1"/>
      <c r="P1" s="1"/>
    </row>
    <row r="2" spans="2:34" ht="27.75" customHeight="1">
      <c r="B2" s="277"/>
      <c r="C2" s="277"/>
      <c r="D2" s="277"/>
      <c r="E2" s="277"/>
      <c r="F2" s="277"/>
      <c r="G2" s="277"/>
      <c r="H2" s="277"/>
      <c r="I2" s="277"/>
      <c r="J2" s="277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8" t="s">
        <v>239</v>
      </c>
      <c r="D3" s="279"/>
      <c r="E3" s="3" t="s">
        <v>2</v>
      </c>
      <c r="F3" s="280">
        <f>'0108(18度C)'!D1+'0108(4度C)'!D1</f>
        <v>156400</v>
      </c>
      <c r="G3" s="281"/>
      <c r="H3" s="3" t="s">
        <v>3</v>
      </c>
      <c r="I3" s="282">
        <f>'0108(18度C)'!F1+'0108(4度C)'!F1</f>
        <v>4787771.3699999992</v>
      </c>
      <c r="J3" s="283"/>
      <c r="K3" s="4"/>
      <c r="L3" s="5"/>
      <c r="M3" s="1"/>
      <c r="N3" s="1"/>
      <c r="O3" s="1"/>
      <c r="P3" s="1"/>
    </row>
    <row r="4" spans="2:34" ht="28.5" customHeight="1">
      <c r="B4" s="284" t="s">
        <v>4</v>
      </c>
      <c r="C4" s="264" t="s">
        <v>5</v>
      </c>
      <c r="D4" s="265"/>
      <c r="E4" s="287" t="s">
        <v>6</v>
      </c>
      <c r="F4" s="288"/>
      <c r="G4" s="287" t="s">
        <v>7</v>
      </c>
      <c r="H4" s="288"/>
      <c r="I4" s="287" t="s">
        <v>8</v>
      </c>
      <c r="J4" s="288"/>
      <c r="K4" s="260" t="s">
        <v>9</v>
      </c>
      <c r="L4" s="261"/>
      <c r="M4" s="260" t="s">
        <v>10</v>
      </c>
      <c r="N4" s="261"/>
      <c r="O4" s="262" t="s">
        <v>11</v>
      </c>
      <c r="P4" s="263"/>
      <c r="Q4" s="263" t="s">
        <v>12</v>
      </c>
      <c r="R4" s="263"/>
    </row>
    <row r="5" spans="2:34" ht="28.5" customHeight="1">
      <c r="B5" s="285"/>
      <c r="C5" s="264" t="s">
        <v>13</v>
      </c>
      <c r="D5" s="265"/>
      <c r="E5" s="266" t="s">
        <v>14</v>
      </c>
      <c r="F5" s="267"/>
      <c r="G5" s="268" t="s">
        <v>15</v>
      </c>
      <c r="H5" s="269"/>
      <c r="I5" s="270" t="s">
        <v>16</v>
      </c>
      <c r="J5" s="271"/>
      <c r="K5" s="272" t="s">
        <v>17</v>
      </c>
      <c r="L5" s="273"/>
      <c r="M5" s="274" t="s">
        <v>18</v>
      </c>
      <c r="N5" s="275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5"/>
      <c r="C6" s="264" t="s">
        <v>22</v>
      </c>
      <c r="D6" s="265"/>
      <c r="E6" s="256">
        <f>AVERAGE(D14:O14,D32:X32)</f>
        <v>497.69301957336114</v>
      </c>
      <c r="F6" s="257" t="e">
        <f>AVERAGE(#REF!,D14:K14)</f>
        <v>#REF!</v>
      </c>
      <c r="G6" s="258">
        <f>AVERAGE(D14:K14)</f>
        <v>189.792444475389</v>
      </c>
      <c r="H6" s="259"/>
      <c r="I6" s="258">
        <f>AVERAGE(L14:O14)</f>
        <v>96.444444444444443</v>
      </c>
      <c r="J6" s="259"/>
      <c r="K6" s="258">
        <f>AVERAGE(D32:O32)</f>
        <v>703.4</v>
      </c>
      <c r="L6" s="259"/>
      <c r="M6" s="258">
        <f>AVERAGE(P32:X32)</f>
        <v>760.38604429626093</v>
      </c>
      <c r="N6" s="259"/>
      <c r="O6" s="390">
        <f>'0108(4度C)'!Y2</f>
        <v>0</v>
      </c>
      <c r="P6" s="392">
        <f>'0108(4度C)'!Z2</f>
        <v>0</v>
      </c>
      <c r="Q6" s="391">
        <f>'0108(4度C)'!AC2</f>
        <v>42</v>
      </c>
      <c r="R6" s="392">
        <f>'0108(4度C)'!AD2</f>
        <v>0</v>
      </c>
    </row>
    <row r="7" spans="2:34" ht="28.5" customHeight="1">
      <c r="B7" s="285"/>
      <c r="C7" s="250" t="s">
        <v>23</v>
      </c>
      <c r="D7" s="251"/>
      <c r="E7" s="252">
        <f>AVERAGE(D15:O15,D33:X33)</f>
        <v>438.94739891977662</v>
      </c>
      <c r="F7" s="253" t="e">
        <f>AVERAGE(#REF!,D15:K15)</f>
        <v>#REF!</v>
      </c>
      <c r="G7" s="254">
        <f>AVERAGE(D15:K15)</f>
        <v>167.5067029212924</v>
      </c>
      <c r="H7" s="255"/>
      <c r="I7" s="254">
        <f>AVERAGE(L15:O15)</f>
        <v>85.520443570924044</v>
      </c>
      <c r="J7" s="255"/>
      <c r="K7" s="254">
        <f>AVERAGE(D33:O33)</f>
        <v>620.3546490039929</v>
      </c>
      <c r="L7" s="255"/>
      <c r="M7" s="254">
        <f>AVERAGE(P33:X33)</f>
        <v>670.35162697358555</v>
      </c>
      <c r="N7" s="255"/>
      <c r="O7" s="390"/>
      <c r="P7" s="392"/>
      <c r="Q7" s="391"/>
      <c r="R7" s="392"/>
    </row>
    <row r="8" spans="2:34" ht="28.5" customHeight="1">
      <c r="B8" s="286"/>
      <c r="C8" s="250" t="s">
        <v>24</v>
      </c>
      <c r="D8" s="251"/>
      <c r="E8" s="248">
        <f>AVERAGE(D16:O16,D34:X34)</f>
        <v>0.88332814361380274</v>
      </c>
      <c r="F8" s="249" t="e">
        <f>AVERAGE(D16:K16,#REF!)</f>
        <v>#REF!</v>
      </c>
      <c r="G8" s="238">
        <f>AVERAGE(D16:K16)</f>
        <v>0.88631458181353717</v>
      </c>
      <c r="H8" s="239"/>
      <c r="I8" s="238">
        <f>AVERAGE(L16:O16)</f>
        <v>0.88670050903077946</v>
      </c>
      <c r="J8" s="239"/>
      <c r="K8" s="238">
        <f>AVERAGE(D34:O34)</f>
        <v>0.88233009404330764</v>
      </c>
      <c r="L8" s="239"/>
      <c r="M8" s="238">
        <f>AVERAGE(P34:X34)</f>
        <v>0.87999080881777325</v>
      </c>
      <c r="N8" s="239"/>
      <c r="O8" s="390"/>
      <c r="P8" s="392"/>
      <c r="Q8" s="391"/>
      <c r="R8" s="392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36" t="s">
        <v>26</v>
      </c>
      <c r="C11" s="237"/>
      <c r="D11" s="240" t="s">
        <v>27</v>
      </c>
      <c r="E11" s="241"/>
      <c r="F11" s="241"/>
      <c r="G11" s="241"/>
      <c r="H11" s="241"/>
      <c r="I11" s="241"/>
      <c r="J11" s="241"/>
      <c r="K11" s="241"/>
      <c r="L11" s="242" t="s">
        <v>28</v>
      </c>
      <c r="M11" s="243"/>
      <c r="N11" s="243"/>
      <c r="O11" s="244"/>
    </row>
    <row r="12" spans="2:34" ht="17.25" customHeight="1">
      <c r="B12" s="230" t="s">
        <v>29</v>
      </c>
      <c r="C12" s="231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1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Z13" s="25"/>
      <c r="AA13" s="25"/>
      <c r="AB13" s="25"/>
      <c r="AC13" s="25"/>
      <c r="AD13" s="25"/>
      <c r="AE13" s="25"/>
    </row>
    <row r="14" spans="2:34" ht="40.15" customHeight="1">
      <c r="B14" s="233" t="s">
        <v>40</v>
      </c>
      <c r="C14" s="26" t="s">
        <v>41</v>
      </c>
      <c r="D14" s="27" t="s">
        <v>42</v>
      </c>
      <c r="E14" s="28">
        <v>81.818181818181813</v>
      </c>
      <c r="F14" s="28">
        <v>97.560975609756099</v>
      </c>
      <c r="G14" s="28">
        <v>86.956521739130437</v>
      </c>
      <c r="H14" s="28">
        <v>109.87654320987654</v>
      </c>
      <c r="I14" s="28">
        <v>572.75</v>
      </c>
      <c r="J14" s="28" t="s">
        <v>42</v>
      </c>
      <c r="K14" s="29" t="s">
        <v>42</v>
      </c>
      <c r="L14" s="27" t="s">
        <v>42</v>
      </c>
      <c r="M14" s="30">
        <v>104</v>
      </c>
      <c r="N14" s="28" t="s">
        <v>42</v>
      </c>
      <c r="O14" s="31">
        <v>88.888888888888886</v>
      </c>
      <c r="Q14" s="25"/>
      <c r="R14" s="25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3"/>
      <c r="C15" s="33" t="s">
        <v>43</v>
      </c>
      <c r="D15" s="34" t="s">
        <v>42</v>
      </c>
      <c r="E15" s="35">
        <v>72.882785708998071</v>
      </c>
      <c r="F15" s="35">
        <v>86.486054006348368</v>
      </c>
      <c r="G15" s="35">
        <v>77.115399268991126</v>
      </c>
      <c r="H15" s="35">
        <v>97.627322476564245</v>
      </c>
      <c r="I15" s="35">
        <v>503.42195314556011</v>
      </c>
      <c r="J15" s="35" t="s">
        <v>42</v>
      </c>
      <c r="K15" s="36" t="s">
        <v>42</v>
      </c>
      <c r="L15" s="34" t="s">
        <v>42</v>
      </c>
      <c r="M15" s="37">
        <v>92.259600456236228</v>
      </c>
      <c r="N15" s="35" t="s">
        <v>42</v>
      </c>
      <c r="O15" s="38">
        <v>78.781286685611875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33"/>
      <c r="C16" s="41" t="s">
        <v>44</v>
      </c>
      <c r="D16" s="42" t="s">
        <v>42</v>
      </c>
      <c r="E16" s="43">
        <f t="shared" ref="E16:I16" si="0">E15/E14</f>
        <v>0.89078960310997646</v>
      </c>
      <c r="F16" s="43">
        <f t="shared" si="0"/>
        <v>0.88648205356507082</v>
      </c>
      <c r="G16" s="43">
        <f t="shared" si="0"/>
        <v>0.8868270915933979</v>
      </c>
      <c r="H16" s="43">
        <f t="shared" si="0"/>
        <v>0.88851832815749476</v>
      </c>
      <c r="I16" s="43">
        <f t="shared" si="0"/>
        <v>0.87895583264174615</v>
      </c>
      <c r="J16" s="43" t="s">
        <v>42</v>
      </c>
      <c r="K16" s="44" t="s">
        <v>42</v>
      </c>
      <c r="L16" s="42" t="s">
        <v>42</v>
      </c>
      <c r="M16" s="45">
        <f t="shared" ref="M16" si="1">M15/M14</f>
        <v>0.88711154284842531</v>
      </c>
      <c r="N16" s="43" t="s">
        <v>42</v>
      </c>
      <c r="O16" s="46">
        <f t="shared" ref="O16" si="2">O15/O14</f>
        <v>0.88628947521313362</v>
      </c>
      <c r="Q16" s="25"/>
      <c r="R16" s="25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32" t="s">
        <v>45</v>
      </c>
      <c r="C17" s="13" t="s">
        <v>46</v>
      </c>
      <c r="D17" s="47" t="s">
        <v>42</v>
      </c>
      <c r="E17" s="48">
        <v>0.20833333333333334</v>
      </c>
      <c r="F17" s="48">
        <v>0.29166666666666669</v>
      </c>
      <c r="G17" s="48">
        <v>0.29194444444444445</v>
      </c>
      <c r="H17" s="48">
        <v>0.29194444444444445</v>
      </c>
      <c r="I17" s="48">
        <v>0.51111111111111096</v>
      </c>
      <c r="J17" s="48" t="s">
        <v>42</v>
      </c>
      <c r="K17" s="48" t="s">
        <v>42</v>
      </c>
      <c r="L17" s="47" t="s">
        <v>42</v>
      </c>
      <c r="M17" s="49">
        <v>0.7085069444444444</v>
      </c>
      <c r="N17" s="48" t="s">
        <v>42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7" t="s">
        <v>42</v>
      </c>
      <c r="E18" s="48">
        <v>0.64097222222222228</v>
      </c>
      <c r="F18" s="48">
        <v>0.45571759259259259</v>
      </c>
      <c r="G18" s="48">
        <v>0.56666666666666665</v>
      </c>
      <c r="H18" s="48">
        <v>0.5708333333333333</v>
      </c>
      <c r="I18" s="48">
        <v>0.53125</v>
      </c>
      <c r="J18" s="48" t="s">
        <v>42</v>
      </c>
      <c r="K18" s="48" t="s">
        <v>42</v>
      </c>
      <c r="L18" s="47" t="s">
        <v>42</v>
      </c>
      <c r="M18" s="49">
        <v>0.83921296296296299</v>
      </c>
      <c r="N18" s="48" t="s">
        <v>42</v>
      </c>
      <c r="O18" s="50">
        <v>0.8354166666666667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4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Z19" s="192"/>
      <c r="AA19" s="192"/>
      <c r="AB19" s="192"/>
      <c r="AC19" s="192"/>
      <c r="AD19" s="192"/>
      <c r="AE19" s="192"/>
      <c r="AF19" s="192"/>
      <c r="AG19" s="192"/>
      <c r="AH19" s="192"/>
      <c r="AI19" s="192"/>
      <c r="AJ19" s="192"/>
      <c r="AK19" s="192"/>
      <c r="AL19" s="192"/>
      <c r="AM19" s="192"/>
      <c r="AN19" s="192"/>
      <c r="AO19" s="25"/>
      <c r="AP19" s="25"/>
      <c r="AQ19" s="25"/>
      <c r="AR19" s="25"/>
    </row>
    <row r="20" spans="2:44" ht="17.25" customHeight="1">
      <c r="B20" s="235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Z20" s="192"/>
      <c r="AA20" s="192"/>
      <c r="AB20" s="192"/>
      <c r="AC20" s="192"/>
      <c r="AD20" s="192"/>
      <c r="AE20" s="192"/>
      <c r="AF20" s="192"/>
      <c r="AG20" s="192"/>
      <c r="AH20" s="192"/>
      <c r="AI20" s="192"/>
      <c r="AJ20" s="192"/>
      <c r="AK20" s="192"/>
      <c r="AL20" s="192"/>
      <c r="AM20" s="192"/>
      <c r="AN20" s="192"/>
      <c r="AO20" s="25"/>
      <c r="AP20" s="25"/>
      <c r="AQ20" s="25"/>
      <c r="AR20" s="25"/>
    </row>
    <row r="21" spans="2:44" ht="17.25" customHeight="1">
      <c r="B21" s="234" t="s">
        <v>51</v>
      </c>
      <c r="C21" s="51" t="s">
        <v>49</v>
      </c>
      <c r="D21" s="54"/>
      <c r="E21" s="52">
        <v>11</v>
      </c>
      <c r="F21" s="52">
        <v>5</v>
      </c>
      <c r="G21" s="52">
        <v>6</v>
      </c>
      <c r="H21" s="52">
        <v>9</v>
      </c>
      <c r="I21" s="52">
        <v>2</v>
      </c>
      <c r="J21" s="52"/>
      <c r="K21" s="53"/>
      <c r="L21" s="54"/>
      <c r="M21" s="55">
        <v>5</v>
      </c>
      <c r="N21" s="52"/>
      <c r="O21" s="56">
        <v>4</v>
      </c>
      <c r="Q21" s="9"/>
      <c r="R21" s="9"/>
      <c r="S21" s="9"/>
      <c r="T21" s="9"/>
      <c r="Z21" s="192"/>
      <c r="AA21" s="192"/>
      <c r="AB21" s="192"/>
      <c r="AC21" s="192"/>
      <c r="AD21" s="192"/>
      <c r="AE21" s="192"/>
      <c r="AF21" s="192"/>
      <c r="AG21" s="192"/>
      <c r="AH21" s="192"/>
      <c r="AI21" s="192"/>
      <c r="AJ21" s="192"/>
      <c r="AK21" s="192"/>
      <c r="AL21" s="192"/>
      <c r="AM21" s="192"/>
      <c r="AN21" s="192"/>
      <c r="AO21" s="25"/>
      <c r="AP21" s="25"/>
      <c r="AQ21" s="25"/>
      <c r="AR21" s="25"/>
    </row>
    <row r="22" spans="2:44" ht="17.25" customHeight="1">
      <c r="B22" s="235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2"/>
      <c r="AA22" s="192"/>
      <c r="AB22" s="192"/>
      <c r="AC22" s="192"/>
      <c r="AD22" s="192"/>
      <c r="AE22" s="192"/>
      <c r="AF22" s="192"/>
      <c r="AG22" s="192"/>
      <c r="AH22" s="192"/>
      <c r="AI22" s="192"/>
      <c r="AJ22" s="192"/>
      <c r="AK22" s="192"/>
      <c r="AL22" s="192"/>
      <c r="AM22" s="192"/>
      <c r="AN22" s="192"/>
      <c r="AO22" s="25"/>
      <c r="AP22" s="25"/>
      <c r="AQ22" s="25"/>
      <c r="AR22" s="25"/>
    </row>
    <row r="23" spans="2:44" ht="17.25" customHeight="1">
      <c r="B23" s="230" t="s">
        <v>53</v>
      </c>
      <c r="C23" s="231"/>
      <c r="D23" s="57" t="s">
        <v>42</v>
      </c>
      <c r="E23" s="58">
        <v>22</v>
      </c>
      <c r="F23" s="58">
        <v>20.5</v>
      </c>
      <c r="G23" s="58">
        <v>23</v>
      </c>
      <c r="H23" s="58">
        <v>20.25</v>
      </c>
      <c r="I23" s="58">
        <v>6</v>
      </c>
      <c r="J23" s="58" t="s">
        <v>42</v>
      </c>
      <c r="K23" s="59" t="s">
        <v>42</v>
      </c>
      <c r="L23" s="57" t="s">
        <v>42</v>
      </c>
      <c r="M23" s="60">
        <v>18.75</v>
      </c>
      <c r="N23" s="58" t="s">
        <v>42</v>
      </c>
      <c r="O23" s="61">
        <v>22.5</v>
      </c>
    </row>
    <row r="24" spans="2:44" ht="17.25" customHeight="1">
      <c r="B24" s="220" t="s">
        <v>54</v>
      </c>
      <c r="C24" s="221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20" t="s">
        <v>59</v>
      </c>
      <c r="C25" s="221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22" t="s">
        <v>60</v>
      </c>
      <c r="C26" s="223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36" t="s">
        <v>26</v>
      </c>
      <c r="C29" s="237"/>
      <c r="D29" s="224" t="s">
        <v>64</v>
      </c>
      <c r="E29" s="225"/>
      <c r="F29" s="225"/>
      <c r="G29" s="225"/>
      <c r="H29" s="225"/>
      <c r="I29" s="225"/>
      <c r="J29" s="225"/>
      <c r="K29" s="225"/>
      <c r="L29" s="225"/>
      <c r="M29" s="225"/>
      <c r="N29" s="225"/>
      <c r="O29" s="226"/>
      <c r="P29" s="227" t="s">
        <v>65</v>
      </c>
      <c r="Q29" s="228"/>
      <c r="R29" s="228"/>
      <c r="S29" s="228"/>
      <c r="T29" s="228"/>
      <c r="U29" s="228"/>
      <c r="V29" s="228"/>
      <c r="W29" s="228"/>
      <c r="X29" s="229"/>
    </row>
    <row r="30" spans="2:44" ht="17.25" customHeight="1">
      <c r="B30" s="230" t="s">
        <v>29</v>
      </c>
      <c r="C30" s="231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30"/>
      <c r="C31" s="231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33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248.66666666666669</v>
      </c>
      <c r="H32" s="28">
        <v>433.33333333333331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1150</v>
      </c>
      <c r="O32" s="28">
        <v>860</v>
      </c>
      <c r="P32" s="27">
        <v>252.63157894736841</v>
      </c>
      <c r="Q32" s="28" t="s">
        <v>42</v>
      </c>
      <c r="R32" s="28" t="s">
        <v>42</v>
      </c>
      <c r="S32" s="28" t="s">
        <v>42</v>
      </c>
      <c r="T32" s="28">
        <v>795</v>
      </c>
      <c r="U32" s="28" t="s">
        <v>42</v>
      </c>
      <c r="V32" s="28">
        <v>761.53846153846155</v>
      </c>
      <c r="W32" s="28">
        <v>969.23076923076928</v>
      </c>
      <c r="X32" s="31">
        <v>1023.5294117647059</v>
      </c>
    </row>
    <row r="33" spans="2:24" ht="39.6" customHeight="1">
      <c r="B33" s="233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217.16246856745386</v>
      </c>
      <c r="H33" s="35">
        <v>386.19169528444667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731.53980468845577</v>
      </c>
      <c r="N33" s="35">
        <v>1002.9631453804377</v>
      </c>
      <c r="O33" s="35">
        <v>763.91613109917091</v>
      </c>
      <c r="P33" s="34">
        <v>219.37890120651664</v>
      </c>
      <c r="Q33" s="35" t="s">
        <v>42</v>
      </c>
      <c r="R33" s="35" t="s">
        <v>42</v>
      </c>
      <c r="S33" s="35" t="s">
        <v>42</v>
      </c>
      <c r="T33" s="35">
        <v>708.7455567618407</v>
      </c>
      <c r="U33" s="35" t="s">
        <v>42</v>
      </c>
      <c r="V33" s="35">
        <v>669.71587292196887</v>
      </c>
      <c r="W33" s="35">
        <v>859.65180101725502</v>
      </c>
      <c r="X33" s="38">
        <v>894.26600296034667</v>
      </c>
    </row>
    <row r="34" spans="2:24" ht="40.15" customHeight="1">
      <c r="B34" s="233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0.87330751434632914</v>
      </c>
      <c r="H34" s="43">
        <f>H33/H32</f>
        <v>0.89121160450256931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0.88671491477388575</v>
      </c>
      <c r="N34" s="43">
        <f>N33/N32</f>
        <v>0.87214186554820672</v>
      </c>
      <c r="O34" s="43">
        <f>O33/O32</f>
        <v>0.88827457104554752</v>
      </c>
      <c r="P34" s="42">
        <f>P33/P32</f>
        <v>0.86837481727579513</v>
      </c>
      <c r="Q34" s="43" t="s">
        <v>42</v>
      </c>
      <c r="R34" s="43" t="s">
        <v>42</v>
      </c>
      <c r="S34" s="43" t="s">
        <v>42</v>
      </c>
      <c r="T34" s="43">
        <f>T33/T32</f>
        <v>0.89150384498344748</v>
      </c>
      <c r="U34" s="43" t="s">
        <v>42</v>
      </c>
      <c r="V34" s="43">
        <f>V33/V32</f>
        <v>0.87942488363490856</v>
      </c>
      <c r="W34" s="43">
        <f>W33/W32</f>
        <v>0.88694233438288217</v>
      </c>
      <c r="X34" s="46">
        <f>X33/X32</f>
        <v>0.87370816381183303</v>
      </c>
    </row>
    <row r="35" spans="2:24" ht="17.25" customHeight="1">
      <c r="B35" s="232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0.31252314814814813</v>
      </c>
      <c r="H35" s="48">
        <v>0.25015046296296295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0.16671296296296295</v>
      </c>
      <c r="N35" s="48">
        <v>0.25</v>
      </c>
      <c r="O35" s="48">
        <v>0.29166666666666669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>
        <v>0.70833333333333337</v>
      </c>
      <c r="U35" s="48" t="s">
        <v>42</v>
      </c>
      <c r="V35" s="48">
        <v>0.70847222222222217</v>
      </c>
      <c r="W35" s="48">
        <v>0.70833333333333337</v>
      </c>
      <c r="X35" s="50">
        <v>0.70834490740740741</v>
      </c>
    </row>
    <row r="36" spans="2:24" ht="17.25" customHeight="1">
      <c r="B36" s="230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0.47291666666666665</v>
      </c>
      <c r="H36" s="48">
        <v>0.29444444444444445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0.44803240740740741</v>
      </c>
      <c r="N36" s="48">
        <v>0.46875</v>
      </c>
      <c r="O36" s="48">
        <v>0.43483796296296295</v>
      </c>
      <c r="P36" s="47">
        <v>0.80902777777777779</v>
      </c>
      <c r="Q36" s="48" t="s">
        <v>42</v>
      </c>
      <c r="R36" s="48" t="s">
        <v>42</v>
      </c>
      <c r="S36" s="48" t="s">
        <v>42</v>
      </c>
      <c r="T36" s="48">
        <v>0.8881944444444444</v>
      </c>
      <c r="U36" s="48" t="s">
        <v>42</v>
      </c>
      <c r="V36" s="48">
        <v>0.88541666666666663</v>
      </c>
      <c r="W36" s="48">
        <v>0.96111111111111114</v>
      </c>
      <c r="X36" s="50">
        <v>0.95972222222222225</v>
      </c>
    </row>
    <row r="37" spans="2:24" ht="17.25" customHeight="1">
      <c r="B37" s="230" t="s">
        <v>53</v>
      </c>
      <c r="C37" s="231"/>
      <c r="D37" s="58" t="s">
        <v>42</v>
      </c>
      <c r="E37" s="58" t="s">
        <v>42</v>
      </c>
      <c r="F37" s="58" t="s">
        <v>42</v>
      </c>
      <c r="G37" s="58">
        <v>12.5</v>
      </c>
      <c r="H37" s="58">
        <v>6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4</v>
      </c>
      <c r="N37" s="58">
        <v>3</v>
      </c>
      <c r="O37" s="58">
        <v>3.75</v>
      </c>
      <c r="P37" s="57">
        <v>14.25</v>
      </c>
      <c r="Q37" s="58" t="s">
        <v>42</v>
      </c>
      <c r="R37" s="58" t="s">
        <v>42</v>
      </c>
      <c r="S37" s="58" t="s">
        <v>42</v>
      </c>
      <c r="T37" s="58">
        <v>4</v>
      </c>
      <c r="U37" s="48" t="s">
        <v>42</v>
      </c>
      <c r="V37" s="58">
        <v>4.333333333333333</v>
      </c>
      <c r="W37" s="58">
        <v>3.25</v>
      </c>
      <c r="X37" s="61">
        <v>3.4</v>
      </c>
    </row>
    <row r="38" spans="2:24" ht="17.25" customHeight="1">
      <c r="B38" s="220" t="s">
        <v>54</v>
      </c>
      <c r="C38" s="221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20" t="s">
        <v>59</v>
      </c>
      <c r="C39" s="221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22" t="s">
        <v>60</v>
      </c>
      <c r="C40" s="223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69E94-37C0-4D46-B1D7-8937C61D2926}">
  <sheetPr>
    <tabColor theme="9" tint="0.59999389629810485"/>
    <pageSetUpPr fitToPage="1"/>
  </sheetPr>
  <dimension ref="A1:AC188"/>
  <sheetViews>
    <sheetView zoomScale="85" zoomScaleNormal="85" workbookViewId="0">
      <pane ySplit="4" topLeftCell="A5" activePane="bottomLeft" state="frozen"/>
      <selection activeCell="C22" sqref="B5:X38"/>
      <selection pane="bottomLeft" activeCell="Q39" sqref="Q39"/>
    </sheetView>
  </sheetViews>
  <sheetFormatPr defaultColWidth="7.109375" defaultRowHeight="15.75"/>
  <cols>
    <col min="1" max="1" width="13.44140625" style="5" customWidth="1"/>
    <col min="2" max="2" width="10.77734375" style="145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SUM(F5:F174)</f>
        <v>105308</v>
      </c>
      <c r="E1" s="88" t="s">
        <v>3</v>
      </c>
      <c r="F1" s="89">
        <f>SUM(G5:G174)</f>
        <v>2090932.2699999993</v>
      </c>
      <c r="G1" s="90" t="s">
        <v>84</v>
      </c>
      <c r="H1" s="91">
        <f>L21+L38+L55+L72+L89+L106+L123+L140+L157+L174</f>
        <v>58.483333333333334</v>
      </c>
      <c r="I1" s="345" t="s">
        <v>85</v>
      </c>
      <c r="J1" s="341"/>
      <c r="K1" s="361"/>
      <c r="L1" s="365" t="s">
        <v>86</v>
      </c>
      <c r="M1" s="366"/>
      <c r="N1" s="367"/>
      <c r="O1" s="341" t="s">
        <v>87</v>
      </c>
      <c r="P1" s="341"/>
      <c r="Q1" s="341"/>
      <c r="R1" s="342"/>
      <c r="S1" s="345" t="s">
        <v>88</v>
      </c>
      <c r="T1" s="341"/>
      <c r="U1" s="341"/>
      <c r="V1" s="341"/>
      <c r="W1" s="341"/>
      <c r="X1" s="342"/>
      <c r="Y1" s="341" t="s">
        <v>89</v>
      </c>
      <c r="Z1" s="341"/>
      <c r="AA1" s="345" t="s">
        <v>90</v>
      </c>
      <c r="AB1" s="347"/>
      <c r="AC1" s="348"/>
    </row>
    <row r="2" spans="1:29" ht="26.25" customHeight="1" thickBot="1">
      <c r="A2" s="354">
        <v>46030</v>
      </c>
      <c r="B2" s="355"/>
      <c r="C2" s="92" t="s">
        <v>40</v>
      </c>
      <c r="D2" s="93">
        <f>AVERAGE(N21,N38,N55,N72,N89,N106,N123,N140,N157,N174)</f>
        <v>645.35313798878929</v>
      </c>
      <c r="E2" s="93" t="s">
        <v>91</v>
      </c>
      <c r="F2" s="94">
        <f>F1/D1</f>
        <v>19.855398165381541</v>
      </c>
      <c r="G2" s="95" t="s">
        <v>92</v>
      </c>
      <c r="H2" s="96">
        <f>COUNT(H5:H174)</f>
        <v>2</v>
      </c>
      <c r="I2" s="362"/>
      <c r="J2" s="363"/>
      <c r="K2" s="364"/>
      <c r="L2" s="368"/>
      <c r="M2" s="343"/>
      <c r="N2" s="369"/>
      <c r="O2" s="343"/>
      <c r="P2" s="343"/>
      <c r="Q2" s="343"/>
      <c r="R2" s="344"/>
      <c r="S2" s="346"/>
      <c r="T2" s="343"/>
      <c r="U2" s="343"/>
      <c r="V2" s="343"/>
      <c r="W2" s="343"/>
      <c r="X2" s="344"/>
      <c r="Y2" s="343"/>
      <c r="Z2" s="343"/>
      <c r="AA2" s="349"/>
      <c r="AB2" s="350"/>
      <c r="AC2" s="351"/>
    </row>
    <row r="3" spans="1:29" ht="23.25" customHeight="1">
      <c r="A3" s="356" t="s">
        <v>93</v>
      </c>
      <c r="B3" s="358" t="s">
        <v>94</v>
      </c>
      <c r="C3" s="315" t="s">
        <v>95</v>
      </c>
      <c r="D3" s="315"/>
      <c r="E3" s="337" t="s">
        <v>96</v>
      </c>
      <c r="F3" s="315" t="s">
        <v>97</v>
      </c>
      <c r="G3" s="337" t="s">
        <v>98</v>
      </c>
      <c r="H3" s="339" t="s">
        <v>99</v>
      </c>
      <c r="I3" s="329" t="s">
        <v>100</v>
      </c>
      <c r="J3" s="325" t="s">
        <v>101</v>
      </c>
      <c r="K3" s="327" t="s">
        <v>40</v>
      </c>
      <c r="L3" s="352" t="s">
        <v>100</v>
      </c>
      <c r="M3" s="325" t="s">
        <v>101</v>
      </c>
      <c r="N3" s="327" t="s">
        <v>40</v>
      </c>
      <c r="O3" s="329" t="s">
        <v>100</v>
      </c>
      <c r="P3" s="331" t="s">
        <v>40</v>
      </c>
      <c r="Q3" s="333" t="s">
        <v>102</v>
      </c>
      <c r="R3" s="335" t="s">
        <v>103</v>
      </c>
      <c r="S3" s="314" t="s">
        <v>104</v>
      </c>
      <c r="T3" s="315"/>
      <c r="U3" s="316" t="s">
        <v>105</v>
      </c>
      <c r="V3" s="316" t="s">
        <v>106</v>
      </c>
      <c r="W3" s="315" t="s">
        <v>107</v>
      </c>
      <c r="X3" s="318"/>
      <c r="Y3" s="319" t="s">
        <v>108</v>
      </c>
      <c r="Z3" s="320"/>
      <c r="AA3" s="323" t="s">
        <v>101</v>
      </c>
      <c r="AB3" s="370" t="s">
        <v>102</v>
      </c>
      <c r="AC3" s="372" t="s">
        <v>109</v>
      </c>
    </row>
    <row r="4" spans="1:29" ht="17.25" customHeight="1" thickBot="1">
      <c r="A4" s="357"/>
      <c r="B4" s="359"/>
      <c r="C4" s="360"/>
      <c r="D4" s="360"/>
      <c r="E4" s="338"/>
      <c r="F4" s="360"/>
      <c r="G4" s="338"/>
      <c r="H4" s="340"/>
      <c r="I4" s="330"/>
      <c r="J4" s="326"/>
      <c r="K4" s="328"/>
      <c r="L4" s="353"/>
      <c r="M4" s="326"/>
      <c r="N4" s="328"/>
      <c r="O4" s="330"/>
      <c r="P4" s="332"/>
      <c r="Q4" s="334"/>
      <c r="R4" s="336"/>
      <c r="S4" s="68" t="s">
        <v>110</v>
      </c>
      <c r="T4" s="99" t="s">
        <v>111</v>
      </c>
      <c r="U4" s="317"/>
      <c r="V4" s="317"/>
      <c r="W4" s="99" t="s">
        <v>112</v>
      </c>
      <c r="X4" s="69" t="s">
        <v>113</v>
      </c>
      <c r="Y4" s="321"/>
      <c r="Z4" s="322"/>
      <c r="AA4" s="324"/>
      <c r="AB4" s="371"/>
      <c r="AC4" s="373"/>
    </row>
    <row r="5" spans="1:29" ht="15.75" customHeight="1">
      <c r="A5" s="311" t="s">
        <v>118</v>
      </c>
      <c r="B5" s="146" t="s">
        <v>114</v>
      </c>
      <c r="C5" s="304" t="s">
        <v>125</v>
      </c>
      <c r="D5" s="305"/>
      <c r="E5" s="147">
        <v>19.7</v>
      </c>
      <c r="F5" s="97">
        <v>600</v>
      </c>
      <c r="G5" s="148">
        <f t="shared" ref="G5:G10" si="0">E5*F5</f>
        <v>11820</v>
      </c>
      <c r="H5" s="149"/>
      <c r="I5" s="150">
        <v>6</v>
      </c>
      <c r="J5" s="151">
        <v>2500</v>
      </c>
      <c r="K5" s="152">
        <f>J5/I5</f>
        <v>416.66666666666669</v>
      </c>
      <c r="L5" s="153">
        <v>6</v>
      </c>
      <c r="M5" s="151">
        <f t="shared" ref="M5:M10" si="1">F5/V5*60</f>
        <v>2254.6972860125202</v>
      </c>
      <c r="N5" s="152">
        <f t="shared" ref="N5:N10" si="2">M5/L5</f>
        <v>375.7828810020867</v>
      </c>
      <c r="O5" s="154">
        <f t="shared" ref="O5:O10" si="3">L5-I5</f>
        <v>0</v>
      </c>
      <c r="P5" s="155">
        <f t="shared" ref="P5:P10" si="4">N5-K5</f>
        <v>-40.883785664579989</v>
      </c>
      <c r="Q5" s="156">
        <f t="shared" ref="Q5:Q10" si="5">N5/K5</f>
        <v>0.901878914405008</v>
      </c>
      <c r="R5" s="306">
        <f>Q21</f>
        <v>0.87330751434632914</v>
      </c>
      <c r="S5" s="157">
        <v>0.31252314814814813</v>
      </c>
      <c r="T5" s="158">
        <v>0.32361111111111113</v>
      </c>
      <c r="U5" s="159"/>
      <c r="V5" s="160">
        <v>15.966666666666711</v>
      </c>
      <c r="W5" s="161"/>
      <c r="X5" s="162"/>
      <c r="Y5" s="309"/>
      <c r="Z5" s="310"/>
      <c r="AA5" s="115">
        <f t="shared" ref="AA5:AA10" si="6">M5-J5</f>
        <v>-245.30271398747982</v>
      </c>
      <c r="AB5" s="156">
        <f t="shared" ref="AB5:AB10" si="7">M5/J5</f>
        <v>0.90187891440500811</v>
      </c>
      <c r="AC5" s="290">
        <f>AB21</f>
        <v>0.87330751434632925</v>
      </c>
    </row>
    <row r="6" spans="1:29" ht="15.75" customHeight="1">
      <c r="A6" s="312"/>
      <c r="B6" s="100" t="s">
        <v>114</v>
      </c>
      <c r="C6" s="293" t="s">
        <v>115</v>
      </c>
      <c r="D6" s="294"/>
      <c r="E6" s="101">
        <v>29.85</v>
      </c>
      <c r="F6" s="102">
        <v>2157</v>
      </c>
      <c r="G6" s="103">
        <f t="shared" si="0"/>
        <v>64386.450000000004</v>
      </c>
      <c r="H6" s="26"/>
      <c r="I6" s="104">
        <v>17</v>
      </c>
      <c r="J6" s="105">
        <v>3600</v>
      </c>
      <c r="K6" s="106">
        <f t="shared" ref="K6:K23" si="8">J6/I6</f>
        <v>211.76470588235293</v>
      </c>
      <c r="L6" s="107">
        <v>17</v>
      </c>
      <c r="M6" s="105">
        <f t="shared" si="1"/>
        <v>3117.3022882376526</v>
      </c>
      <c r="N6" s="106">
        <f t="shared" si="2"/>
        <v>183.37072283750899</v>
      </c>
      <c r="O6" s="108">
        <f t="shared" si="3"/>
        <v>0</v>
      </c>
      <c r="P6" s="109">
        <f t="shared" si="4"/>
        <v>-28.393983044843935</v>
      </c>
      <c r="Q6" s="110">
        <f t="shared" si="5"/>
        <v>0.86591730228823693</v>
      </c>
      <c r="R6" s="307"/>
      <c r="S6" s="47">
        <v>0.32741898148148146</v>
      </c>
      <c r="T6" s="48">
        <v>0.35625000000000001</v>
      </c>
      <c r="U6" s="111">
        <v>5.4833333333332845</v>
      </c>
      <c r="V6" s="112">
        <v>41.516666666666708</v>
      </c>
      <c r="W6" s="113"/>
      <c r="X6" s="116"/>
      <c r="Y6" s="295"/>
      <c r="Z6" s="296"/>
      <c r="AA6" s="117">
        <f t="shared" si="6"/>
        <v>-482.69771176234735</v>
      </c>
      <c r="AB6" s="110">
        <f t="shared" si="7"/>
        <v>0.86591730228823682</v>
      </c>
      <c r="AC6" s="291"/>
    </row>
    <row r="7" spans="1:29" ht="15.75" customHeight="1">
      <c r="A7" s="312"/>
      <c r="B7" s="100" t="s">
        <v>114</v>
      </c>
      <c r="C7" s="293" t="s">
        <v>116</v>
      </c>
      <c r="D7" s="294"/>
      <c r="E7" s="101">
        <v>29.52</v>
      </c>
      <c r="F7" s="102">
        <v>1997</v>
      </c>
      <c r="G7" s="103">
        <f t="shared" si="0"/>
        <v>58951.44</v>
      </c>
      <c r="H7" s="26"/>
      <c r="I7" s="104">
        <v>17</v>
      </c>
      <c r="J7" s="105">
        <v>3600</v>
      </c>
      <c r="K7" s="106">
        <f t="shared" si="8"/>
        <v>211.76470588235293</v>
      </c>
      <c r="L7" s="107">
        <v>17</v>
      </c>
      <c r="M7" s="105">
        <f t="shared" si="1"/>
        <v>3117.6062445793591</v>
      </c>
      <c r="N7" s="106">
        <f t="shared" si="2"/>
        <v>183.38860262231523</v>
      </c>
      <c r="O7" s="108">
        <f t="shared" si="3"/>
        <v>0</v>
      </c>
      <c r="P7" s="109">
        <f t="shared" si="4"/>
        <v>-28.376103260037695</v>
      </c>
      <c r="Q7" s="110">
        <f t="shared" si="5"/>
        <v>0.86600173460537755</v>
      </c>
      <c r="R7" s="307"/>
      <c r="S7" s="47">
        <v>0.35902777777777778</v>
      </c>
      <c r="T7" s="48">
        <v>0.38571759259259258</v>
      </c>
      <c r="U7" s="111">
        <v>3.9999999999999858</v>
      </c>
      <c r="V7" s="112">
        <v>38.433333333333323</v>
      </c>
      <c r="W7" s="113"/>
      <c r="X7" s="116"/>
      <c r="Y7" s="295"/>
      <c r="Z7" s="296"/>
      <c r="AA7" s="117">
        <f t="shared" si="6"/>
        <v>-482.3937554206409</v>
      </c>
      <c r="AB7" s="110">
        <f t="shared" si="7"/>
        <v>0.86600173460537755</v>
      </c>
      <c r="AC7" s="291"/>
    </row>
    <row r="8" spans="1:29" ht="15.75" customHeight="1">
      <c r="A8" s="312"/>
      <c r="B8" s="100" t="s">
        <v>120</v>
      </c>
      <c r="C8" s="293" t="s">
        <v>121</v>
      </c>
      <c r="D8" s="294"/>
      <c r="E8" s="101">
        <v>28.57</v>
      </c>
      <c r="F8" s="102">
        <v>2297</v>
      </c>
      <c r="G8" s="103">
        <f t="shared" si="0"/>
        <v>65625.289999999994</v>
      </c>
      <c r="H8" s="26"/>
      <c r="I8" s="104">
        <v>12</v>
      </c>
      <c r="J8" s="105">
        <v>3600</v>
      </c>
      <c r="K8" s="106">
        <f t="shared" si="8"/>
        <v>300</v>
      </c>
      <c r="L8" s="107">
        <v>12</v>
      </c>
      <c r="M8" s="105">
        <f t="shared" si="1"/>
        <v>3112.2318404215266</v>
      </c>
      <c r="N8" s="106">
        <f t="shared" si="2"/>
        <v>259.35265336846055</v>
      </c>
      <c r="O8" s="108">
        <f t="shared" si="3"/>
        <v>0</v>
      </c>
      <c r="P8" s="109">
        <f t="shared" si="4"/>
        <v>-40.647346631539449</v>
      </c>
      <c r="Q8" s="110">
        <f t="shared" si="5"/>
        <v>0.86450884456153521</v>
      </c>
      <c r="R8" s="307"/>
      <c r="S8" s="47">
        <v>0.3888888888888889</v>
      </c>
      <c r="T8" s="48">
        <v>0.41964120370370372</v>
      </c>
      <c r="U8" s="111">
        <v>4.5666666666666877</v>
      </c>
      <c r="V8" s="112">
        <v>44.283333333333353</v>
      </c>
      <c r="W8" s="113"/>
      <c r="X8" s="116"/>
      <c r="Y8" s="295"/>
      <c r="Z8" s="296"/>
      <c r="AA8" s="117">
        <f t="shared" si="6"/>
        <v>-487.76815957847339</v>
      </c>
      <c r="AB8" s="110">
        <f t="shared" si="7"/>
        <v>0.86450884456153521</v>
      </c>
      <c r="AC8" s="291"/>
    </row>
    <row r="9" spans="1:29" ht="15.75" customHeight="1">
      <c r="A9" s="312"/>
      <c r="B9" s="100" t="s">
        <v>114</v>
      </c>
      <c r="C9" s="293" t="s">
        <v>119</v>
      </c>
      <c r="D9" s="294"/>
      <c r="E9" s="101">
        <v>25.64</v>
      </c>
      <c r="F9" s="102">
        <v>1408</v>
      </c>
      <c r="G9" s="103">
        <f t="shared" si="0"/>
        <v>36101.120000000003</v>
      </c>
      <c r="H9" s="13"/>
      <c r="I9" s="104">
        <v>11</v>
      </c>
      <c r="J9" s="105">
        <v>3600</v>
      </c>
      <c r="K9" s="106">
        <f t="shared" si="8"/>
        <v>327.27272727272725</v>
      </c>
      <c r="L9" s="118">
        <v>11</v>
      </c>
      <c r="M9" s="105">
        <f t="shared" si="1"/>
        <v>3152.2388059701543</v>
      </c>
      <c r="N9" s="106">
        <f t="shared" si="2"/>
        <v>286.56716417910496</v>
      </c>
      <c r="O9" s="108">
        <f t="shared" si="3"/>
        <v>0</v>
      </c>
      <c r="P9" s="109">
        <f t="shared" si="4"/>
        <v>-40.705563093622288</v>
      </c>
      <c r="Q9" s="110">
        <f t="shared" si="5"/>
        <v>0.87562189054726525</v>
      </c>
      <c r="R9" s="307"/>
      <c r="S9" s="47">
        <v>0.42305555555555557</v>
      </c>
      <c r="T9" s="48">
        <v>0.44166666666666665</v>
      </c>
      <c r="U9" s="111">
        <v>4.9166666666666625</v>
      </c>
      <c r="V9" s="112">
        <v>26.799999999999955</v>
      </c>
      <c r="W9" s="113"/>
      <c r="X9" s="116"/>
      <c r="Y9" s="295"/>
      <c r="Z9" s="296"/>
      <c r="AA9" s="117">
        <f t="shared" si="6"/>
        <v>-447.76119402984568</v>
      </c>
      <c r="AB9" s="110">
        <f t="shared" si="7"/>
        <v>0.87562189054726514</v>
      </c>
      <c r="AC9" s="291"/>
    </row>
    <row r="10" spans="1:29" ht="15.75" customHeight="1">
      <c r="A10" s="312"/>
      <c r="B10" s="100" t="s">
        <v>114</v>
      </c>
      <c r="C10" s="293" t="s">
        <v>219</v>
      </c>
      <c r="D10" s="294"/>
      <c r="E10" s="101">
        <v>30.95</v>
      </c>
      <c r="F10" s="102">
        <v>1011</v>
      </c>
      <c r="G10" s="121">
        <f t="shared" si="0"/>
        <v>31290.45</v>
      </c>
      <c r="H10" s="122"/>
      <c r="I10" s="104">
        <v>12</v>
      </c>
      <c r="J10" s="105">
        <v>1750</v>
      </c>
      <c r="K10" s="106">
        <f t="shared" si="8"/>
        <v>145.83333333333334</v>
      </c>
      <c r="L10" s="107">
        <v>12</v>
      </c>
      <c r="M10" s="105">
        <f t="shared" si="1"/>
        <v>1533.1086773378274</v>
      </c>
      <c r="N10" s="106">
        <f t="shared" si="2"/>
        <v>127.75905644481895</v>
      </c>
      <c r="O10" s="108">
        <f t="shared" si="3"/>
        <v>0</v>
      </c>
      <c r="P10" s="109">
        <f t="shared" si="4"/>
        <v>-18.07427688851439</v>
      </c>
      <c r="Q10" s="110">
        <f t="shared" si="5"/>
        <v>0.87606210133590134</v>
      </c>
      <c r="R10" s="307"/>
      <c r="S10" s="47">
        <v>0.44543981481481482</v>
      </c>
      <c r="T10" s="48">
        <v>0.47291666666666665</v>
      </c>
      <c r="U10" s="111">
        <v>5.4333333333333567</v>
      </c>
      <c r="V10" s="112">
        <v>39.566666666666642</v>
      </c>
      <c r="W10" s="113">
        <v>0.47291666666666665</v>
      </c>
      <c r="X10" s="116">
        <v>0.51111111111111096</v>
      </c>
      <c r="Y10" s="295"/>
      <c r="Z10" s="296"/>
      <c r="AA10" s="117">
        <f t="shared" si="6"/>
        <v>-216.89132266217257</v>
      </c>
      <c r="AB10" s="110">
        <f t="shared" si="7"/>
        <v>0.87606210133590134</v>
      </c>
      <c r="AC10" s="291"/>
    </row>
    <row r="11" spans="1:29" ht="15.75" customHeight="1">
      <c r="A11" s="312"/>
      <c r="B11" s="100"/>
      <c r="C11" s="293"/>
      <c r="D11" s="294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307"/>
      <c r="S11" s="47"/>
      <c r="T11" s="48"/>
      <c r="U11" s="111"/>
      <c r="V11" s="112"/>
      <c r="W11" s="113"/>
      <c r="X11" s="116"/>
      <c r="Y11" s="295"/>
      <c r="Z11" s="296"/>
      <c r="AA11" s="117"/>
      <c r="AB11" s="110"/>
      <c r="AC11" s="291"/>
    </row>
    <row r="12" spans="1:29" ht="15.75" customHeight="1">
      <c r="A12" s="312"/>
      <c r="B12" s="100"/>
      <c r="C12" s="293"/>
      <c r="D12" s="294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07"/>
      <c r="S12" s="47"/>
      <c r="T12" s="48"/>
      <c r="U12" s="111"/>
      <c r="V12" s="112"/>
      <c r="W12" s="113"/>
      <c r="X12" s="116"/>
      <c r="Y12" s="295"/>
      <c r="Z12" s="296"/>
      <c r="AA12" s="117"/>
      <c r="AB12" s="110"/>
      <c r="AC12" s="291"/>
    </row>
    <row r="13" spans="1:29" ht="15.75" customHeight="1">
      <c r="A13" s="312"/>
      <c r="B13" s="100"/>
      <c r="C13" s="293"/>
      <c r="D13" s="294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07"/>
      <c r="S13" s="47"/>
      <c r="T13" s="48"/>
      <c r="U13" s="111"/>
      <c r="V13" s="112"/>
      <c r="W13" s="113"/>
      <c r="X13" s="127"/>
      <c r="Y13" s="295"/>
      <c r="Z13" s="296"/>
      <c r="AA13" s="117"/>
      <c r="AB13" s="110"/>
      <c r="AC13" s="291"/>
    </row>
    <row r="14" spans="1:29" ht="15.75" customHeight="1">
      <c r="A14" s="312"/>
      <c r="B14" s="100"/>
      <c r="C14" s="293"/>
      <c r="D14" s="294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07"/>
      <c r="S14" s="47"/>
      <c r="T14" s="48"/>
      <c r="U14" s="111"/>
      <c r="V14" s="112"/>
      <c r="W14" s="113"/>
      <c r="X14" s="127"/>
      <c r="Y14" s="295"/>
      <c r="Z14" s="296"/>
      <c r="AA14" s="117"/>
      <c r="AB14" s="110"/>
      <c r="AC14" s="291"/>
    </row>
    <row r="15" spans="1:29" ht="15.75" customHeight="1">
      <c r="A15" s="312"/>
      <c r="B15" s="100"/>
      <c r="C15" s="293"/>
      <c r="D15" s="29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07"/>
      <c r="S15" s="47"/>
      <c r="T15" s="48"/>
      <c r="U15" s="111"/>
      <c r="V15" s="112"/>
      <c r="W15" s="113"/>
      <c r="X15" s="127"/>
      <c r="Y15" s="295"/>
      <c r="Z15" s="296"/>
      <c r="AA15" s="117"/>
      <c r="AB15" s="110"/>
      <c r="AC15" s="291"/>
    </row>
    <row r="16" spans="1:29" ht="15.75" customHeight="1">
      <c r="A16" s="312"/>
      <c r="B16" s="100"/>
      <c r="C16" s="293"/>
      <c r="D16" s="29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07"/>
      <c r="S16" s="47"/>
      <c r="T16" s="48"/>
      <c r="U16" s="111"/>
      <c r="V16" s="112"/>
      <c r="W16" s="113"/>
      <c r="X16" s="127"/>
      <c r="Y16" s="295"/>
      <c r="Z16" s="296"/>
      <c r="AA16" s="117"/>
      <c r="AB16" s="110"/>
      <c r="AC16" s="291"/>
    </row>
    <row r="17" spans="1:29" ht="15.75" customHeight="1">
      <c r="A17" s="312"/>
      <c r="B17" s="100"/>
      <c r="C17" s="293"/>
      <c r="D17" s="29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07"/>
      <c r="S17" s="47"/>
      <c r="T17" s="48"/>
      <c r="U17" s="111"/>
      <c r="V17" s="112"/>
      <c r="W17" s="113"/>
      <c r="X17" s="127"/>
      <c r="Y17" s="295"/>
      <c r="Z17" s="296"/>
      <c r="AA17" s="117"/>
      <c r="AB17" s="110"/>
      <c r="AC17" s="291"/>
    </row>
    <row r="18" spans="1:29" ht="15.75" customHeight="1">
      <c r="A18" s="312"/>
      <c r="B18" s="100"/>
      <c r="C18" s="293"/>
      <c r="D18" s="29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07"/>
      <c r="S18" s="47"/>
      <c r="T18" s="48"/>
      <c r="U18" s="111"/>
      <c r="V18" s="112"/>
      <c r="W18" s="113"/>
      <c r="X18" s="127"/>
      <c r="Y18" s="295"/>
      <c r="Z18" s="296"/>
      <c r="AA18" s="117"/>
      <c r="AB18" s="110"/>
      <c r="AC18" s="291"/>
    </row>
    <row r="19" spans="1:29" ht="15.75" customHeight="1">
      <c r="A19" s="312"/>
      <c r="B19" s="100"/>
      <c r="C19" s="293"/>
      <c r="D19" s="29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07"/>
      <c r="S19" s="47"/>
      <c r="T19" s="48"/>
      <c r="U19" s="111"/>
      <c r="V19" s="112"/>
      <c r="W19" s="113"/>
      <c r="X19" s="127"/>
      <c r="Y19" s="295"/>
      <c r="Z19" s="296"/>
      <c r="AA19" s="117"/>
      <c r="AB19" s="110"/>
      <c r="AC19" s="291"/>
    </row>
    <row r="20" spans="1:29" ht="15.75" customHeight="1">
      <c r="A20" s="312"/>
      <c r="B20" s="163"/>
      <c r="C20" s="293"/>
      <c r="D20" s="294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07"/>
      <c r="S20" s="119"/>
      <c r="T20" s="120"/>
      <c r="U20" s="130"/>
      <c r="V20" s="131"/>
      <c r="W20" s="126"/>
      <c r="X20" s="127"/>
      <c r="Y20" s="295"/>
      <c r="Z20" s="296"/>
      <c r="AA20" s="165"/>
      <c r="AB20" s="125"/>
      <c r="AC20" s="291"/>
    </row>
    <row r="21" spans="1:29" ht="15.75" customHeight="1" thickBot="1">
      <c r="A21" s="313"/>
      <c r="B21" s="133" t="s">
        <v>117</v>
      </c>
      <c r="C21" s="297"/>
      <c r="D21" s="297"/>
      <c r="E21" s="134"/>
      <c r="F21" s="167"/>
      <c r="G21" s="135"/>
      <c r="H21" s="69"/>
      <c r="I21" s="136">
        <f t="shared" ref="I21:J21" si="9">AVERAGE(I5:I20)</f>
        <v>12.5</v>
      </c>
      <c r="J21" s="137">
        <f t="shared" si="9"/>
        <v>3108.3333333333335</v>
      </c>
      <c r="K21" s="138">
        <f t="shared" ref="K21" si="10">J21/I21</f>
        <v>248.66666666666669</v>
      </c>
      <c r="L21" s="136">
        <f t="shared" ref="L21:M21" si="11">AVERAGE(L5:L20)</f>
        <v>12.5</v>
      </c>
      <c r="M21" s="137">
        <f t="shared" si="11"/>
        <v>2714.5308570931734</v>
      </c>
      <c r="N21" s="138">
        <f>M21/L21</f>
        <v>217.16246856745386</v>
      </c>
      <c r="O21" s="139">
        <f>L21-I21</f>
        <v>0</v>
      </c>
      <c r="P21" s="140">
        <f>N21-K21</f>
        <v>-31.504198099212829</v>
      </c>
      <c r="Q21" s="141">
        <f>N21/K21</f>
        <v>0.87330751434632914</v>
      </c>
      <c r="R21" s="308"/>
      <c r="S21" s="142">
        <f>S5</f>
        <v>0.31252314814814813</v>
      </c>
      <c r="T21" s="143">
        <f>INDEX(T5:T20,COUNTA(T5:T20))</f>
        <v>0.47291666666666665</v>
      </c>
      <c r="U21" s="144"/>
      <c r="V21" s="166"/>
      <c r="W21" s="167"/>
      <c r="X21" s="138"/>
      <c r="Y21" s="298"/>
      <c r="Z21" s="299"/>
      <c r="AA21" s="168">
        <f>M21-J21</f>
        <v>-393.8024762401601</v>
      </c>
      <c r="AB21" s="141">
        <f>M21/J21</f>
        <v>0.87330751434632925</v>
      </c>
      <c r="AC21" s="292"/>
    </row>
    <row r="22" spans="1:29" ht="15.75" customHeight="1">
      <c r="A22" s="300" t="s">
        <v>122</v>
      </c>
      <c r="B22" s="114" t="s">
        <v>114</v>
      </c>
      <c r="C22" s="304" t="s">
        <v>123</v>
      </c>
      <c r="D22" s="305"/>
      <c r="E22" s="147">
        <v>14.03</v>
      </c>
      <c r="F22" s="97">
        <v>1073</v>
      </c>
      <c r="G22" s="148">
        <f t="shared" ref="G22:G23" si="12">E22*F22</f>
        <v>15054.189999999999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2317.2165566886624</v>
      </c>
      <c r="N22" s="152">
        <f>M22/L22</f>
        <v>386.20275944811038</v>
      </c>
      <c r="O22" s="154">
        <f>L22-I22</f>
        <v>0</v>
      </c>
      <c r="P22" s="155">
        <f>N22-K22</f>
        <v>-47.13057388522293</v>
      </c>
      <c r="Q22" s="156">
        <f>N22/K22</f>
        <v>0.89123713718794706</v>
      </c>
      <c r="R22" s="306">
        <f>Q38</f>
        <v>0.89121160450256931</v>
      </c>
      <c r="S22" s="157">
        <v>0.25015046296296295</v>
      </c>
      <c r="T22" s="158">
        <v>0.26944444444444443</v>
      </c>
      <c r="U22" s="159"/>
      <c r="V22" s="160">
        <v>27.783333333333331</v>
      </c>
      <c r="W22" s="158"/>
      <c r="X22" s="169"/>
      <c r="Y22" s="309"/>
      <c r="Z22" s="310"/>
      <c r="AA22" s="115">
        <f>M22-J22</f>
        <v>-282.78344331133758</v>
      </c>
      <c r="AB22" s="156">
        <f>M22/J22</f>
        <v>0.89123713718794706</v>
      </c>
      <c r="AC22" s="290">
        <f>AB38</f>
        <v>0.8912116045025692</v>
      </c>
    </row>
    <row r="23" spans="1:29" ht="15.75" customHeight="1">
      <c r="A23" s="301"/>
      <c r="B23" s="100" t="s">
        <v>114</v>
      </c>
      <c r="C23" s="293" t="s">
        <v>124</v>
      </c>
      <c r="D23" s="294"/>
      <c r="E23" s="101">
        <v>14.49</v>
      </c>
      <c r="F23" s="102">
        <v>1183</v>
      </c>
      <c r="G23" s="103">
        <f t="shared" si="12"/>
        <v>17141.670000000002</v>
      </c>
      <c r="H23" s="26"/>
      <c r="I23" s="104">
        <v>6</v>
      </c>
      <c r="J23" s="105">
        <v>2600</v>
      </c>
      <c r="K23" s="106">
        <f t="shared" si="8"/>
        <v>433.33333333333331</v>
      </c>
      <c r="L23" s="107">
        <v>6</v>
      </c>
      <c r="M23" s="105">
        <f>F23/V23*60</f>
        <v>2317.0837867246973</v>
      </c>
      <c r="N23" s="106">
        <f>M23/L23</f>
        <v>386.18063112078289</v>
      </c>
      <c r="O23" s="108">
        <f>L23-I23</f>
        <v>0</v>
      </c>
      <c r="P23" s="109">
        <f>N23-K23</f>
        <v>-47.152702212550423</v>
      </c>
      <c r="Q23" s="110">
        <f>N23/K23</f>
        <v>0.89118607181719134</v>
      </c>
      <c r="R23" s="307"/>
      <c r="S23" s="47">
        <v>0.27317129629629627</v>
      </c>
      <c r="T23" s="48">
        <v>0.29444444444444445</v>
      </c>
      <c r="U23" s="111">
        <v>5.3666666666666529</v>
      </c>
      <c r="V23" s="112">
        <v>30.633333333333379</v>
      </c>
      <c r="W23" s="113"/>
      <c r="X23" s="13"/>
      <c r="Y23" s="295"/>
      <c r="Z23" s="296"/>
      <c r="AA23" s="117">
        <f>M23-J23</f>
        <v>-282.91621327530265</v>
      </c>
      <c r="AB23" s="110">
        <f>M23/J23</f>
        <v>0.89118607181719134</v>
      </c>
      <c r="AC23" s="291"/>
    </row>
    <row r="24" spans="1:29" ht="15.75" customHeight="1">
      <c r="A24" s="301"/>
      <c r="B24" s="100"/>
      <c r="C24" s="293"/>
      <c r="D24" s="294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307"/>
      <c r="S24" s="47"/>
      <c r="T24" s="48"/>
      <c r="U24" s="111"/>
      <c r="V24" s="112"/>
      <c r="W24" s="113"/>
      <c r="X24" s="13"/>
      <c r="Y24" s="295"/>
      <c r="Z24" s="296"/>
      <c r="AA24" s="117"/>
      <c r="AB24" s="110"/>
      <c r="AC24" s="291"/>
    </row>
    <row r="25" spans="1:29" ht="15.75" customHeight="1">
      <c r="A25" s="301"/>
      <c r="B25" s="100"/>
      <c r="C25" s="293"/>
      <c r="D25" s="294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07"/>
      <c r="S25" s="47"/>
      <c r="T25" s="48"/>
      <c r="U25" s="111"/>
      <c r="V25" s="112"/>
      <c r="W25" s="113"/>
      <c r="X25" s="116"/>
      <c r="Y25" s="295"/>
      <c r="Z25" s="296"/>
      <c r="AA25" s="117"/>
      <c r="AB25" s="110"/>
      <c r="AC25" s="291"/>
    </row>
    <row r="26" spans="1:29" ht="15.75" customHeight="1">
      <c r="A26" s="302"/>
      <c r="B26" s="100"/>
      <c r="C26" s="293"/>
      <c r="D26" s="294"/>
      <c r="E26" s="101"/>
      <c r="F26" s="102"/>
      <c r="G26" s="103"/>
      <c r="H26" s="13"/>
      <c r="I26" s="104"/>
      <c r="J26" s="105"/>
      <c r="K26" s="106"/>
      <c r="L26" s="118"/>
      <c r="M26" s="105"/>
      <c r="N26" s="106"/>
      <c r="O26" s="108"/>
      <c r="P26" s="109"/>
      <c r="Q26" s="110"/>
      <c r="R26" s="307"/>
      <c r="S26" s="47"/>
      <c r="T26" s="48"/>
      <c r="U26" s="111"/>
      <c r="V26" s="112"/>
      <c r="W26" s="113"/>
      <c r="X26" s="13"/>
      <c r="Y26" s="295"/>
      <c r="Z26" s="296"/>
      <c r="AA26" s="117"/>
      <c r="AB26" s="110"/>
      <c r="AC26" s="291"/>
    </row>
    <row r="27" spans="1:29" ht="15.75" customHeight="1">
      <c r="A27" s="302"/>
      <c r="B27" s="100"/>
      <c r="C27" s="293"/>
      <c r="D27" s="294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07"/>
      <c r="S27" s="47"/>
      <c r="T27" s="48"/>
      <c r="U27" s="111"/>
      <c r="V27" s="112"/>
      <c r="W27" s="113"/>
      <c r="X27" s="50"/>
      <c r="Y27" s="295"/>
      <c r="Z27" s="296"/>
      <c r="AA27" s="117"/>
      <c r="AB27" s="110"/>
      <c r="AC27" s="291"/>
    </row>
    <row r="28" spans="1:29" ht="15.75" customHeight="1">
      <c r="A28" s="302"/>
      <c r="B28" s="100"/>
      <c r="C28" s="293"/>
      <c r="D28" s="294"/>
      <c r="E28" s="101"/>
      <c r="F28" s="102"/>
      <c r="G28" s="121"/>
      <c r="H28" s="62"/>
      <c r="I28" s="104"/>
      <c r="J28" s="105"/>
      <c r="K28" s="106"/>
      <c r="L28" s="118"/>
      <c r="M28" s="105"/>
      <c r="N28" s="106"/>
      <c r="O28" s="123"/>
      <c r="P28" s="124"/>
      <c r="Q28" s="125"/>
      <c r="R28" s="307"/>
      <c r="S28" s="47"/>
      <c r="T28" s="48"/>
      <c r="U28" s="111"/>
      <c r="V28" s="112"/>
      <c r="W28" s="113"/>
      <c r="X28" s="116"/>
      <c r="Y28" s="295"/>
      <c r="Z28" s="296"/>
      <c r="AA28" s="117"/>
      <c r="AB28" s="110"/>
      <c r="AC28" s="291"/>
    </row>
    <row r="29" spans="1:29" ht="15.75" customHeight="1">
      <c r="A29" s="302"/>
      <c r="B29" s="100"/>
      <c r="C29" s="293"/>
      <c r="D29" s="294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07"/>
      <c r="S29" s="47"/>
      <c r="T29" s="48"/>
      <c r="U29" s="111"/>
      <c r="V29" s="112"/>
      <c r="W29" s="113"/>
      <c r="X29" s="116"/>
      <c r="Y29" s="295"/>
      <c r="Z29" s="296"/>
      <c r="AA29" s="117"/>
      <c r="AB29" s="110"/>
      <c r="AC29" s="291"/>
    </row>
    <row r="30" spans="1:29" ht="15.75" customHeight="1">
      <c r="A30" s="302"/>
      <c r="B30" s="100"/>
      <c r="C30" s="293"/>
      <c r="D30" s="294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07"/>
      <c r="S30" s="119"/>
      <c r="T30" s="120"/>
      <c r="U30" s="111"/>
      <c r="V30" s="131"/>
      <c r="W30" s="113"/>
      <c r="X30" s="116"/>
      <c r="Y30" s="295"/>
      <c r="Z30" s="296"/>
      <c r="AA30" s="117"/>
      <c r="AB30" s="110"/>
      <c r="AC30" s="291"/>
    </row>
    <row r="31" spans="1:29" ht="15.75" customHeight="1">
      <c r="A31" s="302"/>
      <c r="B31" s="100"/>
      <c r="C31" s="293"/>
      <c r="D31" s="294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07"/>
      <c r="S31" s="119"/>
      <c r="T31" s="120"/>
      <c r="U31" s="111"/>
      <c r="V31" s="131"/>
      <c r="W31" s="126"/>
      <c r="X31" s="127"/>
      <c r="Y31" s="295"/>
      <c r="Z31" s="296"/>
      <c r="AA31" s="117"/>
      <c r="AB31" s="110"/>
      <c r="AC31" s="291"/>
    </row>
    <row r="32" spans="1:29" ht="15.75" customHeight="1">
      <c r="A32" s="302"/>
      <c r="B32" s="100"/>
      <c r="C32" s="293"/>
      <c r="D32" s="294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07"/>
      <c r="S32" s="119"/>
      <c r="T32" s="120"/>
      <c r="U32" s="111"/>
      <c r="V32" s="131"/>
      <c r="W32" s="126"/>
      <c r="X32" s="127"/>
      <c r="Y32" s="295"/>
      <c r="Z32" s="296"/>
      <c r="AA32" s="117"/>
      <c r="AB32" s="110"/>
      <c r="AC32" s="291"/>
    </row>
    <row r="33" spans="1:29" ht="15.75" customHeight="1">
      <c r="A33" s="302"/>
      <c r="B33" s="100"/>
      <c r="C33" s="293"/>
      <c r="D33" s="294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07"/>
      <c r="S33" s="119"/>
      <c r="T33" s="120"/>
      <c r="U33" s="111"/>
      <c r="V33" s="131"/>
      <c r="W33" s="126"/>
      <c r="X33" s="127"/>
      <c r="Y33" s="295"/>
      <c r="Z33" s="296"/>
      <c r="AA33" s="117"/>
      <c r="AB33" s="110"/>
      <c r="AC33" s="291"/>
    </row>
    <row r="34" spans="1:29" ht="15.75" customHeight="1">
      <c r="A34" s="302"/>
      <c r="B34" s="100"/>
      <c r="C34" s="293"/>
      <c r="D34" s="294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07"/>
      <c r="S34" s="119"/>
      <c r="T34" s="120"/>
      <c r="U34" s="111"/>
      <c r="V34" s="131"/>
      <c r="W34" s="126"/>
      <c r="X34" s="127"/>
      <c r="Y34" s="295"/>
      <c r="Z34" s="296"/>
      <c r="AA34" s="117"/>
      <c r="AB34" s="110"/>
      <c r="AC34" s="291"/>
    </row>
    <row r="35" spans="1:29" ht="15.75" customHeight="1">
      <c r="A35" s="302"/>
      <c r="B35" s="100"/>
      <c r="C35" s="293"/>
      <c r="D35" s="294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07"/>
      <c r="S35" s="119"/>
      <c r="T35" s="120"/>
      <c r="U35" s="111"/>
      <c r="V35" s="131"/>
      <c r="W35" s="126"/>
      <c r="X35" s="127"/>
      <c r="Y35" s="295"/>
      <c r="Z35" s="296"/>
      <c r="AA35" s="117"/>
      <c r="AB35" s="110"/>
      <c r="AC35" s="291"/>
    </row>
    <row r="36" spans="1:29" ht="15.75" customHeight="1">
      <c r="A36" s="302"/>
      <c r="B36" s="100"/>
      <c r="C36" s="293"/>
      <c r="D36" s="294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07"/>
      <c r="S36" s="119"/>
      <c r="T36" s="120"/>
      <c r="U36" s="111"/>
      <c r="V36" s="131"/>
      <c r="W36" s="126"/>
      <c r="X36" s="127"/>
      <c r="Y36" s="295"/>
      <c r="Z36" s="296"/>
      <c r="AA36" s="117"/>
      <c r="AB36" s="110"/>
      <c r="AC36" s="291"/>
    </row>
    <row r="37" spans="1:29" ht="15.75" customHeight="1">
      <c r="A37" s="302"/>
      <c r="B37" s="100"/>
      <c r="C37" s="293"/>
      <c r="D37" s="294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07"/>
      <c r="S37" s="119"/>
      <c r="T37" s="120"/>
      <c r="U37" s="130"/>
      <c r="V37" s="131"/>
      <c r="W37" s="126"/>
      <c r="X37" s="127"/>
      <c r="Y37" s="295"/>
      <c r="Z37" s="296"/>
      <c r="AA37" s="165"/>
      <c r="AB37" s="125"/>
      <c r="AC37" s="291"/>
    </row>
    <row r="38" spans="1:29" ht="15.75" customHeight="1" thickBot="1">
      <c r="A38" s="303"/>
      <c r="B38" s="133" t="s">
        <v>117</v>
      </c>
      <c r="C38" s="297"/>
      <c r="D38" s="297"/>
      <c r="E38" s="134"/>
      <c r="F38" s="167"/>
      <c r="G38" s="135"/>
      <c r="H38" s="69"/>
      <c r="I38" s="136">
        <f t="shared" ref="I38:J38" si="13">AVERAGE(I22:I37)</f>
        <v>6</v>
      </c>
      <c r="J38" s="137">
        <f t="shared" si="13"/>
        <v>2600</v>
      </c>
      <c r="K38" s="138">
        <f t="shared" ref="K38" si="14">J38/I38</f>
        <v>433.33333333333331</v>
      </c>
      <c r="L38" s="136">
        <f t="shared" ref="L38:M38" si="15">AVERAGE(L22:L37)</f>
        <v>6</v>
      </c>
      <c r="M38" s="137">
        <f t="shared" si="15"/>
        <v>2317.1501717066799</v>
      </c>
      <c r="N38" s="138">
        <f t="shared" ref="N38:N44" si="16">M38/L38</f>
        <v>386.19169528444667</v>
      </c>
      <c r="O38" s="139">
        <f t="shared" ref="O38:O44" si="17">L38-I38</f>
        <v>0</v>
      </c>
      <c r="P38" s="140">
        <f t="shared" ref="P38:P44" si="18">N38-K38</f>
        <v>-47.141638048886648</v>
      </c>
      <c r="Q38" s="141">
        <f t="shared" ref="Q38:Q44" si="19">N38/K38</f>
        <v>0.89121160450256931</v>
      </c>
      <c r="R38" s="308"/>
      <c r="S38" s="142">
        <f>S22</f>
        <v>0.25015046296296295</v>
      </c>
      <c r="T38" s="143">
        <f>INDEX(T22:T37,COUNTA(T22:T37))</f>
        <v>0.29444444444444445</v>
      </c>
      <c r="U38" s="144"/>
      <c r="V38" s="166"/>
      <c r="W38" s="167"/>
      <c r="X38" s="138"/>
      <c r="Y38" s="298"/>
      <c r="Z38" s="299"/>
      <c r="AA38" s="168">
        <f t="shared" ref="AA38:AA44" si="20">M38-J38</f>
        <v>-282.84982829332012</v>
      </c>
      <c r="AB38" s="141">
        <f t="shared" ref="AB38:AB44" si="21">M38/J38</f>
        <v>0.8912116045025692</v>
      </c>
      <c r="AC38" s="292"/>
    </row>
    <row r="39" spans="1:29" ht="15.75" customHeight="1">
      <c r="A39" s="311" t="s">
        <v>126</v>
      </c>
      <c r="B39" s="114" t="s">
        <v>120</v>
      </c>
      <c r="C39" s="304" t="s">
        <v>128</v>
      </c>
      <c r="D39" s="305"/>
      <c r="E39" s="147">
        <v>22.28</v>
      </c>
      <c r="F39" s="97">
        <v>1227</v>
      </c>
      <c r="G39" s="148">
        <f t="shared" ref="G39:G44" si="22">E39*F39</f>
        <v>27337.56</v>
      </c>
      <c r="H39" s="149"/>
      <c r="I39" s="150">
        <v>5</v>
      </c>
      <c r="J39" s="151">
        <v>3300</v>
      </c>
      <c r="K39" s="152">
        <f>J39/I39</f>
        <v>660</v>
      </c>
      <c r="L39" s="153">
        <v>5</v>
      </c>
      <c r="M39" s="151">
        <f t="shared" ref="M39:M44" si="23">F39/V39*60</f>
        <v>2952.6737967914401</v>
      </c>
      <c r="N39" s="152">
        <f t="shared" si="16"/>
        <v>590.53475935828806</v>
      </c>
      <c r="O39" s="154">
        <f t="shared" si="17"/>
        <v>0</v>
      </c>
      <c r="P39" s="155">
        <f t="shared" si="18"/>
        <v>-69.465240641711944</v>
      </c>
      <c r="Q39" s="156">
        <f t="shared" si="19"/>
        <v>0.89474963539134555</v>
      </c>
      <c r="R39" s="306">
        <f>Q55</f>
        <v>0.88671491477388575</v>
      </c>
      <c r="S39" s="157">
        <v>0.16671296296296295</v>
      </c>
      <c r="T39" s="158">
        <v>0.18402777777777779</v>
      </c>
      <c r="U39" s="159"/>
      <c r="V39" s="160">
        <v>24.933333333333366</v>
      </c>
      <c r="W39" s="161"/>
      <c r="X39" s="162"/>
      <c r="Y39" s="309"/>
      <c r="Z39" s="310"/>
      <c r="AA39" s="115">
        <f t="shared" si="20"/>
        <v>-347.32620320855995</v>
      </c>
      <c r="AB39" s="156">
        <f t="shared" si="21"/>
        <v>0.89474963539134544</v>
      </c>
      <c r="AC39" s="290">
        <f>AB55</f>
        <v>0.88671491477388575</v>
      </c>
    </row>
    <row r="40" spans="1:29" ht="15.75" customHeight="1">
      <c r="A40" s="312"/>
      <c r="B40" s="100" t="s">
        <v>120</v>
      </c>
      <c r="C40" s="293" t="s">
        <v>127</v>
      </c>
      <c r="D40" s="294"/>
      <c r="E40" s="101">
        <v>21.45</v>
      </c>
      <c r="F40" s="102">
        <v>1790</v>
      </c>
      <c r="G40" s="103">
        <f t="shared" si="22"/>
        <v>38395.5</v>
      </c>
      <c r="H40" s="26"/>
      <c r="I40" s="104">
        <v>4</v>
      </c>
      <c r="J40" s="105">
        <v>3300</v>
      </c>
      <c r="K40" s="106">
        <f t="shared" ref="K40:K44" si="24">J40/I40</f>
        <v>825</v>
      </c>
      <c r="L40" s="107">
        <v>4</v>
      </c>
      <c r="M40" s="105">
        <f t="shared" si="23"/>
        <v>2954.6079779917463</v>
      </c>
      <c r="N40" s="106">
        <f t="shared" si="16"/>
        <v>738.65199449793658</v>
      </c>
      <c r="O40" s="108">
        <f t="shared" si="17"/>
        <v>0</v>
      </c>
      <c r="P40" s="109">
        <f t="shared" si="18"/>
        <v>-86.348005502063415</v>
      </c>
      <c r="Q40" s="110">
        <f t="shared" si="19"/>
        <v>0.89533575090658979</v>
      </c>
      <c r="R40" s="307"/>
      <c r="S40" s="47">
        <v>0.1875</v>
      </c>
      <c r="T40" s="48">
        <v>0.21274305555555556</v>
      </c>
      <c r="U40" s="111">
        <v>4.9999999999999822</v>
      </c>
      <c r="V40" s="112">
        <v>36.350000000000009</v>
      </c>
      <c r="W40" s="113"/>
      <c r="X40" s="116"/>
      <c r="Y40" s="295"/>
      <c r="Z40" s="296"/>
      <c r="AA40" s="117">
        <f t="shared" si="20"/>
        <v>-345.39202200825366</v>
      </c>
      <c r="AB40" s="110">
        <f t="shared" si="21"/>
        <v>0.89533575090658979</v>
      </c>
      <c r="AC40" s="291"/>
    </row>
    <row r="41" spans="1:29" ht="15.75" customHeight="1">
      <c r="A41" s="312"/>
      <c r="B41" s="100" t="s">
        <v>120</v>
      </c>
      <c r="C41" s="293" t="s">
        <v>129</v>
      </c>
      <c r="D41" s="294"/>
      <c r="E41" s="101">
        <v>17.89</v>
      </c>
      <c r="F41" s="102">
        <v>2977</v>
      </c>
      <c r="G41" s="103">
        <f t="shared" si="22"/>
        <v>53258.53</v>
      </c>
      <c r="H41" s="26"/>
      <c r="I41" s="104">
        <v>4</v>
      </c>
      <c r="J41" s="105">
        <v>3300</v>
      </c>
      <c r="K41" s="106">
        <f t="shared" si="24"/>
        <v>825</v>
      </c>
      <c r="L41" s="107">
        <v>4</v>
      </c>
      <c r="M41" s="105">
        <f t="shared" si="23"/>
        <v>2949.1469455145834</v>
      </c>
      <c r="N41" s="106">
        <f t="shared" si="16"/>
        <v>737.28673637864586</v>
      </c>
      <c r="O41" s="108">
        <f t="shared" si="17"/>
        <v>0</v>
      </c>
      <c r="P41" s="109">
        <f t="shared" si="18"/>
        <v>-87.713263621354145</v>
      </c>
      <c r="Q41" s="110">
        <f t="shared" si="19"/>
        <v>0.8936808925801768</v>
      </c>
      <c r="R41" s="307"/>
      <c r="S41" s="47">
        <v>0.21627314814814816</v>
      </c>
      <c r="T41" s="48">
        <v>0.25833333333333336</v>
      </c>
      <c r="U41" s="111">
        <v>5.0833333333333419</v>
      </c>
      <c r="V41" s="112">
        <v>60.566666666666691</v>
      </c>
      <c r="W41" s="113"/>
      <c r="X41" s="116"/>
      <c r="Y41" s="295"/>
      <c r="Z41" s="296"/>
      <c r="AA41" s="117">
        <f t="shared" si="20"/>
        <v>-350.85305448541658</v>
      </c>
      <c r="AB41" s="110">
        <f t="shared" si="21"/>
        <v>0.8936808925801768</v>
      </c>
      <c r="AC41" s="291"/>
    </row>
    <row r="42" spans="1:29" ht="15.75" customHeight="1">
      <c r="A42" s="312"/>
      <c r="B42" s="100" t="s">
        <v>120</v>
      </c>
      <c r="C42" s="293" t="s">
        <v>130</v>
      </c>
      <c r="D42" s="294"/>
      <c r="E42" s="101">
        <v>16.66</v>
      </c>
      <c r="F42" s="102">
        <v>4401</v>
      </c>
      <c r="G42" s="103">
        <f t="shared" si="22"/>
        <v>73320.66</v>
      </c>
      <c r="H42" s="26"/>
      <c r="I42" s="104">
        <v>4</v>
      </c>
      <c r="J42" s="105">
        <v>3300</v>
      </c>
      <c r="K42" s="106">
        <f t="shared" si="24"/>
        <v>825</v>
      </c>
      <c r="L42" s="107">
        <v>4</v>
      </c>
      <c r="M42" s="105">
        <f t="shared" si="23"/>
        <v>2946.5501208852502</v>
      </c>
      <c r="N42" s="106">
        <f t="shared" si="16"/>
        <v>736.63753022131255</v>
      </c>
      <c r="O42" s="108">
        <f t="shared" si="17"/>
        <v>0</v>
      </c>
      <c r="P42" s="109">
        <f t="shared" si="18"/>
        <v>-88.362469778687455</v>
      </c>
      <c r="Q42" s="110">
        <f t="shared" si="19"/>
        <v>0.89289397602583342</v>
      </c>
      <c r="R42" s="307"/>
      <c r="S42" s="47">
        <v>0.26207175925925924</v>
      </c>
      <c r="T42" s="48">
        <v>0.32430555555555557</v>
      </c>
      <c r="U42" s="111">
        <v>5.3833333333332689</v>
      </c>
      <c r="V42" s="112">
        <v>89.616666666666717</v>
      </c>
      <c r="W42" s="113"/>
      <c r="X42" s="116"/>
      <c r="Y42" s="295"/>
      <c r="Z42" s="296"/>
      <c r="AA42" s="117">
        <f t="shared" si="20"/>
        <v>-353.44987911474982</v>
      </c>
      <c r="AB42" s="110">
        <f t="shared" si="21"/>
        <v>0.89289397602583342</v>
      </c>
      <c r="AC42" s="291"/>
    </row>
    <row r="43" spans="1:29" ht="15.75" customHeight="1">
      <c r="A43" s="312"/>
      <c r="B43" s="100" t="s">
        <v>120</v>
      </c>
      <c r="C43" s="293" t="s">
        <v>235</v>
      </c>
      <c r="D43" s="294"/>
      <c r="E43" s="101">
        <v>17.260000000000002</v>
      </c>
      <c r="F43" s="102">
        <v>3382</v>
      </c>
      <c r="G43" s="103">
        <f t="shared" si="22"/>
        <v>58373.320000000007</v>
      </c>
      <c r="H43" s="13"/>
      <c r="I43" s="104">
        <v>4</v>
      </c>
      <c r="J43" s="105">
        <v>3300</v>
      </c>
      <c r="K43" s="106">
        <f t="shared" si="24"/>
        <v>825</v>
      </c>
      <c r="L43" s="118">
        <v>4</v>
      </c>
      <c r="M43" s="105">
        <f t="shared" si="23"/>
        <v>2805.3456221198153</v>
      </c>
      <c r="N43" s="106">
        <f t="shared" si="16"/>
        <v>701.33640552995382</v>
      </c>
      <c r="O43" s="108">
        <f t="shared" si="17"/>
        <v>0</v>
      </c>
      <c r="P43" s="109">
        <f t="shared" si="18"/>
        <v>-123.66359447004618</v>
      </c>
      <c r="Q43" s="110">
        <f t="shared" si="19"/>
        <v>0.85010473397570163</v>
      </c>
      <c r="R43" s="307"/>
      <c r="S43" s="47">
        <v>0.32777777777777778</v>
      </c>
      <c r="T43" s="48">
        <v>0.37800925925925927</v>
      </c>
      <c r="U43" s="111">
        <v>4.9999999999999822</v>
      </c>
      <c r="V43" s="112">
        <v>72.333333333333343</v>
      </c>
      <c r="W43" s="113"/>
      <c r="X43" s="116"/>
      <c r="Y43" s="295"/>
      <c r="Z43" s="296"/>
      <c r="AA43" s="117">
        <f t="shared" si="20"/>
        <v>-494.65437788018471</v>
      </c>
      <c r="AB43" s="110">
        <f t="shared" si="21"/>
        <v>0.85010473397570163</v>
      </c>
      <c r="AC43" s="291"/>
    </row>
    <row r="44" spans="1:29" ht="15.75" customHeight="1">
      <c r="A44" s="312"/>
      <c r="B44" s="100" t="s">
        <v>120</v>
      </c>
      <c r="C44" s="293" t="s">
        <v>220</v>
      </c>
      <c r="D44" s="294"/>
      <c r="E44" s="101">
        <v>18.53</v>
      </c>
      <c r="F44" s="102">
        <v>4726</v>
      </c>
      <c r="G44" s="121">
        <f t="shared" si="22"/>
        <v>87572.78</v>
      </c>
      <c r="H44" s="122"/>
      <c r="I44" s="104">
        <v>3</v>
      </c>
      <c r="J44" s="105">
        <v>3300</v>
      </c>
      <c r="K44" s="106">
        <f t="shared" si="24"/>
        <v>1100</v>
      </c>
      <c r="L44" s="107">
        <v>3</v>
      </c>
      <c r="M44" s="105">
        <f t="shared" si="23"/>
        <v>2948.6308492201028</v>
      </c>
      <c r="N44" s="106">
        <f t="shared" si="16"/>
        <v>982.87694974003432</v>
      </c>
      <c r="O44" s="108">
        <f t="shared" si="17"/>
        <v>0</v>
      </c>
      <c r="P44" s="109">
        <f t="shared" si="18"/>
        <v>-117.12305025996568</v>
      </c>
      <c r="Q44" s="110">
        <f t="shared" si="19"/>
        <v>0.89352449976366755</v>
      </c>
      <c r="R44" s="307"/>
      <c r="S44" s="47">
        <v>0.38124999999999998</v>
      </c>
      <c r="T44" s="48">
        <v>0.44803240740740741</v>
      </c>
      <c r="U44" s="111">
        <v>4.6666666666666234</v>
      </c>
      <c r="V44" s="112">
        <v>96.1666666666667</v>
      </c>
      <c r="W44" s="113"/>
      <c r="X44" s="116"/>
      <c r="Y44" s="295"/>
      <c r="Z44" s="296"/>
      <c r="AA44" s="117">
        <f t="shared" si="20"/>
        <v>-351.36915077989715</v>
      </c>
      <c r="AB44" s="110">
        <f t="shared" si="21"/>
        <v>0.89352449976366755</v>
      </c>
      <c r="AC44" s="291"/>
    </row>
    <row r="45" spans="1:29" ht="15.75" customHeight="1">
      <c r="A45" s="312"/>
      <c r="B45" s="100"/>
      <c r="C45" s="293"/>
      <c r="D45" s="294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307"/>
      <c r="S45" s="47"/>
      <c r="T45" s="48"/>
      <c r="U45" s="111"/>
      <c r="V45" s="112"/>
      <c r="W45" s="113"/>
      <c r="X45" s="116"/>
      <c r="Y45" s="295"/>
      <c r="Z45" s="296"/>
      <c r="AA45" s="117"/>
      <c r="AB45" s="110"/>
      <c r="AC45" s="291"/>
    </row>
    <row r="46" spans="1:29" ht="15.75" customHeight="1">
      <c r="A46" s="312"/>
      <c r="B46" s="100"/>
      <c r="C46" s="293"/>
      <c r="D46" s="294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07"/>
      <c r="S46" s="47"/>
      <c r="T46" s="48"/>
      <c r="U46" s="111"/>
      <c r="V46" s="112"/>
      <c r="W46" s="113"/>
      <c r="X46" s="116"/>
      <c r="Y46" s="295"/>
      <c r="Z46" s="296"/>
      <c r="AA46" s="117"/>
      <c r="AB46" s="110"/>
      <c r="AC46" s="291"/>
    </row>
    <row r="47" spans="1:29" ht="15.75" customHeight="1">
      <c r="A47" s="312"/>
      <c r="B47" s="100"/>
      <c r="C47" s="293"/>
      <c r="D47" s="294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07"/>
      <c r="S47" s="47"/>
      <c r="T47" s="48"/>
      <c r="U47" s="111"/>
      <c r="V47" s="112"/>
      <c r="W47" s="113"/>
      <c r="X47" s="116"/>
      <c r="Y47" s="295"/>
      <c r="Z47" s="296"/>
      <c r="AA47" s="117"/>
      <c r="AB47" s="110"/>
      <c r="AC47" s="291"/>
    </row>
    <row r="48" spans="1:29" ht="15.75" customHeight="1">
      <c r="A48" s="312"/>
      <c r="B48" s="100"/>
      <c r="C48" s="293"/>
      <c r="D48" s="294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07"/>
      <c r="S48" s="47"/>
      <c r="T48" s="48"/>
      <c r="U48" s="111"/>
      <c r="V48" s="112"/>
      <c r="W48" s="113"/>
      <c r="X48" s="116"/>
      <c r="Y48" s="295"/>
      <c r="Z48" s="296"/>
      <c r="AA48" s="117"/>
      <c r="AB48" s="110"/>
      <c r="AC48" s="291"/>
    </row>
    <row r="49" spans="1:29" ht="15.75" customHeight="1">
      <c r="A49" s="312"/>
      <c r="B49" s="100"/>
      <c r="C49" s="293"/>
      <c r="D49" s="294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07"/>
      <c r="S49" s="47"/>
      <c r="T49" s="48"/>
      <c r="U49" s="111"/>
      <c r="V49" s="112"/>
      <c r="W49" s="113"/>
      <c r="X49" s="116"/>
      <c r="Y49" s="295"/>
      <c r="Z49" s="296"/>
      <c r="AA49" s="117"/>
      <c r="AB49" s="110"/>
      <c r="AC49" s="291"/>
    </row>
    <row r="50" spans="1:29" ht="15.75" customHeight="1">
      <c r="A50" s="312"/>
      <c r="B50" s="100"/>
      <c r="C50" s="293"/>
      <c r="D50" s="294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07"/>
      <c r="S50" s="47"/>
      <c r="T50" s="48"/>
      <c r="U50" s="111"/>
      <c r="V50" s="112"/>
      <c r="W50" s="113"/>
      <c r="X50" s="116"/>
      <c r="Y50" s="295"/>
      <c r="Z50" s="296"/>
      <c r="AA50" s="117"/>
      <c r="AB50" s="110"/>
      <c r="AC50" s="291"/>
    </row>
    <row r="51" spans="1:29" ht="15.75" customHeight="1">
      <c r="A51" s="312"/>
      <c r="B51" s="100"/>
      <c r="C51" s="293"/>
      <c r="D51" s="294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07"/>
      <c r="S51" s="47"/>
      <c r="T51" s="48"/>
      <c r="U51" s="111"/>
      <c r="V51" s="112"/>
      <c r="W51" s="113"/>
      <c r="X51" s="116"/>
      <c r="Y51" s="295"/>
      <c r="Z51" s="296"/>
      <c r="AA51" s="117"/>
      <c r="AB51" s="110"/>
      <c r="AC51" s="291"/>
    </row>
    <row r="52" spans="1:29" ht="15.75" customHeight="1">
      <c r="A52" s="312"/>
      <c r="B52" s="100"/>
      <c r="C52" s="293"/>
      <c r="D52" s="294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07"/>
      <c r="S52" s="47"/>
      <c r="T52" s="48"/>
      <c r="U52" s="111"/>
      <c r="V52" s="112"/>
      <c r="W52" s="113"/>
      <c r="X52" s="116"/>
      <c r="Y52" s="295"/>
      <c r="Z52" s="296"/>
      <c r="AA52" s="117"/>
      <c r="AB52" s="110"/>
      <c r="AC52" s="291"/>
    </row>
    <row r="53" spans="1:29" ht="15.75" customHeight="1">
      <c r="A53" s="312"/>
      <c r="B53" s="100"/>
      <c r="C53" s="293"/>
      <c r="D53" s="294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07"/>
      <c r="S53" s="47"/>
      <c r="T53" s="48"/>
      <c r="U53" s="111"/>
      <c r="V53" s="112"/>
      <c r="W53" s="113"/>
      <c r="X53" s="116"/>
      <c r="Y53" s="295"/>
      <c r="Z53" s="296"/>
      <c r="AA53" s="117"/>
      <c r="AB53" s="110"/>
      <c r="AC53" s="291"/>
    </row>
    <row r="54" spans="1:29" ht="15.75" customHeight="1">
      <c r="A54" s="312"/>
      <c r="B54" s="100"/>
      <c r="C54" s="293"/>
      <c r="D54" s="294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07"/>
      <c r="S54" s="119"/>
      <c r="T54" s="120"/>
      <c r="U54" s="130"/>
      <c r="V54" s="131"/>
      <c r="W54" s="126"/>
      <c r="X54" s="127"/>
      <c r="Y54" s="295"/>
      <c r="Z54" s="296"/>
      <c r="AA54" s="165"/>
      <c r="AB54" s="125"/>
      <c r="AC54" s="291"/>
    </row>
    <row r="55" spans="1:29" ht="15.75" customHeight="1" thickBot="1">
      <c r="A55" s="313"/>
      <c r="B55" s="133" t="s">
        <v>117</v>
      </c>
      <c r="C55" s="297"/>
      <c r="D55" s="297"/>
      <c r="E55" s="134"/>
      <c r="F55" s="99"/>
      <c r="G55" s="135"/>
      <c r="H55" s="69"/>
      <c r="I55" s="136">
        <f t="shared" ref="I55:J55" si="25">AVERAGE(I39:I54)</f>
        <v>4</v>
      </c>
      <c r="J55" s="137">
        <f t="shared" si="25"/>
        <v>3300</v>
      </c>
      <c r="K55" s="138">
        <f t="shared" ref="K55" si="26">J55/I55</f>
        <v>825</v>
      </c>
      <c r="L55" s="136">
        <f t="shared" ref="L55:M55" si="27">AVERAGE(L39:L54)</f>
        <v>4</v>
      </c>
      <c r="M55" s="137">
        <f t="shared" si="27"/>
        <v>2926.1592187538231</v>
      </c>
      <c r="N55" s="138">
        <f>M55/L55</f>
        <v>731.53980468845577</v>
      </c>
      <c r="O55" s="139">
        <f>L55-I55</f>
        <v>0</v>
      </c>
      <c r="P55" s="140">
        <f>N55-K55</f>
        <v>-93.460195311544226</v>
      </c>
      <c r="Q55" s="141">
        <f>N55/K55</f>
        <v>0.88671491477388575</v>
      </c>
      <c r="R55" s="308"/>
      <c r="S55" s="142">
        <f>S39</f>
        <v>0.16671296296296295</v>
      </c>
      <c r="T55" s="143">
        <f>INDEX(T39:T54,COUNTA(T39:T54))</f>
        <v>0.44803240740740741</v>
      </c>
      <c r="U55" s="144"/>
      <c r="V55" s="166"/>
      <c r="W55" s="99"/>
      <c r="X55" s="69"/>
      <c r="Y55" s="298"/>
      <c r="Z55" s="299"/>
      <c r="AA55" s="168">
        <f>M55-J55</f>
        <v>-373.8407812461769</v>
      </c>
      <c r="AB55" s="141">
        <f>M55/J55</f>
        <v>0.88671491477388575</v>
      </c>
      <c r="AC55" s="292"/>
    </row>
    <row r="56" spans="1:29" ht="15.75" customHeight="1">
      <c r="A56" s="300" t="s">
        <v>71</v>
      </c>
      <c r="B56" s="114" t="s">
        <v>120</v>
      </c>
      <c r="C56" s="304" t="s">
        <v>131</v>
      </c>
      <c r="D56" s="305"/>
      <c r="E56" s="147">
        <v>18.18</v>
      </c>
      <c r="F56" s="97">
        <v>1313</v>
      </c>
      <c r="G56" s="148">
        <f t="shared" ref="G56:G59" si="28">E56*F56</f>
        <v>23870.34</v>
      </c>
      <c r="H56" s="149"/>
      <c r="I56" s="150">
        <v>3</v>
      </c>
      <c r="J56" s="151">
        <v>3600</v>
      </c>
      <c r="K56" s="152">
        <f>J56/I56</f>
        <v>1200</v>
      </c>
      <c r="L56" s="153">
        <v>3</v>
      </c>
      <c r="M56" s="151">
        <f>F56/V56*60</f>
        <v>3117.9419525065991</v>
      </c>
      <c r="N56" s="152">
        <f>M56/L56</f>
        <v>1039.3139841688665</v>
      </c>
      <c r="O56" s="154">
        <f>L56-I56</f>
        <v>0</v>
      </c>
      <c r="P56" s="155">
        <f>N56-K56</f>
        <v>-160.68601583113355</v>
      </c>
      <c r="Q56" s="156">
        <f>N56/K56</f>
        <v>0.86609498680738872</v>
      </c>
      <c r="R56" s="306">
        <f>Q72</f>
        <v>0.87214186554820672</v>
      </c>
      <c r="S56" s="157">
        <v>0.25</v>
      </c>
      <c r="T56" s="158">
        <v>0.26754629629629628</v>
      </c>
      <c r="U56" s="159"/>
      <c r="V56" s="160">
        <v>25.266666666666644</v>
      </c>
      <c r="W56" s="161"/>
      <c r="X56" s="162"/>
      <c r="Y56" s="309"/>
      <c r="Z56" s="310"/>
      <c r="AA56" s="115">
        <f>M56-J56</f>
        <v>-482.05804749340086</v>
      </c>
      <c r="AB56" s="156">
        <f>M56/J56</f>
        <v>0.86609498680738861</v>
      </c>
      <c r="AC56" s="290">
        <f>AB72</f>
        <v>0.87214186554820672</v>
      </c>
    </row>
    <row r="57" spans="1:29" ht="15.75" customHeight="1">
      <c r="A57" s="301"/>
      <c r="B57" s="100" t="s">
        <v>120</v>
      </c>
      <c r="C57" s="293" t="s">
        <v>132</v>
      </c>
      <c r="D57" s="294"/>
      <c r="E57" s="101">
        <v>14.03</v>
      </c>
      <c r="F57" s="102">
        <v>4232</v>
      </c>
      <c r="G57" s="103">
        <f t="shared" si="28"/>
        <v>59374.96</v>
      </c>
      <c r="H57" s="26"/>
      <c r="I57" s="104">
        <v>3</v>
      </c>
      <c r="J57" s="105">
        <v>3000</v>
      </c>
      <c r="K57" s="106">
        <f t="shared" ref="K57:K93" si="29">J57/I57</f>
        <v>1000</v>
      </c>
      <c r="L57" s="107">
        <v>3</v>
      </c>
      <c r="M57" s="105">
        <f>F57/V57*60</f>
        <v>2684.6167400881063</v>
      </c>
      <c r="N57" s="106">
        <f>M57/L57</f>
        <v>894.8722466960354</v>
      </c>
      <c r="O57" s="108">
        <f>L57-I57</f>
        <v>0</v>
      </c>
      <c r="P57" s="109">
        <f>N57-K57</f>
        <v>-105.1277533039646</v>
      </c>
      <c r="Q57" s="110">
        <f>N57/K57</f>
        <v>0.89487224669603538</v>
      </c>
      <c r="R57" s="307"/>
      <c r="S57" s="47">
        <v>0.27806712962962965</v>
      </c>
      <c r="T57" s="48">
        <v>0.34375</v>
      </c>
      <c r="U57" s="111">
        <v>15.15000000000005</v>
      </c>
      <c r="V57" s="112">
        <v>94.5833333333333</v>
      </c>
      <c r="W57" s="113"/>
      <c r="X57" s="116"/>
      <c r="Y57" s="295"/>
      <c r="Z57" s="296"/>
      <c r="AA57" s="117">
        <f>M57-J57</f>
        <v>-315.38325991189367</v>
      </c>
      <c r="AB57" s="110">
        <f>M57/J57</f>
        <v>0.89487224669603549</v>
      </c>
      <c r="AC57" s="291"/>
    </row>
    <row r="58" spans="1:29" ht="15.75" customHeight="1">
      <c r="A58" s="301"/>
      <c r="B58" s="100" t="s">
        <v>120</v>
      </c>
      <c r="C58" s="293" t="s">
        <v>133</v>
      </c>
      <c r="D58" s="294"/>
      <c r="E58" s="101">
        <v>18.18</v>
      </c>
      <c r="F58" s="102">
        <v>2291</v>
      </c>
      <c r="G58" s="103">
        <f t="shared" si="28"/>
        <v>41650.379999999997</v>
      </c>
      <c r="H58" s="26"/>
      <c r="I58" s="104">
        <v>3</v>
      </c>
      <c r="J58" s="105">
        <v>3600</v>
      </c>
      <c r="K58" s="106">
        <f t="shared" si="29"/>
        <v>1200</v>
      </c>
      <c r="L58" s="107">
        <v>3</v>
      </c>
      <c r="M58" s="105">
        <f>F58/V58*60</f>
        <v>3115.8292406497949</v>
      </c>
      <c r="N58" s="106">
        <f>M58/L58</f>
        <v>1038.609746883265</v>
      </c>
      <c r="O58" s="108">
        <f>L58-I58</f>
        <v>0</v>
      </c>
      <c r="P58" s="109">
        <f>N58-K58</f>
        <v>-161.39025311673504</v>
      </c>
      <c r="Q58" s="110">
        <f>N58/K58</f>
        <v>0.86550812240272079</v>
      </c>
      <c r="R58" s="307"/>
      <c r="S58" s="47">
        <v>0.35416666666666669</v>
      </c>
      <c r="T58" s="48">
        <v>0.38480324074074074</v>
      </c>
      <c r="U58" s="111">
        <v>15.000000000000027</v>
      </c>
      <c r="V58" s="112">
        <v>44.116666666666632</v>
      </c>
      <c r="W58" s="113"/>
      <c r="X58" s="116"/>
      <c r="Y58" s="295"/>
      <c r="Z58" s="296"/>
      <c r="AA58" s="117">
        <f>M58-J58</f>
        <v>-484.17075935020512</v>
      </c>
      <c r="AB58" s="110">
        <f>M58/J58</f>
        <v>0.86550812240272079</v>
      </c>
      <c r="AC58" s="291"/>
    </row>
    <row r="59" spans="1:29" ht="15.75" customHeight="1">
      <c r="A59" s="301"/>
      <c r="B59" s="100" t="s">
        <v>120</v>
      </c>
      <c r="C59" s="293" t="s">
        <v>134</v>
      </c>
      <c r="D59" s="294"/>
      <c r="E59" s="101">
        <v>14.28</v>
      </c>
      <c r="F59" s="102">
        <v>5507</v>
      </c>
      <c r="G59" s="103">
        <f t="shared" si="28"/>
        <v>78639.959999999992</v>
      </c>
      <c r="H59" s="26"/>
      <c r="I59" s="104">
        <v>3</v>
      </c>
      <c r="J59" s="105">
        <v>3600</v>
      </c>
      <c r="K59" s="106">
        <f t="shared" si="29"/>
        <v>1200</v>
      </c>
      <c r="L59" s="107">
        <v>3</v>
      </c>
      <c r="M59" s="105">
        <f>F59/V59*60</f>
        <v>3117.169811320754</v>
      </c>
      <c r="N59" s="106">
        <f>M59/L59</f>
        <v>1039.0566037735846</v>
      </c>
      <c r="O59" s="108">
        <f>L59-I59</f>
        <v>0</v>
      </c>
      <c r="P59" s="109">
        <f>N59-K59</f>
        <v>-160.94339622641542</v>
      </c>
      <c r="Q59" s="110">
        <f>N59/K59</f>
        <v>0.86588050314465381</v>
      </c>
      <c r="R59" s="307"/>
      <c r="S59" s="47">
        <v>0.39513888888888887</v>
      </c>
      <c r="T59" s="48">
        <v>0.46875</v>
      </c>
      <c r="U59" s="111">
        <v>14.883333333333315</v>
      </c>
      <c r="V59" s="112">
        <v>106.00000000000003</v>
      </c>
      <c r="W59" s="113"/>
      <c r="X59" s="116"/>
      <c r="Y59" s="295"/>
      <c r="Z59" s="296"/>
      <c r="AA59" s="117">
        <f>M59-J59</f>
        <v>-482.83018867924602</v>
      </c>
      <c r="AB59" s="110">
        <f>M59/J59</f>
        <v>0.86588050314465392</v>
      </c>
      <c r="AC59" s="291"/>
    </row>
    <row r="60" spans="1:29" ht="15.75" customHeight="1">
      <c r="A60" s="302"/>
      <c r="B60" s="100"/>
      <c r="C60" s="293"/>
      <c r="D60" s="294"/>
      <c r="E60" s="101"/>
      <c r="F60" s="102"/>
      <c r="G60" s="103"/>
      <c r="H60" s="13"/>
      <c r="I60" s="104"/>
      <c r="J60" s="105"/>
      <c r="K60" s="106"/>
      <c r="L60" s="118"/>
      <c r="M60" s="105"/>
      <c r="N60" s="106"/>
      <c r="O60" s="108"/>
      <c r="P60" s="109"/>
      <c r="Q60" s="110"/>
      <c r="R60" s="307"/>
      <c r="S60" s="47"/>
      <c r="T60" s="48"/>
      <c r="U60" s="111"/>
      <c r="V60" s="112"/>
      <c r="W60" s="113"/>
      <c r="X60" s="116"/>
      <c r="Y60" s="295"/>
      <c r="Z60" s="296"/>
      <c r="AA60" s="117"/>
      <c r="AB60" s="110"/>
      <c r="AC60" s="291"/>
    </row>
    <row r="61" spans="1:29" ht="15.75" customHeight="1">
      <c r="A61" s="302"/>
      <c r="B61" s="100"/>
      <c r="C61" s="293"/>
      <c r="D61" s="294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307"/>
      <c r="S61" s="47"/>
      <c r="T61" s="48"/>
      <c r="U61" s="111"/>
      <c r="V61" s="112"/>
      <c r="W61" s="113"/>
      <c r="X61" s="116"/>
      <c r="Y61" s="295"/>
      <c r="Z61" s="296"/>
      <c r="AA61" s="117"/>
      <c r="AB61" s="110"/>
      <c r="AC61" s="291"/>
    </row>
    <row r="62" spans="1:29" ht="15.75" customHeight="1">
      <c r="A62" s="302"/>
      <c r="B62" s="100"/>
      <c r="C62" s="293"/>
      <c r="D62" s="294"/>
      <c r="E62" s="101"/>
      <c r="F62" s="102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307"/>
      <c r="S62" s="47"/>
      <c r="T62" s="48"/>
      <c r="U62" s="111"/>
      <c r="V62" s="112"/>
      <c r="W62" s="113"/>
      <c r="X62" s="116"/>
      <c r="Y62" s="295"/>
      <c r="Z62" s="296"/>
      <c r="AA62" s="117"/>
      <c r="AB62" s="110"/>
      <c r="AC62" s="291"/>
    </row>
    <row r="63" spans="1:29" ht="15.75" customHeight="1">
      <c r="A63" s="302"/>
      <c r="B63" s="100"/>
      <c r="C63" s="293"/>
      <c r="D63" s="294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07"/>
      <c r="S63" s="47"/>
      <c r="T63" s="48"/>
      <c r="U63" s="111"/>
      <c r="V63" s="112"/>
      <c r="W63" s="113"/>
      <c r="X63" s="116"/>
      <c r="Y63" s="295"/>
      <c r="Z63" s="296"/>
      <c r="AA63" s="117"/>
      <c r="AB63" s="110"/>
      <c r="AC63" s="291"/>
    </row>
    <row r="64" spans="1:29" ht="15.75" customHeight="1">
      <c r="A64" s="302"/>
      <c r="B64" s="100"/>
      <c r="C64" s="293"/>
      <c r="D64" s="294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07"/>
      <c r="S64" s="47"/>
      <c r="T64" s="48"/>
      <c r="U64" s="111"/>
      <c r="V64" s="112"/>
      <c r="W64" s="113"/>
      <c r="X64" s="116"/>
      <c r="Y64" s="295"/>
      <c r="Z64" s="296"/>
      <c r="AA64" s="117"/>
      <c r="AB64" s="110"/>
      <c r="AC64" s="291"/>
    </row>
    <row r="65" spans="1:29" ht="15.75" customHeight="1">
      <c r="A65" s="302"/>
      <c r="B65" s="100"/>
      <c r="C65" s="293"/>
      <c r="D65" s="294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07"/>
      <c r="S65" s="47"/>
      <c r="T65" s="48"/>
      <c r="U65" s="111"/>
      <c r="V65" s="112"/>
      <c r="W65" s="113"/>
      <c r="X65" s="116"/>
      <c r="Y65" s="295"/>
      <c r="Z65" s="296"/>
      <c r="AA65" s="117"/>
      <c r="AB65" s="110"/>
      <c r="AC65" s="291"/>
    </row>
    <row r="66" spans="1:29" ht="15.75" customHeight="1">
      <c r="A66" s="302"/>
      <c r="B66" s="100"/>
      <c r="C66" s="293"/>
      <c r="D66" s="294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07"/>
      <c r="S66" s="47"/>
      <c r="T66" s="48"/>
      <c r="U66" s="111"/>
      <c r="V66" s="112"/>
      <c r="W66" s="126"/>
      <c r="X66" s="127"/>
      <c r="Y66" s="295"/>
      <c r="Z66" s="296"/>
      <c r="AA66" s="117"/>
      <c r="AB66" s="110"/>
      <c r="AC66" s="291"/>
    </row>
    <row r="67" spans="1:29" ht="15.75" customHeight="1">
      <c r="A67" s="302"/>
      <c r="B67" s="100"/>
      <c r="C67" s="293"/>
      <c r="D67" s="294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07"/>
      <c r="S67" s="47"/>
      <c r="T67" s="48"/>
      <c r="U67" s="111"/>
      <c r="V67" s="112"/>
      <c r="W67" s="126"/>
      <c r="X67" s="127"/>
      <c r="Y67" s="295"/>
      <c r="Z67" s="296"/>
      <c r="AA67" s="117"/>
      <c r="AB67" s="110"/>
      <c r="AC67" s="291"/>
    </row>
    <row r="68" spans="1:29" ht="15.75" customHeight="1">
      <c r="A68" s="302"/>
      <c r="B68" s="100"/>
      <c r="C68" s="293"/>
      <c r="D68" s="294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07"/>
      <c r="S68" s="47"/>
      <c r="T68" s="48"/>
      <c r="U68" s="111"/>
      <c r="V68" s="112"/>
      <c r="W68" s="126"/>
      <c r="X68" s="127"/>
      <c r="Y68" s="295"/>
      <c r="Z68" s="296"/>
      <c r="AA68" s="117"/>
      <c r="AB68" s="110"/>
      <c r="AC68" s="291"/>
    </row>
    <row r="69" spans="1:29" ht="15.75" customHeight="1">
      <c r="A69" s="302"/>
      <c r="B69" s="100"/>
      <c r="C69" s="293"/>
      <c r="D69" s="294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07"/>
      <c r="S69" s="47"/>
      <c r="T69" s="48"/>
      <c r="U69" s="111"/>
      <c r="V69" s="112"/>
      <c r="W69" s="126"/>
      <c r="X69" s="127"/>
      <c r="Y69" s="295"/>
      <c r="Z69" s="296"/>
      <c r="AA69" s="117"/>
      <c r="AB69" s="110"/>
      <c r="AC69" s="291"/>
    </row>
    <row r="70" spans="1:29" ht="15.75" customHeight="1">
      <c r="A70" s="302"/>
      <c r="B70" s="100"/>
      <c r="C70" s="293"/>
      <c r="D70" s="294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07"/>
      <c r="S70" s="47"/>
      <c r="T70" s="48"/>
      <c r="U70" s="111"/>
      <c r="V70" s="112"/>
      <c r="W70" s="126"/>
      <c r="X70" s="127"/>
      <c r="Y70" s="295"/>
      <c r="Z70" s="296"/>
      <c r="AA70" s="117"/>
      <c r="AB70" s="110"/>
      <c r="AC70" s="291"/>
    </row>
    <row r="71" spans="1:29" ht="15.75" customHeight="1">
      <c r="A71" s="302"/>
      <c r="B71" s="100"/>
      <c r="C71" s="293"/>
      <c r="D71" s="294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07"/>
      <c r="S71" s="119"/>
      <c r="T71" s="120"/>
      <c r="U71" s="130"/>
      <c r="V71" s="131"/>
      <c r="W71" s="126"/>
      <c r="X71" s="127"/>
      <c r="Y71" s="295"/>
      <c r="Z71" s="296"/>
      <c r="AA71" s="165"/>
      <c r="AB71" s="125"/>
      <c r="AC71" s="291"/>
    </row>
    <row r="72" spans="1:29" ht="15.75" customHeight="1" thickBot="1">
      <c r="A72" s="303"/>
      <c r="B72" s="133" t="s">
        <v>117</v>
      </c>
      <c r="C72" s="297"/>
      <c r="D72" s="297"/>
      <c r="E72" s="134"/>
      <c r="F72" s="99"/>
      <c r="G72" s="135"/>
      <c r="H72" s="69"/>
      <c r="I72" s="136">
        <f t="shared" ref="I72:J72" si="30">AVERAGE(I56:I71)</f>
        <v>3</v>
      </c>
      <c r="J72" s="137">
        <f t="shared" si="30"/>
        <v>3450</v>
      </c>
      <c r="K72" s="138">
        <f t="shared" ref="K72" si="31">J72/I72</f>
        <v>1150</v>
      </c>
      <c r="L72" s="136">
        <f t="shared" ref="L72:M72" si="32">AVERAGE(L56:L71)</f>
        <v>3</v>
      </c>
      <c r="M72" s="137">
        <f t="shared" si="32"/>
        <v>3008.8894361413131</v>
      </c>
      <c r="N72" s="138">
        <f>M72/L72</f>
        <v>1002.9631453804377</v>
      </c>
      <c r="O72" s="139">
        <f>L72-I72</f>
        <v>0</v>
      </c>
      <c r="P72" s="140">
        <f>N72-K72</f>
        <v>-147.03685461956229</v>
      </c>
      <c r="Q72" s="141">
        <f>N72/K72</f>
        <v>0.87214186554820672</v>
      </c>
      <c r="R72" s="308"/>
      <c r="S72" s="142">
        <f>S56</f>
        <v>0.25</v>
      </c>
      <c r="T72" s="143">
        <f>INDEX(T56:T71,COUNTA(T56:T71))</f>
        <v>0.46875</v>
      </c>
      <c r="U72" s="144"/>
      <c r="V72" s="166"/>
      <c r="W72" s="99"/>
      <c r="X72" s="69"/>
      <c r="Y72" s="298"/>
      <c r="Z72" s="299"/>
      <c r="AA72" s="168">
        <f>M72-J72</f>
        <v>-441.11056385868687</v>
      </c>
      <c r="AB72" s="141">
        <f>M72/J72</f>
        <v>0.87214186554820672</v>
      </c>
      <c r="AC72" s="292"/>
    </row>
    <row r="73" spans="1:29" ht="15.75" customHeight="1">
      <c r="A73" s="311" t="s">
        <v>78</v>
      </c>
      <c r="B73" s="114" t="s">
        <v>120</v>
      </c>
      <c r="C73" s="304" t="s">
        <v>135</v>
      </c>
      <c r="D73" s="305"/>
      <c r="E73" s="147">
        <v>25.45</v>
      </c>
      <c r="F73" s="97">
        <v>1028</v>
      </c>
      <c r="G73" s="148">
        <f t="shared" ref="G73:G76" si="33">E73*F73</f>
        <v>26162.6</v>
      </c>
      <c r="H73" s="149"/>
      <c r="I73" s="150">
        <v>4</v>
      </c>
      <c r="J73" s="151">
        <v>3300</v>
      </c>
      <c r="K73" s="152">
        <f>J73/I73</f>
        <v>825</v>
      </c>
      <c r="L73" s="153">
        <v>4</v>
      </c>
      <c r="M73" s="151">
        <f>F73/V73*60</f>
        <v>2923.2227488151743</v>
      </c>
      <c r="N73" s="152">
        <f>M73/L73</f>
        <v>730.80568720379358</v>
      </c>
      <c r="O73" s="154">
        <f>L73-I73</f>
        <v>0</v>
      </c>
      <c r="P73" s="155">
        <f>N73-K73</f>
        <v>-94.194312796206418</v>
      </c>
      <c r="Q73" s="156">
        <f>N73/K73</f>
        <v>0.88582507539853772</v>
      </c>
      <c r="R73" s="306">
        <f>Q89</f>
        <v>0.88827457104554752</v>
      </c>
      <c r="S73" s="157">
        <v>0.29166666666666669</v>
      </c>
      <c r="T73" s="158">
        <v>0.30631944444444442</v>
      </c>
      <c r="U73" s="159"/>
      <c r="V73" s="160">
        <v>21.099999999999941</v>
      </c>
      <c r="W73" s="158"/>
      <c r="X73" s="169"/>
      <c r="Y73" s="309"/>
      <c r="Z73" s="310"/>
      <c r="AA73" s="115">
        <f>M73-J73</f>
        <v>-376.77725118482567</v>
      </c>
      <c r="AB73" s="156">
        <f>M73/J73</f>
        <v>0.88582507539853772</v>
      </c>
      <c r="AC73" s="290">
        <f>AB89</f>
        <v>0.88827457104554752</v>
      </c>
    </row>
    <row r="74" spans="1:29" ht="15.75" customHeight="1">
      <c r="A74" s="312"/>
      <c r="B74" s="100" t="s">
        <v>120</v>
      </c>
      <c r="C74" s="293" t="s">
        <v>136</v>
      </c>
      <c r="D74" s="294"/>
      <c r="E74" s="101">
        <v>25.03</v>
      </c>
      <c r="F74" s="102">
        <v>1721</v>
      </c>
      <c r="G74" s="103">
        <f t="shared" si="33"/>
        <v>43076.630000000005</v>
      </c>
      <c r="H74" s="26"/>
      <c r="I74" s="104">
        <v>4</v>
      </c>
      <c r="J74" s="105">
        <v>3300</v>
      </c>
      <c r="K74" s="106">
        <f t="shared" si="29"/>
        <v>825</v>
      </c>
      <c r="L74" s="107">
        <v>4</v>
      </c>
      <c r="M74" s="105">
        <f>F74/V74*60</f>
        <v>2923.8319962246378</v>
      </c>
      <c r="N74" s="106">
        <f>M74/L74</f>
        <v>730.95799905615945</v>
      </c>
      <c r="O74" s="108">
        <f>L74-I74</f>
        <v>0</v>
      </c>
      <c r="P74" s="109">
        <f>N74-K74</f>
        <v>-94.042000943840549</v>
      </c>
      <c r="Q74" s="110">
        <f>N74/K74</f>
        <v>0.88600969582564781</v>
      </c>
      <c r="R74" s="307"/>
      <c r="S74" s="47">
        <v>0.31666666666666671</v>
      </c>
      <c r="T74" s="48">
        <v>0.34119212962962964</v>
      </c>
      <c r="U74" s="111">
        <v>14.900000000000091</v>
      </c>
      <c r="V74" s="112">
        <v>35.31666666666662</v>
      </c>
      <c r="W74" s="113"/>
      <c r="X74" s="13"/>
      <c r="Y74" s="295"/>
      <c r="Z74" s="296"/>
      <c r="AA74" s="117">
        <f>M74-J74</f>
        <v>-376.16800377536219</v>
      </c>
      <c r="AB74" s="110">
        <f>M74/J74</f>
        <v>0.88600969582564781</v>
      </c>
      <c r="AC74" s="291"/>
    </row>
    <row r="75" spans="1:29" ht="15.75" customHeight="1">
      <c r="A75" s="312"/>
      <c r="B75" s="100" t="s">
        <v>120</v>
      </c>
      <c r="C75" s="293" t="s">
        <v>137</v>
      </c>
      <c r="D75" s="294"/>
      <c r="E75" s="101">
        <v>24.82</v>
      </c>
      <c r="F75" s="102">
        <v>1877</v>
      </c>
      <c r="G75" s="103">
        <f t="shared" si="33"/>
        <v>46587.14</v>
      </c>
      <c r="H75" s="26"/>
      <c r="I75" s="104">
        <v>4</v>
      </c>
      <c r="J75" s="105">
        <v>3300</v>
      </c>
      <c r="K75" s="106">
        <f t="shared" si="29"/>
        <v>825</v>
      </c>
      <c r="L75" s="107">
        <v>4</v>
      </c>
      <c r="M75" s="105">
        <f>F75/V75*60</f>
        <v>2923.9290350497645</v>
      </c>
      <c r="N75" s="106">
        <f>M75/L75</f>
        <v>730.98225876244112</v>
      </c>
      <c r="O75" s="108">
        <f>L75-I75</f>
        <v>0</v>
      </c>
      <c r="P75" s="109">
        <f>N75-K75</f>
        <v>-94.01774123755888</v>
      </c>
      <c r="Q75" s="110">
        <f>N75/K75</f>
        <v>0.88603910153023169</v>
      </c>
      <c r="R75" s="307"/>
      <c r="S75" s="47">
        <v>0.35172453703703704</v>
      </c>
      <c r="T75" s="48">
        <v>0.37847222222222221</v>
      </c>
      <c r="U75" s="111">
        <v>15.166666666666666</v>
      </c>
      <c r="V75" s="112">
        <v>38.516666666666637</v>
      </c>
      <c r="W75" s="113"/>
      <c r="X75" s="13"/>
      <c r="Y75" s="295"/>
      <c r="Z75" s="296"/>
      <c r="AA75" s="117">
        <f>M75-J75</f>
        <v>-376.07096495023552</v>
      </c>
      <c r="AB75" s="110">
        <f>M75/J75</f>
        <v>0.88603910153023169</v>
      </c>
      <c r="AC75" s="291"/>
    </row>
    <row r="76" spans="1:29" ht="15.75" customHeight="1">
      <c r="A76" s="312"/>
      <c r="B76" s="100" t="s">
        <v>120</v>
      </c>
      <c r="C76" s="293" t="s">
        <v>138</v>
      </c>
      <c r="D76" s="294"/>
      <c r="E76" s="101">
        <v>30</v>
      </c>
      <c r="F76" s="102">
        <v>2964</v>
      </c>
      <c r="G76" s="103">
        <f t="shared" si="33"/>
        <v>88920</v>
      </c>
      <c r="H76" s="26"/>
      <c r="I76" s="104">
        <v>3</v>
      </c>
      <c r="J76" s="105">
        <v>3000</v>
      </c>
      <c r="K76" s="106">
        <f t="shared" si="29"/>
        <v>1000</v>
      </c>
      <c r="L76" s="107">
        <v>3</v>
      </c>
      <c r="M76" s="105">
        <f>F76/V76*60</f>
        <v>2687.7581863979858</v>
      </c>
      <c r="N76" s="106">
        <f>M76/L76</f>
        <v>895.91939546599531</v>
      </c>
      <c r="O76" s="108">
        <f>L76-I76</f>
        <v>0</v>
      </c>
      <c r="P76" s="109">
        <f>N76-K76</f>
        <v>-104.08060453400469</v>
      </c>
      <c r="Q76" s="110">
        <f>N76/K76</f>
        <v>0.89591939546599531</v>
      </c>
      <c r="R76" s="307"/>
      <c r="S76" s="47">
        <v>0.3888888888888889</v>
      </c>
      <c r="T76" s="48">
        <v>0.43483796296296295</v>
      </c>
      <c r="U76" s="111">
        <v>15.000000000000027</v>
      </c>
      <c r="V76" s="112">
        <v>66.166666666666643</v>
      </c>
      <c r="W76" s="113"/>
      <c r="X76" s="116"/>
      <c r="Y76" s="295"/>
      <c r="Z76" s="296"/>
      <c r="AA76" s="117">
        <f>M76-J76</f>
        <v>-312.24181360201419</v>
      </c>
      <c r="AB76" s="110">
        <f>M76/J76</f>
        <v>0.89591939546599531</v>
      </c>
      <c r="AC76" s="291"/>
    </row>
    <row r="77" spans="1:29" ht="15.75" customHeight="1">
      <c r="A77" s="312"/>
      <c r="B77" s="100"/>
      <c r="C77" s="293"/>
      <c r="D77" s="294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307"/>
      <c r="S77" s="47"/>
      <c r="T77" s="48"/>
      <c r="U77" s="111"/>
      <c r="V77" s="112"/>
      <c r="W77" s="113"/>
      <c r="X77" s="116"/>
      <c r="Y77" s="295"/>
      <c r="Z77" s="296"/>
      <c r="AA77" s="117"/>
      <c r="AB77" s="110"/>
      <c r="AC77" s="291"/>
    </row>
    <row r="78" spans="1:29" ht="15.75" customHeight="1">
      <c r="A78" s="312"/>
      <c r="B78" s="100"/>
      <c r="C78" s="293"/>
      <c r="D78" s="294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07"/>
      <c r="S78" s="47"/>
      <c r="T78" s="48"/>
      <c r="U78" s="111"/>
      <c r="V78" s="112"/>
      <c r="W78" s="113"/>
      <c r="X78" s="50"/>
      <c r="Y78" s="295"/>
      <c r="Z78" s="296"/>
      <c r="AA78" s="117"/>
      <c r="AB78" s="110"/>
      <c r="AC78" s="291"/>
    </row>
    <row r="79" spans="1:29" ht="15.75" customHeight="1">
      <c r="A79" s="312"/>
      <c r="B79" s="100"/>
      <c r="C79" s="293"/>
      <c r="D79" s="294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307"/>
      <c r="S79" s="47"/>
      <c r="T79" s="48"/>
      <c r="U79" s="111"/>
      <c r="V79" s="112"/>
      <c r="W79" s="113"/>
      <c r="X79" s="116"/>
      <c r="Y79" s="295"/>
      <c r="Z79" s="296"/>
      <c r="AA79" s="117"/>
      <c r="AB79" s="110"/>
      <c r="AC79" s="291"/>
    </row>
    <row r="80" spans="1:29" ht="15.75" customHeight="1">
      <c r="A80" s="312"/>
      <c r="B80" s="100"/>
      <c r="C80" s="293"/>
      <c r="D80" s="294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07"/>
      <c r="S80" s="47"/>
      <c r="T80" s="48"/>
      <c r="U80" s="111"/>
      <c r="V80" s="112"/>
      <c r="W80" s="113"/>
      <c r="X80" s="116"/>
      <c r="Y80" s="295"/>
      <c r="Z80" s="296"/>
      <c r="AA80" s="117"/>
      <c r="AB80" s="110"/>
      <c r="AC80" s="291"/>
    </row>
    <row r="81" spans="1:29" ht="15.75" customHeight="1">
      <c r="A81" s="312"/>
      <c r="B81" s="100"/>
      <c r="C81" s="293"/>
      <c r="D81" s="294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07"/>
      <c r="S81" s="47"/>
      <c r="T81" s="48"/>
      <c r="U81" s="111"/>
      <c r="V81" s="112"/>
      <c r="W81" s="126"/>
      <c r="X81" s="127"/>
      <c r="Y81" s="295"/>
      <c r="Z81" s="296"/>
      <c r="AA81" s="117"/>
      <c r="AB81" s="110"/>
      <c r="AC81" s="291"/>
    </row>
    <row r="82" spans="1:29" ht="15.75" customHeight="1">
      <c r="A82" s="312"/>
      <c r="B82" s="100"/>
      <c r="C82" s="293"/>
      <c r="D82" s="294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07"/>
      <c r="S82" s="47"/>
      <c r="T82" s="48"/>
      <c r="U82" s="111"/>
      <c r="V82" s="112"/>
      <c r="W82" s="126"/>
      <c r="X82" s="127"/>
      <c r="Y82" s="295"/>
      <c r="Z82" s="296"/>
      <c r="AA82" s="117"/>
      <c r="AB82" s="110"/>
      <c r="AC82" s="291"/>
    </row>
    <row r="83" spans="1:29" ht="15.75" customHeight="1">
      <c r="A83" s="312"/>
      <c r="B83" s="100"/>
      <c r="C83" s="293"/>
      <c r="D83" s="294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07"/>
      <c r="S83" s="47"/>
      <c r="T83" s="48"/>
      <c r="U83" s="111"/>
      <c r="V83" s="112"/>
      <c r="W83" s="126"/>
      <c r="X83" s="127"/>
      <c r="Y83" s="295"/>
      <c r="Z83" s="296"/>
      <c r="AA83" s="117"/>
      <c r="AB83" s="110"/>
      <c r="AC83" s="291"/>
    </row>
    <row r="84" spans="1:29" ht="15.75" customHeight="1">
      <c r="A84" s="312"/>
      <c r="B84" s="100"/>
      <c r="C84" s="293"/>
      <c r="D84" s="294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07"/>
      <c r="S84" s="47"/>
      <c r="T84" s="48"/>
      <c r="U84" s="111"/>
      <c r="V84" s="112"/>
      <c r="W84" s="126"/>
      <c r="X84" s="127"/>
      <c r="Y84" s="295"/>
      <c r="Z84" s="296"/>
      <c r="AA84" s="117"/>
      <c r="AB84" s="110"/>
      <c r="AC84" s="291"/>
    </row>
    <row r="85" spans="1:29" ht="15.75" customHeight="1">
      <c r="A85" s="312"/>
      <c r="B85" s="100"/>
      <c r="C85" s="293"/>
      <c r="D85" s="294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07"/>
      <c r="S85" s="47"/>
      <c r="T85" s="48"/>
      <c r="U85" s="111"/>
      <c r="V85" s="112"/>
      <c r="W85" s="126"/>
      <c r="X85" s="127"/>
      <c r="Y85" s="295"/>
      <c r="Z85" s="296"/>
      <c r="AA85" s="117"/>
      <c r="AB85" s="110"/>
      <c r="AC85" s="291"/>
    </row>
    <row r="86" spans="1:29" ht="15.75" customHeight="1">
      <c r="A86" s="312"/>
      <c r="B86" s="100"/>
      <c r="C86" s="293"/>
      <c r="D86" s="294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07"/>
      <c r="S86" s="47"/>
      <c r="T86" s="48"/>
      <c r="U86" s="111"/>
      <c r="V86" s="112"/>
      <c r="W86" s="126"/>
      <c r="X86" s="127"/>
      <c r="Y86" s="295"/>
      <c r="Z86" s="296"/>
      <c r="AA86" s="117"/>
      <c r="AB86" s="110"/>
      <c r="AC86" s="291"/>
    </row>
    <row r="87" spans="1:29" ht="15.75" customHeight="1">
      <c r="A87" s="312"/>
      <c r="B87" s="100"/>
      <c r="C87" s="293"/>
      <c r="D87" s="294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07"/>
      <c r="S87" s="47"/>
      <c r="T87" s="48"/>
      <c r="U87" s="111"/>
      <c r="V87" s="112"/>
      <c r="W87" s="126"/>
      <c r="X87" s="127"/>
      <c r="Y87" s="295"/>
      <c r="Z87" s="296"/>
      <c r="AA87" s="117"/>
      <c r="AB87" s="110"/>
      <c r="AC87" s="291"/>
    </row>
    <row r="88" spans="1:29" ht="15.75" customHeight="1">
      <c r="A88" s="312"/>
      <c r="B88" s="100"/>
      <c r="C88" s="293"/>
      <c r="D88" s="294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07"/>
      <c r="S88" s="119"/>
      <c r="T88" s="120"/>
      <c r="U88" s="130"/>
      <c r="V88" s="131"/>
      <c r="W88" s="126"/>
      <c r="X88" s="127"/>
      <c r="Y88" s="295"/>
      <c r="Z88" s="296"/>
      <c r="AA88" s="165"/>
      <c r="AB88" s="125"/>
      <c r="AC88" s="291"/>
    </row>
    <row r="89" spans="1:29" ht="15.75" customHeight="1" thickBot="1">
      <c r="A89" s="313"/>
      <c r="B89" s="133" t="s">
        <v>117</v>
      </c>
      <c r="C89" s="297"/>
      <c r="D89" s="297"/>
      <c r="E89" s="134"/>
      <c r="F89" s="167"/>
      <c r="G89" s="135"/>
      <c r="H89" s="69"/>
      <c r="I89" s="136">
        <f t="shared" ref="I89:J89" si="34">AVERAGE(I73:I88)</f>
        <v>3.75</v>
      </c>
      <c r="J89" s="137">
        <f t="shared" si="34"/>
        <v>3225</v>
      </c>
      <c r="K89" s="138">
        <f t="shared" ref="K89" si="35">J89/I89</f>
        <v>860</v>
      </c>
      <c r="L89" s="136">
        <f t="shared" ref="L89:M89" si="36">AVERAGE(L73:L88)</f>
        <v>3.75</v>
      </c>
      <c r="M89" s="137">
        <f t="shared" si="36"/>
        <v>2864.6854916218908</v>
      </c>
      <c r="N89" s="138">
        <f>M89/L89</f>
        <v>763.91613109917091</v>
      </c>
      <c r="O89" s="139">
        <f>L89-I89</f>
        <v>0</v>
      </c>
      <c r="P89" s="140">
        <f>N89-K89</f>
        <v>-96.083868900829088</v>
      </c>
      <c r="Q89" s="141">
        <f>N89/K89</f>
        <v>0.88827457104554752</v>
      </c>
      <c r="R89" s="308"/>
      <c r="S89" s="142">
        <f>S73</f>
        <v>0.29166666666666669</v>
      </c>
      <c r="T89" s="143">
        <f>INDEX(T73:T88,COUNTA(T73:T88))</f>
        <v>0.43483796296296295</v>
      </c>
      <c r="U89" s="144"/>
      <c r="V89" s="166"/>
      <c r="W89" s="167"/>
      <c r="X89" s="138"/>
      <c r="Y89" s="298"/>
      <c r="Z89" s="299"/>
      <c r="AA89" s="168">
        <f>M89-J89</f>
        <v>-360.31450837810917</v>
      </c>
      <c r="AB89" s="141">
        <f>M89/J89</f>
        <v>0.88827457104554752</v>
      </c>
      <c r="AC89" s="292"/>
    </row>
    <row r="90" spans="1:29" ht="15.75" customHeight="1">
      <c r="A90" s="300" t="s">
        <v>139</v>
      </c>
      <c r="B90" s="114" t="s">
        <v>114</v>
      </c>
      <c r="C90" s="304" t="s">
        <v>140</v>
      </c>
      <c r="D90" s="305"/>
      <c r="E90" s="147">
        <v>25.64</v>
      </c>
      <c r="F90" s="97">
        <v>1540</v>
      </c>
      <c r="G90" s="148">
        <f t="shared" ref="G90:G93" si="37">E90*F90</f>
        <v>39485.599999999999</v>
      </c>
      <c r="H90" s="149"/>
      <c r="I90" s="150">
        <v>11</v>
      </c>
      <c r="J90" s="151">
        <v>3600</v>
      </c>
      <c r="K90" s="152">
        <f>J90/I90</f>
        <v>327.27272727272725</v>
      </c>
      <c r="L90" s="153">
        <v>11</v>
      </c>
      <c r="M90" s="151">
        <f>F90/V90*60</f>
        <v>3153.5836177474462</v>
      </c>
      <c r="N90" s="152">
        <f>M90/L90</f>
        <v>286.68941979522236</v>
      </c>
      <c r="O90" s="154">
        <f>L90-I90</f>
        <v>0</v>
      </c>
      <c r="P90" s="155">
        <f>N90-K90</f>
        <v>-40.583307477504889</v>
      </c>
      <c r="Q90" s="156">
        <f>N90/K90</f>
        <v>0.87599544937429064</v>
      </c>
      <c r="R90" s="306">
        <f>Q106</f>
        <v>0.86837481727579513</v>
      </c>
      <c r="S90" s="157">
        <v>0.70833333333333337</v>
      </c>
      <c r="T90" s="158">
        <v>0.72868055555555555</v>
      </c>
      <c r="U90" s="159"/>
      <c r="V90" s="160">
        <v>29.299999999999944</v>
      </c>
      <c r="W90" s="158"/>
      <c r="X90" s="169"/>
      <c r="Y90" s="309"/>
      <c r="Z90" s="310"/>
      <c r="AA90" s="115">
        <f>M90-J90</f>
        <v>-446.41638225255383</v>
      </c>
      <c r="AB90" s="156">
        <f>M90/J90</f>
        <v>0.87599544937429064</v>
      </c>
      <c r="AC90" s="290">
        <f>AB106</f>
        <v>0.86837481727579502</v>
      </c>
    </row>
    <row r="91" spans="1:29" ht="15.75" customHeight="1">
      <c r="A91" s="301"/>
      <c r="B91" s="100" t="s">
        <v>114</v>
      </c>
      <c r="C91" s="293" t="s">
        <v>141</v>
      </c>
      <c r="D91" s="294"/>
      <c r="E91" s="101">
        <v>29.52</v>
      </c>
      <c r="F91" s="102">
        <v>1796</v>
      </c>
      <c r="G91" s="103">
        <f t="shared" si="37"/>
        <v>53017.919999999998</v>
      </c>
      <c r="H91" s="26"/>
      <c r="I91" s="104">
        <v>17</v>
      </c>
      <c r="J91" s="105">
        <v>3600</v>
      </c>
      <c r="K91" s="106">
        <f t="shared" si="29"/>
        <v>211.76470588235293</v>
      </c>
      <c r="L91" s="107">
        <v>17</v>
      </c>
      <c r="M91" s="105">
        <f>F91/V91*60</f>
        <v>3118.9580318379185</v>
      </c>
      <c r="N91" s="106">
        <f>M91/L91</f>
        <v>183.46811951987755</v>
      </c>
      <c r="O91" s="108">
        <f>L91-I91</f>
        <v>0</v>
      </c>
      <c r="P91" s="109">
        <f>N91-K91</f>
        <v>-28.296586362475381</v>
      </c>
      <c r="Q91" s="110">
        <f>N91/K91</f>
        <v>0.86637723106608844</v>
      </c>
      <c r="R91" s="307"/>
      <c r="S91" s="47">
        <v>0.73225694444444445</v>
      </c>
      <c r="T91" s="48">
        <v>0.75624999999999998</v>
      </c>
      <c r="U91" s="111">
        <v>5.1500000000000057</v>
      </c>
      <c r="V91" s="112">
        <v>34.549999999999969</v>
      </c>
      <c r="W91" s="113"/>
      <c r="X91" s="13"/>
      <c r="Y91" s="295"/>
      <c r="Z91" s="296"/>
      <c r="AA91" s="117">
        <f>M91-J91</f>
        <v>-481.0419681620815</v>
      </c>
      <c r="AB91" s="110">
        <f>M91/J91</f>
        <v>0.86637723106608844</v>
      </c>
      <c r="AC91" s="291"/>
    </row>
    <row r="92" spans="1:29" ht="15.75" customHeight="1">
      <c r="A92" s="301"/>
      <c r="B92" s="100" t="s">
        <v>114</v>
      </c>
      <c r="C92" s="293" t="s">
        <v>142</v>
      </c>
      <c r="D92" s="294"/>
      <c r="E92" s="101">
        <v>29.85</v>
      </c>
      <c r="F92" s="102">
        <v>1885</v>
      </c>
      <c r="G92" s="103">
        <f t="shared" si="37"/>
        <v>56267.25</v>
      </c>
      <c r="H92" s="26"/>
      <c r="I92" s="104">
        <v>17</v>
      </c>
      <c r="J92" s="105">
        <v>3600</v>
      </c>
      <c r="K92" s="106">
        <f t="shared" si="29"/>
        <v>211.76470588235293</v>
      </c>
      <c r="L92" s="107">
        <v>17</v>
      </c>
      <c r="M92" s="105">
        <f>F92/V92*60</f>
        <v>3117.1336701883215</v>
      </c>
      <c r="N92" s="106">
        <f>M92/L92</f>
        <v>183.36080412872479</v>
      </c>
      <c r="O92" s="108">
        <f>L92-I92</f>
        <v>0</v>
      </c>
      <c r="P92" s="109">
        <f>N92-K92</f>
        <v>-28.403901753628134</v>
      </c>
      <c r="Q92" s="110">
        <f>N92/K92</f>
        <v>0.86587046394120049</v>
      </c>
      <c r="R92" s="307"/>
      <c r="S92" s="47">
        <v>0.75972222222222219</v>
      </c>
      <c r="T92" s="48">
        <v>0.78491898148148154</v>
      </c>
      <c r="U92" s="111">
        <v>4.9999999999999822</v>
      </c>
      <c r="V92" s="112">
        <v>36.283333333333459</v>
      </c>
      <c r="W92" s="113"/>
      <c r="X92" s="13"/>
      <c r="Y92" s="295"/>
      <c r="Z92" s="296"/>
      <c r="AA92" s="117">
        <f>M92-J92</f>
        <v>-482.8663298116785</v>
      </c>
      <c r="AB92" s="110">
        <f>M92/J92</f>
        <v>0.86587046394120037</v>
      </c>
      <c r="AC92" s="291"/>
    </row>
    <row r="93" spans="1:29" ht="15.75" customHeight="1">
      <c r="A93" s="301"/>
      <c r="B93" s="100" t="s">
        <v>120</v>
      </c>
      <c r="C93" s="293" t="s">
        <v>143</v>
      </c>
      <c r="D93" s="294"/>
      <c r="E93" s="101">
        <v>28.57</v>
      </c>
      <c r="F93" s="102">
        <v>1554</v>
      </c>
      <c r="G93" s="103">
        <f t="shared" si="37"/>
        <v>44397.78</v>
      </c>
      <c r="H93" s="26"/>
      <c r="I93" s="104">
        <v>12</v>
      </c>
      <c r="J93" s="105">
        <v>3600</v>
      </c>
      <c r="K93" s="106">
        <f t="shared" si="29"/>
        <v>300</v>
      </c>
      <c r="L93" s="107">
        <v>12</v>
      </c>
      <c r="M93" s="105">
        <f>F93/V93*60</f>
        <v>3114.9220489977629</v>
      </c>
      <c r="N93" s="106">
        <f>M93/L93</f>
        <v>259.57683741648026</v>
      </c>
      <c r="O93" s="108">
        <f>L93-I93</f>
        <v>0</v>
      </c>
      <c r="P93" s="109">
        <f>N93-K93</f>
        <v>-40.423162583519741</v>
      </c>
      <c r="Q93" s="110">
        <f>N93/K93</f>
        <v>0.86525612472160085</v>
      </c>
      <c r="R93" s="307"/>
      <c r="S93" s="47">
        <v>0.78824074074074069</v>
      </c>
      <c r="T93" s="48">
        <v>0.80902777777777779</v>
      </c>
      <c r="U93" s="111">
        <v>4.7833333333331751</v>
      </c>
      <c r="V93" s="112">
        <v>29.933333333333429</v>
      </c>
      <c r="W93" s="113"/>
      <c r="X93" s="116"/>
      <c r="Y93" s="295"/>
      <c r="Z93" s="296"/>
      <c r="AA93" s="117">
        <f>M93-J93</f>
        <v>-485.07795100223711</v>
      </c>
      <c r="AB93" s="110">
        <f>M93/J93</f>
        <v>0.86525612472160085</v>
      </c>
      <c r="AC93" s="291"/>
    </row>
    <row r="94" spans="1:29" ht="15.75" customHeight="1">
      <c r="A94" s="302"/>
      <c r="B94" s="100"/>
      <c r="C94" s="293"/>
      <c r="D94" s="294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307"/>
      <c r="S94" s="47"/>
      <c r="T94" s="48"/>
      <c r="U94" s="111"/>
      <c r="V94" s="112"/>
      <c r="W94" s="113"/>
      <c r="X94" s="116"/>
      <c r="Y94" s="295"/>
      <c r="Z94" s="296"/>
      <c r="AA94" s="117"/>
      <c r="AB94" s="110"/>
      <c r="AC94" s="291"/>
    </row>
    <row r="95" spans="1:29" ht="15.75" customHeight="1">
      <c r="A95" s="302"/>
      <c r="B95" s="100"/>
      <c r="C95" s="293"/>
      <c r="D95" s="294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07"/>
      <c r="S95" s="47"/>
      <c r="T95" s="48"/>
      <c r="U95" s="111"/>
      <c r="V95" s="112"/>
      <c r="W95" s="113"/>
      <c r="X95" s="50"/>
      <c r="Y95" s="295"/>
      <c r="Z95" s="296"/>
      <c r="AA95" s="117"/>
      <c r="AB95" s="110"/>
      <c r="AC95" s="291"/>
    </row>
    <row r="96" spans="1:29" ht="15.75" customHeight="1">
      <c r="A96" s="302"/>
      <c r="B96" s="100"/>
      <c r="C96" s="293"/>
      <c r="D96" s="294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307"/>
      <c r="S96" s="47"/>
      <c r="T96" s="48"/>
      <c r="U96" s="111"/>
      <c r="V96" s="112"/>
      <c r="W96" s="113"/>
      <c r="X96" s="116"/>
      <c r="Y96" s="295"/>
      <c r="Z96" s="296"/>
      <c r="AA96" s="117"/>
      <c r="AB96" s="110"/>
      <c r="AC96" s="291"/>
    </row>
    <row r="97" spans="1:29" ht="15.75" customHeight="1">
      <c r="A97" s="302"/>
      <c r="B97" s="100"/>
      <c r="C97" s="293"/>
      <c r="D97" s="294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07"/>
      <c r="S97" s="47"/>
      <c r="T97" s="48"/>
      <c r="U97" s="111"/>
      <c r="V97" s="112"/>
      <c r="W97" s="113"/>
      <c r="X97" s="116"/>
      <c r="Y97" s="295"/>
      <c r="Z97" s="296"/>
      <c r="AA97" s="117"/>
      <c r="AB97" s="110"/>
      <c r="AC97" s="291"/>
    </row>
    <row r="98" spans="1:29" ht="15.75" customHeight="1">
      <c r="A98" s="302"/>
      <c r="B98" s="100"/>
      <c r="C98" s="293"/>
      <c r="D98" s="294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07"/>
      <c r="S98" s="47"/>
      <c r="T98" s="48"/>
      <c r="U98" s="111"/>
      <c r="V98" s="112"/>
      <c r="W98" s="126"/>
      <c r="X98" s="127"/>
      <c r="Y98" s="295"/>
      <c r="Z98" s="296"/>
      <c r="AA98" s="117"/>
      <c r="AB98" s="110"/>
      <c r="AC98" s="291"/>
    </row>
    <row r="99" spans="1:29" ht="15.75" customHeight="1">
      <c r="A99" s="302"/>
      <c r="B99" s="100"/>
      <c r="C99" s="293"/>
      <c r="D99" s="294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07"/>
      <c r="S99" s="47"/>
      <c r="T99" s="48"/>
      <c r="U99" s="111"/>
      <c r="V99" s="112"/>
      <c r="W99" s="126"/>
      <c r="X99" s="127"/>
      <c r="Y99" s="295"/>
      <c r="Z99" s="296"/>
      <c r="AA99" s="117"/>
      <c r="AB99" s="110"/>
      <c r="AC99" s="291"/>
    </row>
    <row r="100" spans="1:29" ht="15.75" customHeight="1">
      <c r="A100" s="302"/>
      <c r="B100" s="100"/>
      <c r="C100" s="293"/>
      <c r="D100" s="294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07"/>
      <c r="S100" s="47"/>
      <c r="T100" s="48"/>
      <c r="U100" s="111"/>
      <c r="V100" s="112"/>
      <c r="W100" s="126"/>
      <c r="X100" s="127"/>
      <c r="Y100" s="295"/>
      <c r="Z100" s="296"/>
      <c r="AA100" s="117"/>
      <c r="AB100" s="110"/>
      <c r="AC100" s="291"/>
    </row>
    <row r="101" spans="1:29" ht="15.75" customHeight="1">
      <c r="A101" s="302"/>
      <c r="B101" s="100"/>
      <c r="C101" s="293"/>
      <c r="D101" s="294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07"/>
      <c r="S101" s="47"/>
      <c r="T101" s="48"/>
      <c r="U101" s="111"/>
      <c r="V101" s="112"/>
      <c r="W101" s="126"/>
      <c r="X101" s="127"/>
      <c r="Y101" s="295"/>
      <c r="Z101" s="296"/>
      <c r="AA101" s="117"/>
      <c r="AB101" s="110"/>
      <c r="AC101" s="291"/>
    </row>
    <row r="102" spans="1:29" ht="15.75" customHeight="1">
      <c r="A102" s="302"/>
      <c r="B102" s="100"/>
      <c r="C102" s="293"/>
      <c r="D102" s="294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07"/>
      <c r="S102" s="47"/>
      <c r="T102" s="48"/>
      <c r="U102" s="111"/>
      <c r="V102" s="112"/>
      <c r="W102" s="126"/>
      <c r="X102" s="127"/>
      <c r="Y102" s="295"/>
      <c r="Z102" s="296"/>
      <c r="AA102" s="117"/>
      <c r="AB102" s="110"/>
      <c r="AC102" s="291"/>
    </row>
    <row r="103" spans="1:29" ht="15.75" customHeight="1">
      <c r="A103" s="302"/>
      <c r="B103" s="100"/>
      <c r="C103" s="293"/>
      <c r="D103" s="294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07"/>
      <c r="S103" s="47"/>
      <c r="T103" s="48"/>
      <c r="U103" s="111"/>
      <c r="V103" s="112"/>
      <c r="W103" s="126"/>
      <c r="X103" s="127"/>
      <c r="Y103" s="295"/>
      <c r="Z103" s="296"/>
      <c r="AA103" s="117"/>
      <c r="AB103" s="110"/>
      <c r="AC103" s="291"/>
    </row>
    <row r="104" spans="1:29" ht="15.75" customHeight="1">
      <c r="A104" s="302"/>
      <c r="B104" s="100"/>
      <c r="C104" s="293"/>
      <c r="D104" s="294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07"/>
      <c r="S104" s="47"/>
      <c r="T104" s="48"/>
      <c r="U104" s="111"/>
      <c r="V104" s="112"/>
      <c r="W104" s="126"/>
      <c r="X104" s="127"/>
      <c r="Y104" s="295"/>
      <c r="Z104" s="296"/>
      <c r="AA104" s="117"/>
      <c r="AB104" s="110"/>
      <c r="AC104" s="291"/>
    </row>
    <row r="105" spans="1:29" ht="15.75" customHeight="1">
      <c r="A105" s="302"/>
      <c r="B105" s="100"/>
      <c r="C105" s="293"/>
      <c r="D105" s="294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07"/>
      <c r="S105" s="119"/>
      <c r="T105" s="120"/>
      <c r="U105" s="130"/>
      <c r="V105" s="131"/>
      <c r="W105" s="126"/>
      <c r="X105" s="127"/>
      <c r="Y105" s="295"/>
      <c r="Z105" s="296"/>
      <c r="AA105" s="165"/>
      <c r="AB105" s="125"/>
      <c r="AC105" s="291"/>
    </row>
    <row r="106" spans="1:29" ht="15.75" customHeight="1" thickBot="1">
      <c r="A106" s="303"/>
      <c r="B106" s="133" t="s">
        <v>117</v>
      </c>
      <c r="C106" s="297"/>
      <c r="D106" s="297"/>
      <c r="E106" s="134"/>
      <c r="F106" s="167"/>
      <c r="G106" s="135"/>
      <c r="H106" s="69"/>
      <c r="I106" s="136">
        <f t="shared" ref="I106:J106" si="38">AVERAGE(I90:I105)</f>
        <v>14.25</v>
      </c>
      <c r="J106" s="137">
        <f t="shared" si="38"/>
        <v>3600</v>
      </c>
      <c r="K106" s="138">
        <f t="shared" ref="K106" si="39">J106/I106</f>
        <v>252.63157894736841</v>
      </c>
      <c r="L106" s="136">
        <f t="shared" ref="L106:M106" si="40">AVERAGE(L90:L105)</f>
        <v>14.25</v>
      </c>
      <c r="M106" s="137">
        <f t="shared" si="40"/>
        <v>3126.1493421928622</v>
      </c>
      <c r="N106" s="138">
        <f t="shared" ref="N106:N111" si="41">M106/L106</f>
        <v>219.37890120651664</v>
      </c>
      <c r="O106" s="139">
        <f t="shared" ref="O106:O111" si="42">L106-I106</f>
        <v>0</v>
      </c>
      <c r="P106" s="140">
        <f t="shared" ref="P106:P111" si="43">N106-K106</f>
        <v>-33.252677740851766</v>
      </c>
      <c r="Q106" s="141">
        <f t="shared" ref="Q106:Q111" si="44">N106/K106</f>
        <v>0.86837481727579513</v>
      </c>
      <c r="R106" s="308"/>
      <c r="S106" s="142">
        <f>S90</f>
        <v>0.70833333333333337</v>
      </c>
      <c r="T106" s="143">
        <f>INDEX(T90:T105,COUNTA(T90:T105))</f>
        <v>0.80902777777777779</v>
      </c>
      <c r="U106" s="144"/>
      <c r="V106" s="166"/>
      <c r="W106" s="167"/>
      <c r="X106" s="138"/>
      <c r="Y106" s="298"/>
      <c r="Z106" s="299"/>
      <c r="AA106" s="168">
        <f t="shared" ref="AA106:AA111" si="45">M106-J106</f>
        <v>-473.85065780713785</v>
      </c>
      <c r="AB106" s="141">
        <f t="shared" ref="AB106:AB111" si="46">M106/J106</f>
        <v>0.86837481727579502</v>
      </c>
      <c r="AC106" s="292"/>
    </row>
    <row r="107" spans="1:29" ht="15.75" customHeight="1">
      <c r="A107" s="311" t="s">
        <v>144</v>
      </c>
      <c r="B107" s="114" t="s">
        <v>120</v>
      </c>
      <c r="C107" s="304" t="s">
        <v>217</v>
      </c>
      <c r="D107" s="305"/>
      <c r="E107" s="147">
        <v>22.48</v>
      </c>
      <c r="F107" s="97">
        <v>2267</v>
      </c>
      <c r="G107" s="148">
        <f t="shared" ref="G107:G111" si="47">E107*F107</f>
        <v>50962.16</v>
      </c>
      <c r="H107" s="149"/>
      <c r="I107" s="150">
        <v>5</v>
      </c>
      <c r="J107" s="151">
        <v>3000</v>
      </c>
      <c r="K107" s="152">
        <f>J107/I107</f>
        <v>600</v>
      </c>
      <c r="L107" s="153">
        <v>5</v>
      </c>
      <c r="M107" s="151">
        <f>F107/V107*60</f>
        <v>2660.1043024771893</v>
      </c>
      <c r="N107" s="152">
        <f t="shared" si="41"/>
        <v>532.02086049543789</v>
      </c>
      <c r="O107" s="154">
        <f t="shared" si="42"/>
        <v>0</v>
      </c>
      <c r="P107" s="155">
        <f t="shared" si="43"/>
        <v>-67.979139504562113</v>
      </c>
      <c r="Q107" s="156">
        <f t="shared" si="44"/>
        <v>0.88670143415906311</v>
      </c>
      <c r="R107" s="306">
        <f>Q123</f>
        <v>0.89150384498344748</v>
      </c>
      <c r="S107" s="157">
        <v>0.70833333333333337</v>
      </c>
      <c r="T107" s="158">
        <v>0.74384259259259256</v>
      </c>
      <c r="U107" s="159"/>
      <c r="V107" s="160">
        <v>51.133333333333226</v>
      </c>
      <c r="W107" s="161"/>
      <c r="X107" s="162"/>
      <c r="Y107" s="309"/>
      <c r="Z107" s="310"/>
      <c r="AA107" s="115">
        <f t="shared" si="45"/>
        <v>-339.89569752281068</v>
      </c>
      <c r="AB107" s="156">
        <f t="shared" si="46"/>
        <v>0.88670143415906311</v>
      </c>
      <c r="AC107" s="290">
        <f>AB123</f>
        <v>0.89150384498344748</v>
      </c>
    </row>
    <row r="108" spans="1:29" ht="15.75" customHeight="1">
      <c r="A108" s="312"/>
      <c r="B108" s="100" t="s">
        <v>120</v>
      </c>
      <c r="C108" s="293" t="s">
        <v>148</v>
      </c>
      <c r="D108" s="294"/>
      <c r="E108" s="101">
        <v>24.54</v>
      </c>
      <c r="F108" s="102">
        <v>2291</v>
      </c>
      <c r="G108" s="103">
        <f t="shared" si="47"/>
        <v>56221.14</v>
      </c>
      <c r="H108" s="26"/>
      <c r="I108" s="104">
        <v>4</v>
      </c>
      <c r="J108" s="105">
        <v>3000</v>
      </c>
      <c r="K108" s="106">
        <f t="shared" ref="K108:K111" si="48">J108/I108</f>
        <v>750</v>
      </c>
      <c r="L108" s="107">
        <v>4</v>
      </c>
      <c r="M108" s="105">
        <f>F108/V108*60</f>
        <v>2660.5161290322567</v>
      </c>
      <c r="N108" s="106">
        <f t="shared" si="41"/>
        <v>665.12903225806417</v>
      </c>
      <c r="O108" s="108">
        <f t="shared" si="42"/>
        <v>0</v>
      </c>
      <c r="P108" s="109">
        <f t="shared" si="43"/>
        <v>-84.870967741935829</v>
      </c>
      <c r="Q108" s="110">
        <f t="shared" si="44"/>
        <v>0.88683870967741885</v>
      </c>
      <c r="R108" s="307"/>
      <c r="S108" s="47">
        <v>0.74745370370370368</v>
      </c>
      <c r="T108" s="48">
        <v>0.78333333333333333</v>
      </c>
      <c r="U108" s="111">
        <v>5.2000000000000135</v>
      </c>
      <c r="V108" s="112">
        <v>51.6666666666667</v>
      </c>
      <c r="W108" s="113"/>
      <c r="X108" s="116"/>
      <c r="Y108" s="295"/>
      <c r="Z108" s="296"/>
      <c r="AA108" s="117">
        <f t="shared" si="45"/>
        <v>-339.48387096774331</v>
      </c>
      <c r="AB108" s="110">
        <f t="shared" si="46"/>
        <v>0.88683870967741885</v>
      </c>
      <c r="AC108" s="291"/>
    </row>
    <row r="109" spans="1:29" ht="15.75" customHeight="1">
      <c r="A109" s="312"/>
      <c r="B109" s="100" t="s">
        <v>120</v>
      </c>
      <c r="C109" s="293" t="s">
        <v>146</v>
      </c>
      <c r="D109" s="294"/>
      <c r="E109" s="101">
        <v>18.18</v>
      </c>
      <c r="F109" s="102">
        <v>755</v>
      </c>
      <c r="G109" s="103">
        <f t="shared" si="47"/>
        <v>13725.9</v>
      </c>
      <c r="H109" s="26"/>
      <c r="I109" s="104">
        <v>4</v>
      </c>
      <c r="J109" s="105">
        <v>3300</v>
      </c>
      <c r="K109" s="106">
        <f t="shared" si="48"/>
        <v>825</v>
      </c>
      <c r="L109" s="107">
        <v>4</v>
      </c>
      <c r="M109" s="105">
        <f>F109/V109*60</f>
        <v>2947.9392624728944</v>
      </c>
      <c r="N109" s="106">
        <f t="shared" si="41"/>
        <v>736.98481561822359</v>
      </c>
      <c r="O109" s="108">
        <f t="shared" si="42"/>
        <v>0</v>
      </c>
      <c r="P109" s="109">
        <f t="shared" si="43"/>
        <v>-88.015184381776407</v>
      </c>
      <c r="Q109" s="110">
        <f t="shared" si="44"/>
        <v>0.89331492802208923</v>
      </c>
      <c r="R109" s="307"/>
      <c r="S109" s="47">
        <v>0.78680555555555554</v>
      </c>
      <c r="T109" s="48">
        <v>0.7974768518518518</v>
      </c>
      <c r="U109" s="111">
        <v>4.9999999999999822</v>
      </c>
      <c r="V109" s="112">
        <v>15.366666666666617</v>
      </c>
      <c r="W109" s="113"/>
      <c r="X109" s="116"/>
      <c r="Y109" s="295"/>
      <c r="Z109" s="296"/>
      <c r="AA109" s="117">
        <f t="shared" si="45"/>
        <v>-352.06073752710563</v>
      </c>
      <c r="AB109" s="110">
        <f t="shared" si="46"/>
        <v>0.89331492802208923</v>
      </c>
      <c r="AC109" s="291"/>
    </row>
    <row r="110" spans="1:29" ht="15.75" customHeight="1">
      <c r="A110" s="312"/>
      <c r="B110" s="100" t="s">
        <v>120</v>
      </c>
      <c r="C110" s="293" t="s">
        <v>145</v>
      </c>
      <c r="D110" s="294"/>
      <c r="E110" s="101">
        <v>16.7</v>
      </c>
      <c r="F110" s="102">
        <v>1509</v>
      </c>
      <c r="G110" s="103">
        <f t="shared" si="47"/>
        <v>25200.3</v>
      </c>
      <c r="H110" s="26"/>
      <c r="I110" s="104">
        <v>3</v>
      </c>
      <c r="J110" s="105">
        <v>3300</v>
      </c>
      <c r="K110" s="106">
        <f t="shared" si="48"/>
        <v>1100</v>
      </c>
      <c r="L110" s="107">
        <v>3</v>
      </c>
      <c r="M110" s="105">
        <f>F110/V110*60</f>
        <v>2950.787615426409</v>
      </c>
      <c r="N110" s="106">
        <f t="shared" si="41"/>
        <v>983.59587180880305</v>
      </c>
      <c r="O110" s="108">
        <f t="shared" si="42"/>
        <v>0</v>
      </c>
      <c r="P110" s="109">
        <f t="shared" si="43"/>
        <v>-116.40412819119695</v>
      </c>
      <c r="Q110" s="110">
        <f t="shared" si="44"/>
        <v>0.89417806528073007</v>
      </c>
      <c r="R110" s="307"/>
      <c r="S110" s="47">
        <v>0.80091435185185189</v>
      </c>
      <c r="T110" s="48">
        <v>0.82222222222222219</v>
      </c>
      <c r="U110" s="111">
        <v>4.9500000000001343</v>
      </c>
      <c r="V110" s="112">
        <v>30.683333333333227</v>
      </c>
      <c r="W110" s="113"/>
      <c r="X110" s="116"/>
      <c r="Y110" s="295"/>
      <c r="Z110" s="296"/>
      <c r="AA110" s="117">
        <f t="shared" si="45"/>
        <v>-349.21238457359095</v>
      </c>
      <c r="AB110" s="110">
        <f t="shared" si="46"/>
        <v>0.89417806528072996</v>
      </c>
      <c r="AC110" s="291"/>
    </row>
    <row r="111" spans="1:29" ht="15.75" customHeight="1">
      <c r="A111" s="312"/>
      <c r="B111" s="100" t="s">
        <v>120</v>
      </c>
      <c r="C111" s="293" t="s">
        <v>150</v>
      </c>
      <c r="D111" s="294"/>
      <c r="E111" s="101">
        <v>17.89</v>
      </c>
      <c r="F111" s="102">
        <v>4412</v>
      </c>
      <c r="G111" s="103">
        <f t="shared" si="47"/>
        <v>78930.680000000008</v>
      </c>
      <c r="H111" s="13"/>
      <c r="I111" s="104">
        <v>4</v>
      </c>
      <c r="J111" s="105">
        <v>3300</v>
      </c>
      <c r="K111" s="106">
        <f t="shared" si="48"/>
        <v>825</v>
      </c>
      <c r="L111" s="118">
        <v>4</v>
      </c>
      <c r="M111" s="105">
        <f>F111/V111*60</f>
        <v>2955.5638258280651</v>
      </c>
      <c r="N111" s="106">
        <f t="shared" si="41"/>
        <v>738.89095645701627</v>
      </c>
      <c r="O111" s="108">
        <f t="shared" si="42"/>
        <v>0</v>
      </c>
      <c r="P111" s="109">
        <f t="shared" si="43"/>
        <v>-86.109043542983727</v>
      </c>
      <c r="Q111" s="110">
        <f t="shared" si="44"/>
        <v>0.8956254017660803</v>
      </c>
      <c r="R111" s="307"/>
      <c r="S111" s="47">
        <v>0.82599537037037041</v>
      </c>
      <c r="T111" s="48">
        <v>0.8881944444444444</v>
      </c>
      <c r="U111" s="111">
        <v>5.4333333333334366</v>
      </c>
      <c r="V111" s="112">
        <v>89.566666666666549</v>
      </c>
      <c r="W111" s="113"/>
      <c r="X111" s="116"/>
      <c r="Y111" s="295"/>
      <c r="Z111" s="296"/>
      <c r="AA111" s="117">
        <f t="shared" si="45"/>
        <v>-344.43617417193491</v>
      </c>
      <c r="AB111" s="110">
        <f t="shared" si="46"/>
        <v>0.8956254017660803</v>
      </c>
      <c r="AC111" s="291"/>
    </row>
    <row r="112" spans="1:29" ht="15.75" customHeight="1">
      <c r="A112" s="312"/>
      <c r="B112" s="100"/>
      <c r="C112" s="293"/>
      <c r="D112" s="294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07"/>
      <c r="S112" s="47"/>
      <c r="T112" s="48"/>
      <c r="U112" s="111"/>
      <c r="V112" s="112"/>
      <c r="W112" s="113"/>
      <c r="X112" s="116"/>
      <c r="Y112" s="295"/>
      <c r="Z112" s="296"/>
      <c r="AA112" s="117"/>
      <c r="AB112" s="110"/>
      <c r="AC112" s="291"/>
    </row>
    <row r="113" spans="1:29" ht="15.75" customHeight="1">
      <c r="A113" s="312"/>
      <c r="B113" s="100"/>
      <c r="C113" s="293"/>
      <c r="D113" s="294"/>
      <c r="E113" s="101"/>
      <c r="F113" s="102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307"/>
      <c r="S113" s="47"/>
      <c r="T113" s="48"/>
      <c r="U113" s="111"/>
      <c r="V113" s="112"/>
      <c r="W113" s="113"/>
      <c r="X113" s="116"/>
      <c r="Y113" s="295"/>
      <c r="Z113" s="296"/>
      <c r="AA113" s="117"/>
      <c r="AB113" s="110"/>
      <c r="AC113" s="291"/>
    </row>
    <row r="114" spans="1:29" ht="15.75" customHeight="1">
      <c r="A114" s="312"/>
      <c r="B114" s="100"/>
      <c r="C114" s="293"/>
      <c r="D114" s="294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07"/>
      <c r="S114" s="47"/>
      <c r="T114" s="48"/>
      <c r="U114" s="111"/>
      <c r="V114" s="112"/>
      <c r="W114" s="113"/>
      <c r="X114" s="116"/>
      <c r="Y114" s="295"/>
      <c r="Z114" s="296"/>
      <c r="AA114" s="117"/>
      <c r="AB114" s="110"/>
      <c r="AC114" s="291"/>
    </row>
    <row r="115" spans="1:29" ht="15.75" customHeight="1">
      <c r="A115" s="312"/>
      <c r="B115" s="100"/>
      <c r="C115" s="293"/>
      <c r="D115" s="294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07"/>
      <c r="S115" s="47"/>
      <c r="T115" s="48"/>
      <c r="U115" s="111"/>
      <c r="V115" s="112"/>
      <c r="W115" s="113"/>
      <c r="X115" s="116"/>
      <c r="Y115" s="295"/>
      <c r="Z115" s="296"/>
      <c r="AA115" s="117"/>
      <c r="AB115" s="110"/>
      <c r="AC115" s="291"/>
    </row>
    <row r="116" spans="1:29" ht="15.75" customHeight="1">
      <c r="A116" s="312"/>
      <c r="B116" s="100"/>
      <c r="C116" s="293"/>
      <c r="D116" s="294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07"/>
      <c r="S116" s="47"/>
      <c r="T116" s="48"/>
      <c r="U116" s="111"/>
      <c r="V116" s="112"/>
      <c r="W116" s="113"/>
      <c r="X116" s="116"/>
      <c r="Y116" s="295"/>
      <c r="Z116" s="296"/>
      <c r="AA116" s="117"/>
      <c r="AB116" s="110"/>
      <c r="AC116" s="291"/>
    </row>
    <row r="117" spans="1:29" ht="15.75" customHeight="1">
      <c r="A117" s="312"/>
      <c r="B117" s="100"/>
      <c r="C117" s="293"/>
      <c r="D117" s="294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07"/>
      <c r="S117" s="47"/>
      <c r="T117" s="48"/>
      <c r="U117" s="111"/>
      <c r="V117" s="112"/>
      <c r="W117" s="113"/>
      <c r="X117" s="116"/>
      <c r="Y117" s="295"/>
      <c r="Z117" s="296"/>
      <c r="AA117" s="117"/>
      <c r="AB117" s="110"/>
      <c r="AC117" s="291"/>
    </row>
    <row r="118" spans="1:29" ht="15.75" customHeight="1">
      <c r="A118" s="312"/>
      <c r="B118" s="100"/>
      <c r="C118" s="293"/>
      <c r="D118" s="294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07"/>
      <c r="S118" s="47"/>
      <c r="T118" s="48"/>
      <c r="U118" s="111"/>
      <c r="V118" s="112"/>
      <c r="W118" s="113"/>
      <c r="X118" s="116"/>
      <c r="Y118" s="295"/>
      <c r="Z118" s="296"/>
      <c r="AA118" s="117"/>
      <c r="AB118" s="110"/>
      <c r="AC118" s="291"/>
    </row>
    <row r="119" spans="1:29" ht="15.75" customHeight="1">
      <c r="A119" s="312"/>
      <c r="B119" s="100"/>
      <c r="C119" s="293"/>
      <c r="D119" s="294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07"/>
      <c r="S119" s="47"/>
      <c r="T119" s="48"/>
      <c r="U119" s="111"/>
      <c r="V119" s="112"/>
      <c r="W119" s="113"/>
      <c r="X119" s="116"/>
      <c r="Y119" s="295"/>
      <c r="Z119" s="296"/>
      <c r="AA119" s="117"/>
      <c r="AB119" s="110"/>
      <c r="AC119" s="291"/>
    </row>
    <row r="120" spans="1:29" ht="15.75" customHeight="1">
      <c r="A120" s="312"/>
      <c r="B120" s="100"/>
      <c r="C120" s="293"/>
      <c r="D120" s="294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07"/>
      <c r="S120" s="47"/>
      <c r="T120" s="48"/>
      <c r="U120" s="111"/>
      <c r="V120" s="112"/>
      <c r="W120" s="113"/>
      <c r="X120" s="116"/>
      <c r="Y120" s="295"/>
      <c r="Z120" s="296"/>
      <c r="AA120" s="117"/>
      <c r="AB120" s="110"/>
      <c r="AC120" s="291"/>
    </row>
    <row r="121" spans="1:29" ht="15.75" customHeight="1">
      <c r="A121" s="312"/>
      <c r="B121" s="100"/>
      <c r="C121" s="293"/>
      <c r="D121" s="294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07"/>
      <c r="S121" s="47"/>
      <c r="T121" s="48"/>
      <c r="U121" s="111"/>
      <c r="V121" s="112"/>
      <c r="W121" s="113"/>
      <c r="X121" s="116"/>
      <c r="Y121" s="295"/>
      <c r="Z121" s="296"/>
      <c r="AA121" s="117"/>
      <c r="AB121" s="110"/>
      <c r="AC121" s="291"/>
    </row>
    <row r="122" spans="1:29" ht="15.75" customHeight="1">
      <c r="A122" s="312"/>
      <c r="B122" s="100"/>
      <c r="C122" s="293"/>
      <c r="D122" s="294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07"/>
      <c r="S122" s="119"/>
      <c r="T122" s="120"/>
      <c r="U122" s="130"/>
      <c r="V122" s="131"/>
      <c r="W122" s="126"/>
      <c r="X122" s="127"/>
      <c r="Y122" s="295"/>
      <c r="Z122" s="296"/>
      <c r="AA122" s="165"/>
      <c r="AB122" s="125"/>
      <c r="AC122" s="291"/>
    </row>
    <row r="123" spans="1:29" ht="15.75" customHeight="1" thickBot="1">
      <c r="A123" s="313"/>
      <c r="B123" s="133" t="s">
        <v>117</v>
      </c>
      <c r="C123" s="297"/>
      <c r="D123" s="297"/>
      <c r="E123" s="134"/>
      <c r="F123" s="99"/>
      <c r="G123" s="135"/>
      <c r="H123" s="69"/>
      <c r="I123" s="136">
        <f t="shared" ref="I123:J123" si="49">AVERAGE(I107:I122)</f>
        <v>4</v>
      </c>
      <c r="J123" s="137">
        <f t="shared" si="49"/>
        <v>3180</v>
      </c>
      <c r="K123" s="138">
        <f t="shared" ref="K123" si="50">J123/I123</f>
        <v>795</v>
      </c>
      <c r="L123" s="136">
        <f t="shared" ref="L123:M123" si="51">AVERAGE(L107:L122)</f>
        <v>4</v>
      </c>
      <c r="M123" s="137">
        <f t="shared" si="51"/>
        <v>2834.9822270473628</v>
      </c>
      <c r="N123" s="138">
        <f>M123/L123</f>
        <v>708.7455567618407</v>
      </c>
      <c r="O123" s="139">
        <f>L123-I123</f>
        <v>0</v>
      </c>
      <c r="P123" s="140">
        <f>N123-K123</f>
        <v>-86.254443238159297</v>
      </c>
      <c r="Q123" s="141">
        <f>N123/K123</f>
        <v>0.89150384498344748</v>
      </c>
      <c r="R123" s="308"/>
      <c r="S123" s="142">
        <f>S107</f>
        <v>0.70833333333333337</v>
      </c>
      <c r="T123" s="143">
        <f>INDEX(T107:T122,COUNTA(T107:T122))</f>
        <v>0.8881944444444444</v>
      </c>
      <c r="U123" s="144"/>
      <c r="V123" s="166"/>
      <c r="W123" s="99"/>
      <c r="X123" s="69"/>
      <c r="Y123" s="298"/>
      <c r="Z123" s="299"/>
      <c r="AA123" s="168">
        <f>M123-J123</f>
        <v>-345.01777295263719</v>
      </c>
      <c r="AB123" s="141">
        <f>M123/J123</f>
        <v>0.89150384498344748</v>
      </c>
      <c r="AC123" s="292"/>
    </row>
    <row r="124" spans="1:29" ht="15.75" customHeight="1">
      <c r="A124" s="300" t="s">
        <v>149</v>
      </c>
      <c r="B124" s="114" t="s">
        <v>120</v>
      </c>
      <c r="C124" s="304" t="s">
        <v>147</v>
      </c>
      <c r="D124" s="305"/>
      <c r="E124" s="147">
        <v>22.28</v>
      </c>
      <c r="F124" s="97">
        <v>1562</v>
      </c>
      <c r="G124" s="148">
        <f t="shared" ref="G124:G126" si="52">E124*F124</f>
        <v>34801.360000000001</v>
      </c>
      <c r="H124" s="149"/>
      <c r="I124" s="150">
        <v>5</v>
      </c>
      <c r="J124" s="151">
        <v>3300</v>
      </c>
      <c r="K124" s="152">
        <f>J124/I124</f>
        <v>660</v>
      </c>
      <c r="L124" s="153">
        <v>5</v>
      </c>
      <c r="M124" s="151">
        <f>F124/V124*60</f>
        <v>2947.1698113207531</v>
      </c>
      <c r="N124" s="152">
        <f>M124/L124</f>
        <v>589.43396226415064</v>
      </c>
      <c r="O124" s="154">
        <f>L124-I124</f>
        <v>0</v>
      </c>
      <c r="P124" s="155">
        <f>N124-K124</f>
        <v>-70.566037735849363</v>
      </c>
      <c r="Q124" s="156">
        <f>N124/K124</f>
        <v>0.89308176100628889</v>
      </c>
      <c r="R124" s="306">
        <f>Q140</f>
        <v>0.87942488363490856</v>
      </c>
      <c r="S124" s="157">
        <v>0.70847222222222217</v>
      </c>
      <c r="T124" s="158">
        <v>0.73055555555555551</v>
      </c>
      <c r="U124" s="159"/>
      <c r="V124" s="160">
        <v>31.800000000000015</v>
      </c>
      <c r="W124" s="161"/>
      <c r="X124" s="162"/>
      <c r="Y124" s="309"/>
      <c r="Z124" s="310"/>
      <c r="AA124" s="115">
        <f>M124-J124</f>
        <v>-352.83018867924693</v>
      </c>
      <c r="AB124" s="156">
        <f>M124/J124</f>
        <v>0.89308176100628878</v>
      </c>
      <c r="AC124" s="290">
        <f>AB140</f>
        <v>0.87942488363490856</v>
      </c>
    </row>
    <row r="125" spans="1:29" ht="15.75" customHeight="1">
      <c r="A125" s="301"/>
      <c r="B125" s="100" t="s">
        <v>120</v>
      </c>
      <c r="C125" s="293" t="s">
        <v>233</v>
      </c>
      <c r="D125" s="294"/>
      <c r="E125" s="101">
        <v>18.170000000000002</v>
      </c>
      <c r="F125" s="102">
        <v>3923</v>
      </c>
      <c r="G125" s="103">
        <f t="shared" si="52"/>
        <v>71280.91</v>
      </c>
      <c r="H125" s="26"/>
      <c r="I125" s="104">
        <v>4</v>
      </c>
      <c r="J125" s="105">
        <v>3300</v>
      </c>
      <c r="K125" s="106">
        <f t="shared" ref="K125:K162" si="53">J125/I125</f>
        <v>825</v>
      </c>
      <c r="L125" s="107">
        <v>4</v>
      </c>
      <c r="M125" s="105">
        <f>F125/V125*60</f>
        <v>2810.507462686568</v>
      </c>
      <c r="N125" s="106">
        <f>M125/L125</f>
        <v>702.62686567164201</v>
      </c>
      <c r="O125" s="108">
        <f>L125-I125</f>
        <v>0</v>
      </c>
      <c r="P125" s="109">
        <f>N125-K125</f>
        <v>-122.37313432835799</v>
      </c>
      <c r="Q125" s="110">
        <f>N125/K125</f>
        <v>0.85166892808683881</v>
      </c>
      <c r="R125" s="307"/>
      <c r="S125" s="47">
        <v>0.73420138888888886</v>
      </c>
      <c r="T125" s="48">
        <v>0.79236111111111107</v>
      </c>
      <c r="U125" s="111">
        <v>5.2500000000000213</v>
      </c>
      <c r="V125" s="112">
        <v>83.749999999999986</v>
      </c>
      <c r="W125" s="113"/>
      <c r="X125" s="116"/>
      <c r="Y125" s="295"/>
      <c r="Z125" s="296"/>
      <c r="AA125" s="117">
        <f>M125-J125</f>
        <v>-489.49253731343197</v>
      </c>
      <c r="AB125" s="110">
        <f>M125/J125</f>
        <v>0.85166892808683881</v>
      </c>
      <c r="AC125" s="291"/>
    </row>
    <row r="126" spans="1:29" ht="15.75" customHeight="1">
      <c r="A126" s="301"/>
      <c r="B126" s="100" t="s">
        <v>120</v>
      </c>
      <c r="C126" s="293" t="s">
        <v>151</v>
      </c>
      <c r="D126" s="294"/>
      <c r="E126" s="101">
        <v>16.66</v>
      </c>
      <c r="F126" s="102">
        <v>6333</v>
      </c>
      <c r="G126" s="103">
        <f t="shared" si="52"/>
        <v>105507.78</v>
      </c>
      <c r="H126" s="26"/>
      <c r="I126" s="104">
        <v>4</v>
      </c>
      <c r="J126" s="105">
        <v>3300</v>
      </c>
      <c r="K126" s="106">
        <f t="shared" si="53"/>
        <v>825</v>
      </c>
      <c r="L126" s="107">
        <v>4</v>
      </c>
      <c r="M126" s="105">
        <f>F126/V126*60</f>
        <v>2948.6290739782735</v>
      </c>
      <c r="N126" s="106">
        <f>M126/L126</f>
        <v>737.15726849456837</v>
      </c>
      <c r="O126" s="108">
        <f>L126-I126</f>
        <v>0</v>
      </c>
      <c r="P126" s="109">
        <f>N126-K126</f>
        <v>-87.84273150543163</v>
      </c>
      <c r="Q126" s="110">
        <f>N126/K126</f>
        <v>0.89352396181159799</v>
      </c>
      <c r="R126" s="307"/>
      <c r="S126" s="47">
        <v>0.79592592592592593</v>
      </c>
      <c r="T126" s="48">
        <v>0.88541666666666663</v>
      </c>
      <c r="U126" s="111">
        <v>5.1333333333333897</v>
      </c>
      <c r="V126" s="112">
        <v>128.86666666666662</v>
      </c>
      <c r="W126" s="113"/>
      <c r="X126" s="116"/>
      <c r="Y126" s="295"/>
      <c r="Z126" s="296"/>
      <c r="AA126" s="117">
        <f>M126-J126</f>
        <v>-351.37092602172652</v>
      </c>
      <c r="AB126" s="110">
        <f>M126/J126</f>
        <v>0.89352396181159799</v>
      </c>
      <c r="AC126" s="291"/>
    </row>
    <row r="127" spans="1:29" ht="15.75" customHeight="1">
      <c r="A127" s="301"/>
      <c r="B127" s="100"/>
      <c r="C127" s="293"/>
      <c r="D127" s="294"/>
      <c r="E127" s="101"/>
      <c r="F127" s="102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307"/>
      <c r="S127" s="47"/>
      <c r="T127" s="48"/>
      <c r="U127" s="111"/>
      <c r="V127" s="112"/>
      <c r="W127" s="113"/>
      <c r="X127" s="116"/>
      <c r="Y127" s="295"/>
      <c r="Z127" s="296"/>
      <c r="AA127" s="117"/>
      <c r="AB127" s="110"/>
      <c r="AC127" s="291"/>
    </row>
    <row r="128" spans="1:29" ht="15.75" customHeight="1">
      <c r="A128" s="302"/>
      <c r="B128" s="100"/>
      <c r="C128" s="293"/>
      <c r="D128" s="294"/>
      <c r="E128" s="101"/>
      <c r="F128" s="102"/>
      <c r="G128" s="103"/>
      <c r="H128" s="13"/>
      <c r="I128" s="104"/>
      <c r="J128" s="105"/>
      <c r="K128" s="106"/>
      <c r="L128" s="118"/>
      <c r="M128" s="105"/>
      <c r="N128" s="106"/>
      <c r="O128" s="108"/>
      <c r="P128" s="109"/>
      <c r="Q128" s="110"/>
      <c r="R128" s="307"/>
      <c r="S128" s="47"/>
      <c r="T128" s="48"/>
      <c r="U128" s="111"/>
      <c r="V128" s="112"/>
      <c r="W128" s="113"/>
      <c r="X128" s="116"/>
      <c r="Y128" s="295"/>
      <c r="Z128" s="296"/>
      <c r="AA128" s="117"/>
      <c r="AB128" s="110"/>
      <c r="AC128" s="291"/>
    </row>
    <row r="129" spans="1:29" ht="15.75" customHeight="1">
      <c r="A129" s="302"/>
      <c r="B129" s="100"/>
      <c r="C129" s="293"/>
      <c r="D129" s="294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07"/>
      <c r="S129" s="47"/>
      <c r="T129" s="48"/>
      <c r="U129" s="111"/>
      <c r="V129" s="112"/>
      <c r="W129" s="113"/>
      <c r="X129" s="116"/>
      <c r="Y129" s="295"/>
      <c r="Z129" s="296"/>
      <c r="AA129" s="117"/>
      <c r="AB129" s="110"/>
      <c r="AC129" s="291"/>
    </row>
    <row r="130" spans="1:29" ht="15.75" customHeight="1">
      <c r="A130" s="302"/>
      <c r="B130" s="100"/>
      <c r="C130" s="293"/>
      <c r="D130" s="294"/>
      <c r="E130" s="101"/>
      <c r="F130" s="102"/>
      <c r="G130" s="121"/>
      <c r="H130" s="62"/>
      <c r="I130" s="104"/>
      <c r="J130" s="105"/>
      <c r="K130" s="106"/>
      <c r="L130" s="118"/>
      <c r="M130" s="105"/>
      <c r="N130" s="106"/>
      <c r="O130" s="123"/>
      <c r="P130" s="124"/>
      <c r="Q130" s="125"/>
      <c r="R130" s="307"/>
      <c r="S130" s="47"/>
      <c r="T130" s="48"/>
      <c r="U130" s="111"/>
      <c r="V130" s="112"/>
      <c r="W130" s="113"/>
      <c r="X130" s="116"/>
      <c r="Y130" s="295"/>
      <c r="Z130" s="296"/>
      <c r="AA130" s="117"/>
      <c r="AB130" s="110"/>
      <c r="AC130" s="291"/>
    </row>
    <row r="131" spans="1:29" ht="15.75" customHeight="1">
      <c r="A131" s="302"/>
      <c r="B131" s="100"/>
      <c r="C131" s="293"/>
      <c r="D131" s="294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07"/>
      <c r="S131" s="47"/>
      <c r="T131" s="48"/>
      <c r="U131" s="111"/>
      <c r="V131" s="112"/>
      <c r="W131" s="113"/>
      <c r="X131" s="116"/>
      <c r="Y131" s="295"/>
      <c r="Z131" s="296"/>
      <c r="AA131" s="117"/>
      <c r="AB131" s="110"/>
      <c r="AC131" s="291"/>
    </row>
    <row r="132" spans="1:29" ht="15.75" customHeight="1">
      <c r="A132" s="302"/>
      <c r="B132" s="100"/>
      <c r="C132" s="293"/>
      <c r="D132" s="294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07"/>
      <c r="S132" s="47"/>
      <c r="T132" s="48"/>
      <c r="U132" s="111"/>
      <c r="V132" s="112"/>
      <c r="W132" s="113"/>
      <c r="X132" s="116"/>
      <c r="Y132" s="295"/>
      <c r="Z132" s="296"/>
      <c r="AA132" s="117"/>
      <c r="AB132" s="110"/>
      <c r="AC132" s="291"/>
    </row>
    <row r="133" spans="1:29" ht="15.75" customHeight="1">
      <c r="A133" s="302"/>
      <c r="B133" s="100"/>
      <c r="C133" s="293"/>
      <c r="D133" s="294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07"/>
      <c r="S133" s="47"/>
      <c r="T133" s="48"/>
      <c r="U133" s="111"/>
      <c r="V133" s="112"/>
      <c r="W133" s="113"/>
      <c r="X133" s="116"/>
      <c r="Y133" s="295"/>
      <c r="Z133" s="296"/>
      <c r="AA133" s="117"/>
      <c r="AB133" s="110"/>
      <c r="AC133" s="291"/>
    </row>
    <row r="134" spans="1:29" ht="15.75" customHeight="1">
      <c r="A134" s="302"/>
      <c r="B134" s="100"/>
      <c r="C134" s="293"/>
      <c r="D134" s="294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07"/>
      <c r="S134" s="47"/>
      <c r="T134" s="48"/>
      <c r="U134" s="111"/>
      <c r="V134" s="112"/>
      <c r="W134" s="126"/>
      <c r="X134" s="127"/>
      <c r="Y134" s="295"/>
      <c r="Z134" s="296"/>
      <c r="AA134" s="117"/>
      <c r="AB134" s="110"/>
      <c r="AC134" s="291"/>
    </row>
    <row r="135" spans="1:29" ht="15.75" customHeight="1">
      <c r="A135" s="302"/>
      <c r="B135" s="100"/>
      <c r="C135" s="293"/>
      <c r="D135" s="294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07"/>
      <c r="S135" s="47"/>
      <c r="T135" s="48"/>
      <c r="U135" s="111"/>
      <c r="V135" s="112"/>
      <c r="W135" s="126"/>
      <c r="X135" s="127"/>
      <c r="Y135" s="295"/>
      <c r="Z135" s="296"/>
      <c r="AA135" s="117"/>
      <c r="AB135" s="110"/>
      <c r="AC135" s="291"/>
    </row>
    <row r="136" spans="1:29" ht="15.75" customHeight="1">
      <c r="A136" s="302"/>
      <c r="B136" s="100"/>
      <c r="C136" s="293"/>
      <c r="D136" s="294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07"/>
      <c r="S136" s="47"/>
      <c r="T136" s="48"/>
      <c r="U136" s="111"/>
      <c r="V136" s="112"/>
      <c r="W136" s="126"/>
      <c r="X136" s="127"/>
      <c r="Y136" s="295"/>
      <c r="Z136" s="296"/>
      <c r="AA136" s="117"/>
      <c r="AB136" s="110"/>
      <c r="AC136" s="291"/>
    </row>
    <row r="137" spans="1:29" ht="15.75" customHeight="1">
      <c r="A137" s="302"/>
      <c r="B137" s="100"/>
      <c r="C137" s="293"/>
      <c r="D137" s="294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07"/>
      <c r="S137" s="47"/>
      <c r="T137" s="48"/>
      <c r="U137" s="111"/>
      <c r="V137" s="112"/>
      <c r="W137" s="126"/>
      <c r="X137" s="127"/>
      <c r="Y137" s="295"/>
      <c r="Z137" s="296"/>
      <c r="AA137" s="117"/>
      <c r="AB137" s="110"/>
      <c r="AC137" s="291"/>
    </row>
    <row r="138" spans="1:29" ht="15.75" customHeight="1">
      <c r="A138" s="302"/>
      <c r="B138" s="100"/>
      <c r="C138" s="293"/>
      <c r="D138" s="294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07"/>
      <c r="S138" s="47"/>
      <c r="T138" s="48"/>
      <c r="U138" s="111"/>
      <c r="V138" s="112"/>
      <c r="W138" s="126"/>
      <c r="X138" s="127"/>
      <c r="Y138" s="295"/>
      <c r="Z138" s="296"/>
      <c r="AA138" s="117"/>
      <c r="AB138" s="110"/>
      <c r="AC138" s="291"/>
    </row>
    <row r="139" spans="1:29" ht="15.75" customHeight="1">
      <c r="A139" s="302"/>
      <c r="B139" s="100"/>
      <c r="C139" s="293"/>
      <c r="D139" s="294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07"/>
      <c r="S139" s="119"/>
      <c r="T139" s="120"/>
      <c r="U139" s="130"/>
      <c r="V139" s="131"/>
      <c r="W139" s="126"/>
      <c r="X139" s="127"/>
      <c r="Y139" s="295"/>
      <c r="Z139" s="296"/>
      <c r="AA139" s="165"/>
      <c r="AB139" s="125"/>
      <c r="AC139" s="291"/>
    </row>
    <row r="140" spans="1:29" ht="15.75" customHeight="1" thickBot="1">
      <c r="A140" s="303"/>
      <c r="B140" s="133" t="s">
        <v>117</v>
      </c>
      <c r="C140" s="297"/>
      <c r="D140" s="297"/>
      <c r="E140" s="134"/>
      <c r="F140" s="99"/>
      <c r="G140" s="135"/>
      <c r="H140" s="69"/>
      <c r="I140" s="136">
        <f t="shared" ref="I140:J140" si="54">AVERAGE(I124:I139)</f>
        <v>4.333333333333333</v>
      </c>
      <c r="J140" s="137">
        <f t="shared" si="54"/>
        <v>3300</v>
      </c>
      <c r="K140" s="138">
        <f t="shared" ref="K140" si="55">J140/I140</f>
        <v>761.53846153846155</v>
      </c>
      <c r="L140" s="136">
        <f t="shared" ref="L140:M140" si="56">AVERAGE(L124:L139)</f>
        <v>4.333333333333333</v>
      </c>
      <c r="M140" s="137">
        <f t="shared" si="56"/>
        <v>2902.1021159951983</v>
      </c>
      <c r="N140" s="138">
        <f>M140/L140</f>
        <v>669.71587292196887</v>
      </c>
      <c r="O140" s="139">
        <f>L140-I140</f>
        <v>0</v>
      </c>
      <c r="P140" s="140">
        <f>N140-K140</f>
        <v>-91.822588616492681</v>
      </c>
      <c r="Q140" s="141">
        <f>N140/K140</f>
        <v>0.87942488363490856</v>
      </c>
      <c r="R140" s="308"/>
      <c r="S140" s="142">
        <f>S124</f>
        <v>0.70847222222222217</v>
      </c>
      <c r="T140" s="143">
        <f>INDEX(T124:T139,COUNTA(T124:T139))</f>
        <v>0.88541666666666663</v>
      </c>
      <c r="U140" s="144"/>
      <c r="V140" s="166"/>
      <c r="W140" s="99"/>
      <c r="X140" s="69"/>
      <c r="Y140" s="298"/>
      <c r="Z140" s="299"/>
      <c r="AA140" s="168">
        <f>M140-J140</f>
        <v>-397.89788400480165</v>
      </c>
      <c r="AB140" s="141">
        <f>M140/J140</f>
        <v>0.87942488363490856</v>
      </c>
      <c r="AC140" s="292"/>
    </row>
    <row r="141" spans="1:29" ht="15.75" customHeight="1">
      <c r="A141" s="311" t="s">
        <v>152</v>
      </c>
      <c r="B141" s="114" t="s">
        <v>120</v>
      </c>
      <c r="C141" s="304" t="s">
        <v>153</v>
      </c>
      <c r="D141" s="305"/>
      <c r="E141" s="147">
        <v>14.03</v>
      </c>
      <c r="F141" s="97">
        <v>2794</v>
      </c>
      <c r="G141" s="148">
        <f t="shared" ref="G141:G144" si="57">E141*F141</f>
        <v>39199.82</v>
      </c>
      <c r="H141" s="149">
        <v>2</v>
      </c>
      <c r="I141" s="150">
        <v>3</v>
      </c>
      <c r="J141" s="151">
        <v>3000</v>
      </c>
      <c r="K141" s="152">
        <f>J141/I141</f>
        <v>1000</v>
      </c>
      <c r="L141" s="153">
        <v>3</v>
      </c>
      <c r="M141" s="151">
        <f>F141/V141*60</f>
        <v>2685.1041110517926</v>
      </c>
      <c r="N141" s="152">
        <f>M141/L141</f>
        <v>895.03470368393084</v>
      </c>
      <c r="O141" s="154">
        <f>L141-I141</f>
        <v>0</v>
      </c>
      <c r="P141" s="155">
        <f>N141-K141</f>
        <v>-104.96529631606916</v>
      </c>
      <c r="Q141" s="156">
        <f>N141/K141</f>
        <v>0.89503470368393079</v>
      </c>
      <c r="R141" s="306">
        <f>Q157</f>
        <v>0.88694233438288217</v>
      </c>
      <c r="S141" s="157">
        <v>0.70833333333333337</v>
      </c>
      <c r="T141" s="158">
        <v>0.75168981481481478</v>
      </c>
      <c r="U141" s="159"/>
      <c r="V141" s="160">
        <v>62.433333333333238</v>
      </c>
      <c r="W141" s="161"/>
      <c r="X141" s="162"/>
      <c r="Y141" s="309"/>
      <c r="Z141" s="310"/>
      <c r="AA141" s="115">
        <f>M141-J141</f>
        <v>-314.89588894820736</v>
      </c>
      <c r="AB141" s="156">
        <f>M141/J141</f>
        <v>0.8950347036839309</v>
      </c>
      <c r="AC141" s="290">
        <f>AB157</f>
        <v>0.88694233438288217</v>
      </c>
    </row>
    <row r="142" spans="1:29" ht="15.75" customHeight="1">
      <c r="A142" s="312"/>
      <c r="B142" s="100" t="s">
        <v>120</v>
      </c>
      <c r="C142" s="293" t="s">
        <v>154</v>
      </c>
      <c r="D142" s="294"/>
      <c r="E142" s="101">
        <v>18.18</v>
      </c>
      <c r="F142" s="102">
        <v>1640</v>
      </c>
      <c r="G142" s="103">
        <f t="shared" si="57"/>
        <v>29815.200000000001</v>
      </c>
      <c r="H142" s="26"/>
      <c r="I142" s="104">
        <v>4</v>
      </c>
      <c r="J142" s="105">
        <v>3000</v>
      </c>
      <c r="K142" s="106">
        <f t="shared" si="53"/>
        <v>750</v>
      </c>
      <c r="L142" s="107">
        <v>4</v>
      </c>
      <c r="M142" s="105">
        <f>F142/V142*60</f>
        <v>2687.3008648156642</v>
      </c>
      <c r="N142" s="106">
        <f>M142/L142</f>
        <v>671.82521620391606</v>
      </c>
      <c r="O142" s="108">
        <f>L142-I142</f>
        <v>0</v>
      </c>
      <c r="P142" s="109">
        <f>N142-K142</f>
        <v>-78.174783796083943</v>
      </c>
      <c r="Q142" s="110">
        <f>N142/K142</f>
        <v>0.89576695493855474</v>
      </c>
      <c r="R142" s="307"/>
      <c r="S142" s="47">
        <v>0.7620717592592593</v>
      </c>
      <c r="T142" s="48">
        <v>0.78749999999999998</v>
      </c>
      <c r="U142" s="111">
        <v>14.950000000000099</v>
      </c>
      <c r="V142" s="112">
        <v>36.616666666666582</v>
      </c>
      <c r="W142" s="113"/>
      <c r="X142" s="116"/>
      <c r="Y142" s="295"/>
      <c r="Z142" s="296"/>
      <c r="AA142" s="117">
        <f>M142-J142</f>
        <v>-312.69913518433577</v>
      </c>
      <c r="AB142" s="110">
        <f>M142/J142</f>
        <v>0.89576695493855474</v>
      </c>
      <c r="AC142" s="291"/>
    </row>
    <row r="143" spans="1:29" ht="15.75" customHeight="1">
      <c r="A143" s="312"/>
      <c r="B143" s="100" t="s">
        <v>120</v>
      </c>
      <c r="C143" s="293" t="s">
        <v>155</v>
      </c>
      <c r="D143" s="294"/>
      <c r="E143" s="101">
        <v>14.28</v>
      </c>
      <c r="F143" s="102">
        <v>4084</v>
      </c>
      <c r="G143" s="103">
        <f t="shared" si="57"/>
        <v>58319.519999999997</v>
      </c>
      <c r="H143" s="26">
        <v>2</v>
      </c>
      <c r="I143" s="104">
        <v>3</v>
      </c>
      <c r="J143" s="105">
        <v>3600</v>
      </c>
      <c r="K143" s="106">
        <f t="shared" si="53"/>
        <v>1200</v>
      </c>
      <c r="L143" s="107">
        <v>3</v>
      </c>
      <c r="M143" s="105">
        <f>F143/V143*60</f>
        <v>3117.557251908398</v>
      </c>
      <c r="N143" s="106">
        <f>M143/L143</f>
        <v>1039.1857506361328</v>
      </c>
      <c r="O143" s="108">
        <f>L143-I143</f>
        <v>0</v>
      </c>
      <c r="P143" s="109">
        <f>N143-K143</f>
        <v>-160.81424936386725</v>
      </c>
      <c r="Q143" s="110">
        <f>N143/K143</f>
        <v>0.86598812553011062</v>
      </c>
      <c r="R143" s="307"/>
      <c r="S143" s="47">
        <v>0.79819444444444443</v>
      </c>
      <c r="T143" s="48">
        <v>0.85277777777777775</v>
      </c>
      <c r="U143" s="111">
        <v>15.400000000000009</v>
      </c>
      <c r="V143" s="112">
        <v>78.59999999999998</v>
      </c>
      <c r="W143" s="113">
        <v>0.85277777777777775</v>
      </c>
      <c r="X143" s="116">
        <v>0.90575231481481477</v>
      </c>
      <c r="Y143" s="295"/>
      <c r="Z143" s="296"/>
      <c r="AA143" s="117">
        <f>M143-J143</f>
        <v>-482.44274809160197</v>
      </c>
      <c r="AB143" s="110">
        <f>M143/J143</f>
        <v>0.86598812553011051</v>
      </c>
      <c r="AC143" s="291"/>
    </row>
    <row r="144" spans="1:29" ht="15.75" customHeight="1">
      <c r="A144" s="312"/>
      <c r="B144" s="100" t="s">
        <v>120</v>
      </c>
      <c r="C144" s="293" t="s">
        <v>153</v>
      </c>
      <c r="D144" s="294"/>
      <c r="E144" s="101">
        <v>14.03</v>
      </c>
      <c r="F144" s="102">
        <v>3568</v>
      </c>
      <c r="G144" s="103">
        <f t="shared" si="57"/>
        <v>50059.040000000001</v>
      </c>
      <c r="H144" s="26"/>
      <c r="I144" s="104">
        <v>3</v>
      </c>
      <c r="J144" s="105">
        <v>3000</v>
      </c>
      <c r="K144" s="106">
        <f t="shared" si="53"/>
        <v>1000</v>
      </c>
      <c r="L144" s="107">
        <v>3</v>
      </c>
      <c r="M144" s="105">
        <f>F144/V144*60</f>
        <v>2685.5111854484599</v>
      </c>
      <c r="N144" s="106">
        <f>M144/L144</f>
        <v>895.17039514948658</v>
      </c>
      <c r="O144" s="108">
        <f>L144-I144</f>
        <v>0</v>
      </c>
      <c r="P144" s="109">
        <f>N144-K144</f>
        <v>-104.82960485051342</v>
      </c>
      <c r="Q144" s="110">
        <f>N144/K144</f>
        <v>0.8951703951494866</v>
      </c>
      <c r="R144" s="307"/>
      <c r="S144" s="47">
        <v>0.90575231481481477</v>
      </c>
      <c r="T144" s="48">
        <v>0.96111111111111114</v>
      </c>
      <c r="U144" s="111">
        <v>76.283333333333317</v>
      </c>
      <c r="V144" s="112">
        <v>79.716666666666768</v>
      </c>
      <c r="W144" s="113"/>
      <c r="X144" s="116"/>
      <c r="Y144" s="295"/>
      <c r="Z144" s="296"/>
      <c r="AA144" s="117">
        <f>M144-J144</f>
        <v>-314.48881455154014</v>
      </c>
      <c r="AB144" s="110">
        <f>M144/J144</f>
        <v>0.8951703951494866</v>
      </c>
      <c r="AC144" s="291"/>
    </row>
    <row r="145" spans="1:29" ht="15.75" customHeight="1">
      <c r="A145" s="312"/>
      <c r="B145" s="100"/>
      <c r="C145" s="293"/>
      <c r="D145" s="294"/>
      <c r="E145" s="101"/>
      <c r="F145" s="102"/>
      <c r="G145" s="103"/>
      <c r="H145" s="13"/>
      <c r="I145" s="104"/>
      <c r="J145" s="105"/>
      <c r="K145" s="106"/>
      <c r="L145" s="118"/>
      <c r="M145" s="105"/>
      <c r="N145" s="106"/>
      <c r="O145" s="108"/>
      <c r="P145" s="109"/>
      <c r="Q145" s="110"/>
      <c r="R145" s="307"/>
      <c r="S145" s="47"/>
      <c r="T145" s="48"/>
      <c r="U145" s="111"/>
      <c r="V145" s="112"/>
      <c r="W145" s="113"/>
      <c r="X145" s="116"/>
      <c r="Y145" s="295"/>
      <c r="Z145" s="296"/>
      <c r="AA145" s="117"/>
      <c r="AB145" s="110"/>
      <c r="AC145" s="291"/>
    </row>
    <row r="146" spans="1:29" ht="15.75" customHeight="1">
      <c r="A146" s="312"/>
      <c r="B146" s="100"/>
      <c r="C146" s="293"/>
      <c r="D146" s="294"/>
      <c r="E146" s="101"/>
      <c r="F146" s="102"/>
      <c r="G146" s="121"/>
      <c r="H146" s="122"/>
      <c r="I146" s="104"/>
      <c r="J146" s="105"/>
      <c r="K146" s="106"/>
      <c r="L146" s="107"/>
      <c r="M146" s="105"/>
      <c r="N146" s="106"/>
      <c r="O146" s="108"/>
      <c r="P146" s="109"/>
      <c r="Q146" s="110"/>
      <c r="R146" s="307"/>
      <c r="S146" s="47"/>
      <c r="T146" s="48"/>
      <c r="U146" s="111"/>
      <c r="V146" s="112"/>
      <c r="W146" s="113"/>
      <c r="X146" s="116"/>
      <c r="Y146" s="295"/>
      <c r="Z146" s="296"/>
      <c r="AA146" s="117"/>
      <c r="AB146" s="110"/>
      <c r="AC146" s="291"/>
    </row>
    <row r="147" spans="1:29" ht="15.75" customHeight="1">
      <c r="A147" s="312"/>
      <c r="B147" s="100"/>
      <c r="C147" s="293"/>
      <c r="D147" s="294"/>
      <c r="E147" s="101"/>
      <c r="F147" s="102"/>
      <c r="G147" s="121"/>
      <c r="H147" s="62"/>
      <c r="I147" s="104"/>
      <c r="J147" s="105"/>
      <c r="K147" s="106"/>
      <c r="L147" s="118"/>
      <c r="M147" s="105"/>
      <c r="N147" s="106"/>
      <c r="O147" s="123"/>
      <c r="P147" s="124"/>
      <c r="Q147" s="125"/>
      <c r="R147" s="307"/>
      <c r="S147" s="47"/>
      <c r="T147" s="48"/>
      <c r="U147" s="111"/>
      <c r="V147" s="112"/>
      <c r="W147" s="113"/>
      <c r="X147" s="116"/>
      <c r="Y147" s="295"/>
      <c r="Z147" s="296"/>
      <c r="AA147" s="117"/>
      <c r="AB147" s="110"/>
      <c r="AC147" s="291"/>
    </row>
    <row r="148" spans="1:29" ht="15.75" customHeight="1">
      <c r="A148" s="312"/>
      <c r="B148" s="100"/>
      <c r="C148" s="293"/>
      <c r="D148" s="294"/>
      <c r="E148" s="101"/>
      <c r="F148" s="102"/>
      <c r="G148" s="121"/>
      <c r="H148" s="62"/>
      <c r="I148" s="104"/>
      <c r="J148" s="105"/>
      <c r="K148" s="106"/>
      <c r="L148" s="118"/>
      <c r="M148" s="105"/>
      <c r="N148" s="106"/>
      <c r="O148" s="123"/>
      <c r="P148" s="124"/>
      <c r="Q148" s="125"/>
      <c r="R148" s="307"/>
      <c r="S148" s="47"/>
      <c r="T148" s="48"/>
      <c r="U148" s="111"/>
      <c r="V148" s="112"/>
      <c r="W148" s="113"/>
      <c r="X148" s="116"/>
      <c r="Y148" s="295"/>
      <c r="Z148" s="296"/>
      <c r="AA148" s="117"/>
      <c r="AB148" s="110"/>
      <c r="AC148" s="291"/>
    </row>
    <row r="149" spans="1:29" ht="15.75" customHeight="1">
      <c r="A149" s="312"/>
      <c r="B149" s="100"/>
      <c r="C149" s="293"/>
      <c r="D149" s="294"/>
      <c r="E149" s="101"/>
      <c r="F149" s="102"/>
      <c r="G149" s="121"/>
      <c r="H149" s="62"/>
      <c r="I149" s="104"/>
      <c r="J149" s="105"/>
      <c r="K149" s="106"/>
      <c r="L149" s="118"/>
      <c r="M149" s="105"/>
      <c r="N149" s="106"/>
      <c r="O149" s="123"/>
      <c r="P149" s="124"/>
      <c r="Q149" s="125"/>
      <c r="R149" s="307"/>
      <c r="S149" s="47"/>
      <c r="T149" s="48"/>
      <c r="U149" s="111"/>
      <c r="V149" s="112"/>
      <c r="W149" s="113"/>
      <c r="X149" s="116"/>
      <c r="Y149" s="295"/>
      <c r="Z149" s="296"/>
      <c r="AA149" s="117"/>
      <c r="AB149" s="110"/>
      <c r="AC149" s="291"/>
    </row>
    <row r="150" spans="1:29" ht="15.75" customHeight="1">
      <c r="A150" s="312"/>
      <c r="B150" s="100"/>
      <c r="C150" s="293"/>
      <c r="D150" s="294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307"/>
      <c r="S150" s="47"/>
      <c r="T150" s="48"/>
      <c r="U150" s="111"/>
      <c r="V150" s="112"/>
      <c r="W150" s="113"/>
      <c r="X150" s="116"/>
      <c r="Y150" s="295"/>
      <c r="Z150" s="296"/>
      <c r="AA150" s="117"/>
      <c r="AB150" s="110"/>
      <c r="AC150" s="291"/>
    </row>
    <row r="151" spans="1:29" ht="15.75" customHeight="1">
      <c r="A151" s="312"/>
      <c r="B151" s="100"/>
      <c r="C151" s="293"/>
      <c r="D151" s="294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307"/>
      <c r="S151" s="47"/>
      <c r="T151" s="48"/>
      <c r="U151" s="111"/>
      <c r="V151" s="112"/>
      <c r="W151" s="126"/>
      <c r="X151" s="127"/>
      <c r="Y151" s="295"/>
      <c r="Z151" s="296"/>
      <c r="AA151" s="117"/>
      <c r="AB151" s="110"/>
      <c r="AC151" s="291"/>
    </row>
    <row r="152" spans="1:29" ht="15.75" customHeight="1">
      <c r="A152" s="312"/>
      <c r="B152" s="100"/>
      <c r="C152" s="293"/>
      <c r="D152" s="294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307"/>
      <c r="S152" s="47"/>
      <c r="T152" s="48"/>
      <c r="U152" s="111"/>
      <c r="V152" s="112"/>
      <c r="W152" s="126"/>
      <c r="X152" s="127"/>
      <c r="Y152" s="295"/>
      <c r="Z152" s="296"/>
      <c r="AA152" s="117"/>
      <c r="AB152" s="110"/>
      <c r="AC152" s="291"/>
    </row>
    <row r="153" spans="1:29" ht="15.75" customHeight="1">
      <c r="A153" s="312"/>
      <c r="B153" s="100"/>
      <c r="C153" s="293"/>
      <c r="D153" s="294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307"/>
      <c r="S153" s="47"/>
      <c r="T153" s="48"/>
      <c r="U153" s="111"/>
      <c r="V153" s="112"/>
      <c r="W153" s="126"/>
      <c r="X153" s="127"/>
      <c r="Y153" s="295"/>
      <c r="Z153" s="296"/>
      <c r="AA153" s="117"/>
      <c r="AB153" s="110"/>
      <c r="AC153" s="291"/>
    </row>
    <row r="154" spans="1:29" ht="15.75" customHeight="1">
      <c r="A154" s="312"/>
      <c r="B154" s="100"/>
      <c r="C154" s="293"/>
      <c r="D154" s="294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307"/>
      <c r="S154" s="47"/>
      <c r="T154" s="48"/>
      <c r="U154" s="111"/>
      <c r="V154" s="112"/>
      <c r="W154" s="126"/>
      <c r="X154" s="127"/>
      <c r="Y154" s="295"/>
      <c r="Z154" s="296"/>
      <c r="AA154" s="117"/>
      <c r="AB154" s="110"/>
      <c r="AC154" s="291"/>
    </row>
    <row r="155" spans="1:29" ht="15.75" customHeight="1">
      <c r="A155" s="312"/>
      <c r="B155" s="100"/>
      <c r="C155" s="293"/>
      <c r="D155" s="294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307"/>
      <c r="S155" s="47"/>
      <c r="T155" s="48"/>
      <c r="U155" s="111"/>
      <c r="V155" s="112"/>
      <c r="W155" s="126"/>
      <c r="X155" s="127"/>
      <c r="Y155" s="295"/>
      <c r="Z155" s="296"/>
      <c r="AA155" s="117"/>
      <c r="AB155" s="110"/>
      <c r="AC155" s="291"/>
    </row>
    <row r="156" spans="1:29" ht="15.75" customHeight="1">
      <c r="A156" s="312"/>
      <c r="B156" s="100"/>
      <c r="C156" s="293"/>
      <c r="D156" s="294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307"/>
      <c r="S156" s="119"/>
      <c r="T156" s="120"/>
      <c r="U156" s="130"/>
      <c r="V156" s="131"/>
      <c r="W156" s="126"/>
      <c r="X156" s="127"/>
      <c r="Y156" s="295"/>
      <c r="Z156" s="296"/>
      <c r="AA156" s="165"/>
      <c r="AB156" s="125"/>
      <c r="AC156" s="291"/>
    </row>
    <row r="157" spans="1:29" ht="15.75" customHeight="1" thickBot="1">
      <c r="A157" s="313"/>
      <c r="B157" s="133" t="s">
        <v>117</v>
      </c>
      <c r="C157" s="297"/>
      <c r="D157" s="297"/>
      <c r="E157" s="134"/>
      <c r="F157" s="99"/>
      <c r="G157" s="135"/>
      <c r="H157" s="69"/>
      <c r="I157" s="136">
        <f t="shared" ref="I157:J157" si="58">AVERAGE(I141:I156)</f>
        <v>3.25</v>
      </c>
      <c r="J157" s="137">
        <f t="shared" si="58"/>
        <v>3150</v>
      </c>
      <c r="K157" s="138">
        <f t="shared" ref="K157" si="59">J157/I157</f>
        <v>969.23076923076928</v>
      </c>
      <c r="L157" s="136">
        <f t="shared" ref="L157:M157" si="60">AVERAGE(L141:L156)</f>
        <v>3.25</v>
      </c>
      <c r="M157" s="137">
        <f t="shared" si="60"/>
        <v>2793.8683533060789</v>
      </c>
      <c r="N157" s="138">
        <f t="shared" ref="N157:N162" si="61">M157/L157</f>
        <v>859.65180101725502</v>
      </c>
      <c r="O157" s="139">
        <f t="shared" ref="O157:O162" si="62">L157-I157</f>
        <v>0</v>
      </c>
      <c r="P157" s="140">
        <f t="shared" ref="P157:P162" si="63">N157-K157</f>
        <v>-109.57896821351426</v>
      </c>
      <c r="Q157" s="141">
        <f t="shared" ref="Q157:Q162" si="64">N157/K157</f>
        <v>0.88694233438288217</v>
      </c>
      <c r="R157" s="308"/>
      <c r="S157" s="142">
        <f>S141</f>
        <v>0.70833333333333337</v>
      </c>
      <c r="T157" s="143">
        <f>INDEX(T141:T156,COUNTA(T141:T156))</f>
        <v>0.96111111111111114</v>
      </c>
      <c r="U157" s="144"/>
      <c r="V157" s="166"/>
      <c r="W157" s="99"/>
      <c r="X157" s="69"/>
      <c r="Y157" s="298"/>
      <c r="Z157" s="299"/>
      <c r="AA157" s="168">
        <f t="shared" ref="AA157:AA162" si="65">M157-J157</f>
        <v>-356.13164669392108</v>
      </c>
      <c r="AB157" s="141">
        <f t="shared" ref="AB157:AB162" si="66">M157/J157</f>
        <v>0.88694233438288217</v>
      </c>
      <c r="AC157" s="292"/>
    </row>
    <row r="158" spans="1:29" ht="15.75" customHeight="1">
      <c r="A158" s="300" t="s">
        <v>156</v>
      </c>
      <c r="B158" s="114" t="s">
        <v>120</v>
      </c>
      <c r="C158" s="304" t="s">
        <v>157</v>
      </c>
      <c r="D158" s="305"/>
      <c r="E158" s="147">
        <v>18.18</v>
      </c>
      <c r="F158" s="97">
        <v>3015</v>
      </c>
      <c r="G158" s="148">
        <f t="shared" ref="G158:G162" si="67">E158*F158</f>
        <v>54812.7</v>
      </c>
      <c r="H158" s="149"/>
      <c r="I158" s="150">
        <v>3</v>
      </c>
      <c r="J158" s="151">
        <v>3600</v>
      </c>
      <c r="K158" s="152">
        <f>J158/I158</f>
        <v>1200</v>
      </c>
      <c r="L158" s="153">
        <v>3</v>
      </c>
      <c r="M158" s="151">
        <f>F158/V158*60</f>
        <v>3119.8620293187696</v>
      </c>
      <c r="N158" s="152">
        <f t="shared" si="61"/>
        <v>1039.9540097729232</v>
      </c>
      <c r="O158" s="154">
        <f t="shared" si="62"/>
        <v>0</v>
      </c>
      <c r="P158" s="155">
        <f t="shared" si="63"/>
        <v>-160.0459902270768</v>
      </c>
      <c r="Q158" s="156">
        <f t="shared" si="64"/>
        <v>0.86662834147743595</v>
      </c>
      <c r="R158" s="306">
        <f>Q174</f>
        <v>0.87370816381183303</v>
      </c>
      <c r="S158" s="157">
        <v>0.70834490740740741</v>
      </c>
      <c r="T158" s="158">
        <v>0.74861111111111112</v>
      </c>
      <c r="U158" s="159"/>
      <c r="V158" s="160">
        <v>57.983333333333334</v>
      </c>
      <c r="W158" s="158"/>
      <c r="X158" s="169"/>
      <c r="Y158" s="309"/>
      <c r="Z158" s="310"/>
      <c r="AA158" s="171">
        <f t="shared" si="65"/>
        <v>-480.1379706812304</v>
      </c>
      <c r="AB158" s="156">
        <f t="shared" si="66"/>
        <v>0.86662834147743595</v>
      </c>
      <c r="AC158" s="290">
        <f>AB174</f>
        <v>0.87370816381183292</v>
      </c>
    </row>
    <row r="159" spans="1:29" ht="15.75" customHeight="1">
      <c r="A159" s="301"/>
      <c r="B159" s="100" t="s">
        <v>120</v>
      </c>
      <c r="C159" s="293" t="s">
        <v>158</v>
      </c>
      <c r="D159" s="294"/>
      <c r="E159" s="101">
        <v>18.18</v>
      </c>
      <c r="F159" s="102">
        <v>1183</v>
      </c>
      <c r="G159" s="103">
        <f t="shared" si="67"/>
        <v>21506.94</v>
      </c>
      <c r="H159" s="26"/>
      <c r="I159" s="104">
        <v>3</v>
      </c>
      <c r="J159" s="105">
        <v>3600</v>
      </c>
      <c r="K159" s="106">
        <f t="shared" si="53"/>
        <v>1200</v>
      </c>
      <c r="L159" s="107">
        <v>3</v>
      </c>
      <c r="M159" s="105">
        <f>F159/V159*60</f>
        <v>3119.9999999999945</v>
      </c>
      <c r="N159" s="106">
        <f t="shared" si="61"/>
        <v>1039.9999999999982</v>
      </c>
      <c r="O159" s="108">
        <f t="shared" si="62"/>
        <v>0</v>
      </c>
      <c r="P159" s="109">
        <f t="shared" si="63"/>
        <v>-160.00000000000182</v>
      </c>
      <c r="Q159" s="110">
        <f t="shared" si="64"/>
        <v>0.86666666666666514</v>
      </c>
      <c r="R159" s="307"/>
      <c r="S159" s="47">
        <v>0.75920138888888888</v>
      </c>
      <c r="T159" s="48">
        <v>0.77500000000000002</v>
      </c>
      <c r="U159" s="111">
        <v>15.249999999999986</v>
      </c>
      <c r="V159" s="112">
        <v>22.750000000000039</v>
      </c>
      <c r="W159" s="113"/>
      <c r="X159" s="13"/>
      <c r="Y159" s="295"/>
      <c r="Z159" s="296"/>
      <c r="AA159" s="172">
        <f t="shared" si="65"/>
        <v>-480.00000000000546</v>
      </c>
      <c r="AB159" s="110">
        <f t="shared" si="66"/>
        <v>0.86666666666666514</v>
      </c>
      <c r="AC159" s="291"/>
    </row>
    <row r="160" spans="1:29" ht="15.75" customHeight="1">
      <c r="A160" s="301"/>
      <c r="B160" s="100" t="s">
        <v>120</v>
      </c>
      <c r="C160" s="293" t="s">
        <v>159</v>
      </c>
      <c r="D160" s="294"/>
      <c r="E160" s="101">
        <v>24.82</v>
      </c>
      <c r="F160" s="102">
        <v>2425</v>
      </c>
      <c r="G160" s="103">
        <f t="shared" si="67"/>
        <v>60188.5</v>
      </c>
      <c r="H160" s="26"/>
      <c r="I160" s="104">
        <v>4</v>
      </c>
      <c r="J160" s="105">
        <v>3300</v>
      </c>
      <c r="K160" s="106">
        <f t="shared" si="53"/>
        <v>825</v>
      </c>
      <c r="L160" s="107">
        <v>4</v>
      </c>
      <c r="M160" s="105">
        <f>F160/V160*60</f>
        <v>2922.6648811516575</v>
      </c>
      <c r="N160" s="106">
        <f t="shared" si="61"/>
        <v>730.66622028791437</v>
      </c>
      <c r="O160" s="108">
        <f t="shared" si="62"/>
        <v>0</v>
      </c>
      <c r="P160" s="109">
        <f t="shared" si="63"/>
        <v>-94.333779712085629</v>
      </c>
      <c r="Q160" s="110">
        <f t="shared" si="64"/>
        <v>0.88565602459141135</v>
      </c>
      <c r="R160" s="307"/>
      <c r="S160" s="47">
        <v>0.7855671296296296</v>
      </c>
      <c r="T160" s="48">
        <v>0.82013888888888886</v>
      </c>
      <c r="U160" s="111">
        <v>15.216666666666594</v>
      </c>
      <c r="V160" s="112">
        <v>49.783333333333331</v>
      </c>
      <c r="W160" s="113"/>
      <c r="X160" s="13"/>
      <c r="Y160" s="295"/>
      <c r="Z160" s="296"/>
      <c r="AA160" s="172">
        <f t="shared" si="65"/>
        <v>-377.33511884834252</v>
      </c>
      <c r="AB160" s="110">
        <f t="shared" si="66"/>
        <v>0.88565602459141135</v>
      </c>
      <c r="AC160" s="291"/>
    </row>
    <row r="161" spans="1:29" ht="15.75" customHeight="1">
      <c r="A161" s="301"/>
      <c r="B161" s="100" t="s">
        <v>120</v>
      </c>
      <c r="C161" s="293" t="s">
        <v>160</v>
      </c>
      <c r="D161" s="294"/>
      <c r="E161" s="101">
        <v>25.03</v>
      </c>
      <c r="F161" s="102">
        <v>1880</v>
      </c>
      <c r="G161" s="103">
        <f t="shared" si="67"/>
        <v>47056.4</v>
      </c>
      <c r="H161" s="26"/>
      <c r="I161" s="104">
        <v>4</v>
      </c>
      <c r="J161" s="105">
        <v>3300</v>
      </c>
      <c r="K161" s="106">
        <f t="shared" si="53"/>
        <v>825</v>
      </c>
      <c r="L161" s="107">
        <v>4</v>
      </c>
      <c r="M161" s="105">
        <f>F161/V161*60</f>
        <v>2922.279792746117</v>
      </c>
      <c r="N161" s="106">
        <f t="shared" si="61"/>
        <v>730.56994818652925</v>
      </c>
      <c r="O161" s="108">
        <f t="shared" si="62"/>
        <v>0</v>
      </c>
      <c r="P161" s="109">
        <f t="shared" si="63"/>
        <v>-94.430051813470754</v>
      </c>
      <c r="Q161" s="110">
        <f t="shared" si="64"/>
        <v>0.88553933113518701</v>
      </c>
      <c r="R161" s="307"/>
      <c r="S161" s="47">
        <v>0.83083333333333331</v>
      </c>
      <c r="T161" s="48">
        <v>0.85763888888888884</v>
      </c>
      <c r="U161" s="111">
        <v>15.400000000000009</v>
      </c>
      <c r="V161" s="112">
        <v>38.599999999999959</v>
      </c>
      <c r="W161" s="113">
        <v>0.85763888888888884</v>
      </c>
      <c r="X161" s="116">
        <v>0.90987268518518516</v>
      </c>
      <c r="Y161" s="295"/>
      <c r="Z161" s="296"/>
      <c r="AA161" s="172">
        <f t="shared" si="65"/>
        <v>-377.72020725388302</v>
      </c>
      <c r="AB161" s="110">
        <f t="shared" si="66"/>
        <v>0.88553933113518701</v>
      </c>
      <c r="AC161" s="291"/>
    </row>
    <row r="162" spans="1:29" ht="15.75" customHeight="1">
      <c r="A162" s="302"/>
      <c r="B162" s="100" t="s">
        <v>120</v>
      </c>
      <c r="C162" s="293" t="s">
        <v>155</v>
      </c>
      <c r="D162" s="294"/>
      <c r="E162" s="101">
        <v>14.28</v>
      </c>
      <c r="F162" s="102">
        <v>3730</v>
      </c>
      <c r="G162" s="103">
        <f t="shared" si="67"/>
        <v>53264.399999999994</v>
      </c>
      <c r="H162" s="13"/>
      <c r="I162" s="104">
        <v>3</v>
      </c>
      <c r="J162" s="105">
        <v>3600</v>
      </c>
      <c r="K162" s="106">
        <f t="shared" si="53"/>
        <v>1200</v>
      </c>
      <c r="L162" s="118">
        <v>3</v>
      </c>
      <c r="M162" s="105">
        <f>F162/V162*60</f>
        <v>3117.7153471093529</v>
      </c>
      <c r="N162" s="106">
        <f t="shared" si="61"/>
        <v>1039.2384490364509</v>
      </c>
      <c r="O162" s="108">
        <f t="shared" si="62"/>
        <v>0</v>
      </c>
      <c r="P162" s="109">
        <f t="shared" si="63"/>
        <v>-160.7615509635491</v>
      </c>
      <c r="Q162" s="110">
        <f t="shared" si="64"/>
        <v>0.86603204086370911</v>
      </c>
      <c r="R162" s="307"/>
      <c r="S162" s="47">
        <v>0.90987268518518516</v>
      </c>
      <c r="T162" s="48">
        <v>0.95972222222222225</v>
      </c>
      <c r="U162" s="111">
        <v>75.216666666666697</v>
      </c>
      <c r="V162" s="112">
        <v>71.783333333333417</v>
      </c>
      <c r="W162" s="113"/>
      <c r="X162" s="116"/>
      <c r="Y162" s="295"/>
      <c r="Z162" s="296"/>
      <c r="AA162" s="172">
        <f t="shared" si="65"/>
        <v>-482.28465289064707</v>
      </c>
      <c r="AB162" s="110">
        <f t="shared" si="66"/>
        <v>0.86603204086370911</v>
      </c>
      <c r="AC162" s="291"/>
    </row>
    <row r="163" spans="1:29" ht="15.75" customHeight="1">
      <c r="A163" s="302"/>
      <c r="B163" s="100"/>
      <c r="C163" s="293"/>
      <c r="D163" s="294"/>
      <c r="E163" s="101"/>
      <c r="F163" s="102"/>
      <c r="G163" s="121"/>
      <c r="H163" s="122"/>
      <c r="I163" s="104"/>
      <c r="J163" s="105"/>
      <c r="K163" s="106"/>
      <c r="L163" s="107"/>
      <c r="M163" s="105"/>
      <c r="N163" s="106"/>
      <c r="O163" s="108"/>
      <c r="P163" s="109"/>
      <c r="Q163" s="110"/>
      <c r="R163" s="307"/>
      <c r="S163" s="47"/>
      <c r="T163" s="48"/>
      <c r="U163" s="111"/>
      <c r="V163" s="112"/>
      <c r="W163" s="113"/>
      <c r="X163" s="50"/>
      <c r="Y163" s="295"/>
      <c r="Z163" s="296"/>
      <c r="AA163" s="172"/>
      <c r="AB163" s="110"/>
      <c r="AC163" s="291"/>
    </row>
    <row r="164" spans="1:29" ht="15.75" customHeight="1">
      <c r="A164" s="302"/>
      <c r="B164" s="100"/>
      <c r="C164" s="293"/>
      <c r="D164" s="294"/>
      <c r="E164" s="101"/>
      <c r="F164" s="102"/>
      <c r="G164" s="121"/>
      <c r="H164" s="62"/>
      <c r="I164" s="104"/>
      <c r="J164" s="105"/>
      <c r="K164" s="106"/>
      <c r="L164" s="118"/>
      <c r="M164" s="105"/>
      <c r="N164" s="106"/>
      <c r="O164" s="123"/>
      <c r="P164" s="124"/>
      <c r="Q164" s="125"/>
      <c r="R164" s="307"/>
      <c r="S164" s="47"/>
      <c r="T164" s="48"/>
      <c r="U164" s="111"/>
      <c r="V164" s="112"/>
      <c r="W164" s="113"/>
      <c r="X164" s="116"/>
      <c r="Y164" s="295"/>
      <c r="Z164" s="296"/>
      <c r="AA164" s="172"/>
      <c r="AB164" s="110"/>
      <c r="AC164" s="291"/>
    </row>
    <row r="165" spans="1:29" ht="15.75" customHeight="1">
      <c r="A165" s="302"/>
      <c r="B165" s="100"/>
      <c r="C165" s="293"/>
      <c r="D165" s="294"/>
      <c r="E165" s="101"/>
      <c r="F165" s="102"/>
      <c r="G165" s="121"/>
      <c r="H165" s="62"/>
      <c r="I165" s="104"/>
      <c r="J165" s="105"/>
      <c r="K165" s="106"/>
      <c r="L165" s="118"/>
      <c r="M165" s="105"/>
      <c r="N165" s="106"/>
      <c r="O165" s="123"/>
      <c r="P165" s="124"/>
      <c r="Q165" s="125"/>
      <c r="R165" s="307"/>
      <c r="S165" s="47"/>
      <c r="T165" s="48"/>
      <c r="U165" s="111"/>
      <c r="V165" s="112"/>
      <c r="W165" s="113"/>
      <c r="X165" s="116"/>
      <c r="Y165" s="295"/>
      <c r="Z165" s="296"/>
      <c r="AA165" s="172"/>
      <c r="AB165" s="110"/>
      <c r="AC165" s="291"/>
    </row>
    <row r="166" spans="1:29" ht="15.75" customHeight="1">
      <c r="A166" s="302"/>
      <c r="B166" s="100"/>
      <c r="C166" s="293"/>
      <c r="D166" s="294"/>
      <c r="E166" s="101"/>
      <c r="F166" s="102"/>
      <c r="G166" s="121"/>
      <c r="H166" s="62"/>
      <c r="I166" s="104"/>
      <c r="J166" s="105"/>
      <c r="K166" s="106"/>
      <c r="L166" s="118"/>
      <c r="M166" s="105"/>
      <c r="N166" s="106"/>
      <c r="O166" s="123"/>
      <c r="P166" s="124"/>
      <c r="Q166" s="125"/>
      <c r="R166" s="307"/>
      <c r="S166" s="47"/>
      <c r="T166" s="48"/>
      <c r="U166" s="111"/>
      <c r="V166" s="112"/>
      <c r="W166" s="126"/>
      <c r="X166" s="127"/>
      <c r="Y166" s="295"/>
      <c r="Z166" s="296"/>
      <c r="AA166" s="172"/>
      <c r="AB166" s="110"/>
      <c r="AC166" s="291"/>
    </row>
    <row r="167" spans="1:29" ht="15.75" customHeight="1">
      <c r="A167" s="302"/>
      <c r="B167" s="100"/>
      <c r="C167" s="293"/>
      <c r="D167" s="294"/>
      <c r="E167" s="101"/>
      <c r="F167" s="102"/>
      <c r="G167" s="121"/>
      <c r="H167" s="62"/>
      <c r="I167" s="104"/>
      <c r="J167" s="105"/>
      <c r="K167" s="106"/>
      <c r="L167" s="118"/>
      <c r="M167" s="105"/>
      <c r="N167" s="106"/>
      <c r="O167" s="123"/>
      <c r="P167" s="124"/>
      <c r="Q167" s="125"/>
      <c r="R167" s="307"/>
      <c r="S167" s="47"/>
      <c r="T167" s="48"/>
      <c r="U167" s="111"/>
      <c r="V167" s="112"/>
      <c r="W167" s="126"/>
      <c r="X167" s="127"/>
      <c r="Y167" s="295"/>
      <c r="Z167" s="296"/>
      <c r="AA167" s="172"/>
      <c r="AB167" s="110"/>
      <c r="AC167" s="291"/>
    </row>
    <row r="168" spans="1:29" ht="15.75" customHeight="1">
      <c r="A168" s="302"/>
      <c r="B168" s="100"/>
      <c r="C168" s="293"/>
      <c r="D168" s="294"/>
      <c r="E168" s="101"/>
      <c r="F168" s="102"/>
      <c r="G168" s="121"/>
      <c r="H168" s="62"/>
      <c r="I168" s="104"/>
      <c r="J168" s="105"/>
      <c r="K168" s="106"/>
      <c r="L168" s="118"/>
      <c r="M168" s="105"/>
      <c r="N168" s="106"/>
      <c r="O168" s="123"/>
      <c r="P168" s="124"/>
      <c r="Q168" s="125"/>
      <c r="R168" s="307"/>
      <c r="S168" s="47"/>
      <c r="T168" s="48"/>
      <c r="U168" s="111"/>
      <c r="V168" s="112"/>
      <c r="W168" s="126"/>
      <c r="X168" s="127"/>
      <c r="Y168" s="295"/>
      <c r="Z168" s="296"/>
      <c r="AA168" s="172"/>
      <c r="AB168" s="110"/>
      <c r="AC168" s="291"/>
    </row>
    <row r="169" spans="1:29" ht="15.75" customHeight="1">
      <c r="A169" s="302"/>
      <c r="B169" s="100"/>
      <c r="C169" s="293"/>
      <c r="D169" s="294"/>
      <c r="E169" s="101"/>
      <c r="F169" s="102"/>
      <c r="G169" s="121"/>
      <c r="H169" s="62"/>
      <c r="I169" s="104"/>
      <c r="J169" s="105"/>
      <c r="K169" s="106"/>
      <c r="L169" s="118"/>
      <c r="M169" s="105"/>
      <c r="N169" s="106"/>
      <c r="O169" s="123"/>
      <c r="P169" s="124"/>
      <c r="Q169" s="125"/>
      <c r="R169" s="307"/>
      <c r="S169" s="47"/>
      <c r="T169" s="48"/>
      <c r="U169" s="111"/>
      <c r="V169" s="112"/>
      <c r="W169" s="126"/>
      <c r="X169" s="127"/>
      <c r="Y169" s="295"/>
      <c r="Z169" s="296"/>
      <c r="AA169" s="172"/>
      <c r="AB169" s="110"/>
      <c r="AC169" s="291"/>
    </row>
    <row r="170" spans="1:29" ht="15.75" customHeight="1">
      <c r="A170" s="302"/>
      <c r="B170" s="100"/>
      <c r="C170" s="293"/>
      <c r="D170" s="294"/>
      <c r="E170" s="101"/>
      <c r="F170" s="102"/>
      <c r="G170" s="121"/>
      <c r="H170" s="62"/>
      <c r="I170" s="104"/>
      <c r="J170" s="105"/>
      <c r="K170" s="106"/>
      <c r="L170" s="118"/>
      <c r="M170" s="105"/>
      <c r="N170" s="106"/>
      <c r="O170" s="123"/>
      <c r="P170" s="124"/>
      <c r="Q170" s="125"/>
      <c r="R170" s="307"/>
      <c r="S170" s="47"/>
      <c r="T170" s="48"/>
      <c r="U170" s="111"/>
      <c r="V170" s="112"/>
      <c r="W170" s="126"/>
      <c r="X170" s="127"/>
      <c r="Y170" s="295"/>
      <c r="Z170" s="296"/>
      <c r="AA170" s="172"/>
      <c r="AB170" s="110"/>
      <c r="AC170" s="291"/>
    </row>
    <row r="171" spans="1:29" ht="15.75" customHeight="1">
      <c r="A171" s="302"/>
      <c r="B171" s="100"/>
      <c r="C171" s="293"/>
      <c r="D171" s="294"/>
      <c r="E171" s="101"/>
      <c r="F171" s="102"/>
      <c r="G171" s="121"/>
      <c r="H171" s="62"/>
      <c r="I171" s="104"/>
      <c r="J171" s="105"/>
      <c r="K171" s="106"/>
      <c r="L171" s="118"/>
      <c r="M171" s="105"/>
      <c r="N171" s="106"/>
      <c r="O171" s="123"/>
      <c r="P171" s="124"/>
      <c r="Q171" s="125"/>
      <c r="R171" s="307"/>
      <c r="S171" s="47"/>
      <c r="T171" s="48"/>
      <c r="U171" s="111"/>
      <c r="V171" s="112"/>
      <c r="W171" s="113"/>
      <c r="X171" s="116"/>
      <c r="Y171" s="295"/>
      <c r="Z171" s="296"/>
      <c r="AA171" s="172"/>
      <c r="AB171" s="110"/>
      <c r="AC171" s="291"/>
    </row>
    <row r="172" spans="1:29" ht="15.75" customHeight="1">
      <c r="A172" s="302"/>
      <c r="B172" s="100"/>
      <c r="C172" s="293"/>
      <c r="D172" s="294"/>
      <c r="E172" s="101"/>
      <c r="F172" s="102"/>
      <c r="G172" s="121"/>
      <c r="H172" s="62"/>
      <c r="I172" s="104"/>
      <c r="J172" s="105"/>
      <c r="K172" s="106"/>
      <c r="L172" s="118"/>
      <c r="M172" s="105"/>
      <c r="N172" s="106"/>
      <c r="O172" s="123"/>
      <c r="P172" s="124"/>
      <c r="Q172" s="125"/>
      <c r="R172" s="307"/>
      <c r="S172" s="47"/>
      <c r="T172" s="48"/>
      <c r="U172" s="111"/>
      <c r="V172" s="112"/>
      <c r="W172" s="126"/>
      <c r="X172" s="127"/>
      <c r="Y172" s="295"/>
      <c r="Z172" s="296"/>
      <c r="AA172" s="172"/>
      <c r="AB172" s="110"/>
      <c r="AC172" s="291"/>
    </row>
    <row r="173" spans="1:29" ht="15.75" customHeight="1">
      <c r="A173" s="302"/>
      <c r="B173" s="100"/>
      <c r="C173" s="293"/>
      <c r="D173" s="294"/>
      <c r="E173" s="170"/>
      <c r="F173" s="102"/>
      <c r="G173" s="129"/>
      <c r="H173" s="62"/>
      <c r="I173" s="104"/>
      <c r="J173" s="105"/>
      <c r="K173" s="106"/>
      <c r="L173" s="118"/>
      <c r="M173" s="105"/>
      <c r="N173" s="106"/>
      <c r="O173" s="123"/>
      <c r="P173" s="124"/>
      <c r="Q173" s="125"/>
      <c r="R173" s="307"/>
      <c r="S173" s="119"/>
      <c r="T173" s="120"/>
      <c r="U173" s="130"/>
      <c r="V173" s="131"/>
      <c r="W173" s="126"/>
      <c r="X173" s="127"/>
      <c r="Y173" s="295"/>
      <c r="Z173" s="296"/>
      <c r="AA173" s="173"/>
      <c r="AB173" s="125"/>
      <c r="AC173" s="291"/>
    </row>
    <row r="174" spans="1:29" ht="15.75" customHeight="1" thickBot="1">
      <c r="A174" s="303"/>
      <c r="B174" s="133" t="s">
        <v>117</v>
      </c>
      <c r="C174" s="297"/>
      <c r="D174" s="297"/>
      <c r="E174" s="134"/>
      <c r="F174" s="167"/>
      <c r="G174" s="135"/>
      <c r="H174" s="69"/>
      <c r="I174" s="136">
        <f t="shared" ref="I174:J174" si="68">AVERAGE(I158:I173)</f>
        <v>3.4</v>
      </c>
      <c r="J174" s="137">
        <f t="shared" si="68"/>
        <v>3480</v>
      </c>
      <c r="K174" s="138">
        <f t="shared" ref="K174" si="69">J174/I174</f>
        <v>1023.5294117647059</v>
      </c>
      <c r="L174" s="136">
        <f t="shared" ref="L174:M174" si="70">AVERAGE(L158:L173)</f>
        <v>3.4</v>
      </c>
      <c r="M174" s="137">
        <f t="shared" si="70"/>
        <v>3040.5044100651785</v>
      </c>
      <c r="N174" s="138">
        <f>M174/L174</f>
        <v>894.26600296034667</v>
      </c>
      <c r="O174" s="139">
        <f>L174-I174</f>
        <v>0</v>
      </c>
      <c r="P174" s="140">
        <f>N174-K174</f>
        <v>-129.26340880435919</v>
      </c>
      <c r="Q174" s="141">
        <f>N174/K174</f>
        <v>0.87370816381183303</v>
      </c>
      <c r="R174" s="308"/>
      <c r="S174" s="142">
        <f>S158</f>
        <v>0.70834490740740741</v>
      </c>
      <c r="T174" s="143">
        <f>INDEX(T158:T173,COUNTA(T158:T173))</f>
        <v>0.95972222222222225</v>
      </c>
      <c r="U174" s="144"/>
      <c r="V174" s="166"/>
      <c r="W174" s="167"/>
      <c r="X174" s="138"/>
      <c r="Y174" s="298"/>
      <c r="Z174" s="299"/>
      <c r="AA174" s="174">
        <f>M174-J174</f>
        <v>-439.49558993482151</v>
      </c>
      <c r="AB174" s="141">
        <f>M174/J174</f>
        <v>0.87370816381183292</v>
      </c>
      <c r="AC174" s="292"/>
    </row>
    <row r="176" spans="1:29">
      <c r="Y176" s="289" t="s">
        <v>161</v>
      </c>
      <c r="Z176" s="289"/>
    </row>
    <row r="177" spans="25:26">
      <c r="Y177" s="289" t="s">
        <v>162</v>
      </c>
      <c r="Z177" s="289"/>
    </row>
    <row r="178" spans="25:26">
      <c r="Y178" s="289" t="s">
        <v>163</v>
      </c>
      <c r="Z178" s="289"/>
    </row>
    <row r="179" spans="25:26">
      <c r="Y179" s="289" t="s">
        <v>164</v>
      </c>
      <c r="Z179" s="289"/>
    </row>
    <row r="180" spans="25:26">
      <c r="Y180" s="289" t="s">
        <v>165</v>
      </c>
      <c r="Z180" s="289"/>
    </row>
    <row r="181" spans="25:26">
      <c r="Y181" s="289" t="s">
        <v>166</v>
      </c>
      <c r="Z181" s="289"/>
    </row>
    <row r="182" spans="25:26">
      <c r="Y182" s="289" t="s">
        <v>167</v>
      </c>
      <c r="Z182" s="289"/>
    </row>
    <row r="183" spans="25:26">
      <c r="Y183" s="289" t="s">
        <v>168</v>
      </c>
      <c r="Z183" s="289"/>
    </row>
    <row r="184" spans="25:26">
      <c r="Y184" s="289" t="s">
        <v>169</v>
      </c>
      <c r="Z184" s="289"/>
    </row>
    <row r="185" spans="25:26">
      <c r="Y185" s="289" t="s">
        <v>170</v>
      </c>
      <c r="Z185" s="289"/>
    </row>
    <row r="186" spans="25:26">
      <c r="Y186" s="289" t="s">
        <v>171</v>
      </c>
      <c r="Z186" s="289"/>
    </row>
    <row r="187" spans="25:26">
      <c r="Y187" s="289" t="s">
        <v>172</v>
      </c>
      <c r="Z187" s="289"/>
    </row>
    <row r="188" spans="25:26">
      <c r="Y188" s="289" t="s">
        <v>173</v>
      </c>
      <c r="Z188" s="289"/>
    </row>
  </sheetData>
  <mergeCells count="415">
    <mergeCell ref="Y186:Z186"/>
    <mergeCell ref="Y187:Z187"/>
    <mergeCell ref="Y188:Z188"/>
    <mergeCell ref="Y180:Z180"/>
    <mergeCell ref="Y181:Z181"/>
    <mergeCell ref="Y182:Z182"/>
    <mergeCell ref="Y183:Z183"/>
    <mergeCell ref="Y184:Z184"/>
    <mergeCell ref="Y185:Z185"/>
    <mergeCell ref="C174:D174"/>
    <mergeCell ref="Y174:Z174"/>
    <mergeCell ref="Y162:Z162"/>
    <mergeCell ref="C163:D163"/>
    <mergeCell ref="Y163:Z163"/>
    <mergeCell ref="Y176:Z176"/>
    <mergeCell ref="Y177:Z177"/>
    <mergeCell ref="Y178:Z178"/>
    <mergeCell ref="Y179:Z179"/>
    <mergeCell ref="C171:D171"/>
    <mergeCell ref="Y171:Z171"/>
    <mergeCell ref="C172:D172"/>
    <mergeCell ref="Y172:Z172"/>
    <mergeCell ref="C173:D173"/>
    <mergeCell ref="Y173:Z173"/>
    <mergeCell ref="Y143:Z143"/>
    <mergeCell ref="C144:D144"/>
    <mergeCell ref="C164:D164"/>
    <mergeCell ref="Y164:Z164"/>
    <mergeCell ref="Y161:Z161"/>
    <mergeCell ref="C162:D162"/>
    <mergeCell ref="C150:D150"/>
    <mergeCell ref="Y150:Z150"/>
    <mergeCell ref="A158:A174"/>
    <mergeCell ref="C158:D158"/>
    <mergeCell ref="R158:R174"/>
    <mergeCell ref="Y158:Z158"/>
    <mergeCell ref="C168:D168"/>
    <mergeCell ref="Y168:Z168"/>
    <mergeCell ref="C169:D169"/>
    <mergeCell ref="Y169:Z169"/>
    <mergeCell ref="C170:D170"/>
    <mergeCell ref="Y170:Z170"/>
    <mergeCell ref="C165:D165"/>
    <mergeCell ref="Y165:Z165"/>
    <mergeCell ref="C166:D166"/>
    <mergeCell ref="Y166:Z166"/>
    <mergeCell ref="C167:D167"/>
    <mergeCell ref="Y167:Z167"/>
    <mergeCell ref="C135:D135"/>
    <mergeCell ref="Y135:Z135"/>
    <mergeCell ref="C136:D136"/>
    <mergeCell ref="Y136:Z136"/>
    <mergeCell ref="C140:D140"/>
    <mergeCell ref="Y140:Z140"/>
    <mergeCell ref="C149:D149"/>
    <mergeCell ref="Y149:Z149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4:Z144"/>
    <mergeCell ref="C145:D145"/>
    <mergeCell ref="Y145:Z145"/>
    <mergeCell ref="C146:D146"/>
    <mergeCell ref="C151:D151"/>
    <mergeCell ref="Y151:Z151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Y134:Z134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74">
    <cfRule type="cellIs" dxfId="189" priority="1" operator="greaterThan">
      <formula>0</formula>
    </cfRule>
  </conditionalFormatting>
  <conditionalFormatting sqref="P5:P174 AA5:AA174">
    <cfRule type="cellIs" dxfId="188" priority="4" operator="lessThan">
      <formula>0</formula>
    </cfRule>
  </conditionalFormatting>
  <conditionalFormatting sqref="Q5:Q174 AB5:AB174">
    <cfRule type="cellIs" dxfId="187" priority="2" operator="greaterThan">
      <formula>1</formula>
    </cfRule>
    <cfRule type="cellIs" dxfId="186" priority="3" operator="lessThan">
      <formula>0.8</formula>
    </cfRule>
  </conditionalFormatting>
  <conditionalFormatting sqref="AC5:AC6 R5:R174 AC90:AC95">
    <cfRule type="cellIs" dxfId="185" priority="5" operator="lessThan">
      <formula>0.8</formula>
    </cfRule>
  </conditionalFormatting>
  <conditionalFormatting sqref="AC12:AC20">
    <cfRule type="cellIs" dxfId="184" priority="14" operator="lessThan">
      <formula>0.8</formula>
    </cfRule>
  </conditionalFormatting>
  <conditionalFormatting sqref="AC22:AC27">
    <cfRule type="cellIs" dxfId="183" priority="13" operator="lessThan">
      <formula>0.8</formula>
    </cfRule>
  </conditionalFormatting>
  <conditionalFormatting sqref="AC39">
    <cfRule type="cellIs" dxfId="182" priority="12" operator="lessThan">
      <formula>0.8</formula>
    </cfRule>
  </conditionalFormatting>
  <conditionalFormatting sqref="AC56">
    <cfRule type="cellIs" dxfId="181" priority="7" operator="lessThan">
      <formula>0.8</formula>
    </cfRule>
  </conditionalFormatting>
  <conditionalFormatting sqref="AC73:AC78">
    <cfRule type="cellIs" dxfId="180" priority="6" operator="lessThan">
      <formula>0.8</formula>
    </cfRule>
  </conditionalFormatting>
  <conditionalFormatting sqref="AC107">
    <cfRule type="cellIs" dxfId="179" priority="11" operator="lessThan">
      <formula>0.8</formula>
    </cfRule>
  </conditionalFormatting>
  <conditionalFormatting sqref="AC124">
    <cfRule type="cellIs" dxfId="178" priority="10" operator="lessThan">
      <formula>0.8</formula>
    </cfRule>
  </conditionalFormatting>
  <conditionalFormatting sqref="AC141">
    <cfRule type="cellIs" dxfId="177" priority="9" operator="lessThan">
      <formula>0.8</formula>
    </cfRule>
  </conditionalFormatting>
  <conditionalFormatting sqref="AC158:AC163">
    <cfRule type="cellIs" dxfId="176" priority="8" operator="lessThan">
      <formula>0.8</formula>
    </cfRule>
  </conditionalFormatting>
  <dataValidations count="1">
    <dataValidation type="list" allowBlank="1" showInputMessage="1" showErrorMessage="1" sqref="Y5:Z174" xr:uid="{666D2F25-7571-4F2B-A3F4-E15E757955AF}">
      <formula1>$Y$176:$Y$188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1E5C7-A7F1-4ECB-ADA4-16F6F2DA25D8}">
  <sheetPr>
    <tabColor theme="9" tint="0.59999389629810485"/>
    <pageSetUpPr fitToPage="1"/>
  </sheetPr>
  <dimension ref="A1:AG137"/>
  <sheetViews>
    <sheetView zoomScale="85" zoomScaleNormal="85" workbookViewId="0">
      <pane ySplit="4" topLeftCell="A5" activePane="bottomLeft" state="frozen"/>
      <selection activeCell="I16" sqref="I16"/>
      <selection pane="bottomLeft" activeCell="V40" sqref="V40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SUM(F5:F123)</f>
        <v>51092</v>
      </c>
      <c r="E1" s="88" t="s">
        <v>3</v>
      </c>
      <c r="F1" s="89">
        <f>SUM(G5:G123)</f>
        <v>2696839.0999999996</v>
      </c>
      <c r="G1" s="90" t="s">
        <v>84</v>
      </c>
      <c r="H1" s="91">
        <f>L21+L38+L55+L72+L89+L106+L123</f>
        <v>133</v>
      </c>
      <c r="I1" s="345" t="s">
        <v>85</v>
      </c>
      <c r="J1" s="341"/>
      <c r="K1" s="361"/>
      <c r="L1" s="365" t="s">
        <v>86</v>
      </c>
      <c r="M1" s="366"/>
      <c r="N1" s="367"/>
      <c r="O1" s="341" t="s">
        <v>87</v>
      </c>
      <c r="P1" s="341"/>
      <c r="Q1" s="341"/>
      <c r="R1" s="342"/>
      <c r="S1" s="345" t="s">
        <v>88</v>
      </c>
      <c r="T1" s="341"/>
      <c r="U1" s="341"/>
      <c r="V1" s="341"/>
      <c r="W1" s="341"/>
      <c r="X1" s="342"/>
      <c r="Y1" s="200" t="s">
        <v>222</v>
      </c>
      <c r="Z1" s="200" t="s">
        <v>223</v>
      </c>
      <c r="AA1" s="385" t="s">
        <v>175</v>
      </c>
      <c r="AB1" s="386"/>
      <c r="AC1" s="176" t="s">
        <v>19</v>
      </c>
      <c r="AD1" s="177" t="s">
        <v>174</v>
      </c>
      <c r="AE1" s="345" t="s">
        <v>90</v>
      </c>
      <c r="AF1" s="347"/>
      <c r="AG1" s="348"/>
    </row>
    <row r="2" spans="1:33" ht="26.25" customHeight="1" thickBot="1">
      <c r="A2" s="354">
        <v>46030</v>
      </c>
      <c r="B2" s="355"/>
      <c r="C2" s="92" t="s">
        <v>40</v>
      </c>
      <c r="D2" s="93">
        <f>AVERAGE(N21,N38,N55,N72,N89,N106,N123)</f>
        <v>144.08205739261572</v>
      </c>
      <c r="E2" s="93" t="s">
        <v>91</v>
      </c>
      <c r="F2" s="94">
        <f>F1/D1</f>
        <v>52.783979879433176</v>
      </c>
      <c r="G2" s="95" t="s">
        <v>92</v>
      </c>
      <c r="H2" s="96">
        <f>COUNT(H5:H123)</f>
        <v>0</v>
      </c>
      <c r="I2" s="362"/>
      <c r="J2" s="363"/>
      <c r="K2" s="364"/>
      <c r="L2" s="368"/>
      <c r="M2" s="343"/>
      <c r="N2" s="369"/>
      <c r="O2" s="343"/>
      <c r="P2" s="343"/>
      <c r="Q2" s="343"/>
      <c r="R2" s="344"/>
      <c r="S2" s="346"/>
      <c r="T2" s="343"/>
      <c r="U2" s="343"/>
      <c r="V2" s="343"/>
      <c r="W2" s="343"/>
      <c r="X2" s="344"/>
      <c r="Y2" s="201">
        <f>SUM(Y21,Y38,Y55,Y72,Y89,Y106,Y123)</f>
        <v>0</v>
      </c>
      <c r="Z2" s="201">
        <f>SUM(Z21,Z38,Z55,Z72,Z89,Z106,Z123)</f>
        <v>0</v>
      </c>
      <c r="AA2" s="387"/>
      <c r="AB2" s="388"/>
      <c r="AC2" s="178">
        <f>SUM(AC21,AC38,AC55,AC72,AC89,AC106,AC123)</f>
        <v>42</v>
      </c>
      <c r="AD2" s="179">
        <f>SUM(AD21,AD38,AD55,AD72,AD89,AD106,AD123)</f>
        <v>0</v>
      </c>
      <c r="AE2" s="349"/>
      <c r="AF2" s="350"/>
      <c r="AG2" s="351"/>
    </row>
    <row r="3" spans="1:33" ht="23.25" customHeight="1">
      <c r="A3" s="356" t="s">
        <v>93</v>
      </c>
      <c r="B3" s="358" t="s">
        <v>94</v>
      </c>
      <c r="C3" s="315" t="s">
        <v>95</v>
      </c>
      <c r="D3" s="315"/>
      <c r="E3" s="337" t="s">
        <v>96</v>
      </c>
      <c r="F3" s="315" t="s">
        <v>97</v>
      </c>
      <c r="G3" s="337" t="s">
        <v>98</v>
      </c>
      <c r="H3" s="339" t="s">
        <v>99</v>
      </c>
      <c r="I3" s="329" t="s">
        <v>100</v>
      </c>
      <c r="J3" s="325" t="s">
        <v>101</v>
      </c>
      <c r="K3" s="327" t="s">
        <v>40</v>
      </c>
      <c r="L3" s="352" t="s">
        <v>100</v>
      </c>
      <c r="M3" s="325" t="s">
        <v>101</v>
      </c>
      <c r="N3" s="327" t="s">
        <v>40</v>
      </c>
      <c r="O3" s="329" t="s">
        <v>100</v>
      </c>
      <c r="P3" s="331" t="s">
        <v>40</v>
      </c>
      <c r="Q3" s="333" t="s">
        <v>102</v>
      </c>
      <c r="R3" s="335" t="s">
        <v>103</v>
      </c>
      <c r="S3" s="314" t="s">
        <v>104</v>
      </c>
      <c r="T3" s="315"/>
      <c r="U3" s="316" t="s">
        <v>105</v>
      </c>
      <c r="V3" s="316" t="s">
        <v>106</v>
      </c>
      <c r="W3" s="315" t="s">
        <v>107</v>
      </c>
      <c r="X3" s="318"/>
      <c r="Y3" s="379" t="s">
        <v>224</v>
      </c>
      <c r="Z3" s="380"/>
      <c r="AA3" s="381" t="s">
        <v>108</v>
      </c>
      <c r="AB3" s="382"/>
      <c r="AC3" s="379" t="s">
        <v>225</v>
      </c>
      <c r="AD3" s="380"/>
      <c r="AE3" s="323" t="s">
        <v>101</v>
      </c>
      <c r="AF3" s="370" t="s">
        <v>102</v>
      </c>
      <c r="AG3" s="372" t="s">
        <v>109</v>
      </c>
    </row>
    <row r="4" spans="1:33" ht="17.25" customHeight="1" thickBot="1">
      <c r="A4" s="357"/>
      <c r="B4" s="359"/>
      <c r="C4" s="360"/>
      <c r="D4" s="360"/>
      <c r="E4" s="338"/>
      <c r="F4" s="360"/>
      <c r="G4" s="338"/>
      <c r="H4" s="340"/>
      <c r="I4" s="330"/>
      <c r="J4" s="326"/>
      <c r="K4" s="328"/>
      <c r="L4" s="353"/>
      <c r="M4" s="326"/>
      <c r="N4" s="328"/>
      <c r="O4" s="330"/>
      <c r="P4" s="332"/>
      <c r="Q4" s="334"/>
      <c r="R4" s="336"/>
      <c r="S4" s="68" t="s">
        <v>110</v>
      </c>
      <c r="T4" s="99" t="s">
        <v>111</v>
      </c>
      <c r="U4" s="317"/>
      <c r="V4" s="317"/>
      <c r="W4" s="99" t="s">
        <v>112</v>
      </c>
      <c r="X4" s="69" t="s">
        <v>113</v>
      </c>
      <c r="Y4" s="202" t="s">
        <v>49</v>
      </c>
      <c r="Z4" s="203" t="s">
        <v>50</v>
      </c>
      <c r="AA4" s="383"/>
      <c r="AB4" s="384"/>
      <c r="AC4" s="202" t="s">
        <v>176</v>
      </c>
      <c r="AD4" s="203" t="s">
        <v>177</v>
      </c>
      <c r="AE4" s="324"/>
      <c r="AF4" s="371"/>
      <c r="AG4" s="373"/>
    </row>
    <row r="5" spans="1:33" ht="15.75" customHeight="1">
      <c r="A5" s="311" t="s">
        <v>183</v>
      </c>
      <c r="B5" s="114" t="s">
        <v>178</v>
      </c>
      <c r="C5" s="375" t="s">
        <v>179</v>
      </c>
      <c r="D5" s="375"/>
      <c r="E5" s="147">
        <v>19.7</v>
      </c>
      <c r="F5" s="151">
        <v>3954</v>
      </c>
      <c r="G5" s="148">
        <f t="shared" ref="G5:G8" si="0">E5*F5</f>
        <v>77893.8</v>
      </c>
      <c r="H5" s="149"/>
      <c r="I5" s="150">
        <v>13</v>
      </c>
      <c r="J5" s="151">
        <v>1200</v>
      </c>
      <c r="K5" s="152">
        <f>J5/I5</f>
        <v>92.307692307692307</v>
      </c>
      <c r="L5" s="153">
        <v>13</v>
      </c>
      <c r="M5" s="151">
        <f>F5/V5*60</f>
        <v>1077.7104784978801</v>
      </c>
      <c r="N5" s="152">
        <f>M5/L5</f>
        <v>82.90080603829847</v>
      </c>
      <c r="O5" s="154">
        <f>L5-I5</f>
        <v>0</v>
      </c>
      <c r="P5" s="155">
        <f>N5-K5</f>
        <v>-9.4068862693938371</v>
      </c>
      <c r="Q5" s="156">
        <f>N5/K5</f>
        <v>0.89809206541490005</v>
      </c>
      <c r="R5" s="306">
        <f>Q21</f>
        <v>0.89078960310997646</v>
      </c>
      <c r="S5" s="157">
        <v>0.20833333333333334</v>
      </c>
      <c r="T5" s="158">
        <v>0.36120370370370369</v>
      </c>
      <c r="U5" s="159"/>
      <c r="V5" s="160">
        <v>220.13333333333333</v>
      </c>
      <c r="W5" s="183"/>
      <c r="X5" s="152"/>
      <c r="Y5" s="12"/>
      <c r="Z5" s="208"/>
      <c r="AA5" s="309"/>
      <c r="AB5" s="310"/>
      <c r="AC5" s="12">
        <v>5</v>
      </c>
      <c r="AD5" s="208"/>
      <c r="AE5" s="180">
        <f>M5-J5</f>
        <v>-122.2895215021199</v>
      </c>
      <c r="AF5" s="132">
        <f>M5/J5</f>
        <v>0.89809206541490005</v>
      </c>
      <c r="AG5" s="376">
        <f>AF21</f>
        <v>0.89078960310997646</v>
      </c>
    </row>
    <row r="6" spans="1:33" ht="15.75" customHeight="1">
      <c r="A6" s="312"/>
      <c r="B6" s="100" t="s">
        <v>184</v>
      </c>
      <c r="C6" s="374" t="s">
        <v>185</v>
      </c>
      <c r="D6" s="374"/>
      <c r="E6" s="101">
        <v>56.77</v>
      </c>
      <c r="F6" s="102">
        <v>3789</v>
      </c>
      <c r="G6" s="103">
        <f t="shared" si="0"/>
        <v>215101.53</v>
      </c>
      <c r="H6" s="26"/>
      <c r="I6" s="104">
        <v>25</v>
      </c>
      <c r="J6" s="105">
        <v>2000</v>
      </c>
      <c r="K6" s="106">
        <f t="shared" ref="K6:K42" si="1">J6/I6</f>
        <v>80</v>
      </c>
      <c r="L6" s="107">
        <v>25</v>
      </c>
      <c r="M6" s="105">
        <f>F6/V6*60</f>
        <v>1776.5563948945041</v>
      </c>
      <c r="N6" s="106">
        <f>M6/L6</f>
        <v>71.06225579578016</v>
      </c>
      <c r="O6" s="108">
        <f>L6-I6</f>
        <v>0</v>
      </c>
      <c r="P6" s="109">
        <f>N6-K6</f>
        <v>-8.9377442042198396</v>
      </c>
      <c r="Q6" s="110">
        <f>N6/K6</f>
        <v>0.888278197447252</v>
      </c>
      <c r="R6" s="307"/>
      <c r="S6" s="47">
        <v>0.3646064814814815</v>
      </c>
      <c r="T6" s="48">
        <v>0.45347222222222222</v>
      </c>
      <c r="U6" s="111">
        <v>4.9000000000000465</v>
      </c>
      <c r="V6" s="112">
        <v>127.96666666666664</v>
      </c>
      <c r="W6" s="113"/>
      <c r="X6" s="116"/>
      <c r="Y6" s="12"/>
      <c r="Z6" s="208"/>
      <c r="AA6" s="295"/>
      <c r="AB6" s="296"/>
      <c r="AC6" s="12">
        <v>2</v>
      </c>
      <c r="AD6" s="208"/>
      <c r="AE6" s="117">
        <f>M6-J6</f>
        <v>-223.44360510549586</v>
      </c>
      <c r="AF6" s="110">
        <f>M6/J6</f>
        <v>0.88827819744725212</v>
      </c>
      <c r="AG6" s="377"/>
    </row>
    <row r="7" spans="1:33" ht="15.75" customHeight="1">
      <c r="A7" s="312"/>
      <c r="B7" s="100" t="s">
        <v>186</v>
      </c>
      <c r="C7" s="374" t="s">
        <v>187</v>
      </c>
      <c r="D7" s="374"/>
      <c r="E7" s="101">
        <v>77.34</v>
      </c>
      <c r="F7" s="102">
        <v>2015</v>
      </c>
      <c r="G7" s="103">
        <f t="shared" si="0"/>
        <v>155840.1</v>
      </c>
      <c r="H7" s="26"/>
      <c r="I7" s="104">
        <v>25</v>
      </c>
      <c r="J7" s="105">
        <v>2000</v>
      </c>
      <c r="K7" s="106">
        <f t="shared" si="1"/>
        <v>80</v>
      </c>
      <c r="L7" s="107">
        <v>25</v>
      </c>
      <c r="M7" s="105">
        <f>F7/V7*60</f>
        <v>1777.5055133545713</v>
      </c>
      <c r="N7" s="106">
        <f>M7/L7</f>
        <v>71.100220534182853</v>
      </c>
      <c r="O7" s="108">
        <f>L7-I7</f>
        <v>0</v>
      </c>
      <c r="P7" s="109">
        <f>N7-K7</f>
        <v>-8.8997794658171472</v>
      </c>
      <c r="Q7" s="110">
        <f>N7/K7</f>
        <v>0.8887527566772857</v>
      </c>
      <c r="R7" s="307"/>
      <c r="S7" s="47">
        <v>0.45694444444444443</v>
      </c>
      <c r="T7" s="48">
        <v>0.50417824074074069</v>
      </c>
      <c r="U7" s="111">
        <v>4.9999999999999822</v>
      </c>
      <c r="V7" s="112">
        <v>68.016666666666609</v>
      </c>
      <c r="W7" s="113">
        <v>0.50417824074074069</v>
      </c>
      <c r="X7" s="116">
        <v>0.54306712962962966</v>
      </c>
      <c r="Y7" s="12"/>
      <c r="Z7" s="208"/>
      <c r="AA7" s="295"/>
      <c r="AB7" s="296"/>
      <c r="AC7" s="12">
        <v>1</v>
      </c>
      <c r="AD7" s="208"/>
      <c r="AE7" s="117">
        <f>M7-J7</f>
        <v>-222.49448664542865</v>
      </c>
      <c r="AF7" s="110">
        <f>M7/J7</f>
        <v>0.8887527566772857</v>
      </c>
      <c r="AG7" s="377"/>
    </row>
    <row r="8" spans="1:33" ht="15.75" customHeight="1">
      <c r="A8" s="312"/>
      <c r="B8" s="100" t="s">
        <v>186</v>
      </c>
      <c r="C8" s="374" t="s">
        <v>189</v>
      </c>
      <c r="D8" s="374"/>
      <c r="E8" s="101">
        <v>59.52</v>
      </c>
      <c r="F8" s="102">
        <v>4187</v>
      </c>
      <c r="G8" s="103">
        <f t="shared" si="0"/>
        <v>249210.24000000002</v>
      </c>
      <c r="H8" s="26"/>
      <c r="I8" s="104">
        <v>25</v>
      </c>
      <c r="J8" s="105">
        <v>2000</v>
      </c>
      <c r="K8" s="106">
        <f t="shared" si="1"/>
        <v>80</v>
      </c>
      <c r="L8" s="107">
        <v>25</v>
      </c>
      <c r="M8" s="105">
        <f>F8/V8*60</f>
        <v>1781.9127556448752</v>
      </c>
      <c r="N8" s="106">
        <f>M8/L8</f>
        <v>71.276510225795008</v>
      </c>
      <c r="O8" s="108">
        <f>L8-I8</f>
        <v>0</v>
      </c>
      <c r="P8" s="109">
        <f>N8-K8</f>
        <v>-8.7234897742049924</v>
      </c>
      <c r="Q8" s="110">
        <f>N8/K8</f>
        <v>0.89095637782243764</v>
      </c>
      <c r="R8" s="307"/>
      <c r="S8" s="47">
        <v>0.54306712962962966</v>
      </c>
      <c r="T8" s="48">
        <v>0.64097222222222228</v>
      </c>
      <c r="U8" s="111">
        <v>56.000000000000121</v>
      </c>
      <c r="V8" s="112">
        <v>140.98333333333335</v>
      </c>
      <c r="W8" s="113"/>
      <c r="X8" s="116"/>
      <c r="Y8" s="12"/>
      <c r="Z8" s="208"/>
      <c r="AA8" s="295"/>
      <c r="AB8" s="296"/>
      <c r="AC8" s="12">
        <v>3</v>
      </c>
      <c r="AD8" s="208"/>
      <c r="AE8" s="117">
        <f>M8-J8</f>
        <v>-218.08724435512477</v>
      </c>
      <c r="AF8" s="110">
        <f>M8/J8</f>
        <v>0.89095637782243764</v>
      </c>
      <c r="AG8" s="377"/>
    </row>
    <row r="9" spans="1:33" ht="15.75" customHeight="1">
      <c r="A9" s="312"/>
      <c r="B9" s="100"/>
      <c r="C9" s="374"/>
      <c r="D9" s="374"/>
      <c r="E9" s="101"/>
      <c r="F9" s="102"/>
      <c r="G9" s="103"/>
      <c r="H9" s="13"/>
      <c r="I9" s="104"/>
      <c r="J9" s="105"/>
      <c r="K9" s="106"/>
      <c r="L9" s="118"/>
      <c r="M9" s="105"/>
      <c r="N9" s="106"/>
      <c r="O9" s="108"/>
      <c r="P9" s="109"/>
      <c r="Q9" s="110"/>
      <c r="R9" s="307"/>
      <c r="S9" s="47"/>
      <c r="T9" s="48"/>
      <c r="U9" s="111"/>
      <c r="V9" s="112"/>
      <c r="W9" s="113"/>
      <c r="X9" s="116"/>
      <c r="Y9" s="12"/>
      <c r="Z9" s="208"/>
      <c r="AA9" s="295"/>
      <c r="AB9" s="296"/>
      <c r="AC9" s="12"/>
      <c r="AD9" s="208"/>
      <c r="AE9" s="117"/>
      <c r="AF9" s="110"/>
      <c r="AG9" s="377"/>
    </row>
    <row r="10" spans="1:33" ht="15.75" customHeight="1">
      <c r="A10" s="312"/>
      <c r="B10" s="100"/>
      <c r="C10" s="374"/>
      <c r="D10" s="374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07"/>
      <c r="S10" s="47"/>
      <c r="T10" s="48"/>
      <c r="U10" s="111"/>
      <c r="V10" s="112"/>
      <c r="W10" s="113"/>
      <c r="X10" s="116"/>
      <c r="Y10" s="12"/>
      <c r="Z10" s="208"/>
      <c r="AA10" s="295"/>
      <c r="AB10" s="296"/>
      <c r="AC10" s="12"/>
      <c r="AD10" s="208"/>
      <c r="AE10" s="117"/>
      <c r="AF10" s="110"/>
      <c r="AG10" s="377"/>
    </row>
    <row r="11" spans="1:33" ht="15.75" customHeight="1">
      <c r="A11" s="312"/>
      <c r="B11" s="100"/>
      <c r="C11" s="374"/>
      <c r="D11" s="374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307"/>
      <c r="S11" s="47"/>
      <c r="T11" s="48"/>
      <c r="U11" s="111"/>
      <c r="V11" s="112"/>
      <c r="W11" s="113"/>
      <c r="X11" s="116"/>
      <c r="Y11" s="12"/>
      <c r="Z11" s="208"/>
      <c r="AA11" s="295"/>
      <c r="AB11" s="296"/>
      <c r="AC11" s="12"/>
      <c r="AD11" s="208"/>
      <c r="AE11" s="117"/>
      <c r="AF11" s="110"/>
      <c r="AG11" s="377"/>
    </row>
    <row r="12" spans="1:33" ht="15.75" customHeight="1">
      <c r="A12" s="312"/>
      <c r="B12" s="100"/>
      <c r="C12" s="374"/>
      <c r="D12" s="374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07"/>
      <c r="S12" s="47"/>
      <c r="T12" s="48"/>
      <c r="U12" s="111"/>
      <c r="V12" s="112"/>
      <c r="W12" s="113"/>
      <c r="X12" s="116"/>
      <c r="Y12" s="12"/>
      <c r="Z12" s="208"/>
      <c r="AA12" s="295"/>
      <c r="AB12" s="296"/>
      <c r="AC12" s="12"/>
      <c r="AD12" s="208"/>
      <c r="AE12" s="117"/>
      <c r="AF12" s="110"/>
      <c r="AG12" s="377"/>
    </row>
    <row r="13" spans="1:33" ht="15.75" customHeight="1">
      <c r="A13" s="312"/>
      <c r="B13" s="100"/>
      <c r="C13" s="374"/>
      <c r="D13" s="374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07"/>
      <c r="S13" s="47"/>
      <c r="T13" s="48"/>
      <c r="U13" s="111"/>
      <c r="V13" s="112"/>
      <c r="W13" s="113"/>
      <c r="X13" s="116"/>
      <c r="Y13" s="12"/>
      <c r="Z13" s="208"/>
      <c r="AA13" s="295"/>
      <c r="AB13" s="296"/>
      <c r="AC13" s="12"/>
      <c r="AD13" s="208"/>
      <c r="AE13" s="117"/>
      <c r="AF13" s="110"/>
      <c r="AG13" s="377"/>
    </row>
    <row r="14" spans="1:33" ht="15.75" customHeight="1">
      <c r="A14" s="312"/>
      <c r="B14" s="100"/>
      <c r="C14" s="374"/>
      <c r="D14" s="374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07"/>
      <c r="S14" s="47"/>
      <c r="T14" s="48"/>
      <c r="U14" s="111"/>
      <c r="V14" s="112"/>
      <c r="W14" s="113"/>
      <c r="X14" s="116"/>
      <c r="Y14" s="12"/>
      <c r="Z14" s="208"/>
      <c r="AA14" s="295"/>
      <c r="AB14" s="296"/>
      <c r="AC14" s="12"/>
      <c r="AD14" s="208"/>
      <c r="AE14" s="117"/>
      <c r="AF14" s="110"/>
      <c r="AG14" s="377"/>
    </row>
    <row r="15" spans="1:33" ht="15.75" customHeight="1">
      <c r="A15" s="312"/>
      <c r="B15" s="100"/>
      <c r="C15" s="374"/>
      <c r="D15" s="37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07"/>
      <c r="S15" s="47"/>
      <c r="T15" s="48"/>
      <c r="U15" s="111"/>
      <c r="V15" s="112"/>
      <c r="W15" s="113"/>
      <c r="X15" s="116"/>
      <c r="Y15" s="12"/>
      <c r="Z15" s="208"/>
      <c r="AA15" s="295"/>
      <c r="AB15" s="296"/>
      <c r="AC15" s="12"/>
      <c r="AD15" s="208"/>
      <c r="AE15" s="117"/>
      <c r="AF15" s="110"/>
      <c r="AG15" s="377"/>
    </row>
    <row r="16" spans="1:33" ht="15.75" customHeight="1">
      <c r="A16" s="312"/>
      <c r="B16" s="100"/>
      <c r="C16" s="374"/>
      <c r="D16" s="37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07"/>
      <c r="S16" s="47"/>
      <c r="T16" s="48"/>
      <c r="U16" s="111"/>
      <c r="V16" s="112"/>
      <c r="W16" s="113"/>
      <c r="X16" s="116"/>
      <c r="Y16" s="12"/>
      <c r="Z16" s="208"/>
      <c r="AA16" s="295"/>
      <c r="AB16" s="296"/>
      <c r="AC16" s="12"/>
      <c r="AD16" s="208"/>
      <c r="AE16" s="117"/>
      <c r="AF16" s="110"/>
      <c r="AG16" s="377"/>
    </row>
    <row r="17" spans="1:33" ht="15.75" customHeight="1">
      <c r="A17" s="312"/>
      <c r="B17" s="100"/>
      <c r="C17" s="374"/>
      <c r="D17" s="37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07"/>
      <c r="S17" s="47"/>
      <c r="T17" s="48"/>
      <c r="U17" s="111"/>
      <c r="V17" s="112"/>
      <c r="W17" s="113"/>
      <c r="X17" s="116"/>
      <c r="Y17" s="12"/>
      <c r="Z17" s="208"/>
      <c r="AA17" s="295"/>
      <c r="AB17" s="296"/>
      <c r="AC17" s="12"/>
      <c r="AD17" s="208"/>
      <c r="AE17" s="117"/>
      <c r="AF17" s="110"/>
      <c r="AG17" s="377"/>
    </row>
    <row r="18" spans="1:33" ht="15.75" customHeight="1">
      <c r="A18" s="312"/>
      <c r="B18" s="100"/>
      <c r="C18" s="374"/>
      <c r="D18" s="37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07"/>
      <c r="S18" s="47"/>
      <c r="T18" s="48"/>
      <c r="U18" s="111"/>
      <c r="V18" s="112"/>
      <c r="W18" s="113"/>
      <c r="X18" s="116"/>
      <c r="Y18" s="12"/>
      <c r="Z18" s="208"/>
      <c r="AA18" s="295"/>
      <c r="AB18" s="296"/>
      <c r="AC18" s="12"/>
      <c r="AD18" s="208"/>
      <c r="AE18" s="117"/>
      <c r="AF18" s="110"/>
      <c r="AG18" s="377"/>
    </row>
    <row r="19" spans="1:33" ht="15.75" customHeight="1">
      <c r="A19" s="312"/>
      <c r="B19" s="100"/>
      <c r="C19" s="374"/>
      <c r="D19" s="37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07"/>
      <c r="S19" s="47"/>
      <c r="T19" s="48"/>
      <c r="U19" s="111"/>
      <c r="V19" s="112"/>
      <c r="W19" s="113"/>
      <c r="X19" s="116"/>
      <c r="Y19" s="12"/>
      <c r="Z19" s="208"/>
      <c r="AA19" s="295"/>
      <c r="AB19" s="296"/>
      <c r="AC19" s="12"/>
      <c r="AD19" s="208"/>
      <c r="AE19" s="117"/>
      <c r="AF19" s="110"/>
      <c r="AG19" s="377"/>
    </row>
    <row r="20" spans="1:33" ht="15.75" customHeight="1">
      <c r="A20" s="312"/>
      <c r="B20" s="100"/>
      <c r="C20" s="374"/>
      <c r="D20" s="374"/>
      <c r="E20" s="184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07"/>
      <c r="S20" s="47"/>
      <c r="T20" s="48"/>
      <c r="U20" s="130"/>
      <c r="V20" s="112"/>
      <c r="W20" s="113"/>
      <c r="X20" s="116"/>
      <c r="Y20" s="12"/>
      <c r="Z20" s="208"/>
      <c r="AA20" s="295"/>
      <c r="AB20" s="296"/>
      <c r="AC20" s="12"/>
      <c r="AD20" s="208"/>
      <c r="AE20" s="117"/>
      <c r="AF20" s="110"/>
      <c r="AG20" s="377"/>
    </row>
    <row r="21" spans="1:33" ht="15.75" customHeight="1" thickBot="1">
      <c r="A21" s="313"/>
      <c r="B21" s="133" t="s">
        <v>117</v>
      </c>
      <c r="C21" s="297"/>
      <c r="D21" s="297"/>
      <c r="E21" s="134"/>
      <c r="F21" s="167"/>
      <c r="G21" s="135"/>
      <c r="H21" s="69"/>
      <c r="I21" s="136">
        <f t="shared" ref="I21:J21" si="2">AVERAGE(I5:I20)</f>
        <v>22</v>
      </c>
      <c r="J21" s="137">
        <f t="shared" si="2"/>
        <v>1800</v>
      </c>
      <c r="K21" s="138">
        <f t="shared" ref="K21" si="3">J21/I21</f>
        <v>81.818181818181813</v>
      </c>
      <c r="L21" s="136">
        <f t="shared" ref="L21:M21" si="4">AVERAGE(L5:L20)</f>
        <v>22</v>
      </c>
      <c r="M21" s="137">
        <f t="shared" si="4"/>
        <v>1603.4212855979576</v>
      </c>
      <c r="N21" s="138">
        <f>M21/L21</f>
        <v>72.882785708998071</v>
      </c>
      <c r="O21" s="139">
        <f>L21-I21</f>
        <v>0</v>
      </c>
      <c r="P21" s="140">
        <f>N21-K21</f>
        <v>-8.9353961091837419</v>
      </c>
      <c r="Q21" s="141">
        <f>N21/K21</f>
        <v>0.89078960310997646</v>
      </c>
      <c r="R21" s="308"/>
      <c r="S21" s="142">
        <f>S5</f>
        <v>0.20833333333333334</v>
      </c>
      <c r="T21" s="143">
        <f>INDEX(T5:T20,COUNTA(T5:T20))</f>
        <v>0.64097222222222228</v>
      </c>
      <c r="U21" s="144"/>
      <c r="V21" s="166"/>
      <c r="W21" s="167"/>
      <c r="X21" s="138"/>
      <c r="Y21" s="181">
        <f>SUM(Y5:Y20)</f>
        <v>0</v>
      </c>
      <c r="Z21" s="182">
        <f>SUM(Z5:Z20)</f>
        <v>0</v>
      </c>
      <c r="AA21" s="298"/>
      <c r="AB21" s="299"/>
      <c r="AC21" s="181">
        <f>SUM(AC5:AC20)</f>
        <v>11</v>
      </c>
      <c r="AD21" s="182">
        <f>SUM(AD5:AD20)</f>
        <v>0</v>
      </c>
      <c r="AE21" s="168">
        <f>M21-J21</f>
        <v>-196.57871440204235</v>
      </c>
      <c r="AF21" s="141">
        <f>M21/J21</f>
        <v>0.89078960310997646</v>
      </c>
      <c r="AG21" s="378"/>
    </row>
    <row r="22" spans="1:33" ht="15.75" customHeight="1">
      <c r="A22" s="300" t="s">
        <v>190</v>
      </c>
      <c r="B22" s="146" t="s">
        <v>186</v>
      </c>
      <c r="C22" s="304" t="s">
        <v>197</v>
      </c>
      <c r="D22" s="305"/>
      <c r="E22" s="147">
        <v>47.37</v>
      </c>
      <c r="F22" s="159">
        <v>1545</v>
      </c>
      <c r="G22" s="148">
        <f t="shared" ref="G22:G25" si="5">E22*F22</f>
        <v>73186.649999999994</v>
      </c>
      <c r="H22" s="149"/>
      <c r="I22" s="153">
        <v>21</v>
      </c>
      <c r="J22" s="151">
        <v>2000</v>
      </c>
      <c r="K22" s="152">
        <f>J22/I22</f>
        <v>95.238095238095241</v>
      </c>
      <c r="L22" s="153">
        <v>21</v>
      </c>
      <c r="M22" s="151">
        <f>F22/V22*60</f>
        <v>1772.4665391969427</v>
      </c>
      <c r="N22" s="152">
        <f>M22/L22</f>
        <v>84.403168533187753</v>
      </c>
      <c r="O22" s="154">
        <f>L22-I22</f>
        <v>0</v>
      </c>
      <c r="P22" s="155">
        <f>N22-K22</f>
        <v>-10.834926704907488</v>
      </c>
      <c r="Q22" s="156">
        <f>N22/K22</f>
        <v>0.88623326959847137</v>
      </c>
      <c r="R22" s="306">
        <f>Q38</f>
        <v>0.88648205356507082</v>
      </c>
      <c r="S22" s="157">
        <v>0.29166666666666669</v>
      </c>
      <c r="T22" s="158">
        <v>0.32798611111111109</v>
      </c>
      <c r="U22" s="159"/>
      <c r="V22" s="160">
        <v>52.29999999999994</v>
      </c>
      <c r="W22" s="97"/>
      <c r="X22" s="98"/>
      <c r="Y22" s="12"/>
      <c r="Z22" s="208"/>
      <c r="AA22" s="309"/>
      <c r="AB22" s="310"/>
      <c r="AC22" s="12">
        <v>1</v>
      </c>
      <c r="AD22" s="208"/>
      <c r="AE22" s="115">
        <f>M22-J22</f>
        <v>-227.53346080305732</v>
      </c>
      <c r="AF22" s="156">
        <f>M22/J22</f>
        <v>0.88623326959847137</v>
      </c>
      <c r="AG22" s="389">
        <f>AF38</f>
        <v>0.88648205356507082</v>
      </c>
    </row>
    <row r="23" spans="1:33" ht="15.75" customHeight="1">
      <c r="A23" s="301"/>
      <c r="B23" s="163" t="s">
        <v>186</v>
      </c>
      <c r="C23" s="293" t="s">
        <v>199</v>
      </c>
      <c r="D23" s="294"/>
      <c r="E23" s="101">
        <v>53.76</v>
      </c>
      <c r="F23" s="111">
        <v>3191</v>
      </c>
      <c r="G23" s="103">
        <f t="shared" si="5"/>
        <v>171548.16</v>
      </c>
      <c r="H23" s="26"/>
      <c r="I23" s="107">
        <v>20</v>
      </c>
      <c r="J23" s="105">
        <v>2000</v>
      </c>
      <c r="K23" s="106">
        <f t="shared" si="1"/>
        <v>100</v>
      </c>
      <c r="L23" s="107">
        <v>20</v>
      </c>
      <c r="M23" s="105">
        <f>F23/V23*60</f>
        <v>1771.957427117075</v>
      </c>
      <c r="N23" s="106">
        <f>M23/L23</f>
        <v>88.597871355853755</v>
      </c>
      <c r="O23" s="108">
        <f>L23-I23</f>
        <v>0</v>
      </c>
      <c r="P23" s="109">
        <f>N23-K23</f>
        <v>-11.402128644146245</v>
      </c>
      <c r="Q23" s="110">
        <f>N23/K23</f>
        <v>0.88597871355853752</v>
      </c>
      <c r="R23" s="307"/>
      <c r="S23" s="47">
        <v>0.33124999999999999</v>
      </c>
      <c r="T23" s="48">
        <v>0.40628472222222223</v>
      </c>
      <c r="U23" s="111">
        <v>4.7000000000000153</v>
      </c>
      <c r="V23" s="112">
        <v>108.05000000000003</v>
      </c>
      <c r="W23" s="113"/>
      <c r="X23" s="116"/>
      <c r="Y23" s="12"/>
      <c r="Z23" s="208"/>
      <c r="AA23" s="295"/>
      <c r="AB23" s="296"/>
      <c r="AC23" s="12">
        <v>2</v>
      </c>
      <c r="AD23" s="208"/>
      <c r="AE23" s="117">
        <f>M23-J23</f>
        <v>-228.04257288292501</v>
      </c>
      <c r="AF23" s="110">
        <f>M23/J23</f>
        <v>0.88597871355853752</v>
      </c>
      <c r="AG23" s="377"/>
    </row>
    <row r="24" spans="1:33" ht="15.75" customHeight="1">
      <c r="A24" s="301"/>
      <c r="B24" s="163" t="s">
        <v>186</v>
      </c>
      <c r="C24" s="293" t="s">
        <v>193</v>
      </c>
      <c r="D24" s="294"/>
      <c r="E24" s="101">
        <v>64.97</v>
      </c>
      <c r="F24" s="111">
        <v>810</v>
      </c>
      <c r="G24" s="103">
        <f t="shared" si="5"/>
        <v>52625.7</v>
      </c>
      <c r="H24" s="26"/>
      <c r="I24" s="107">
        <v>20</v>
      </c>
      <c r="J24" s="105">
        <v>2000</v>
      </c>
      <c r="K24" s="106">
        <f t="shared" si="1"/>
        <v>100</v>
      </c>
      <c r="L24" s="107">
        <v>20</v>
      </c>
      <c r="M24" s="105">
        <f>F24/V24*60</f>
        <v>1773.7226277372231</v>
      </c>
      <c r="N24" s="106">
        <f>M24/L24</f>
        <v>88.686131386861149</v>
      </c>
      <c r="O24" s="108">
        <f>L24-I24</f>
        <v>0</v>
      </c>
      <c r="P24" s="109">
        <f>N24-K24</f>
        <v>-11.313868613138851</v>
      </c>
      <c r="Q24" s="110">
        <f>N24/K24</f>
        <v>0.88686131386861144</v>
      </c>
      <c r="R24" s="307"/>
      <c r="S24" s="47">
        <v>0.40972222222222221</v>
      </c>
      <c r="T24" s="48">
        <v>0.42875000000000002</v>
      </c>
      <c r="U24" s="111">
        <v>4.9499999999999744</v>
      </c>
      <c r="V24" s="112">
        <v>27.400000000000048</v>
      </c>
      <c r="W24" s="113"/>
      <c r="X24" s="116"/>
      <c r="Y24" s="12"/>
      <c r="Z24" s="208"/>
      <c r="AA24" s="295"/>
      <c r="AB24" s="296"/>
      <c r="AC24" s="12">
        <v>1</v>
      </c>
      <c r="AD24" s="208"/>
      <c r="AE24" s="117">
        <f>M24-J24</f>
        <v>-226.27737226277691</v>
      </c>
      <c r="AF24" s="110">
        <f>M24/J24</f>
        <v>0.88686131386861156</v>
      </c>
      <c r="AG24" s="377"/>
    </row>
    <row r="25" spans="1:33" ht="15.75" customHeight="1">
      <c r="A25" s="301"/>
      <c r="B25" s="163" t="s">
        <v>191</v>
      </c>
      <c r="C25" s="293" t="s">
        <v>195</v>
      </c>
      <c r="D25" s="294"/>
      <c r="E25" s="101">
        <v>57.3</v>
      </c>
      <c r="F25" s="111">
        <v>1012</v>
      </c>
      <c r="G25" s="103">
        <f t="shared" si="5"/>
        <v>57987.6</v>
      </c>
      <c r="H25" s="26"/>
      <c r="I25" s="107">
        <v>21</v>
      </c>
      <c r="J25" s="105">
        <v>2000</v>
      </c>
      <c r="K25" s="106">
        <f t="shared" si="1"/>
        <v>95.238095238095241</v>
      </c>
      <c r="L25" s="107">
        <v>21</v>
      </c>
      <c r="M25" s="105">
        <f>F25/V25*60</f>
        <v>1773.7098344693256</v>
      </c>
      <c r="N25" s="106">
        <f>M25/L25</f>
        <v>84.462373069967882</v>
      </c>
      <c r="O25" s="108">
        <f>L25-I25</f>
        <v>0</v>
      </c>
      <c r="P25" s="109">
        <f>N25-K25</f>
        <v>-10.775722168127359</v>
      </c>
      <c r="Q25" s="110">
        <f>N25/K25</f>
        <v>0.8868549172346627</v>
      </c>
      <c r="R25" s="307"/>
      <c r="S25" s="47">
        <v>0.43194444444444441</v>
      </c>
      <c r="T25" s="48">
        <v>0.45571759259259259</v>
      </c>
      <c r="U25" s="111">
        <v>4.5999999999999197</v>
      </c>
      <c r="V25" s="112">
        <v>34.233333333333384</v>
      </c>
      <c r="W25" s="113"/>
      <c r="X25" s="116"/>
      <c r="Y25" s="12"/>
      <c r="Z25" s="208"/>
      <c r="AA25" s="295"/>
      <c r="AB25" s="296"/>
      <c r="AC25" s="12">
        <v>1</v>
      </c>
      <c r="AD25" s="208"/>
      <c r="AE25" s="117">
        <f>M25-J25</f>
        <v>-226.29016553067436</v>
      </c>
      <c r="AF25" s="110">
        <f>M25/J25</f>
        <v>0.88685491723466281</v>
      </c>
      <c r="AG25" s="377"/>
    </row>
    <row r="26" spans="1:33" ht="15.75" customHeight="1">
      <c r="A26" s="302"/>
      <c r="B26" s="163"/>
      <c r="C26" s="293"/>
      <c r="D26" s="294"/>
      <c r="E26" s="101"/>
      <c r="F26" s="111"/>
      <c r="G26" s="103"/>
      <c r="H26" s="13"/>
      <c r="I26" s="118"/>
      <c r="J26" s="105"/>
      <c r="K26" s="106"/>
      <c r="L26" s="118"/>
      <c r="M26" s="105"/>
      <c r="N26" s="106"/>
      <c r="O26" s="108"/>
      <c r="P26" s="109"/>
      <c r="Q26" s="110"/>
      <c r="R26" s="307"/>
      <c r="S26" s="47"/>
      <c r="T26" s="48"/>
      <c r="U26" s="111"/>
      <c r="V26" s="112"/>
      <c r="W26" s="113"/>
      <c r="X26" s="116"/>
      <c r="Y26" s="12"/>
      <c r="Z26" s="208"/>
      <c r="AA26" s="295"/>
      <c r="AB26" s="296"/>
      <c r="AC26" s="12"/>
      <c r="AD26" s="208"/>
      <c r="AE26" s="117"/>
      <c r="AF26" s="110"/>
      <c r="AG26" s="377"/>
    </row>
    <row r="27" spans="1:33" ht="15.75" customHeight="1">
      <c r="A27" s="302"/>
      <c r="B27" s="163"/>
      <c r="C27" s="293"/>
      <c r="D27" s="294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307"/>
      <c r="S27" s="47"/>
      <c r="T27" s="48"/>
      <c r="U27" s="111"/>
      <c r="V27" s="112"/>
      <c r="W27" s="113"/>
      <c r="X27" s="116"/>
      <c r="Y27" s="12"/>
      <c r="Z27" s="208"/>
      <c r="AA27" s="295"/>
      <c r="AB27" s="296"/>
      <c r="AC27" s="12"/>
      <c r="AD27" s="208"/>
      <c r="AE27" s="117"/>
      <c r="AF27" s="110"/>
      <c r="AG27" s="377"/>
    </row>
    <row r="28" spans="1:33" ht="15.75" customHeight="1">
      <c r="A28" s="302"/>
      <c r="B28" s="163"/>
      <c r="C28" s="293"/>
      <c r="D28" s="294"/>
      <c r="E28" s="101"/>
      <c r="F28" s="111"/>
      <c r="G28" s="121"/>
      <c r="H28" s="62"/>
      <c r="I28" s="118"/>
      <c r="J28" s="105"/>
      <c r="K28" s="106"/>
      <c r="L28" s="118"/>
      <c r="M28" s="105"/>
      <c r="N28" s="106"/>
      <c r="O28" s="123"/>
      <c r="P28" s="124"/>
      <c r="Q28" s="125"/>
      <c r="R28" s="307"/>
      <c r="S28" s="47"/>
      <c r="T28" s="48"/>
      <c r="U28" s="111"/>
      <c r="V28" s="112"/>
      <c r="W28" s="113"/>
      <c r="X28" s="116"/>
      <c r="Y28" s="12"/>
      <c r="Z28" s="208"/>
      <c r="AA28" s="295"/>
      <c r="AB28" s="296"/>
      <c r="AC28" s="12"/>
      <c r="AD28" s="208"/>
      <c r="AE28" s="117"/>
      <c r="AF28" s="110"/>
      <c r="AG28" s="377"/>
    </row>
    <row r="29" spans="1:33" ht="15.75" customHeight="1">
      <c r="A29" s="302"/>
      <c r="B29" s="163"/>
      <c r="C29" s="293"/>
      <c r="D29" s="294"/>
      <c r="E29" s="101"/>
      <c r="F29" s="111"/>
      <c r="G29" s="121"/>
      <c r="H29" s="62"/>
      <c r="I29" s="118"/>
      <c r="J29" s="105"/>
      <c r="K29" s="106"/>
      <c r="L29" s="118"/>
      <c r="M29" s="105"/>
      <c r="N29" s="106"/>
      <c r="O29" s="123"/>
      <c r="P29" s="124"/>
      <c r="Q29" s="125"/>
      <c r="R29" s="307"/>
      <c r="S29" s="47"/>
      <c r="T29" s="48"/>
      <c r="U29" s="111"/>
      <c r="V29" s="112"/>
      <c r="W29" s="113"/>
      <c r="X29" s="116"/>
      <c r="Y29" s="12"/>
      <c r="Z29" s="208"/>
      <c r="AA29" s="295"/>
      <c r="AB29" s="296"/>
      <c r="AC29" s="12"/>
      <c r="AD29" s="208"/>
      <c r="AE29" s="117"/>
      <c r="AF29" s="110"/>
      <c r="AG29" s="377"/>
    </row>
    <row r="30" spans="1:33" ht="15.75" customHeight="1">
      <c r="A30" s="302"/>
      <c r="B30" s="163"/>
      <c r="C30" s="293"/>
      <c r="D30" s="294"/>
      <c r="E30" s="101"/>
      <c r="F30" s="111"/>
      <c r="G30" s="121"/>
      <c r="H30" s="62"/>
      <c r="I30" s="118"/>
      <c r="J30" s="105"/>
      <c r="K30" s="106"/>
      <c r="L30" s="118"/>
      <c r="M30" s="105"/>
      <c r="N30" s="106"/>
      <c r="O30" s="123"/>
      <c r="P30" s="124"/>
      <c r="Q30" s="125"/>
      <c r="R30" s="307"/>
      <c r="S30" s="47"/>
      <c r="T30" s="48"/>
      <c r="U30" s="111"/>
      <c r="V30" s="112"/>
      <c r="W30" s="113"/>
      <c r="X30" s="116"/>
      <c r="Y30" s="12"/>
      <c r="Z30" s="208"/>
      <c r="AA30" s="295"/>
      <c r="AB30" s="296"/>
      <c r="AC30" s="12"/>
      <c r="AD30" s="208"/>
      <c r="AE30" s="117"/>
      <c r="AF30" s="110"/>
      <c r="AG30" s="377"/>
    </row>
    <row r="31" spans="1:33" ht="15.75" customHeight="1">
      <c r="A31" s="302"/>
      <c r="B31" s="163"/>
      <c r="C31" s="293"/>
      <c r="D31" s="294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307"/>
      <c r="S31" s="47"/>
      <c r="T31" s="48"/>
      <c r="U31" s="111"/>
      <c r="V31" s="112"/>
      <c r="W31" s="113"/>
      <c r="X31" s="116"/>
      <c r="Y31" s="12"/>
      <c r="Z31" s="208"/>
      <c r="AA31" s="295"/>
      <c r="AB31" s="296"/>
      <c r="AC31" s="12"/>
      <c r="AD31" s="208"/>
      <c r="AE31" s="117"/>
      <c r="AF31" s="110"/>
      <c r="AG31" s="377"/>
    </row>
    <row r="32" spans="1:33" ht="15.75" customHeight="1">
      <c r="A32" s="302"/>
      <c r="B32" s="163"/>
      <c r="C32" s="293"/>
      <c r="D32" s="294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307"/>
      <c r="S32" s="47"/>
      <c r="T32" s="48"/>
      <c r="U32" s="111"/>
      <c r="V32" s="112"/>
      <c r="W32" s="113"/>
      <c r="X32" s="116"/>
      <c r="Y32" s="12"/>
      <c r="Z32" s="208"/>
      <c r="AA32" s="295"/>
      <c r="AB32" s="296"/>
      <c r="AC32" s="12"/>
      <c r="AD32" s="208"/>
      <c r="AE32" s="117"/>
      <c r="AF32" s="110"/>
      <c r="AG32" s="377"/>
    </row>
    <row r="33" spans="1:33" ht="15.75" customHeight="1">
      <c r="A33" s="302"/>
      <c r="B33" s="163"/>
      <c r="C33" s="293"/>
      <c r="D33" s="294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307"/>
      <c r="S33" s="47"/>
      <c r="T33" s="48"/>
      <c r="U33" s="111"/>
      <c r="V33" s="112"/>
      <c r="W33" s="113"/>
      <c r="X33" s="116"/>
      <c r="Y33" s="12"/>
      <c r="Z33" s="208"/>
      <c r="AA33" s="295"/>
      <c r="AB33" s="296"/>
      <c r="AC33" s="12"/>
      <c r="AD33" s="208"/>
      <c r="AE33" s="117"/>
      <c r="AF33" s="110"/>
      <c r="AG33" s="377"/>
    </row>
    <row r="34" spans="1:33" ht="15.75" customHeight="1">
      <c r="A34" s="302"/>
      <c r="B34" s="163"/>
      <c r="C34" s="293"/>
      <c r="D34" s="294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307"/>
      <c r="S34" s="47"/>
      <c r="T34" s="48"/>
      <c r="U34" s="111"/>
      <c r="V34" s="112"/>
      <c r="W34" s="113"/>
      <c r="X34" s="116"/>
      <c r="Y34" s="12"/>
      <c r="Z34" s="208"/>
      <c r="AA34" s="295"/>
      <c r="AB34" s="296"/>
      <c r="AC34" s="12"/>
      <c r="AD34" s="208"/>
      <c r="AE34" s="117"/>
      <c r="AF34" s="110"/>
      <c r="AG34" s="377"/>
    </row>
    <row r="35" spans="1:33" ht="15.75" customHeight="1">
      <c r="A35" s="302"/>
      <c r="B35" s="163"/>
      <c r="C35" s="293"/>
      <c r="D35" s="294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307"/>
      <c r="S35" s="47"/>
      <c r="T35" s="48"/>
      <c r="U35" s="111"/>
      <c r="V35" s="112"/>
      <c r="W35" s="185"/>
      <c r="X35" s="186"/>
      <c r="Y35" s="12"/>
      <c r="Z35" s="208"/>
      <c r="AA35" s="295"/>
      <c r="AB35" s="296"/>
      <c r="AC35" s="12"/>
      <c r="AD35" s="208"/>
      <c r="AE35" s="117"/>
      <c r="AF35" s="110"/>
      <c r="AG35" s="377"/>
    </row>
    <row r="36" spans="1:33" ht="15.75" customHeight="1">
      <c r="A36" s="302"/>
      <c r="B36" s="163"/>
      <c r="C36" s="293"/>
      <c r="D36" s="294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307"/>
      <c r="S36" s="47"/>
      <c r="T36" s="48"/>
      <c r="U36" s="111"/>
      <c r="V36" s="112"/>
      <c r="W36" s="187"/>
      <c r="X36" s="188"/>
      <c r="Y36" s="12"/>
      <c r="Z36" s="208"/>
      <c r="AA36" s="295"/>
      <c r="AB36" s="296"/>
      <c r="AC36" s="12"/>
      <c r="AD36" s="208"/>
      <c r="AE36" s="117"/>
      <c r="AF36" s="110"/>
      <c r="AG36" s="377"/>
    </row>
    <row r="37" spans="1:33" ht="15.75" customHeight="1">
      <c r="A37" s="302"/>
      <c r="B37" s="100"/>
      <c r="C37" s="293"/>
      <c r="D37" s="294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307"/>
      <c r="S37" s="47"/>
      <c r="T37" s="48"/>
      <c r="U37" s="130"/>
      <c r="V37" s="112"/>
      <c r="W37" s="187"/>
      <c r="X37" s="188"/>
      <c r="Y37" s="12"/>
      <c r="Z37" s="208"/>
      <c r="AA37" s="295"/>
      <c r="AB37" s="296"/>
      <c r="AC37" s="12"/>
      <c r="AD37" s="208"/>
      <c r="AE37" s="117"/>
      <c r="AF37" s="110"/>
      <c r="AG37" s="377"/>
    </row>
    <row r="38" spans="1:33" ht="15.75" customHeight="1" thickBot="1">
      <c r="A38" s="303"/>
      <c r="B38" s="133" t="s">
        <v>117</v>
      </c>
      <c r="C38" s="297"/>
      <c r="D38" s="297"/>
      <c r="E38" s="134"/>
      <c r="F38" s="167"/>
      <c r="G38" s="135"/>
      <c r="H38" s="69"/>
      <c r="I38" s="136">
        <f t="shared" ref="I38:J38" si="6">AVERAGE(I22:I37)</f>
        <v>20.5</v>
      </c>
      <c r="J38" s="137">
        <f t="shared" si="6"/>
        <v>2000</v>
      </c>
      <c r="K38" s="138">
        <f t="shared" ref="K38" si="7">J38/I38</f>
        <v>97.560975609756099</v>
      </c>
      <c r="L38" s="136">
        <f t="shared" ref="L38:M38" si="8">AVERAGE(L22:L37)</f>
        <v>20.5</v>
      </c>
      <c r="M38" s="137">
        <f t="shared" si="8"/>
        <v>1772.9641071301417</v>
      </c>
      <c r="N38" s="138">
        <f>M38/L38</f>
        <v>86.486054006348368</v>
      </c>
      <c r="O38" s="139">
        <f>L38-I38</f>
        <v>0</v>
      </c>
      <c r="P38" s="140">
        <f>N38-K38</f>
        <v>-11.074921603407731</v>
      </c>
      <c r="Q38" s="141">
        <f>N38/K38</f>
        <v>0.88648205356507082</v>
      </c>
      <c r="R38" s="308"/>
      <c r="S38" s="142">
        <f>S22</f>
        <v>0.29166666666666669</v>
      </c>
      <c r="T38" s="143">
        <f>INDEX(T22:T37,COUNTA(T22:T37))</f>
        <v>0.45571759259259259</v>
      </c>
      <c r="U38" s="144"/>
      <c r="V38" s="166"/>
      <c r="W38" s="189"/>
      <c r="X38" s="190"/>
      <c r="Y38" s="181">
        <f>SUM(Y22:Y37)</f>
        <v>0</v>
      </c>
      <c r="Z38" s="182">
        <f>SUM(Z22:Z37)</f>
        <v>0</v>
      </c>
      <c r="AA38" s="298"/>
      <c r="AB38" s="299"/>
      <c r="AC38" s="181">
        <f>SUM(AC22:AC37)</f>
        <v>5</v>
      </c>
      <c r="AD38" s="182">
        <f>SUM(AD22:AD37)</f>
        <v>0</v>
      </c>
      <c r="AE38" s="168">
        <f>M38-J38</f>
        <v>-227.03589286985834</v>
      </c>
      <c r="AF38" s="141">
        <f>M38/J38</f>
        <v>0.88648205356507082</v>
      </c>
      <c r="AG38" s="378"/>
    </row>
    <row r="39" spans="1:33" ht="15.75" customHeight="1">
      <c r="A39" s="311" t="s">
        <v>196</v>
      </c>
      <c r="B39" s="146" t="s">
        <v>186</v>
      </c>
      <c r="C39" s="304" t="s">
        <v>194</v>
      </c>
      <c r="D39" s="305"/>
      <c r="E39" s="147">
        <v>59.34</v>
      </c>
      <c r="F39" s="97">
        <v>1465</v>
      </c>
      <c r="G39" s="148">
        <f t="shared" ref="G39:G42" si="9">E39*F39</f>
        <v>86933.1</v>
      </c>
      <c r="H39" s="149"/>
      <c r="I39" s="150">
        <v>24</v>
      </c>
      <c r="J39" s="151">
        <v>2000</v>
      </c>
      <c r="K39" s="152">
        <f>J39/I39</f>
        <v>83.333333333333329</v>
      </c>
      <c r="L39" s="153">
        <v>24</v>
      </c>
      <c r="M39" s="151">
        <f>F39/V39*60</f>
        <v>1772.1774193548385</v>
      </c>
      <c r="N39" s="152">
        <f>M39/L39</f>
        <v>73.840725806451601</v>
      </c>
      <c r="O39" s="154">
        <f>L39-I39</f>
        <v>0</v>
      </c>
      <c r="P39" s="155">
        <f>N39-K39</f>
        <v>-9.4926075268817272</v>
      </c>
      <c r="Q39" s="156">
        <f>N39/K39</f>
        <v>0.88608870967741926</v>
      </c>
      <c r="R39" s="306">
        <f>Q55</f>
        <v>0.8868270915933979</v>
      </c>
      <c r="S39" s="157">
        <v>0.29194444444444445</v>
      </c>
      <c r="T39" s="158">
        <v>0.3263888888888889</v>
      </c>
      <c r="U39" s="159"/>
      <c r="V39" s="160">
        <v>49.6</v>
      </c>
      <c r="W39" s="158"/>
      <c r="X39" s="169"/>
      <c r="Y39" s="12"/>
      <c r="Z39" s="208"/>
      <c r="AA39" s="309"/>
      <c r="AB39" s="310"/>
      <c r="AC39" s="12">
        <v>1</v>
      </c>
      <c r="AD39" s="208"/>
      <c r="AE39" s="115">
        <f>M39-J39</f>
        <v>-227.82258064516145</v>
      </c>
      <c r="AF39" s="156">
        <f>M39/J39</f>
        <v>0.88608870967741926</v>
      </c>
      <c r="AG39" s="290">
        <f>AF55</f>
        <v>0.88682709159339801</v>
      </c>
    </row>
    <row r="40" spans="1:33" ht="15.75" customHeight="1">
      <c r="A40" s="312"/>
      <c r="B40" s="163" t="s">
        <v>186</v>
      </c>
      <c r="C40" s="293" t="s">
        <v>188</v>
      </c>
      <c r="D40" s="294"/>
      <c r="E40" s="101">
        <v>58.67</v>
      </c>
      <c r="F40" s="102">
        <v>3257</v>
      </c>
      <c r="G40" s="103">
        <f t="shared" si="9"/>
        <v>191088.19</v>
      </c>
      <c r="H40" s="26"/>
      <c r="I40" s="104">
        <v>23</v>
      </c>
      <c r="J40" s="105">
        <v>2000</v>
      </c>
      <c r="K40" s="106">
        <f t="shared" si="1"/>
        <v>86.956521739130437</v>
      </c>
      <c r="L40" s="107">
        <v>23</v>
      </c>
      <c r="M40" s="105">
        <f>F40/V40*60</f>
        <v>1776.8146688892259</v>
      </c>
      <c r="N40" s="106">
        <f>M40/L40</f>
        <v>77.252811690835912</v>
      </c>
      <c r="O40" s="108">
        <f>L40-I40</f>
        <v>0</v>
      </c>
      <c r="P40" s="109">
        <f>N40-K40</f>
        <v>-9.7037100482945249</v>
      </c>
      <c r="Q40" s="110">
        <f>N40/K40</f>
        <v>0.88840733444461295</v>
      </c>
      <c r="R40" s="307"/>
      <c r="S40" s="47">
        <v>0.3298726851851852</v>
      </c>
      <c r="T40" s="48">
        <v>0.40625</v>
      </c>
      <c r="U40" s="111">
        <v>5.0166666666666782</v>
      </c>
      <c r="V40" s="112">
        <v>109.98333333333332</v>
      </c>
      <c r="W40" s="113"/>
      <c r="X40" s="116"/>
      <c r="Y40" s="12"/>
      <c r="Z40" s="208"/>
      <c r="AA40" s="295"/>
      <c r="AB40" s="296"/>
      <c r="AC40" s="12">
        <v>2</v>
      </c>
      <c r="AD40" s="208"/>
      <c r="AE40" s="117">
        <f>M40-J40</f>
        <v>-223.18533111077409</v>
      </c>
      <c r="AF40" s="110">
        <f>M40/J40</f>
        <v>0.88840733444461295</v>
      </c>
      <c r="AG40" s="291"/>
    </row>
    <row r="41" spans="1:33" ht="15.75" customHeight="1">
      <c r="A41" s="312"/>
      <c r="B41" s="163" t="s">
        <v>186</v>
      </c>
      <c r="C41" s="293" t="s">
        <v>200</v>
      </c>
      <c r="D41" s="294"/>
      <c r="E41" s="101">
        <v>71.55</v>
      </c>
      <c r="F41" s="102">
        <v>2012</v>
      </c>
      <c r="G41" s="103">
        <f t="shared" si="9"/>
        <v>143958.6</v>
      </c>
      <c r="H41" s="26"/>
      <c r="I41" s="104">
        <v>22</v>
      </c>
      <c r="J41" s="105">
        <v>2000</v>
      </c>
      <c r="K41" s="106">
        <f t="shared" si="1"/>
        <v>90.909090909090907</v>
      </c>
      <c r="L41" s="107">
        <v>22</v>
      </c>
      <c r="M41" s="105">
        <f>F41/V41*60</f>
        <v>1773.9897134459952</v>
      </c>
      <c r="N41" s="106">
        <f>M41/L41</f>
        <v>80.635896065727053</v>
      </c>
      <c r="O41" s="108">
        <f>L41-I41</f>
        <v>0</v>
      </c>
      <c r="P41" s="109">
        <f>N41-K41</f>
        <v>-10.273194843363854</v>
      </c>
      <c r="Q41" s="110">
        <f>N41/K41</f>
        <v>0.8869948567229976</v>
      </c>
      <c r="R41" s="307"/>
      <c r="S41" s="47">
        <v>0.40972222222222221</v>
      </c>
      <c r="T41" s="48">
        <v>0.45697916666666666</v>
      </c>
      <c r="U41" s="111">
        <v>4.9999999999999822</v>
      </c>
      <c r="V41" s="112">
        <v>68.050000000000011</v>
      </c>
      <c r="W41" s="113">
        <v>0.45697916666666666</v>
      </c>
      <c r="X41" s="116">
        <v>0.49615740740740738</v>
      </c>
      <c r="Y41" s="12"/>
      <c r="Z41" s="208"/>
      <c r="AA41" s="295"/>
      <c r="AB41" s="296"/>
      <c r="AC41" s="12">
        <v>1</v>
      </c>
      <c r="AD41" s="208"/>
      <c r="AE41" s="117">
        <f>M41-J41</f>
        <v>-226.01028655400478</v>
      </c>
      <c r="AF41" s="110">
        <f>M41/J41</f>
        <v>0.8869948567229976</v>
      </c>
      <c r="AG41" s="291"/>
    </row>
    <row r="42" spans="1:33" ht="15.75" customHeight="1">
      <c r="A42" s="312"/>
      <c r="B42" s="163" t="s">
        <v>186</v>
      </c>
      <c r="C42" s="293" t="s">
        <v>198</v>
      </c>
      <c r="D42" s="294"/>
      <c r="E42" s="101">
        <v>59.54</v>
      </c>
      <c r="F42" s="102">
        <v>2998</v>
      </c>
      <c r="G42" s="103">
        <f t="shared" si="9"/>
        <v>178500.91999999998</v>
      </c>
      <c r="H42" s="26"/>
      <c r="I42" s="104">
        <v>23</v>
      </c>
      <c r="J42" s="105">
        <v>2000</v>
      </c>
      <c r="K42" s="106">
        <f t="shared" si="1"/>
        <v>86.956521739130437</v>
      </c>
      <c r="L42" s="107">
        <v>23</v>
      </c>
      <c r="M42" s="105">
        <f>F42/V42*60</f>
        <v>1771.634931057124</v>
      </c>
      <c r="N42" s="106">
        <f>M42/L42</f>
        <v>77.027605698135829</v>
      </c>
      <c r="O42" s="108">
        <f>L42-I42</f>
        <v>0</v>
      </c>
      <c r="P42" s="109">
        <f>N42-K42</f>
        <v>-9.9289160409946078</v>
      </c>
      <c r="Q42" s="110">
        <f>N42/K42</f>
        <v>0.885817465528562</v>
      </c>
      <c r="R42" s="307"/>
      <c r="S42" s="47">
        <v>0.49615740740740738</v>
      </c>
      <c r="T42" s="48">
        <v>0.56666666666666665</v>
      </c>
      <c r="U42" s="111">
        <v>56.416666666666643</v>
      </c>
      <c r="V42" s="112">
        <v>101.53333333333335</v>
      </c>
      <c r="W42" s="113"/>
      <c r="X42" s="116"/>
      <c r="Y42" s="12"/>
      <c r="Z42" s="208"/>
      <c r="AA42" s="295"/>
      <c r="AB42" s="296"/>
      <c r="AC42" s="12">
        <v>2</v>
      </c>
      <c r="AD42" s="208"/>
      <c r="AE42" s="117">
        <f>M42-J42</f>
        <v>-228.36506894287595</v>
      </c>
      <c r="AF42" s="110">
        <f>M42/J42</f>
        <v>0.885817465528562</v>
      </c>
      <c r="AG42" s="291"/>
    </row>
    <row r="43" spans="1:33" ht="15.75" customHeight="1">
      <c r="A43" s="312"/>
      <c r="B43" s="163"/>
      <c r="C43" s="293"/>
      <c r="D43" s="294"/>
      <c r="E43" s="101"/>
      <c r="F43" s="102"/>
      <c r="G43" s="103"/>
      <c r="H43" s="13"/>
      <c r="I43" s="104"/>
      <c r="J43" s="105"/>
      <c r="K43" s="106"/>
      <c r="L43" s="118"/>
      <c r="M43" s="105"/>
      <c r="N43" s="106"/>
      <c r="O43" s="108"/>
      <c r="P43" s="109"/>
      <c r="Q43" s="110"/>
      <c r="R43" s="307"/>
      <c r="S43" s="47"/>
      <c r="T43" s="48"/>
      <c r="U43" s="111"/>
      <c r="V43" s="112"/>
      <c r="W43" s="113"/>
      <c r="X43" s="116"/>
      <c r="Y43" s="12"/>
      <c r="Z43" s="208"/>
      <c r="AA43" s="295"/>
      <c r="AB43" s="296"/>
      <c r="AC43" s="12"/>
      <c r="AD43" s="208"/>
      <c r="AE43" s="117"/>
      <c r="AF43" s="110"/>
      <c r="AG43" s="291"/>
    </row>
    <row r="44" spans="1:33" ht="15.75" customHeight="1">
      <c r="A44" s="312"/>
      <c r="B44" s="163"/>
      <c r="C44" s="293"/>
      <c r="D44" s="294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307"/>
      <c r="S44" s="47"/>
      <c r="T44" s="48"/>
      <c r="U44" s="111"/>
      <c r="V44" s="112"/>
      <c r="W44" s="113"/>
      <c r="X44" s="116"/>
      <c r="Y44" s="12"/>
      <c r="Z44" s="208"/>
      <c r="AA44" s="295"/>
      <c r="AB44" s="296"/>
      <c r="AC44" s="12"/>
      <c r="AD44" s="208"/>
      <c r="AE44" s="117"/>
      <c r="AF44" s="110"/>
      <c r="AG44" s="291"/>
    </row>
    <row r="45" spans="1:33" ht="15.75" customHeight="1">
      <c r="A45" s="312"/>
      <c r="B45" s="163"/>
      <c r="C45" s="293"/>
      <c r="D45" s="294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307"/>
      <c r="S45" s="119"/>
      <c r="T45" s="120"/>
      <c r="U45" s="111"/>
      <c r="V45" s="112"/>
      <c r="W45" s="120"/>
      <c r="X45" s="191"/>
      <c r="Y45" s="12"/>
      <c r="Z45" s="208"/>
      <c r="AA45" s="295"/>
      <c r="AB45" s="296"/>
      <c r="AC45" s="12"/>
      <c r="AD45" s="208"/>
      <c r="AE45" s="117"/>
      <c r="AF45" s="110"/>
      <c r="AG45" s="291"/>
    </row>
    <row r="46" spans="1:33" ht="15.75" customHeight="1">
      <c r="A46" s="312"/>
      <c r="B46" s="163"/>
      <c r="C46" s="293"/>
      <c r="D46" s="294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07"/>
      <c r="S46" s="119"/>
      <c r="T46" s="120"/>
      <c r="U46" s="111"/>
      <c r="V46" s="112"/>
      <c r="W46" s="120"/>
      <c r="X46" s="191"/>
      <c r="Y46" s="12"/>
      <c r="Z46" s="208"/>
      <c r="AA46" s="295"/>
      <c r="AB46" s="296"/>
      <c r="AC46" s="12"/>
      <c r="AD46" s="208"/>
      <c r="AE46" s="117"/>
      <c r="AF46" s="110"/>
      <c r="AG46" s="291"/>
    </row>
    <row r="47" spans="1:33" ht="15.75" customHeight="1">
      <c r="A47" s="312"/>
      <c r="B47" s="163"/>
      <c r="C47" s="293"/>
      <c r="D47" s="294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07"/>
      <c r="S47" s="119"/>
      <c r="T47" s="120"/>
      <c r="U47" s="111"/>
      <c r="V47" s="112"/>
      <c r="W47" s="120"/>
      <c r="X47" s="191"/>
      <c r="Y47" s="12"/>
      <c r="Z47" s="208"/>
      <c r="AA47" s="295"/>
      <c r="AB47" s="296"/>
      <c r="AC47" s="12"/>
      <c r="AD47" s="208"/>
      <c r="AE47" s="117"/>
      <c r="AF47" s="110"/>
      <c r="AG47" s="291"/>
    </row>
    <row r="48" spans="1:33" ht="15.75" customHeight="1">
      <c r="A48" s="312"/>
      <c r="B48" s="163"/>
      <c r="C48" s="293"/>
      <c r="D48" s="294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07"/>
      <c r="S48" s="119"/>
      <c r="T48" s="120"/>
      <c r="U48" s="111"/>
      <c r="V48" s="112"/>
      <c r="W48" s="120"/>
      <c r="X48" s="191"/>
      <c r="Y48" s="12"/>
      <c r="Z48" s="208"/>
      <c r="AA48" s="295"/>
      <c r="AB48" s="296"/>
      <c r="AC48" s="12"/>
      <c r="AD48" s="208"/>
      <c r="AE48" s="117"/>
      <c r="AF48" s="110"/>
      <c r="AG48" s="291"/>
    </row>
    <row r="49" spans="1:33" ht="15.75" customHeight="1">
      <c r="A49" s="312"/>
      <c r="B49" s="163"/>
      <c r="C49" s="293"/>
      <c r="D49" s="294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07"/>
      <c r="S49" s="119"/>
      <c r="T49" s="120"/>
      <c r="U49" s="111"/>
      <c r="V49" s="112"/>
      <c r="W49" s="120"/>
      <c r="X49" s="191"/>
      <c r="Y49" s="12"/>
      <c r="Z49" s="208"/>
      <c r="AA49" s="295"/>
      <c r="AB49" s="296"/>
      <c r="AC49" s="12"/>
      <c r="AD49" s="208"/>
      <c r="AE49" s="117"/>
      <c r="AF49" s="110"/>
      <c r="AG49" s="291"/>
    </row>
    <row r="50" spans="1:33" ht="15.75" customHeight="1">
      <c r="A50" s="312"/>
      <c r="B50" s="163"/>
      <c r="C50" s="293"/>
      <c r="D50" s="294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07"/>
      <c r="S50" s="119"/>
      <c r="T50" s="120"/>
      <c r="U50" s="111"/>
      <c r="V50" s="112"/>
      <c r="W50" s="120"/>
      <c r="X50" s="191"/>
      <c r="Y50" s="12"/>
      <c r="Z50" s="208"/>
      <c r="AA50" s="295"/>
      <c r="AB50" s="296"/>
      <c r="AC50" s="12"/>
      <c r="AD50" s="208"/>
      <c r="AE50" s="117"/>
      <c r="AF50" s="110"/>
      <c r="AG50" s="291"/>
    </row>
    <row r="51" spans="1:33" ht="15.75" customHeight="1">
      <c r="A51" s="312"/>
      <c r="B51" s="163"/>
      <c r="C51" s="293"/>
      <c r="D51" s="294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07"/>
      <c r="S51" s="119"/>
      <c r="T51" s="120"/>
      <c r="U51" s="111"/>
      <c r="V51" s="112"/>
      <c r="W51" s="120"/>
      <c r="X51" s="191"/>
      <c r="Y51" s="12"/>
      <c r="Z51" s="208"/>
      <c r="AA51" s="295"/>
      <c r="AB51" s="296"/>
      <c r="AC51" s="12"/>
      <c r="AD51" s="208"/>
      <c r="AE51" s="117"/>
      <c r="AF51" s="110"/>
      <c r="AG51" s="291"/>
    </row>
    <row r="52" spans="1:33" ht="15.75" customHeight="1">
      <c r="A52" s="312"/>
      <c r="B52" s="163"/>
      <c r="C52" s="293"/>
      <c r="D52" s="294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07"/>
      <c r="S52" s="119"/>
      <c r="T52" s="120"/>
      <c r="U52" s="111"/>
      <c r="V52" s="112"/>
      <c r="W52" s="120"/>
      <c r="X52" s="191"/>
      <c r="Y52" s="12"/>
      <c r="Z52" s="208"/>
      <c r="AA52" s="295"/>
      <c r="AB52" s="296"/>
      <c r="AC52" s="12"/>
      <c r="AD52" s="208"/>
      <c r="AE52" s="117"/>
      <c r="AF52" s="110"/>
      <c r="AG52" s="291"/>
    </row>
    <row r="53" spans="1:33" ht="15.75" customHeight="1">
      <c r="A53" s="312"/>
      <c r="B53" s="163"/>
      <c r="C53" s="293"/>
      <c r="D53" s="294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07"/>
      <c r="S53" s="119"/>
      <c r="T53" s="120"/>
      <c r="U53" s="111"/>
      <c r="V53" s="112"/>
      <c r="W53" s="120"/>
      <c r="X53" s="191"/>
      <c r="Y53" s="12"/>
      <c r="Z53" s="208"/>
      <c r="AA53" s="295"/>
      <c r="AB53" s="296"/>
      <c r="AC53" s="12"/>
      <c r="AD53" s="208"/>
      <c r="AE53" s="117"/>
      <c r="AF53" s="110"/>
      <c r="AG53" s="291"/>
    </row>
    <row r="54" spans="1:33" ht="15.75" customHeight="1">
      <c r="A54" s="312"/>
      <c r="B54" s="163"/>
      <c r="C54" s="293"/>
      <c r="D54" s="294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07"/>
      <c r="S54" s="119"/>
      <c r="T54" s="120"/>
      <c r="U54" s="130"/>
      <c r="V54" s="131"/>
      <c r="W54" s="126"/>
      <c r="X54" s="127"/>
      <c r="Y54" s="12"/>
      <c r="Z54" s="208"/>
      <c r="AA54" s="295"/>
      <c r="AB54" s="296"/>
      <c r="AC54" s="12"/>
      <c r="AD54" s="208"/>
      <c r="AE54" s="165"/>
      <c r="AF54" s="125"/>
      <c r="AG54" s="291"/>
    </row>
    <row r="55" spans="1:33" ht="15.75" customHeight="1" thickBot="1">
      <c r="A55" s="313"/>
      <c r="B55" s="133" t="s">
        <v>117</v>
      </c>
      <c r="C55" s="297"/>
      <c r="D55" s="297"/>
      <c r="E55" s="134"/>
      <c r="F55" s="167"/>
      <c r="G55" s="135"/>
      <c r="H55" s="69"/>
      <c r="I55" s="136">
        <f t="shared" ref="I55:J55" si="10">AVERAGE(I39:I54)</f>
        <v>23</v>
      </c>
      <c r="J55" s="137">
        <f t="shared" si="10"/>
        <v>2000</v>
      </c>
      <c r="K55" s="138">
        <f t="shared" ref="K55" si="11">J55/I55</f>
        <v>86.956521739130437</v>
      </c>
      <c r="L55" s="136">
        <f t="shared" ref="L55:M55" si="12">AVERAGE(L39:L54)</f>
        <v>23</v>
      </c>
      <c r="M55" s="137">
        <f t="shared" si="12"/>
        <v>1773.654183186796</v>
      </c>
      <c r="N55" s="138">
        <f t="shared" ref="N55:N63" si="13">M55/L55</f>
        <v>77.115399268991126</v>
      </c>
      <c r="O55" s="139">
        <f t="shared" ref="O55:O63" si="14">L55-I55</f>
        <v>0</v>
      </c>
      <c r="P55" s="140">
        <f t="shared" ref="P55:P63" si="15">N55-K55</f>
        <v>-9.841122470139311</v>
      </c>
      <c r="Q55" s="141">
        <f t="shared" ref="Q55:Q63" si="16">N55/K55</f>
        <v>0.8868270915933979</v>
      </c>
      <c r="R55" s="308"/>
      <c r="S55" s="142">
        <f>S39</f>
        <v>0.29194444444444445</v>
      </c>
      <c r="T55" s="143">
        <f>INDEX(T39:T54,COUNTA(T39:T54))</f>
        <v>0.56666666666666665</v>
      </c>
      <c r="U55" s="144"/>
      <c r="V55" s="166"/>
      <c r="W55" s="167"/>
      <c r="X55" s="138"/>
      <c r="Y55" s="181">
        <f>SUM(Y39:Y54)</f>
        <v>0</v>
      </c>
      <c r="Z55" s="182">
        <f>SUM(Z39:Z54)</f>
        <v>0</v>
      </c>
      <c r="AA55" s="298"/>
      <c r="AB55" s="299"/>
      <c r="AC55" s="181">
        <f>SUM(AC39:AC54)</f>
        <v>6</v>
      </c>
      <c r="AD55" s="194">
        <f>SUM(AD39:AD54)</f>
        <v>0</v>
      </c>
      <c r="AE55" s="168">
        <f t="shared" ref="AE55:AE63" si="17">M55-J55</f>
        <v>-226.34581681320401</v>
      </c>
      <c r="AF55" s="141">
        <f t="shared" ref="AF55:AF63" si="18">M55/J55</f>
        <v>0.88682709159339801</v>
      </c>
      <c r="AG55" s="292"/>
    </row>
    <row r="56" spans="1:33" ht="15.75" customHeight="1">
      <c r="A56" s="300" t="s">
        <v>231</v>
      </c>
      <c r="B56" s="114" t="s">
        <v>191</v>
      </c>
      <c r="C56" s="375" t="s">
        <v>192</v>
      </c>
      <c r="D56" s="375"/>
      <c r="E56" s="147">
        <v>57.3</v>
      </c>
      <c r="F56" s="97">
        <v>2013</v>
      </c>
      <c r="G56" s="148">
        <f t="shared" ref="G56:G63" si="19">E56*F56</f>
        <v>115344.9</v>
      </c>
      <c r="H56" s="149"/>
      <c r="I56" s="150">
        <v>22</v>
      </c>
      <c r="J56" s="151">
        <v>1800</v>
      </c>
      <c r="K56" s="152">
        <f>J56/I56</f>
        <v>81.818181818181813</v>
      </c>
      <c r="L56" s="153">
        <v>22</v>
      </c>
      <c r="M56" s="151">
        <f t="shared" ref="M56:M63" si="20">F56/V56*60</f>
        <v>1597.6190476190477</v>
      </c>
      <c r="N56" s="152">
        <f t="shared" si="13"/>
        <v>72.61904761904762</v>
      </c>
      <c r="O56" s="154">
        <f t="shared" si="14"/>
        <v>0</v>
      </c>
      <c r="P56" s="155">
        <f t="shared" si="15"/>
        <v>-9.1991341991341926</v>
      </c>
      <c r="Q56" s="156">
        <f t="shared" si="16"/>
        <v>0.88756613756613767</v>
      </c>
      <c r="R56" s="306">
        <f>Q72</f>
        <v>0.88851832815749476</v>
      </c>
      <c r="S56" s="157">
        <v>0.29194444444444445</v>
      </c>
      <c r="T56" s="158">
        <v>0.34444444444444444</v>
      </c>
      <c r="U56" s="159"/>
      <c r="V56" s="160">
        <v>75.599999999999994</v>
      </c>
      <c r="W56" s="158"/>
      <c r="X56" s="169"/>
      <c r="Y56" s="12"/>
      <c r="Z56" s="208"/>
      <c r="AA56" s="309"/>
      <c r="AB56" s="310"/>
      <c r="AC56" s="12">
        <v>2</v>
      </c>
      <c r="AD56" s="208"/>
      <c r="AE56" s="115">
        <f t="shared" si="17"/>
        <v>-202.38095238095229</v>
      </c>
      <c r="AF56" s="156">
        <f t="shared" si="18"/>
        <v>0.88756613756613767</v>
      </c>
      <c r="AG56" s="290">
        <f>AF72</f>
        <v>0.88851832815749476</v>
      </c>
    </row>
    <row r="57" spans="1:33" ht="15.75" customHeight="1">
      <c r="A57" s="301"/>
      <c r="B57" s="100" t="s">
        <v>201</v>
      </c>
      <c r="C57" s="374" t="s">
        <v>205</v>
      </c>
      <c r="D57" s="374"/>
      <c r="E57" s="101">
        <v>71.84</v>
      </c>
      <c r="F57" s="102">
        <v>946</v>
      </c>
      <c r="G57" s="103">
        <f t="shared" si="19"/>
        <v>67960.639999999999</v>
      </c>
      <c r="H57" s="26"/>
      <c r="I57" s="104">
        <v>19</v>
      </c>
      <c r="J57" s="105">
        <v>1800</v>
      </c>
      <c r="K57" s="106">
        <f t="shared" ref="K57:K63" si="21">J57/I57</f>
        <v>94.736842105263165</v>
      </c>
      <c r="L57" s="107">
        <v>19</v>
      </c>
      <c r="M57" s="105">
        <f t="shared" si="20"/>
        <v>1603.3898305084738</v>
      </c>
      <c r="N57" s="106">
        <f t="shared" si="13"/>
        <v>84.388938447814411</v>
      </c>
      <c r="O57" s="108">
        <f t="shared" si="14"/>
        <v>0</v>
      </c>
      <c r="P57" s="109">
        <f t="shared" si="15"/>
        <v>-10.347903657448754</v>
      </c>
      <c r="Q57" s="110">
        <f t="shared" si="16"/>
        <v>0.89077212806026318</v>
      </c>
      <c r="R57" s="307"/>
      <c r="S57" s="47">
        <v>0.34791666666666665</v>
      </c>
      <c r="T57" s="48">
        <v>0.3725</v>
      </c>
      <c r="U57" s="111">
        <v>4.9999999999999822</v>
      </c>
      <c r="V57" s="112">
        <v>35.40000000000002</v>
      </c>
      <c r="W57" s="113"/>
      <c r="X57" s="116"/>
      <c r="Y57" s="12"/>
      <c r="Z57" s="208"/>
      <c r="AA57" s="295"/>
      <c r="AB57" s="296"/>
      <c r="AC57" s="12">
        <v>1</v>
      </c>
      <c r="AD57" s="208"/>
      <c r="AE57" s="117">
        <f t="shared" si="17"/>
        <v>-196.61016949152622</v>
      </c>
      <c r="AF57" s="110">
        <f t="shared" si="18"/>
        <v>0.89077212806026318</v>
      </c>
      <c r="AG57" s="291"/>
    </row>
    <row r="58" spans="1:33" ht="15.75" customHeight="1">
      <c r="A58" s="301"/>
      <c r="B58" s="100" t="s">
        <v>201</v>
      </c>
      <c r="C58" s="374" t="s">
        <v>206</v>
      </c>
      <c r="D58" s="374"/>
      <c r="E58" s="101">
        <v>72.400000000000006</v>
      </c>
      <c r="F58" s="102">
        <v>728</v>
      </c>
      <c r="G58" s="103">
        <f t="shared" si="19"/>
        <v>52707.200000000004</v>
      </c>
      <c r="H58" s="26"/>
      <c r="I58" s="104">
        <v>18</v>
      </c>
      <c r="J58" s="105">
        <v>1800</v>
      </c>
      <c r="K58" s="106">
        <f t="shared" si="21"/>
        <v>100</v>
      </c>
      <c r="L58" s="107">
        <v>18</v>
      </c>
      <c r="M58" s="105">
        <f t="shared" si="20"/>
        <v>1601.9559902200506</v>
      </c>
      <c r="N58" s="106">
        <f t="shared" si="13"/>
        <v>88.997555012225035</v>
      </c>
      <c r="O58" s="108">
        <f t="shared" si="14"/>
        <v>0</v>
      </c>
      <c r="P58" s="109">
        <f t="shared" si="15"/>
        <v>-11.002444987774965</v>
      </c>
      <c r="Q58" s="110">
        <f t="shared" si="16"/>
        <v>0.88997555012225038</v>
      </c>
      <c r="R58" s="307"/>
      <c r="S58" s="47">
        <v>0.37569444444444444</v>
      </c>
      <c r="T58" s="48">
        <v>0.39462962962962961</v>
      </c>
      <c r="U58" s="111">
        <v>4.5999999999999996</v>
      </c>
      <c r="V58" s="112">
        <v>27.266666666666637</v>
      </c>
      <c r="W58" s="113"/>
      <c r="X58" s="116"/>
      <c r="Y58" s="12"/>
      <c r="Z58" s="208"/>
      <c r="AA58" s="295"/>
      <c r="AB58" s="296"/>
      <c r="AC58" s="12">
        <v>1</v>
      </c>
      <c r="AD58" s="208"/>
      <c r="AE58" s="117">
        <f t="shared" si="17"/>
        <v>-198.04400977994942</v>
      </c>
      <c r="AF58" s="110">
        <f t="shared" si="18"/>
        <v>0.88997555012225027</v>
      </c>
      <c r="AG58" s="291"/>
    </row>
    <row r="59" spans="1:33" ht="15.75" customHeight="1">
      <c r="A59" s="301"/>
      <c r="B59" s="100" t="s">
        <v>180</v>
      </c>
      <c r="C59" s="374" t="s">
        <v>181</v>
      </c>
      <c r="D59" s="374"/>
      <c r="E59" s="101">
        <v>24.07</v>
      </c>
      <c r="F59" s="102">
        <v>709</v>
      </c>
      <c r="G59" s="103">
        <f t="shared" si="19"/>
        <v>17065.63</v>
      </c>
      <c r="H59" s="26"/>
      <c r="I59" s="104">
        <v>20</v>
      </c>
      <c r="J59" s="105">
        <v>2600</v>
      </c>
      <c r="K59" s="106">
        <f t="shared" si="21"/>
        <v>130</v>
      </c>
      <c r="L59" s="107">
        <v>20</v>
      </c>
      <c r="M59" s="105">
        <f t="shared" si="20"/>
        <v>2307.7757685352553</v>
      </c>
      <c r="N59" s="106">
        <f t="shared" si="13"/>
        <v>115.38878842676277</v>
      </c>
      <c r="O59" s="108">
        <f t="shared" si="14"/>
        <v>0</v>
      </c>
      <c r="P59" s="109">
        <f t="shared" si="15"/>
        <v>-14.611211573237227</v>
      </c>
      <c r="Q59" s="110">
        <f t="shared" si="16"/>
        <v>0.88760606482125215</v>
      </c>
      <c r="R59" s="307"/>
      <c r="S59" s="47">
        <v>0.39791666666666664</v>
      </c>
      <c r="T59" s="48">
        <v>0.41071759259259261</v>
      </c>
      <c r="U59" s="111">
        <v>4.7333333333333272</v>
      </c>
      <c r="V59" s="112">
        <v>18.43333333333339</v>
      </c>
      <c r="W59" s="113"/>
      <c r="X59" s="116"/>
      <c r="Y59" s="12"/>
      <c r="Z59" s="208"/>
      <c r="AA59" s="295"/>
      <c r="AB59" s="296"/>
      <c r="AC59" s="12">
        <v>1</v>
      </c>
      <c r="AD59" s="208"/>
      <c r="AE59" s="215">
        <f t="shared" si="17"/>
        <v>-292.22423146474466</v>
      </c>
      <c r="AF59" s="216">
        <f t="shared" si="18"/>
        <v>0.88760606482125204</v>
      </c>
      <c r="AG59" s="291"/>
    </row>
    <row r="60" spans="1:33" ht="15.75" customHeight="1">
      <c r="A60" s="302"/>
      <c r="B60" s="100" t="s">
        <v>180</v>
      </c>
      <c r="C60" s="374" t="s">
        <v>182</v>
      </c>
      <c r="D60" s="374"/>
      <c r="E60" s="101">
        <v>29.97</v>
      </c>
      <c r="F60" s="105">
        <v>2666</v>
      </c>
      <c r="G60" s="103">
        <f t="shared" si="19"/>
        <v>79900.02</v>
      </c>
      <c r="H60" s="13"/>
      <c r="I60" s="104">
        <v>20</v>
      </c>
      <c r="J60" s="105">
        <v>2600</v>
      </c>
      <c r="K60" s="106">
        <f t="shared" si="21"/>
        <v>130</v>
      </c>
      <c r="L60" s="118">
        <v>20</v>
      </c>
      <c r="M60" s="105">
        <f t="shared" si="20"/>
        <v>2308.7803704594658</v>
      </c>
      <c r="N60" s="106">
        <f t="shared" si="13"/>
        <v>115.43901852297329</v>
      </c>
      <c r="O60" s="108">
        <f t="shared" si="14"/>
        <v>0</v>
      </c>
      <c r="P60" s="109">
        <f t="shared" si="15"/>
        <v>-14.560981477026715</v>
      </c>
      <c r="Q60" s="110">
        <f t="shared" si="16"/>
        <v>0.88799245017671757</v>
      </c>
      <c r="R60" s="307"/>
      <c r="S60" s="47">
        <v>0.41388888888888886</v>
      </c>
      <c r="T60" s="48">
        <v>0.4620023148148148</v>
      </c>
      <c r="U60" s="111">
        <v>4.5666666666666078</v>
      </c>
      <c r="V60" s="112">
        <v>69.283333333333346</v>
      </c>
      <c r="W60" s="113"/>
      <c r="X60" s="116"/>
      <c r="Y60" s="12"/>
      <c r="Z60" s="208"/>
      <c r="AA60" s="295"/>
      <c r="AB60" s="296"/>
      <c r="AC60" s="12">
        <v>1</v>
      </c>
      <c r="AD60" s="208"/>
      <c r="AE60" s="215">
        <f t="shared" si="17"/>
        <v>-291.21962954053424</v>
      </c>
      <c r="AF60" s="216">
        <f t="shared" si="18"/>
        <v>0.88799245017671757</v>
      </c>
      <c r="AG60" s="291"/>
    </row>
    <row r="61" spans="1:33" ht="15.75" customHeight="1">
      <c r="A61" s="302"/>
      <c r="B61" s="100" t="s">
        <v>201</v>
      </c>
      <c r="C61" s="374" t="s">
        <v>202</v>
      </c>
      <c r="D61" s="374"/>
      <c r="E61" s="101">
        <v>32.06</v>
      </c>
      <c r="F61" s="105">
        <v>527</v>
      </c>
      <c r="G61" s="121">
        <f t="shared" si="19"/>
        <v>16895.620000000003</v>
      </c>
      <c r="H61" s="122"/>
      <c r="I61" s="104">
        <v>19</v>
      </c>
      <c r="J61" s="105">
        <v>3600</v>
      </c>
      <c r="K61" s="106">
        <f t="shared" si="21"/>
        <v>189.47368421052633</v>
      </c>
      <c r="L61" s="107">
        <v>19</v>
      </c>
      <c r="M61" s="105">
        <f t="shared" si="20"/>
        <v>3199.3254637436762</v>
      </c>
      <c r="N61" s="106">
        <f t="shared" si="13"/>
        <v>168.38555072335137</v>
      </c>
      <c r="O61" s="108">
        <f t="shared" si="14"/>
        <v>0</v>
      </c>
      <c r="P61" s="109">
        <f t="shared" si="15"/>
        <v>-21.088133487174957</v>
      </c>
      <c r="Q61" s="110">
        <f t="shared" si="16"/>
        <v>0.88870151770657657</v>
      </c>
      <c r="R61" s="307"/>
      <c r="S61" s="47">
        <v>0.46535879629629628</v>
      </c>
      <c r="T61" s="48">
        <v>0.47222222222222221</v>
      </c>
      <c r="U61" s="111">
        <v>4.8333333333333428</v>
      </c>
      <c r="V61" s="112">
        <v>9.8833333333333329</v>
      </c>
      <c r="W61" s="113">
        <v>0.47222222222222221</v>
      </c>
      <c r="X61" s="116">
        <v>0.51111111111111096</v>
      </c>
      <c r="Y61" s="12"/>
      <c r="Z61" s="208"/>
      <c r="AA61" s="295"/>
      <c r="AB61" s="296"/>
      <c r="AC61" s="12">
        <v>1</v>
      </c>
      <c r="AD61" s="208"/>
      <c r="AE61" s="215">
        <f t="shared" si="17"/>
        <v>-400.67453625632379</v>
      </c>
      <c r="AF61" s="216">
        <f t="shared" si="18"/>
        <v>0.88870151770657668</v>
      </c>
      <c r="AG61" s="291"/>
    </row>
    <row r="62" spans="1:33" ht="15.75" customHeight="1">
      <c r="A62" s="302"/>
      <c r="B62" s="100" t="s">
        <v>178</v>
      </c>
      <c r="C62" s="374" t="s">
        <v>203</v>
      </c>
      <c r="D62" s="374"/>
      <c r="E62" s="101">
        <v>57.73</v>
      </c>
      <c r="F62" s="105">
        <v>1179</v>
      </c>
      <c r="G62" s="121">
        <f t="shared" si="19"/>
        <v>68063.67</v>
      </c>
      <c r="H62" s="62"/>
      <c r="I62" s="104">
        <v>22</v>
      </c>
      <c r="J62" s="105">
        <v>1800</v>
      </c>
      <c r="K62" s="106">
        <f t="shared" si="21"/>
        <v>81.818181818181813</v>
      </c>
      <c r="L62" s="118">
        <v>22</v>
      </c>
      <c r="M62" s="105">
        <f t="shared" si="20"/>
        <v>1598.0421686746934</v>
      </c>
      <c r="N62" s="106">
        <f t="shared" si="13"/>
        <v>72.638280394304246</v>
      </c>
      <c r="O62" s="123">
        <f t="shared" si="14"/>
        <v>0</v>
      </c>
      <c r="P62" s="124">
        <f t="shared" si="15"/>
        <v>-9.1799014238775669</v>
      </c>
      <c r="Q62" s="125">
        <f t="shared" si="16"/>
        <v>0.88780120481927416</v>
      </c>
      <c r="R62" s="307"/>
      <c r="S62" s="47">
        <v>0.51111111111111096</v>
      </c>
      <c r="T62" s="48">
        <v>0.54185185185185181</v>
      </c>
      <c r="U62" s="111">
        <v>55.999999999999801</v>
      </c>
      <c r="V62" s="112">
        <v>44.266666666666822</v>
      </c>
      <c r="W62" s="113"/>
      <c r="X62" s="116"/>
      <c r="Y62" s="12"/>
      <c r="Z62" s="208"/>
      <c r="AA62" s="295"/>
      <c r="AB62" s="296"/>
      <c r="AC62" s="12">
        <v>1</v>
      </c>
      <c r="AD62" s="208"/>
      <c r="AE62" s="215">
        <f t="shared" si="17"/>
        <v>-201.95783132530664</v>
      </c>
      <c r="AF62" s="216">
        <f t="shared" si="18"/>
        <v>0.88780120481927405</v>
      </c>
      <c r="AG62" s="291"/>
    </row>
    <row r="63" spans="1:33" ht="15.75" customHeight="1">
      <c r="A63" s="302"/>
      <c r="B63" s="100" t="s">
        <v>178</v>
      </c>
      <c r="C63" s="374" t="s">
        <v>204</v>
      </c>
      <c r="D63" s="374"/>
      <c r="E63" s="101">
        <v>57.73</v>
      </c>
      <c r="F63" s="105">
        <v>985</v>
      </c>
      <c r="G63" s="121">
        <f t="shared" si="19"/>
        <v>56864.049999999996</v>
      </c>
      <c r="H63" s="62"/>
      <c r="I63" s="104">
        <v>22</v>
      </c>
      <c r="J63" s="105">
        <v>1800</v>
      </c>
      <c r="K63" s="106">
        <f t="shared" si="21"/>
        <v>81.818181818181813</v>
      </c>
      <c r="L63" s="118">
        <v>22</v>
      </c>
      <c r="M63" s="105">
        <f t="shared" si="20"/>
        <v>1598.7376014427423</v>
      </c>
      <c r="N63" s="106">
        <f t="shared" si="13"/>
        <v>72.66989097467011</v>
      </c>
      <c r="O63" s="123">
        <f t="shared" si="14"/>
        <v>0</v>
      </c>
      <c r="P63" s="124">
        <f t="shared" si="15"/>
        <v>-9.1482908435117025</v>
      </c>
      <c r="Q63" s="125">
        <f t="shared" si="16"/>
        <v>0.88818755635707913</v>
      </c>
      <c r="R63" s="307"/>
      <c r="S63" s="47">
        <v>0.54516203703703703</v>
      </c>
      <c r="T63" s="48">
        <v>0.5708333333333333</v>
      </c>
      <c r="U63" s="111">
        <v>4.766666666666719</v>
      </c>
      <c r="V63" s="112">
        <v>36.96666666666664</v>
      </c>
      <c r="W63" s="113"/>
      <c r="X63" s="116"/>
      <c r="Y63" s="12"/>
      <c r="Z63" s="208"/>
      <c r="AA63" s="295"/>
      <c r="AB63" s="296"/>
      <c r="AC63" s="12">
        <v>1</v>
      </c>
      <c r="AD63" s="208"/>
      <c r="AE63" s="215">
        <f t="shared" si="17"/>
        <v>-201.26239855725771</v>
      </c>
      <c r="AF63" s="216">
        <f t="shared" si="18"/>
        <v>0.88818755635707902</v>
      </c>
      <c r="AG63" s="291"/>
    </row>
    <row r="64" spans="1:33" ht="15.75" customHeight="1">
      <c r="A64" s="302"/>
      <c r="B64" s="100"/>
      <c r="C64" s="374"/>
      <c r="D64" s="374"/>
      <c r="E64" s="101"/>
      <c r="F64" s="105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07"/>
      <c r="S64" s="47"/>
      <c r="T64" s="48"/>
      <c r="U64" s="111"/>
      <c r="V64" s="112"/>
      <c r="W64" s="113"/>
      <c r="X64" s="116"/>
      <c r="Y64" s="12"/>
      <c r="Z64" s="208"/>
      <c r="AA64" s="295"/>
      <c r="AB64" s="296"/>
      <c r="AC64" s="12"/>
      <c r="AD64" s="208"/>
      <c r="AE64" s="215"/>
      <c r="AF64" s="216"/>
      <c r="AG64" s="291"/>
    </row>
    <row r="65" spans="1:33" ht="15.75" customHeight="1">
      <c r="A65" s="302"/>
      <c r="B65" s="100"/>
      <c r="C65" s="374"/>
      <c r="D65" s="374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07"/>
      <c r="S65" s="47"/>
      <c r="T65" s="48"/>
      <c r="U65" s="111"/>
      <c r="V65" s="112"/>
      <c r="W65" s="113"/>
      <c r="X65" s="116"/>
      <c r="Y65" s="12"/>
      <c r="Z65" s="208"/>
      <c r="AA65" s="295"/>
      <c r="AB65" s="296"/>
      <c r="AC65" s="12"/>
      <c r="AD65" s="208"/>
      <c r="AE65" s="215"/>
      <c r="AF65" s="216"/>
      <c r="AG65" s="291"/>
    </row>
    <row r="66" spans="1:33" ht="15.75" customHeight="1">
      <c r="A66" s="302"/>
      <c r="B66" s="100"/>
      <c r="C66" s="374"/>
      <c r="D66" s="374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07"/>
      <c r="S66" s="47"/>
      <c r="T66" s="48"/>
      <c r="U66" s="111"/>
      <c r="V66" s="112"/>
      <c r="W66" s="113"/>
      <c r="X66" s="116"/>
      <c r="Y66" s="12"/>
      <c r="Z66" s="208"/>
      <c r="AA66" s="295"/>
      <c r="AB66" s="296"/>
      <c r="AC66" s="12"/>
      <c r="AD66" s="208"/>
      <c r="AE66" s="215"/>
      <c r="AF66" s="216"/>
      <c r="AG66" s="291"/>
    </row>
    <row r="67" spans="1:33" ht="15.75" customHeight="1">
      <c r="A67" s="302"/>
      <c r="B67" s="100"/>
      <c r="C67" s="374"/>
      <c r="D67" s="374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07"/>
      <c r="S67" s="47"/>
      <c r="T67" s="48"/>
      <c r="U67" s="111"/>
      <c r="V67" s="112"/>
      <c r="W67" s="113"/>
      <c r="X67" s="116"/>
      <c r="Y67" s="12"/>
      <c r="Z67" s="208"/>
      <c r="AA67" s="295"/>
      <c r="AB67" s="296"/>
      <c r="AC67" s="12"/>
      <c r="AD67" s="208"/>
      <c r="AE67" s="215"/>
      <c r="AF67" s="216"/>
      <c r="AG67" s="291"/>
    </row>
    <row r="68" spans="1:33" ht="15.75" customHeight="1">
      <c r="A68" s="302"/>
      <c r="B68" s="100"/>
      <c r="C68" s="374"/>
      <c r="D68" s="374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07"/>
      <c r="S68" s="47"/>
      <c r="T68" s="48"/>
      <c r="U68" s="111"/>
      <c r="V68" s="112"/>
      <c r="W68" s="113"/>
      <c r="X68" s="116"/>
      <c r="Y68" s="12"/>
      <c r="Z68" s="208"/>
      <c r="AA68" s="295"/>
      <c r="AB68" s="296"/>
      <c r="AC68" s="12"/>
      <c r="AD68" s="208"/>
      <c r="AE68" s="215"/>
      <c r="AF68" s="216"/>
      <c r="AG68" s="291"/>
    </row>
    <row r="69" spans="1:33" ht="15.75" customHeight="1">
      <c r="A69" s="302"/>
      <c r="B69" s="100"/>
      <c r="C69" s="374"/>
      <c r="D69" s="374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07"/>
      <c r="S69" s="47"/>
      <c r="T69" s="48"/>
      <c r="U69" s="111"/>
      <c r="V69" s="112"/>
      <c r="W69" s="113"/>
      <c r="X69" s="116"/>
      <c r="Y69" s="12"/>
      <c r="Z69" s="208"/>
      <c r="AA69" s="295"/>
      <c r="AB69" s="296"/>
      <c r="AC69" s="12"/>
      <c r="AD69" s="208"/>
      <c r="AE69" s="215"/>
      <c r="AF69" s="216"/>
      <c r="AG69" s="291"/>
    </row>
    <row r="70" spans="1:33" ht="15.75" customHeight="1">
      <c r="A70" s="302"/>
      <c r="B70" s="100"/>
      <c r="C70" s="374"/>
      <c r="D70" s="374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07"/>
      <c r="S70" s="47"/>
      <c r="T70" s="48"/>
      <c r="U70" s="111"/>
      <c r="V70" s="112"/>
      <c r="W70" s="113"/>
      <c r="X70" s="116"/>
      <c r="Y70" s="12"/>
      <c r="Z70" s="208"/>
      <c r="AA70" s="295"/>
      <c r="AB70" s="296"/>
      <c r="AC70" s="12"/>
      <c r="AD70" s="208"/>
      <c r="AE70" s="215"/>
      <c r="AF70" s="216"/>
      <c r="AG70" s="291"/>
    </row>
    <row r="71" spans="1:33" ht="15.75" customHeight="1">
      <c r="A71" s="302"/>
      <c r="B71" s="100"/>
      <c r="C71" s="374"/>
      <c r="D71" s="374"/>
      <c r="E71" s="184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07"/>
      <c r="S71" s="119"/>
      <c r="T71" s="120"/>
      <c r="U71" s="130"/>
      <c r="V71" s="131"/>
      <c r="W71" s="126"/>
      <c r="X71" s="127"/>
      <c r="Y71" s="12"/>
      <c r="Z71" s="208"/>
      <c r="AA71" s="295"/>
      <c r="AB71" s="296"/>
      <c r="AC71" s="12"/>
      <c r="AD71" s="208"/>
      <c r="AE71" s="165"/>
      <c r="AF71" s="125"/>
      <c r="AG71" s="291"/>
    </row>
    <row r="72" spans="1:33" ht="15.75" customHeight="1" thickBot="1">
      <c r="A72" s="303"/>
      <c r="B72" s="133" t="s">
        <v>117</v>
      </c>
      <c r="C72" s="297"/>
      <c r="D72" s="297"/>
      <c r="E72" s="134"/>
      <c r="F72" s="167"/>
      <c r="G72" s="135"/>
      <c r="H72" s="69"/>
      <c r="I72" s="136">
        <f t="shared" ref="I72:J72" si="22">AVERAGE(I56:I71)</f>
        <v>20.25</v>
      </c>
      <c r="J72" s="137">
        <f t="shared" si="22"/>
        <v>2225</v>
      </c>
      <c r="K72" s="138">
        <f t="shared" ref="K72:K74" si="23">J72/I72</f>
        <v>109.87654320987654</v>
      </c>
      <c r="L72" s="136">
        <f t="shared" ref="L72:M72" si="24">AVERAGE(L56:L71)</f>
        <v>20.25</v>
      </c>
      <c r="M72" s="137">
        <f t="shared" si="24"/>
        <v>1976.9532801504258</v>
      </c>
      <c r="N72" s="138">
        <f>M72/L72</f>
        <v>97.627322476564245</v>
      </c>
      <c r="O72" s="139">
        <f>L72-I72</f>
        <v>0</v>
      </c>
      <c r="P72" s="140">
        <f>N72-K72</f>
        <v>-12.249220733312299</v>
      </c>
      <c r="Q72" s="141">
        <f>N72/K72</f>
        <v>0.88851832815749476</v>
      </c>
      <c r="R72" s="308"/>
      <c r="S72" s="142">
        <f>S56</f>
        <v>0.29194444444444445</v>
      </c>
      <c r="T72" s="143">
        <f>INDEX(T56:T71,COUNTA(T56:T71))</f>
        <v>0.5708333333333333</v>
      </c>
      <c r="U72" s="144"/>
      <c r="V72" s="166"/>
      <c r="W72" s="167"/>
      <c r="X72" s="138"/>
      <c r="Y72" s="181">
        <f>SUM(Y56:Y71)</f>
        <v>0</v>
      </c>
      <c r="Z72" s="182">
        <f>SUM(Z56:Z71)</f>
        <v>0</v>
      </c>
      <c r="AA72" s="298"/>
      <c r="AB72" s="299"/>
      <c r="AC72" s="181">
        <f>SUM(AC56:AC71)</f>
        <v>9</v>
      </c>
      <c r="AD72" s="194">
        <f>SUM(AD56:AD71)</f>
        <v>0</v>
      </c>
      <c r="AE72" s="168">
        <f>M72-J72</f>
        <v>-248.04671984957417</v>
      </c>
      <c r="AF72" s="141">
        <f>M72/J72</f>
        <v>0.88851832815749476</v>
      </c>
      <c r="AG72" s="292"/>
    </row>
    <row r="73" spans="1:33" ht="15.75" customHeight="1">
      <c r="A73" s="311" t="s">
        <v>118</v>
      </c>
      <c r="B73" s="100" t="s">
        <v>180</v>
      </c>
      <c r="C73" s="293" t="s">
        <v>207</v>
      </c>
      <c r="D73" s="294"/>
      <c r="E73" s="101">
        <v>21.74</v>
      </c>
      <c r="F73" s="102">
        <v>840</v>
      </c>
      <c r="G73" s="121">
        <f t="shared" ref="G73:G74" si="25">E73*F73</f>
        <v>18261.599999999999</v>
      </c>
      <c r="H73" s="62"/>
      <c r="I73" s="104">
        <v>6</v>
      </c>
      <c r="J73" s="105">
        <v>3600</v>
      </c>
      <c r="K73" s="106">
        <f t="shared" si="23"/>
        <v>600</v>
      </c>
      <c r="L73" s="118">
        <v>6</v>
      </c>
      <c r="M73" s="105">
        <f>F73/V73*60</f>
        <v>3258.6206896551121</v>
      </c>
      <c r="N73" s="106">
        <f>M73/L73</f>
        <v>543.10344827585197</v>
      </c>
      <c r="O73" s="123">
        <f>L73-I73</f>
        <v>0</v>
      </c>
      <c r="P73" s="124">
        <f>N73-K73</f>
        <v>-56.896551724148026</v>
      </c>
      <c r="Q73" s="125">
        <f>N73/K73</f>
        <v>0.90517241379308666</v>
      </c>
      <c r="R73" s="306">
        <f>Q89</f>
        <v>0.87895583264174615</v>
      </c>
      <c r="S73" s="47">
        <v>0.51111111111111096</v>
      </c>
      <c r="T73" s="48">
        <v>0.5218518518518519</v>
      </c>
      <c r="U73" s="111">
        <v>54.999999999999801</v>
      </c>
      <c r="V73" s="112">
        <v>15.466666666666953</v>
      </c>
      <c r="W73" s="161"/>
      <c r="X73" s="162"/>
      <c r="Y73" s="12"/>
      <c r="Z73" s="208"/>
      <c r="AA73" s="309"/>
      <c r="AB73" s="310"/>
      <c r="AC73" s="12">
        <v>1</v>
      </c>
      <c r="AD73" s="208"/>
      <c r="AE73" s="115">
        <f>M73-J73</f>
        <v>-341.37931034488793</v>
      </c>
      <c r="AF73" s="156">
        <f>M73/J73</f>
        <v>0.90517241379308666</v>
      </c>
      <c r="AG73" s="290">
        <f>AF89</f>
        <v>0.87895583264174615</v>
      </c>
    </row>
    <row r="74" spans="1:33" ht="15.75" customHeight="1">
      <c r="A74" s="312"/>
      <c r="B74" s="100" t="s">
        <v>236</v>
      </c>
      <c r="C74" s="293" t="s">
        <v>237</v>
      </c>
      <c r="D74" s="294"/>
      <c r="E74" s="101">
        <v>25.78</v>
      </c>
      <c r="F74" s="102">
        <v>405</v>
      </c>
      <c r="G74" s="121">
        <f t="shared" si="25"/>
        <v>10440.9</v>
      </c>
      <c r="H74" s="62"/>
      <c r="I74" s="104">
        <v>6</v>
      </c>
      <c r="J74" s="105">
        <v>3273</v>
      </c>
      <c r="K74" s="106">
        <f t="shared" si="23"/>
        <v>545.5</v>
      </c>
      <c r="L74" s="118">
        <v>6</v>
      </c>
      <c r="M74" s="105">
        <f>F74/V74*60</f>
        <v>2782.4427480916097</v>
      </c>
      <c r="N74" s="106">
        <f>M74/L74</f>
        <v>463.7404580152683</v>
      </c>
      <c r="O74" s="123">
        <f>L74-I74</f>
        <v>0</v>
      </c>
      <c r="P74" s="124">
        <f>N74-K74</f>
        <v>-81.759541984731698</v>
      </c>
      <c r="Q74" s="125">
        <f>N74/K74</f>
        <v>0.85011999636162838</v>
      </c>
      <c r="R74" s="307"/>
      <c r="S74" s="47">
        <v>0.5251851851851852</v>
      </c>
      <c r="T74" s="48">
        <v>0.53125</v>
      </c>
      <c r="U74" s="111">
        <v>4.799999999999951</v>
      </c>
      <c r="V74" s="112">
        <v>8.733333333333313</v>
      </c>
      <c r="W74" s="113"/>
      <c r="X74" s="116"/>
      <c r="Y74" s="12"/>
      <c r="Z74" s="208"/>
      <c r="AA74" s="295"/>
      <c r="AB74" s="296"/>
      <c r="AC74" s="12">
        <v>1</v>
      </c>
      <c r="AD74" s="208"/>
      <c r="AE74" s="117">
        <f>M74-J74</f>
        <v>-490.5572519083903</v>
      </c>
      <c r="AF74" s="110">
        <f>M74/J74</f>
        <v>0.85011999636162838</v>
      </c>
      <c r="AG74" s="291"/>
    </row>
    <row r="75" spans="1:33" ht="15.75" customHeight="1">
      <c r="A75" s="312"/>
      <c r="B75" s="100"/>
      <c r="C75" s="293"/>
      <c r="D75" s="294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07"/>
      <c r="S75" s="47"/>
      <c r="T75" s="48"/>
      <c r="U75" s="111"/>
      <c r="V75" s="112"/>
      <c r="W75" s="113"/>
      <c r="X75" s="116"/>
      <c r="Y75" s="12"/>
      <c r="Z75" s="208"/>
      <c r="AA75" s="295"/>
      <c r="AB75" s="296"/>
      <c r="AC75" s="12"/>
      <c r="AD75" s="208"/>
      <c r="AE75" s="117"/>
      <c r="AF75" s="110"/>
      <c r="AG75" s="291"/>
    </row>
    <row r="76" spans="1:33" ht="15.75" customHeight="1">
      <c r="A76" s="312"/>
      <c r="B76" s="100"/>
      <c r="C76" s="293"/>
      <c r="D76" s="294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07"/>
      <c r="S76" s="47"/>
      <c r="T76" s="48"/>
      <c r="U76" s="111"/>
      <c r="V76" s="112"/>
      <c r="W76" s="113"/>
      <c r="X76" s="116"/>
      <c r="Y76" s="12"/>
      <c r="Z76" s="208"/>
      <c r="AA76" s="295"/>
      <c r="AB76" s="296"/>
      <c r="AC76" s="12"/>
      <c r="AD76" s="208"/>
      <c r="AE76" s="117"/>
      <c r="AF76" s="110"/>
      <c r="AG76" s="291"/>
    </row>
    <row r="77" spans="1:33" ht="15.75" customHeight="1">
      <c r="A77" s="312"/>
      <c r="B77" s="100"/>
      <c r="C77" s="293"/>
      <c r="D77" s="294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307"/>
      <c r="S77" s="47"/>
      <c r="T77" s="48"/>
      <c r="U77" s="111"/>
      <c r="V77" s="112"/>
      <c r="W77" s="113"/>
      <c r="X77" s="116"/>
      <c r="Y77" s="12"/>
      <c r="Z77" s="208"/>
      <c r="AA77" s="295"/>
      <c r="AB77" s="296"/>
      <c r="AC77" s="12"/>
      <c r="AD77" s="208"/>
      <c r="AE77" s="117"/>
      <c r="AF77" s="110"/>
      <c r="AG77" s="291"/>
    </row>
    <row r="78" spans="1:33" ht="15.75" customHeight="1">
      <c r="A78" s="312"/>
      <c r="B78" s="100"/>
      <c r="C78" s="293"/>
      <c r="D78" s="294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07"/>
      <c r="S78" s="47"/>
      <c r="T78" s="48"/>
      <c r="U78" s="111"/>
      <c r="V78" s="112"/>
      <c r="W78" s="113"/>
      <c r="X78" s="116"/>
      <c r="Y78" s="12"/>
      <c r="Z78" s="208"/>
      <c r="AA78" s="295"/>
      <c r="AB78" s="296"/>
      <c r="AC78" s="12"/>
      <c r="AD78" s="208"/>
      <c r="AE78" s="117"/>
      <c r="AF78" s="110"/>
      <c r="AG78" s="291"/>
    </row>
    <row r="79" spans="1:33" ht="15.75" customHeight="1">
      <c r="A79" s="312"/>
      <c r="B79" s="100"/>
      <c r="C79" s="293"/>
      <c r="D79" s="294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307"/>
      <c r="S79" s="47"/>
      <c r="T79" s="48"/>
      <c r="U79" s="111"/>
      <c r="V79" s="112"/>
      <c r="W79" s="113"/>
      <c r="X79" s="116"/>
      <c r="Y79" s="12"/>
      <c r="Z79" s="208"/>
      <c r="AA79" s="295"/>
      <c r="AB79" s="296"/>
      <c r="AC79" s="12"/>
      <c r="AD79" s="208"/>
      <c r="AE79" s="117"/>
      <c r="AF79" s="110"/>
      <c r="AG79" s="291"/>
    </row>
    <row r="80" spans="1:33" ht="15.75" customHeight="1">
      <c r="A80" s="312"/>
      <c r="B80" s="100"/>
      <c r="C80" s="293"/>
      <c r="D80" s="294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07"/>
      <c r="S80" s="47"/>
      <c r="T80" s="48"/>
      <c r="U80" s="111"/>
      <c r="V80" s="112"/>
      <c r="W80" s="113"/>
      <c r="X80" s="116"/>
      <c r="Y80" s="12"/>
      <c r="Z80" s="208"/>
      <c r="AA80" s="295"/>
      <c r="AB80" s="296"/>
      <c r="AC80" s="12"/>
      <c r="AD80" s="208"/>
      <c r="AE80" s="117"/>
      <c r="AF80" s="110"/>
      <c r="AG80" s="291"/>
    </row>
    <row r="81" spans="1:33" ht="15.75" customHeight="1">
      <c r="A81" s="312"/>
      <c r="B81" s="100"/>
      <c r="C81" s="293"/>
      <c r="D81" s="294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07"/>
      <c r="S81" s="47"/>
      <c r="T81" s="48"/>
      <c r="U81" s="111"/>
      <c r="V81" s="112"/>
      <c r="W81" s="113"/>
      <c r="X81" s="127"/>
      <c r="Y81" s="12"/>
      <c r="Z81" s="208"/>
      <c r="AA81" s="295"/>
      <c r="AB81" s="296"/>
      <c r="AC81" s="12"/>
      <c r="AD81" s="208"/>
      <c r="AE81" s="117"/>
      <c r="AF81" s="110"/>
      <c r="AG81" s="291"/>
    </row>
    <row r="82" spans="1:33" ht="15.75" customHeight="1">
      <c r="A82" s="312"/>
      <c r="B82" s="100"/>
      <c r="C82" s="293"/>
      <c r="D82" s="294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07"/>
      <c r="S82" s="47"/>
      <c r="T82" s="48"/>
      <c r="U82" s="111"/>
      <c r="V82" s="112"/>
      <c r="W82" s="113"/>
      <c r="X82" s="127"/>
      <c r="Y82" s="12"/>
      <c r="Z82" s="208"/>
      <c r="AA82" s="295"/>
      <c r="AB82" s="296"/>
      <c r="AC82" s="12"/>
      <c r="AD82" s="208"/>
      <c r="AE82" s="117"/>
      <c r="AF82" s="110"/>
      <c r="AG82" s="291"/>
    </row>
    <row r="83" spans="1:33" ht="15.75" customHeight="1">
      <c r="A83" s="312"/>
      <c r="B83" s="100"/>
      <c r="C83" s="293"/>
      <c r="D83" s="294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07"/>
      <c r="S83" s="47"/>
      <c r="T83" s="48"/>
      <c r="U83" s="111"/>
      <c r="V83" s="112"/>
      <c r="W83" s="113"/>
      <c r="X83" s="127"/>
      <c r="Y83" s="12"/>
      <c r="Z83" s="208"/>
      <c r="AA83" s="295"/>
      <c r="AB83" s="296"/>
      <c r="AC83" s="12"/>
      <c r="AD83" s="208"/>
      <c r="AE83" s="117"/>
      <c r="AF83" s="110"/>
      <c r="AG83" s="291"/>
    </row>
    <row r="84" spans="1:33" ht="15.75" customHeight="1">
      <c r="A84" s="312"/>
      <c r="B84" s="100"/>
      <c r="C84" s="293"/>
      <c r="D84" s="294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07"/>
      <c r="S84" s="47"/>
      <c r="T84" s="48"/>
      <c r="U84" s="111"/>
      <c r="V84" s="112"/>
      <c r="W84" s="113"/>
      <c r="X84" s="127"/>
      <c r="Y84" s="12"/>
      <c r="Z84" s="208"/>
      <c r="AA84" s="295"/>
      <c r="AB84" s="296"/>
      <c r="AC84" s="12"/>
      <c r="AD84" s="208"/>
      <c r="AE84" s="117"/>
      <c r="AF84" s="110"/>
      <c r="AG84" s="291"/>
    </row>
    <row r="85" spans="1:33" ht="15.75" customHeight="1">
      <c r="A85" s="312"/>
      <c r="B85" s="100"/>
      <c r="C85" s="293"/>
      <c r="D85" s="294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07"/>
      <c r="S85" s="47"/>
      <c r="T85" s="48"/>
      <c r="U85" s="111"/>
      <c r="V85" s="112"/>
      <c r="W85" s="113"/>
      <c r="X85" s="127"/>
      <c r="Y85" s="12"/>
      <c r="Z85" s="208"/>
      <c r="AA85" s="295"/>
      <c r="AB85" s="296"/>
      <c r="AC85" s="12"/>
      <c r="AD85" s="208"/>
      <c r="AE85" s="117"/>
      <c r="AF85" s="110"/>
      <c r="AG85" s="291"/>
    </row>
    <row r="86" spans="1:33" ht="15.75" customHeight="1">
      <c r="A86" s="312"/>
      <c r="B86" s="100"/>
      <c r="C86" s="293"/>
      <c r="D86" s="294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07"/>
      <c r="S86" s="47"/>
      <c r="T86" s="48"/>
      <c r="U86" s="111"/>
      <c r="V86" s="112"/>
      <c r="W86" s="113"/>
      <c r="X86" s="127"/>
      <c r="Y86" s="12"/>
      <c r="Z86" s="208"/>
      <c r="AA86" s="295"/>
      <c r="AB86" s="296"/>
      <c r="AC86" s="12"/>
      <c r="AD86" s="208"/>
      <c r="AE86" s="117"/>
      <c r="AF86" s="110"/>
      <c r="AG86" s="291"/>
    </row>
    <row r="87" spans="1:33" ht="15.75" customHeight="1">
      <c r="A87" s="312"/>
      <c r="B87" s="100"/>
      <c r="C87" s="293"/>
      <c r="D87" s="294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07"/>
      <c r="S87" s="47"/>
      <c r="T87" s="48"/>
      <c r="U87" s="111"/>
      <c r="V87" s="112"/>
      <c r="W87" s="113"/>
      <c r="X87" s="127"/>
      <c r="Y87" s="12"/>
      <c r="Z87" s="208"/>
      <c r="AA87" s="295"/>
      <c r="AB87" s="296"/>
      <c r="AC87" s="12"/>
      <c r="AD87" s="208"/>
      <c r="AE87" s="117"/>
      <c r="AF87" s="110"/>
      <c r="AG87" s="291"/>
    </row>
    <row r="88" spans="1:33" ht="15.75" customHeight="1">
      <c r="A88" s="312"/>
      <c r="B88" s="163"/>
      <c r="C88" s="293"/>
      <c r="D88" s="294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07"/>
      <c r="S88" s="119"/>
      <c r="T88" s="120"/>
      <c r="U88" s="130"/>
      <c r="V88" s="131"/>
      <c r="W88" s="126"/>
      <c r="X88" s="127"/>
      <c r="Y88" s="12"/>
      <c r="Z88" s="208"/>
      <c r="AA88" s="295"/>
      <c r="AB88" s="296"/>
      <c r="AC88" s="12"/>
      <c r="AD88" s="208"/>
      <c r="AE88" s="165"/>
      <c r="AF88" s="125"/>
      <c r="AG88" s="291"/>
    </row>
    <row r="89" spans="1:33" ht="15.75" customHeight="1" thickBot="1">
      <c r="A89" s="313"/>
      <c r="B89" s="133" t="s">
        <v>117</v>
      </c>
      <c r="C89" s="297"/>
      <c r="D89" s="297"/>
      <c r="E89" s="134"/>
      <c r="F89" s="167"/>
      <c r="G89" s="135"/>
      <c r="H89" s="69"/>
      <c r="I89" s="136">
        <f t="shared" ref="I89:J89" si="26">AVERAGE(I73:I88)</f>
        <v>6</v>
      </c>
      <c r="J89" s="137">
        <f t="shared" si="26"/>
        <v>3436.5</v>
      </c>
      <c r="K89" s="138">
        <f t="shared" ref="K89" si="27">J89/I89</f>
        <v>572.75</v>
      </c>
      <c r="L89" s="136">
        <f t="shared" ref="L89:M89" si="28">AVERAGE(L73:L88)</f>
        <v>6</v>
      </c>
      <c r="M89" s="137">
        <f t="shared" si="28"/>
        <v>3020.5317188733607</v>
      </c>
      <c r="N89" s="138">
        <f>M89/L89</f>
        <v>503.42195314556011</v>
      </c>
      <c r="O89" s="139">
        <f>L89-I89</f>
        <v>0</v>
      </c>
      <c r="P89" s="140">
        <f>N89-K89</f>
        <v>-69.32804685443989</v>
      </c>
      <c r="Q89" s="141">
        <f>N89/K89</f>
        <v>0.87895583264174615</v>
      </c>
      <c r="R89" s="308"/>
      <c r="S89" s="142">
        <f>S73</f>
        <v>0.51111111111111096</v>
      </c>
      <c r="T89" s="143">
        <f>INDEX(T73:T88,COUNTA(T73:T88))</f>
        <v>0.53125</v>
      </c>
      <c r="U89" s="144"/>
      <c r="V89" s="166"/>
      <c r="W89" s="167"/>
      <c r="X89" s="138"/>
      <c r="Y89" s="181">
        <f>SUM(Y73:Y88)</f>
        <v>0</v>
      </c>
      <c r="Z89" s="182">
        <f>SUM(Z73:Z88)</f>
        <v>0</v>
      </c>
      <c r="AA89" s="298"/>
      <c r="AB89" s="299"/>
      <c r="AC89" s="181">
        <f>SUM(AC73:AC88)</f>
        <v>2</v>
      </c>
      <c r="AD89" s="194">
        <f>SUM(AD73:AD88)</f>
        <v>0</v>
      </c>
      <c r="AE89" s="168">
        <f>M89-J89</f>
        <v>-415.96828112663934</v>
      </c>
      <c r="AF89" s="141">
        <f>M89/J89</f>
        <v>0.87895583264174615</v>
      </c>
      <c r="AG89" s="292"/>
    </row>
    <row r="90" spans="1:33" ht="15.75" customHeight="1">
      <c r="A90" s="300" t="s">
        <v>215</v>
      </c>
      <c r="B90" s="146" t="s">
        <v>184</v>
      </c>
      <c r="C90" s="304" t="s">
        <v>209</v>
      </c>
      <c r="D90" s="305"/>
      <c r="E90" s="147">
        <v>44.3</v>
      </c>
      <c r="F90" s="97">
        <v>259</v>
      </c>
      <c r="G90" s="148">
        <f t="shared" ref="G90:G93" si="29">E90*F90</f>
        <v>11473.699999999999</v>
      </c>
      <c r="H90" s="149"/>
      <c r="I90" s="150">
        <v>17</v>
      </c>
      <c r="J90" s="151">
        <v>2000</v>
      </c>
      <c r="K90" s="152">
        <f>J90/I90</f>
        <v>117.64705882352941</v>
      </c>
      <c r="L90" s="153">
        <v>17</v>
      </c>
      <c r="M90" s="151">
        <f>F90/V90*60</f>
        <v>1775.999999999982</v>
      </c>
      <c r="N90" s="152">
        <f>M90/L90</f>
        <v>104.47058823529306</v>
      </c>
      <c r="O90" s="154">
        <f>L90-I90</f>
        <v>0</v>
      </c>
      <c r="P90" s="155">
        <f>N90-K90</f>
        <v>-13.176470588236342</v>
      </c>
      <c r="Q90" s="156">
        <f>N90/K90</f>
        <v>0.88799999999999113</v>
      </c>
      <c r="R90" s="306">
        <f>Q106</f>
        <v>0.88711154284842531</v>
      </c>
      <c r="S90" s="157">
        <v>0.7085069444444444</v>
      </c>
      <c r="T90" s="158">
        <v>0.71458333333333335</v>
      </c>
      <c r="U90" s="159"/>
      <c r="V90" s="160">
        <v>8.7500000000000888</v>
      </c>
      <c r="W90" s="158"/>
      <c r="X90" s="169"/>
      <c r="Y90" s="206"/>
      <c r="Z90" s="207"/>
      <c r="AA90" s="309"/>
      <c r="AB90" s="310"/>
      <c r="AC90" s="206">
        <v>1</v>
      </c>
      <c r="AD90" s="207"/>
      <c r="AE90" s="115">
        <f>M90-J90</f>
        <v>-224.00000000001796</v>
      </c>
      <c r="AF90" s="156">
        <f>M90/J90</f>
        <v>0.88799999999999102</v>
      </c>
      <c r="AG90" s="290">
        <f>AF106</f>
        <v>0.88711154284842519</v>
      </c>
    </row>
    <row r="91" spans="1:33" ht="15.75" customHeight="1">
      <c r="A91" s="301"/>
      <c r="B91" s="163" t="s">
        <v>184</v>
      </c>
      <c r="C91" s="293" t="s">
        <v>210</v>
      </c>
      <c r="D91" s="294"/>
      <c r="E91" s="101">
        <v>50.67</v>
      </c>
      <c r="F91" s="102">
        <v>533</v>
      </c>
      <c r="G91" s="103">
        <f t="shared" si="29"/>
        <v>27007.11</v>
      </c>
      <c r="H91" s="26"/>
      <c r="I91" s="104">
        <v>20</v>
      </c>
      <c r="J91" s="105">
        <v>2000</v>
      </c>
      <c r="K91" s="106">
        <f t="shared" ref="K91:K93" si="30">J91/I91</f>
        <v>100</v>
      </c>
      <c r="L91" s="107">
        <v>20</v>
      </c>
      <c r="M91" s="105">
        <f>F91/V91*60</f>
        <v>1773.3826247689469</v>
      </c>
      <c r="N91" s="106">
        <f>M91/L91</f>
        <v>88.669131238447349</v>
      </c>
      <c r="O91" s="108">
        <f>L91-I91</f>
        <v>0</v>
      </c>
      <c r="P91" s="109">
        <f>N91-K91</f>
        <v>-11.330868761552651</v>
      </c>
      <c r="Q91" s="110">
        <f>N91/K91</f>
        <v>0.88669131238447352</v>
      </c>
      <c r="R91" s="307"/>
      <c r="S91" s="47">
        <v>0.71805555555555556</v>
      </c>
      <c r="T91" s="48">
        <v>0.7305787037037037</v>
      </c>
      <c r="U91" s="111">
        <v>4.9999999999999822</v>
      </c>
      <c r="V91" s="112">
        <v>18.033333333333328</v>
      </c>
      <c r="W91" s="113"/>
      <c r="X91" s="116"/>
      <c r="Y91" s="12"/>
      <c r="Z91" s="208"/>
      <c r="AA91" s="295"/>
      <c r="AB91" s="296"/>
      <c r="AC91" s="12">
        <v>1</v>
      </c>
      <c r="AD91" s="208"/>
      <c r="AE91" s="117">
        <f>M91-J91</f>
        <v>-226.61737523105307</v>
      </c>
      <c r="AF91" s="110">
        <f>M91/J91</f>
        <v>0.88669131238447352</v>
      </c>
      <c r="AG91" s="291"/>
    </row>
    <row r="92" spans="1:33" ht="15.75" customHeight="1">
      <c r="A92" s="301"/>
      <c r="B92" s="163" t="s">
        <v>184</v>
      </c>
      <c r="C92" s="293" t="s">
        <v>216</v>
      </c>
      <c r="D92" s="294"/>
      <c r="E92" s="101">
        <v>54.09</v>
      </c>
      <c r="F92" s="102">
        <v>1891</v>
      </c>
      <c r="G92" s="103">
        <f t="shared" si="29"/>
        <v>102284.19</v>
      </c>
      <c r="H92" s="26"/>
      <c r="I92" s="104">
        <v>19</v>
      </c>
      <c r="J92" s="105">
        <v>2000</v>
      </c>
      <c r="K92" s="106">
        <f t="shared" si="30"/>
        <v>105.26315789473684</v>
      </c>
      <c r="L92" s="107">
        <v>19</v>
      </c>
      <c r="M92" s="105">
        <f>F92/V92*60</f>
        <v>1772.350950273365</v>
      </c>
      <c r="N92" s="106">
        <f>M92/L92</f>
        <v>93.281628961756056</v>
      </c>
      <c r="O92" s="108">
        <f>L92-I92</f>
        <v>0</v>
      </c>
      <c r="P92" s="109">
        <f>N92-K92</f>
        <v>-11.98152893298078</v>
      </c>
      <c r="Q92" s="110">
        <f>N92/K92</f>
        <v>0.8861754751366826</v>
      </c>
      <c r="R92" s="307"/>
      <c r="S92" s="47">
        <v>0.73402777777777772</v>
      </c>
      <c r="T92" s="48">
        <v>0.77848379629629627</v>
      </c>
      <c r="U92" s="111">
        <v>4.9666666666665904</v>
      </c>
      <c r="V92" s="112">
        <v>64.016666666666708</v>
      </c>
      <c r="W92" s="113"/>
      <c r="X92" s="116"/>
      <c r="Y92" s="12"/>
      <c r="Z92" s="208"/>
      <c r="AA92" s="295"/>
      <c r="AB92" s="296"/>
      <c r="AC92" s="12">
        <v>1</v>
      </c>
      <c r="AD92" s="208"/>
      <c r="AE92" s="117">
        <f>M92-J92</f>
        <v>-227.64904972663498</v>
      </c>
      <c r="AF92" s="110">
        <f>M92/J92</f>
        <v>0.88617547513668249</v>
      </c>
      <c r="AG92" s="291"/>
    </row>
    <row r="93" spans="1:33" ht="15.75" customHeight="1">
      <c r="A93" s="301"/>
      <c r="B93" s="163" t="s">
        <v>184</v>
      </c>
      <c r="C93" s="293" t="s">
        <v>218</v>
      </c>
      <c r="D93" s="294"/>
      <c r="E93" s="101">
        <v>58.17</v>
      </c>
      <c r="F93" s="102">
        <v>2196</v>
      </c>
      <c r="G93" s="103">
        <f t="shared" si="29"/>
        <v>127741.32</v>
      </c>
      <c r="H93" s="26"/>
      <c r="I93" s="104">
        <v>19</v>
      </c>
      <c r="J93" s="105">
        <v>1800</v>
      </c>
      <c r="K93" s="106">
        <f t="shared" si="30"/>
        <v>94.736842105263165</v>
      </c>
      <c r="L93" s="107">
        <v>19</v>
      </c>
      <c r="M93" s="105">
        <f>F93/V93*60</f>
        <v>1597.7364591754235</v>
      </c>
      <c r="N93" s="106">
        <f>M93/L93</f>
        <v>84.091392588180184</v>
      </c>
      <c r="O93" s="108">
        <f>L93-I93</f>
        <v>0</v>
      </c>
      <c r="P93" s="109">
        <f>N93-K93</f>
        <v>-10.64544951708298</v>
      </c>
      <c r="Q93" s="110">
        <f>N93/K93</f>
        <v>0.88763136620856853</v>
      </c>
      <c r="R93" s="307"/>
      <c r="S93" s="47">
        <v>0.78194444444444444</v>
      </c>
      <c r="T93" s="48">
        <v>0.83921296296296299</v>
      </c>
      <c r="U93" s="111">
        <v>4.9833333333333663</v>
      </c>
      <c r="V93" s="112">
        <v>82.466666666666711</v>
      </c>
      <c r="W93" s="113"/>
      <c r="X93" s="116"/>
      <c r="Y93" s="12"/>
      <c r="Z93" s="208"/>
      <c r="AA93" s="295"/>
      <c r="AB93" s="296"/>
      <c r="AC93" s="12">
        <v>2</v>
      </c>
      <c r="AD93" s="208"/>
      <c r="AE93" s="117">
        <f>M93-J93</f>
        <v>-202.26354082457647</v>
      </c>
      <c r="AF93" s="110">
        <f>M93/J93</f>
        <v>0.88763136620856864</v>
      </c>
      <c r="AG93" s="291"/>
    </row>
    <row r="94" spans="1:33" ht="15.75" customHeight="1">
      <c r="A94" s="302"/>
      <c r="B94" s="163"/>
      <c r="C94" s="293"/>
      <c r="D94" s="294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307"/>
      <c r="S94" s="47"/>
      <c r="T94" s="48"/>
      <c r="U94" s="111"/>
      <c r="V94" s="112"/>
      <c r="W94" s="113"/>
      <c r="X94" s="116"/>
      <c r="Y94" s="12"/>
      <c r="Z94" s="208"/>
      <c r="AA94" s="295"/>
      <c r="AB94" s="296"/>
      <c r="AC94" s="12"/>
      <c r="AD94" s="208"/>
      <c r="AE94" s="117"/>
      <c r="AF94" s="110"/>
      <c r="AG94" s="291"/>
    </row>
    <row r="95" spans="1:33" ht="15.75" customHeight="1">
      <c r="A95" s="302"/>
      <c r="B95" s="163"/>
      <c r="C95" s="293"/>
      <c r="D95" s="294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07"/>
      <c r="S95" s="47"/>
      <c r="T95" s="48"/>
      <c r="U95" s="111"/>
      <c r="V95" s="112"/>
      <c r="W95" s="113"/>
      <c r="X95" s="116"/>
      <c r="Y95" s="12"/>
      <c r="Z95" s="208"/>
      <c r="AA95" s="295"/>
      <c r="AB95" s="296"/>
      <c r="AC95" s="12"/>
      <c r="AD95" s="208"/>
      <c r="AE95" s="117"/>
      <c r="AF95" s="110"/>
      <c r="AG95" s="291"/>
    </row>
    <row r="96" spans="1:33" ht="15.75" customHeight="1">
      <c r="A96" s="302"/>
      <c r="B96" s="163"/>
      <c r="C96" s="293"/>
      <c r="D96" s="294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307"/>
      <c r="S96" s="119"/>
      <c r="T96" s="120"/>
      <c r="U96" s="111"/>
      <c r="V96" s="112"/>
      <c r="W96" s="120"/>
      <c r="X96" s="191"/>
      <c r="Y96" s="12"/>
      <c r="Z96" s="208"/>
      <c r="AA96" s="295"/>
      <c r="AB96" s="296"/>
      <c r="AC96" s="12"/>
      <c r="AD96" s="208"/>
      <c r="AE96" s="117"/>
      <c r="AF96" s="110"/>
      <c r="AG96" s="291"/>
    </row>
    <row r="97" spans="1:33" ht="15.75" customHeight="1">
      <c r="A97" s="302"/>
      <c r="B97" s="163"/>
      <c r="C97" s="293"/>
      <c r="D97" s="294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07"/>
      <c r="S97" s="119"/>
      <c r="T97" s="120"/>
      <c r="U97" s="111"/>
      <c r="V97" s="112"/>
      <c r="W97" s="120"/>
      <c r="X97" s="191"/>
      <c r="Y97" s="12"/>
      <c r="Z97" s="208"/>
      <c r="AA97" s="295"/>
      <c r="AB97" s="296"/>
      <c r="AC97" s="12"/>
      <c r="AD97" s="208"/>
      <c r="AE97" s="117"/>
      <c r="AF97" s="110"/>
      <c r="AG97" s="291"/>
    </row>
    <row r="98" spans="1:33" ht="15.75" customHeight="1">
      <c r="A98" s="302"/>
      <c r="B98" s="163"/>
      <c r="C98" s="293"/>
      <c r="D98" s="294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07"/>
      <c r="S98" s="119"/>
      <c r="T98" s="120"/>
      <c r="U98" s="111"/>
      <c r="V98" s="112"/>
      <c r="W98" s="120"/>
      <c r="X98" s="191"/>
      <c r="Y98" s="12"/>
      <c r="Z98" s="208"/>
      <c r="AA98" s="295"/>
      <c r="AB98" s="296"/>
      <c r="AC98" s="12"/>
      <c r="AD98" s="208"/>
      <c r="AE98" s="117"/>
      <c r="AF98" s="110"/>
      <c r="AG98" s="291"/>
    </row>
    <row r="99" spans="1:33" ht="15.75" customHeight="1">
      <c r="A99" s="302"/>
      <c r="B99" s="163"/>
      <c r="C99" s="293"/>
      <c r="D99" s="294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07"/>
      <c r="S99" s="119"/>
      <c r="T99" s="120"/>
      <c r="U99" s="111"/>
      <c r="V99" s="112"/>
      <c r="W99" s="120"/>
      <c r="X99" s="191"/>
      <c r="Y99" s="12"/>
      <c r="Z99" s="208"/>
      <c r="AA99" s="295"/>
      <c r="AB99" s="296"/>
      <c r="AC99" s="12"/>
      <c r="AD99" s="208"/>
      <c r="AE99" s="117"/>
      <c r="AF99" s="110"/>
      <c r="AG99" s="291"/>
    </row>
    <row r="100" spans="1:33" ht="15.75" customHeight="1">
      <c r="A100" s="302"/>
      <c r="B100" s="163"/>
      <c r="C100" s="293"/>
      <c r="D100" s="294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07"/>
      <c r="S100" s="119"/>
      <c r="T100" s="120"/>
      <c r="U100" s="111"/>
      <c r="V100" s="112"/>
      <c r="W100" s="120"/>
      <c r="X100" s="191"/>
      <c r="Y100" s="12"/>
      <c r="Z100" s="208"/>
      <c r="AA100" s="295"/>
      <c r="AB100" s="296"/>
      <c r="AC100" s="12"/>
      <c r="AD100" s="208"/>
      <c r="AE100" s="117"/>
      <c r="AF100" s="110"/>
      <c r="AG100" s="291"/>
    </row>
    <row r="101" spans="1:33" ht="15.75" customHeight="1">
      <c r="A101" s="302"/>
      <c r="B101" s="163"/>
      <c r="C101" s="293"/>
      <c r="D101" s="294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07"/>
      <c r="S101" s="119"/>
      <c r="T101" s="120"/>
      <c r="U101" s="111"/>
      <c r="V101" s="112"/>
      <c r="W101" s="120"/>
      <c r="X101" s="191"/>
      <c r="Y101" s="12"/>
      <c r="Z101" s="208"/>
      <c r="AA101" s="295"/>
      <c r="AB101" s="296"/>
      <c r="AC101" s="12"/>
      <c r="AD101" s="208"/>
      <c r="AE101" s="117"/>
      <c r="AF101" s="110"/>
      <c r="AG101" s="291"/>
    </row>
    <row r="102" spans="1:33" ht="15.75" customHeight="1">
      <c r="A102" s="302"/>
      <c r="B102" s="163"/>
      <c r="C102" s="293"/>
      <c r="D102" s="294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07"/>
      <c r="S102" s="119"/>
      <c r="T102" s="120"/>
      <c r="U102" s="111"/>
      <c r="V102" s="112"/>
      <c r="W102" s="120"/>
      <c r="X102" s="191"/>
      <c r="Y102" s="12"/>
      <c r="Z102" s="208"/>
      <c r="AA102" s="295"/>
      <c r="AB102" s="296"/>
      <c r="AC102" s="12"/>
      <c r="AD102" s="208"/>
      <c r="AE102" s="117"/>
      <c r="AF102" s="110"/>
      <c r="AG102" s="291"/>
    </row>
    <row r="103" spans="1:33" ht="15.75" customHeight="1">
      <c r="A103" s="302"/>
      <c r="B103" s="163"/>
      <c r="C103" s="293"/>
      <c r="D103" s="294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07"/>
      <c r="S103" s="119"/>
      <c r="T103" s="120"/>
      <c r="U103" s="111"/>
      <c r="V103" s="112"/>
      <c r="W103" s="120"/>
      <c r="X103" s="191"/>
      <c r="Y103" s="12"/>
      <c r="Z103" s="208"/>
      <c r="AA103" s="295"/>
      <c r="AB103" s="296"/>
      <c r="AC103" s="12"/>
      <c r="AD103" s="208"/>
      <c r="AE103" s="117"/>
      <c r="AF103" s="110"/>
      <c r="AG103" s="291"/>
    </row>
    <row r="104" spans="1:33" ht="15.75" customHeight="1">
      <c r="A104" s="302"/>
      <c r="B104" s="163"/>
      <c r="C104" s="293"/>
      <c r="D104" s="294"/>
      <c r="E104" s="101"/>
      <c r="F104" s="128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07"/>
      <c r="S104" s="119"/>
      <c r="T104" s="120"/>
      <c r="U104" s="111"/>
      <c r="V104" s="112"/>
      <c r="W104" s="120"/>
      <c r="X104" s="191"/>
      <c r="Y104" s="12"/>
      <c r="Z104" s="208"/>
      <c r="AA104" s="295"/>
      <c r="AB104" s="296"/>
      <c r="AC104" s="12"/>
      <c r="AD104" s="208"/>
      <c r="AE104" s="117"/>
      <c r="AF104" s="110"/>
      <c r="AG104" s="291"/>
    </row>
    <row r="105" spans="1:33" ht="15.75" customHeight="1">
      <c r="A105" s="302"/>
      <c r="B105" s="163"/>
      <c r="C105" s="293"/>
      <c r="D105" s="294"/>
      <c r="E105" s="164"/>
      <c r="F105" s="128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07"/>
      <c r="S105" s="119"/>
      <c r="T105" s="120"/>
      <c r="U105" s="130"/>
      <c r="V105" s="131"/>
      <c r="W105" s="126"/>
      <c r="X105" s="127"/>
      <c r="Y105" s="12"/>
      <c r="Z105" s="208"/>
      <c r="AA105" s="295"/>
      <c r="AB105" s="296"/>
      <c r="AC105" s="12"/>
      <c r="AD105" s="208"/>
      <c r="AE105" s="165"/>
      <c r="AF105" s="125"/>
      <c r="AG105" s="291"/>
    </row>
    <row r="106" spans="1:33" ht="15.75" customHeight="1" thickBot="1">
      <c r="A106" s="303"/>
      <c r="B106" s="133" t="s">
        <v>117</v>
      </c>
      <c r="C106" s="297"/>
      <c r="D106" s="297"/>
      <c r="E106" s="134"/>
      <c r="F106" s="167"/>
      <c r="G106" s="135"/>
      <c r="H106" s="69"/>
      <c r="I106" s="136">
        <f t="shared" ref="I106:J106" si="31">AVERAGE(I90:I105)</f>
        <v>18.75</v>
      </c>
      <c r="J106" s="137">
        <f t="shared" si="31"/>
        <v>1950</v>
      </c>
      <c r="K106" s="138">
        <f t="shared" ref="K106" si="32">J106/I106</f>
        <v>104</v>
      </c>
      <c r="L106" s="136">
        <f t="shared" ref="L106:M106" si="33">AVERAGE(L90:L105)</f>
        <v>18.75</v>
      </c>
      <c r="M106" s="137">
        <f t="shared" si="33"/>
        <v>1729.8675085544292</v>
      </c>
      <c r="N106" s="138">
        <f>M106/L106</f>
        <v>92.259600456236228</v>
      </c>
      <c r="O106" s="139">
        <f>L106-I106</f>
        <v>0</v>
      </c>
      <c r="P106" s="140">
        <f>N106-K106</f>
        <v>-11.740399543763772</v>
      </c>
      <c r="Q106" s="141">
        <f>N106/K106</f>
        <v>0.88711154284842531</v>
      </c>
      <c r="R106" s="308"/>
      <c r="S106" s="142">
        <f>S90</f>
        <v>0.7085069444444444</v>
      </c>
      <c r="T106" s="143">
        <f>INDEX(T90:T105,COUNTA(T90:T105))</f>
        <v>0.83921296296296299</v>
      </c>
      <c r="U106" s="144"/>
      <c r="V106" s="166"/>
      <c r="W106" s="167"/>
      <c r="X106" s="138"/>
      <c r="Y106" s="181">
        <f t="shared" ref="Y106:Z106" si="34">SUM(Y90:Y105)</f>
        <v>0</v>
      </c>
      <c r="Z106" s="182">
        <f t="shared" si="34"/>
        <v>0</v>
      </c>
      <c r="AA106" s="298"/>
      <c r="AB106" s="299"/>
      <c r="AC106" s="181">
        <f t="shared" ref="AC106:AD106" si="35">SUM(AC90:AC105)</f>
        <v>5</v>
      </c>
      <c r="AD106" s="182">
        <f t="shared" si="35"/>
        <v>0</v>
      </c>
      <c r="AE106" s="168">
        <f>M106-J106</f>
        <v>-220.13249144557085</v>
      </c>
      <c r="AF106" s="141">
        <f>M106/J106</f>
        <v>0.88711154284842519</v>
      </c>
      <c r="AG106" s="292"/>
    </row>
    <row r="107" spans="1:33" ht="15.75" customHeight="1">
      <c r="A107" s="311" t="s">
        <v>229</v>
      </c>
      <c r="B107" s="146" t="s">
        <v>184</v>
      </c>
      <c r="C107" s="304" t="s">
        <v>211</v>
      </c>
      <c r="D107" s="305"/>
      <c r="E107" s="147">
        <v>57.3</v>
      </c>
      <c r="F107" s="97">
        <v>1038</v>
      </c>
      <c r="G107" s="148">
        <f t="shared" ref="G107:G110" si="36">E107*F107</f>
        <v>59477.399999999994</v>
      </c>
      <c r="H107" s="149"/>
      <c r="I107" s="150">
        <v>21</v>
      </c>
      <c r="J107" s="151">
        <v>2000</v>
      </c>
      <c r="K107" s="152">
        <f>J107/I107</f>
        <v>95.238095238095241</v>
      </c>
      <c r="L107" s="153">
        <v>21</v>
      </c>
      <c r="M107" s="151">
        <f>F107/V107*60</f>
        <v>1771.8349928876296</v>
      </c>
      <c r="N107" s="152">
        <f>M107/L107</f>
        <v>84.37309489941093</v>
      </c>
      <c r="O107" s="154">
        <f>L107-I107</f>
        <v>0</v>
      </c>
      <c r="P107" s="155">
        <f>N107-K107</f>
        <v>-10.865000338684311</v>
      </c>
      <c r="Q107" s="156">
        <f>N107/K107</f>
        <v>0.88591749644381479</v>
      </c>
      <c r="R107" s="306">
        <f>Q123</f>
        <v>0.88628947521313362</v>
      </c>
      <c r="S107" s="157">
        <v>0.70833333333333337</v>
      </c>
      <c r="T107" s="158">
        <v>0.73274305555555552</v>
      </c>
      <c r="U107" s="159"/>
      <c r="V107" s="160">
        <v>35.149999999999899</v>
      </c>
      <c r="W107" s="158"/>
      <c r="X107" s="169"/>
      <c r="Y107" s="206"/>
      <c r="Z107" s="207"/>
      <c r="AA107" s="309"/>
      <c r="AB107" s="310"/>
      <c r="AC107" s="206">
        <v>1</v>
      </c>
      <c r="AD107" s="207"/>
      <c r="AE107" s="115">
        <f>M107-J107</f>
        <v>-228.1650071123704</v>
      </c>
      <c r="AF107" s="156">
        <f>M107/J107</f>
        <v>0.88591749644381479</v>
      </c>
      <c r="AG107" s="290">
        <f>AF123</f>
        <v>0.88628947521313362</v>
      </c>
    </row>
    <row r="108" spans="1:33" ht="15.75" customHeight="1">
      <c r="A108" s="312"/>
      <c r="B108" s="163" t="s">
        <v>184</v>
      </c>
      <c r="C108" s="293" t="s">
        <v>212</v>
      </c>
      <c r="D108" s="294"/>
      <c r="E108" s="101">
        <v>56.79</v>
      </c>
      <c r="F108" s="102">
        <v>1454</v>
      </c>
      <c r="G108" s="103">
        <f t="shared" si="36"/>
        <v>82572.66</v>
      </c>
      <c r="H108" s="26"/>
      <c r="I108" s="104">
        <v>23</v>
      </c>
      <c r="J108" s="105">
        <v>2000</v>
      </c>
      <c r="K108" s="106">
        <f t="shared" ref="K108:K110" si="37">J108/I108</f>
        <v>86.956521739130437</v>
      </c>
      <c r="L108" s="107">
        <v>23</v>
      </c>
      <c r="M108" s="105">
        <f>F108/V108*60</f>
        <v>1772.5702675245525</v>
      </c>
      <c r="N108" s="106">
        <f>M108/L108</f>
        <v>77.068272501067497</v>
      </c>
      <c r="O108" s="108">
        <f>L108-I108</f>
        <v>0</v>
      </c>
      <c r="P108" s="109">
        <f>N108-K108</f>
        <v>-9.8882492380629401</v>
      </c>
      <c r="Q108" s="110">
        <f>N108/K108</f>
        <v>0.88628513376227624</v>
      </c>
      <c r="R108" s="307"/>
      <c r="S108" s="47">
        <v>0.73611111111111116</v>
      </c>
      <c r="T108" s="48">
        <v>0.77028935185185188</v>
      </c>
      <c r="U108" s="111">
        <v>4.8500000000001187</v>
      </c>
      <c r="V108" s="112">
        <v>49.216666666666633</v>
      </c>
      <c r="W108" s="113"/>
      <c r="X108" s="116"/>
      <c r="Y108" s="12"/>
      <c r="Z108" s="208"/>
      <c r="AA108" s="295"/>
      <c r="AB108" s="296"/>
      <c r="AC108" s="12">
        <v>1</v>
      </c>
      <c r="AD108" s="208"/>
      <c r="AE108" s="117">
        <f>M108-J108</f>
        <v>-227.42973247544751</v>
      </c>
      <c r="AF108" s="110">
        <f>M108/J108</f>
        <v>0.88628513376227624</v>
      </c>
      <c r="AG108" s="291"/>
    </row>
    <row r="109" spans="1:33" ht="15.75" customHeight="1">
      <c r="A109" s="312"/>
      <c r="B109" s="163" t="s">
        <v>184</v>
      </c>
      <c r="C109" s="293" t="s">
        <v>213</v>
      </c>
      <c r="D109" s="294"/>
      <c r="E109" s="101">
        <v>56.87</v>
      </c>
      <c r="F109" s="102">
        <v>1130</v>
      </c>
      <c r="G109" s="103">
        <f t="shared" si="36"/>
        <v>64263.1</v>
      </c>
      <c r="H109" s="26"/>
      <c r="I109" s="104">
        <v>23</v>
      </c>
      <c r="J109" s="105">
        <v>2000</v>
      </c>
      <c r="K109" s="106">
        <f t="shared" si="37"/>
        <v>86.956521739130437</v>
      </c>
      <c r="L109" s="107">
        <v>23</v>
      </c>
      <c r="M109" s="105">
        <f>F109/V109*60</f>
        <v>1773.3217088055817</v>
      </c>
      <c r="N109" s="106">
        <f>M109/L109</f>
        <v>77.100943861112242</v>
      </c>
      <c r="O109" s="108">
        <f>L109-I109</f>
        <v>0</v>
      </c>
      <c r="P109" s="109">
        <f>N109-K109</f>
        <v>-9.8555778780181953</v>
      </c>
      <c r="Q109" s="110">
        <f>N109/K109</f>
        <v>0.88666085440279074</v>
      </c>
      <c r="R109" s="307"/>
      <c r="S109" s="47">
        <v>0.77361111111111114</v>
      </c>
      <c r="T109" s="48">
        <v>0.80016203703703703</v>
      </c>
      <c r="U109" s="111">
        <v>4.783333333333335</v>
      </c>
      <c r="V109" s="112">
        <v>38.233333333333292</v>
      </c>
      <c r="W109" s="113"/>
      <c r="X109" s="116"/>
      <c r="Y109" s="12"/>
      <c r="Z109" s="208"/>
      <c r="AA109" s="295"/>
      <c r="AB109" s="296"/>
      <c r="AC109" s="12">
        <v>1</v>
      </c>
      <c r="AD109" s="208"/>
      <c r="AE109" s="117">
        <f>M109-J109</f>
        <v>-226.67829119441831</v>
      </c>
      <c r="AF109" s="110">
        <f>M109/J109</f>
        <v>0.88666085440279085</v>
      </c>
      <c r="AG109" s="291"/>
    </row>
    <row r="110" spans="1:33" ht="15.75" customHeight="1">
      <c r="A110" s="312"/>
      <c r="B110" s="163" t="s">
        <v>184</v>
      </c>
      <c r="C110" s="293" t="s">
        <v>214</v>
      </c>
      <c r="D110" s="294"/>
      <c r="E110" s="101">
        <v>47.6</v>
      </c>
      <c r="F110" s="102">
        <v>1358</v>
      </c>
      <c r="G110" s="103">
        <f t="shared" si="36"/>
        <v>64640.800000000003</v>
      </c>
      <c r="H110" s="26"/>
      <c r="I110" s="104">
        <v>23</v>
      </c>
      <c r="J110" s="105">
        <v>2000</v>
      </c>
      <c r="K110" s="106">
        <f t="shared" si="37"/>
        <v>86.956521739130437</v>
      </c>
      <c r="L110" s="107">
        <v>23</v>
      </c>
      <c r="M110" s="105">
        <f>F110/V110*60</f>
        <v>1772.5888324873058</v>
      </c>
      <c r="N110" s="106">
        <f>M110/L110</f>
        <v>77.069079673361117</v>
      </c>
      <c r="O110" s="108">
        <f>L110-I110</f>
        <v>0</v>
      </c>
      <c r="P110" s="109">
        <f>N110-K110</f>
        <v>-9.8874420657693207</v>
      </c>
      <c r="Q110" s="110">
        <f>N110/K110</f>
        <v>0.88629441624365279</v>
      </c>
      <c r="R110" s="307"/>
      <c r="S110" s="47">
        <v>0.80349537037037033</v>
      </c>
      <c r="T110" s="48">
        <v>0.8354166666666667</v>
      </c>
      <c r="U110" s="111">
        <v>4.799999999999951</v>
      </c>
      <c r="V110" s="112">
        <v>45.966666666666768</v>
      </c>
      <c r="W110" s="113"/>
      <c r="X110" s="116"/>
      <c r="Y110" s="12"/>
      <c r="Z110" s="208"/>
      <c r="AA110" s="295"/>
      <c r="AB110" s="296"/>
      <c r="AC110" s="12">
        <v>1</v>
      </c>
      <c r="AD110" s="208"/>
      <c r="AE110" s="117">
        <f>M110-J110</f>
        <v>-227.41116751269419</v>
      </c>
      <c r="AF110" s="110">
        <f>M110/J110</f>
        <v>0.8862944162436529</v>
      </c>
      <c r="AG110" s="291"/>
    </row>
    <row r="111" spans="1:33" ht="15.75" customHeight="1">
      <c r="A111" s="312"/>
      <c r="B111" s="163"/>
      <c r="C111" s="293"/>
      <c r="D111" s="294"/>
      <c r="E111" s="101"/>
      <c r="F111" s="102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307"/>
      <c r="S111" s="47"/>
      <c r="T111" s="48"/>
      <c r="U111" s="111"/>
      <c r="V111" s="112"/>
      <c r="W111" s="113"/>
      <c r="X111" s="116"/>
      <c r="Y111" s="12"/>
      <c r="Z111" s="208"/>
      <c r="AA111" s="295"/>
      <c r="AB111" s="296"/>
      <c r="AC111" s="12"/>
      <c r="AD111" s="208"/>
      <c r="AE111" s="117"/>
      <c r="AF111" s="110"/>
      <c r="AG111" s="291"/>
    </row>
    <row r="112" spans="1:33" ht="15.75" customHeight="1">
      <c r="A112" s="312"/>
      <c r="B112" s="163"/>
      <c r="C112" s="293"/>
      <c r="D112" s="294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07"/>
      <c r="S112" s="47"/>
      <c r="T112" s="48"/>
      <c r="U112" s="111"/>
      <c r="V112" s="112"/>
      <c r="W112" s="113"/>
      <c r="X112" s="116"/>
      <c r="Y112" s="12"/>
      <c r="Z112" s="208"/>
      <c r="AA112" s="295"/>
      <c r="AB112" s="296"/>
      <c r="AC112" s="12"/>
      <c r="AD112" s="208"/>
      <c r="AE112" s="117"/>
      <c r="AF112" s="110"/>
      <c r="AG112" s="291"/>
    </row>
    <row r="113" spans="1:33" ht="15.75" customHeight="1">
      <c r="A113" s="312"/>
      <c r="B113" s="163"/>
      <c r="C113" s="293"/>
      <c r="D113" s="294"/>
      <c r="E113" s="101"/>
      <c r="F113" s="102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307"/>
      <c r="S113" s="119"/>
      <c r="T113" s="120"/>
      <c r="U113" s="111"/>
      <c r="V113" s="112"/>
      <c r="W113" s="120"/>
      <c r="X113" s="191"/>
      <c r="Y113" s="12"/>
      <c r="Z113" s="208"/>
      <c r="AA113" s="295"/>
      <c r="AB113" s="296"/>
      <c r="AC113" s="12"/>
      <c r="AD113" s="208"/>
      <c r="AE113" s="117"/>
      <c r="AF113" s="110"/>
      <c r="AG113" s="291"/>
    </row>
    <row r="114" spans="1:33" ht="15.75" customHeight="1">
      <c r="A114" s="312"/>
      <c r="B114" s="163"/>
      <c r="C114" s="293"/>
      <c r="D114" s="294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07"/>
      <c r="S114" s="119"/>
      <c r="T114" s="120"/>
      <c r="U114" s="111"/>
      <c r="V114" s="112"/>
      <c r="W114" s="120"/>
      <c r="X114" s="191"/>
      <c r="Y114" s="12"/>
      <c r="Z114" s="208"/>
      <c r="AA114" s="295"/>
      <c r="AB114" s="296"/>
      <c r="AC114" s="12"/>
      <c r="AD114" s="208"/>
      <c r="AE114" s="117"/>
      <c r="AF114" s="110"/>
      <c r="AG114" s="291"/>
    </row>
    <row r="115" spans="1:33" ht="15.75" customHeight="1">
      <c r="A115" s="312"/>
      <c r="B115" s="163"/>
      <c r="C115" s="293"/>
      <c r="D115" s="294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07"/>
      <c r="S115" s="119"/>
      <c r="T115" s="120"/>
      <c r="U115" s="111"/>
      <c r="V115" s="112"/>
      <c r="W115" s="120"/>
      <c r="X115" s="191"/>
      <c r="Y115" s="12"/>
      <c r="Z115" s="208"/>
      <c r="AA115" s="295"/>
      <c r="AB115" s="296"/>
      <c r="AC115" s="12"/>
      <c r="AD115" s="208"/>
      <c r="AE115" s="117"/>
      <c r="AF115" s="110"/>
      <c r="AG115" s="291"/>
    </row>
    <row r="116" spans="1:33" ht="15.75" customHeight="1">
      <c r="A116" s="312"/>
      <c r="B116" s="163"/>
      <c r="C116" s="293"/>
      <c r="D116" s="294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07"/>
      <c r="S116" s="119"/>
      <c r="T116" s="120"/>
      <c r="U116" s="111"/>
      <c r="V116" s="112"/>
      <c r="W116" s="120"/>
      <c r="X116" s="191"/>
      <c r="Y116" s="12"/>
      <c r="Z116" s="208"/>
      <c r="AA116" s="295"/>
      <c r="AB116" s="296"/>
      <c r="AC116" s="12"/>
      <c r="AD116" s="208"/>
      <c r="AE116" s="117"/>
      <c r="AF116" s="110"/>
      <c r="AG116" s="291"/>
    </row>
    <row r="117" spans="1:33" ht="15.75" customHeight="1">
      <c r="A117" s="312"/>
      <c r="B117" s="163"/>
      <c r="C117" s="293"/>
      <c r="D117" s="294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07"/>
      <c r="S117" s="119"/>
      <c r="T117" s="120"/>
      <c r="U117" s="111"/>
      <c r="V117" s="112"/>
      <c r="W117" s="120"/>
      <c r="X117" s="191"/>
      <c r="Y117" s="12"/>
      <c r="Z117" s="208"/>
      <c r="AA117" s="295"/>
      <c r="AB117" s="296"/>
      <c r="AC117" s="12"/>
      <c r="AD117" s="208"/>
      <c r="AE117" s="117"/>
      <c r="AF117" s="110"/>
      <c r="AG117" s="291"/>
    </row>
    <row r="118" spans="1:33" ht="15.75" customHeight="1">
      <c r="A118" s="312"/>
      <c r="B118" s="163"/>
      <c r="C118" s="293"/>
      <c r="D118" s="294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07"/>
      <c r="S118" s="119"/>
      <c r="T118" s="120"/>
      <c r="U118" s="111"/>
      <c r="V118" s="112"/>
      <c r="W118" s="120"/>
      <c r="X118" s="191"/>
      <c r="Y118" s="12"/>
      <c r="Z118" s="208"/>
      <c r="AA118" s="295"/>
      <c r="AB118" s="296"/>
      <c r="AC118" s="12"/>
      <c r="AD118" s="208"/>
      <c r="AE118" s="117"/>
      <c r="AF118" s="110"/>
      <c r="AG118" s="291"/>
    </row>
    <row r="119" spans="1:33" ht="15.75" customHeight="1">
      <c r="A119" s="312"/>
      <c r="B119" s="163"/>
      <c r="C119" s="293"/>
      <c r="D119" s="294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07"/>
      <c r="S119" s="119"/>
      <c r="T119" s="120"/>
      <c r="U119" s="111"/>
      <c r="V119" s="112"/>
      <c r="W119" s="120"/>
      <c r="X119" s="191"/>
      <c r="Y119" s="12"/>
      <c r="Z119" s="208"/>
      <c r="AA119" s="295"/>
      <c r="AB119" s="296"/>
      <c r="AC119" s="12"/>
      <c r="AD119" s="208"/>
      <c r="AE119" s="117"/>
      <c r="AF119" s="110"/>
      <c r="AG119" s="291"/>
    </row>
    <row r="120" spans="1:33" ht="15.75" customHeight="1">
      <c r="A120" s="312"/>
      <c r="B120" s="163"/>
      <c r="C120" s="293"/>
      <c r="D120" s="294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07"/>
      <c r="S120" s="119"/>
      <c r="T120" s="120"/>
      <c r="U120" s="111"/>
      <c r="V120" s="112"/>
      <c r="W120" s="120"/>
      <c r="X120" s="191"/>
      <c r="Y120" s="12"/>
      <c r="Z120" s="208"/>
      <c r="AA120" s="295"/>
      <c r="AB120" s="296"/>
      <c r="AC120" s="12"/>
      <c r="AD120" s="208"/>
      <c r="AE120" s="117"/>
      <c r="AF120" s="110"/>
      <c r="AG120" s="291"/>
    </row>
    <row r="121" spans="1:33" ht="15.75" customHeight="1">
      <c r="A121" s="312"/>
      <c r="B121" s="163"/>
      <c r="C121" s="293"/>
      <c r="D121" s="294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07"/>
      <c r="S121" s="119"/>
      <c r="T121" s="120"/>
      <c r="U121" s="111"/>
      <c r="V121" s="112"/>
      <c r="W121" s="120"/>
      <c r="X121" s="191"/>
      <c r="Y121" s="12"/>
      <c r="Z121" s="208"/>
      <c r="AA121" s="295"/>
      <c r="AB121" s="296"/>
      <c r="AC121" s="12"/>
      <c r="AD121" s="208"/>
      <c r="AE121" s="117"/>
      <c r="AF121" s="110"/>
      <c r="AG121" s="291"/>
    </row>
    <row r="122" spans="1:33" ht="15.75" customHeight="1">
      <c r="A122" s="312"/>
      <c r="B122" s="163"/>
      <c r="C122" s="293"/>
      <c r="D122" s="294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07"/>
      <c r="S122" s="119"/>
      <c r="T122" s="120"/>
      <c r="U122" s="130"/>
      <c r="V122" s="131"/>
      <c r="W122" s="126"/>
      <c r="X122" s="127"/>
      <c r="Y122" s="12"/>
      <c r="Z122" s="208"/>
      <c r="AA122" s="295"/>
      <c r="AB122" s="296"/>
      <c r="AC122" s="12"/>
      <c r="AD122" s="208"/>
      <c r="AE122" s="165"/>
      <c r="AF122" s="125"/>
      <c r="AG122" s="291"/>
    </row>
    <row r="123" spans="1:33" ht="15.75" customHeight="1" thickBot="1">
      <c r="A123" s="313"/>
      <c r="B123" s="133" t="s">
        <v>117</v>
      </c>
      <c r="C123" s="297"/>
      <c r="D123" s="297"/>
      <c r="E123" s="134"/>
      <c r="F123" s="167"/>
      <c r="G123" s="135"/>
      <c r="H123" s="69"/>
      <c r="I123" s="136">
        <f t="shared" ref="I123:J123" si="38">AVERAGE(I107:I122)</f>
        <v>22.5</v>
      </c>
      <c r="J123" s="137">
        <f t="shared" si="38"/>
        <v>2000</v>
      </c>
      <c r="K123" s="138">
        <f t="shared" ref="K123" si="39">J123/I123</f>
        <v>88.888888888888886</v>
      </c>
      <c r="L123" s="136">
        <f t="shared" ref="L123:M123" si="40">AVERAGE(L107:L122)</f>
        <v>22.5</v>
      </c>
      <c r="M123" s="137">
        <f t="shared" si="40"/>
        <v>1772.5789504262673</v>
      </c>
      <c r="N123" s="138">
        <f>M123/L123</f>
        <v>78.781286685611875</v>
      </c>
      <c r="O123" s="139">
        <f>L123-I123</f>
        <v>0</v>
      </c>
      <c r="P123" s="140">
        <f>N123-K123</f>
        <v>-10.107602203277011</v>
      </c>
      <c r="Q123" s="141">
        <f>N123/K123</f>
        <v>0.88628947521313362</v>
      </c>
      <c r="R123" s="308"/>
      <c r="S123" s="142">
        <f>S107</f>
        <v>0.70833333333333337</v>
      </c>
      <c r="T123" s="143">
        <f>INDEX(T107:T122,COUNTA(T107:T122))</f>
        <v>0.8354166666666667</v>
      </c>
      <c r="U123" s="144"/>
      <c r="V123" s="166"/>
      <c r="W123" s="167"/>
      <c r="X123" s="138"/>
      <c r="Y123" s="181">
        <f t="shared" ref="Y123:Z123" si="41">SUM(Y107:Y122)</f>
        <v>0</v>
      </c>
      <c r="Z123" s="182">
        <f t="shared" si="41"/>
        <v>0</v>
      </c>
      <c r="AA123" s="298"/>
      <c r="AB123" s="299"/>
      <c r="AC123" s="181">
        <f t="shared" ref="AC123:AD123" si="42">SUM(AC107:AC122)</f>
        <v>4</v>
      </c>
      <c r="AD123" s="182">
        <f t="shared" si="42"/>
        <v>0</v>
      </c>
      <c r="AE123" s="168">
        <f>M123-J123</f>
        <v>-227.42104957373272</v>
      </c>
      <c r="AF123" s="141">
        <f>M123/J123</f>
        <v>0.88628947521313362</v>
      </c>
      <c r="AG123" s="292"/>
    </row>
    <row r="125" spans="1:33">
      <c r="AA125" s="289" t="s">
        <v>161</v>
      </c>
      <c r="AB125" s="289"/>
    </row>
    <row r="126" spans="1:33">
      <c r="AA126" s="289" t="s">
        <v>162</v>
      </c>
      <c r="AB126" s="289"/>
    </row>
    <row r="127" spans="1:33">
      <c r="AA127" s="289" t="s">
        <v>163</v>
      </c>
      <c r="AB127" s="289"/>
    </row>
    <row r="128" spans="1:33">
      <c r="AA128" s="289" t="s">
        <v>164</v>
      </c>
      <c r="AB128" s="289"/>
    </row>
    <row r="129" spans="27:28">
      <c r="AA129" s="289" t="s">
        <v>165</v>
      </c>
      <c r="AB129" s="289"/>
    </row>
    <row r="130" spans="27:28">
      <c r="AA130" s="289" t="s">
        <v>166</v>
      </c>
      <c r="AB130" s="289"/>
    </row>
    <row r="131" spans="27:28">
      <c r="AA131" s="289" t="s">
        <v>167</v>
      </c>
      <c r="AB131" s="289"/>
    </row>
    <row r="132" spans="27:28">
      <c r="AA132" s="289" t="s">
        <v>168</v>
      </c>
      <c r="AB132" s="289"/>
    </row>
    <row r="133" spans="27:28">
      <c r="AA133" s="289" t="s">
        <v>169</v>
      </c>
      <c r="AB133" s="289"/>
    </row>
    <row r="134" spans="27:28">
      <c r="AA134" s="289" t="s">
        <v>170</v>
      </c>
      <c r="AB134" s="289"/>
    </row>
    <row r="135" spans="27:28">
      <c r="AA135" s="289" t="s">
        <v>171</v>
      </c>
      <c r="AB135" s="289"/>
    </row>
    <row r="136" spans="27:28">
      <c r="AA136" s="289" t="s">
        <v>172</v>
      </c>
      <c r="AB136" s="289"/>
    </row>
    <row r="137" spans="27:28">
      <c r="AA137" s="289" t="s">
        <v>173</v>
      </c>
      <c r="AB137" s="289"/>
    </row>
  </sheetData>
  <mergeCells count="306">
    <mergeCell ref="AA137:AB137"/>
    <mergeCell ref="AA131:AB131"/>
    <mergeCell ref="AA132:AB132"/>
    <mergeCell ref="AA133:AB133"/>
    <mergeCell ref="AA134:AB134"/>
    <mergeCell ref="AA135:AB135"/>
    <mergeCell ref="AA136:AB136"/>
    <mergeCell ref="AA125:AB125"/>
    <mergeCell ref="AA126:AB126"/>
    <mergeCell ref="AA127:AB127"/>
    <mergeCell ref="AA128:AB128"/>
    <mergeCell ref="AA129:AB129"/>
    <mergeCell ref="AA130:AB130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21:D121"/>
    <mergeCell ref="AA121:AB121"/>
    <mergeCell ref="C122:D122"/>
    <mergeCell ref="AA122:AB122"/>
    <mergeCell ref="C123:D123"/>
    <mergeCell ref="AA123:AB123"/>
    <mergeCell ref="C118:D118"/>
    <mergeCell ref="AA118:AB118"/>
    <mergeCell ref="C119:D119"/>
    <mergeCell ref="AA119:AB119"/>
    <mergeCell ref="C120:D120"/>
    <mergeCell ref="AA120:AB120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AA114:AB114"/>
    <mergeCell ref="C115:D115"/>
    <mergeCell ref="AA115:AB115"/>
    <mergeCell ref="C116:D116"/>
    <mergeCell ref="AA116:AB116"/>
    <mergeCell ref="C117:D117"/>
    <mergeCell ref="AA117:AB117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23">
    <cfRule type="cellIs" dxfId="175" priority="2" operator="greaterThan">
      <formula>0</formula>
    </cfRule>
  </conditionalFormatting>
  <conditionalFormatting sqref="P5:P123 AE5:AE123">
    <cfRule type="cellIs" dxfId="174" priority="5" operator="lessThan">
      <formula>0</formula>
    </cfRule>
  </conditionalFormatting>
  <conditionalFormatting sqref="Q5:Q123 AF5:AF123">
    <cfRule type="cellIs" dxfId="173" priority="3" operator="greaterThan">
      <formula>1</formula>
    </cfRule>
    <cfRule type="cellIs" dxfId="172" priority="4" operator="lessThan">
      <formula>0.8</formula>
    </cfRule>
  </conditionalFormatting>
  <conditionalFormatting sqref="AG5 R5:R123">
    <cfRule type="cellIs" dxfId="171" priority="6" operator="lessThan">
      <formula>0.8</formula>
    </cfRule>
  </conditionalFormatting>
  <conditionalFormatting sqref="AG22">
    <cfRule type="cellIs" dxfId="170" priority="10" operator="lessThan">
      <formula>0.8</formula>
    </cfRule>
  </conditionalFormatting>
  <conditionalFormatting sqref="AG37">
    <cfRule type="cellIs" dxfId="169" priority="9" operator="lessThan">
      <formula>0.8</formula>
    </cfRule>
  </conditionalFormatting>
  <conditionalFormatting sqref="AG39:AG74">
    <cfRule type="cellIs" dxfId="168" priority="7" operator="lessThan">
      <formula>0.8</formula>
    </cfRule>
  </conditionalFormatting>
  <conditionalFormatting sqref="AG80:AG88">
    <cfRule type="cellIs" dxfId="167" priority="8" operator="lessThan">
      <formula>0.8</formula>
    </cfRule>
  </conditionalFormatting>
  <conditionalFormatting sqref="AG90:AG123">
    <cfRule type="cellIs" dxfId="166" priority="1" operator="lessThan">
      <formula>0.8</formula>
    </cfRule>
  </conditionalFormatting>
  <dataValidations count="1">
    <dataValidation type="list" allowBlank="1" showInputMessage="1" showErrorMessage="1" sqref="AA5:AB123" xr:uid="{3D76036E-78AB-4AD0-9037-773FEA5FC65F}">
      <formula1>$AA$125:$AA$137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EC3DE-70B0-47C9-9913-36BD812B9AD8}">
  <sheetPr>
    <tabColor theme="8" tint="0.59999389629810485"/>
  </sheetPr>
  <dimension ref="B1:AR42"/>
  <sheetViews>
    <sheetView zoomScale="70" zoomScaleNormal="70" workbookViewId="0">
      <selection activeCell="Q24" sqref="Q24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6" t="s">
        <v>0</v>
      </c>
      <c r="C1" s="276"/>
      <c r="D1" s="276"/>
      <c r="E1" s="276"/>
      <c r="F1" s="276"/>
      <c r="G1" s="276"/>
      <c r="H1" s="276"/>
      <c r="I1" s="276"/>
      <c r="J1" s="276"/>
      <c r="K1" s="1"/>
      <c r="L1" s="1"/>
      <c r="M1" s="1"/>
      <c r="N1" s="1"/>
      <c r="O1" s="1"/>
      <c r="P1" s="1"/>
    </row>
    <row r="2" spans="2:34" ht="27.75" customHeight="1">
      <c r="B2" s="277"/>
      <c r="C2" s="277"/>
      <c r="D2" s="277"/>
      <c r="E2" s="277"/>
      <c r="F2" s="277"/>
      <c r="G2" s="277"/>
      <c r="H2" s="277"/>
      <c r="I2" s="277"/>
      <c r="J2" s="277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8" t="s">
        <v>238</v>
      </c>
      <c r="D3" s="279"/>
      <c r="E3" s="3" t="s">
        <v>2</v>
      </c>
      <c r="F3" s="280">
        <f>'0107(18度C)'!D1+'0107(4度C)'!D1</f>
        <v>171001</v>
      </c>
      <c r="G3" s="281"/>
      <c r="H3" s="3" t="s">
        <v>3</v>
      </c>
      <c r="I3" s="282">
        <f>'0107(18度C)'!F1+'0107(4度C)'!F1</f>
        <v>5156925.3000000007</v>
      </c>
      <c r="J3" s="283"/>
      <c r="K3" s="4"/>
      <c r="L3" s="5"/>
      <c r="M3" s="1"/>
      <c r="N3" s="1"/>
      <c r="O3" s="1"/>
      <c r="P3" s="1"/>
    </row>
    <row r="4" spans="2:34" ht="28.5" customHeight="1">
      <c r="B4" s="284" t="s">
        <v>4</v>
      </c>
      <c r="C4" s="264" t="s">
        <v>5</v>
      </c>
      <c r="D4" s="265"/>
      <c r="E4" s="287" t="s">
        <v>6</v>
      </c>
      <c r="F4" s="288"/>
      <c r="G4" s="287" t="s">
        <v>7</v>
      </c>
      <c r="H4" s="288"/>
      <c r="I4" s="287" t="s">
        <v>8</v>
      </c>
      <c r="J4" s="288"/>
      <c r="K4" s="260" t="s">
        <v>9</v>
      </c>
      <c r="L4" s="261"/>
      <c r="M4" s="260" t="s">
        <v>10</v>
      </c>
      <c r="N4" s="261"/>
      <c r="O4" s="262" t="s">
        <v>11</v>
      </c>
      <c r="P4" s="263"/>
      <c r="Q4" s="263" t="s">
        <v>12</v>
      </c>
      <c r="R4" s="263"/>
    </row>
    <row r="5" spans="2:34" ht="28.5" customHeight="1">
      <c r="B5" s="285"/>
      <c r="C5" s="264" t="s">
        <v>13</v>
      </c>
      <c r="D5" s="265"/>
      <c r="E5" s="266" t="s">
        <v>14</v>
      </c>
      <c r="F5" s="267"/>
      <c r="G5" s="268" t="s">
        <v>15</v>
      </c>
      <c r="H5" s="269"/>
      <c r="I5" s="270" t="s">
        <v>16</v>
      </c>
      <c r="J5" s="271"/>
      <c r="K5" s="272" t="s">
        <v>17</v>
      </c>
      <c r="L5" s="273"/>
      <c r="M5" s="274" t="s">
        <v>18</v>
      </c>
      <c r="N5" s="275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5"/>
      <c r="C6" s="264" t="s">
        <v>22</v>
      </c>
      <c r="D6" s="265"/>
      <c r="E6" s="256">
        <f>AVERAGE(D14:O14,D32:X32)</f>
        <v>501.3949093790572</v>
      </c>
      <c r="F6" s="257" t="e">
        <f>AVERAGE(#REF!,D14:K14)</f>
        <v>#REF!</v>
      </c>
      <c r="G6" s="258">
        <f>AVERAGE(D14:K14)</f>
        <v>189.792444475389</v>
      </c>
      <c r="H6" s="259"/>
      <c r="I6" s="258">
        <f>AVERAGE(L14:O14)</f>
        <v>96.444444444444443</v>
      </c>
      <c r="J6" s="259"/>
      <c r="K6" s="258">
        <f>AVERAGE(D32:O32)</f>
        <v>703.4</v>
      </c>
      <c r="L6" s="259"/>
      <c r="M6" s="258">
        <f>AVERAGE(P32:X32)</f>
        <v>772.97246963562759</v>
      </c>
      <c r="N6" s="259"/>
      <c r="O6" s="390">
        <f>'0107(4度C)'!Y2</f>
        <v>0</v>
      </c>
      <c r="P6" s="392">
        <f>'0107(4度C)'!Z2</f>
        <v>0</v>
      </c>
      <c r="Q6" s="391">
        <f>'0107(4度C)'!AC2</f>
        <v>43</v>
      </c>
      <c r="R6" s="392">
        <f>'0107(4度C)'!AD2</f>
        <v>0</v>
      </c>
    </row>
    <row r="7" spans="2:34" ht="28.5" customHeight="1">
      <c r="B7" s="285"/>
      <c r="C7" s="250" t="s">
        <v>23</v>
      </c>
      <c r="D7" s="251"/>
      <c r="E7" s="252">
        <f>AVERAGE(D15:O15,D33:X33)</f>
        <v>441.45465950446533</v>
      </c>
      <c r="F7" s="253" t="e">
        <f>AVERAGE(#REF!,D15:K15)</f>
        <v>#REF!</v>
      </c>
      <c r="G7" s="254">
        <f>AVERAGE(D15:K15)</f>
        <v>166.41940626366136</v>
      </c>
      <c r="H7" s="255"/>
      <c r="I7" s="254">
        <f>AVERAGE(L15:O15)</f>
        <v>85.505622802369643</v>
      </c>
      <c r="J7" s="255"/>
      <c r="K7" s="254">
        <f>AVERAGE(D33:O33)</f>
        <v>619.97036103496328</v>
      </c>
      <c r="L7" s="255"/>
      <c r="M7" s="254">
        <f>AVERAGE(P33:X33)</f>
        <v>680.35382589560982</v>
      </c>
      <c r="N7" s="255"/>
      <c r="O7" s="390"/>
      <c r="P7" s="392"/>
      <c r="Q7" s="391"/>
      <c r="R7" s="392"/>
    </row>
    <row r="8" spans="2:34" ht="28.5" customHeight="1">
      <c r="B8" s="286"/>
      <c r="C8" s="250" t="s">
        <v>24</v>
      </c>
      <c r="D8" s="251"/>
      <c r="E8" s="248">
        <f>AVERAGE(D16:O16,D34:X34)</f>
        <v>0.88228529151080004</v>
      </c>
      <c r="F8" s="249" t="e">
        <f>AVERAGE(D16:K16,#REF!)</f>
        <v>#REF!</v>
      </c>
      <c r="G8" s="238">
        <f>AVERAGE(D16:K16)</f>
        <v>0.8843731548247552</v>
      </c>
      <c r="H8" s="239"/>
      <c r="I8" s="238">
        <f>AVERAGE(L16:O16)</f>
        <v>0.8865508813071683</v>
      </c>
      <c r="J8" s="239"/>
      <c r="K8" s="238">
        <f>AVERAGE(D34:O34)</f>
        <v>0.88188886834213387</v>
      </c>
      <c r="L8" s="239"/>
      <c r="M8" s="238">
        <f>AVERAGE(P34:X34)</f>
        <v>0.87888761544696392</v>
      </c>
      <c r="N8" s="239"/>
      <c r="O8" s="390"/>
      <c r="P8" s="392"/>
      <c r="Q8" s="391"/>
      <c r="R8" s="392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36" t="s">
        <v>26</v>
      </c>
      <c r="C11" s="237"/>
      <c r="D11" s="240" t="s">
        <v>27</v>
      </c>
      <c r="E11" s="241"/>
      <c r="F11" s="241"/>
      <c r="G11" s="241"/>
      <c r="H11" s="241"/>
      <c r="I11" s="241"/>
      <c r="J11" s="241"/>
      <c r="K11" s="241"/>
      <c r="L11" s="242" t="s">
        <v>28</v>
      </c>
      <c r="M11" s="243"/>
      <c r="N11" s="243"/>
      <c r="O11" s="244"/>
    </row>
    <row r="12" spans="2:34" ht="17.25" customHeight="1">
      <c r="B12" s="230" t="s">
        <v>29</v>
      </c>
      <c r="C12" s="231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1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Z13" s="25"/>
      <c r="AA13" s="25"/>
      <c r="AB13" s="25"/>
      <c r="AC13" s="25"/>
      <c r="AD13" s="25"/>
      <c r="AE13" s="25"/>
    </row>
    <row r="14" spans="2:34" ht="40.15" customHeight="1">
      <c r="B14" s="233" t="s">
        <v>40</v>
      </c>
      <c r="C14" s="26" t="s">
        <v>41</v>
      </c>
      <c r="D14" s="27" t="s">
        <v>42</v>
      </c>
      <c r="E14" s="28">
        <v>81.818181818181813</v>
      </c>
      <c r="F14" s="28">
        <v>97.560975609756099</v>
      </c>
      <c r="G14" s="28">
        <v>86.956521739130437</v>
      </c>
      <c r="H14" s="28">
        <v>109.87654320987654</v>
      </c>
      <c r="I14" s="28">
        <v>572.75</v>
      </c>
      <c r="J14" s="28" t="s">
        <v>42</v>
      </c>
      <c r="K14" s="29" t="s">
        <v>42</v>
      </c>
      <c r="L14" s="27" t="s">
        <v>42</v>
      </c>
      <c r="M14" s="30">
        <v>104</v>
      </c>
      <c r="N14" s="28" t="s">
        <v>42</v>
      </c>
      <c r="O14" s="31">
        <v>88.888888888888886</v>
      </c>
      <c r="Q14" s="25"/>
      <c r="R14" s="25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3"/>
      <c r="C15" s="33" t="s">
        <v>43</v>
      </c>
      <c r="D15" s="34" t="s">
        <v>42</v>
      </c>
      <c r="E15" s="35">
        <v>72.88255939698773</v>
      </c>
      <c r="F15" s="35">
        <v>86.475245632154753</v>
      </c>
      <c r="G15" s="35">
        <v>77.117034679864744</v>
      </c>
      <c r="H15" s="35">
        <v>97.6087089707774</v>
      </c>
      <c r="I15" s="35">
        <v>498.01348263852225</v>
      </c>
      <c r="J15" s="35" t="s">
        <v>42</v>
      </c>
      <c r="K15" s="36" t="s">
        <v>42</v>
      </c>
      <c r="L15" s="34" t="s">
        <v>42</v>
      </c>
      <c r="M15" s="37">
        <v>92.238670856787991</v>
      </c>
      <c r="N15" s="35" t="s">
        <v>42</v>
      </c>
      <c r="O15" s="38">
        <v>78.772574747951296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33"/>
      <c r="C16" s="41" t="s">
        <v>44</v>
      </c>
      <c r="D16" s="42" t="s">
        <v>42</v>
      </c>
      <c r="E16" s="43">
        <f t="shared" ref="E16:I16" si="0">E15/E14</f>
        <v>0.89078683707429451</v>
      </c>
      <c r="F16" s="43">
        <f t="shared" si="0"/>
        <v>0.88637126772958619</v>
      </c>
      <c r="G16" s="43">
        <f t="shared" si="0"/>
        <v>0.88684589881844456</v>
      </c>
      <c r="H16" s="43">
        <f t="shared" si="0"/>
        <v>0.88834892434078305</v>
      </c>
      <c r="I16" s="43">
        <f t="shared" si="0"/>
        <v>0.86951284616066737</v>
      </c>
      <c r="J16" s="43" t="s">
        <v>42</v>
      </c>
      <c r="K16" s="44" t="s">
        <v>42</v>
      </c>
      <c r="L16" s="42" t="s">
        <v>42</v>
      </c>
      <c r="M16" s="45">
        <f t="shared" ref="M16" si="1">M15/M14</f>
        <v>0.88691029669988453</v>
      </c>
      <c r="N16" s="43" t="s">
        <v>42</v>
      </c>
      <c r="O16" s="46">
        <f t="shared" ref="O16" si="2">O15/O14</f>
        <v>0.88619146591445208</v>
      </c>
      <c r="Q16" s="25"/>
      <c r="R16" s="25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32" t="s">
        <v>45</v>
      </c>
      <c r="C17" s="13" t="s">
        <v>46</v>
      </c>
      <c r="D17" s="47" t="s">
        <v>42</v>
      </c>
      <c r="E17" s="48">
        <v>0.25003472222222223</v>
      </c>
      <c r="F17" s="48">
        <v>0.29171296296296295</v>
      </c>
      <c r="G17" s="48">
        <v>0.29166666666666669</v>
      </c>
      <c r="H17" s="48">
        <v>0.25010416666666668</v>
      </c>
      <c r="I17" s="48">
        <v>0.51762731481481483</v>
      </c>
      <c r="J17" s="48" t="s">
        <v>42</v>
      </c>
      <c r="K17" s="48" t="s">
        <v>42</v>
      </c>
      <c r="L17" s="47" t="s">
        <v>42</v>
      </c>
      <c r="M17" s="49">
        <v>0.70833333333333337</v>
      </c>
      <c r="N17" s="48" t="s">
        <v>42</v>
      </c>
      <c r="O17" s="50">
        <v>0.70857638888888885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7" t="s">
        <v>42</v>
      </c>
      <c r="E18" s="48">
        <v>0.62589120370370366</v>
      </c>
      <c r="F18" s="48">
        <v>0.47013888888888888</v>
      </c>
      <c r="G18" s="48">
        <v>0.57499999999999996</v>
      </c>
      <c r="H18" s="48">
        <v>0.57638888888888884</v>
      </c>
      <c r="I18" s="48">
        <v>0.57394675925925931</v>
      </c>
      <c r="J18" s="48" t="s">
        <v>42</v>
      </c>
      <c r="K18" s="48" t="s">
        <v>42</v>
      </c>
      <c r="L18" s="47" t="s">
        <v>42</v>
      </c>
      <c r="M18" s="49">
        <v>0.86668981481481477</v>
      </c>
      <c r="N18" s="48" t="s">
        <v>42</v>
      </c>
      <c r="O18" s="50">
        <v>0.85486111111111107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4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Z19" s="192"/>
      <c r="AA19" s="192"/>
      <c r="AB19" s="192"/>
      <c r="AC19" s="192"/>
      <c r="AD19" s="192"/>
      <c r="AE19" s="192"/>
      <c r="AF19" s="192"/>
      <c r="AG19" s="192"/>
      <c r="AH19" s="192"/>
      <c r="AI19" s="192"/>
      <c r="AJ19" s="192"/>
      <c r="AK19" s="192"/>
      <c r="AL19" s="192"/>
      <c r="AM19" s="192"/>
      <c r="AN19" s="192"/>
      <c r="AO19" s="25"/>
      <c r="AP19" s="25"/>
      <c r="AQ19" s="25"/>
      <c r="AR19" s="25"/>
    </row>
    <row r="20" spans="2:44" ht="17.25" customHeight="1">
      <c r="B20" s="235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Z20" s="192"/>
      <c r="AA20" s="192"/>
      <c r="AB20" s="192"/>
      <c r="AC20" s="192"/>
      <c r="AD20" s="192"/>
      <c r="AE20" s="192"/>
      <c r="AF20" s="192"/>
      <c r="AG20" s="192"/>
      <c r="AH20" s="192"/>
      <c r="AI20" s="192"/>
      <c r="AJ20" s="192"/>
      <c r="AK20" s="192"/>
      <c r="AL20" s="192"/>
      <c r="AM20" s="192"/>
      <c r="AN20" s="192"/>
      <c r="AO20" s="25"/>
      <c r="AP20" s="25"/>
      <c r="AQ20" s="25"/>
      <c r="AR20" s="25"/>
    </row>
    <row r="21" spans="2:44" ht="17.25" customHeight="1">
      <c r="B21" s="234" t="s">
        <v>51</v>
      </c>
      <c r="C21" s="51" t="s">
        <v>49</v>
      </c>
      <c r="D21" s="54"/>
      <c r="E21" s="52">
        <v>11</v>
      </c>
      <c r="F21" s="52">
        <v>6</v>
      </c>
      <c r="G21" s="52">
        <v>6</v>
      </c>
      <c r="H21" s="52">
        <v>9</v>
      </c>
      <c r="I21" s="52">
        <v>2</v>
      </c>
      <c r="J21" s="52"/>
      <c r="K21" s="53"/>
      <c r="L21" s="54"/>
      <c r="M21" s="55">
        <v>5</v>
      </c>
      <c r="N21" s="52"/>
      <c r="O21" s="56">
        <v>4</v>
      </c>
      <c r="Q21" s="9"/>
      <c r="R21" s="9"/>
      <c r="S21" s="9"/>
      <c r="T21" s="9"/>
      <c r="Z21" s="192"/>
      <c r="AA21" s="192"/>
      <c r="AB21" s="192"/>
      <c r="AC21" s="192"/>
      <c r="AD21" s="192"/>
      <c r="AE21" s="192"/>
      <c r="AF21" s="192"/>
      <c r="AG21" s="192"/>
      <c r="AH21" s="192"/>
      <c r="AI21" s="192"/>
      <c r="AJ21" s="192"/>
      <c r="AK21" s="192"/>
      <c r="AL21" s="192"/>
      <c r="AM21" s="192"/>
      <c r="AN21" s="192"/>
      <c r="AO21" s="25"/>
      <c r="AP21" s="25"/>
      <c r="AQ21" s="25"/>
      <c r="AR21" s="25"/>
    </row>
    <row r="22" spans="2:44" ht="17.25" customHeight="1">
      <c r="B22" s="235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2"/>
      <c r="AA22" s="192"/>
      <c r="AB22" s="192"/>
      <c r="AC22" s="192"/>
      <c r="AD22" s="192"/>
      <c r="AE22" s="192"/>
      <c r="AF22" s="192"/>
      <c r="AG22" s="192"/>
      <c r="AH22" s="192"/>
      <c r="AI22" s="192"/>
      <c r="AJ22" s="192"/>
      <c r="AK22" s="192"/>
      <c r="AL22" s="192"/>
      <c r="AM22" s="192"/>
      <c r="AN22" s="192"/>
      <c r="AO22" s="25"/>
      <c r="AP22" s="25"/>
      <c r="AQ22" s="25"/>
      <c r="AR22" s="25"/>
    </row>
    <row r="23" spans="2:44" ht="17.25" customHeight="1">
      <c r="B23" s="230" t="s">
        <v>53</v>
      </c>
      <c r="C23" s="231"/>
      <c r="D23" s="57" t="s">
        <v>42</v>
      </c>
      <c r="E23" s="58">
        <v>22</v>
      </c>
      <c r="F23" s="58">
        <v>20.5</v>
      </c>
      <c r="G23" s="58">
        <v>23</v>
      </c>
      <c r="H23" s="58">
        <v>20.25</v>
      </c>
      <c r="I23" s="58">
        <v>6</v>
      </c>
      <c r="J23" s="58" t="s">
        <v>42</v>
      </c>
      <c r="K23" s="59" t="s">
        <v>42</v>
      </c>
      <c r="L23" s="57" t="s">
        <v>42</v>
      </c>
      <c r="M23" s="60">
        <v>18.75</v>
      </c>
      <c r="N23" s="58" t="s">
        <v>42</v>
      </c>
      <c r="O23" s="61">
        <v>22.5</v>
      </c>
    </row>
    <row r="24" spans="2:44" ht="17.25" customHeight="1">
      <c r="B24" s="220" t="s">
        <v>54</v>
      </c>
      <c r="C24" s="221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20" t="s">
        <v>59</v>
      </c>
      <c r="C25" s="221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22" t="s">
        <v>60</v>
      </c>
      <c r="C26" s="223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36" t="s">
        <v>26</v>
      </c>
      <c r="C29" s="237"/>
      <c r="D29" s="224" t="s">
        <v>64</v>
      </c>
      <c r="E29" s="225"/>
      <c r="F29" s="225"/>
      <c r="G29" s="225"/>
      <c r="H29" s="225"/>
      <c r="I29" s="225"/>
      <c r="J29" s="225"/>
      <c r="K29" s="225"/>
      <c r="L29" s="225"/>
      <c r="M29" s="225"/>
      <c r="N29" s="225"/>
      <c r="O29" s="226"/>
      <c r="P29" s="227" t="s">
        <v>65</v>
      </c>
      <c r="Q29" s="228"/>
      <c r="R29" s="228"/>
      <c r="S29" s="228"/>
      <c r="T29" s="228"/>
      <c r="U29" s="228"/>
      <c r="V29" s="228"/>
      <c r="W29" s="228"/>
      <c r="X29" s="229"/>
    </row>
    <row r="30" spans="2:44" ht="17.25" customHeight="1">
      <c r="B30" s="230" t="s">
        <v>29</v>
      </c>
      <c r="C30" s="231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30"/>
      <c r="C31" s="231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33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248.66666666666669</v>
      </c>
      <c r="H32" s="28">
        <v>433.33333333333331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1150</v>
      </c>
      <c r="O32" s="28">
        <v>860</v>
      </c>
      <c r="P32" s="27">
        <v>252.63157894736841</v>
      </c>
      <c r="Q32" s="28" t="s">
        <v>42</v>
      </c>
      <c r="R32" s="28" t="s">
        <v>42</v>
      </c>
      <c r="S32" s="28" t="s">
        <v>42</v>
      </c>
      <c r="T32" s="28">
        <v>768</v>
      </c>
      <c r="U32" s="28" t="s">
        <v>42</v>
      </c>
      <c r="V32" s="28">
        <v>825</v>
      </c>
      <c r="W32" s="28">
        <v>969.23076923076928</v>
      </c>
      <c r="X32" s="31">
        <v>1050</v>
      </c>
    </row>
    <row r="33" spans="2:24" ht="39.6" customHeight="1">
      <c r="B33" s="233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217.18946263400824</v>
      </c>
      <c r="H33" s="35">
        <v>386.22425641253534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729.59188927613229</v>
      </c>
      <c r="N33" s="35">
        <v>1002.9298963064889</v>
      </c>
      <c r="O33" s="35">
        <v>763.91630054565155</v>
      </c>
      <c r="P33" s="34">
        <v>219.35793403946576</v>
      </c>
      <c r="Q33" s="35" t="s">
        <v>42</v>
      </c>
      <c r="R33" s="35" t="s">
        <v>42</v>
      </c>
      <c r="S33" s="35" t="s">
        <v>42</v>
      </c>
      <c r="T33" s="35">
        <v>685.25887682294308</v>
      </c>
      <c r="U33" s="35" t="s">
        <v>42</v>
      </c>
      <c r="V33" s="35">
        <v>721.56509804641735</v>
      </c>
      <c r="W33" s="35">
        <v>859.60076625163435</v>
      </c>
      <c r="X33" s="38">
        <v>915.98645431758871</v>
      </c>
    </row>
    <row r="34" spans="2:24" ht="40.15" customHeight="1">
      <c r="B34" s="233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0.87341606957375961</v>
      </c>
      <c r="H34" s="43">
        <f>H33/H32</f>
        <v>0.89128674556738929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0.88435380518319062</v>
      </c>
      <c r="N34" s="43">
        <f>N33/N32</f>
        <v>0.87211295330999039</v>
      </c>
      <c r="O34" s="43">
        <f>O33/O32</f>
        <v>0.88827476807633898</v>
      </c>
      <c r="P34" s="42">
        <f>P33/P32</f>
        <v>0.86829182223955204</v>
      </c>
      <c r="Q34" s="43" t="s">
        <v>42</v>
      </c>
      <c r="R34" s="43" t="s">
        <v>42</v>
      </c>
      <c r="S34" s="43" t="s">
        <v>42</v>
      </c>
      <c r="T34" s="43">
        <f>T33/T32</f>
        <v>0.89226416252987384</v>
      </c>
      <c r="U34" s="43" t="s">
        <v>42</v>
      </c>
      <c r="V34" s="43">
        <f>V33/V32</f>
        <v>0.87462436126838461</v>
      </c>
      <c r="W34" s="43">
        <f>W33/W32</f>
        <v>0.88688967946597186</v>
      </c>
      <c r="X34" s="46">
        <f>X33/X32</f>
        <v>0.87236805173103682</v>
      </c>
    </row>
    <row r="35" spans="2:24" ht="17.25" customHeight="1">
      <c r="B35" s="232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0.31527777777777771</v>
      </c>
      <c r="H35" s="48">
        <v>0.25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0.16666666666666666</v>
      </c>
      <c r="N35" s="48">
        <v>0.25001157407407409</v>
      </c>
      <c r="O35" s="48">
        <v>0.29167824074074072</v>
      </c>
      <c r="P35" s="47">
        <v>0.70856481481481481</v>
      </c>
      <c r="Q35" s="48" t="s">
        <v>42</v>
      </c>
      <c r="R35" s="48" t="s">
        <v>42</v>
      </c>
      <c r="S35" s="48" t="s">
        <v>42</v>
      </c>
      <c r="T35" s="48">
        <v>0.70833333333333337</v>
      </c>
      <c r="U35" s="48" t="s">
        <v>42</v>
      </c>
      <c r="V35" s="48">
        <v>0.70833333333333337</v>
      </c>
      <c r="W35" s="48">
        <v>0.70865740740740746</v>
      </c>
      <c r="X35" s="50">
        <v>0.70833333333333337</v>
      </c>
    </row>
    <row r="36" spans="2:24" ht="17.25" customHeight="1">
      <c r="B36" s="230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0.47847222222222224</v>
      </c>
      <c r="H36" s="48">
        <v>0.29652777777777778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0.45902777777777776</v>
      </c>
      <c r="N36" s="48">
        <v>0.47670138888888891</v>
      </c>
      <c r="O36" s="48">
        <v>0.44027777777777777</v>
      </c>
      <c r="P36" s="47">
        <v>0.81597222222222221</v>
      </c>
      <c r="Q36" s="48" t="s">
        <v>42</v>
      </c>
      <c r="R36" s="48" t="s">
        <v>42</v>
      </c>
      <c r="S36" s="48" t="s">
        <v>42</v>
      </c>
      <c r="T36" s="48">
        <v>0.95972222222222225</v>
      </c>
      <c r="U36" s="48" t="s">
        <v>42</v>
      </c>
      <c r="V36" s="48">
        <v>0.89652777777777781</v>
      </c>
      <c r="W36" s="48">
        <v>0.98853009259259261</v>
      </c>
      <c r="X36" s="50">
        <v>0.98750000000000004</v>
      </c>
    </row>
    <row r="37" spans="2:24" ht="17.25" customHeight="1">
      <c r="B37" s="230" t="s">
        <v>53</v>
      </c>
      <c r="C37" s="231"/>
      <c r="D37" s="58" t="s">
        <v>42</v>
      </c>
      <c r="E37" s="58" t="s">
        <v>42</v>
      </c>
      <c r="F37" s="58" t="s">
        <v>42</v>
      </c>
      <c r="G37" s="58">
        <v>12.5</v>
      </c>
      <c r="H37" s="58">
        <v>6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4</v>
      </c>
      <c r="N37" s="58">
        <v>3</v>
      </c>
      <c r="O37" s="58">
        <v>3.75</v>
      </c>
      <c r="P37" s="57">
        <v>14.25</v>
      </c>
      <c r="Q37" s="58" t="s">
        <v>42</v>
      </c>
      <c r="R37" s="58" t="s">
        <v>42</v>
      </c>
      <c r="S37" s="58" t="s">
        <v>42</v>
      </c>
      <c r="T37" s="58">
        <v>4.166666666666667</v>
      </c>
      <c r="U37" s="48" t="s">
        <v>42</v>
      </c>
      <c r="V37" s="58">
        <v>4</v>
      </c>
      <c r="W37" s="58">
        <v>3.25</v>
      </c>
      <c r="X37" s="61">
        <v>3.3333333333333335</v>
      </c>
    </row>
    <row r="38" spans="2:24" ht="17.25" customHeight="1">
      <c r="B38" s="220" t="s">
        <v>54</v>
      </c>
      <c r="C38" s="221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20" t="s">
        <v>59</v>
      </c>
      <c r="C39" s="221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22" t="s">
        <v>60</v>
      </c>
      <c r="C40" s="223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E576A-1187-4580-8B27-A0DBB05A65A2}">
  <sheetPr>
    <tabColor theme="8" tint="0.59999389629810485"/>
    <pageSetUpPr fitToPage="1"/>
  </sheetPr>
  <dimension ref="A1:AC188"/>
  <sheetViews>
    <sheetView zoomScale="85" zoomScaleNormal="85" workbookViewId="0">
      <pane ySplit="4" topLeftCell="A5" activePane="bottomLeft" state="frozen"/>
      <selection activeCell="K10" sqref="K10"/>
      <selection pane="bottomLeft" activeCell="K10" sqref="K10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SUM(F5:F174)</f>
        <v>113971</v>
      </c>
      <c r="E1" s="88" t="s">
        <v>3</v>
      </c>
      <c r="F1" s="89">
        <f>SUM(G5:G174)</f>
        <v>2252609.5500000003</v>
      </c>
      <c r="G1" s="90" t="s">
        <v>84</v>
      </c>
      <c r="H1" s="91">
        <f>L21+L38+L55+L72+L89+L106+L123+L140+L157+L174</f>
        <v>58.25</v>
      </c>
      <c r="I1" s="345" t="s">
        <v>85</v>
      </c>
      <c r="J1" s="341"/>
      <c r="K1" s="361"/>
      <c r="L1" s="365" t="s">
        <v>86</v>
      </c>
      <c r="M1" s="366"/>
      <c r="N1" s="367"/>
      <c r="O1" s="341" t="s">
        <v>87</v>
      </c>
      <c r="P1" s="341"/>
      <c r="Q1" s="341"/>
      <c r="R1" s="342"/>
      <c r="S1" s="345" t="s">
        <v>88</v>
      </c>
      <c r="T1" s="341"/>
      <c r="U1" s="341"/>
      <c r="V1" s="341"/>
      <c r="W1" s="341"/>
      <c r="X1" s="342"/>
      <c r="Y1" s="341" t="s">
        <v>89</v>
      </c>
      <c r="Z1" s="341"/>
      <c r="AA1" s="345" t="s">
        <v>90</v>
      </c>
      <c r="AB1" s="347"/>
      <c r="AC1" s="348"/>
    </row>
    <row r="2" spans="1:29" ht="26.25" customHeight="1" thickBot="1">
      <c r="A2" s="354">
        <v>46029</v>
      </c>
      <c r="B2" s="355"/>
      <c r="C2" s="92" t="s">
        <v>40</v>
      </c>
      <c r="D2" s="93">
        <f>AVERAGE(N21,N38,N55,N72,N89,N106,N123,N140,N157,N174)</f>
        <v>650.1620934652866</v>
      </c>
      <c r="E2" s="93" t="s">
        <v>91</v>
      </c>
      <c r="F2" s="94">
        <f>F1/D1</f>
        <v>19.76476077247721</v>
      </c>
      <c r="G2" s="95" t="s">
        <v>92</v>
      </c>
      <c r="H2" s="96">
        <f>COUNT(H5:H174)</f>
        <v>4</v>
      </c>
      <c r="I2" s="362"/>
      <c r="J2" s="363"/>
      <c r="K2" s="364"/>
      <c r="L2" s="368"/>
      <c r="M2" s="343"/>
      <c r="N2" s="369"/>
      <c r="O2" s="343"/>
      <c r="P2" s="343"/>
      <c r="Q2" s="343"/>
      <c r="R2" s="344"/>
      <c r="S2" s="346"/>
      <c r="T2" s="343"/>
      <c r="U2" s="343"/>
      <c r="V2" s="343"/>
      <c r="W2" s="343"/>
      <c r="X2" s="344"/>
      <c r="Y2" s="343"/>
      <c r="Z2" s="343"/>
      <c r="AA2" s="349"/>
      <c r="AB2" s="350"/>
      <c r="AC2" s="351"/>
    </row>
    <row r="3" spans="1:29" ht="23.25" customHeight="1">
      <c r="A3" s="356" t="s">
        <v>93</v>
      </c>
      <c r="B3" s="358" t="s">
        <v>94</v>
      </c>
      <c r="C3" s="315" t="s">
        <v>95</v>
      </c>
      <c r="D3" s="315"/>
      <c r="E3" s="337" t="s">
        <v>96</v>
      </c>
      <c r="F3" s="315" t="s">
        <v>97</v>
      </c>
      <c r="G3" s="337" t="s">
        <v>98</v>
      </c>
      <c r="H3" s="339" t="s">
        <v>99</v>
      </c>
      <c r="I3" s="329" t="s">
        <v>100</v>
      </c>
      <c r="J3" s="325" t="s">
        <v>101</v>
      </c>
      <c r="K3" s="327" t="s">
        <v>40</v>
      </c>
      <c r="L3" s="352" t="s">
        <v>100</v>
      </c>
      <c r="M3" s="325" t="s">
        <v>101</v>
      </c>
      <c r="N3" s="327" t="s">
        <v>40</v>
      </c>
      <c r="O3" s="329" t="s">
        <v>100</v>
      </c>
      <c r="P3" s="331" t="s">
        <v>40</v>
      </c>
      <c r="Q3" s="333" t="s">
        <v>102</v>
      </c>
      <c r="R3" s="335" t="s">
        <v>103</v>
      </c>
      <c r="S3" s="314" t="s">
        <v>104</v>
      </c>
      <c r="T3" s="315"/>
      <c r="U3" s="316" t="s">
        <v>105</v>
      </c>
      <c r="V3" s="316" t="s">
        <v>106</v>
      </c>
      <c r="W3" s="315" t="s">
        <v>107</v>
      </c>
      <c r="X3" s="318"/>
      <c r="Y3" s="319" t="s">
        <v>108</v>
      </c>
      <c r="Z3" s="320"/>
      <c r="AA3" s="323" t="s">
        <v>101</v>
      </c>
      <c r="AB3" s="370" t="s">
        <v>102</v>
      </c>
      <c r="AC3" s="372" t="s">
        <v>109</v>
      </c>
    </row>
    <row r="4" spans="1:29" ht="17.25" customHeight="1" thickBot="1">
      <c r="A4" s="357"/>
      <c r="B4" s="359"/>
      <c r="C4" s="360"/>
      <c r="D4" s="360"/>
      <c r="E4" s="338"/>
      <c r="F4" s="360"/>
      <c r="G4" s="338"/>
      <c r="H4" s="340"/>
      <c r="I4" s="330"/>
      <c r="J4" s="326"/>
      <c r="K4" s="328"/>
      <c r="L4" s="353"/>
      <c r="M4" s="326"/>
      <c r="N4" s="328"/>
      <c r="O4" s="330"/>
      <c r="P4" s="332"/>
      <c r="Q4" s="334"/>
      <c r="R4" s="336"/>
      <c r="S4" s="68" t="s">
        <v>110</v>
      </c>
      <c r="T4" s="99" t="s">
        <v>111</v>
      </c>
      <c r="U4" s="317"/>
      <c r="V4" s="317"/>
      <c r="W4" s="99" t="s">
        <v>112</v>
      </c>
      <c r="X4" s="69" t="s">
        <v>113</v>
      </c>
      <c r="Y4" s="321"/>
      <c r="Z4" s="322"/>
      <c r="AA4" s="324"/>
      <c r="AB4" s="371"/>
      <c r="AC4" s="373"/>
    </row>
    <row r="5" spans="1:29" ht="15.75" customHeight="1">
      <c r="A5" s="311" t="s">
        <v>118</v>
      </c>
      <c r="B5" s="146" t="s">
        <v>114</v>
      </c>
      <c r="C5" s="304" t="s">
        <v>125</v>
      </c>
      <c r="D5" s="305"/>
      <c r="E5" s="147">
        <v>19.7</v>
      </c>
      <c r="F5" s="97">
        <v>688</v>
      </c>
      <c r="G5" s="148">
        <f t="shared" ref="G5:G10" si="0">E5*F5</f>
        <v>13553.6</v>
      </c>
      <c r="H5" s="149"/>
      <c r="I5" s="150">
        <v>6</v>
      </c>
      <c r="J5" s="151">
        <v>2500</v>
      </c>
      <c r="K5" s="152">
        <f>J5/I5</f>
        <v>416.66666666666669</v>
      </c>
      <c r="L5" s="153">
        <v>6</v>
      </c>
      <c r="M5" s="151">
        <f t="shared" ref="M5:M10" si="1">F5/V5*60</f>
        <v>2255.737704918025</v>
      </c>
      <c r="N5" s="152">
        <f t="shared" ref="N5:N10" si="2">M5/L5</f>
        <v>375.95628415300416</v>
      </c>
      <c r="O5" s="154">
        <f t="shared" ref="O5:O10" si="3">L5-I5</f>
        <v>0</v>
      </c>
      <c r="P5" s="155">
        <f t="shared" ref="P5:P10" si="4">N5-K5</f>
        <v>-40.710382513662523</v>
      </c>
      <c r="Q5" s="156">
        <f t="shared" ref="Q5:Q10" si="5">N5/K5</f>
        <v>0.90229508196720998</v>
      </c>
      <c r="R5" s="306">
        <f>Q21</f>
        <v>0.87341606957375961</v>
      </c>
      <c r="S5" s="157">
        <v>0.31527777777777771</v>
      </c>
      <c r="T5" s="158">
        <v>0.32798611111111109</v>
      </c>
      <c r="U5" s="159"/>
      <c r="V5" s="160">
        <v>18.300000000000061</v>
      </c>
      <c r="W5" s="161"/>
      <c r="X5" s="162"/>
      <c r="Y5" s="309"/>
      <c r="Z5" s="310"/>
      <c r="AA5" s="115">
        <f t="shared" ref="AA5:AA10" si="6">M5-J5</f>
        <v>-244.26229508197503</v>
      </c>
      <c r="AB5" s="156">
        <f t="shared" ref="AB5:AB10" si="7">M5/J5</f>
        <v>0.90229508196720998</v>
      </c>
      <c r="AC5" s="290">
        <f>AB21</f>
        <v>0.87341606957375961</v>
      </c>
    </row>
    <row r="6" spans="1:29" ht="15.75" customHeight="1">
      <c r="A6" s="312"/>
      <c r="B6" s="100" t="s">
        <v>114</v>
      </c>
      <c r="C6" s="293" t="s">
        <v>115</v>
      </c>
      <c r="D6" s="294"/>
      <c r="E6" s="101">
        <v>29.85</v>
      </c>
      <c r="F6" s="102">
        <v>2212</v>
      </c>
      <c r="G6" s="103">
        <f t="shared" si="0"/>
        <v>66028.2</v>
      </c>
      <c r="H6" s="26"/>
      <c r="I6" s="104">
        <v>17</v>
      </c>
      <c r="J6" s="105">
        <v>3600</v>
      </c>
      <c r="K6" s="106">
        <f t="shared" ref="K6:K23" si="8">J6/I6</f>
        <v>211.76470588235293</v>
      </c>
      <c r="L6" s="107">
        <v>17</v>
      </c>
      <c r="M6" s="105">
        <f t="shared" si="1"/>
        <v>3117.9326546593602</v>
      </c>
      <c r="N6" s="106">
        <f t="shared" si="2"/>
        <v>183.40780321525648</v>
      </c>
      <c r="O6" s="108">
        <f t="shared" si="3"/>
        <v>0</v>
      </c>
      <c r="P6" s="109">
        <f t="shared" si="4"/>
        <v>-28.356902667096449</v>
      </c>
      <c r="Q6" s="110">
        <f t="shared" si="5"/>
        <v>0.86609240407204457</v>
      </c>
      <c r="R6" s="307"/>
      <c r="S6" s="47">
        <v>0.33155092592592594</v>
      </c>
      <c r="T6" s="48">
        <v>0.3611111111111111</v>
      </c>
      <c r="U6" s="111">
        <v>5.1333333333333897</v>
      </c>
      <c r="V6" s="112">
        <v>42.566666666666634</v>
      </c>
      <c r="W6" s="113"/>
      <c r="X6" s="116"/>
      <c r="Y6" s="295"/>
      <c r="Z6" s="296"/>
      <c r="AA6" s="117">
        <f t="shared" si="6"/>
        <v>-482.0673453406398</v>
      </c>
      <c r="AB6" s="110">
        <f t="shared" si="7"/>
        <v>0.86609240407204446</v>
      </c>
      <c r="AC6" s="291"/>
    </row>
    <row r="7" spans="1:29" ht="15.75" customHeight="1">
      <c r="A7" s="312"/>
      <c r="B7" s="100" t="s">
        <v>114</v>
      </c>
      <c r="C7" s="293" t="s">
        <v>116</v>
      </c>
      <c r="D7" s="294"/>
      <c r="E7" s="101">
        <v>29.52</v>
      </c>
      <c r="F7" s="102">
        <v>2101</v>
      </c>
      <c r="G7" s="103">
        <f t="shared" si="0"/>
        <v>62021.52</v>
      </c>
      <c r="H7" s="26"/>
      <c r="I7" s="104">
        <v>17</v>
      </c>
      <c r="J7" s="105">
        <v>3600</v>
      </c>
      <c r="K7" s="106">
        <f t="shared" si="8"/>
        <v>211.76470588235293</v>
      </c>
      <c r="L7" s="107">
        <v>17</v>
      </c>
      <c r="M7" s="105">
        <f t="shared" si="1"/>
        <v>3117.7246496290145</v>
      </c>
      <c r="N7" s="106">
        <f t="shared" si="2"/>
        <v>183.39556762523614</v>
      </c>
      <c r="O7" s="108">
        <f t="shared" si="3"/>
        <v>0</v>
      </c>
      <c r="P7" s="109">
        <f t="shared" si="4"/>
        <v>-28.369138257116788</v>
      </c>
      <c r="Q7" s="110">
        <f t="shared" si="5"/>
        <v>0.86603462489694849</v>
      </c>
      <c r="R7" s="307"/>
      <c r="S7" s="47">
        <v>0.36458333333333331</v>
      </c>
      <c r="T7" s="48">
        <v>0.39266203703703706</v>
      </c>
      <c r="U7" s="111">
        <v>4.9999999999999822</v>
      </c>
      <c r="V7" s="112">
        <v>40.433333333333394</v>
      </c>
      <c r="W7" s="113"/>
      <c r="X7" s="116"/>
      <c r="Y7" s="295"/>
      <c r="Z7" s="296"/>
      <c r="AA7" s="117">
        <f t="shared" si="6"/>
        <v>-482.27535037098551</v>
      </c>
      <c r="AB7" s="110">
        <f t="shared" si="7"/>
        <v>0.86603462489694849</v>
      </c>
      <c r="AC7" s="291"/>
    </row>
    <row r="8" spans="1:29" ht="15.75" customHeight="1">
      <c r="A8" s="312"/>
      <c r="B8" s="100" t="s">
        <v>120</v>
      </c>
      <c r="C8" s="293" t="s">
        <v>121</v>
      </c>
      <c r="D8" s="294"/>
      <c r="E8" s="101">
        <v>28.57</v>
      </c>
      <c r="F8" s="102">
        <v>2446</v>
      </c>
      <c r="G8" s="103">
        <f t="shared" si="0"/>
        <v>69882.22</v>
      </c>
      <c r="H8" s="26"/>
      <c r="I8" s="104">
        <v>12</v>
      </c>
      <c r="J8" s="105">
        <v>3600</v>
      </c>
      <c r="K8" s="106">
        <f t="shared" si="8"/>
        <v>300</v>
      </c>
      <c r="L8" s="107">
        <v>12</v>
      </c>
      <c r="M8" s="105">
        <f t="shared" si="1"/>
        <v>3112.6193001060433</v>
      </c>
      <c r="N8" s="106">
        <f t="shared" si="2"/>
        <v>259.38494167550363</v>
      </c>
      <c r="O8" s="108">
        <f t="shared" si="3"/>
        <v>0</v>
      </c>
      <c r="P8" s="109">
        <f t="shared" si="4"/>
        <v>-40.615058324496374</v>
      </c>
      <c r="Q8" s="110">
        <f t="shared" si="5"/>
        <v>0.8646164722516787</v>
      </c>
      <c r="R8" s="307"/>
      <c r="S8" s="47">
        <v>0.39583333333333331</v>
      </c>
      <c r="T8" s="48">
        <v>0.42857638888888888</v>
      </c>
      <c r="U8" s="111">
        <v>4.5666666666666078</v>
      </c>
      <c r="V8" s="112">
        <v>47.15000000000002</v>
      </c>
      <c r="W8" s="113"/>
      <c r="X8" s="116"/>
      <c r="Y8" s="295"/>
      <c r="Z8" s="296"/>
      <c r="AA8" s="117">
        <f t="shared" si="6"/>
        <v>-487.38069989395672</v>
      </c>
      <c r="AB8" s="110">
        <f t="shared" si="7"/>
        <v>0.8646164722516787</v>
      </c>
      <c r="AC8" s="291"/>
    </row>
    <row r="9" spans="1:29" ht="15.75" customHeight="1">
      <c r="A9" s="312"/>
      <c r="B9" s="100" t="s">
        <v>114</v>
      </c>
      <c r="C9" s="293" t="s">
        <v>119</v>
      </c>
      <c r="D9" s="294"/>
      <c r="E9" s="101">
        <v>25.64</v>
      </c>
      <c r="F9" s="102">
        <v>1507</v>
      </c>
      <c r="G9" s="103">
        <f t="shared" si="0"/>
        <v>38639.480000000003</v>
      </c>
      <c r="H9" s="13"/>
      <c r="I9" s="104">
        <v>11</v>
      </c>
      <c r="J9" s="105">
        <v>3600</v>
      </c>
      <c r="K9" s="106">
        <f t="shared" si="8"/>
        <v>327.27272727272725</v>
      </c>
      <c r="L9" s="118">
        <v>11</v>
      </c>
      <c r="M9" s="105">
        <f t="shared" si="1"/>
        <v>3152.3532829750166</v>
      </c>
      <c r="N9" s="106">
        <f t="shared" si="2"/>
        <v>286.57757117954696</v>
      </c>
      <c r="O9" s="108">
        <f t="shared" si="3"/>
        <v>0</v>
      </c>
      <c r="P9" s="109">
        <f t="shared" si="4"/>
        <v>-40.695156093180287</v>
      </c>
      <c r="Q9" s="110">
        <f t="shared" si="5"/>
        <v>0.87565368971528246</v>
      </c>
      <c r="R9" s="307"/>
      <c r="S9" s="47">
        <v>0.43216435185185187</v>
      </c>
      <c r="T9" s="48">
        <v>0.45208333333333334</v>
      </c>
      <c r="U9" s="111">
        <v>5.1666666666667016</v>
      </c>
      <c r="V9" s="112">
        <v>28.683333333333316</v>
      </c>
      <c r="W9" s="113"/>
      <c r="X9" s="116"/>
      <c r="Y9" s="295"/>
      <c r="Z9" s="296"/>
      <c r="AA9" s="117">
        <f t="shared" si="6"/>
        <v>-447.64671702498345</v>
      </c>
      <c r="AB9" s="110">
        <f t="shared" si="7"/>
        <v>0.87565368971528235</v>
      </c>
      <c r="AC9" s="291"/>
    </row>
    <row r="10" spans="1:29" ht="15.75" customHeight="1">
      <c r="A10" s="312"/>
      <c r="B10" s="100" t="s">
        <v>114</v>
      </c>
      <c r="C10" s="293" t="s">
        <v>219</v>
      </c>
      <c r="D10" s="294"/>
      <c r="E10" s="101">
        <v>30.95</v>
      </c>
      <c r="F10" s="102">
        <v>809</v>
      </c>
      <c r="G10" s="121">
        <f t="shared" si="0"/>
        <v>25038.55</v>
      </c>
      <c r="H10" s="122"/>
      <c r="I10" s="104">
        <v>12</v>
      </c>
      <c r="J10" s="105">
        <v>1750</v>
      </c>
      <c r="K10" s="106">
        <f t="shared" si="8"/>
        <v>145.83333333333334</v>
      </c>
      <c r="L10" s="107">
        <v>12</v>
      </c>
      <c r="M10" s="105">
        <f t="shared" si="1"/>
        <v>1532.842105263157</v>
      </c>
      <c r="N10" s="106">
        <f t="shared" si="2"/>
        <v>127.73684210526308</v>
      </c>
      <c r="O10" s="108">
        <f t="shared" si="3"/>
        <v>0</v>
      </c>
      <c r="P10" s="109">
        <f t="shared" si="4"/>
        <v>-18.096491228070263</v>
      </c>
      <c r="Q10" s="110">
        <f t="shared" si="5"/>
        <v>0.87590977443608964</v>
      </c>
      <c r="R10" s="307"/>
      <c r="S10" s="47">
        <v>0.45648148148148149</v>
      </c>
      <c r="T10" s="48">
        <v>0.47847222222222224</v>
      </c>
      <c r="U10" s="111">
        <v>6.3333333333333375</v>
      </c>
      <c r="V10" s="112">
        <v>31.666666666666686</v>
      </c>
      <c r="W10" s="113">
        <v>0.47847222222222224</v>
      </c>
      <c r="X10" s="116">
        <v>0.51762731481481483</v>
      </c>
      <c r="Y10" s="295"/>
      <c r="Z10" s="296"/>
      <c r="AA10" s="117">
        <f t="shared" si="6"/>
        <v>-217.15789473684299</v>
      </c>
      <c r="AB10" s="110">
        <f t="shared" si="7"/>
        <v>0.87590977443608975</v>
      </c>
      <c r="AC10" s="291"/>
    </row>
    <row r="11" spans="1:29" ht="15.75" customHeight="1">
      <c r="A11" s="312"/>
      <c r="B11" s="100"/>
      <c r="C11" s="293"/>
      <c r="D11" s="294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307"/>
      <c r="S11" s="47"/>
      <c r="T11" s="48"/>
      <c r="U11" s="111"/>
      <c r="V11" s="112"/>
      <c r="W11" s="113"/>
      <c r="X11" s="116"/>
      <c r="Y11" s="295"/>
      <c r="Z11" s="296"/>
      <c r="AA11" s="117"/>
      <c r="AB11" s="110"/>
      <c r="AC11" s="291"/>
    </row>
    <row r="12" spans="1:29" ht="15.75" customHeight="1">
      <c r="A12" s="312"/>
      <c r="B12" s="100"/>
      <c r="C12" s="293"/>
      <c r="D12" s="294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07"/>
      <c r="S12" s="47"/>
      <c r="T12" s="48"/>
      <c r="U12" s="111"/>
      <c r="V12" s="112"/>
      <c r="W12" s="113"/>
      <c r="X12" s="116"/>
      <c r="Y12" s="295"/>
      <c r="Z12" s="296"/>
      <c r="AA12" s="117"/>
      <c r="AB12" s="110"/>
      <c r="AC12" s="291"/>
    </row>
    <row r="13" spans="1:29" ht="15.75" customHeight="1">
      <c r="A13" s="312"/>
      <c r="B13" s="100"/>
      <c r="C13" s="293"/>
      <c r="D13" s="294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07"/>
      <c r="S13" s="47"/>
      <c r="T13" s="48"/>
      <c r="U13" s="111"/>
      <c r="V13" s="112"/>
      <c r="W13" s="113"/>
      <c r="X13" s="127"/>
      <c r="Y13" s="295"/>
      <c r="Z13" s="296"/>
      <c r="AA13" s="117"/>
      <c r="AB13" s="110"/>
      <c r="AC13" s="291"/>
    </row>
    <row r="14" spans="1:29" ht="15.75" customHeight="1">
      <c r="A14" s="312"/>
      <c r="B14" s="100"/>
      <c r="C14" s="293"/>
      <c r="D14" s="294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07"/>
      <c r="S14" s="47"/>
      <c r="T14" s="48"/>
      <c r="U14" s="111"/>
      <c r="V14" s="112"/>
      <c r="W14" s="113"/>
      <c r="X14" s="127"/>
      <c r="Y14" s="295"/>
      <c r="Z14" s="296"/>
      <c r="AA14" s="117"/>
      <c r="AB14" s="110"/>
      <c r="AC14" s="291"/>
    </row>
    <row r="15" spans="1:29" ht="15.75" customHeight="1">
      <c r="A15" s="312"/>
      <c r="B15" s="100"/>
      <c r="C15" s="293"/>
      <c r="D15" s="29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07"/>
      <c r="S15" s="47"/>
      <c r="T15" s="48"/>
      <c r="U15" s="111"/>
      <c r="V15" s="112"/>
      <c r="W15" s="113"/>
      <c r="X15" s="127"/>
      <c r="Y15" s="295"/>
      <c r="Z15" s="296"/>
      <c r="AA15" s="117"/>
      <c r="AB15" s="110"/>
      <c r="AC15" s="291"/>
    </row>
    <row r="16" spans="1:29" ht="15.75" customHeight="1">
      <c r="A16" s="312"/>
      <c r="B16" s="100"/>
      <c r="C16" s="293"/>
      <c r="D16" s="29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07"/>
      <c r="S16" s="47"/>
      <c r="T16" s="48"/>
      <c r="U16" s="111"/>
      <c r="V16" s="112"/>
      <c r="W16" s="113"/>
      <c r="X16" s="127"/>
      <c r="Y16" s="295"/>
      <c r="Z16" s="296"/>
      <c r="AA16" s="117"/>
      <c r="AB16" s="110"/>
      <c r="AC16" s="291"/>
    </row>
    <row r="17" spans="1:29" ht="15.75" customHeight="1">
      <c r="A17" s="312"/>
      <c r="B17" s="100"/>
      <c r="C17" s="293"/>
      <c r="D17" s="29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07"/>
      <c r="S17" s="47"/>
      <c r="T17" s="48"/>
      <c r="U17" s="111"/>
      <c r="V17" s="112"/>
      <c r="W17" s="113"/>
      <c r="X17" s="127"/>
      <c r="Y17" s="295"/>
      <c r="Z17" s="296"/>
      <c r="AA17" s="117"/>
      <c r="AB17" s="110"/>
      <c r="AC17" s="291"/>
    </row>
    <row r="18" spans="1:29" ht="15.75" customHeight="1">
      <c r="A18" s="312"/>
      <c r="B18" s="100"/>
      <c r="C18" s="293"/>
      <c r="D18" s="29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07"/>
      <c r="S18" s="47"/>
      <c r="T18" s="48"/>
      <c r="U18" s="111"/>
      <c r="V18" s="112"/>
      <c r="W18" s="113"/>
      <c r="X18" s="127"/>
      <c r="Y18" s="295"/>
      <c r="Z18" s="296"/>
      <c r="AA18" s="117"/>
      <c r="AB18" s="110"/>
      <c r="AC18" s="291"/>
    </row>
    <row r="19" spans="1:29" ht="15.75" customHeight="1">
      <c r="A19" s="312"/>
      <c r="B19" s="100"/>
      <c r="C19" s="293"/>
      <c r="D19" s="29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07"/>
      <c r="S19" s="47"/>
      <c r="T19" s="48"/>
      <c r="U19" s="111"/>
      <c r="V19" s="112"/>
      <c r="W19" s="113"/>
      <c r="X19" s="127"/>
      <c r="Y19" s="295"/>
      <c r="Z19" s="296"/>
      <c r="AA19" s="117"/>
      <c r="AB19" s="110"/>
      <c r="AC19" s="291"/>
    </row>
    <row r="20" spans="1:29" ht="15.75" customHeight="1">
      <c r="A20" s="312"/>
      <c r="B20" s="163"/>
      <c r="C20" s="293"/>
      <c r="D20" s="294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07"/>
      <c r="S20" s="119"/>
      <c r="T20" s="120"/>
      <c r="U20" s="130"/>
      <c r="V20" s="131"/>
      <c r="W20" s="126"/>
      <c r="X20" s="127"/>
      <c r="Y20" s="295"/>
      <c r="Z20" s="296"/>
      <c r="AA20" s="165"/>
      <c r="AB20" s="125"/>
      <c r="AC20" s="291"/>
    </row>
    <row r="21" spans="1:29" ht="15.75" customHeight="1" thickBot="1">
      <c r="A21" s="313"/>
      <c r="B21" s="133" t="s">
        <v>117</v>
      </c>
      <c r="C21" s="297"/>
      <c r="D21" s="297"/>
      <c r="E21" s="134"/>
      <c r="F21" s="167"/>
      <c r="G21" s="135"/>
      <c r="H21" s="69"/>
      <c r="I21" s="136">
        <f t="shared" ref="I21:J21" si="9">AVERAGE(I5:I20)</f>
        <v>12.5</v>
      </c>
      <c r="J21" s="137">
        <f t="shared" si="9"/>
        <v>3108.3333333333335</v>
      </c>
      <c r="K21" s="138">
        <f t="shared" ref="K21" si="10">J21/I21</f>
        <v>248.66666666666669</v>
      </c>
      <c r="L21" s="136">
        <f t="shared" ref="L21:M21" si="11">AVERAGE(L5:L20)</f>
        <v>12.5</v>
      </c>
      <c r="M21" s="137">
        <f t="shared" si="11"/>
        <v>2714.8682829251029</v>
      </c>
      <c r="N21" s="138">
        <f>M21/L21</f>
        <v>217.18946263400824</v>
      </c>
      <c r="O21" s="139">
        <f>L21-I21</f>
        <v>0</v>
      </c>
      <c r="P21" s="140">
        <f>N21-K21</f>
        <v>-31.477204032658449</v>
      </c>
      <c r="Q21" s="141">
        <f>N21/K21</f>
        <v>0.87341606957375961</v>
      </c>
      <c r="R21" s="308"/>
      <c r="S21" s="142">
        <f>S5</f>
        <v>0.31527777777777771</v>
      </c>
      <c r="T21" s="143">
        <f>INDEX(T5:T20,COUNTA(T5:T20))</f>
        <v>0.47847222222222224</v>
      </c>
      <c r="U21" s="144"/>
      <c r="V21" s="166"/>
      <c r="W21" s="167"/>
      <c r="X21" s="138"/>
      <c r="Y21" s="298"/>
      <c r="Z21" s="299"/>
      <c r="AA21" s="168">
        <f>M21-J21</f>
        <v>-393.46505040823058</v>
      </c>
      <c r="AB21" s="141">
        <f>M21/J21</f>
        <v>0.87341606957375961</v>
      </c>
      <c r="AC21" s="292"/>
    </row>
    <row r="22" spans="1:29" ht="15.75" customHeight="1">
      <c r="A22" s="300" t="s">
        <v>122</v>
      </c>
      <c r="B22" s="114" t="s">
        <v>114</v>
      </c>
      <c r="C22" s="304" t="s">
        <v>123</v>
      </c>
      <c r="D22" s="305"/>
      <c r="E22" s="147">
        <v>14.03</v>
      </c>
      <c r="F22" s="97">
        <v>1135</v>
      </c>
      <c r="G22" s="148">
        <f t="shared" ref="G22:G23" si="12">E22*F22</f>
        <v>15924.05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2317.6403857061819</v>
      </c>
      <c r="N22" s="152">
        <f>M22/L22</f>
        <v>386.27339761769696</v>
      </c>
      <c r="O22" s="154">
        <f>L22-I22</f>
        <v>0</v>
      </c>
      <c r="P22" s="155">
        <f>N22-K22</f>
        <v>-47.059935715636357</v>
      </c>
      <c r="Q22" s="156">
        <f>N22/K22</f>
        <v>0.89140014834853143</v>
      </c>
      <c r="R22" s="306">
        <f>Q38</f>
        <v>0.89128674556738929</v>
      </c>
      <c r="S22" s="157">
        <v>0.25</v>
      </c>
      <c r="T22" s="158">
        <v>0.2704050925925926</v>
      </c>
      <c r="U22" s="159"/>
      <c r="V22" s="160">
        <v>29.383333333333344</v>
      </c>
      <c r="W22" s="158"/>
      <c r="X22" s="169"/>
      <c r="Y22" s="309"/>
      <c r="Z22" s="310"/>
      <c r="AA22" s="115">
        <f>M22-J22</f>
        <v>-282.35961429381814</v>
      </c>
      <c r="AB22" s="156">
        <f>M22/J22</f>
        <v>0.89140014834853143</v>
      </c>
      <c r="AC22" s="290">
        <f>AB38</f>
        <v>0.89128674556738918</v>
      </c>
    </row>
    <row r="23" spans="1:29" ht="15.75" customHeight="1">
      <c r="A23" s="301"/>
      <c r="B23" s="100" t="s">
        <v>114</v>
      </c>
      <c r="C23" s="293" t="s">
        <v>124</v>
      </c>
      <c r="D23" s="294"/>
      <c r="E23" s="101">
        <v>14.49</v>
      </c>
      <c r="F23" s="102">
        <v>1257</v>
      </c>
      <c r="G23" s="103">
        <f t="shared" si="12"/>
        <v>18213.93</v>
      </c>
      <c r="H23" s="26"/>
      <c r="I23" s="104">
        <v>6</v>
      </c>
      <c r="J23" s="105">
        <v>2600</v>
      </c>
      <c r="K23" s="106">
        <f t="shared" si="8"/>
        <v>433.33333333333331</v>
      </c>
      <c r="L23" s="107">
        <v>6</v>
      </c>
      <c r="M23" s="105">
        <f>F23/V23*60</f>
        <v>2317.050691244242</v>
      </c>
      <c r="N23" s="106">
        <f>M23/L23</f>
        <v>386.17511520737366</v>
      </c>
      <c r="O23" s="108">
        <f>L23-I23</f>
        <v>0</v>
      </c>
      <c r="P23" s="109">
        <f>N23-K23</f>
        <v>-47.15821812595965</v>
      </c>
      <c r="Q23" s="110">
        <f>N23/K23</f>
        <v>0.89117334278624694</v>
      </c>
      <c r="R23" s="307"/>
      <c r="S23" s="47">
        <v>0.27392361111111113</v>
      </c>
      <c r="T23" s="48">
        <v>0.29652777777777778</v>
      </c>
      <c r="U23" s="111">
        <v>5.066666666666686</v>
      </c>
      <c r="V23" s="112">
        <v>32.549999999999969</v>
      </c>
      <c r="W23" s="113"/>
      <c r="X23" s="13"/>
      <c r="Y23" s="295"/>
      <c r="Z23" s="296"/>
      <c r="AA23" s="117">
        <f>M23-J23</f>
        <v>-282.94930875575801</v>
      </c>
      <c r="AB23" s="110">
        <f>M23/J23</f>
        <v>0.89117334278624694</v>
      </c>
      <c r="AC23" s="291"/>
    </row>
    <row r="24" spans="1:29" ht="15.75" customHeight="1">
      <c r="A24" s="301"/>
      <c r="B24" s="100"/>
      <c r="C24" s="293"/>
      <c r="D24" s="294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307"/>
      <c r="S24" s="47"/>
      <c r="T24" s="48"/>
      <c r="U24" s="111"/>
      <c r="V24" s="112"/>
      <c r="W24" s="113"/>
      <c r="X24" s="13"/>
      <c r="Y24" s="295"/>
      <c r="Z24" s="296"/>
      <c r="AA24" s="117"/>
      <c r="AB24" s="110"/>
      <c r="AC24" s="291"/>
    </row>
    <row r="25" spans="1:29" ht="15.75" customHeight="1">
      <c r="A25" s="301"/>
      <c r="B25" s="100"/>
      <c r="C25" s="293"/>
      <c r="D25" s="294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07"/>
      <c r="S25" s="47"/>
      <c r="T25" s="48"/>
      <c r="U25" s="111"/>
      <c r="V25" s="112"/>
      <c r="W25" s="113"/>
      <c r="X25" s="116"/>
      <c r="Y25" s="295"/>
      <c r="Z25" s="296"/>
      <c r="AA25" s="117"/>
      <c r="AB25" s="110"/>
      <c r="AC25" s="291"/>
    </row>
    <row r="26" spans="1:29" ht="15.75" customHeight="1">
      <c r="A26" s="302"/>
      <c r="B26" s="100"/>
      <c r="C26" s="293"/>
      <c r="D26" s="294"/>
      <c r="E26" s="101"/>
      <c r="F26" s="102"/>
      <c r="G26" s="103"/>
      <c r="H26" s="13"/>
      <c r="I26" s="104"/>
      <c r="J26" s="105"/>
      <c r="K26" s="106"/>
      <c r="L26" s="118"/>
      <c r="M26" s="105"/>
      <c r="N26" s="106"/>
      <c r="O26" s="108"/>
      <c r="P26" s="109"/>
      <c r="Q26" s="110"/>
      <c r="R26" s="307"/>
      <c r="S26" s="47"/>
      <c r="T26" s="48"/>
      <c r="U26" s="111"/>
      <c r="V26" s="112"/>
      <c r="W26" s="113"/>
      <c r="X26" s="13"/>
      <c r="Y26" s="295"/>
      <c r="Z26" s="296"/>
      <c r="AA26" s="117"/>
      <c r="AB26" s="110"/>
      <c r="AC26" s="291"/>
    </row>
    <row r="27" spans="1:29" ht="15.75" customHeight="1">
      <c r="A27" s="302"/>
      <c r="B27" s="100"/>
      <c r="C27" s="293"/>
      <c r="D27" s="294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07"/>
      <c r="S27" s="47"/>
      <c r="T27" s="48"/>
      <c r="U27" s="111"/>
      <c r="V27" s="112"/>
      <c r="W27" s="113"/>
      <c r="X27" s="50"/>
      <c r="Y27" s="295"/>
      <c r="Z27" s="296"/>
      <c r="AA27" s="117"/>
      <c r="AB27" s="110"/>
      <c r="AC27" s="291"/>
    </row>
    <row r="28" spans="1:29" ht="15.75" customHeight="1">
      <c r="A28" s="302"/>
      <c r="B28" s="100"/>
      <c r="C28" s="293"/>
      <c r="D28" s="294"/>
      <c r="E28" s="101"/>
      <c r="F28" s="102"/>
      <c r="G28" s="121"/>
      <c r="H28" s="62"/>
      <c r="I28" s="104"/>
      <c r="J28" s="105"/>
      <c r="K28" s="106"/>
      <c r="L28" s="118"/>
      <c r="M28" s="105"/>
      <c r="N28" s="106"/>
      <c r="O28" s="123"/>
      <c r="P28" s="124"/>
      <c r="Q28" s="125"/>
      <c r="R28" s="307"/>
      <c r="S28" s="47"/>
      <c r="T28" s="48"/>
      <c r="U28" s="111"/>
      <c r="V28" s="112"/>
      <c r="W28" s="113"/>
      <c r="X28" s="116"/>
      <c r="Y28" s="295"/>
      <c r="Z28" s="296"/>
      <c r="AA28" s="117"/>
      <c r="AB28" s="110"/>
      <c r="AC28" s="291"/>
    </row>
    <row r="29" spans="1:29" ht="15.75" customHeight="1">
      <c r="A29" s="302"/>
      <c r="B29" s="100"/>
      <c r="C29" s="293"/>
      <c r="D29" s="294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07"/>
      <c r="S29" s="47"/>
      <c r="T29" s="48"/>
      <c r="U29" s="111"/>
      <c r="V29" s="112"/>
      <c r="W29" s="113"/>
      <c r="X29" s="116"/>
      <c r="Y29" s="295"/>
      <c r="Z29" s="296"/>
      <c r="AA29" s="117"/>
      <c r="AB29" s="110"/>
      <c r="AC29" s="291"/>
    </row>
    <row r="30" spans="1:29" ht="15.75" customHeight="1">
      <c r="A30" s="302"/>
      <c r="B30" s="100"/>
      <c r="C30" s="293"/>
      <c r="D30" s="294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07"/>
      <c r="S30" s="119"/>
      <c r="T30" s="120"/>
      <c r="U30" s="111"/>
      <c r="V30" s="131"/>
      <c r="W30" s="113"/>
      <c r="X30" s="116"/>
      <c r="Y30" s="295"/>
      <c r="Z30" s="296"/>
      <c r="AA30" s="117"/>
      <c r="AB30" s="110"/>
      <c r="AC30" s="291"/>
    </row>
    <row r="31" spans="1:29" ht="15.75" customHeight="1">
      <c r="A31" s="302"/>
      <c r="B31" s="100"/>
      <c r="C31" s="293"/>
      <c r="D31" s="294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07"/>
      <c r="S31" s="119"/>
      <c r="T31" s="120"/>
      <c r="U31" s="111"/>
      <c r="V31" s="131"/>
      <c r="W31" s="126"/>
      <c r="X31" s="127"/>
      <c r="Y31" s="295"/>
      <c r="Z31" s="296"/>
      <c r="AA31" s="117"/>
      <c r="AB31" s="110"/>
      <c r="AC31" s="291"/>
    </row>
    <row r="32" spans="1:29" ht="15.75" customHeight="1">
      <c r="A32" s="302"/>
      <c r="B32" s="100"/>
      <c r="C32" s="293"/>
      <c r="D32" s="294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07"/>
      <c r="S32" s="119"/>
      <c r="T32" s="120"/>
      <c r="U32" s="111"/>
      <c r="V32" s="131"/>
      <c r="W32" s="126"/>
      <c r="X32" s="127"/>
      <c r="Y32" s="295"/>
      <c r="Z32" s="296"/>
      <c r="AA32" s="117"/>
      <c r="AB32" s="110"/>
      <c r="AC32" s="291"/>
    </row>
    <row r="33" spans="1:29" ht="15.75" customHeight="1">
      <c r="A33" s="302"/>
      <c r="B33" s="100"/>
      <c r="C33" s="293"/>
      <c r="D33" s="294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07"/>
      <c r="S33" s="119"/>
      <c r="T33" s="120"/>
      <c r="U33" s="111"/>
      <c r="V33" s="131"/>
      <c r="W33" s="126"/>
      <c r="X33" s="127"/>
      <c r="Y33" s="295"/>
      <c r="Z33" s="296"/>
      <c r="AA33" s="117"/>
      <c r="AB33" s="110"/>
      <c r="AC33" s="291"/>
    </row>
    <row r="34" spans="1:29" ht="15.75" customHeight="1">
      <c r="A34" s="302"/>
      <c r="B34" s="100"/>
      <c r="C34" s="293"/>
      <c r="D34" s="294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07"/>
      <c r="S34" s="119"/>
      <c r="T34" s="120"/>
      <c r="U34" s="111"/>
      <c r="V34" s="131"/>
      <c r="W34" s="126"/>
      <c r="X34" s="127"/>
      <c r="Y34" s="295"/>
      <c r="Z34" s="296"/>
      <c r="AA34" s="117"/>
      <c r="AB34" s="110"/>
      <c r="AC34" s="291"/>
    </row>
    <row r="35" spans="1:29" ht="15.75" customHeight="1">
      <c r="A35" s="302"/>
      <c r="B35" s="100"/>
      <c r="C35" s="293"/>
      <c r="D35" s="294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07"/>
      <c r="S35" s="119"/>
      <c r="T35" s="120"/>
      <c r="U35" s="111"/>
      <c r="V35" s="131"/>
      <c r="W35" s="126"/>
      <c r="X35" s="127"/>
      <c r="Y35" s="295"/>
      <c r="Z35" s="296"/>
      <c r="AA35" s="117"/>
      <c r="AB35" s="110"/>
      <c r="AC35" s="291"/>
    </row>
    <row r="36" spans="1:29" ht="15.75" customHeight="1">
      <c r="A36" s="302"/>
      <c r="B36" s="100"/>
      <c r="C36" s="293"/>
      <c r="D36" s="294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07"/>
      <c r="S36" s="119"/>
      <c r="T36" s="120"/>
      <c r="U36" s="111"/>
      <c r="V36" s="131"/>
      <c r="W36" s="126"/>
      <c r="X36" s="127"/>
      <c r="Y36" s="295"/>
      <c r="Z36" s="296"/>
      <c r="AA36" s="117"/>
      <c r="AB36" s="110"/>
      <c r="AC36" s="291"/>
    </row>
    <row r="37" spans="1:29" ht="15.75" customHeight="1">
      <c r="A37" s="302"/>
      <c r="B37" s="100"/>
      <c r="C37" s="293"/>
      <c r="D37" s="294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07"/>
      <c r="S37" s="119"/>
      <c r="T37" s="120"/>
      <c r="U37" s="130"/>
      <c r="V37" s="131"/>
      <c r="W37" s="126"/>
      <c r="X37" s="127"/>
      <c r="Y37" s="295"/>
      <c r="Z37" s="296"/>
      <c r="AA37" s="165"/>
      <c r="AB37" s="125"/>
      <c r="AC37" s="291"/>
    </row>
    <row r="38" spans="1:29" ht="15.75" customHeight="1" thickBot="1">
      <c r="A38" s="303"/>
      <c r="B38" s="133" t="s">
        <v>117</v>
      </c>
      <c r="C38" s="297"/>
      <c r="D38" s="297"/>
      <c r="E38" s="134"/>
      <c r="F38" s="167"/>
      <c r="G38" s="135"/>
      <c r="H38" s="69"/>
      <c r="I38" s="136">
        <f t="shared" ref="I38:J38" si="13">AVERAGE(I22:I37)</f>
        <v>6</v>
      </c>
      <c r="J38" s="137">
        <f t="shared" si="13"/>
        <v>2600</v>
      </c>
      <c r="K38" s="138">
        <f t="shared" ref="K38" si="14">J38/I38</f>
        <v>433.33333333333331</v>
      </c>
      <c r="L38" s="136">
        <f t="shared" ref="L38:M38" si="15">AVERAGE(L22:L37)</f>
        <v>6</v>
      </c>
      <c r="M38" s="137">
        <f t="shared" si="15"/>
        <v>2317.3455384752119</v>
      </c>
      <c r="N38" s="138">
        <f t="shared" ref="N38:N44" si="16">M38/L38</f>
        <v>386.22425641253534</v>
      </c>
      <c r="O38" s="139">
        <f t="shared" ref="O38:O44" si="17">L38-I38</f>
        <v>0</v>
      </c>
      <c r="P38" s="140">
        <f t="shared" ref="P38:P44" si="18">N38-K38</f>
        <v>-47.109076920797975</v>
      </c>
      <c r="Q38" s="141">
        <f t="shared" ref="Q38:Q44" si="19">N38/K38</f>
        <v>0.89128674556738929</v>
      </c>
      <c r="R38" s="308"/>
      <c r="S38" s="142">
        <f>S22</f>
        <v>0.25</v>
      </c>
      <c r="T38" s="143">
        <f>INDEX(T22:T37,COUNTA(T22:T37))</f>
        <v>0.29652777777777778</v>
      </c>
      <c r="U38" s="144"/>
      <c r="V38" s="166"/>
      <c r="W38" s="167"/>
      <c r="X38" s="138"/>
      <c r="Y38" s="298"/>
      <c r="Z38" s="299"/>
      <c r="AA38" s="168">
        <f t="shared" ref="AA38:AA44" si="20">M38-J38</f>
        <v>-282.65446152478808</v>
      </c>
      <c r="AB38" s="141">
        <f t="shared" ref="AB38:AB44" si="21">M38/J38</f>
        <v>0.89128674556738918</v>
      </c>
      <c r="AC38" s="292"/>
    </row>
    <row r="39" spans="1:29" ht="15.75" customHeight="1">
      <c r="A39" s="311" t="s">
        <v>126</v>
      </c>
      <c r="B39" s="114" t="s">
        <v>120</v>
      </c>
      <c r="C39" s="304" t="s">
        <v>128</v>
      </c>
      <c r="D39" s="305"/>
      <c r="E39" s="147">
        <v>22.28</v>
      </c>
      <c r="F39" s="97">
        <v>1299</v>
      </c>
      <c r="G39" s="148">
        <f t="shared" ref="G39:G44" si="22">E39*F39</f>
        <v>28941.72</v>
      </c>
      <c r="H39" s="149"/>
      <c r="I39" s="150">
        <v>5</v>
      </c>
      <c r="J39" s="151">
        <v>3300</v>
      </c>
      <c r="K39" s="152">
        <f>J39/I39</f>
        <v>660</v>
      </c>
      <c r="L39" s="153">
        <v>5</v>
      </c>
      <c r="M39" s="151">
        <f t="shared" ref="M39:M44" si="23">F39/V39*60</f>
        <v>2952.2727272727261</v>
      </c>
      <c r="N39" s="152">
        <f t="shared" si="16"/>
        <v>590.45454545454527</v>
      </c>
      <c r="O39" s="154">
        <f t="shared" si="17"/>
        <v>0</v>
      </c>
      <c r="P39" s="155">
        <f t="shared" si="18"/>
        <v>-69.545454545454731</v>
      </c>
      <c r="Q39" s="156">
        <f t="shared" si="19"/>
        <v>0.89462809917355346</v>
      </c>
      <c r="R39" s="306">
        <f>Q55</f>
        <v>0.88435380518319062</v>
      </c>
      <c r="S39" s="157">
        <v>0.16666666666666666</v>
      </c>
      <c r="T39" s="158">
        <v>0.185</v>
      </c>
      <c r="U39" s="159"/>
      <c r="V39" s="160">
        <v>26.400000000000009</v>
      </c>
      <c r="W39" s="161"/>
      <c r="X39" s="162"/>
      <c r="Y39" s="309"/>
      <c r="Z39" s="310"/>
      <c r="AA39" s="115">
        <f t="shared" si="20"/>
        <v>-347.72727272727388</v>
      </c>
      <c r="AB39" s="156">
        <f t="shared" si="21"/>
        <v>0.89462809917355335</v>
      </c>
      <c r="AC39" s="290">
        <f>AB55</f>
        <v>0.88435380518319062</v>
      </c>
    </row>
    <row r="40" spans="1:29" ht="15.75" customHeight="1">
      <c r="A40" s="312"/>
      <c r="B40" s="100" t="s">
        <v>120</v>
      </c>
      <c r="C40" s="293" t="s">
        <v>127</v>
      </c>
      <c r="D40" s="294"/>
      <c r="E40" s="101">
        <v>21.45</v>
      </c>
      <c r="F40" s="102">
        <v>1920</v>
      </c>
      <c r="G40" s="103">
        <f t="shared" si="22"/>
        <v>41184</v>
      </c>
      <c r="H40" s="26"/>
      <c r="I40" s="104">
        <v>4</v>
      </c>
      <c r="J40" s="105">
        <v>3300</v>
      </c>
      <c r="K40" s="106">
        <f t="shared" ref="K40:K44" si="24">J40/I40</f>
        <v>825</v>
      </c>
      <c r="L40" s="107">
        <v>4</v>
      </c>
      <c r="M40" s="105">
        <f t="shared" si="23"/>
        <v>2953.8461538461488</v>
      </c>
      <c r="N40" s="106">
        <f t="shared" si="16"/>
        <v>738.4615384615372</v>
      </c>
      <c r="O40" s="108">
        <f t="shared" si="17"/>
        <v>0</v>
      </c>
      <c r="P40" s="109">
        <f t="shared" si="18"/>
        <v>-86.538461538462798</v>
      </c>
      <c r="Q40" s="110">
        <f t="shared" si="19"/>
        <v>0.89510489510489355</v>
      </c>
      <c r="R40" s="307"/>
      <c r="S40" s="47">
        <v>0.18819444444444441</v>
      </c>
      <c r="T40" s="48">
        <v>0.21527777777777779</v>
      </c>
      <c r="U40" s="111">
        <v>4.5999999999999597</v>
      </c>
      <c r="V40" s="112">
        <v>39.000000000000064</v>
      </c>
      <c r="W40" s="113"/>
      <c r="X40" s="116"/>
      <c r="Y40" s="295"/>
      <c r="Z40" s="296"/>
      <c r="AA40" s="117">
        <f t="shared" si="20"/>
        <v>-346.15384615385119</v>
      </c>
      <c r="AB40" s="110">
        <f t="shared" si="21"/>
        <v>0.89510489510489355</v>
      </c>
      <c r="AC40" s="291"/>
    </row>
    <row r="41" spans="1:29" ht="15.75" customHeight="1">
      <c r="A41" s="312"/>
      <c r="B41" s="100" t="s">
        <v>120</v>
      </c>
      <c r="C41" s="293" t="s">
        <v>129</v>
      </c>
      <c r="D41" s="294"/>
      <c r="E41" s="101">
        <v>17.89</v>
      </c>
      <c r="F41" s="102">
        <v>2941</v>
      </c>
      <c r="G41" s="103">
        <f t="shared" si="22"/>
        <v>52614.490000000005</v>
      </c>
      <c r="H41" s="26"/>
      <c r="I41" s="104">
        <v>4</v>
      </c>
      <c r="J41" s="105">
        <v>3300</v>
      </c>
      <c r="K41" s="106">
        <f t="shared" si="24"/>
        <v>825</v>
      </c>
      <c r="L41" s="107">
        <v>4</v>
      </c>
      <c r="M41" s="105">
        <f t="shared" si="23"/>
        <v>2949.1922005571023</v>
      </c>
      <c r="N41" s="106">
        <f t="shared" si="16"/>
        <v>737.29805013927557</v>
      </c>
      <c r="O41" s="108">
        <f t="shared" si="17"/>
        <v>0</v>
      </c>
      <c r="P41" s="109">
        <f t="shared" si="18"/>
        <v>-87.701949860724426</v>
      </c>
      <c r="Q41" s="110">
        <f t="shared" si="19"/>
        <v>0.89369460622942498</v>
      </c>
      <c r="R41" s="307"/>
      <c r="S41" s="47">
        <v>0.21886574074074075</v>
      </c>
      <c r="T41" s="48">
        <v>0.26041666666666669</v>
      </c>
      <c r="U41" s="111">
        <v>5.1666666666666616</v>
      </c>
      <c r="V41" s="112">
        <v>59.83333333333335</v>
      </c>
      <c r="W41" s="113"/>
      <c r="X41" s="116"/>
      <c r="Y41" s="295"/>
      <c r="Z41" s="296"/>
      <c r="AA41" s="117">
        <f t="shared" si="20"/>
        <v>-350.8077994428977</v>
      </c>
      <c r="AB41" s="110">
        <f t="shared" si="21"/>
        <v>0.89369460622942498</v>
      </c>
      <c r="AC41" s="291"/>
    </row>
    <row r="42" spans="1:29" ht="15.75" customHeight="1">
      <c r="A42" s="312"/>
      <c r="B42" s="100" t="s">
        <v>120</v>
      </c>
      <c r="C42" s="293" t="s">
        <v>130</v>
      </c>
      <c r="D42" s="294"/>
      <c r="E42" s="101">
        <v>16.66</v>
      </c>
      <c r="F42" s="102">
        <v>4575</v>
      </c>
      <c r="G42" s="103">
        <f t="shared" si="22"/>
        <v>76219.5</v>
      </c>
      <c r="H42" s="26"/>
      <c r="I42" s="104">
        <v>4</v>
      </c>
      <c r="J42" s="105">
        <v>3300</v>
      </c>
      <c r="K42" s="106">
        <f t="shared" si="24"/>
        <v>825</v>
      </c>
      <c r="L42" s="107">
        <v>4</v>
      </c>
      <c r="M42" s="105">
        <f t="shared" si="23"/>
        <v>2946.3327370304128</v>
      </c>
      <c r="N42" s="106">
        <f t="shared" si="16"/>
        <v>736.58318425760319</v>
      </c>
      <c r="O42" s="108">
        <f t="shared" si="17"/>
        <v>0</v>
      </c>
      <c r="P42" s="109">
        <f t="shared" si="18"/>
        <v>-88.416815742396807</v>
      </c>
      <c r="Q42" s="110">
        <f t="shared" si="19"/>
        <v>0.89282810213042807</v>
      </c>
      <c r="R42" s="307"/>
      <c r="S42" s="47">
        <v>0.2638888888888889</v>
      </c>
      <c r="T42" s="48">
        <v>0.32858796296296294</v>
      </c>
      <c r="U42" s="111">
        <v>4.9999999999999822</v>
      </c>
      <c r="V42" s="112">
        <v>93.166666666666629</v>
      </c>
      <c r="W42" s="113"/>
      <c r="X42" s="116"/>
      <c r="Y42" s="295"/>
      <c r="Z42" s="296"/>
      <c r="AA42" s="117">
        <f t="shared" si="20"/>
        <v>-353.66726296958723</v>
      </c>
      <c r="AB42" s="110">
        <f t="shared" si="21"/>
        <v>0.89282810213042807</v>
      </c>
      <c r="AC42" s="291"/>
    </row>
    <row r="43" spans="1:29" ht="15.75" customHeight="1">
      <c r="A43" s="312"/>
      <c r="B43" s="100" t="s">
        <v>120</v>
      </c>
      <c r="C43" s="293" t="s">
        <v>235</v>
      </c>
      <c r="D43" s="294"/>
      <c r="E43" s="101">
        <v>17.260000000000002</v>
      </c>
      <c r="F43" s="102">
        <v>3520</v>
      </c>
      <c r="G43" s="103">
        <f t="shared" si="22"/>
        <v>60755.200000000004</v>
      </c>
      <c r="H43" s="13"/>
      <c r="I43" s="104">
        <v>4</v>
      </c>
      <c r="J43" s="105">
        <v>3300</v>
      </c>
      <c r="K43" s="106">
        <f t="shared" si="24"/>
        <v>825</v>
      </c>
      <c r="L43" s="118">
        <v>4</v>
      </c>
      <c r="M43" s="105">
        <f t="shared" si="23"/>
        <v>2760.1829666739272</v>
      </c>
      <c r="N43" s="106">
        <f t="shared" si="16"/>
        <v>690.04574166848181</v>
      </c>
      <c r="O43" s="108">
        <f t="shared" si="17"/>
        <v>0</v>
      </c>
      <c r="P43" s="109">
        <f t="shared" si="18"/>
        <v>-134.95425833151819</v>
      </c>
      <c r="Q43" s="110">
        <f t="shared" si="19"/>
        <v>0.83641908081028093</v>
      </c>
      <c r="R43" s="307"/>
      <c r="S43" s="47">
        <v>0.33228009259259261</v>
      </c>
      <c r="T43" s="48">
        <v>0.38541666666666669</v>
      </c>
      <c r="U43" s="111">
        <v>5.316666666666725</v>
      </c>
      <c r="V43" s="112">
        <v>76.516666666666666</v>
      </c>
      <c r="W43" s="113"/>
      <c r="X43" s="116"/>
      <c r="Y43" s="295"/>
      <c r="Z43" s="296"/>
      <c r="AA43" s="117">
        <f t="shared" si="20"/>
        <v>-539.81703332607276</v>
      </c>
      <c r="AB43" s="110">
        <f t="shared" si="21"/>
        <v>0.83641908081028093</v>
      </c>
      <c r="AC43" s="291"/>
    </row>
    <row r="44" spans="1:29" ht="15.75" customHeight="1">
      <c r="A44" s="312"/>
      <c r="B44" s="100" t="s">
        <v>120</v>
      </c>
      <c r="C44" s="293" t="s">
        <v>220</v>
      </c>
      <c r="D44" s="294"/>
      <c r="E44" s="101">
        <v>18.53</v>
      </c>
      <c r="F44" s="102">
        <v>4950</v>
      </c>
      <c r="G44" s="121">
        <f t="shared" si="22"/>
        <v>91723.5</v>
      </c>
      <c r="H44" s="122"/>
      <c r="I44" s="104">
        <v>3</v>
      </c>
      <c r="J44" s="105">
        <v>3300</v>
      </c>
      <c r="K44" s="106">
        <f t="shared" si="24"/>
        <v>1100</v>
      </c>
      <c r="L44" s="107">
        <v>3</v>
      </c>
      <c r="M44" s="105">
        <f t="shared" si="23"/>
        <v>2948.3785572468573</v>
      </c>
      <c r="N44" s="106">
        <f t="shared" si="16"/>
        <v>982.79285241561911</v>
      </c>
      <c r="O44" s="108">
        <f t="shared" si="17"/>
        <v>0</v>
      </c>
      <c r="P44" s="109">
        <f t="shared" si="18"/>
        <v>-117.20714758438089</v>
      </c>
      <c r="Q44" s="110">
        <f t="shared" si="19"/>
        <v>0.89344804765056285</v>
      </c>
      <c r="R44" s="307"/>
      <c r="S44" s="47">
        <v>0.38907407407407407</v>
      </c>
      <c r="T44" s="48">
        <v>0.45902777777777776</v>
      </c>
      <c r="U44" s="111">
        <v>5.2666666666666373</v>
      </c>
      <c r="V44" s="112">
        <v>100.73333333333331</v>
      </c>
      <c r="W44" s="113"/>
      <c r="X44" s="116"/>
      <c r="Y44" s="295"/>
      <c r="Z44" s="296"/>
      <c r="AA44" s="117">
        <f t="shared" si="20"/>
        <v>-351.62144275314267</v>
      </c>
      <c r="AB44" s="110">
        <f t="shared" si="21"/>
        <v>0.89344804765056285</v>
      </c>
      <c r="AC44" s="291"/>
    </row>
    <row r="45" spans="1:29" ht="15.75" customHeight="1">
      <c r="A45" s="312"/>
      <c r="B45" s="100"/>
      <c r="C45" s="293"/>
      <c r="D45" s="294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307"/>
      <c r="S45" s="47"/>
      <c r="T45" s="48"/>
      <c r="U45" s="111"/>
      <c r="V45" s="112"/>
      <c r="W45" s="113"/>
      <c r="X45" s="116"/>
      <c r="Y45" s="295"/>
      <c r="Z45" s="296"/>
      <c r="AA45" s="117"/>
      <c r="AB45" s="110"/>
      <c r="AC45" s="291"/>
    </row>
    <row r="46" spans="1:29" ht="15.75" customHeight="1">
      <c r="A46" s="312"/>
      <c r="B46" s="100"/>
      <c r="C46" s="293"/>
      <c r="D46" s="294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07"/>
      <c r="S46" s="47"/>
      <c r="T46" s="48"/>
      <c r="U46" s="111"/>
      <c r="V46" s="112"/>
      <c r="W46" s="113"/>
      <c r="X46" s="116"/>
      <c r="Y46" s="295"/>
      <c r="Z46" s="296"/>
      <c r="AA46" s="117"/>
      <c r="AB46" s="110"/>
      <c r="AC46" s="291"/>
    </row>
    <row r="47" spans="1:29" ht="15.75" customHeight="1">
      <c r="A47" s="312"/>
      <c r="B47" s="100"/>
      <c r="C47" s="293"/>
      <c r="D47" s="294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07"/>
      <c r="S47" s="47"/>
      <c r="T47" s="48"/>
      <c r="U47" s="111"/>
      <c r="V47" s="112"/>
      <c r="W47" s="113"/>
      <c r="X47" s="116"/>
      <c r="Y47" s="295"/>
      <c r="Z47" s="296"/>
      <c r="AA47" s="117"/>
      <c r="AB47" s="110"/>
      <c r="AC47" s="291"/>
    </row>
    <row r="48" spans="1:29" ht="15.75" customHeight="1">
      <c r="A48" s="312"/>
      <c r="B48" s="100"/>
      <c r="C48" s="293"/>
      <c r="D48" s="294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07"/>
      <c r="S48" s="47"/>
      <c r="T48" s="48"/>
      <c r="U48" s="111"/>
      <c r="V48" s="112"/>
      <c r="W48" s="113"/>
      <c r="X48" s="116"/>
      <c r="Y48" s="295"/>
      <c r="Z48" s="296"/>
      <c r="AA48" s="117"/>
      <c r="AB48" s="110"/>
      <c r="AC48" s="291"/>
    </row>
    <row r="49" spans="1:29" ht="15.75" customHeight="1">
      <c r="A49" s="312"/>
      <c r="B49" s="100"/>
      <c r="C49" s="293"/>
      <c r="D49" s="294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07"/>
      <c r="S49" s="47"/>
      <c r="T49" s="48"/>
      <c r="U49" s="111"/>
      <c r="V49" s="112"/>
      <c r="W49" s="113"/>
      <c r="X49" s="116"/>
      <c r="Y49" s="295"/>
      <c r="Z49" s="296"/>
      <c r="AA49" s="117"/>
      <c r="AB49" s="110"/>
      <c r="AC49" s="291"/>
    </row>
    <row r="50" spans="1:29" ht="15.75" customHeight="1">
      <c r="A50" s="312"/>
      <c r="B50" s="100"/>
      <c r="C50" s="293"/>
      <c r="D50" s="294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07"/>
      <c r="S50" s="47"/>
      <c r="T50" s="48"/>
      <c r="U50" s="111"/>
      <c r="V50" s="112"/>
      <c r="W50" s="113"/>
      <c r="X50" s="116"/>
      <c r="Y50" s="295"/>
      <c r="Z50" s="296"/>
      <c r="AA50" s="117"/>
      <c r="AB50" s="110"/>
      <c r="AC50" s="291"/>
    </row>
    <row r="51" spans="1:29" ht="15.75" customHeight="1">
      <c r="A51" s="312"/>
      <c r="B51" s="100"/>
      <c r="C51" s="293"/>
      <c r="D51" s="294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07"/>
      <c r="S51" s="47"/>
      <c r="T51" s="48"/>
      <c r="U51" s="111"/>
      <c r="V51" s="112"/>
      <c r="W51" s="113"/>
      <c r="X51" s="116"/>
      <c r="Y51" s="295"/>
      <c r="Z51" s="296"/>
      <c r="AA51" s="117"/>
      <c r="AB51" s="110"/>
      <c r="AC51" s="291"/>
    </row>
    <row r="52" spans="1:29" ht="15.75" customHeight="1">
      <c r="A52" s="312"/>
      <c r="B52" s="100"/>
      <c r="C52" s="293"/>
      <c r="D52" s="294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07"/>
      <c r="S52" s="47"/>
      <c r="T52" s="48"/>
      <c r="U52" s="111"/>
      <c r="V52" s="112"/>
      <c r="W52" s="113"/>
      <c r="X52" s="116"/>
      <c r="Y52" s="295"/>
      <c r="Z52" s="296"/>
      <c r="AA52" s="117"/>
      <c r="AB52" s="110"/>
      <c r="AC52" s="291"/>
    </row>
    <row r="53" spans="1:29" ht="15.75" customHeight="1">
      <c r="A53" s="312"/>
      <c r="B53" s="100"/>
      <c r="C53" s="293"/>
      <c r="D53" s="294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07"/>
      <c r="S53" s="47"/>
      <c r="T53" s="48"/>
      <c r="U53" s="111"/>
      <c r="V53" s="112"/>
      <c r="W53" s="113"/>
      <c r="X53" s="116"/>
      <c r="Y53" s="295"/>
      <c r="Z53" s="296"/>
      <c r="AA53" s="117"/>
      <c r="AB53" s="110"/>
      <c r="AC53" s="291"/>
    </row>
    <row r="54" spans="1:29" ht="15.75" customHeight="1">
      <c r="A54" s="312"/>
      <c r="B54" s="100"/>
      <c r="C54" s="293"/>
      <c r="D54" s="294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07"/>
      <c r="S54" s="119"/>
      <c r="T54" s="120"/>
      <c r="U54" s="130"/>
      <c r="V54" s="131"/>
      <c r="W54" s="126"/>
      <c r="X54" s="127"/>
      <c r="Y54" s="295"/>
      <c r="Z54" s="296"/>
      <c r="AA54" s="165"/>
      <c r="AB54" s="125"/>
      <c r="AC54" s="291"/>
    </row>
    <row r="55" spans="1:29" ht="15.75" customHeight="1" thickBot="1">
      <c r="A55" s="313"/>
      <c r="B55" s="133" t="s">
        <v>117</v>
      </c>
      <c r="C55" s="297"/>
      <c r="D55" s="297"/>
      <c r="E55" s="134"/>
      <c r="F55" s="99"/>
      <c r="G55" s="135"/>
      <c r="H55" s="69"/>
      <c r="I55" s="136">
        <f t="shared" ref="I55:J55" si="25">AVERAGE(I39:I54)</f>
        <v>4</v>
      </c>
      <c r="J55" s="137">
        <f t="shared" si="25"/>
        <v>3300</v>
      </c>
      <c r="K55" s="138">
        <f t="shared" ref="K55" si="26">J55/I55</f>
        <v>825</v>
      </c>
      <c r="L55" s="136">
        <f t="shared" ref="L55:M55" si="27">AVERAGE(L39:L54)</f>
        <v>4</v>
      </c>
      <c r="M55" s="137">
        <f t="shared" si="27"/>
        <v>2918.3675571045292</v>
      </c>
      <c r="N55" s="138">
        <f>M55/L55</f>
        <v>729.59188927613229</v>
      </c>
      <c r="O55" s="139">
        <f>L55-I55</f>
        <v>0</v>
      </c>
      <c r="P55" s="140">
        <f>N55-K55</f>
        <v>-95.408110723867708</v>
      </c>
      <c r="Q55" s="141">
        <f>N55/K55</f>
        <v>0.88435380518319062</v>
      </c>
      <c r="R55" s="308"/>
      <c r="S55" s="142">
        <f>S39</f>
        <v>0.16666666666666666</v>
      </c>
      <c r="T55" s="143">
        <f>INDEX(T39:T54,COUNTA(T39:T54))</f>
        <v>0.45902777777777776</v>
      </c>
      <c r="U55" s="144"/>
      <c r="V55" s="166"/>
      <c r="W55" s="99"/>
      <c r="X55" s="69"/>
      <c r="Y55" s="298"/>
      <c r="Z55" s="299"/>
      <c r="AA55" s="168">
        <f>M55-J55</f>
        <v>-381.63244289547083</v>
      </c>
      <c r="AB55" s="141">
        <f>M55/J55</f>
        <v>0.88435380518319062</v>
      </c>
      <c r="AC55" s="292"/>
    </row>
    <row r="56" spans="1:29" ht="15.75" customHeight="1">
      <c r="A56" s="300" t="s">
        <v>71</v>
      </c>
      <c r="B56" s="114" t="s">
        <v>120</v>
      </c>
      <c r="C56" s="304" t="s">
        <v>131</v>
      </c>
      <c r="D56" s="305"/>
      <c r="E56" s="147">
        <v>18.18</v>
      </c>
      <c r="F56" s="97">
        <v>1402</v>
      </c>
      <c r="G56" s="148">
        <f t="shared" ref="G56:G59" si="28">E56*F56</f>
        <v>25488.36</v>
      </c>
      <c r="H56" s="149"/>
      <c r="I56" s="150">
        <v>3</v>
      </c>
      <c r="J56" s="151">
        <v>3600</v>
      </c>
      <c r="K56" s="152">
        <f>J56/I56</f>
        <v>1200</v>
      </c>
      <c r="L56" s="153">
        <v>3</v>
      </c>
      <c r="M56" s="151">
        <f>F56/V56*60</f>
        <v>3117.4799258801786</v>
      </c>
      <c r="N56" s="152">
        <f>M56/L56</f>
        <v>1039.1599752933928</v>
      </c>
      <c r="O56" s="154">
        <f>L56-I56</f>
        <v>0</v>
      </c>
      <c r="P56" s="155">
        <f>N56-K56</f>
        <v>-160.84002470660721</v>
      </c>
      <c r="Q56" s="156">
        <f>N56/K56</f>
        <v>0.86596664607782736</v>
      </c>
      <c r="R56" s="306">
        <f>Q72</f>
        <v>0.87211295330999039</v>
      </c>
      <c r="S56" s="157">
        <v>0.25001157407407409</v>
      </c>
      <c r="T56" s="158">
        <v>0.26874999999999999</v>
      </c>
      <c r="U56" s="159"/>
      <c r="V56" s="160">
        <v>26.983333333333288</v>
      </c>
      <c r="W56" s="161"/>
      <c r="X56" s="162"/>
      <c r="Y56" s="309"/>
      <c r="Z56" s="310"/>
      <c r="AA56" s="115">
        <f>M56-J56</f>
        <v>-482.5200741198214</v>
      </c>
      <c r="AB56" s="156">
        <f>M56/J56</f>
        <v>0.86596664607782736</v>
      </c>
      <c r="AC56" s="290">
        <f>AB72</f>
        <v>0.87211295330999039</v>
      </c>
    </row>
    <row r="57" spans="1:29" ht="15.75" customHeight="1">
      <c r="A57" s="301"/>
      <c r="B57" s="100" t="s">
        <v>120</v>
      </c>
      <c r="C57" s="293" t="s">
        <v>132</v>
      </c>
      <c r="D57" s="294"/>
      <c r="E57" s="101">
        <v>14.03</v>
      </c>
      <c r="F57" s="102">
        <v>4373</v>
      </c>
      <c r="G57" s="103">
        <f t="shared" si="28"/>
        <v>61353.189999999995</v>
      </c>
      <c r="H57" s="26"/>
      <c r="I57" s="104">
        <v>3</v>
      </c>
      <c r="J57" s="105">
        <v>3000</v>
      </c>
      <c r="K57" s="106">
        <f t="shared" ref="K57:K93" si="29">J57/I57</f>
        <v>1000</v>
      </c>
      <c r="L57" s="107">
        <v>3</v>
      </c>
      <c r="M57" s="105">
        <f>F57/V57*60</f>
        <v>2684.194373401534</v>
      </c>
      <c r="N57" s="106">
        <f>M57/L57</f>
        <v>894.73145780051129</v>
      </c>
      <c r="O57" s="108">
        <f>L57-I57</f>
        <v>0</v>
      </c>
      <c r="P57" s="109">
        <f>N57-K57</f>
        <v>-105.26854219948871</v>
      </c>
      <c r="Q57" s="110">
        <f>N57/K57</f>
        <v>0.89473145780051133</v>
      </c>
      <c r="R57" s="307"/>
      <c r="S57" s="47">
        <v>0.27934027777777776</v>
      </c>
      <c r="T57" s="48">
        <v>0.34722222222222221</v>
      </c>
      <c r="U57" s="111">
        <v>15.249999999999986</v>
      </c>
      <c r="V57" s="112">
        <v>97.750000000000014</v>
      </c>
      <c r="W57" s="113"/>
      <c r="X57" s="116"/>
      <c r="Y57" s="295"/>
      <c r="Z57" s="296"/>
      <c r="AA57" s="117">
        <f>M57-J57</f>
        <v>-315.80562659846601</v>
      </c>
      <c r="AB57" s="110">
        <f>M57/J57</f>
        <v>0.89473145780051133</v>
      </c>
      <c r="AC57" s="291"/>
    </row>
    <row r="58" spans="1:29" ht="15.75" customHeight="1">
      <c r="A58" s="301"/>
      <c r="B58" s="100" t="s">
        <v>120</v>
      </c>
      <c r="C58" s="293" t="s">
        <v>133</v>
      </c>
      <c r="D58" s="294"/>
      <c r="E58" s="101">
        <v>18.18</v>
      </c>
      <c r="F58" s="102">
        <v>2378</v>
      </c>
      <c r="G58" s="103">
        <f t="shared" si="28"/>
        <v>43232.04</v>
      </c>
      <c r="H58" s="26"/>
      <c r="I58" s="104">
        <v>3</v>
      </c>
      <c r="J58" s="105">
        <v>3600</v>
      </c>
      <c r="K58" s="106">
        <f t="shared" si="29"/>
        <v>1200</v>
      </c>
      <c r="L58" s="107">
        <v>3</v>
      </c>
      <c r="M58" s="105">
        <f>F58/V58*60</f>
        <v>3116.4179104477603</v>
      </c>
      <c r="N58" s="106">
        <f>M58/L58</f>
        <v>1038.8059701492534</v>
      </c>
      <c r="O58" s="108">
        <f>L58-I58</f>
        <v>0</v>
      </c>
      <c r="P58" s="109">
        <f>N58-K58</f>
        <v>-161.19402985074657</v>
      </c>
      <c r="Q58" s="110">
        <f>N58/K58</f>
        <v>0.8656716417910445</v>
      </c>
      <c r="R58" s="307"/>
      <c r="S58" s="47">
        <v>0.35778935185185184</v>
      </c>
      <c r="T58" s="48">
        <v>0.38958333333333334</v>
      </c>
      <c r="U58" s="111">
        <v>15.216666666666674</v>
      </c>
      <c r="V58" s="112">
        <v>45.783333333333346</v>
      </c>
      <c r="W58" s="113"/>
      <c r="X58" s="116"/>
      <c r="Y58" s="295"/>
      <c r="Z58" s="296"/>
      <c r="AA58" s="117">
        <f>M58-J58</f>
        <v>-483.58208955223972</v>
      </c>
      <c r="AB58" s="110">
        <f>M58/J58</f>
        <v>0.8656716417910445</v>
      </c>
      <c r="AC58" s="291"/>
    </row>
    <row r="59" spans="1:29" ht="15.75" customHeight="1">
      <c r="A59" s="301"/>
      <c r="B59" s="100" t="s">
        <v>120</v>
      </c>
      <c r="C59" s="293" t="s">
        <v>134</v>
      </c>
      <c r="D59" s="294"/>
      <c r="E59" s="101">
        <v>14.28</v>
      </c>
      <c r="F59" s="102">
        <v>5738</v>
      </c>
      <c r="G59" s="103">
        <f t="shared" si="28"/>
        <v>81938.64</v>
      </c>
      <c r="H59" s="26"/>
      <c r="I59" s="104">
        <v>3</v>
      </c>
      <c r="J59" s="105">
        <v>3600</v>
      </c>
      <c r="K59" s="106">
        <f t="shared" si="29"/>
        <v>1200</v>
      </c>
      <c r="L59" s="107">
        <v>3</v>
      </c>
      <c r="M59" s="105">
        <f>F59/V59*60</f>
        <v>3117.066545948393</v>
      </c>
      <c r="N59" s="106">
        <f>M59/L59</f>
        <v>1039.0221819827977</v>
      </c>
      <c r="O59" s="108">
        <f>L59-I59</f>
        <v>0</v>
      </c>
      <c r="P59" s="109">
        <f>N59-K59</f>
        <v>-160.97781801720225</v>
      </c>
      <c r="Q59" s="110">
        <f>N59/K59</f>
        <v>0.86585181831899816</v>
      </c>
      <c r="R59" s="307"/>
      <c r="S59" s="47">
        <v>0.4</v>
      </c>
      <c r="T59" s="48">
        <v>0.47670138888888891</v>
      </c>
      <c r="U59" s="111">
        <v>15.000000000000027</v>
      </c>
      <c r="V59" s="112">
        <v>110.45</v>
      </c>
      <c r="W59" s="113"/>
      <c r="X59" s="116"/>
      <c r="Y59" s="295"/>
      <c r="Z59" s="296"/>
      <c r="AA59" s="117">
        <f>M59-J59</f>
        <v>-482.93345405160699</v>
      </c>
      <c r="AB59" s="110">
        <f>M59/J59</f>
        <v>0.86585181831899805</v>
      </c>
      <c r="AC59" s="291"/>
    </row>
    <row r="60" spans="1:29" ht="15.75" customHeight="1">
      <c r="A60" s="302"/>
      <c r="B60" s="100"/>
      <c r="C60" s="293"/>
      <c r="D60" s="294"/>
      <c r="E60" s="101"/>
      <c r="F60" s="102"/>
      <c r="G60" s="103"/>
      <c r="H60" s="13"/>
      <c r="I60" s="104"/>
      <c r="J60" s="105"/>
      <c r="K60" s="106"/>
      <c r="L60" s="118"/>
      <c r="M60" s="105"/>
      <c r="N60" s="106"/>
      <c r="O60" s="108"/>
      <c r="P60" s="109"/>
      <c r="Q60" s="110"/>
      <c r="R60" s="307"/>
      <c r="S60" s="47"/>
      <c r="T60" s="48"/>
      <c r="U60" s="111"/>
      <c r="V60" s="112"/>
      <c r="W60" s="113"/>
      <c r="X60" s="116"/>
      <c r="Y60" s="295"/>
      <c r="Z60" s="296"/>
      <c r="AA60" s="117"/>
      <c r="AB60" s="110"/>
      <c r="AC60" s="291"/>
    </row>
    <row r="61" spans="1:29" ht="15.75" customHeight="1">
      <c r="A61" s="302"/>
      <c r="B61" s="100"/>
      <c r="C61" s="293"/>
      <c r="D61" s="294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307"/>
      <c r="S61" s="47"/>
      <c r="T61" s="48"/>
      <c r="U61" s="111"/>
      <c r="V61" s="112"/>
      <c r="W61" s="113"/>
      <c r="X61" s="116"/>
      <c r="Y61" s="295"/>
      <c r="Z61" s="296"/>
      <c r="AA61" s="117"/>
      <c r="AB61" s="110"/>
      <c r="AC61" s="291"/>
    </row>
    <row r="62" spans="1:29" ht="15.75" customHeight="1">
      <c r="A62" s="302"/>
      <c r="B62" s="100"/>
      <c r="C62" s="293"/>
      <c r="D62" s="294"/>
      <c r="E62" s="101"/>
      <c r="F62" s="102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307"/>
      <c r="S62" s="47"/>
      <c r="T62" s="48"/>
      <c r="U62" s="111"/>
      <c r="V62" s="112"/>
      <c r="W62" s="113"/>
      <c r="X62" s="116"/>
      <c r="Y62" s="295"/>
      <c r="Z62" s="296"/>
      <c r="AA62" s="117"/>
      <c r="AB62" s="110"/>
      <c r="AC62" s="291"/>
    </row>
    <row r="63" spans="1:29" ht="15.75" customHeight="1">
      <c r="A63" s="302"/>
      <c r="B63" s="100"/>
      <c r="C63" s="293"/>
      <c r="D63" s="294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07"/>
      <c r="S63" s="47"/>
      <c r="T63" s="48"/>
      <c r="U63" s="111"/>
      <c r="V63" s="112"/>
      <c r="W63" s="113"/>
      <c r="X63" s="116"/>
      <c r="Y63" s="295"/>
      <c r="Z63" s="296"/>
      <c r="AA63" s="117"/>
      <c r="AB63" s="110"/>
      <c r="AC63" s="291"/>
    </row>
    <row r="64" spans="1:29" ht="15.75" customHeight="1">
      <c r="A64" s="302"/>
      <c r="B64" s="100"/>
      <c r="C64" s="293"/>
      <c r="D64" s="294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07"/>
      <c r="S64" s="47"/>
      <c r="T64" s="48"/>
      <c r="U64" s="111"/>
      <c r="V64" s="112"/>
      <c r="W64" s="113"/>
      <c r="X64" s="116"/>
      <c r="Y64" s="295"/>
      <c r="Z64" s="296"/>
      <c r="AA64" s="117"/>
      <c r="AB64" s="110"/>
      <c r="AC64" s="291"/>
    </row>
    <row r="65" spans="1:29" ht="15.75" customHeight="1">
      <c r="A65" s="302"/>
      <c r="B65" s="100"/>
      <c r="C65" s="293"/>
      <c r="D65" s="294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07"/>
      <c r="S65" s="47"/>
      <c r="T65" s="48"/>
      <c r="U65" s="111"/>
      <c r="V65" s="112"/>
      <c r="W65" s="113"/>
      <c r="X65" s="116"/>
      <c r="Y65" s="295"/>
      <c r="Z65" s="296"/>
      <c r="AA65" s="117"/>
      <c r="AB65" s="110"/>
      <c r="AC65" s="291"/>
    </row>
    <row r="66" spans="1:29" ht="15.75" customHeight="1">
      <c r="A66" s="302"/>
      <c r="B66" s="100"/>
      <c r="C66" s="293"/>
      <c r="D66" s="294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07"/>
      <c r="S66" s="47"/>
      <c r="T66" s="48"/>
      <c r="U66" s="111"/>
      <c r="V66" s="112"/>
      <c r="W66" s="126"/>
      <c r="X66" s="127"/>
      <c r="Y66" s="295"/>
      <c r="Z66" s="296"/>
      <c r="AA66" s="117"/>
      <c r="AB66" s="110"/>
      <c r="AC66" s="291"/>
    </row>
    <row r="67" spans="1:29" ht="15.75" customHeight="1">
      <c r="A67" s="302"/>
      <c r="B67" s="100"/>
      <c r="C67" s="293"/>
      <c r="D67" s="294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07"/>
      <c r="S67" s="47"/>
      <c r="T67" s="48"/>
      <c r="U67" s="111"/>
      <c r="V67" s="112"/>
      <c r="W67" s="126"/>
      <c r="X67" s="127"/>
      <c r="Y67" s="295"/>
      <c r="Z67" s="296"/>
      <c r="AA67" s="117"/>
      <c r="AB67" s="110"/>
      <c r="AC67" s="291"/>
    </row>
    <row r="68" spans="1:29" ht="15.75" customHeight="1">
      <c r="A68" s="302"/>
      <c r="B68" s="100"/>
      <c r="C68" s="293"/>
      <c r="D68" s="294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07"/>
      <c r="S68" s="47"/>
      <c r="T68" s="48"/>
      <c r="U68" s="111"/>
      <c r="V68" s="112"/>
      <c r="W68" s="126"/>
      <c r="X68" s="127"/>
      <c r="Y68" s="295"/>
      <c r="Z68" s="296"/>
      <c r="AA68" s="117"/>
      <c r="AB68" s="110"/>
      <c r="AC68" s="291"/>
    </row>
    <row r="69" spans="1:29" ht="15.75" customHeight="1">
      <c r="A69" s="302"/>
      <c r="B69" s="100"/>
      <c r="C69" s="293"/>
      <c r="D69" s="294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07"/>
      <c r="S69" s="47"/>
      <c r="T69" s="48"/>
      <c r="U69" s="111"/>
      <c r="V69" s="112"/>
      <c r="W69" s="126"/>
      <c r="X69" s="127"/>
      <c r="Y69" s="295"/>
      <c r="Z69" s="296"/>
      <c r="AA69" s="117"/>
      <c r="AB69" s="110"/>
      <c r="AC69" s="291"/>
    </row>
    <row r="70" spans="1:29" ht="15.75" customHeight="1">
      <c r="A70" s="302"/>
      <c r="B70" s="100"/>
      <c r="C70" s="293"/>
      <c r="D70" s="294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07"/>
      <c r="S70" s="47"/>
      <c r="T70" s="48"/>
      <c r="U70" s="111"/>
      <c r="V70" s="112"/>
      <c r="W70" s="126"/>
      <c r="X70" s="127"/>
      <c r="Y70" s="295"/>
      <c r="Z70" s="296"/>
      <c r="AA70" s="117"/>
      <c r="AB70" s="110"/>
      <c r="AC70" s="291"/>
    </row>
    <row r="71" spans="1:29" ht="15.75" customHeight="1">
      <c r="A71" s="302"/>
      <c r="B71" s="100"/>
      <c r="C71" s="293"/>
      <c r="D71" s="294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07"/>
      <c r="S71" s="119"/>
      <c r="T71" s="120"/>
      <c r="U71" s="130"/>
      <c r="V71" s="131"/>
      <c r="W71" s="126"/>
      <c r="X71" s="127"/>
      <c r="Y71" s="295"/>
      <c r="Z71" s="296"/>
      <c r="AA71" s="165"/>
      <c r="AB71" s="125"/>
      <c r="AC71" s="291"/>
    </row>
    <row r="72" spans="1:29" ht="15.75" customHeight="1" thickBot="1">
      <c r="A72" s="303"/>
      <c r="B72" s="133" t="s">
        <v>117</v>
      </c>
      <c r="C72" s="297"/>
      <c r="D72" s="297"/>
      <c r="E72" s="134"/>
      <c r="F72" s="99"/>
      <c r="G72" s="135"/>
      <c r="H72" s="69"/>
      <c r="I72" s="136">
        <f t="shared" ref="I72:J72" si="30">AVERAGE(I56:I71)</f>
        <v>3</v>
      </c>
      <c r="J72" s="137">
        <f t="shared" si="30"/>
        <v>3450</v>
      </c>
      <c r="K72" s="138">
        <f t="shared" ref="K72" si="31">J72/I72</f>
        <v>1150</v>
      </c>
      <c r="L72" s="136">
        <f t="shared" ref="L72:M72" si="32">AVERAGE(L56:L71)</f>
        <v>3</v>
      </c>
      <c r="M72" s="137">
        <f t="shared" si="32"/>
        <v>3008.7896889194667</v>
      </c>
      <c r="N72" s="138">
        <f>M72/L72</f>
        <v>1002.9298963064889</v>
      </c>
      <c r="O72" s="139">
        <f>L72-I72</f>
        <v>0</v>
      </c>
      <c r="P72" s="140">
        <f>N72-K72</f>
        <v>-147.0701036935111</v>
      </c>
      <c r="Q72" s="141">
        <f>N72/K72</f>
        <v>0.87211295330999039</v>
      </c>
      <c r="R72" s="308"/>
      <c r="S72" s="142">
        <f>S56</f>
        <v>0.25001157407407409</v>
      </c>
      <c r="T72" s="143">
        <f>INDEX(T56:T71,COUNTA(T56:T71))</f>
        <v>0.47670138888888891</v>
      </c>
      <c r="U72" s="144"/>
      <c r="V72" s="166"/>
      <c r="W72" s="99"/>
      <c r="X72" s="69"/>
      <c r="Y72" s="298"/>
      <c r="Z72" s="299"/>
      <c r="AA72" s="168">
        <f>M72-J72</f>
        <v>-441.2103110805333</v>
      </c>
      <c r="AB72" s="141">
        <f>M72/J72</f>
        <v>0.87211295330999039</v>
      </c>
      <c r="AC72" s="292"/>
    </row>
    <row r="73" spans="1:29" ht="15.75" customHeight="1">
      <c r="A73" s="311" t="s">
        <v>78</v>
      </c>
      <c r="B73" s="114" t="s">
        <v>120</v>
      </c>
      <c r="C73" s="304" t="s">
        <v>135</v>
      </c>
      <c r="D73" s="305"/>
      <c r="E73" s="147">
        <v>25.45</v>
      </c>
      <c r="F73" s="97">
        <v>1071</v>
      </c>
      <c r="G73" s="148">
        <f t="shared" ref="G73:G76" si="33">E73*F73</f>
        <v>27256.95</v>
      </c>
      <c r="H73" s="149"/>
      <c r="I73" s="150">
        <v>4</v>
      </c>
      <c r="J73" s="151">
        <v>3300</v>
      </c>
      <c r="K73" s="152">
        <f>J73/I73</f>
        <v>825</v>
      </c>
      <c r="L73" s="153">
        <v>4</v>
      </c>
      <c r="M73" s="151">
        <f>F73/V73*60</f>
        <v>2923.12357846853</v>
      </c>
      <c r="N73" s="152">
        <f>M73/L73</f>
        <v>730.7808946171325</v>
      </c>
      <c r="O73" s="154">
        <f>L73-I73</f>
        <v>0</v>
      </c>
      <c r="P73" s="155">
        <f>N73-K73</f>
        <v>-94.219105382867497</v>
      </c>
      <c r="Q73" s="156">
        <f>N73/K73</f>
        <v>0.88579502377834241</v>
      </c>
      <c r="R73" s="306">
        <f>Q89</f>
        <v>0.88827476807633898</v>
      </c>
      <c r="S73" s="157">
        <v>0.29167824074074072</v>
      </c>
      <c r="T73" s="158">
        <v>0.30694444444444446</v>
      </c>
      <c r="U73" s="159"/>
      <c r="V73" s="160">
        <v>21.983333333333384</v>
      </c>
      <c r="W73" s="158"/>
      <c r="X73" s="169"/>
      <c r="Y73" s="309"/>
      <c r="Z73" s="310"/>
      <c r="AA73" s="115">
        <f>M73-J73</f>
        <v>-376.87642153146999</v>
      </c>
      <c r="AB73" s="156">
        <f>M73/J73</f>
        <v>0.88579502377834241</v>
      </c>
      <c r="AC73" s="290">
        <f>AB89</f>
        <v>0.88827476807633898</v>
      </c>
    </row>
    <row r="74" spans="1:29" ht="15.75" customHeight="1">
      <c r="A74" s="312"/>
      <c r="B74" s="100" t="s">
        <v>120</v>
      </c>
      <c r="C74" s="293" t="s">
        <v>136</v>
      </c>
      <c r="D74" s="294"/>
      <c r="E74" s="101">
        <v>25.03</v>
      </c>
      <c r="F74" s="102">
        <v>1767</v>
      </c>
      <c r="G74" s="103">
        <f t="shared" si="33"/>
        <v>44228.01</v>
      </c>
      <c r="H74" s="26"/>
      <c r="I74" s="104">
        <v>4</v>
      </c>
      <c r="J74" s="105">
        <v>3300</v>
      </c>
      <c r="K74" s="106">
        <f t="shared" si="29"/>
        <v>825</v>
      </c>
      <c r="L74" s="107">
        <v>4</v>
      </c>
      <c r="M74" s="105">
        <f>F74/V74*60</f>
        <v>2923.3455882352928</v>
      </c>
      <c r="N74" s="106">
        <f>M74/L74</f>
        <v>730.8363970588232</v>
      </c>
      <c r="O74" s="108">
        <f>L74-I74</f>
        <v>0</v>
      </c>
      <c r="P74" s="109">
        <f>N74-K74</f>
        <v>-94.163602941176805</v>
      </c>
      <c r="Q74" s="110">
        <f>N74/K74</f>
        <v>0.8858622994652402</v>
      </c>
      <c r="R74" s="307"/>
      <c r="S74" s="47">
        <v>0.31736111111111109</v>
      </c>
      <c r="T74" s="48">
        <v>0.34254629629629629</v>
      </c>
      <c r="U74" s="111">
        <v>14.999999999999947</v>
      </c>
      <c r="V74" s="112">
        <v>36.266666666666687</v>
      </c>
      <c r="W74" s="113"/>
      <c r="X74" s="13"/>
      <c r="Y74" s="295"/>
      <c r="Z74" s="296"/>
      <c r="AA74" s="117">
        <f>M74-J74</f>
        <v>-376.65441176470722</v>
      </c>
      <c r="AB74" s="110">
        <f>M74/J74</f>
        <v>0.8858622994652402</v>
      </c>
      <c r="AC74" s="291"/>
    </row>
    <row r="75" spans="1:29" ht="15.75" customHeight="1">
      <c r="A75" s="312"/>
      <c r="B75" s="100" t="s">
        <v>120</v>
      </c>
      <c r="C75" s="293" t="s">
        <v>137</v>
      </c>
      <c r="D75" s="294"/>
      <c r="E75" s="101">
        <v>24.82</v>
      </c>
      <c r="F75" s="102">
        <v>2002</v>
      </c>
      <c r="G75" s="103">
        <f t="shared" si="33"/>
        <v>49689.64</v>
      </c>
      <c r="H75" s="26"/>
      <c r="I75" s="104">
        <v>4</v>
      </c>
      <c r="J75" s="105">
        <v>3300</v>
      </c>
      <c r="K75" s="106">
        <f t="shared" si="29"/>
        <v>825</v>
      </c>
      <c r="L75" s="107">
        <v>4</v>
      </c>
      <c r="M75" s="105">
        <f>F75/V75*60</f>
        <v>2925.0000000000023</v>
      </c>
      <c r="N75" s="106">
        <f>M75/L75</f>
        <v>731.25000000000057</v>
      </c>
      <c r="O75" s="108">
        <f>L75-I75</f>
        <v>0</v>
      </c>
      <c r="P75" s="109">
        <f>N75-K75</f>
        <v>-93.749999999999432</v>
      </c>
      <c r="Q75" s="110">
        <f>N75/K75</f>
        <v>0.88636363636363702</v>
      </c>
      <c r="R75" s="307"/>
      <c r="S75" s="47">
        <v>0.3527777777777778</v>
      </c>
      <c r="T75" s="48">
        <v>0.3812962962962963</v>
      </c>
      <c r="U75" s="111">
        <v>14.733333333333372</v>
      </c>
      <c r="V75" s="112">
        <v>41.066666666666634</v>
      </c>
      <c r="W75" s="113"/>
      <c r="X75" s="13"/>
      <c r="Y75" s="295"/>
      <c r="Z75" s="296"/>
      <c r="AA75" s="117">
        <f>M75-J75</f>
        <v>-374.99999999999773</v>
      </c>
      <c r="AB75" s="110">
        <f>M75/J75</f>
        <v>0.88636363636363702</v>
      </c>
      <c r="AC75" s="291"/>
    </row>
    <row r="76" spans="1:29" ht="15.75" customHeight="1">
      <c r="A76" s="312"/>
      <c r="B76" s="100" t="s">
        <v>120</v>
      </c>
      <c r="C76" s="293" t="s">
        <v>138</v>
      </c>
      <c r="D76" s="294"/>
      <c r="E76" s="101">
        <v>30</v>
      </c>
      <c r="F76" s="102">
        <v>3115</v>
      </c>
      <c r="G76" s="103">
        <f t="shared" si="33"/>
        <v>93450</v>
      </c>
      <c r="H76" s="26"/>
      <c r="I76" s="104">
        <v>3</v>
      </c>
      <c r="J76" s="105">
        <v>3000</v>
      </c>
      <c r="K76" s="106">
        <f t="shared" si="29"/>
        <v>1000</v>
      </c>
      <c r="L76" s="107">
        <v>3</v>
      </c>
      <c r="M76" s="105">
        <f>F76/V76*60</f>
        <v>2687.275341480949</v>
      </c>
      <c r="N76" s="106">
        <f>M76/L76</f>
        <v>895.75844716031634</v>
      </c>
      <c r="O76" s="108">
        <f>L76-I76</f>
        <v>0</v>
      </c>
      <c r="P76" s="109">
        <f>N76-K76</f>
        <v>-104.24155283968366</v>
      </c>
      <c r="Q76" s="110">
        <f>N76/K76</f>
        <v>0.89575844716031638</v>
      </c>
      <c r="R76" s="307"/>
      <c r="S76" s="47">
        <v>0.39197916666666666</v>
      </c>
      <c r="T76" s="48">
        <v>0.44027777777777777</v>
      </c>
      <c r="U76" s="111">
        <v>15.383333333333313</v>
      </c>
      <c r="V76" s="112">
        <v>69.55</v>
      </c>
      <c r="W76" s="113"/>
      <c r="X76" s="116"/>
      <c r="Y76" s="295"/>
      <c r="Z76" s="296"/>
      <c r="AA76" s="117">
        <f>M76-J76</f>
        <v>-312.72465851905099</v>
      </c>
      <c r="AB76" s="110">
        <f>M76/J76</f>
        <v>0.89575844716031638</v>
      </c>
      <c r="AC76" s="291"/>
    </row>
    <row r="77" spans="1:29" ht="15.75" customHeight="1">
      <c r="A77" s="312"/>
      <c r="B77" s="100"/>
      <c r="C77" s="293"/>
      <c r="D77" s="294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307"/>
      <c r="S77" s="47"/>
      <c r="T77" s="48"/>
      <c r="U77" s="111"/>
      <c r="V77" s="112"/>
      <c r="W77" s="113"/>
      <c r="X77" s="116"/>
      <c r="Y77" s="295"/>
      <c r="Z77" s="296"/>
      <c r="AA77" s="117"/>
      <c r="AB77" s="110"/>
      <c r="AC77" s="291"/>
    </row>
    <row r="78" spans="1:29" ht="15.75" customHeight="1">
      <c r="A78" s="312"/>
      <c r="B78" s="100"/>
      <c r="C78" s="293"/>
      <c r="D78" s="294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07"/>
      <c r="S78" s="47"/>
      <c r="T78" s="48"/>
      <c r="U78" s="111"/>
      <c r="V78" s="112"/>
      <c r="W78" s="113"/>
      <c r="X78" s="50"/>
      <c r="Y78" s="295"/>
      <c r="Z78" s="296"/>
      <c r="AA78" s="117"/>
      <c r="AB78" s="110"/>
      <c r="AC78" s="291"/>
    </row>
    <row r="79" spans="1:29" ht="15.75" customHeight="1">
      <c r="A79" s="312"/>
      <c r="B79" s="100"/>
      <c r="C79" s="293"/>
      <c r="D79" s="294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307"/>
      <c r="S79" s="47"/>
      <c r="T79" s="48"/>
      <c r="U79" s="111"/>
      <c r="V79" s="112"/>
      <c r="W79" s="113"/>
      <c r="X79" s="116"/>
      <c r="Y79" s="295"/>
      <c r="Z79" s="296"/>
      <c r="AA79" s="117"/>
      <c r="AB79" s="110"/>
      <c r="AC79" s="291"/>
    </row>
    <row r="80" spans="1:29" ht="15.75" customHeight="1">
      <c r="A80" s="312"/>
      <c r="B80" s="100"/>
      <c r="C80" s="293"/>
      <c r="D80" s="294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07"/>
      <c r="S80" s="47"/>
      <c r="T80" s="48"/>
      <c r="U80" s="111"/>
      <c r="V80" s="112"/>
      <c r="W80" s="113"/>
      <c r="X80" s="116"/>
      <c r="Y80" s="295"/>
      <c r="Z80" s="296"/>
      <c r="AA80" s="117"/>
      <c r="AB80" s="110"/>
      <c r="AC80" s="291"/>
    </row>
    <row r="81" spans="1:29" ht="15.75" customHeight="1">
      <c r="A81" s="312"/>
      <c r="B81" s="100"/>
      <c r="C81" s="293"/>
      <c r="D81" s="294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07"/>
      <c r="S81" s="47"/>
      <c r="T81" s="48"/>
      <c r="U81" s="111"/>
      <c r="V81" s="112"/>
      <c r="W81" s="126"/>
      <c r="X81" s="127"/>
      <c r="Y81" s="295"/>
      <c r="Z81" s="296"/>
      <c r="AA81" s="117"/>
      <c r="AB81" s="110"/>
      <c r="AC81" s="291"/>
    </row>
    <row r="82" spans="1:29" ht="15.75" customHeight="1">
      <c r="A82" s="312"/>
      <c r="B82" s="100"/>
      <c r="C82" s="293"/>
      <c r="D82" s="294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07"/>
      <c r="S82" s="47"/>
      <c r="T82" s="48"/>
      <c r="U82" s="111"/>
      <c r="V82" s="112"/>
      <c r="W82" s="126"/>
      <c r="X82" s="127"/>
      <c r="Y82" s="295"/>
      <c r="Z82" s="296"/>
      <c r="AA82" s="117"/>
      <c r="AB82" s="110"/>
      <c r="AC82" s="291"/>
    </row>
    <row r="83" spans="1:29" ht="15.75" customHeight="1">
      <c r="A83" s="312"/>
      <c r="B83" s="100"/>
      <c r="C83" s="293"/>
      <c r="D83" s="294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07"/>
      <c r="S83" s="47"/>
      <c r="T83" s="48"/>
      <c r="U83" s="111"/>
      <c r="V83" s="112"/>
      <c r="W83" s="126"/>
      <c r="X83" s="127"/>
      <c r="Y83" s="295"/>
      <c r="Z83" s="296"/>
      <c r="AA83" s="117"/>
      <c r="AB83" s="110"/>
      <c r="AC83" s="291"/>
    </row>
    <row r="84" spans="1:29" ht="15.75" customHeight="1">
      <c r="A84" s="312"/>
      <c r="B84" s="100"/>
      <c r="C84" s="293"/>
      <c r="D84" s="294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07"/>
      <c r="S84" s="47"/>
      <c r="T84" s="48"/>
      <c r="U84" s="111"/>
      <c r="V84" s="112"/>
      <c r="W84" s="126"/>
      <c r="X84" s="127"/>
      <c r="Y84" s="295"/>
      <c r="Z84" s="296"/>
      <c r="AA84" s="117"/>
      <c r="AB84" s="110"/>
      <c r="AC84" s="291"/>
    </row>
    <row r="85" spans="1:29" ht="15.75" customHeight="1">
      <c r="A85" s="312"/>
      <c r="B85" s="100"/>
      <c r="C85" s="293"/>
      <c r="D85" s="294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07"/>
      <c r="S85" s="47"/>
      <c r="T85" s="48"/>
      <c r="U85" s="111"/>
      <c r="V85" s="112"/>
      <c r="W85" s="126"/>
      <c r="X85" s="127"/>
      <c r="Y85" s="295"/>
      <c r="Z85" s="296"/>
      <c r="AA85" s="117"/>
      <c r="AB85" s="110"/>
      <c r="AC85" s="291"/>
    </row>
    <row r="86" spans="1:29" ht="15.75" customHeight="1">
      <c r="A86" s="312"/>
      <c r="B86" s="100"/>
      <c r="C86" s="293"/>
      <c r="D86" s="294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07"/>
      <c r="S86" s="47"/>
      <c r="T86" s="48"/>
      <c r="U86" s="111"/>
      <c r="V86" s="112"/>
      <c r="W86" s="126"/>
      <c r="X86" s="127"/>
      <c r="Y86" s="295"/>
      <c r="Z86" s="296"/>
      <c r="AA86" s="117"/>
      <c r="AB86" s="110"/>
      <c r="AC86" s="291"/>
    </row>
    <row r="87" spans="1:29" ht="15.75" customHeight="1">
      <c r="A87" s="312"/>
      <c r="B87" s="100"/>
      <c r="C87" s="293"/>
      <c r="D87" s="294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07"/>
      <c r="S87" s="47"/>
      <c r="T87" s="48"/>
      <c r="U87" s="111"/>
      <c r="V87" s="112"/>
      <c r="W87" s="126"/>
      <c r="X87" s="127"/>
      <c r="Y87" s="295"/>
      <c r="Z87" s="296"/>
      <c r="AA87" s="117"/>
      <c r="AB87" s="110"/>
      <c r="AC87" s="291"/>
    </row>
    <row r="88" spans="1:29" ht="15.75" customHeight="1">
      <c r="A88" s="312"/>
      <c r="B88" s="100"/>
      <c r="C88" s="293"/>
      <c r="D88" s="294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07"/>
      <c r="S88" s="119"/>
      <c r="T88" s="120"/>
      <c r="U88" s="130"/>
      <c r="V88" s="131"/>
      <c r="W88" s="126"/>
      <c r="X88" s="127"/>
      <c r="Y88" s="295"/>
      <c r="Z88" s="296"/>
      <c r="AA88" s="165"/>
      <c r="AB88" s="125"/>
      <c r="AC88" s="291"/>
    </row>
    <row r="89" spans="1:29" ht="15.75" customHeight="1" thickBot="1">
      <c r="A89" s="313"/>
      <c r="B89" s="133" t="s">
        <v>117</v>
      </c>
      <c r="C89" s="297"/>
      <c r="D89" s="297"/>
      <c r="E89" s="134"/>
      <c r="F89" s="167"/>
      <c r="G89" s="135"/>
      <c r="H89" s="69"/>
      <c r="I89" s="136">
        <f t="shared" ref="I89:J89" si="34">AVERAGE(I73:I88)</f>
        <v>3.75</v>
      </c>
      <c r="J89" s="137">
        <f t="shared" si="34"/>
        <v>3225</v>
      </c>
      <c r="K89" s="138">
        <f t="shared" ref="K89" si="35">J89/I89</f>
        <v>860</v>
      </c>
      <c r="L89" s="136">
        <f t="shared" ref="L89:M89" si="36">AVERAGE(L73:L88)</f>
        <v>3.75</v>
      </c>
      <c r="M89" s="137">
        <f t="shared" si="36"/>
        <v>2864.6861270461932</v>
      </c>
      <c r="N89" s="138">
        <f>M89/L89</f>
        <v>763.91630054565155</v>
      </c>
      <c r="O89" s="139">
        <f>L89-I89</f>
        <v>0</v>
      </c>
      <c r="P89" s="140">
        <f>N89-K89</f>
        <v>-96.083699454348448</v>
      </c>
      <c r="Q89" s="141">
        <f>N89/K89</f>
        <v>0.88827476807633898</v>
      </c>
      <c r="R89" s="308"/>
      <c r="S89" s="142">
        <f>S73</f>
        <v>0.29167824074074072</v>
      </c>
      <c r="T89" s="143">
        <f>INDEX(T73:T88,COUNTA(T73:T88))</f>
        <v>0.44027777777777777</v>
      </c>
      <c r="U89" s="144"/>
      <c r="V89" s="166"/>
      <c r="W89" s="167"/>
      <c r="X89" s="138"/>
      <c r="Y89" s="298"/>
      <c r="Z89" s="299"/>
      <c r="AA89" s="168">
        <f>M89-J89</f>
        <v>-360.31387295380682</v>
      </c>
      <c r="AB89" s="141">
        <f>M89/J89</f>
        <v>0.88827476807633898</v>
      </c>
      <c r="AC89" s="292"/>
    </row>
    <row r="90" spans="1:29" ht="15.75" customHeight="1">
      <c r="A90" s="300" t="s">
        <v>139</v>
      </c>
      <c r="B90" s="114" t="s">
        <v>114</v>
      </c>
      <c r="C90" s="304" t="s">
        <v>140</v>
      </c>
      <c r="D90" s="305"/>
      <c r="E90" s="147">
        <v>25.64</v>
      </c>
      <c r="F90" s="97">
        <v>1612</v>
      </c>
      <c r="G90" s="148">
        <f t="shared" ref="G90:G93" si="37">E90*F90</f>
        <v>41331.68</v>
      </c>
      <c r="H90" s="149"/>
      <c r="I90" s="150">
        <v>11</v>
      </c>
      <c r="J90" s="151">
        <v>3600</v>
      </c>
      <c r="K90" s="152">
        <f>J90/I90</f>
        <v>327.27272727272725</v>
      </c>
      <c r="L90" s="153">
        <v>11</v>
      </c>
      <c r="M90" s="151">
        <f>F90/V90*60</f>
        <v>3153.9130434782664</v>
      </c>
      <c r="N90" s="152">
        <f>M90/L90</f>
        <v>286.71936758893332</v>
      </c>
      <c r="O90" s="154">
        <f>L90-I90</f>
        <v>0</v>
      </c>
      <c r="P90" s="155">
        <f>N90-K90</f>
        <v>-40.553359683793929</v>
      </c>
      <c r="Q90" s="156">
        <f>N90/K90</f>
        <v>0.87608695652174073</v>
      </c>
      <c r="R90" s="306">
        <f>Q106</f>
        <v>0.86829182223955204</v>
      </c>
      <c r="S90" s="157">
        <v>0.70856481481481481</v>
      </c>
      <c r="T90" s="158">
        <v>0.72986111111111107</v>
      </c>
      <c r="U90" s="159"/>
      <c r="V90" s="160">
        <v>30.666666666666611</v>
      </c>
      <c r="W90" s="158"/>
      <c r="X90" s="169"/>
      <c r="Y90" s="309"/>
      <c r="Z90" s="310"/>
      <c r="AA90" s="115">
        <f>M90-J90</f>
        <v>-446.08695652173355</v>
      </c>
      <c r="AB90" s="156">
        <f>M90/J90</f>
        <v>0.87608695652174073</v>
      </c>
      <c r="AC90" s="290">
        <f>AB106</f>
        <v>0.86829182223955192</v>
      </c>
    </row>
    <row r="91" spans="1:29" ht="15.75" customHeight="1">
      <c r="A91" s="301"/>
      <c r="B91" s="100" t="s">
        <v>114</v>
      </c>
      <c r="C91" s="293" t="s">
        <v>141</v>
      </c>
      <c r="D91" s="294"/>
      <c r="E91" s="101">
        <v>29.52</v>
      </c>
      <c r="F91" s="102">
        <v>1930</v>
      </c>
      <c r="G91" s="103">
        <f t="shared" si="37"/>
        <v>56973.599999999999</v>
      </c>
      <c r="H91" s="26"/>
      <c r="I91" s="104">
        <v>17</v>
      </c>
      <c r="J91" s="105">
        <v>3600</v>
      </c>
      <c r="K91" s="106">
        <f t="shared" si="29"/>
        <v>211.76470588235293</v>
      </c>
      <c r="L91" s="107">
        <v>17</v>
      </c>
      <c r="M91" s="105">
        <f>F91/V91*60</f>
        <v>3118.4919210053768</v>
      </c>
      <c r="N91" s="106">
        <f>M91/L91</f>
        <v>183.44070123561039</v>
      </c>
      <c r="O91" s="108">
        <f>L91-I91</f>
        <v>0</v>
      </c>
      <c r="P91" s="109">
        <f>N91-K91</f>
        <v>-28.324004646742537</v>
      </c>
      <c r="Q91" s="110">
        <f>N91/K91</f>
        <v>0.86624775583482694</v>
      </c>
      <c r="R91" s="307"/>
      <c r="S91" s="47">
        <v>0.73333333333333328</v>
      </c>
      <c r="T91" s="48">
        <v>0.75912037037037039</v>
      </c>
      <c r="U91" s="111">
        <v>4.9999999999999822</v>
      </c>
      <c r="V91" s="112">
        <v>37.133333333333439</v>
      </c>
      <c r="W91" s="113"/>
      <c r="X91" s="13"/>
      <c r="Y91" s="295"/>
      <c r="Z91" s="296"/>
      <c r="AA91" s="117">
        <f>M91-J91</f>
        <v>-481.50807899462325</v>
      </c>
      <c r="AB91" s="110">
        <f>M91/J91</f>
        <v>0.86624775583482683</v>
      </c>
      <c r="AC91" s="291"/>
    </row>
    <row r="92" spans="1:29" ht="15.75" customHeight="1">
      <c r="A92" s="301"/>
      <c r="B92" s="100" t="s">
        <v>114</v>
      </c>
      <c r="C92" s="293" t="s">
        <v>142</v>
      </c>
      <c r="D92" s="294"/>
      <c r="E92" s="101">
        <v>29.85</v>
      </c>
      <c r="F92" s="102">
        <v>2039</v>
      </c>
      <c r="G92" s="103">
        <f t="shared" si="37"/>
        <v>60864.15</v>
      </c>
      <c r="H92" s="26"/>
      <c r="I92" s="104">
        <v>17</v>
      </c>
      <c r="J92" s="105">
        <v>3600</v>
      </c>
      <c r="K92" s="106">
        <f t="shared" si="29"/>
        <v>211.76470588235293</v>
      </c>
      <c r="L92" s="107">
        <v>17</v>
      </c>
      <c r="M92" s="105">
        <f>F92/V92*60</f>
        <v>3116.9426751592314</v>
      </c>
      <c r="N92" s="106">
        <f>M92/L92</f>
        <v>183.34956912701361</v>
      </c>
      <c r="O92" s="108">
        <f>L92-I92</f>
        <v>0</v>
      </c>
      <c r="P92" s="109">
        <f>N92-K92</f>
        <v>-28.415136755339319</v>
      </c>
      <c r="Q92" s="110">
        <f>N92/K92</f>
        <v>0.86581740976645316</v>
      </c>
      <c r="R92" s="307"/>
      <c r="S92" s="47">
        <v>0.76249999999999996</v>
      </c>
      <c r="T92" s="48">
        <v>0.78975694444444444</v>
      </c>
      <c r="U92" s="111">
        <v>4.8666666666665748</v>
      </c>
      <c r="V92" s="112">
        <v>39.250000000000057</v>
      </c>
      <c r="W92" s="113"/>
      <c r="X92" s="13"/>
      <c r="Y92" s="295"/>
      <c r="Z92" s="296"/>
      <c r="AA92" s="117">
        <f>M92-J92</f>
        <v>-483.05732484076862</v>
      </c>
      <c r="AB92" s="110">
        <f>M92/J92</f>
        <v>0.86581740976645316</v>
      </c>
      <c r="AC92" s="291"/>
    </row>
    <row r="93" spans="1:29" ht="15.75" customHeight="1">
      <c r="A93" s="301"/>
      <c r="B93" s="100" t="s">
        <v>120</v>
      </c>
      <c r="C93" s="293" t="s">
        <v>143</v>
      </c>
      <c r="D93" s="294"/>
      <c r="E93" s="101">
        <v>28.57</v>
      </c>
      <c r="F93" s="102">
        <v>1711</v>
      </c>
      <c r="G93" s="103">
        <f t="shared" si="37"/>
        <v>48883.270000000004</v>
      </c>
      <c r="H93" s="26"/>
      <c r="I93" s="104">
        <v>12</v>
      </c>
      <c r="J93" s="105">
        <v>3600</v>
      </c>
      <c r="K93" s="106">
        <f t="shared" si="29"/>
        <v>300</v>
      </c>
      <c r="L93" s="107">
        <v>12</v>
      </c>
      <c r="M93" s="105">
        <f>F93/V93*60</f>
        <v>3114.0546006066743</v>
      </c>
      <c r="N93" s="106">
        <f>M93/L93</f>
        <v>259.50455005055619</v>
      </c>
      <c r="O93" s="108">
        <f>L93-I93</f>
        <v>0</v>
      </c>
      <c r="P93" s="109">
        <f>N93-K93</f>
        <v>-40.49544994944381</v>
      </c>
      <c r="Q93" s="110">
        <f>N93/K93</f>
        <v>0.86501516683518731</v>
      </c>
      <c r="R93" s="307"/>
      <c r="S93" s="47">
        <v>0.7930787037037037</v>
      </c>
      <c r="T93" s="48">
        <v>0.81597222222222221</v>
      </c>
      <c r="U93" s="111">
        <v>4.783333333333335</v>
      </c>
      <c r="V93" s="112">
        <v>32.966666666666654</v>
      </c>
      <c r="W93" s="113"/>
      <c r="X93" s="116"/>
      <c r="Y93" s="295"/>
      <c r="Z93" s="296"/>
      <c r="AA93" s="117">
        <f>M93-J93</f>
        <v>-485.94539939332572</v>
      </c>
      <c r="AB93" s="110">
        <f>M93/J93</f>
        <v>0.86501516683518731</v>
      </c>
      <c r="AC93" s="291"/>
    </row>
    <row r="94" spans="1:29" ht="15.75" customHeight="1">
      <c r="A94" s="302"/>
      <c r="B94" s="100"/>
      <c r="C94" s="293"/>
      <c r="D94" s="294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307"/>
      <c r="S94" s="47"/>
      <c r="T94" s="48"/>
      <c r="U94" s="111"/>
      <c r="V94" s="112"/>
      <c r="W94" s="113"/>
      <c r="X94" s="116"/>
      <c r="Y94" s="295"/>
      <c r="Z94" s="296"/>
      <c r="AA94" s="117"/>
      <c r="AB94" s="110"/>
      <c r="AC94" s="291"/>
    </row>
    <row r="95" spans="1:29" ht="15.75" customHeight="1">
      <c r="A95" s="302"/>
      <c r="B95" s="100"/>
      <c r="C95" s="293"/>
      <c r="D95" s="294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07"/>
      <c r="S95" s="47"/>
      <c r="T95" s="48"/>
      <c r="U95" s="111"/>
      <c r="V95" s="112"/>
      <c r="W95" s="113"/>
      <c r="X95" s="50"/>
      <c r="Y95" s="295"/>
      <c r="Z95" s="296"/>
      <c r="AA95" s="117"/>
      <c r="AB95" s="110"/>
      <c r="AC95" s="291"/>
    </row>
    <row r="96" spans="1:29" ht="15.75" customHeight="1">
      <c r="A96" s="302"/>
      <c r="B96" s="100"/>
      <c r="C96" s="293"/>
      <c r="D96" s="294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307"/>
      <c r="S96" s="47"/>
      <c r="T96" s="48"/>
      <c r="U96" s="111"/>
      <c r="V96" s="112"/>
      <c r="W96" s="113"/>
      <c r="X96" s="116"/>
      <c r="Y96" s="295"/>
      <c r="Z96" s="296"/>
      <c r="AA96" s="117"/>
      <c r="AB96" s="110"/>
      <c r="AC96" s="291"/>
    </row>
    <row r="97" spans="1:29" ht="15.75" customHeight="1">
      <c r="A97" s="302"/>
      <c r="B97" s="100"/>
      <c r="C97" s="293"/>
      <c r="D97" s="294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07"/>
      <c r="S97" s="47"/>
      <c r="T97" s="48"/>
      <c r="U97" s="111"/>
      <c r="V97" s="112"/>
      <c r="W97" s="113"/>
      <c r="X97" s="116"/>
      <c r="Y97" s="295"/>
      <c r="Z97" s="296"/>
      <c r="AA97" s="117"/>
      <c r="AB97" s="110"/>
      <c r="AC97" s="291"/>
    </row>
    <row r="98" spans="1:29" ht="15.75" customHeight="1">
      <c r="A98" s="302"/>
      <c r="B98" s="100"/>
      <c r="C98" s="293"/>
      <c r="D98" s="294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07"/>
      <c r="S98" s="47"/>
      <c r="T98" s="48"/>
      <c r="U98" s="111"/>
      <c r="V98" s="112"/>
      <c r="W98" s="126"/>
      <c r="X98" s="127"/>
      <c r="Y98" s="295"/>
      <c r="Z98" s="296"/>
      <c r="AA98" s="117"/>
      <c r="AB98" s="110"/>
      <c r="AC98" s="291"/>
    </row>
    <row r="99" spans="1:29" ht="15.75" customHeight="1">
      <c r="A99" s="302"/>
      <c r="B99" s="100"/>
      <c r="C99" s="293"/>
      <c r="D99" s="294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07"/>
      <c r="S99" s="47"/>
      <c r="T99" s="48"/>
      <c r="U99" s="111"/>
      <c r="V99" s="112"/>
      <c r="W99" s="126"/>
      <c r="X99" s="127"/>
      <c r="Y99" s="295"/>
      <c r="Z99" s="296"/>
      <c r="AA99" s="117"/>
      <c r="AB99" s="110"/>
      <c r="AC99" s="291"/>
    </row>
    <row r="100" spans="1:29" ht="15.75" customHeight="1">
      <c r="A100" s="302"/>
      <c r="B100" s="100"/>
      <c r="C100" s="293"/>
      <c r="D100" s="294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07"/>
      <c r="S100" s="47"/>
      <c r="T100" s="48"/>
      <c r="U100" s="111"/>
      <c r="V100" s="112"/>
      <c r="W100" s="126"/>
      <c r="X100" s="127"/>
      <c r="Y100" s="295"/>
      <c r="Z100" s="296"/>
      <c r="AA100" s="117"/>
      <c r="AB100" s="110"/>
      <c r="AC100" s="291"/>
    </row>
    <row r="101" spans="1:29" ht="15.75" customHeight="1">
      <c r="A101" s="302"/>
      <c r="B101" s="100"/>
      <c r="C101" s="293"/>
      <c r="D101" s="294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07"/>
      <c r="S101" s="47"/>
      <c r="T101" s="48"/>
      <c r="U101" s="111"/>
      <c r="V101" s="112"/>
      <c r="W101" s="126"/>
      <c r="X101" s="127"/>
      <c r="Y101" s="295"/>
      <c r="Z101" s="296"/>
      <c r="AA101" s="117"/>
      <c r="AB101" s="110"/>
      <c r="AC101" s="291"/>
    </row>
    <row r="102" spans="1:29" ht="15.75" customHeight="1">
      <c r="A102" s="302"/>
      <c r="B102" s="100"/>
      <c r="C102" s="293"/>
      <c r="D102" s="294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07"/>
      <c r="S102" s="47"/>
      <c r="T102" s="48"/>
      <c r="U102" s="111"/>
      <c r="V102" s="112"/>
      <c r="W102" s="126"/>
      <c r="X102" s="127"/>
      <c r="Y102" s="295"/>
      <c r="Z102" s="296"/>
      <c r="AA102" s="117"/>
      <c r="AB102" s="110"/>
      <c r="AC102" s="291"/>
    </row>
    <row r="103" spans="1:29" ht="15.75" customHeight="1">
      <c r="A103" s="302"/>
      <c r="B103" s="100"/>
      <c r="C103" s="293"/>
      <c r="D103" s="294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07"/>
      <c r="S103" s="47"/>
      <c r="T103" s="48"/>
      <c r="U103" s="111"/>
      <c r="V103" s="112"/>
      <c r="W103" s="126"/>
      <c r="X103" s="127"/>
      <c r="Y103" s="295"/>
      <c r="Z103" s="296"/>
      <c r="AA103" s="117"/>
      <c r="AB103" s="110"/>
      <c r="AC103" s="291"/>
    </row>
    <row r="104" spans="1:29" ht="15.75" customHeight="1">
      <c r="A104" s="302"/>
      <c r="B104" s="100"/>
      <c r="C104" s="293"/>
      <c r="D104" s="294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07"/>
      <c r="S104" s="47"/>
      <c r="T104" s="48"/>
      <c r="U104" s="111"/>
      <c r="V104" s="112"/>
      <c r="W104" s="126"/>
      <c r="X104" s="127"/>
      <c r="Y104" s="295"/>
      <c r="Z104" s="296"/>
      <c r="AA104" s="117"/>
      <c r="AB104" s="110"/>
      <c r="AC104" s="291"/>
    </row>
    <row r="105" spans="1:29" ht="15.75" customHeight="1">
      <c r="A105" s="302"/>
      <c r="B105" s="100"/>
      <c r="C105" s="293"/>
      <c r="D105" s="294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07"/>
      <c r="S105" s="119"/>
      <c r="T105" s="120"/>
      <c r="U105" s="130"/>
      <c r="V105" s="131"/>
      <c r="W105" s="126"/>
      <c r="X105" s="127"/>
      <c r="Y105" s="295"/>
      <c r="Z105" s="296"/>
      <c r="AA105" s="165"/>
      <c r="AB105" s="125"/>
      <c r="AC105" s="291"/>
    </row>
    <row r="106" spans="1:29" ht="15.75" customHeight="1" thickBot="1">
      <c r="A106" s="303"/>
      <c r="B106" s="133" t="s">
        <v>117</v>
      </c>
      <c r="C106" s="297"/>
      <c r="D106" s="297"/>
      <c r="E106" s="134"/>
      <c r="F106" s="167"/>
      <c r="G106" s="135"/>
      <c r="H106" s="69"/>
      <c r="I106" s="136">
        <f t="shared" ref="I106:J106" si="38">AVERAGE(I90:I105)</f>
        <v>14.25</v>
      </c>
      <c r="J106" s="137">
        <f t="shared" si="38"/>
        <v>3600</v>
      </c>
      <c r="K106" s="138">
        <f t="shared" ref="K106" si="39">J106/I106</f>
        <v>252.63157894736841</v>
      </c>
      <c r="L106" s="136">
        <f t="shared" ref="L106:M106" si="40">AVERAGE(L90:L105)</f>
        <v>14.25</v>
      </c>
      <c r="M106" s="137">
        <f t="shared" si="40"/>
        <v>3125.8505600623871</v>
      </c>
      <c r="N106" s="138">
        <f t="shared" ref="N106:N112" si="41">M106/L106</f>
        <v>219.35793403946576</v>
      </c>
      <c r="O106" s="139">
        <f t="shared" ref="O106:O112" si="42">L106-I106</f>
        <v>0</v>
      </c>
      <c r="P106" s="140">
        <f t="shared" ref="P106:P112" si="43">N106-K106</f>
        <v>-33.27364490790265</v>
      </c>
      <c r="Q106" s="141">
        <f t="shared" ref="Q106:Q112" si="44">N106/K106</f>
        <v>0.86829182223955204</v>
      </c>
      <c r="R106" s="308"/>
      <c r="S106" s="142">
        <f>S90</f>
        <v>0.70856481481481481</v>
      </c>
      <c r="T106" s="143">
        <f>INDEX(T90:T105,COUNTA(T90:T105))</f>
        <v>0.81597222222222221</v>
      </c>
      <c r="U106" s="144"/>
      <c r="V106" s="166"/>
      <c r="W106" s="167"/>
      <c r="X106" s="138"/>
      <c r="Y106" s="298"/>
      <c r="Z106" s="299"/>
      <c r="AA106" s="168">
        <f t="shared" ref="AA106:AA112" si="45">M106-J106</f>
        <v>-474.1494399376129</v>
      </c>
      <c r="AB106" s="141">
        <f t="shared" ref="AB106:AB112" si="46">M106/J106</f>
        <v>0.86829182223955192</v>
      </c>
      <c r="AC106" s="292"/>
    </row>
    <row r="107" spans="1:29" ht="15.75" customHeight="1">
      <c r="A107" s="311" t="s">
        <v>144</v>
      </c>
      <c r="B107" s="114" t="s">
        <v>120</v>
      </c>
      <c r="C107" s="304" t="s">
        <v>150</v>
      </c>
      <c r="D107" s="305"/>
      <c r="E107" s="147">
        <v>17.89</v>
      </c>
      <c r="F107" s="97">
        <v>500</v>
      </c>
      <c r="G107" s="148">
        <f t="shared" ref="G107:G112" si="47">E107*F107</f>
        <v>8945</v>
      </c>
      <c r="H107" s="149">
        <v>2</v>
      </c>
      <c r="I107" s="150">
        <v>4</v>
      </c>
      <c r="J107" s="151">
        <v>3300</v>
      </c>
      <c r="K107" s="152">
        <f>J107/I107</f>
        <v>825</v>
      </c>
      <c r="L107" s="153">
        <v>4</v>
      </c>
      <c r="M107" s="151">
        <f t="shared" ref="M107:M112" si="48">F107/V107*60</f>
        <v>2955.6650246305453</v>
      </c>
      <c r="N107" s="152">
        <f t="shared" si="41"/>
        <v>738.91625615763633</v>
      </c>
      <c r="O107" s="154">
        <f t="shared" si="42"/>
        <v>0</v>
      </c>
      <c r="P107" s="155">
        <f t="shared" si="43"/>
        <v>-86.083743842363674</v>
      </c>
      <c r="Q107" s="156">
        <f t="shared" si="44"/>
        <v>0.8956560680698622</v>
      </c>
      <c r="R107" s="306">
        <f>Q123</f>
        <v>0.89226416252987384</v>
      </c>
      <c r="S107" s="157">
        <v>0.70833333333333337</v>
      </c>
      <c r="T107" s="158">
        <v>0.71538194444444447</v>
      </c>
      <c r="U107" s="159"/>
      <c r="V107" s="160">
        <v>10.149999999999988</v>
      </c>
      <c r="W107" s="161"/>
      <c r="X107" s="162"/>
      <c r="Y107" s="309"/>
      <c r="Z107" s="310"/>
      <c r="AA107" s="115">
        <f t="shared" si="45"/>
        <v>-344.3349753694547</v>
      </c>
      <c r="AB107" s="156">
        <f t="shared" si="46"/>
        <v>0.8956560680698622</v>
      </c>
      <c r="AC107" s="290">
        <f>AB123</f>
        <v>0.89226416252987395</v>
      </c>
    </row>
    <row r="108" spans="1:29" ht="15.75" customHeight="1">
      <c r="A108" s="312"/>
      <c r="B108" s="100" t="s">
        <v>120</v>
      </c>
      <c r="C108" s="293" t="s">
        <v>147</v>
      </c>
      <c r="D108" s="294"/>
      <c r="E108" s="101">
        <v>22.28</v>
      </c>
      <c r="F108" s="102">
        <v>1685</v>
      </c>
      <c r="G108" s="103">
        <f t="shared" si="47"/>
        <v>37541.800000000003</v>
      </c>
      <c r="H108" s="26"/>
      <c r="I108" s="104">
        <v>5</v>
      </c>
      <c r="J108" s="105">
        <v>3300</v>
      </c>
      <c r="K108" s="106">
        <f t="shared" ref="K108:K112" si="49">J108/I108</f>
        <v>660</v>
      </c>
      <c r="L108" s="107">
        <v>5</v>
      </c>
      <c r="M108" s="105">
        <f t="shared" si="48"/>
        <v>2947.521865889219</v>
      </c>
      <c r="N108" s="106">
        <f t="shared" si="41"/>
        <v>589.50437317784383</v>
      </c>
      <c r="O108" s="108">
        <f t="shared" si="42"/>
        <v>0</v>
      </c>
      <c r="P108" s="109">
        <f t="shared" si="43"/>
        <v>-70.495626822156169</v>
      </c>
      <c r="Q108" s="110">
        <f t="shared" si="44"/>
        <v>0.89318844420885424</v>
      </c>
      <c r="R108" s="307"/>
      <c r="S108" s="47">
        <v>0.71875</v>
      </c>
      <c r="T108" s="48">
        <v>0.74256944444444439</v>
      </c>
      <c r="U108" s="111">
        <v>4.8499999999999588</v>
      </c>
      <c r="V108" s="112">
        <v>34.299999999999926</v>
      </c>
      <c r="W108" s="113"/>
      <c r="X108" s="116"/>
      <c r="Y108" s="295"/>
      <c r="Z108" s="296"/>
      <c r="AA108" s="117">
        <f t="shared" si="45"/>
        <v>-352.47813411078096</v>
      </c>
      <c r="AB108" s="110">
        <f t="shared" si="46"/>
        <v>0.89318844420885424</v>
      </c>
      <c r="AC108" s="291"/>
    </row>
    <row r="109" spans="1:29" ht="15.75" customHeight="1">
      <c r="A109" s="312"/>
      <c r="B109" s="100" t="s">
        <v>120</v>
      </c>
      <c r="C109" s="293" t="s">
        <v>145</v>
      </c>
      <c r="D109" s="294"/>
      <c r="E109" s="101">
        <v>16.7</v>
      </c>
      <c r="F109" s="102">
        <v>1728</v>
      </c>
      <c r="G109" s="103">
        <f t="shared" si="47"/>
        <v>28857.599999999999</v>
      </c>
      <c r="H109" s="26"/>
      <c r="I109" s="104">
        <v>3</v>
      </c>
      <c r="J109" s="105">
        <v>3300</v>
      </c>
      <c r="K109" s="106">
        <f t="shared" si="49"/>
        <v>1100</v>
      </c>
      <c r="L109" s="107">
        <v>3</v>
      </c>
      <c r="M109" s="105">
        <f t="shared" si="48"/>
        <v>2951.0436432637612</v>
      </c>
      <c r="N109" s="106">
        <f t="shared" si="41"/>
        <v>983.68121442125369</v>
      </c>
      <c r="O109" s="108">
        <f t="shared" si="42"/>
        <v>0</v>
      </c>
      <c r="P109" s="109">
        <f t="shared" si="43"/>
        <v>-116.31878557874631</v>
      </c>
      <c r="Q109" s="110">
        <f t="shared" si="44"/>
        <v>0.89425564947386693</v>
      </c>
      <c r="R109" s="307"/>
      <c r="S109" s="47">
        <v>0.74583333333333335</v>
      </c>
      <c r="T109" s="48">
        <v>0.77023148148148146</v>
      </c>
      <c r="U109" s="111">
        <v>4.7000000000000952</v>
      </c>
      <c r="V109" s="112">
        <v>35.133333333333283</v>
      </c>
      <c r="W109" s="113"/>
      <c r="X109" s="116"/>
      <c r="Y109" s="295"/>
      <c r="Z109" s="296"/>
      <c r="AA109" s="117">
        <f t="shared" si="45"/>
        <v>-348.95635673623883</v>
      </c>
      <c r="AB109" s="110">
        <f t="shared" si="46"/>
        <v>0.89425564947386704</v>
      </c>
      <c r="AC109" s="291"/>
    </row>
    <row r="110" spans="1:29" ht="15.75" customHeight="1">
      <c r="A110" s="312"/>
      <c r="B110" s="100" t="s">
        <v>120</v>
      </c>
      <c r="C110" s="293" t="s">
        <v>217</v>
      </c>
      <c r="D110" s="294"/>
      <c r="E110" s="101">
        <v>22.48</v>
      </c>
      <c r="F110" s="102">
        <v>2739</v>
      </c>
      <c r="G110" s="103">
        <f t="shared" si="47"/>
        <v>61572.72</v>
      </c>
      <c r="H110" s="26"/>
      <c r="I110" s="104">
        <v>5</v>
      </c>
      <c r="J110" s="105">
        <v>3000</v>
      </c>
      <c r="K110" s="106">
        <f t="shared" si="49"/>
        <v>600</v>
      </c>
      <c r="L110" s="107">
        <v>5</v>
      </c>
      <c r="M110" s="105">
        <f t="shared" si="48"/>
        <v>2659.9406528189929</v>
      </c>
      <c r="N110" s="106">
        <f t="shared" si="41"/>
        <v>531.98813056379856</v>
      </c>
      <c r="O110" s="108">
        <f t="shared" si="42"/>
        <v>0</v>
      </c>
      <c r="P110" s="109">
        <f t="shared" si="43"/>
        <v>-68.011869436201437</v>
      </c>
      <c r="Q110" s="110">
        <f t="shared" si="44"/>
        <v>0.88664688427299765</v>
      </c>
      <c r="R110" s="307"/>
      <c r="S110" s="47">
        <v>0.77376157407407409</v>
      </c>
      <c r="T110" s="48">
        <v>0.81666666666666665</v>
      </c>
      <c r="U110" s="111">
        <v>5.0833333333333819</v>
      </c>
      <c r="V110" s="112">
        <v>61.783333333333289</v>
      </c>
      <c r="W110" s="113"/>
      <c r="X110" s="116"/>
      <c r="Y110" s="295"/>
      <c r="Z110" s="296"/>
      <c r="AA110" s="117">
        <f t="shared" si="45"/>
        <v>-340.05934718100707</v>
      </c>
      <c r="AB110" s="110">
        <f t="shared" si="46"/>
        <v>0.88664688427299765</v>
      </c>
      <c r="AC110" s="291"/>
    </row>
    <row r="111" spans="1:29" ht="15.75" customHeight="1">
      <c r="A111" s="312"/>
      <c r="B111" s="100" t="s">
        <v>120</v>
      </c>
      <c r="C111" s="293" t="s">
        <v>148</v>
      </c>
      <c r="D111" s="294"/>
      <c r="E111" s="101">
        <v>24.54</v>
      </c>
      <c r="F111" s="102">
        <v>2607</v>
      </c>
      <c r="G111" s="103">
        <f t="shared" si="47"/>
        <v>63975.78</v>
      </c>
      <c r="H111" s="13"/>
      <c r="I111" s="104">
        <v>4</v>
      </c>
      <c r="J111" s="105">
        <v>3000</v>
      </c>
      <c r="K111" s="106">
        <f t="shared" si="49"/>
        <v>750</v>
      </c>
      <c r="L111" s="118">
        <v>4</v>
      </c>
      <c r="M111" s="105">
        <f t="shared" si="48"/>
        <v>2660.9583215196994</v>
      </c>
      <c r="N111" s="106">
        <f t="shared" si="41"/>
        <v>665.23958037992486</v>
      </c>
      <c r="O111" s="108">
        <f t="shared" si="42"/>
        <v>0</v>
      </c>
      <c r="P111" s="109">
        <f t="shared" si="43"/>
        <v>-84.76041962007514</v>
      </c>
      <c r="Q111" s="110">
        <f t="shared" si="44"/>
        <v>0.88698610717323312</v>
      </c>
      <c r="R111" s="307"/>
      <c r="S111" s="47">
        <v>0.82028935185185181</v>
      </c>
      <c r="T111" s="48">
        <v>0.86111111111111116</v>
      </c>
      <c r="U111" s="111">
        <v>5.2166666666666295</v>
      </c>
      <c r="V111" s="112">
        <v>58.783333333333459</v>
      </c>
      <c r="W111" s="113">
        <v>0.86111111111111116</v>
      </c>
      <c r="X111" s="116">
        <v>0.90023148148148147</v>
      </c>
      <c r="Y111" s="295"/>
      <c r="Z111" s="296"/>
      <c r="AA111" s="117">
        <f t="shared" si="45"/>
        <v>-339.04167848030056</v>
      </c>
      <c r="AB111" s="110">
        <f t="shared" si="46"/>
        <v>0.88698610717323312</v>
      </c>
      <c r="AC111" s="291"/>
    </row>
    <row r="112" spans="1:29" ht="15.75" customHeight="1">
      <c r="A112" s="312"/>
      <c r="B112" s="100" t="s">
        <v>120</v>
      </c>
      <c r="C112" s="293" t="s">
        <v>150</v>
      </c>
      <c r="D112" s="294"/>
      <c r="E112" s="101">
        <v>17.89</v>
      </c>
      <c r="F112" s="102">
        <v>4221</v>
      </c>
      <c r="G112" s="121">
        <f t="shared" si="47"/>
        <v>75513.69</v>
      </c>
      <c r="H112" s="122"/>
      <c r="I112" s="104">
        <v>4</v>
      </c>
      <c r="J112" s="105">
        <v>3300</v>
      </c>
      <c r="K112" s="106">
        <f t="shared" si="49"/>
        <v>825</v>
      </c>
      <c r="L112" s="107">
        <v>4</v>
      </c>
      <c r="M112" s="105">
        <f t="shared" si="48"/>
        <v>2956.3424124513595</v>
      </c>
      <c r="N112" s="106">
        <f t="shared" si="41"/>
        <v>739.08560311283986</v>
      </c>
      <c r="O112" s="108">
        <f t="shared" si="42"/>
        <v>0</v>
      </c>
      <c r="P112" s="109">
        <f t="shared" si="43"/>
        <v>-85.914396887160137</v>
      </c>
      <c r="Q112" s="110">
        <f t="shared" si="44"/>
        <v>0.89586133710647253</v>
      </c>
      <c r="R112" s="307"/>
      <c r="S112" s="47">
        <v>0.90023148148148147</v>
      </c>
      <c r="T112" s="48">
        <v>0.95972222222222225</v>
      </c>
      <c r="U112" s="111">
        <v>56.333333333333243</v>
      </c>
      <c r="V112" s="112">
        <v>85.666666666666742</v>
      </c>
      <c r="W112" s="113"/>
      <c r="X112" s="116"/>
      <c r="Y112" s="295"/>
      <c r="Z112" s="296"/>
      <c r="AA112" s="117">
        <f t="shared" si="45"/>
        <v>-343.65758754864055</v>
      </c>
      <c r="AB112" s="110">
        <f t="shared" si="46"/>
        <v>0.89586133710647253</v>
      </c>
      <c r="AC112" s="291"/>
    </row>
    <row r="113" spans="1:29" ht="15.75" customHeight="1">
      <c r="A113" s="312"/>
      <c r="B113" s="100"/>
      <c r="C113" s="293"/>
      <c r="D113" s="294"/>
      <c r="E113" s="101"/>
      <c r="F113" s="102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307"/>
      <c r="S113" s="47"/>
      <c r="T113" s="48"/>
      <c r="U113" s="111"/>
      <c r="V113" s="112"/>
      <c r="W113" s="113"/>
      <c r="X113" s="116"/>
      <c r="Y113" s="295"/>
      <c r="Z113" s="296"/>
      <c r="AA113" s="117"/>
      <c r="AB113" s="110"/>
      <c r="AC113" s="291"/>
    </row>
    <row r="114" spans="1:29" ht="15.75" customHeight="1">
      <c r="A114" s="312"/>
      <c r="B114" s="100"/>
      <c r="C114" s="293"/>
      <c r="D114" s="294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07"/>
      <c r="S114" s="47"/>
      <c r="T114" s="48"/>
      <c r="U114" s="111"/>
      <c r="V114" s="112"/>
      <c r="W114" s="113"/>
      <c r="X114" s="116"/>
      <c r="Y114" s="295"/>
      <c r="Z114" s="296"/>
      <c r="AA114" s="117"/>
      <c r="AB114" s="110"/>
      <c r="AC114" s="291"/>
    </row>
    <row r="115" spans="1:29" ht="15.75" customHeight="1">
      <c r="A115" s="312"/>
      <c r="B115" s="100"/>
      <c r="C115" s="293"/>
      <c r="D115" s="294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07"/>
      <c r="S115" s="47"/>
      <c r="T115" s="48"/>
      <c r="U115" s="111"/>
      <c r="V115" s="112"/>
      <c r="W115" s="113"/>
      <c r="X115" s="116"/>
      <c r="Y115" s="295"/>
      <c r="Z115" s="296"/>
      <c r="AA115" s="117"/>
      <c r="AB115" s="110"/>
      <c r="AC115" s="291"/>
    </row>
    <row r="116" spans="1:29" ht="15.75" customHeight="1">
      <c r="A116" s="312"/>
      <c r="B116" s="100"/>
      <c r="C116" s="293"/>
      <c r="D116" s="294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07"/>
      <c r="S116" s="47"/>
      <c r="T116" s="48"/>
      <c r="U116" s="111"/>
      <c r="V116" s="112"/>
      <c r="W116" s="113"/>
      <c r="X116" s="116"/>
      <c r="Y116" s="295"/>
      <c r="Z116" s="296"/>
      <c r="AA116" s="117"/>
      <c r="AB116" s="110"/>
      <c r="AC116" s="291"/>
    </row>
    <row r="117" spans="1:29" ht="15.75" customHeight="1">
      <c r="A117" s="312"/>
      <c r="B117" s="100"/>
      <c r="C117" s="293"/>
      <c r="D117" s="294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07"/>
      <c r="S117" s="47"/>
      <c r="T117" s="48"/>
      <c r="U117" s="111"/>
      <c r="V117" s="112"/>
      <c r="W117" s="113"/>
      <c r="X117" s="116"/>
      <c r="Y117" s="295"/>
      <c r="Z117" s="296"/>
      <c r="AA117" s="117"/>
      <c r="AB117" s="110"/>
      <c r="AC117" s="291"/>
    </row>
    <row r="118" spans="1:29" ht="15.75" customHeight="1">
      <c r="A118" s="312"/>
      <c r="B118" s="100"/>
      <c r="C118" s="293"/>
      <c r="D118" s="294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07"/>
      <c r="S118" s="47"/>
      <c r="T118" s="48"/>
      <c r="U118" s="111"/>
      <c r="V118" s="112"/>
      <c r="W118" s="113"/>
      <c r="X118" s="116"/>
      <c r="Y118" s="295"/>
      <c r="Z118" s="296"/>
      <c r="AA118" s="117"/>
      <c r="AB118" s="110"/>
      <c r="AC118" s="291"/>
    </row>
    <row r="119" spans="1:29" ht="15.75" customHeight="1">
      <c r="A119" s="312"/>
      <c r="B119" s="100"/>
      <c r="C119" s="293"/>
      <c r="D119" s="294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07"/>
      <c r="S119" s="47"/>
      <c r="T119" s="48"/>
      <c r="U119" s="111"/>
      <c r="V119" s="112"/>
      <c r="W119" s="113"/>
      <c r="X119" s="116"/>
      <c r="Y119" s="295"/>
      <c r="Z119" s="296"/>
      <c r="AA119" s="117"/>
      <c r="AB119" s="110"/>
      <c r="AC119" s="291"/>
    </row>
    <row r="120" spans="1:29" ht="15.75" customHeight="1">
      <c r="A120" s="312"/>
      <c r="B120" s="100"/>
      <c r="C120" s="293"/>
      <c r="D120" s="294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07"/>
      <c r="S120" s="47"/>
      <c r="T120" s="48"/>
      <c r="U120" s="111"/>
      <c r="V120" s="112"/>
      <c r="W120" s="113"/>
      <c r="X120" s="116"/>
      <c r="Y120" s="295"/>
      <c r="Z120" s="296"/>
      <c r="AA120" s="117"/>
      <c r="AB120" s="110"/>
      <c r="AC120" s="291"/>
    </row>
    <row r="121" spans="1:29" ht="15.75" customHeight="1">
      <c r="A121" s="312"/>
      <c r="B121" s="100"/>
      <c r="C121" s="293"/>
      <c r="D121" s="294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07"/>
      <c r="S121" s="47"/>
      <c r="T121" s="48"/>
      <c r="U121" s="111"/>
      <c r="V121" s="112"/>
      <c r="W121" s="113"/>
      <c r="X121" s="116"/>
      <c r="Y121" s="295"/>
      <c r="Z121" s="296"/>
      <c r="AA121" s="117"/>
      <c r="AB121" s="110"/>
      <c r="AC121" s="291"/>
    </row>
    <row r="122" spans="1:29" ht="15.75" customHeight="1">
      <c r="A122" s="312"/>
      <c r="B122" s="100"/>
      <c r="C122" s="293"/>
      <c r="D122" s="294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07"/>
      <c r="S122" s="119"/>
      <c r="T122" s="120"/>
      <c r="U122" s="130"/>
      <c r="V122" s="131"/>
      <c r="W122" s="126"/>
      <c r="X122" s="127"/>
      <c r="Y122" s="295"/>
      <c r="Z122" s="296"/>
      <c r="AA122" s="165"/>
      <c r="AB122" s="125"/>
      <c r="AC122" s="291"/>
    </row>
    <row r="123" spans="1:29" ht="15.75" customHeight="1" thickBot="1">
      <c r="A123" s="313"/>
      <c r="B123" s="133" t="s">
        <v>117</v>
      </c>
      <c r="C123" s="297"/>
      <c r="D123" s="297"/>
      <c r="E123" s="134"/>
      <c r="F123" s="99"/>
      <c r="G123" s="135"/>
      <c r="H123" s="69"/>
      <c r="I123" s="136">
        <f t="shared" ref="I123:J123" si="50">AVERAGE(I107:I122)</f>
        <v>4.166666666666667</v>
      </c>
      <c r="J123" s="137">
        <f t="shared" si="50"/>
        <v>3200</v>
      </c>
      <c r="K123" s="138">
        <f t="shared" ref="K123" si="51">J123/I123</f>
        <v>768</v>
      </c>
      <c r="L123" s="136">
        <f t="shared" ref="L123:M123" si="52">AVERAGE(L107:L122)</f>
        <v>4.166666666666667</v>
      </c>
      <c r="M123" s="137">
        <f t="shared" si="52"/>
        <v>2855.2453200955965</v>
      </c>
      <c r="N123" s="138">
        <f>M123/L123</f>
        <v>685.25887682294308</v>
      </c>
      <c r="O123" s="139">
        <f>L123-I123</f>
        <v>0</v>
      </c>
      <c r="P123" s="140">
        <f>N123-K123</f>
        <v>-82.74112317705692</v>
      </c>
      <c r="Q123" s="141">
        <f>N123/K123</f>
        <v>0.89226416252987384</v>
      </c>
      <c r="R123" s="308"/>
      <c r="S123" s="142">
        <f>S107</f>
        <v>0.70833333333333337</v>
      </c>
      <c r="T123" s="143">
        <f>INDEX(T107:T122,COUNTA(T107:T122))</f>
        <v>0.95972222222222225</v>
      </c>
      <c r="U123" s="144"/>
      <c r="V123" s="166"/>
      <c r="W123" s="99"/>
      <c r="X123" s="69"/>
      <c r="Y123" s="298"/>
      <c r="Z123" s="299"/>
      <c r="AA123" s="168">
        <f>M123-J123</f>
        <v>-344.75467990440347</v>
      </c>
      <c r="AB123" s="141">
        <f>M123/J123</f>
        <v>0.89226416252987395</v>
      </c>
      <c r="AC123" s="292"/>
    </row>
    <row r="124" spans="1:29" ht="15.75" customHeight="1">
      <c r="A124" s="300" t="s">
        <v>149</v>
      </c>
      <c r="B124" s="114" t="s">
        <v>120</v>
      </c>
      <c r="C124" s="304" t="s">
        <v>146</v>
      </c>
      <c r="D124" s="305"/>
      <c r="E124" s="147">
        <v>18.18</v>
      </c>
      <c r="F124" s="97">
        <v>838</v>
      </c>
      <c r="G124" s="148">
        <f t="shared" ref="G124:G126" si="53">E124*F124</f>
        <v>15234.84</v>
      </c>
      <c r="H124" s="149"/>
      <c r="I124" s="150">
        <v>4</v>
      </c>
      <c r="J124" s="151">
        <v>3300</v>
      </c>
      <c r="K124" s="152">
        <f>J124/I124</f>
        <v>825</v>
      </c>
      <c r="L124" s="153">
        <v>4</v>
      </c>
      <c r="M124" s="151">
        <f>F124/V124*60</f>
        <v>2946.0937500000177</v>
      </c>
      <c r="N124" s="152">
        <f>M124/L124</f>
        <v>736.52343750000443</v>
      </c>
      <c r="O124" s="154">
        <f>L124-I124</f>
        <v>0</v>
      </c>
      <c r="P124" s="155">
        <f>N124-K124</f>
        <v>-88.476562499995566</v>
      </c>
      <c r="Q124" s="156">
        <f>N124/K124</f>
        <v>0.89275568181818721</v>
      </c>
      <c r="R124" s="306">
        <f>Q140</f>
        <v>0.87462436126838461</v>
      </c>
      <c r="S124" s="157">
        <v>0.70833333333333337</v>
      </c>
      <c r="T124" s="158">
        <v>0.72018518518518515</v>
      </c>
      <c r="U124" s="159"/>
      <c r="V124" s="160">
        <v>17.066666666666563</v>
      </c>
      <c r="W124" s="161"/>
      <c r="X124" s="162"/>
      <c r="Y124" s="309"/>
      <c r="Z124" s="310"/>
      <c r="AA124" s="115">
        <f>M124-J124</f>
        <v>-353.90624999998226</v>
      </c>
      <c r="AB124" s="156">
        <f>M124/J124</f>
        <v>0.89275568181818721</v>
      </c>
      <c r="AC124" s="290">
        <f>AB140</f>
        <v>0.87462436126838461</v>
      </c>
    </row>
    <row r="125" spans="1:29" ht="15.75" customHeight="1">
      <c r="A125" s="301"/>
      <c r="B125" s="100" t="s">
        <v>120</v>
      </c>
      <c r="C125" s="293" t="s">
        <v>233</v>
      </c>
      <c r="D125" s="294"/>
      <c r="E125" s="101">
        <v>17.260000000000002</v>
      </c>
      <c r="F125" s="102">
        <v>4415</v>
      </c>
      <c r="G125" s="103">
        <f t="shared" si="53"/>
        <v>76202.900000000009</v>
      </c>
      <c r="H125" s="26"/>
      <c r="I125" s="104">
        <v>4</v>
      </c>
      <c r="J125" s="105">
        <v>3300</v>
      </c>
      <c r="K125" s="106">
        <f t="shared" ref="K125:K163" si="54">J125/I125</f>
        <v>825</v>
      </c>
      <c r="L125" s="107">
        <v>4</v>
      </c>
      <c r="M125" s="105">
        <f>F125/V125*60</f>
        <v>2764.173913043478</v>
      </c>
      <c r="N125" s="106">
        <f>M125/L125</f>
        <v>691.04347826086951</v>
      </c>
      <c r="O125" s="108">
        <f>L125-I125</f>
        <v>0</v>
      </c>
      <c r="P125" s="109">
        <f>N125-K125</f>
        <v>-133.95652173913049</v>
      </c>
      <c r="Q125" s="110">
        <f>N125/K125</f>
        <v>0.8376284584980237</v>
      </c>
      <c r="R125" s="307"/>
      <c r="S125" s="47">
        <v>0.72372685185185182</v>
      </c>
      <c r="T125" s="48">
        <v>0.79027777777777775</v>
      </c>
      <c r="U125" s="111">
        <v>5.0999999999999979</v>
      </c>
      <c r="V125" s="112">
        <v>95.833333333333343</v>
      </c>
      <c r="W125" s="113"/>
      <c r="X125" s="116"/>
      <c r="Y125" s="295"/>
      <c r="Z125" s="296"/>
      <c r="AA125" s="117">
        <f>M125-J125</f>
        <v>-535.82608695652198</v>
      </c>
      <c r="AB125" s="110">
        <f>M125/J125</f>
        <v>0.8376284584980237</v>
      </c>
      <c r="AC125" s="291"/>
    </row>
    <row r="126" spans="1:29" ht="15.75" customHeight="1">
      <c r="A126" s="301"/>
      <c r="B126" s="100" t="s">
        <v>120</v>
      </c>
      <c r="C126" s="293" t="s">
        <v>151</v>
      </c>
      <c r="D126" s="294"/>
      <c r="E126" s="101">
        <v>16.66</v>
      </c>
      <c r="F126" s="102">
        <v>7273</v>
      </c>
      <c r="G126" s="103">
        <f t="shared" si="53"/>
        <v>121168.18000000001</v>
      </c>
      <c r="H126" s="26"/>
      <c r="I126" s="104">
        <v>4</v>
      </c>
      <c r="J126" s="105">
        <v>3300</v>
      </c>
      <c r="K126" s="106">
        <f t="shared" si="54"/>
        <v>825</v>
      </c>
      <c r="L126" s="107">
        <v>4</v>
      </c>
      <c r="M126" s="105">
        <f>F126/V126*60</f>
        <v>2948.513513513511</v>
      </c>
      <c r="N126" s="106">
        <f>M126/L126</f>
        <v>737.12837837837776</v>
      </c>
      <c r="O126" s="108">
        <f>L126-I126</f>
        <v>0</v>
      </c>
      <c r="P126" s="109">
        <f>N126-K126</f>
        <v>-87.871621621622239</v>
      </c>
      <c r="Q126" s="110">
        <f>N126/K126</f>
        <v>0.8934889434889427</v>
      </c>
      <c r="R126" s="307"/>
      <c r="S126" s="47">
        <v>0.79374999999999996</v>
      </c>
      <c r="T126" s="48">
        <v>0.89652777777777781</v>
      </c>
      <c r="U126" s="111">
        <v>4.9999999999999822</v>
      </c>
      <c r="V126" s="112">
        <v>148.00000000000011</v>
      </c>
      <c r="W126" s="113"/>
      <c r="X126" s="116"/>
      <c r="Y126" s="295"/>
      <c r="Z126" s="296"/>
      <c r="AA126" s="117">
        <f>M126-J126</f>
        <v>-351.48648648648896</v>
      </c>
      <c r="AB126" s="110">
        <f>M126/J126</f>
        <v>0.8934889434889427</v>
      </c>
      <c r="AC126" s="291"/>
    </row>
    <row r="127" spans="1:29" ht="15.75" customHeight="1">
      <c r="A127" s="301"/>
      <c r="B127" s="100"/>
      <c r="C127" s="293"/>
      <c r="D127" s="294"/>
      <c r="E127" s="101"/>
      <c r="F127" s="102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307"/>
      <c r="S127" s="47"/>
      <c r="T127" s="48"/>
      <c r="U127" s="111"/>
      <c r="V127" s="112"/>
      <c r="W127" s="113"/>
      <c r="X127" s="116"/>
      <c r="Y127" s="295"/>
      <c r="Z127" s="296"/>
      <c r="AA127" s="117"/>
      <c r="AB127" s="110"/>
      <c r="AC127" s="291"/>
    </row>
    <row r="128" spans="1:29" ht="15.75" customHeight="1">
      <c r="A128" s="302"/>
      <c r="B128" s="100"/>
      <c r="C128" s="293"/>
      <c r="D128" s="294"/>
      <c r="E128" s="101"/>
      <c r="F128" s="102"/>
      <c r="G128" s="103"/>
      <c r="H128" s="13"/>
      <c r="I128" s="104"/>
      <c r="J128" s="105"/>
      <c r="K128" s="106"/>
      <c r="L128" s="118"/>
      <c r="M128" s="105"/>
      <c r="N128" s="106"/>
      <c r="O128" s="108"/>
      <c r="P128" s="109"/>
      <c r="Q128" s="110"/>
      <c r="R128" s="307"/>
      <c r="S128" s="47"/>
      <c r="T128" s="48"/>
      <c r="U128" s="111"/>
      <c r="V128" s="112"/>
      <c r="W128" s="113"/>
      <c r="X128" s="116"/>
      <c r="Y128" s="295"/>
      <c r="Z128" s="296"/>
      <c r="AA128" s="117"/>
      <c r="AB128" s="110"/>
      <c r="AC128" s="291"/>
    </row>
    <row r="129" spans="1:29" ht="15.75" customHeight="1">
      <c r="A129" s="302"/>
      <c r="B129" s="100"/>
      <c r="C129" s="293"/>
      <c r="D129" s="294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07"/>
      <c r="S129" s="47"/>
      <c r="T129" s="48"/>
      <c r="U129" s="111"/>
      <c r="V129" s="112"/>
      <c r="W129" s="113"/>
      <c r="X129" s="116"/>
      <c r="Y129" s="295"/>
      <c r="Z129" s="296"/>
      <c r="AA129" s="117"/>
      <c r="AB129" s="110"/>
      <c r="AC129" s="291"/>
    </row>
    <row r="130" spans="1:29" ht="15.75" customHeight="1">
      <c r="A130" s="302"/>
      <c r="B130" s="100"/>
      <c r="C130" s="293"/>
      <c r="D130" s="294"/>
      <c r="E130" s="101"/>
      <c r="F130" s="102"/>
      <c r="G130" s="121"/>
      <c r="H130" s="62"/>
      <c r="I130" s="104"/>
      <c r="J130" s="105"/>
      <c r="K130" s="106"/>
      <c r="L130" s="118"/>
      <c r="M130" s="105"/>
      <c r="N130" s="106"/>
      <c r="O130" s="123"/>
      <c r="P130" s="124"/>
      <c r="Q130" s="125"/>
      <c r="R130" s="307"/>
      <c r="S130" s="47"/>
      <c r="T130" s="48"/>
      <c r="U130" s="111"/>
      <c r="V130" s="112"/>
      <c r="W130" s="113"/>
      <c r="X130" s="116"/>
      <c r="Y130" s="295"/>
      <c r="Z130" s="296"/>
      <c r="AA130" s="117"/>
      <c r="AB130" s="110"/>
      <c r="AC130" s="291"/>
    </row>
    <row r="131" spans="1:29" ht="15.75" customHeight="1">
      <c r="A131" s="302"/>
      <c r="B131" s="100"/>
      <c r="C131" s="293"/>
      <c r="D131" s="294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07"/>
      <c r="S131" s="47"/>
      <c r="T131" s="48"/>
      <c r="U131" s="111"/>
      <c r="V131" s="112"/>
      <c r="W131" s="113"/>
      <c r="X131" s="116"/>
      <c r="Y131" s="295"/>
      <c r="Z131" s="296"/>
      <c r="AA131" s="117"/>
      <c r="AB131" s="110"/>
      <c r="AC131" s="291"/>
    </row>
    <row r="132" spans="1:29" ht="15.75" customHeight="1">
      <c r="A132" s="302"/>
      <c r="B132" s="100"/>
      <c r="C132" s="293"/>
      <c r="D132" s="294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07"/>
      <c r="S132" s="47"/>
      <c r="T132" s="48"/>
      <c r="U132" s="111"/>
      <c r="V132" s="112"/>
      <c r="W132" s="113"/>
      <c r="X132" s="116"/>
      <c r="Y132" s="295"/>
      <c r="Z132" s="296"/>
      <c r="AA132" s="117"/>
      <c r="AB132" s="110"/>
      <c r="AC132" s="291"/>
    </row>
    <row r="133" spans="1:29" ht="15.75" customHeight="1">
      <c r="A133" s="302"/>
      <c r="B133" s="100"/>
      <c r="C133" s="293"/>
      <c r="D133" s="294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07"/>
      <c r="S133" s="47"/>
      <c r="T133" s="48"/>
      <c r="U133" s="111"/>
      <c r="V133" s="112"/>
      <c r="W133" s="113"/>
      <c r="X133" s="116"/>
      <c r="Y133" s="295"/>
      <c r="Z133" s="296"/>
      <c r="AA133" s="117"/>
      <c r="AB133" s="110"/>
      <c r="AC133" s="291"/>
    </row>
    <row r="134" spans="1:29" ht="15.75" customHeight="1">
      <c r="A134" s="302"/>
      <c r="B134" s="100"/>
      <c r="C134" s="293"/>
      <c r="D134" s="294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07"/>
      <c r="S134" s="47"/>
      <c r="T134" s="48"/>
      <c r="U134" s="111"/>
      <c r="V134" s="112"/>
      <c r="W134" s="126"/>
      <c r="X134" s="127"/>
      <c r="Y134" s="295"/>
      <c r="Z134" s="296"/>
      <c r="AA134" s="117"/>
      <c r="AB134" s="110"/>
      <c r="AC134" s="291"/>
    </row>
    <row r="135" spans="1:29" ht="15.75" customHeight="1">
      <c r="A135" s="302"/>
      <c r="B135" s="100"/>
      <c r="C135" s="293"/>
      <c r="D135" s="294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07"/>
      <c r="S135" s="47"/>
      <c r="T135" s="48"/>
      <c r="U135" s="111"/>
      <c r="V135" s="112"/>
      <c r="W135" s="126"/>
      <c r="X135" s="127"/>
      <c r="Y135" s="295"/>
      <c r="Z135" s="296"/>
      <c r="AA135" s="117"/>
      <c r="AB135" s="110"/>
      <c r="AC135" s="291"/>
    </row>
    <row r="136" spans="1:29" ht="15.75" customHeight="1">
      <c r="A136" s="302"/>
      <c r="B136" s="100"/>
      <c r="C136" s="293"/>
      <c r="D136" s="294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07"/>
      <c r="S136" s="47"/>
      <c r="T136" s="48"/>
      <c r="U136" s="111"/>
      <c r="V136" s="112"/>
      <c r="W136" s="126"/>
      <c r="X136" s="127"/>
      <c r="Y136" s="295"/>
      <c r="Z136" s="296"/>
      <c r="AA136" s="117"/>
      <c r="AB136" s="110"/>
      <c r="AC136" s="291"/>
    </row>
    <row r="137" spans="1:29" ht="15.75" customHeight="1">
      <c r="A137" s="302"/>
      <c r="B137" s="100"/>
      <c r="C137" s="293"/>
      <c r="D137" s="294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07"/>
      <c r="S137" s="47"/>
      <c r="T137" s="48"/>
      <c r="U137" s="111"/>
      <c r="V137" s="112"/>
      <c r="W137" s="126"/>
      <c r="X137" s="127"/>
      <c r="Y137" s="295"/>
      <c r="Z137" s="296"/>
      <c r="AA137" s="117"/>
      <c r="AB137" s="110"/>
      <c r="AC137" s="291"/>
    </row>
    <row r="138" spans="1:29" ht="15.75" customHeight="1">
      <c r="A138" s="302"/>
      <c r="B138" s="100"/>
      <c r="C138" s="293"/>
      <c r="D138" s="294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07"/>
      <c r="S138" s="47"/>
      <c r="T138" s="48"/>
      <c r="U138" s="111"/>
      <c r="V138" s="112"/>
      <c r="W138" s="126"/>
      <c r="X138" s="127"/>
      <c r="Y138" s="295"/>
      <c r="Z138" s="296"/>
      <c r="AA138" s="117"/>
      <c r="AB138" s="110"/>
      <c r="AC138" s="291"/>
    </row>
    <row r="139" spans="1:29" ht="15.75" customHeight="1">
      <c r="A139" s="302"/>
      <c r="B139" s="100"/>
      <c r="C139" s="293"/>
      <c r="D139" s="294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07"/>
      <c r="S139" s="119"/>
      <c r="T139" s="120"/>
      <c r="U139" s="130"/>
      <c r="V139" s="131"/>
      <c r="W139" s="126"/>
      <c r="X139" s="127"/>
      <c r="Y139" s="295"/>
      <c r="Z139" s="296"/>
      <c r="AA139" s="165"/>
      <c r="AB139" s="125"/>
      <c r="AC139" s="291"/>
    </row>
    <row r="140" spans="1:29" ht="15.75" customHeight="1" thickBot="1">
      <c r="A140" s="303"/>
      <c r="B140" s="133" t="s">
        <v>117</v>
      </c>
      <c r="C140" s="297"/>
      <c r="D140" s="297"/>
      <c r="E140" s="134"/>
      <c r="F140" s="99"/>
      <c r="G140" s="135"/>
      <c r="H140" s="69"/>
      <c r="I140" s="136">
        <f t="shared" ref="I140:J140" si="55">AVERAGE(I124:I139)</f>
        <v>4</v>
      </c>
      <c r="J140" s="137">
        <f t="shared" si="55"/>
        <v>3300</v>
      </c>
      <c r="K140" s="138">
        <f t="shared" ref="K140" si="56">J140/I140</f>
        <v>825</v>
      </c>
      <c r="L140" s="136">
        <f t="shared" ref="L140:M140" si="57">AVERAGE(L124:L139)</f>
        <v>4</v>
      </c>
      <c r="M140" s="137">
        <f t="shared" si="57"/>
        <v>2886.2603921856694</v>
      </c>
      <c r="N140" s="138">
        <f>M140/L140</f>
        <v>721.56509804641735</v>
      </c>
      <c r="O140" s="139">
        <f>L140-I140</f>
        <v>0</v>
      </c>
      <c r="P140" s="140">
        <f>N140-K140</f>
        <v>-103.43490195358265</v>
      </c>
      <c r="Q140" s="141">
        <f>N140/K140</f>
        <v>0.87462436126838461</v>
      </c>
      <c r="R140" s="308"/>
      <c r="S140" s="142">
        <f>S124</f>
        <v>0.70833333333333337</v>
      </c>
      <c r="T140" s="143">
        <f>INDEX(T124:T139,COUNTA(T124:T139))</f>
        <v>0.89652777777777781</v>
      </c>
      <c r="U140" s="144"/>
      <c r="V140" s="166"/>
      <c r="W140" s="99"/>
      <c r="X140" s="69"/>
      <c r="Y140" s="298"/>
      <c r="Z140" s="299"/>
      <c r="AA140" s="168">
        <f>M140-J140</f>
        <v>-413.73960781433061</v>
      </c>
      <c r="AB140" s="141">
        <f>M140/J140</f>
        <v>0.87462436126838461</v>
      </c>
      <c r="AC140" s="292"/>
    </row>
    <row r="141" spans="1:29" ht="15.75" customHeight="1">
      <c r="A141" s="311" t="s">
        <v>152</v>
      </c>
      <c r="B141" s="114" t="s">
        <v>120</v>
      </c>
      <c r="C141" s="304" t="s">
        <v>153</v>
      </c>
      <c r="D141" s="305"/>
      <c r="E141" s="147">
        <v>14.03</v>
      </c>
      <c r="F141" s="97">
        <v>1993</v>
      </c>
      <c r="G141" s="148">
        <f t="shared" ref="G141:G144" si="58">E141*F141</f>
        <v>27961.789999999997</v>
      </c>
      <c r="H141" s="149">
        <v>2</v>
      </c>
      <c r="I141" s="150">
        <v>3</v>
      </c>
      <c r="J141" s="151">
        <v>3000</v>
      </c>
      <c r="K141" s="152">
        <f>J141/I141</f>
        <v>1000</v>
      </c>
      <c r="L141" s="153">
        <v>3</v>
      </c>
      <c r="M141" s="151">
        <f>F141/V141*60</f>
        <v>2685.1796407185639</v>
      </c>
      <c r="N141" s="152">
        <f>M141/L141</f>
        <v>895.05988023952125</v>
      </c>
      <c r="O141" s="154">
        <f>L141-I141</f>
        <v>0</v>
      </c>
      <c r="P141" s="155">
        <f>N141-K141</f>
        <v>-104.94011976047875</v>
      </c>
      <c r="Q141" s="156">
        <f>N141/K141</f>
        <v>0.89505988023952121</v>
      </c>
      <c r="R141" s="306">
        <f>Q157</f>
        <v>0.88688967946597186</v>
      </c>
      <c r="S141" s="157">
        <v>0.70865740740740746</v>
      </c>
      <c r="T141" s="158">
        <v>0.73958333333333337</v>
      </c>
      <c r="U141" s="159"/>
      <c r="V141" s="160">
        <v>44.533333333333317</v>
      </c>
      <c r="W141" s="161"/>
      <c r="X141" s="162"/>
      <c r="Y141" s="309"/>
      <c r="Z141" s="310"/>
      <c r="AA141" s="115">
        <f>M141-J141</f>
        <v>-314.82035928143614</v>
      </c>
      <c r="AB141" s="156">
        <f>M141/J141</f>
        <v>0.89505988023952132</v>
      </c>
      <c r="AC141" s="290">
        <f>AB157</f>
        <v>0.88688967946597197</v>
      </c>
    </row>
    <row r="142" spans="1:29" ht="15.75" customHeight="1">
      <c r="A142" s="312"/>
      <c r="B142" s="100" t="s">
        <v>120</v>
      </c>
      <c r="C142" s="293" t="s">
        <v>154</v>
      </c>
      <c r="D142" s="294"/>
      <c r="E142" s="101">
        <v>18.18</v>
      </c>
      <c r="F142" s="102">
        <v>1910</v>
      </c>
      <c r="G142" s="103">
        <f t="shared" si="58"/>
        <v>34723.800000000003</v>
      </c>
      <c r="H142" s="26"/>
      <c r="I142" s="104">
        <v>4</v>
      </c>
      <c r="J142" s="105">
        <v>3000</v>
      </c>
      <c r="K142" s="106">
        <f t="shared" si="54"/>
        <v>750</v>
      </c>
      <c r="L142" s="107">
        <v>4</v>
      </c>
      <c r="M142" s="105">
        <f>F142/V142*60</f>
        <v>2686.9871043376352</v>
      </c>
      <c r="N142" s="106">
        <f>M142/L142</f>
        <v>671.74677608440879</v>
      </c>
      <c r="O142" s="108">
        <f>L142-I142</f>
        <v>0</v>
      </c>
      <c r="P142" s="109">
        <f>N142-K142</f>
        <v>-78.253223915591207</v>
      </c>
      <c r="Q142" s="110">
        <f>N142/K142</f>
        <v>0.89566236811254507</v>
      </c>
      <c r="R142" s="307"/>
      <c r="S142" s="47">
        <v>0.75024305555555559</v>
      </c>
      <c r="T142" s="48">
        <v>0.77986111111111112</v>
      </c>
      <c r="U142" s="111">
        <v>15.350000000000001</v>
      </c>
      <c r="V142" s="112">
        <v>42.649999999999949</v>
      </c>
      <c r="W142" s="113"/>
      <c r="X142" s="116"/>
      <c r="Y142" s="295"/>
      <c r="Z142" s="296"/>
      <c r="AA142" s="117">
        <f>M142-J142</f>
        <v>-313.01289566236483</v>
      </c>
      <c r="AB142" s="110">
        <f>M142/J142</f>
        <v>0.89566236811254507</v>
      </c>
      <c r="AC142" s="291"/>
    </row>
    <row r="143" spans="1:29" ht="15.75" customHeight="1">
      <c r="A143" s="312"/>
      <c r="B143" s="100" t="s">
        <v>120</v>
      </c>
      <c r="C143" s="293" t="s">
        <v>155</v>
      </c>
      <c r="D143" s="294"/>
      <c r="E143" s="101">
        <v>14.28</v>
      </c>
      <c r="F143" s="102">
        <v>5031</v>
      </c>
      <c r="G143" s="103">
        <f t="shared" si="58"/>
        <v>71842.679999999993</v>
      </c>
      <c r="H143" s="26">
        <v>2</v>
      </c>
      <c r="I143" s="104">
        <v>3</v>
      </c>
      <c r="J143" s="105">
        <v>3600</v>
      </c>
      <c r="K143" s="106">
        <f t="shared" si="54"/>
        <v>1200</v>
      </c>
      <c r="L143" s="107">
        <v>3</v>
      </c>
      <c r="M143" s="105">
        <f>F143/V143*60</f>
        <v>3117.3149741824441</v>
      </c>
      <c r="N143" s="106">
        <f>M143/L143</f>
        <v>1039.1049913941481</v>
      </c>
      <c r="O143" s="108">
        <f>L143-I143</f>
        <v>0</v>
      </c>
      <c r="P143" s="109">
        <f>N143-K143</f>
        <v>-160.8950086058519</v>
      </c>
      <c r="Q143" s="110">
        <f>N143/K143</f>
        <v>0.86592082616179011</v>
      </c>
      <c r="R143" s="307"/>
      <c r="S143" s="47">
        <v>0.79039351851851847</v>
      </c>
      <c r="T143" s="48">
        <v>0.85763888888888884</v>
      </c>
      <c r="U143" s="111">
        <v>15.166666666666586</v>
      </c>
      <c r="V143" s="112">
        <v>96.833333333333343</v>
      </c>
      <c r="W143" s="113">
        <v>0.85763888888888884</v>
      </c>
      <c r="X143" s="116">
        <v>0.90972222222222221</v>
      </c>
      <c r="Y143" s="295"/>
      <c r="Z143" s="296"/>
      <c r="AA143" s="117">
        <f>M143-J143</f>
        <v>-482.68502581755592</v>
      </c>
      <c r="AB143" s="110">
        <f>M143/J143</f>
        <v>0.86592082616179</v>
      </c>
      <c r="AC143" s="291"/>
    </row>
    <row r="144" spans="1:29" ht="15.75" customHeight="1">
      <c r="A144" s="312"/>
      <c r="B144" s="100" t="s">
        <v>120</v>
      </c>
      <c r="C144" s="293" t="s">
        <v>153</v>
      </c>
      <c r="D144" s="294"/>
      <c r="E144" s="101">
        <v>14.03</v>
      </c>
      <c r="F144" s="102">
        <v>5079</v>
      </c>
      <c r="G144" s="103">
        <f t="shared" si="58"/>
        <v>71258.37</v>
      </c>
      <c r="H144" s="26"/>
      <c r="I144" s="104">
        <v>3</v>
      </c>
      <c r="J144" s="105">
        <v>3000</v>
      </c>
      <c r="K144" s="106">
        <f t="shared" si="54"/>
        <v>1000</v>
      </c>
      <c r="L144" s="107">
        <v>3</v>
      </c>
      <c r="M144" s="105">
        <f>F144/V144*60</f>
        <v>2685.3282420326032</v>
      </c>
      <c r="N144" s="106">
        <f>M144/L144</f>
        <v>895.10941401086768</v>
      </c>
      <c r="O144" s="108">
        <f>L144-I144</f>
        <v>0</v>
      </c>
      <c r="P144" s="109">
        <f>N144-K144</f>
        <v>-104.89058598913232</v>
      </c>
      <c r="Q144" s="110">
        <f>N144/K144</f>
        <v>0.89510941401086763</v>
      </c>
      <c r="R144" s="307"/>
      <c r="S144" s="47">
        <v>0.90972222222222221</v>
      </c>
      <c r="T144" s="48">
        <v>0.98853009259259261</v>
      </c>
      <c r="U144" s="111">
        <v>75.000000000000057</v>
      </c>
      <c r="V144" s="112">
        <v>113.48333333333338</v>
      </c>
      <c r="W144" s="113"/>
      <c r="X144" s="116"/>
      <c r="Y144" s="295"/>
      <c r="Z144" s="296"/>
      <c r="AA144" s="117">
        <f>M144-J144</f>
        <v>-314.67175796739684</v>
      </c>
      <c r="AB144" s="110">
        <f>M144/J144</f>
        <v>0.89510941401086774</v>
      </c>
      <c r="AC144" s="291"/>
    </row>
    <row r="145" spans="1:29" ht="15.75" customHeight="1">
      <c r="A145" s="312"/>
      <c r="B145" s="100"/>
      <c r="C145" s="293"/>
      <c r="D145" s="294"/>
      <c r="E145" s="101"/>
      <c r="F145" s="102"/>
      <c r="G145" s="103"/>
      <c r="H145" s="13"/>
      <c r="I145" s="104"/>
      <c r="J145" s="105"/>
      <c r="K145" s="106"/>
      <c r="L145" s="118"/>
      <c r="M145" s="105"/>
      <c r="N145" s="106"/>
      <c r="O145" s="108"/>
      <c r="P145" s="109"/>
      <c r="Q145" s="110"/>
      <c r="R145" s="307"/>
      <c r="S145" s="47"/>
      <c r="T145" s="48"/>
      <c r="U145" s="111"/>
      <c r="V145" s="112"/>
      <c r="W145" s="113"/>
      <c r="X145" s="116"/>
      <c r="Y145" s="295"/>
      <c r="Z145" s="296"/>
      <c r="AA145" s="117"/>
      <c r="AB145" s="110"/>
      <c r="AC145" s="291"/>
    </row>
    <row r="146" spans="1:29" ht="15.75" customHeight="1">
      <c r="A146" s="312"/>
      <c r="B146" s="100"/>
      <c r="C146" s="293"/>
      <c r="D146" s="294"/>
      <c r="E146" s="101"/>
      <c r="F146" s="102"/>
      <c r="G146" s="121"/>
      <c r="H146" s="122"/>
      <c r="I146" s="104"/>
      <c r="J146" s="105"/>
      <c r="K146" s="106"/>
      <c r="L146" s="107"/>
      <c r="M146" s="105"/>
      <c r="N146" s="106"/>
      <c r="O146" s="108"/>
      <c r="P146" s="109"/>
      <c r="Q146" s="110"/>
      <c r="R146" s="307"/>
      <c r="S146" s="47"/>
      <c r="T146" s="48"/>
      <c r="U146" s="111"/>
      <c r="V146" s="112"/>
      <c r="W146" s="113"/>
      <c r="X146" s="116"/>
      <c r="Y146" s="295"/>
      <c r="Z146" s="296"/>
      <c r="AA146" s="117"/>
      <c r="AB146" s="110"/>
      <c r="AC146" s="291"/>
    </row>
    <row r="147" spans="1:29" ht="15.75" customHeight="1">
      <c r="A147" s="312"/>
      <c r="B147" s="100"/>
      <c r="C147" s="293"/>
      <c r="D147" s="294"/>
      <c r="E147" s="101"/>
      <c r="F147" s="102"/>
      <c r="G147" s="121"/>
      <c r="H147" s="62"/>
      <c r="I147" s="104"/>
      <c r="J147" s="105"/>
      <c r="K147" s="106"/>
      <c r="L147" s="118"/>
      <c r="M147" s="105"/>
      <c r="N147" s="106"/>
      <c r="O147" s="123"/>
      <c r="P147" s="124"/>
      <c r="Q147" s="125"/>
      <c r="R147" s="307"/>
      <c r="S147" s="47"/>
      <c r="T147" s="48"/>
      <c r="U147" s="111"/>
      <c r="V147" s="112"/>
      <c r="W147" s="113"/>
      <c r="X147" s="116"/>
      <c r="Y147" s="295"/>
      <c r="Z147" s="296"/>
      <c r="AA147" s="117"/>
      <c r="AB147" s="110"/>
      <c r="AC147" s="291"/>
    </row>
    <row r="148" spans="1:29" ht="15.75" customHeight="1">
      <c r="A148" s="312"/>
      <c r="B148" s="100"/>
      <c r="C148" s="293"/>
      <c r="D148" s="294"/>
      <c r="E148" s="101"/>
      <c r="F148" s="102"/>
      <c r="G148" s="121"/>
      <c r="H148" s="62"/>
      <c r="I148" s="104"/>
      <c r="J148" s="105"/>
      <c r="K148" s="106"/>
      <c r="L148" s="118"/>
      <c r="M148" s="105"/>
      <c r="N148" s="106"/>
      <c r="O148" s="123"/>
      <c r="P148" s="124"/>
      <c r="Q148" s="125"/>
      <c r="R148" s="307"/>
      <c r="S148" s="47"/>
      <c r="T148" s="48"/>
      <c r="U148" s="111"/>
      <c r="V148" s="112"/>
      <c r="W148" s="113"/>
      <c r="X148" s="116"/>
      <c r="Y148" s="295"/>
      <c r="Z148" s="296"/>
      <c r="AA148" s="117"/>
      <c r="AB148" s="110"/>
      <c r="AC148" s="291"/>
    </row>
    <row r="149" spans="1:29" ht="15.75" customHeight="1">
      <c r="A149" s="312"/>
      <c r="B149" s="100"/>
      <c r="C149" s="293"/>
      <c r="D149" s="294"/>
      <c r="E149" s="101"/>
      <c r="F149" s="102"/>
      <c r="G149" s="121"/>
      <c r="H149" s="62"/>
      <c r="I149" s="104"/>
      <c r="J149" s="105"/>
      <c r="K149" s="106"/>
      <c r="L149" s="118"/>
      <c r="M149" s="105"/>
      <c r="N149" s="106"/>
      <c r="O149" s="123"/>
      <c r="P149" s="124"/>
      <c r="Q149" s="125"/>
      <c r="R149" s="307"/>
      <c r="S149" s="47"/>
      <c r="T149" s="48"/>
      <c r="U149" s="111"/>
      <c r="V149" s="112"/>
      <c r="W149" s="113"/>
      <c r="X149" s="116"/>
      <c r="Y149" s="295"/>
      <c r="Z149" s="296"/>
      <c r="AA149" s="117"/>
      <c r="AB149" s="110"/>
      <c r="AC149" s="291"/>
    </row>
    <row r="150" spans="1:29" ht="15.75" customHeight="1">
      <c r="A150" s="312"/>
      <c r="B150" s="100"/>
      <c r="C150" s="293"/>
      <c r="D150" s="294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307"/>
      <c r="S150" s="47"/>
      <c r="T150" s="48"/>
      <c r="U150" s="111"/>
      <c r="V150" s="112"/>
      <c r="W150" s="113"/>
      <c r="X150" s="116"/>
      <c r="Y150" s="295"/>
      <c r="Z150" s="296"/>
      <c r="AA150" s="117"/>
      <c r="AB150" s="110"/>
      <c r="AC150" s="291"/>
    </row>
    <row r="151" spans="1:29" ht="15.75" customHeight="1">
      <c r="A151" s="312"/>
      <c r="B151" s="100"/>
      <c r="C151" s="293"/>
      <c r="D151" s="294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307"/>
      <c r="S151" s="47"/>
      <c r="T151" s="48"/>
      <c r="U151" s="111"/>
      <c r="V151" s="112"/>
      <c r="W151" s="126"/>
      <c r="X151" s="127"/>
      <c r="Y151" s="295"/>
      <c r="Z151" s="296"/>
      <c r="AA151" s="117"/>
      <c r="AB151" s="110"/>
      <c r="AC151" s="291"/>
    </row>
    <row r="152" spans="1:29" ht="15.75" customHeight="1">
      <c r="A152" s="312"/>
      <c r="B152" s="100"/>
      <c r="C152" s="293"/>
      <c r="D152" s="294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307"/>
      <c r="S152" s="47"/>
      <c r="T152" s="48"/>
      <c r="U152" s="111"/>
      <c r="V152" s="112"/>
      <c r="W152" s="126"/>
      <c r="X152" s="127"/>
      <c r="Y152" s="295"/>
      <c r="Z152" s="296"/>
      <c r="AA152" s="117"/>
      <c r="AB152" s="110"/>
      <c r="AC152" s="291"/>
    </row>
    <row r="153" spans="1:29" ht="15.75" customHeight="1">
      <c r="A153" s="312"/>
      <c r="B153" s="100"/>
      <c r="C153" s="293"/>
      <c r="D153" s="294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307"/>
      <c r="S153" s="47"/>
      <c r="T153" s="48"/>
      <c r="U153" s="111"/>
      <c r="V153" s="112"/>
      <c r="W153" s="126"/>
      <c r="X153" s="127"/>
      <c r="Y153" s="295"/>
      <c r="Z153" s="296"/>
      <c r="AA153" s="117"/>
      <c r="AB153" s="110"/>
      <c r="AC153" s="291"/>
    </row>
    <row r="154" spans="1:29" ht="15.75" customHeight="1">
      <c r="A154" s="312"/>
      <c r="B154" s="100"/>
      <c r="C154" s="293"/>
      <c r="D154" s="294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307"/>
      <c r="S154" s="47"/>
      <c r="T154" s="48"/>
      <c r="U154" s="111"/>
      <c r="V154" s="112"/>
      <c r="W154" s="126"/>
      <c r="X154" s="127"/>
      <c r="Y154" s="295"/>
      <c r="Z154" s="296"/>
      <c r="AA154" s="117"/>
      <c r="AB154" s="110"/>
      <c r="AC154" s="291"/>
    </row>
    <row r="155" spans="1:29" ht="15.75" customHeight="1">
      <c r="A155" s="312"/>
      <c r="B155" s="100"/>
      <c r="C155" s="293"/>
      <c r="D155" s="294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307"/>
      <c r="S155" s="47"/>
      <c r="T155" s="48"/>
      <c r="U155" s="111"/>
      <c r="V155" s="112"/>
      <c r="W155" s="126"/>
      <c r="X155" s="127"/>
      <c r="Y155" s="295"/>
      <c r="Z155" s="296"/>
      <c r="AA155" s="117"/>
      <c r="AB155" s="110"/>
      <c r="AC155" s="291"/>
    </row>
    <row r="156" spans="1:29" ht="15.75" customHeight="1">
      <c r="A156" s="312"/>
      <c r="B156" s="100"/>
      <c r="C156" s="293"/>
      <c r="D156" s="294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307"/>
      <c r="S156" s="119"/>
      <c r="T156" s="120"/>
      <c r="U156" s="130"/>
      <c r="V156" s="131"/>
      <c r="W156" s="126"/>
      <c r="X156" s="127"/>
      <c r="Y156" s="295"/>
      <c r="Z156" s="296"/>
      <c r="AA156" s="165"/>
      <c r="AB156" s="125"/>
      <c r="AC156" s="291"/>
    </row>
    <row r="157" spans="1:29" ht="15.75" customHeight="1" thickBot="1">
      <c r="A157" s="313"/>
      <c r="B157" s="133" t="s">
        <v>117</v>
      </c>
      <c r="C157" s="297"/>
      <c r="D157" s="297"/>
      <c r="E157" s="134"/>
      <c r="F157" s="99"/>
      <c r="G157" s="135"/>
      <c r="H157" s="69"/>
      <c r="I157" s="136">
        <f t="shared" ref="I157:J157" si="59">AVERAGE(I141:I156)</f>
        <v>3.25</v>
      </c>
      <c r="J157" s="137">
        <f t="shared" si="59"/>
        <v>3150</v>
      </c>
      <c r="K157" s="138">
        <f t="shared" ref="K157" si="60">J157/I157</f>
        <v>969.23076923076928</v>
      </c>
      <c r="L157" s="136">
        <f t="shared" ref="L157:M157" si="61">AVERAGE(L141:L156)</f>
        <v>3.25</v>
      </c>
      <c r="M157" s="137">
        <f t="shared" si="61"/>
        <v>2793.7024903178117</v>
      </c>
      <c r="N157" s="138">
        <f t="shared" ref="N157:N163" si="62">M157/L157</f>
        <v>859.60076625163435</v>
      </c>
      <c r="O157" s="139">
        <f t="shared" ref="O157:O163" si="63">L157-I157</f>
        <v>0</v>
      </c>
      <c r="P157" s="140">
        <f t="shared" ref="P157:P163" si="64">N157-K157</f>
        <v>-109.63000297913493</v>
      </c>
      <c r="Q157" s="141">
        <f t="shared" ref="Q157:Q163" si="65">N157/K157</f>
        <v>0.88688967946597186</v>
      </c>
      <c r="R157" s="308"/>
      <c r="S157" s="142">
        <f>S141</f>
        <v>0.70865740740740746</v>
      </c>
      <c r="T157" s="143">
        <f>INDEX(T141:T156,COUNTA(T141:T156))</f>
        <v>0.98853009259259261</v>
      </c>
      <c r="U157" s="144"/>
      <c r="V157" s="166"/>
      <c r="W157" s="99"/>
      <c r="X157" s="69"/>
      <c r="Y157" s="298"/>
      <c r="Z157" s="299"/>
      <c r="AA157" s="168">
        <f t="shared" ref="AA157:AA163" si="66">M157-J157</f>
        <v>-356.29750968218832</v>
      </c>
      <c r="AB157" s="141">
        <f t="shared" ref="AB157:AB163" si="67">M157/J157</f>
        <v>0.88688967946597197</v>
      </c>
      <c r="AC157" s="292"/>
    </row>
    <row r="158" spans="1:29" ht="15.75" customHeight="1">
      <c r="A158" s="300" t="s">
        <v>156</v>
      </c>
      <c r="B158" s="114" t="s">
        <v>120</v>
      </c>
      <c r="C158" s="304" t="s">
        <v>157</v>
      </c>
      <c r="D158" s="305"/>
      <c r="E158" s="147">
        <v>18.18</v>
      </c>
      <c r="F158" s="97">
        <v>1986</v>
      </c>
      <c r="G158" s="148">
        <f t="shared" ref="G158:G163" si="68">E158*F158</f>
        <v>36105.479999999996</v>
      </c>
      <c r="H158" s="149">
        <v>2</v>
      </c>
      <c r="I158" s="150">
        <v>3</v>
      </c>
      <c r="J158" s="151">
        <v>3600</v>
      </c>
      <c r="K158" s="152">
        <f>J158/I158</f>
        <v>1200</v>
      </c>
      <c r="L158" s="153">
        <v>3</v>
      </c>
      <c r="M158" s="151">
        <f t="shared" ref="M158:M163" si="69">F158/V158*60</f>
        <v>3119.3717277486994</v>
      </c>
      <c r="N158" s="152">
        <f t="shared" si="62"/>
        <v>1039.7905759162331</v>
      </c>
      <c r="O158" s="154">
        <f t="shared" si="63"/>
        <v>0</v>
      </c>
      <c r="P158" s="155">
        <f t="shared" si="64"/>
        <v>-160.20942408376686</v>
      </c>
      <c r="Q158" s="156">
        <f t="shared" si="65"/>
        <v>0.86649214659686091</v>
      </c>
      <c r="R158" s="306">
        <f>Q174</f>
        <v>0.87236805173103682</v>
      </c>
      <c r="S158" s="157">
        <v>0.70833333333333337</v>
      </c>
      <c r="T158" s="158">
        <v>0.73486111111111108</v>
      </c>
      <c r="U158" s="159"/>
      <c r="V158" s="160">
        <v>38.199999999999896</v>
      </c>
      <c r="W158" s="158"/>
      <c r="X158" s="169"/>
      <c r="Y158" s="309"/>
      <c r="Z158" s="310"/>
      <c r="AA158" s="171">
        <f t="shared" si="66"/>
        <v>-480.62827225130059</v>
      </c>
      <c r="AB158" s="156">
        <f t="shared" si="67"/>
        <v>0.86649214659686091</v>
      </c>
      <c r="AC158" s="290">
        <f>AB174</f>
        <v>0.87236805173103693</v>
      </c>
    </row>
    <row r="159" spans="1:29" ht="15.75" customHeight="1">
      <c r="A159" s="301"/>
      <c r="B159" s="100" t="s">
        <v>120</v>
      </c>
      <c r="C159" s="293" t="s">
        <v>158</v>
      </c>
      <c r="D159" s="294"/>
      <c r="E159" s="101">
        <v>18.18</v>
      </c>
      <c r="F159" s="102">
        <v>1384</v>
      </c>
      <c r="G159" s="103">
        <f t="shared" si="68"/>
        <v>25161.119999999999</v>
      </c>
      <c r="H159" s="26"/>
      <c r="I159" s="104">
        <v>3</v>
      </c>
      <c r="J159" s="105">
        <v>3600</v>
      </c>
      <c r="K159" s="106">
        <f t="shared" si="54"/>
        <v>1200</v>
      </c>
      <c r="L159" s="107">
        <v>3</v>
      </c>
      <c r="M159" s="105">
        <f t="shared" si="69"/>
        <v>3119.8497182216711</v>
      </c>
      <c r="N159" s="106">
        <f t="shared" si="62"/>
        <v>1039.9499060738904</v>
      </c>
      <c r="O159" s="108">
        <f t="shared" si="63"/>
        <v>0</v>
      </c>
      <c r="P159" s="109">
        <f t="shared" si="64"/>
        <v>-160.05009392610964</v>
      </c>
      <c r="Q159" s="110">
        <f t="shared" si="65"/>
        <v>0.86662492172824201</v>
      </c>
      <c r="R159" s="307"/>
      <c r="S159" s="47">
        <v>0.74540509259259258</v>
      </c>
      <c r="T159" s="48">
        <v>0.76388888888888884</v>
      </c>
      <c r="U159" s="111">
        <v>15.183333333333362</v>
      </c>
      <c r="V159" s="112">
        <v>26.616666666666617</v>
      </c>
      <c r="W159" s="113"/>
      <c r="X159" s="13"/>
      <c r="Y159" s="295"/>
      <c r="Z159" s="296"/>
      <c r="AA159" s="172">
        <f t="shared" si="66"/>
        <v>-480.15028177832892</v>
      </c>
      <c r="AB159" s="110">
        <f t="shared" si="67"/>
        <v>0.86662492172824201</v>
      </c>
      <c r="AC159" s="291"/>
    </row>
    <row r="160" spans="1:29" ht="15.75" customHeight="1">
      <c r="A160" s="301"/>
      <c r="B160" s="100" t="s">
        <v>120</v>
      </c>
      <c r="C160" s="293" t="s">
        <v>159</v>
      </c>
      <c r="D160" s="294"/>
      <c r="E160" s="101">
        <v>24.82</v>
      </c>
      <c r="F160" s="102">
        <v>2671</v>
      </c>
      <c r="G160" s="103">
        <f t="shared" si="68"/>
        <v>66294.22</v>
      </c>
      <c r="H160" s="26"/>
      <c r="I160" s="104">
        <v>4</v>
      </c>
      <c r="J160" s="105">
        <v>3300</v>
      </c>
      <c r="K160" s="106">
        <f t="shared" si="54"/>
        <v>825</v>
      </c>
      <c r="L160" s="107">
        <v>4</v>
      </c>
      <c r="M160" s="105">
        <f t="shared" si="69"/>
        <v>2922.6747720364747</v>
      </c>
      <c r="N160" s="106">
        <f t="shared" si="62"/>
        <v>730.66869300911867</v>
      </c>
      <c r="O160" s="108">
        <f t="shared" si="63"/>
        <v>0</v>
      </c>
      <c r="P160" s="109">
        <f t="shared" si="64"/>
        <v>-94.33130699088133</v>
      </c>
      <c r="Q160" s="110">
        <f t="shared" si="65"/>
        <v>0.88565902182923473</v>
      </c>
      <c r="R160" s="307"/>
      <c r="S160" s="47">
        <v>0.7744212962962963</v>
      </c>
      <c r="T160" s="48">
        <v>0.8125</v>
      </c>
      <c r="U160" s="111">
        <v>15.166666666666746</v>
      </c>
      <c r="V160" s="112">
        <v>54.833333333333329</v>
      </c>
      <c r="W160" s="113"/>
      <c r="X160" s="13"/>
      <c r="Y160" s="295"/>
      <c r="Z160" s="296"/>
      <c r="AA160" s="172">
        <f t="shared" si="66"/>
        <v>-377.32522796352532</v>
      </c>
      <c r="AB160" s="110">
        <f t="shared" si="67"/>
        <v>0.88565902182923473</v>
      </c>
      <c r="AC160" s="291"/>
    </row>
    <row r="161" spans="1:29" ht="15.75" customHeight="1">
      <c r="A161" s="301"/>
      <c r="B161" s="100" t="s">
        <v>120</v>
      </c>
      <c r="C161" s="293" t="s">
        <v>160</v>
      </c>
      <c r="D161" s="294"/>
      <c r="E161" s="101">
        <v>25.03</v>
      </c>
      <c r="F161" s="102">
        <v>2187</v>
      </c>
      <c r="G161" s="103">
        <f t="shared" si="68"/>
        <v>54740.61</v>
      </c>
      <c r="H161" s="26"/>
      <c r="I161" s="104">
        <v>4</v>
      </c>
      <c r="J161" s="105">
        <v>3300</v>
      </c>
      <c r="K161" s="106">
        <f t="shared" si="54"/>
        <v>825</v>
      </c>
      <c r="L161" s="107">
        <v>4</v>
      </c>
      <c r="M161" s="105">
        <f t="shared" si="69"/>
        <v>2922.4944320712702</v>
      </c>
      <c r="N161" s="106">
        <f t="shared" si="62"/>
        <v>730.62360801781756</v>
      </c>
      <c r="O161" s="108">
        <f t="shared" si="63"/>
        <v>0</v>
      </c>
      <c r="P161" s="109">
        <f t="shared" si="64"/>
        <v>-94.37639198218244</v>
      </c>
      <c r="Q161" s="110">
        <f t="shared" si="65"/>
        <v>0.88560437335493036</v>
      </c>
      <c r="R161" s="307"/>
      <c r="S161" s="47">
        <v>0.82298611111111108</v>
      </c>
      <c r="T161" s="48">
        <v>0.85416666666666663</v>
      </c>
      <c r="U161" s="111">
        <v>15.099999999999962</v>
      </c>
      <c r="V161" s="112">
        <v>44.899999999999984</v>
      </c>
      <c r="W161" s="113">
        <v>0.85416666666666663</v>
      </c>
      <c r="X161" s="116">
        <v>0.9070138888888889</v>
      </c>
      <c r="Y161" s="295"/>
      <c r="Z161" s="296"/>
      <c r="AA161" s="172">
        <f t="shared" si="66"/>
        <v>-377.50556792872976</v>
      </c>
      <c r="AB161" s="110">
        <f t="shared" si="67"/>
        <v>0.88560437335493036</v>
      </c>
      <c r="AC161" s="291"/>
    </row>
    <row r="162" spans="1:29" ht="15.75" customHeight="1">
      <c r="A162" s="302"/>
      <c r="B162" s="100" t="s">
        <v>120</v>
      </c>
      <c r="C162" s="293" t="s">
        <v>157</v>
      </c>
      <c r="D162" s="294"/>
      <c r="E162" s="101">
        <v>18.18</v>
      </c>
      <c r="F162" s="102">
        <v>1398</v>
      </c>
      <c r="G162" s="103">
        <f t="shared" si="68"/>
        <v>25415.64</v>
      </c>
      <c r="H162" s="13"/>
      <c r="I162" s="104">
        <v>3</v>
      </c>
      <c r="J162" s="105">
        <v>3600</v>
      </c>
      <c r="K162" s="106">
        <f t="shared" si="54"/>
        <v>1200</v>
      </c>
      <c r="L162" s="118">
        <v>3</v>
      </c>
      <c r="M162" s="105">
        <f t="shared" si="69"/>
        <v>3118.2156133829126</v>
      </c>
      <c r="N162" s="106">
        <f t="shared" si="62"/>
        <v>1039.4052044609709</v>
      </c>
      <c r="O162" s="108">
        <f t="shared" si="63"/>
        <v>0</v>
      </c>
      <c r="P162" s="109">
        <f t="shared" si="64"/>
        <v>-160.59479553902906</v>
      </c>
      <c r="Q162" s="110">
        <f t="shared" si="65"/>
        <v>0.8661710037174758</v>
      </c>
      <c r="R162" s="307"/>
      <c r="S162" s="47">
        <v>0.9070138888888889</v>
      </c>
      <c r="T162" s="48">
        <v>0.92569444444444438</v>
      </c>
      <c r="U162" s="111">
        <v>76.100000000000065</v>
      </c>
      <c r="V162" s="112">
        <v>26.899999999999888</v>
      </c>
      <c r="W162" s="113"/>
      <c r="X162" s="116"/>
      <c r="Y162" s="295"/>
      <c r="Z162" s="296"/>
      <c r="AA162" s="172">
        <f t="shared" si="66"/>
        <v>-481.78438661708742</v>
      </c>
      <c r="AB162" s="110">
        <f t="shared" si="67"/>
        <v>0.86617100371747568</v>
      </c>
      <c r="AC162" s="291"/>
    </row>
    <row r="163" spans="1:29" ht="15.75" customHeight="1">
      <c r="A163" s="302"/>
      <c r="B163" s="100" t="s">
        <v>120</v>
      </c>
      <c r="C163" s="293" t="s">
        <v>155</v>
      </c>
      <c r="D163" s="294"/>
      <c r="E163" s="101">
        <v>14.28</v>
      </c>
      <c r="F163" s="102">
        <v>3828</v>
      </c>
      <c r="G163" s="121">
        <f t="shared" si="68"/>
        <v>54663.839999999997</v>
      </c>
      <c r="H163" s="122"/>
      <c r="I163" s="104">
        <v>3</v>
      </c>
      <c r="J163" s="105">
        <v>3600</v>
      </c>
      <c r="K163" s="106">
        <f t="shared" si="54"/>
        <v>1200</v>
      </c>
      <c r="L163" s="107">
        <v>3</v>
      </c>
      <c r="M163" s="105">
        <f t="shared" si="69"/>
        <v>3117.1228228907462</v>
      </c>
      <c r="N163" s="106">
        <f t="shared" si="62"/>
        <v>1039.040940963582</v>
      </c>
      <c r="O163" s="108">
        <f t="shared" si="63"/>
        <v>0</v>
      </c>
      <c r="P163" s="109">
        <f t="shared" si="64"/>
        <v>-160.95905903641801</v>
      </c>
      <c r="Q163" s="110">
        <f t="shared" si="65"/>
        <v>0.86586745080298499</v>
      </c>
      <c r="R163" s="307"/>
      <c r="S163" s="47">
        <v>0.93633101851851852</v>
      </c>
      <c r="T163" s="48">
        <v>0.98750000000000004</v>
      </c>
      <c r="U163" s="111">
        <v>15.316666666666769</v>
      </c>
      <c r="V163" s="112">
        <v>73.683333333333394</v>
      </c>
      <c r="W163" s="113"/>
      <c r="X163" s="50"/>
      <c r="Y163" s="295"/>
      <c r="Z163" s="296"/>
      <c r="AA163" s="172">
        <f t="shared" si="66"/>
        <v>-482.87717710925381</v>
      </c>
      <c r="AB163" s="110">
        <f t="shared" si="67"/>
        <v>0.86586745080298511</v>
      </c>
      <c r="AC163" s="291"/>
    </row>
    <row r="164" spans="1:29" ht="15.75" customHeight="1">
      <c r="A164" s="302"/>
      <c r="B164" s="100"/>
      <c r="C164" s="293"/>
      <c r="D164" s="294"/>
      <c r="E164" s="101"/>
      <c r="F164" s="102"/>
      <c r="G164" s="121"/>
      <c r="H164" s="62"/>
      <c r="I164" s="104"/>
      <c r="J164" s="105"/>
      <c r="K164" s="106"/>
      <c r="L164" s="118"/>
      <c r="M164" s="105"/>
      <c r="N164" s="106"/>
      <c r="O164" s="123"/>
      <c r="P164" s="124"/>
      <c r="Q164" s="125"/>
      <c r="R164" s="307"/>
      <c r="S164" s="47"/>
      <c r="T164" s="48"/>
      <c r="U164" s="111"/>
      <c r="V164" s="112"/>
      <c r="W164" s="113"/>
      <c r="X164" s="116"/>
      <c r="Y164" s="295"/>
      <c r="Z164" s="296"/>
      <c r="AA164" s="172"/>
      <c r="AB164" s="110"/>
      <c r="AC164" s="291"/>
    </row>
    <row r="165" spans="1:29" ht="15.75" customHeight="1">
      <c r="A165" s="302"/>
      <c r="B165" s="100"/>
      <c r="C165" s="293"/>
      <c r="D165" s="294"/>
      <c r="E165" s="101"/>
      <c r="F165" s="102"/>
      <c r="G165" s="121"/>
      <c r="H165" s="62"/>
      <c r="I165" s="104"/>
      <c r="J165" s="105"/>
      <c r="K165" s="106"/>
      <c r="L165" s="118"/>
      <c r="M165" s="105"/>
      <c r="N165" s="106"/>
      <c r="O165" s="123"/>
      <c r="P165" s="124"/>
      <c r="Q165" s="125"/>
      <c r="R165" s="307"/>
      <c r="S165" s="47"/>
      <c r="T165" s="48"/>
      <c r="U165" s="111"/>
      <c r="V165" s="112"/>
      <c r="W165" s="113"/>
      <c r="X165" s="116"/>
      <c r="Y165" s="295"/>
      <c r="Z165" s="296"/>
      <c r="AA165" s="172"/>
      <c r="AB165" s="110"/>
      <c r="AC165" s="291"/>
    </row>
    <row r="166" spans="1:29" ht="15.75" customHeight="1">
      <c r="A166" s="302"/>
      <c r="B166" s="100"/>
      <c r="C166" s="293"/>
      <c r="D166" s="294"/>
      <c r="E166" s="101"/>
      <c r="F166" s="102"/>
      <c r="G166" s="121"/>
      <c r="H166" s="62"/>
      <c r="I166" s="104"/>
      <c r="J166" s="105"/>
      <c r="K166" s="106"/>
      <c r="L166" s="118"/>
      <c r="M166" s="105"/>
      <c r="N166" s="106"/>
      <c r="O166" s="123"/>
      <c r="P166" s="124"/>
      <c r="Q166" s="125"/>
      <c r="R166" s="307"/>
      <c r="S166" s="47"/>
      <c r="T166" s="48"/>
      <c r="U166" s="111"/>
      <c r="V166" s="112"/>
      <c r="W166" s="126"/>
      <c r="X166" s="127"/>
      <c r="Y166" s="295"/>
      <c r="Z166" s="296"/>
      <c r="AA166" s="172"/>
      <c r="AB166" s="110"/>
      <c r="AC166" s="291"/>
    </row>
    <row r="167" spans="1:29" ht="15.75" customHeight="1">
      <c r="A167" s="302"/>
      <c r="B167" s="100"/>
      <c r="C167" s="293"/>
      <c r="D167" s="294"/>
      <c r="E167" s="101"/>
      <c r="F167" s="102"/>
      <c r="G167" s="121"/>
      <c r="H167" s="62"/>
      <c r="I167" s="104"/>
      <c r="J167" s="105"/>
      <c r="K167" s="106"/>
      <c r="L167" s="118"/>
      <c r="M167" s="105"/>
      <c r="N167" s="106"/>
      <c r="O167" s="123"/>
      <c r="P167" s="124"/>
      <c r="Q167" s="125"/>
      <c r="R167" s="307"/>
      <c r="S167" s="47"/>
      <c r="T167" s="48"/>
      <c r="U167" s="111"/>
      <c r="V167" s="112"/>
      <c r="W167" s="126"/>
      <c r="X167" s="127"/>
      <c r="Y167" s="295"/>
      <c r="Z167" s="296"/>
      <c r="AA167" s="172"/>
      <c r="AB167" s="110"/>
      <c r="AC167" s="291"/>
    </row>
    <row r="168" spans="1:29" ht="15.75" customHeight="1">
      <c r="A168" s="302"/>
      <c r="B168" s="100"/>
      <c r="C168" s="293"/>
      <c r="D168" s="294"/>
      <c r="E168" s="101"/>
      <c r="F168" s="102"/>
      <c r="G168" s="121"/>
      <c r="H168" s="62"/>
      <c r="I168" s="104"/>
      <c r="J168" s="105"/>
      <c r="K168" s="106"/>
      <c r="L168" s="118"/>
      <c r="M168" s="105"/>
      <c r="N168" s="106"/>
      <c r="O168" s="123"/>
      <c r="P168" s="124"/>
      <c r="Q168" s="125"/>
      <c r="R168" s="307"/>
      <c r="S168" s="47"/>
      <c r="T168" s="48"/>
      <c r="U168" s="111"/>
      <c r="V168" s="112"/>
      <c r="W168" s="126"/>
      <c r="X168" s="127"/>
      <c r="Y168" s="295"/>
      <c r="Z168" s="296"/>
      <c r="AA168" s="172"/>
      <c r="AB168" s="110"/>
      <c r="AC168" s="291"/>
    </row>
    <row r="169" spans="1:29" ht="15.75" customHeight="1">
      <c r="A169" s="302"/>
      <c r="B169" s="100"/>
      <c r="C169" s="293"/>
      <c r="D169" s="294"/>
      <c r="E169" s="101"/>
      <c r="F169" s="102"/>
      <c r="G169" s="121"/>
      <c r="H169" s="62"/>
      <c r="I169" s="104"/>
      <c r="J169" s="105"/>
      <c r="K169" s="106"/>
      <c r="L169" s="118"/>
      <c r="M169" s="105"/>
      <c r="N169" s="106"/>
      <c r="O169" s="123"/>
      <c r="P169" s="124"/>
      <c r="Q169" s="125"/>
      <c r="R169" s="307"/>
      <c r="S169" s="47"/>
      <c r="T169" s="48"/>
      <c r="U169" s="111"/>
      <c r="V169" s="112"/>
      <c r="W169" s="126"/>
      <c r="X169" s="127"/>
      <c r="Y169" s="295"/>
      <c r="Z169" s="296"/>
      <c r="AA169" s="172"/>
      <c r="AB169" s="110"/>
      <c r="AC169" s="291"/>
    </row>
    <row r="170" spans="1:29" ht="15.75" customHeight="1">
      <c r="A170" s="302"/>
      <c r="B170" s="100"/>
      <c r="C170" s="293"/>
      <c r="D170" s="294"/>
      <c r="E170" s="101"/>
      <c r="F170" s="102"/>
      <c r="G170" s="121"/>
      <c r="H170" s="62"/>
      <c r="I170" s="104"/>
      <c r="J170" s="105"/>
      <c r="K170" s="106"/>
      <c r="L170" s="118"/>
      <c r="M170" s="105"/>
      <c r="N170" s="106"/>
      <c r="O170" s="123"/>
      <c r="P170" s="124"/>
      <c r="Q170" s="125"/>
      <c r="R170" s="307"/>
      <c r="S170" s="47"/>
      <c r="T170" s="48"/>
      <c r="U170" s="111"/>
      <c r="V170" s="112"/>
      <c r="W170" s="126"/>
      <c r="X170" s="127"/>
      <c r="Y170" s="295"/>
      <c r="Z170" s="296"/>
      <c r="AA170" s="172"/>
      <c r="AB170" s="110"/>
      <c r="AC170" s="291"/>
    </row>
    <row r="171" spans="1:29" ht="15.75" customHeight="1">
      <c r="A171" s="302"/>
      <c r="B171" s="100"/>
      <c r="C171" s="293"/>
      <c r="D171" s="294"/>
      <c r="E171" s="101"/>
      <c r="F171" s="102"/>
      <c r="G171" s="121"/>
      <c r="H171" s="62"/>
      <c r="I171" s="104"/>
      <c r="J171" s="105"/>
      <c r="K171" s="106"/>
      <c r="L171" s="118"/>
      <c r="M171" s="105"/>
      <c r="N171" s="106"/>
      <c r="O171" s="123"/>
      <c r="P171" s="124"/>
      <c r="Q171" s="125"/>
      <c r="R171" s="307"/>
      <c r="S171" s="47"/>
      <c r="T171" s="48"/>
      <c r="U171" s="111"/>
      <c r="V171" s="112"/>
      <c r="W171" s="113"/>
      <c r="X171" s="116"/>
      <c r="Y171" s="295"/>
      <c r="Z171" s="296"/>
      <c r="AA171" s="172"/>
      <c r="AB171" s="110"/>
      <c r="AC171" s="291"/>
    </row>
    <row r="172" spans="1:29" ht="15.75" customHeight="1">
      <c r="A172" s="302"/>
      <c r="B172" s="100"/>
      <c r="C172" s="293"/>
      <c r="D172" s="294"/>
      <c r="E172" s="101"/>
      <c r="F172" s="102"/>
      <c r="G172" s="121"/>
      <c r="H172" s="62"/>
      <c r="I172" s="104"/>
      <c r="J172" s="105"/>
      <c r="K172" s="106"/>
      <c r="L172" s="118"/>
      <c r="M172" s="105"/>
      <c r="N172" s="106"/>
      <c r="O172" s="123"/>
      <c r="P172" s="124"/>
      <c r="Q172" s="125"/>
      <c r="R172" s="307"/>
      <c r="S172" s="47"/>
      <c r="T172" s="48"/>
      <c r="U172" s="111"/>
      <c r="V172" s="112"/>
      <c r="W172" s="126"/>
      <c r="X172" s="127"/>
      <c r="Y172" s="295"/>
      <c r="Z172" s="296"/>
      <c r="AA172" s="172"/>
      <c r="AB172" s="110"/>
      <c r="AC172" s="291"/>
    </row>
    <row r="173" spans="1:29" ht="15.75" customHeight="1">
      <c r="A173" s="302"/>
      <c r="B173" s="100"/>
      <c r="C173" s="293"/>
      <c r="D173" s="294"/>
      <c r="E173" s="170"/>
      <c r="F173" s="102"/>
      <c r="G173" s="129"/>
      <c r="H173" s="62"/>
      <c r="I173" s="104"/>
      <c r="J173" s="105"/>
      <c r="K173" s="106"/>
      <c r="L173" s="118"/>
      <c r="M173" s="105"/>
      <c r="N173" s="106"/>
      <c r="O173" s="123"/>
      <c r="P173" s="124"/>
      <c r="Q173" s="125"/>
      <c r="R173" s="307"/>
      <c r="S173" s="119"/>
      <c r="T173" s="120"/>
      <c r="U173" s="130"/>
      <c r="V173" s="131"/>
      <c r="W173" s="126"/>
      <c r="X173" s="127"/>
      <c r="Y173" s="295"/>
      <c r="Z173" s="296"/>
      <c r="AA173" s="173"/>
      <c r="AB173" s="125"/>
      <c r="AC173" s="291"/>
    </row>
    <row r="174" spans="1:29" ht="15.75" customHeight="1" thickBot="1">
      <c r="A174" s="303"/>
      <c r="B174" s="133" t="s">
        <v>117</v>
      </c>
      <c r="C174" s="297"/>
      <c r="D174" s="297"/>
      <c r="E174" s="134"/>
      <c r="F174" s="167"/>
      <c r="G174" s="135"/>
      <c r="H174" s="69"/>
      <c r="I174" s="136">
        <f t="shared" ref="I174:J174" si="70">AVERAGE(I158:I173)</f>
        <v>3.3333333333333335</v>
      </c>
      <c r="J174" s="137">
        <f t="shared" si="70"/>
        <v>3500</v>
      </c>
      <c r="K174" s="138">
        <f t="shared" ref="K174" si="71">J174/I174</f>
        <v>1050</v>
      </c>
      <c r="L174" s="136">
        <f t="shared" ref="L174:M174" si="72">AVERAGE(L158:L173)</f>
        <v>3.3333333333333335</v>
      </c>
      <c r="M174" s="137">
        <f t="shared" si="72"/>
        <v>3053.2881810586291</v>
      </c>
      <c r="N174" s="138">
        <f>M174/L174</f>
        <v>915.98645431758871</v>
      </c>
      <c r="O174" s="139">
        <f>L174-I174</f>
        <v>0</v>
      </c>
      <c r="P174" s="140">
        <f>N174-K174</f>
        <v>-134.01354568241129</v>
      </c>
      <c r="Q174" s="141">
        <f>N174/K174</f>
        <v>0.87236805173103682</v>
      </c>
      <c r="R174" s="308"/>
      <c r="S174" s="142">
        <f>S158</f>
        <v>0.70833333333333337</v>
      </c>
      <c r="T174" s="143">
        <f>INDEX(T158:T173,COUNTA(T158:T173))</f>
        <v>0.98750000000000004</v>
      </c>
      <c r="U174" s="144"/>
      <c r="V174" s="166"/>
      <c r="W174" s="167"/>
      <c r="X174" s="138"/>
      <c r="Y174" s="298"/>
      <c r="Z174" s="299"/>
      <c r="AA174" s="174">
        <f>M174-J174</f>
        <v>-446.71181894137089</v>
      </c>
      <c r="AB174" s="141">
        <f>M174/J174</f>
        <v>0.87236805173103693</v>
      </c>
      <c r="AC174" s="292"/>
    </row>
    <row r="176" spans="1:29">
      <c r="Y176" s="289" t="s">
        <v>161</v>
      </c>
      <c r="Z176" s="289"/>
    </row>
    <row r="177" spans="25:26">
      <c r="Y177" s="289" t="s">
        <v>162</v>
      </c>
      <c r="Z177" s="289"/>
    </row>
    <row r="178" spans="25:26">
      <c r="Y178" s="289" t="s">
        <v>163</v>
      </c>
      <c r="Z178" s="289"/>
    </row>
    <row r="179" spans="25:26">
      <c r="Y179" s="289" t="s">
        <v>164</v>
      </c>
      <c r="Z179" s="289"/>
    </row>
    <row r="180" spans="25:26">
      <c r="Y180" s="289" t="s">
        <v>165</v>
      </c>
      <c r="Z180" s="289"/>
    </row>
    <row r="181" spans="25:26">
      <c r="Y181" s="289" t="s">
        <v>166</v>
      </c>
      <c r="Z181" s="289"/>
    </row>
    <row r="182" spans="25:26">
      <c r="Y182" s="289" t="s">
        <v>167</v>
      </c>
      <c r="Z182" s="289"/>
    </row>
    <row r="183" spans="25:26">
      <c r="Y183" s="289" t="s">
        <v>168</v>
      </c>
      <c r="Z183" s="289"/>
    </row>
    <row r="184" spans="25:26">
      <c r="Y184" s="289" t="s">
        <v>169</v>
      </c>
      <c r="Z184" s="289"/>
    </row>
    <row r="185" spans="25:26">
      <c r="Y185" s="289" t="s">
        <v>170</v>
      </c>
      <c r="Z185" s="289"/>
    </row>
    <row r="186" spans="25:26">
      <c r="Y186" s="289" t="s">
        <v>171</v>
      </c>
      <c r="Z186" s="289"/>
    </row>
    <row r="187" spans="25:26">
      <c r="Y187" s="289" t="s">
        <v>172</v>
      </c>
      <c r="Z187" s="289"/>
    </row>
    <row r="188" spans="25:26">
      <c r="Y188" s="289" t="s">
        <v>173</v>
      </c>
      <c r="Z188" s="289"/>
    </row>
  </sheetData>
  <mergeCells count="415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4:Z144"/>
    <mergeCell ref="C145:D145"/>
    <mergeCell ref="Y145:Z145"/>
    <mergeCell ref="C146:D146"/>
    <mergeCell ref="C151:D151"/>
    <mergeCell ref="Y151:Z151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Y134:Z134"/>
    <mergeCell ref="C135:D135"/>
    <mergeCell ref="Y135:Z135"/>
    <mergeCell ref="C136:D136"/>
    <mergeCell ref="Y136:Z136"/>
    <mergeCell ref="C140:D140"/>
    <mergeCell ref="Y140:Z140"/>
    <mergeCell ref="C149:D149"/>
    <mergeCell ref="Y149:Z149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43:Z143"/>
    <mergeCell ref="C144:D144"/>
    <mergeCell ref="C164:D164"/>
    <mergeCell ref="Y164:Z164"/>
    <mergeCell ref="Y161:Z161"/>
    <mergeCell ref="C162:D162"/>
    <mergeCell ref="C150:D150"/>
    <mergeCell ref="Y150:Z150"/>
    <mergeCell ref="A158:A174"/>
    <mergeCell ref="C158:D158"/>
    <mergeCell ref="R158:R174"/>
    <mergeCell ref="Y158:Z158"/>
    <mergeCell ref="C168:D168"/>
    <mergeCell ref="Y168:Z168"/>
    <mergeCell ref="C169:D169"/>
    <mergeCell ref="Y169:Z169"/>
    <mergeCell ref="C170:D170"/>
    <mergeCell ref="Y170:Z170"/>
    <mergeCell ref="C165:D165"/>
    <mergeCell ref="Y165:Z165"/>
    <mergeCell ref="C166:D166"/>
    <mergeCell ref="Y166:Z166"/>
    <mergeCell ref="C167:D167"/>
    <mergeCell ref="Y167:Z167"/>
    <mergeCell ref="C174:D174"/>
    <mergeCell ref="Y174:Z174"/>
    <mergeCell ref="Y162:Z162"/>
    <mergeCell ref="C163:D163"/>
    <mergeCell ref="Y163:Z163"/>
    <mergeCell ref="Y176:Z176"/>
    <mergeCell ref="Y177:Z177"/>
    <mergeCell ref="Y178:Z178"/>
    <mergeCell ref="Y179:Z179"/>
    <mergeCell ref="C171:D171"/>
    <mergeCell ref="Y171:Z171"/>
    <mergeCell ref="C172:D172"/>
    <mergeCell ref="Y172:Z172"/>
    <mergeCell ref="C173:D173"/>
    <mergeCell ref="Y173:Z173"/>
    <mergeCell ref="Y186:Z186"/>
    <mergeCell ref="Y187:Z187"/>
    <mergeCell ref="Y188:Z188"/>
    <mergeCell ref="Y180:Z180"/>
    <mergeCell ref="Y181:Z181"/>
    <mergeCell ref="Y182:Z182"/>
    <mergeCell ref="Y183:Z183"/>
    <mergeCell ref="Y184:Z184"/>
    <mergeCell ref="Y185:Z185"/>
  </mergeCells>
  <phoneticPr fontId="5" type="noConversion"/>
  <conditionalFormatting sqref="O5:O174">
    <cfRule type="cellIs" dxfId="165" priority="1" operator="greaterThan">
      <formula>0</formula>
    </cfRule>
  </conditionalFormatting>
  <conditionalFormatting sqref="P5:P174 AA5:AA174">
    <cfRule type="cellIs" dxfId="164" priority="4" operator="lessThan">
      <formula>0</formula>
    </cfRule>
  </conditionalFormatting>
  <conditionalFormatting sqref="Q5:Q174 AB5:AB174">
    <cfRule type="cellIs" dxfId="163" priority="2" operator="greaterThan">
      <formula>1</formula>
    </cfRule>
    <cfRule type="cellIs" dxfId="162" priority="3" operator="lessThan">
      <formula>0.8</formula>
    </cfRule>
  </conditionalFormatting>
  <conditionalFormatting sqref="AC5:AC6 R5:R174 AC90:AC95">
    <cfRule type="cellIs" dxfId="161" priority="5" operator="lessThan">
      <formula>0.8</formula>
    </cfRule>
  </conditionalFormatting>
  <conditionalFormatting sqref="AC12:AC20">
    <cfRule type="cellIs" dxfId="160" priority="14" operator="lessThan">
      <formula>0.8</formula>
    </cfRule>
  </conditionalFormatting>
  <conditionalFormatting sqref="AC22:AC27">
    <cfRule type="cellIs" dxfId="159" priority="13" operator="lessThan">
      <formula>0.8</formula>
    </cfRule>
  </conditionalFormatting>
  <conditionalFormatting sqref="AC39">
    <cfRule type="cellIs" dxfId="158" priority="12" operator="lessThan">
      <formula>0.8</formula>
    </cfRule>
  </conditionalFormatting>
  <conditionalFormatting sqref="AC56">
    <cfRule type="cellIs" dxfId="157" priority="7" operator="lessThan">
      <formula>0.8</formula>
    </cfRule>
  </conditionalFormatting>
  <conditionalFormatting sqref="AC73:AC78">
    <cfRule type="cellIs" dxfId="156" priority="6" operator="lessThan">
      <formula>0.8</formula>
    </cfRule>
  </conditionalFormatting>
  <conditionalFormatting sqref="AC107">
    <cfRule type="cellIs" dxfId="155" priority="11" operator="lessThan">
      <formula>0.8</formula>
    </cfRule>
  </conditionalFormatting>
  <conditionalFormatting sqref="AC124">
    <cfRule type="cellIs" dxfId="154" priority="10" operator="lessThan">
      <formula>0.8</formula>
    </cfRule>
  </conditionalFormatting>
  <conditionalFormatting sqref="AC141">
    <cfRule type="cellIs" dxfId="153" priority="9" operator="lessThan">
      <formula>0.8</formula>
    </cfRule>
  </conditionalFormatting>
  <conditionalFormatting sqref="AC158:AC163">
    <cfRule type="cellIs" dxfId="152" priority="8" operator="lessThan">
      <formula>0.8</formula>
    </cfRule>
  </conditionalFormatting>
  <dataValidations count="1">
    <dataValidation type="list" allowBlank="1" showInputMessage="1" showErrorMessage="1" sqref="Y5:Z174" xr:uid="{A91D25D9-0BA7-4177-977B-3D8313263EE0}">
      <formula1>$Y$176:$Y$188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5AB65-73B4-44CE-AE6F-140862B36136}">
  <sheetPr>
    <tabColor theme="8" tint="0.59999389629810485"/>
    <pageSetUpPr fitToPage="1"/>
  </sheetPr>
  <dimension ref="A1:AG137"/>
  <sheetViews>
    <sheetView zoomScale="85" zoomScaleNormal="85" workbookViewId="0">
      <pane ySplit="4" topLeftCell="A5" activePane="bottomLeft" state="frozen"/>
      <selection activeCell="I16" sqref="I16"/>
      <selection pane="bottomLeft" activeCell="I16" sqref="I16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SUM(F5:F123)</f>
        <v>57030</v>
      </c>
      <c r="E1" s="88" t="s">
        <v>3</v>
      </c>
      <c r="F1" s="89">
        <f>SUM(G5:G123)</f>
        <v>2904315.7500000009</v>
      </c>
      <c r="G1" s="90" t="s">
        <v>84</v>
      </c>
      <c r="H1" s="91">
        <f>L21+L38+L55+L72+L89+L106+L123</f>
        <v>133</v>
      </c>
      <c r="I1" s="345" t="s">
        <v>85</v>
      </c>
      <c r="J1" s="341"/>
      <c r="K1" s="361"/>
      <c r="L1" s="365" t="s">
        <v>86</v>
      </c>
      <c r="M1" s="366"/>
      <c r="N1" s="367"/>
      <c r="O1" s="341" t="s">
        <v>87</v>
      </c>
      <c r="P1" s="341"/>
      <c r="Q1" s="341"/>
      <c r="R1" s="342"/>
      <c r="S1" s="345" t="s">
        <v>88</v>
      </c>
      <c r="T1" s="341"/>
      <c r="U1" s="341"/>
      <c r="V1" s="341"/>
      <c r="W1" s="341"/>
      <c r="X1" s="342"/>
      <c r="Y1" s="200" t="s">
        <v>222</v>
      </c>
      <c r="Z1" s="200" t="s">
        <v>223</v>
      </c>
      <c r="AA1" s="385" t="s">
        <v>175</v>
      </c>
      <c r="AB1" s="386"/>
      <c r="AC1" s="176" t="s">
        <v>19</v>
      </c>
      <c r="AD1" s="177" t="s">
        <v>174</v>
      </c>
      <c r="AE1" s="345" t="s">
        <v>90</v>
      </c>
      <c r="AF1" s="347"/>
      <c r="AG1" s="348"/>
    </row>
    <row r="2" spans="1:33" ht="26.25" customHeight="1" thickBot="1">
      <c r="A2" s="354">
        <v>46029</v>
      </c>
      <c r="B2" s="355"/>
      <c r="C2" s="92" t="s">
        <v>40</v>
      </c>
      <c r="D2" s="93">
        <f>AVERAGE(N21,N38,N55,N72,N89,N106,N123)</f>
        <v>143.30118241757802</v>
      </c>
      <c r="E2" s="93" t="s">
        <v>91</v>
      </c>
      <c r="F2" s="94">
        <f>F1/D1</f>
        <v>50.926104681746466</v>
      </c>
      <c r="G2" s="95" t="s">
        <v>92</v>
      </c>
      <c r="H2" s="96">
        <f>COUNT(H5:H123)</f>
        <v>0</v>
      </c>
      <c r="I2" s="362"/>
      <c r="J2" s="363"/>
      <c r="K2" s="364"/>
      <c r="L2" s="368"/>
      <c r="M2" s="343"/>
      <c r="N2" s="369"/>
      <c r="O2" s="343"/>
      <c r="P2" s="343"/>
      <c r="Q2" s="343"/>
      <c r="R2" s="344"/>
      <c r="S2" s="346"/>
      <c r="T2" s="343"/>
      <c r="U2" s="343"/>
      <c r="V2" s="343"/>
      <c r="W2" s="343"/>
      <c r="X2" s="344"/>
      <c r="Y2" s="201">
        <f>SUM(Y21,Y38,Y55,Y72,Y89,Y106,Y123)</f>
        <v>0</v>
      </c>
      <c r="Z2" s="201">
        <f>SUM(Z21,Z38,Z55,Z72,Z89,Z106,Z123)</f>
        <v>0</v>
      </c>
      <c r="AA2" s="387"/>
      <c r="AB2" s="388"/>
      <c r="AC2" s="178">
        <f>SUM(AC21,AC38,AC55,AC72,AC89,AC106,AC123)</f>
        <v>43</v>
      </c>
      <c r="AD2" s="179">
        <f>SUM(AD21,AD38,AD55,AD72,AD89,AD106,AD123)</f>
        <v>0</v>
      </c>
      <c r="AE2" s="349"/>
      <c r="AF2" s="350"/>
      <c r="AG2" s="351"/>
    </row>
    <row r="3" spans="1:33" ht="23.25" customHeight="1">
      <c r="A3" s="356" t="s">
        <v>93</v>
      </c>
      <c r="B3" s="358" t="s">
        <v>94</v>
      </c>
      <c r="C3" s="315" t="s">
        <v>95</v>
      </c>
      <c r="D3" s="315"/>
      <c r="E3" s="337" t="s">
        <v>96</v>
      </c>
      <c r="F3" s="315" t="s">
        <v>97</v>
      </c>
      <c r="G3" s="337" t="s">
        <v>98</v>
      </c>
      <c r="H3" s="339" t="s">
        <v>99</v>
      </c>
      <c r="I3" s="329" t="s">
        <v>100</v>
      </c>
      <c r="J3" s="325" t="s">
        <v>101</v>
      </c>
      <c r="K3" s="327" t="s">
        <v>40</v>
      </c>
      <c r="L3" s="352" t="s">
        <v>100</v>
      </c>
      <c r="M3" s="325" t="s">
        <v>101</v>
      </c>
      <c r="N3" s="327" t="s">
        <v>40</v>
      </c>
      <c r="O3" s="329" t="s">
        <v>100</v>
      </c>
      <c r="P3" s="331" t="s">
        <v>40</v>
      </c>
      <c r="Q3" s="333" t="s">
        <v>102</v>
      </c>
      <c r="R3" s="335" t="s">
        <v>103</v>
      </c>
      <c r="S3" s="314" t="s">
        <v>104</v>
      </c>
      <c r="T3" s="315"/>
      <c r="U3" s="316" t="s">
        <v>105</v>
      </c>
      <c r="V3" s="316" t="s">
        <v>106</v>
      </c>
      <c r="W3" s="315" t="s">
        <v>107</v>
      </c>
      <c r="X3" s="318"/>
      <c r="Y3" s="379" t="s">
        <v>224</v>
      </c>
      <c r="Z3" s="380"/>
      <c r="AA3" s="381" t="s">
        <v>108</v>
      </c>
      <c r="AB3" s="382"/>
      <c r="AC3" s="379" t="s">
        <v>225</v>
      </c>
      <c r="AD3" s="380"/>
      <c r="AE3" s="323" t="s">
        <v>101</v>
      </c>
      <c r="AF3" s="370" t="s">
        <v>102</v>
      </c>
      <c r="AG3" s="372" t="s">
        <v>109</v>
      </c>
    </row>
    <row r="4" spans="1:33" ht="17.25" customHeight="1" thickBot="1">
      <c r="A4" s="357"/>
      <c r="B4" s="359"/>
      <c r="C4" s="360"/>
      <c r="D4" s="360"/>
      <c r="E4" s="338"/>
      <c r="F4" s="360"/>
      <c r="G4" s="338"/>
      <c r="H4" s="340"/>
      <c r="I4" s="330"/>
      <c r="J4" s="326"/>
      <c r="K4" s="328"/>
      <c r="L4" s="353"/>
      <c r="M4" s="326"/>
      <c r="N4" s="328"/>
      <c r="O4" s="330"/>
      <c r="P4" s="332"/>
      <c r="Q4" s="334"/>
      <c r="R4" s="336"/>
      <c r="S4" s="68" t="s">
        <v>110</v>
      </c>
      <c r="T4" s="99" t="s">
        <v>111</v>
      </c>
      <c r="U4" s="317"/>
      <c r="V4" s="317"/>
      <c r="W4" s="99" t="s">
        <v>112</v>
      </c>
      <c r="X4" s="69" t="s">
        <v>113</v>
      </c>
      <c r="Y4" s="202" t="s">
        <v>49</v>
      </c>
      <c r="Z4" s="203" t="s">
        <v>50</v>
      </c>
      <c r="AA4" s="383"/>
      <c r="AB4" s="384"/>
      <c r="AC4" s="202" t="s">
        <v>176</v>
      </c>
      <c r="AD4" s="203" t="s">
        <v>177</v>
      </c>
      <c r="AE4" s="324"/>
      <c r="AF4" s="371"/>
      <c r="AG4" s="373"/>
    </row>
    <row r="5" spans="1:33" ht="15.75" customHeight="1">
      <c r="A5" s="311" t="s">
        <v>183</v>
      </c>
      <c r="B5" s="114" t="s">
        <v>178</v>
      </c>
      <c r="C5" s="375" t="s">
        <v>179</v>
      </c>
      <c r="D5" s="375"/>
      <c r="E5" s="147">
        <v>19.7</v>
      </c>
      <c r="F5" s="151">
        <v>3771</v>
      </c>
      <c r="G5" s="148">
        <f t="shared" ref="G5:G8" si="0">E5*F5</f>
        <v>74288.7</v>
      </c>
      <c r="H5" s="149"/>
      <c r="I5" s="150">
        <v>13</v>
      </c>
      <c r="J5" s="151">
        <v>1200</v>
      </c>
      <c r="K5" s="152">
        <f>J5/I5</f>
        <v>92.307692307692307</v>
      </c>
      <c r="L5" s="153">
        <v>13</v>
      </c>
      <c r="M5" s="151">
        <f>F5/V5*60</f>
        <v>1077.6851631340799</v>
      </c>
      <c r="N5" s="152">
        <f>M5/L5</f>
        <v>82.898858702621524</v>
      </c>
      <c r="O5" s="154">
        <f>L5-I5</f>
        <v>0</v>
      </c>
      <c r="P5" s="155">
        <f>N5-K5</f>
        <v>-9.4088336050707824</v>
      </c>
      <c r="Q5" s="156">
        <f>N5/K5</f>
        <v>0.89807096927839991</v>
      </c>
      <c r="R5" s="306">
        <f>Q21</f>
        <v>0.89078683707429451</v>
      </c>
      <c r="S5" s="157">
        <v>0.25003472222222223</v>
      </c>
      <c r="T5" s="158">
        <v>0.39583333333333331</v>
      </c>
      <c r="U5" s="159"/>
      <c r="V5" s="160">
        <v>209.94999999999996</v>
      </c>
      <c r="W5" s="183"/>
      <c r="X5" s="152"/>
      <c r="Y5" s="12"/>
      <c r="Z5" s="208"/>
      <c r="AA5" s="309"/>
      <c r="AB5" s="310"/>
      <c r="AC5" s="12">
        <v>4</v>
      </c>
      <c r="AD5" s="208"/>
      <c r="AE5" s="180">
        <f>M5-J5</f>
        <v>-122.31483686592014</v>
      </c>
      <c r="AF5" s="132">
        <f>M5/J5</f>
        <v>0.89807096927839991</v>
      </c>
      <c r="AG5" s="376">
        <f>AF21</f>
        <v>0.8907868370742944</v>
      </c>
    </row>
    <row r="6" spans="1:33" ht="15.75" customHeight="1">
      <c r="A6" s="312"/>
      <c r="B6" s="100" t="s">
        <v>184</v>
      </c>
      <c r="C6" s="374" t="s">
        <v>185</v>
      </c>
      <c r="D6" s="374"/>
      <c r="E6" s="101">
        <v>56.77</v>
      </c>
      <c r="F6" s="102">
        <v>836</v>
      </c>
      <c r="G6" s="103">
        <f t="shared" si="0"/>
        <v>47459.72</v>
      </c>
      <c r="H6" s="26"/>
      <c r="I6" s="104">
        <v>25</v>
      </c>
      <c r="J6" s="105">
        <v>2000</v>
      </c>
      <c r="K6" s="106">
        <f t="shared" ref="K6:K42" si="1">J6/I6</f>
        <v>80</v>
      </c>
      <c r="L6" s="107">
        <v>25</v>
      </c>
      <c r="M6" s="105">
        <f>F6/V6*60</f>
        <v>1776.6233766233772</v>
      </c>
      <c r="N6" s="106">
        <f>M6/L6</f>
        <v>71.064935064935085</v>
      </c>
      <c r="O6" s="108">
        <f>L6-I6</f>
        <v>0</v>
      </c>
      <c r="P6" s="109">
        <f>N6-K6</f>
        <v>-8.9350649350649149</v>
      </c>
      <c r="Q6" s="110">
        <f>N6/K6</f>
        <v>0.88831168831168861</v>
      </c>
      <c r="R6" s="307"/>
      <c r="S6" s="47">
        <v>0.4</v>
      </c>
      <c r="T6" s="48">
        <v>0.4196064814814815</v>
      </c>
      <c r="U6" s="111">
        <v>6.0000000000000586</v>
      </c>
      <c r="V6" s="112">
        <v>28.233333333333324</v>
      </c>
      <c r="W6" s="113"/>
      <c r="X6" s="116"/>
      <c r="Y6" s="12"/>
      <c r="Z6" s="208"/>
      <c r="AA6" s="295"/>
      <c r="AB6" s="296"/>
      <c r="AC6" s="12">
        <v>1</v>
      </c>
      <c r="AD6" s="208"/>
      <c r="AE6" s="117">
        <f>M6-J6</f>
        <v>-223.37662337662277</v>
      </c>
      <c r="AF6" s="110">
        <f>M6/J6</f>
        <v>0.88831168831168861</v>
      </c>
      <c r="AG6" s="377"/>
    </row>
    <row r="7" spans="1:33" ht="15.75" customHeight="1">
      <c r="A7" s="312"/>
      <c r="B7" s="100" t="s">
        <v>186</v>
      </c>
      <c r="C7" s="374" t="s">
        <v>187</v>
      </c>
      <c r="D7" s="374"/>
      <c r="E7" s="101">
        <v>77.34</v>
      </c>
      <c r="F7" s="102">
        <v>2177</v>
      </c>
      <c r="G7" s="103">
        <f t="shared" si="0"/>
        <v>168369.18</v>
      </c>
      <c r="H7" s="26"/>
      <c r="I7" s="104">
        <v>25</v>
      </c>
      <c r="J7" s="105">
        <v>2000</v>
      </c>
      <c r="K7" s="106">
        <f t="shared" si="1"/>
        <v>80</v>
      </c>
      <c r="L7" s="107">
        <v>25</v>
      </c>
      <c r="M7" s="105">
        <f>F7/V7*60</f>
        <v>1777.5459287820361</v>
      </c>
      <c r="N7" s="106">
        <f>M7/L7</f>
        <v>71.101837151281444</v>
      </c>
      <c r="O7" s="108">
        <f>L7-I7</f>
        <v>0</v>
      </c>
      <c r="P7" s="109">
        <f>N7-K7</f>
        <v>-8.898162848718556</v>
      </c>
      <c r="Q7" s="110">
        <f>N7/K7</f>
        <v>0.88877296439101805</v>
      </c>
      <c r="R7" s="307"/>
      <c r="S7" s="47">
        <v>0.42291666666666666</v>
      </c>
      <c r="T7" s="48">
        <v>0.47394675925925928</v>
      </c>
      <c r="U7" s="111">
        <v>4.7666666666666391</v>
      </c>
      <c r="V7" s="112">
        <v>73.483333333333363</v>
      </c>
      <c r="W7" s="113">
        <v>0.47394675925925928</v>
      </c>
      <c r="X7" s="116">
        <v>0.51249999999999996</v>
      </c>
      <c r="Y7" s="12"/>
      <c r="Z7" s="208"/>
      <c r="AA7" s="295"/>
      <c r="AB7" s="296"/>
      <c r="AC7" s="12">
        <v>2</v>
      </c>
      <c r="AD7" s="208"/>
      <c r="AE7" s="117">
        <f>M7-J7</f>
        <v>-222.45407121796393</v>
      </c>
      <c r="AF7" s="110">
        <f>M7/J7</f>
        <v>0.88877296439101805</v>
      </c>
      <c r="AG7" s="377"/>
    </row>
    <row r="8" spans="1:33" ht="15.75" customHeight="1">
      <c r="A8" s="312"/>
      <c r="B8" s="100" t="s">
        <v>186</v>
      </c>
      <c r="C8" s="374" t="s">
        <v>189</v>
      </c>
      <c r="D8" s="374"/>
      <c r="E8" s="101">
        <v>59.52</v>
      </c>
      <c r="F8" s="102">
        <v>4849</v>
      </c>
      <c r="G8" s="103">
        <f t="shared" si="0"/>
        <v>288612.48000000004</v>
      </c>
      <c r="H8" s="26"/>
      <c r="I8" s="104">
        <v>25</v>
      </c>
      <c r="J8" s="105">
        <v>2000</v>
      </c>
      <c r="K8" s="106">
        <f t="shared" si="1"/>
        <v>80</v>
      </c>
      <c r="L8" s="107">
        <v>25</v>
      </c>
      <c r="M8" s="105">
        <f>F8/V8*60</f>
        <v>1781.8107583954272</v>
      </c>
      <c r="N8" s="106">
        <f>M8/L8</f>
        <v>71.272430335817091</v>
      </c>
      <c r="O8" s="108">
        <f>L8-I8</f>
        <v>0</v>
      </c>
      <c r="P8" s="109">
        <f>N8-K8</f>
        <v>-8.7275696641829086</v>
      </c>
      <c r="Q8" s="110">
        <f>N8/K8</f>
        <v>0.89090537919771362</v>
      </c>
      <c r="R8" s="307"/>
      <c r="S8" s="47">
        <v>0.51249999999999996</v>
      </c>
      <c r="T8" s="48">
        <v>0.62589120370370366</v>
      </c>
      <c r="U8" s="111">
        <v>55.51666666666658</v>
      </c>
      <c r="V8" s="112">
        <v>163.28333333333333</v>
      </c>
      <c r="W8" s="113"/>
      <c r="X8" s="116"/>
      <c r="Y8" s="12"/>
      <c r="Z8" s="208"/>
      <c r="AA8" s="295"/>
      <c r="AB8" s="296"/>
      <c r="AC8" s="12">
        <v>4</v>
      </c>
      <c r="AD8" s="208"/>
      <c r="AE8" s="117">
        <f>M8-J8</f>
        <v>-218.18924160457277</v>
      </c>
      <c r="AF8" s="110">
        <f>M8/J8</f>
        <v>0.89090537919771362</v>
      </c>
      <c r="AG8" s="377"/>
    </row>
    <row r="9" spans="1:33" ht="15.75" customHeight="1">
      <c r="A9" s="312"/>
      <c r="B9" s="100"/>
      <c r="C9" s="374"/>
      <c r="D9" s="374"/>
      <c r="E9" s="101"/>
      <c r="F9" s="102"/>
      <c r="G9" s="103"/>
      <c r="H9" s="13"/>
      <c r="I9" s="104"/>
      <c r="J9" s="105"/>
      <c r="K9" s="106"/>
      <c r="L9" s="118"/>
      <c r="M9" s="105"/>
      <c r="N9" s="106"/>
      <c r="O9" s="108"/>
      <c r="P9" s="109"/>
      <c r="Q9" s="110"/>
      <c r="R9" s="307"/>
      <c r="S9" s="47"/>
      <c r="T9" s="48"/>
      <c r="U9" s="111"/>
      <c r="V9" s="112"/>
      <c r="W9" s="113"/>
      <c r="X9" s="116"/>
      <c r="Y9" s="12"/>
      <c r="Z9" s="208"/>
      <c r="AA9" s="295"/>
      <c r="AB9" s="296"/>
      <c r="AC9" s="12"/>
      <c r="AD9" s="208"/>
      <c r="AE9" s="117"/>
      <c r="AF9" s="110"/>
      <c r="AG9" s="377"/>
    </row>
    <row r="10" spans="1:33" ht="15.75" customHeight="1">
      <c r="A10" s="312"/>
      <c r="B10" s="100"/>
      <c r="C10" s="374"/>
      <c r="D10" s="374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07"/>
      <c r="S10" s="47"/>
      <c r="T10" s="48"/>
      <c r="U10" s="111"/>
      <c r="V10" s="112"/>
      <c r="W10" s="113"/>
      <c r="X10" s="116"/>
      <c r="Y10" s="12"/>
      <c r="Z10" s="208"/>
      <c r="AA10" s="295"/>
      <c r="AB10" s="296"/>
      <c r="AC10" s="12"/>
      <c r="AD10" s="208"/>
      <c r="AE10" s="117"/>
      <c r="AF10" s="110"/>
      <c r="AG10" s="377"/>
    </row>
    <row r="11" spans="1:33" ht="15.75" customHeight="1">
      <c r="A11" s="312"/>
      <c r="B11" s="100"/>
      <c r="C11" s="374"/>
      <c r="D11" s="374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307"/>
      <c r="S11" s="47"/>
      <c r="T11" s="48"/>
      <c r="U11" s="111"/>
      <c r="V11" s="112"/>
      <c r="W11" s="113"/>
      <c r="X11" s="116"/>
      <c r="Y11" s="12"/>
      <c r="Z11" s="208"/>
      <c r="AA11" s="295"/>
      <c r="AB11" s="296"/>
      <c r="AC11" s="12"/>
      <c r="AD11" s="208"/>
      <c r="AE11" s="117"/>
      <c r="AF11" s="110"/>
      <c r="AG11" s="377"/>
    </row>
    <row r="12" spans="1:33" ht="15.75" customHeight="1">
      <c r="A12" s="312"/>
      <c r="B12" s="100"/>
      <c r="C12" s="374"/>
      <c r="D12" s="374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07"/>
      <c r="S12" s="47"/>
      <c r="T12" s="48"/>
      <c r="U12" s="111"/>
      <c r="V12" s="112"/>
      <c r="W12" s="113"/>
      <c r="X12" s="116"/>
      <c r="Y12" s="12"/>
      <c r="Z12" s="208"/>
      <c r="AA12" s="295"/>
      <c r="AB12" s="296"/>
      <c r="AC12" s="12"/>
      <c r="AD12" s="208"/>
      <c r="AE12" s="117"/>
      <c r="AF12" s="110"/>
      <c r="AG12" s="377"/>
    </row>
    <row r="13" spans="1:33" ht="15.75" customHeight="1">
      <c r="A13" s="312"/>
      <c r="B13" s="100"/>
      <c r="C13" s="374"/>
      <c r="D13" s="374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07"/>
      <c r="S13" s="47"/>
      <c r="T13" s="48"/>
      <c r="U13" s="111"/>
      <c r="V13" s="112"/>
      <c r="W13" s="113"/>
      <c r="X13" s="116"/>
      <c r="Y13" s="12"/>
      <c r="Z13" s="208"/>
      <c r="AA13" s="295"/>
      <c r="AB13" s="296"/>
      <c r="AC13" s="12"/>
      <c r="AD13" s="208"/>
      <c r="AE13" s="117"/>
      <c r="AF13" s="110"/>
      <c r="AG13" s="377"/>
    </row>
    <row r="14" spans="1:33" ht="15.75" customHeight="1">
      <c r="A14" s="312"/>
      <c r="B14" s="100"/>
      <c r="C14" s="374"/>
      <c r="D14" s="374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07"/>
      <c r="S14" s="47"/>
      <c r="T14" s="48"/>
      <c r="U14" s="111"/>
      <c r="V14" s="112"/>
      <c r="W14" s="113"/>
      <c r="X14" s="116"/>
      <c r="Y14" s="12"/>
      <c r="Z14" s="208"/>
      <c r="AA14" s="295"/>
      <c r="AB14" s="296"/>
      <c r="AC14" s="12"/>
      <c r="AD14" s="208"/>
      <c r="AE14" s="117"/>
      <c r="AF14" s="110"/>
      <c r="AG14" s="377"/>
    </row>
    <row r="15" spans="1:33" ht="15.75" customHeight="1">
      <c r="A15" s="312"/>
      <c r="B15" s="100"/>
      <c r="C15" s="374"/>
      <c r="D15" s="37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07"/>
      <c r="S15" s="47"/>
      <c r="T15" s="48"/>
      <c r="U15" s="111"/>
      <c r="V15" s="112"/>
      <c r="W15" s="113"/>
      <c r="X15" s="116"/>
      <c r="Y15" s="12"/>
      <c r="Z15" s="208"/>
      <c r="AA15" s="295"/>
      <c r="AB15" s="296"/>
      <c r="AC15" s="12"/>
      <c r="AD15" s="208"/>
      <c r="AE15" s="117"/>
      <c r="AF15" s="110"/>
      <c r="AG15" s="377"/>
    </row>
    <row r="16" spans="1:33" ht="15.75" customHeight="1">
      <c r="A16" s="312"/>
      <c r="B16" s="100"/>
      <c r="C16" s="374"/>
      <c r="D16" s="37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07"/>
      <c r="S16" s="47"/>
      <c r="T16" s="48"/>
      <c r="U16" s="111"/>
      <c r="V16" s="112"/>
      <c r="W16" s="113"/>
      <c r="X16" s="116"/>
      <c r="Y16" s="12"/>
      <c r="Z16" s="208"/>
      <c r="AA16" s="295"/>
      <c r="AB16" s="296"/>
      <c r="AC16" s="12"/>
      <c r="AD16" s="208"/>
      <c r="AE16" s="117"/>
      <c r="AF16" s="110"/>
      <c r="AG16" s="377"/>
    </row>
    <row r="17" spans="1:33" ht="15.75" customHeight="1">
      <c r="A17" s="312"/>
      <c r="B17" s="100"/>
      <c r="C17" s="374"/>
      <c r="D17" s="37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07"/>
      <c r="S17" s="47"/>
      <c r="T17" s="48"/>
      <c r="U17" s="111"/>
      <c r="V17" s="112"/>
      <c r="W17" s="113"/>
      <c r="X17" s="116"/>
      <c r="Y17" s="12"/>
      <c r="Z17" s="208"/>
      <c r="AA17" s="295"/>
      <c r="AB17" s="296"/>
      <c r="AC17" s="12"/>
      <c r="AD17" s="208"/>
      <c r="AE17" s="117"/>
      <c r="AF17" s="110"/>
      <c r="AG17" s="377"/>
    </row>
    <row r="18" spans="1:33" ht="15.75" customHeight="1">
      <c r="A18" s="312"/>
      <c r="B18" s="100"/>
      <c r="C18" s="374"/>
      <c r="D18" s="37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07"/>
      <c r="S18" s="47"/>
      <c r="T18" s="48"/>
      <c r="U18" s="111"/>
      <c r="V18" s="112"/>
      <c r="W18" s="113"/>
      <c r="X18" s="116"/>
      <c r="Y18" s="12"/>
      <c r="Z18" s="208"/>
      <c r="AA18" s="295"/>
      <c r="AB18" s="296"/>
      <c r="AC18" s="12"/>
      <c r="AD18" s="208"/>
      <c r="AE18" s="117"/>
      <c r="AF18" s="110"/>
      <c r="AG18" s="377"/>
    </row>
    <row r="19" spans="1:33" ht="15.75" customHeight="1">
      <c r="A19" s="312"/>
      <c r="B19" s="100"/>
      <c r="C19" s="374"/>
      <c r="D19" s="37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07"/>
      <c r="S19" s="47"/>
      <c r="T19" s="48"/>
      <c r="U19" s="111"/>
      <c r="V19" s="112"/>
      <c r="W19" s="113"/>
      <c r="X19" s="116"/>
      <c r="Y19" s="12"/>
      <c r="Z19" s="208"/>
      <c r="AA19" s="295"/>
      <c r="AB19" s="296"/>
      <c r="AC19" s="12"/>
      <c r="AD19" s="208"/>
      <c r="AE19" s="117"/>
      <c r="AF19" s="110"/>
      <c r="AG19" s="377"/>
    </row>
    <row r="20" spans="1:33" ht="15.75" customHeight="1">
      <c r="A20" s="312"/>
      <c r="B20" s="100"/>
      <c r="C20" s="374"/>
      <c r="D20" s="374"/>
      <c r="E20" s="184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07"/>
      <c r="S20" s="47"/>
      <c r="T20" s="48"/>
      <c r="U20" s="130"/>
      <c r="V20" s="112"/>
      <c r="W20" s="113"/>
      <c r="X20" s="116"/>
      <c r="Y20" s="12"/>
      <c r="Z20" s="208"/>
      <c r="AA20" s="295"/>
      <c r="AB20" s="296"/>
      <c r="AC20" s="12"/>
      <c r="AD20" s="208"/>
      <c r="AE20" s="117"/>
      <c r="AF20" s="110"/>
      <c r="AG20" s="377"/>
    </row>
    <row r="21" spans="1:33" ht="15.75" customHeight="1" thickBot="1">
      <c r="A21" s="313"/>
      <c r="B21" s="133" t="s">
        <v>117</v>
      </c>
      <c r="C21" s="297"/>
      <c r="D21" s="297"/>
      <c r="E21" s="134"/>
      <c r="F21" s="167"/>
      <c r="G21" s="135"/>
      <c r="H21" s="69"/>
      <c r="I21" s="136">
        <f t="shared" ref="I21:J21" si="2">AVERAGE(I5:I20)</f>
        <v>22</v>
      </c>
      <c r="J21" s="137">
        <f t="shared" si="2"/>
        <v>1800</v>
      </c>
      <c r="K21" s="138">
        <f t="shared" ref="K21" si="3">J21/I21</f>
        <v>81.818181818181813</v>
      </c>
      <c r="L21" s="136">
        <f t="shared" ref="L21:M21" si="4">AVERAGE(L5:L20)</f>
        <v>22</v>
      </c>
      <c r="M21" s="137">
        <f t="shared" si="4"/>
        <v>1603.4163067337299</v>
      </c>
      <c r="N21" s="138">
        <f>M21/L21</f>
        <v>72.88255939698773</v>
      </c>
      <c r="O21" s="139">
        <f>L21-I21</f>
        <v>0</v>
      </c>
      <c r="P21" s="140">
        <f>N21-K21</f>
        <v>-8.9356224211940827</v>
      </c>
      <c r="Q21" s="141">
        <f>N21/K21</f>
        <v>0.89078683707429451</v>
      </c>
      <c r="R21" s="308"/>
      <c r="S21" s="142">
        <f>S5</f>
        <v>0.25003472222222223</v>
      </c>
      <c r="T21" s="143">
        <f>INDEX(T5:T20,COUNTA(T5:T20))</f>
        <v>0.62589120370370366</v>
      </c>
      <c r="U21" s="144"/>
      <c r="V21" s="166"/>
      <c r="W21" s="167"/>
      <c r="X21" s="138"/>
      <c r="Y21" s="181">
        <f>SUM(Y5:Y20)</f>
        <v>0</v>
      </c>
      <c r="Z21" s="182">
        <f>SUM(Z5:Z20)</f>
        <v>0</v>
      </c>
      <c r="AA21" s="298"/>
      <c r="AB21" s="299"/>
      <c r="AC21" s="181">
        <f>SUM(AC5:AC20)</f>
        <v>11</v>
      </c>
      <c r="AD21" s="182">
        <f>SUM(AD5:AD20)</f>
        <v>0</v>
      </c>
      <c r="AE21" s="168">
        <f>M21-J21</f>
        <v>-196.58369326627007</v>
      </c>
      <c r="AF21" s="141">
        <f>M21/J21</f>
        <v>0.8907868370742944</v>
      </c>
      <c r="AG21" s="378"/>
    </row>
    <row r="22" spans="1:33" ht="15.75" customHeight="1">
      <c r="A22" s="300" t="s">
        <v>190</v>
      </c>
      <c r="B22" s="146" t="s">
        <v>186</v>
      </c>
      <c r="C22" s="304" t="s">
        <v>197</v>
      </c>
      <c r="D22" s="305"/>
      <c r="E22" s="147">
        <v>47.37</v>
      </c>
      <c r="F22" s="159">
        <v>1623</v>
      </c>
      <c r="G22" s="148">
        <f t="shared" ref="G22:G25" si="5">E22*F22</f>
        <v>76881.509999999995</v>
      </c>
      <c r="H22" s="149"/>
      <c r="I22" s="153">
        <v>21</v>
      </c>
      <c r="J22" s="151">
        <v>2000</v>
      </c>
      <c r="K22" s="152">
        <f>J22/I22</f>
        <v>95.238095238095241</v>
      </c>
      <c r="L22" s="153">
        <v>21</v>
      </c>
      <c r="M22" s="151">
        <f>F22/V22*60</f>
        <v>1772.6941747572814</v>
      </c>
      <c r="N22" s="152">
        <f>M22/L22</f>
        <v>84.414008321775299</v>
      </c>
      <c r="O22" s="154">
        <f>L22-I22</f>
        <v>0</v>
      </c>
      <c r="P22" s="155">
        <f>N22-K22</f>
        <v>-10.824086916319942</v>
      </c>
      <c r="Q22" s="156">
        <f>N22/K22</f>
        <v>0.88634708737864065</v>
      </c>
      <c r="R22" s="306">
        <f>Q38</f>
        <v>0.88637126772958619</v>
      </c>
      <c r="S22" s="157">
        <v>0.29171296296296295</v>
      </c>
      <c r="T22" s="158">
        <v>0.3298611111111111</v>
      </c>
      <c r="U22" s="159"/>
      <c r="V22" s="160">
        <v>54.933333333333337</v>
      </c>
      <c r="W22" s="97"/>
      <c r="X22" s="98"/>
      <c r="Y22" s="12"/>
      <c r="Z22" s="208"/>
      <c r="AA22" s="309"/>
      <c r="AB22" s="310"/>
      <c r="AC22" s="12">
        <v>1</v>
      </c>
      <c r="AD22" s="208"/>
      <c r="AE22" s="115">
        <f>M22-J22</f>
        <v>-227.30582524271858</v>
      </c>
      <c r="AF22" s="156">
        <f>M22/J22</f>
        <v>0.88634708737864076</v>
      </c>
      <c r="AG22" s="389">
        <f>AF38</f>
        <v>0.88637126772958619</v>
      </c>
    </row>
    <row r="23" spans="1:33" ht="15.75" customHeight="1">
      <c r="A23" s="301"/>
      <c r="B23" s="163" t="s">
        <v>186</v>
      </c>
      <c r="C23" s="293" t="s">
        <v>199</v>
      </c>
      <c r="D23" s="294"/>
      <c r="E23" s="101">
        <v>53.76</v>
      </c>
      <c r="F23" s="111">
        <v>3517</v>
      </c>
      <c r="G23" s="103">
        <f t="shared" si="5"/>
        <v>189073.91999999998</v>
      </c>
      <c r="H23" s="26"/>
      <c r="I23" s="107">
        <v>20</v>
      </c>
      <c r="J23" s="105">
        <v>2000</v>
      </c>
      <c r="K23" s="106">
        <f t="shared" si="1"/>
        <v>100</v>
      </c>
      <c r="L23" s="107">
        <v>20</v>
      </c>
      <c r="M23" s="105">
        <f>F23/V23*60</f>
        <v>1771.7884130982368</v>
      </c>
      <c r="N23" s="106">
        <f>M23/L23</f>
        <v>88.589420654911834</v>
      </c>
      <c r="O23" s="108">
        <f>L23-I23</f>
        <v>0</v>
      </c>
      <c r="P23" s="109">
        <f>N23-K23</f>
        <v>-11.410579345088166</v>
      </c>
      <c r="Q23" s="110">
        <f>N23/K23</f>
        <v>0.88589420654911832</v>
      </c>
      <c r="R23" s="307"/>
      <c r="S23" s="47">
        <v>0.33333333333333331</v>
      </c>
      <c r="T23" s="48">
        <v>0.41604166666666664</v>
      </c>
      <c r="U23" s="111">
        <v>4.9999999999999822</v>
      </c>
      <c r="V23" s="112">
        <v>119.1</v>
      </c>
      <c r="W23" s="113"/>
      <c r="X23" s="116"/>
      <c r="Y23" s="12"/>
      <c r="Z23" s="208"/>
      <c r="AA23" s="295"/>
      <c r="AB23" s="296"/>
      <c r="AC23" s="12">
        <v>3</v>
      </c>
      <c r="AD23" s="208"/>
      <c r="AE23" s="117">
        <f>M23-J23</f>
        <v>-228.21158690176321</v>
      </c>
      <c r="AF23" s="110">
        <f>M23/J23</f>
        <v>0.88589420654911843</v>
      </c>
      <c r="AG23" s="377"/>
    </row>
    <row r="24" spans="1:33" ht="15.75" customHeight="1">
      <c r="A24" s="301"/>
      <c r="B24" s="163" t="s">
        <v>186</v>
      </c>
      <c r="C24" s="293" t="s">
        <v>193</v>
      </c>
      <c r="D24" s="294"/>
      <c r="E24" s="101">
        <v>64.97</v>
      </c>
      <c r="F24" s="111">
        <v>964</v>
      </c>
      <c r="G24" s="103">
        <f t="shared" si="5"/>
        <v>62631.08</v>
      </c>
      <c r="H24" s="26"/>
      <c r="I24" s="107">
        <v>20</v>
      </c>
      <c r="J24" s="105">
        <v>2000</v>
      </c>
      <c r="K24" s="106">
        <f t="shared" si="1"/>
        <v>100</v>
      </c>
      <c r="L24" s="107">
        <v>20</v>
      </c>
      <c r="M24" s="105">
        <f>F24/V24*60</f>
        <v>1773.3265201839545</v>
      </c>
      <c r="N24" s="106">
        <f>M24/L24</f>
        <v>88.666326009197718</v>
      </c>
      <c r="O24" s="108">
        <f>L24-I24</f>
        <v>0</v>
      </c>
      <c r="P24" s="109">
        <f>N24-K24</f>
        <v>-11.333673990802282</v>
      </c>
      <c r="Q24" s="110">
        <f>N24/K24</f>
        <v>0.88666326009197716</v>
      </c>
      <c r="R24" s="307"/>
      <c r="S24" s="47">
        <v>0.41971064814814812</v>
      </c>
      <c r="T24" s="48">
        <v>0.44236111111111109</v>
      </c>
      <c r="U24" s="111">
        <v>5.2833333333333332</v>
      </c>
      <c r="V24" s="112">
        <v>32.616666666666674</v>
      </c>
      <c r="W24" s="113"/>
      <c r="X24" s="116"/>
      <c r="Y24" s="12"/>
      <c r="Z24" s="208"/>
      <c r="AA24" s="295"/>
      <c r="AB24" s="296"/>
      <c r="AC24" s="12">
        <v>1</v>
      </c>
      <c r="AD24" s="208"/>
      <c r="AE24" s="117">
        <f>M24-J24</f>
        <v>-226.67347981604553</v>
      </c>
      <c r="AF24" s="110">
        <f>M24/J24</f>
        <v>0.88666326009197727</v>
      </c>
      <c r="AG24" s="377"/>
    </row>
    <row r="25" spans="1:33" ht="15.75" customHeight="1">
      <c r="A25" s="301"/>
      <c r="B25" s="163" t="s">
        <v>191</v>
      </c>
      <c r="C25" s="293" t="s">
        <v>195</v>
      </c>
      <c r="D25" s="294"/>
      <c r="E25" s="101">
        <v>57.3</v>
      </c>
      <c r="F25" s="111">
        <v>991</v>
      </c>
      <c r="G25" s="103">
        <f t="shared" si="5"/>
        <v>56784.299999999996</v>
      </c>
      <c r="H25" s="26"/>
      <c r="I25" s="107">
        <v>21</v>
      </c>
      <c r="J25" s="105">
        <v>2000</v>
      </c>
      <c r="K25" s="106">
        <f t="shared" si="1"/>
        <v>95.238095238095241</v>
      </c>
      <c r="L25" s="107">
        <v>21</v>
      </c>
      <c r="M25" s="105">
        <f>F25/V25*60</f>
        <v>1773.1610337972159</v>
      </c>
      <c r="N25" s="106">
        <f>M25/L25</f>
        <v>84.43623970462933</v>
      </c>
      <c r="O25" s="108">
        <f>L25-I25</f>
        <v>0</v>
      </c>
      <c r="P25" s="109">
        <f>N25-K25</f>
        <v>-10.801855533465911</v>
      </c>
      <c r="Q25" s="110">
        <f>N25/K25</f>
        <v>0.88658051689860795</v>
      </c>
      <c r="R25" s="307"/>
      <c r="S25" s="47">
        <v>0.44685185185185183</v>
      </c>
      <c r="T25" s="48">
        <v>0.47013888888888888</v>
      </c>
      <c r="U25" s="111">
        <v>6.466666666666665</v>
      </c>
      <c r="V25" s="112">
        <v>33.533333333333353</v>
      </c>
      <c r="W25" s="113"/>
      <c r="X25" s="116"/>
      <c r="Y25" s="12"/>
      <c r="Z25" s="208"/>
      <c r="AA25" s="295"/>
      <c r="AB25" s="296"/>
      <c r="AC25" s="12">
        <v>1</v>
      </c>
      <c r="AD25" s="208"/>
      <c r="AE25" s="117">
        <f>M25-J25</f>
        <v>-226.83896620278415</v>
      </c>
      <c r="AF25" s="110">
        <f>M25/J25</f>
        <v>0.88658051689860795</v>
      </c>
      <c r="AG25" s="377"/>
    </row>
    <row r="26" spans="1:33" ht="15.75" customHeight="1">
      <c r="A26" s="302"/>
      <c r="B26" s="163"/>
      <c r="C26" s="293"/>
      <c r="D26" s="294"/>
      <c r="E26" s="101"/>
      <c r="F26" s="111"/>
      <c r="G26" s="103"/>
      <c r="H26" s="13"/>
      <c r="I26" s="118"/>
      <c r="J26" s="105"/>
      <c r="K26" s="106"/>
      <c r="L26" s="118"/>
      <c r="M26" s="105"/>
      <c r="N26" s="106"/>
      <c r="O26" s="108"/>
      <c r="P26" s="109"/>
      <c r="Q26" s="110"/>
      <c r="R26" s="307"/>
      <c r="S26" s="47"/>
      <c r="T26" s="48"/>
      <c r="U26" s="111"/>
      <c r="V26" s="112"/>
      <c r="W26" s="113"/>
      <c r="X26" s="116"/>
      <c r="Y26" s="12"/>
      <c r="Z26" s="208"/>
      <c r="AA26" s="295"/>
      <c r="AB26" s="296"/>
      <c r="AC26" s="12"/>
      <c r="AD26" s="208"/>
      <c r="AE26" s="117"/>
      <c r="AF26" s="110"/>
      <c r="AG26" s="377"/>
    </row>
    <row r="27" spans="1:33" ht="15.75" customHeight="1">
      <c r="A27" s="302"/>
      <c r="B27" s="163"/>
      <c r="C27" s="293"/>
      <c r="D27" s="294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307"/>
      <c r="S27" s="47"/>
      <c r="T27" s="48"/>
      <c r="U27" s="111"/>
      <c r="V27" s="112"/>
      <c r="W27" s="113"/>
      <c r="X27" s="116"/>
      <c r="Y27" s="12"/>
      <c r="Z27" s="208"/>
      <c r="AA27" s="295"/>
      <c r="AB27" s="296"/>
      <c r="AC27" s="12"/>
      <c r="AD27" s="208"/>
      <c r="AE27" s="117"/>
      <c r="AF27" s="110"/>
      <c r="AG27" s="377"/>
    </row>
    <row r="28" spans="1:33" ht="15.75" customHeight="1">
      <c r="A28" s="302"/>
      <c r="B28" s="163"/>
      <c r="C28" s="293"/>
      <c r="D28" s="294"/>
      <c r="E28" s="101"/>
      <c r="F28" s="111"/>
      <c r="G28" s="121"/>
      <c r="H28" s="62"/>
      <c r="I28" s="118"/>
      <c r="J28" s="105"/>
      <c r="K28" s="106"/>
      <c r="L28" s="118"/>
      <c r="M28" s="105"/>
      <c r="N28" s="106"/>
      <c r="O28" s="123"/>
      <c r="P28" s="124"/>
      <c r="Q28" s="125"/>
      <c r="R28" s="307"/>
      <c r="S28" s="47"/>
      <c r="T28" s="48"/>
      <c r="U28" s="111"/>
      <c r="V28" s="112"/>
      <c r="W28" s="113"/>
      <c r="X28" s="116"/>
      <c r="Y28" s="12"/>
      <c r="Z28" s="208"/>
      <c r="AA28" s="295"/>
      <c r="AB28" s="296"/>
      <c r="AC28" s="12"/>
      <c r="AD28" s="208"/>
      <c r="AE28" s="117"/>
      <c r="AF28" s="110"/>
      <c r="AG28" s="377"/>
    </row>
    <row r="29" spans="1:33" ht="15.75" customHeight="1">
      <c r="A29" s="302"/>
      <c r="B29" s="163"/>
      <c r="C29" s="293"/>
      <c r="D29" s="294"/>
      <c r="E29" s="101"/>
      <c r="F29" s="111"/>
      <c r="G29" s="121"/>
      <c r="H29" s="62"/>
      <c r="I29" s="118"/>
      <c r="J29" s="105"/>
      <c r="K29" s="106"/>
      <c r="L29" s="118"/>
      <c r="M29" s="105"/>
      <c r="N29" s="106"/>
      <c r="O29" s="123"/>
      <c r="P29" s="124"/>
      <c r="Q29" s="125"/>
      <c r="R29" s="307"/>
      <c r="S29" s="47"/>
      <c r="T29" s="48"/>
      <c r="U29" s="111"/>
      <c r="V29" s="112"/>
      <c r="W29" s="113"/>
      <c r="X29" s="116"/>
      <c r="Y29" s="12"/>
      <c r="Z29" s="208"/>
      <c r="AA29" s="295"/>
      <c r="AB29" s="296"/>
      <c r="AC29" s="12"/>
      <c r="AD29" s="208"/>
      <c r="AE29" s="117"/>
      <c r="AF29" s="110"/>
      <c r="AG29" s="377"/>
    </row>
    <row r="30" spans="1:33" ht="15.75" customHeight="1">
      <c r="A30" s="302"/>
      <c r="B30" s="163"/>
      <c r="C30" s="293"/>
      <c r="D30" s="294"/>
      <c r="E30" s="101"/>
      <c r="F30" s="111"/>
      <c r="G30" s="121"/>
      <c r="H30" s="62"/>
      <c r="I30" s="118"/>
      <c r="J30" s="105"/>
      <c r="K30" s="106"/>
      <c r="L30" s="118"/>
      <c r="M30" s="105"/>
      <c r="N30" s="106"/>
      <c r="O30" s="123"/>
      <c r="P30" s="124"/>
      <c r="Q30" s="125"/>
      <c r="R30" s="307"/>
      <c r="S30" s="47"/>
      <c r="T30" s="48"/>
      <c r="U30" s="111"/>
      <c r="V30" s="112"/>
      <c r="W30" s="113"/>
      <c r="X30" s="116"/>
      <c r="Y30" s="12"/>
      <c r="Z30" s="208"/>
      <c r="AA30" s="295"/>
      <c r="AB30" s="296"/>
      <c r="AC30" s="12"/>
      <c r="AD30" s="208"/>
      <c r="AE30" s="117"/>
      <c r="AF30" s="110"/>
      <c r="AG30" s="377"/>
    </row>
    <row r="31" spans="1:33" ht="15.75" customHeight="1">
      <c r="A31" s="302"/>
      <c r="B31" s="163"/>
      <c r="C31" s="293"/>
      <c r="D31" s="294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307"/>
      <c r="S31" s="47"/>
      <c r="T31" s="48"/>
      <c r="U31" s="111"/>
      <c r="V31" s="112"/>
      <c r="W31" s="113"/>
      <c r="X31" s="116"/>
      <c r="Y31" s="12"/>
      <c r="Z31" s="208"/>
      <c r="AA31" s="295"/>
      <c r="AB31" s="296"/>
      <c r="AC31" s="12"/>
      <c r="AD31" s="208"/>
      <c r="AE31" s="117"/>
      <c r="AF31" s="110"/>
      <c r="AG31" s="377"/>
    </row>
    <row r="32" spans="1:33" ht="15.75" customHeight="1">
      <c r="A32" s="302"/>
      <c r="B32" s="163"/>
      <c r="C32" s="293"/>
      <c r="D32" s="294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307"/>
      <c r="S32" s="47"/>
      <c r="T32" s="48"/>
      <c r="U32" s="111"/>
      <c r="V32" s="112"/>
      <c r="W32" s="113"/>
      <c r="X32" s="116"/>
      <c r="Y32" s="12"/>
      <c r="Z32" s="208"/>
      <c r="AA32" s="295"/>
      <c r="AB32" s="296"/>
      <c r="AC32" s="12"/>
      <c r="AD32" s="208"/>
      <c r="AE32" s="117"/>
      <c r="AF32" s="110"/>
      <c r="AG32" s="377"/>
    </row>
    <row r="33" spans="1:33" ht="15.75" customHeight="1">
      <c r="A33" s="302"/>
      <c r="B33" s="163"/>
      <c r="C33" s="293"/>
      <c r="D33" s="294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307"/>
      <c r="S33" s="47"/>
      <c r="T33" s="48"/>
      <c r="U33" s="111"/>
      <c r="V33" s="112"/>
      <c r="W33" s="113"/>
      <c r="X33" s="116"/>
      <c r="Y33" s="12"/>
      <c r="Z33" s="208"/>
      <c r="AA33" s="295"/>
      <c r="AB33" s="296"/>
      <c r="AC33" s="12"/>
      <c r="AD33" s="208"/>
      <c r="AE33" s="117"/>
      <c r="AF33" s="110"/>
      <c r="AG33" s="377"/>
    </row>
    <row r="34" spans="1:33" ht="15.75" customHeight="1">
      <c r="A34" s="302"/>
      <c r="B34" s="163"/>
      <c r="C34" s="293"/>
      <c r="D34" s="294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307"/>
      <c r="S34" s="47"/>
      <c r="T34" s="48"/>
      <c r="U34" s="111"/>
      <c r="V34" s="112"/>
      <c r="W34" s="113"/>
      <c r="X34" s="116"/>
      <c r="Y34" s="12"/>
      <c r="Z34" s="208"/>
      <c r="AA34" s="295"/>
      <c r="AB34" s="296"/>
      <c r="AC34" s="12"/>
      <c r="AD34" s="208"/>
      <c r="AE34" s="117"/>
      <c r="AF34" s="110"/>
      <c r="AG34" s="377"/>
    </row>
    <row r="35" spans="1:33" ht="15.75" customHeight="1">
      <c r="A35" s="302"/>
      <c r="B35" s="163"/>
      <c r="C35" s="293"/>
      <c r="D35" s="294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307"/>
      <c r="S35" s="47"/>
      <c r="T35" s="48"/>
      <c r="U35" s="111"/>
      <c r="V35" s="112"/>
      <c r="W35" s="185"/>
      <c r="X35" s="186"/>
      <c r="Y35" s="12"/>
      <c r="Z35" s="208"/>
      <c r="AA35" s="295"/>
      <c r="AB35" s="296"/>
      <c r="AC35" s="12"/>
      <c r="AD35" s="208"/>
      <c r="AE35" s="117"/>
      <c r="AF35" s="110"/>
      <c r="AG35" s="377"/>
    </row>
    <row r="36" spans="1:33" ht="15.75" customHeight="1">
      <c r="A36" s="302"/>
      <c r="B36" s="163"/>
      <c r="C36" s="293"/>
      <c r="D36" s="294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307"/>
      <c r="S36" s="47"/>
      <c r="T36" s="48"/>
      <c r="U36" s="111"/>
      <c r="V36" s="112"/>
      <c r="W36" s="187"/>
      <c r="X36" s="188"/>
      <c r="Y36" s="12"/>
      <c r="Z36" s="208"/>
      <c r="AA36" s="295"/>
      <c r="AB36" s="296"/>
      <c r="AC36" s="12"/>
      <c r="AD36" s="208"/>
      <c r="AE36" s="117"/>
      <c r="AF36" s="110"/>
      <c r="AG36" s="377"/>
    </row>
    <row r="37" spans="1:33" ht="15.75" customHeight="1">
      <c r="A37" s="302"/>
      <c r="B37" s="100"/>
      <c r="C37" s="293"/>
      <c r="D37" s="294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307"/>
      <c r="S37" s="47"/>
      <c r="T37" s="48"/>
      <c r="U37" s="130"/>
      <c r="V37" s="112"/>
      <c r="W37" s="187"/>
      <c r="X37" s="188"/>
      <c r="Y37" s="12"/>
      <c r="Z37" s="208"/>
      <c r="AA37" s="295"/>
      <c r="AB37" s="296"/>
      <c r="AC37" s="12"/>
      <c r="AD37" s="208"/>
      <c r="AE37" s="117"/>
      <c r="AF37" s="110"/>
      <c r="AG37" s="377"/>
    </row>
    <row r="38" spans="1:33" ht="15.75" customHeight="1" thickBot="1">
      <c r="A38" s="303"/>
      <c r="B38" s="133" t="s">
        <v>117</v>
      </c>
      <c r="C38" s="297"/>
      <c r="D38" s="297"/>
      <c r="E38" s="134"/>
      <c r="F38" s="167"/>
      <c r="G38" s="135"/>
      <c r="H38" s="69"/>
      <c r="I38" s="136">
        <f t="shared" ref="I38:J38" si="6">AVERAGE(I22:I37)</f>
        <v>20.5</v>
      </c>
      <c r="J38" s="137">
        <f t="shared" si="6"/>
        <v>2000</v>
      </c>
      <c r="K38" s="138">
        <f t="shared" ref="K38" si="7">J38/I38</f>
        <v>97.560975609756099</v>
      </c>
      <c r="L38" s="136">
        <f t="shared" ref="L38:M38" si="8">AVERAGE(L22:L37)</f>
        <v>20.5</v>
      </c>
      <c r="M38" s="137">
        <f t="shared" si="8"/>
        <v>1772.7425354591724</v>
      </c>
      <c r="N38" s="138">
        <f>M38/L38</f>
        <v>86.475245632154753</v>
      </c>
      <c r="O38" s="139">
        <f>L38-I38</f>
        <v>0</v>
      </c>
      <c r="P38" s="140">
        <f>N38-K38</f>
        <v>-11.085729977601346</v>
      </c>
      <c r="Q38" s="141">
        <f>N38/K38</f>
        <v>0.88637126772958619</v>
      </c>
      <c r="R38" s="308"/>
      <c r="S38" s="142">
        <f>S22</f>
        <v>0.29171296296296295</v>
      </c>
      <c r="T38" s="143">
        <f>INDEX(T22:T37,COUNTA(T22:T37))</f>
        <v>0.47013888888888888</v>
      </c>
      <c r="U38" s="144"/>
      <c r="V38" s="166"/>
      <c r="W38" s="189"/>
      <c r="X38" s="190"/>
      <c r="Y38" s="181">
        <f>SUM(Y22:Y37)</f>
        <v>0</v>
      </c>
      <c r="Z38" s="182">
        <f>SUM(Z22:Z37)</f>
        <v>0</v>
      </c>
      <c r="AA38" s="298"/>
      <c r="AB38" s="299"/>
      <c r="AC38" s="181">
        <f>SUM(AC22:AC37)</f>
        <v>6</v>
      </c>
      <c r="AD38" s="182">
        <f>SUM(AD22:AD37)</f>
        <v>0</v>
      </c>
      <c r="AE38" s="168">
        <f>M38-J38</f>
        <v>-227.25746454082764</v>
      </c>
      <c r="AF38" s="141">
        <f>M38/J38</f>
        <v>0.88637126772958619</v>
      </c>
      <c r="AG38" s="378"/>
    </row>
    <row r="39" spans="1:33" ht="15.75" customHeight="1">
      <c r="A39" s="311" t="s">
        <v>196</v>
      </c>
      <c r="B39" s="146" t="s">
        <v>186</v>
      </c>
      <c r="C39" s="304" t="s">
        <v>194</v>
      </c>
      <c r="D39" s="305"/>
      <c r="E39" s="147">
        <v>59.34</v>
      </c>
      <c r="F39" s="97">
        <v>1609</v>
      </c>
      <c r="G39" s="148">
        <f t="shared" ref="G39:G42" si="9">E39*F39</f>
        <v>95478.060000000012</v>
      </c>
      <c r="H39" s="149"/>
      <c r="I39" s="150">
        <v>24</v>
      </c>
      <c r="J39" s="151">
        <v>2000</v>
      </c>
      <c r="K39" s="152">
        <f>J39/I39</f>
        <v>83.333333333333329</v>
      </c>
      <c r="L39" s="153">
        <v>24</v>
      </c>
      <c r="M39" s="151">
        <f>F39/V39*60</f>
        <v>1772.4602203182378</v>
      </c>
      <c r="N39" s="152">
        <f>M39/L39</f>
        <v>73.852509179926571</v>
      </c>
      <c r="O39" s="154">
        <f>L39-I39</f>
        <v>0</v>
      </c>
      <c r="P39" s="155">
        <f>N39-K39</f>
        <v>-9.4808241534067577</v>
      </c>
      <c r="Q39" s="156">
        <f>N39/K39</f>
        <v>0.8862301101591189</v>
      </c>
      <c r="R39" s="306">
        <f>Q55</f>
        <v>0.88684589881844456</v>
      </c>
      <c r="S39" s="157">
        <v>0.29166666666666669</v>
      </c>
      <c r="T39" s="158">
        <v>0.32949074074074075</v>
      </c>
      <c r="U39" s="159"/>
      <c r="V39" s="160">
        <v>54.466666666666654</v>
      </c>
      <c r="W39" s="158"/>
      <c r="X39" s="169"/>
      <c r="Y39" s="12"/>
      <c r="Z39" s="208"/>
      <c r="AA39" s="309"/>
      <c r="AB39" s="310"/>
      <c r="AC39" s="12">
        <v>1</v>
      </c>
      <c r="AD39" s="208"/>
      <c r="AE39" s="115">
        <f>M39-J39</f>
        <v>-227.53977968176218</v>
      </c>
      <c r="AF39" s="156">
        <f>M39/J39</f>
        <v>0.8862301101591189</v>
      </c>
      <c r="AG39" s="290">
        <f>AF55</f>
        <v>0.88684589881844456</v>
      </c>
    </row>
    <row r="40" spans="1:33" ht="15.75" customHeight="1">
      <c r="A40" s="312"/>
      <c r="B40" s="163" t="s">
        <v>186</v>
      </c>
      <c r="C40" s="293" t="s">
        <v>188</v>
      </c>
      <c r="D40" s="294"/>
      <c r="E40" s="101">
        <v>58.67</v>
      </c>
      <c r="F40" s="102">
        <v>3293</v>
      </c>
      <c r="G40" s="103">
        <f t="shared" si="9"/>
        <v>193200.31</v>
      </c>
      <c r="H40" s="26"/>
      <c r="I40" s="104">
        <v>23</v>
      </c>
      <c r="J40" s="105">
        <v>2000</v>
      </c>
      <c r="K40" s="106">
        <f t="shared" si="1"/>
        <v>86.956521739130437</v>
      </c>
      <c r="L40" s="107">
        <v>23</v>
      </c>
      <c r="M40" s="105">
        <f>F40/V40*60</f>
        <v>1777.0649078099234</v>
      </c>
      <c r="N40" s="106">
        <f>M40/L40</f>
        <v>77.263691643909709</v>
      </c>
      <c r="O40" s="108">
        <f>L40-I40</f>
        <v>0</v>
      </c>
      <c r="P40" s="109">
        <f>N40-K40</f>
        <v>-9.692830095220728</v>
      </c>
      <c r="Q40" s="110">
        <f>N40/K40</f>
        <v>0.88853245390496161</v>
      </c>
      <c r="R40" s="307"/>
      <c r="S40" s="47">
        <v>0.33263888888888887</v>
      </c>
      <c r="T40" s="48">
        <v>0.40984953703703703</v>
      </c>
      <c r="U40" s="111">
        <v>4.5333333333332959</v>
      </c>
      <c r="V40" s="112">
        <v>111.18333333333334</v>
      </c>
      <c r="W40" s="113"/>
      <c r="X40" s="116"/>
      <c r="Y40" s="12"/>
      <c r="Z40" s="208"/>
      <c r="AA40" s="295"/>
      <c r="AB40" s="296"/>
      <c r="AC40" s="12">
        <v>2</v>
      </c>
      <c r="AD40" s="208"/>
      <c r="AE40" s="117">
        <f>M40-J40</f>
        <v>-222.9350921900766</v>
      </c>
      <c r="AF40" s="110">
        <f>M40/J40</f>
        <v>0.88853245390496172</v>
      </c>
      <c r="AG40" s="291"/>
    </row>
    <row r="41" spans="1:33" ht="15.75" customHeight="1">
      <c r="A41" s="312"/>
      <c r="B41" s="163" t="s">
        <v>186</v>
      </c>
      <c r="C41" s="293" t="s">
        <v>200</v>
      </c>
      <c r="D41" s="294"/>
      <c r="E41" s="101">
        <v>71.55</v>
      </c>
      <c r="F41" s="102">
        <v>2237</v>
      </c>
      <c r="G41" s="103">
        <f t="shared" si="9"/>
        <v>160057.35</v>
      </c>
      <c r="H41" s="26"/>
      <c r="I41" s="104">
        <v>22</v>
      </c>
      <c r="J41" s="105">
        <v>2000</v>
      </c>
      <c r="K41" s="106">
        <f t="shared" si="1"/>
        <v>90.909090909090907</v>
      </c>
      <c r="L41" s="107">
        <v>22</v>
      </c>
      <c r="M41" s="105">
        <f>F41/V41*60</f>
        <v>1773.8325991189424</v>
      </c>
      <c r="N41" s="106">
        <f>M41/L41</f>
        <v>80.628754505406476</v>
      </c>
      <c r="O41" s="108">
        <f>L41-I41</f>
        <v>0</v>
      </c>
      <c r="P41" s="109">
        <f>N41-K41</f>
        <v>-10.28033640368443</v>
      </c>
      <c r="Q41" s="110">
        <f>N41/K41</f>
        <v>0.88691629955947127</v>
      </c>
      <c r="R41" s="307"/>
      <c r="S41" s="47">
        <v>0.41342592592592592</v>
      </c>
      <c r="T41" s="48">
        <v>0.46597222222222223</v>
      </c>
      <c r="U41" s="111">
        <v>5.1500000000000057</v>
      </c>
      <c r="V41" s="112">
        <v>75.666666666666686</v>
      </c>
      <c r="W41" s="113">
        <v>0.46597222222222223</v>
      </c>
      <c r="X41" s="116">
        <v>0.50577546296296294</v>
      </c>
      <c r="Y41" s="12"/>
      <c r="Z41" s="208"/>
      <c r="AA41" s="295"/>
      <c r="AB41" s="296"/>
      <c r="AC41" s="12">
        <v>1</v>
      </c>
      <c r="AD41" s="208"/>
      <c r="AE41" s="117">
        <f>M41-J41</f>
        <v>-226.16740088105757</v>
      </c>
      <c r="AF41" s="110">
        <f>M41/J41</f>
        <v>0.88691629955947127</v>
      </c>
      <c r="AG41" s="291"/>
    </row>
    <row r="42" spans="1:33" ht="15.75" customHeight="1">
      <c r="A42" s="312"/>
      <c r="B42" s="163" t="s">
        <v>186</v>
      </c>
      <c r="C42" s="293" t="s">
        <v>198</v>
      </c>
      <c r="D42" s="294"/>
      <c r="E42" s="101">
        <v>59.54</v>
      </c>
      <c r="F42" s="102">
        <v>2943</v>
      </c>
      <c r="G42" s="103">
        <f t="shared" si="9"/>
        <v>175226.22</v>
      </c>
      <c r="H42" s="26"/>
      <c r="I42" s="104">
        <v>23</v>
      </c>
      <c r="J42" s="105">
        <v>2000</v>
      </c>
      <c r="K42" s="106">
        <f t="shared" si="1"/>
        <v>86.956521739130437</v>
      </c>
      <c r="L42" s="107">
        <v>23</v>
      </c>
      <c r="M42" s="105">
        <f>F42/V42*60</f>
        <v>1771.409463300452</v>
      </c>
      <c r="N42" s="106">
        <f>M42/L42</f>
        <v>77.01780275219356</v>
      </c>
      <c r="O42" s="108">
        <f>L42-I42</f>
        <v>0</v>
      </c>
      <c r="P42" s="109">
        <f>N42-K42</f>
        <v>-9.9387189869368768</v>
      </c>
      <c r="Q42" s="110">
        <f>N42/K42</f>
        <v>0.8857047316502259</v>
      </c>
      <c r="R42" s="307"/>
      <c r="S42" s="47">
        <v>0.50577546296296294</v>
      </c>
      <c r="T42" s="48">
        <v>0.57499999999999996</v>
      </c>
      <c r="U42" s="111">
        <v>57.31666666666662</v>
      </c>
      <c r="V42" s="112">
        <v>99.683333333333309</v>
      </c>
      <c r="W42" s="113"/>
      <c r="X42" s="116"/>
      <c r="Y42" s="12"/>
      <c r="Z42" s="208"/>
      <c r="AA42" s="295"/>
      <c r="AB42" s="296"/>
      <c r="AC42" s="12">
        <v>2</v>
      </c>
      <c r="AD42" s="208"/>
      <c r="AE42" s="117">
        <f>M42-J42</f>
        <v>-228.59053669954801</v>
      </c>
      <c r="AF42" s="110">
        <f>M42/J42</f>
        <v>0.88570473165022601</v>
      </c>
      <c r="AG42" s="291"/>
    </row>
    <row r="43" spans="1:33" ht="15.75" customHeight="1">
      <c r="A43" s="312"/>
      <c r="B43" s="163"/>
      <c r="C43" s="293"/>
      <c r="D43" s="294"/>
      <c r="E43" s="101"/>
      <c r="F43" s="102"/>
      <c r="G43" s="103"/>
      <c r="H43" s="13"/>
      <c r="I43" s="104"/>
      <c r="J43" s="105"/>
      <c r="K43" s="106"/>
      <c r="L43" s="118"/>
      <c r="M43" s="105"/>
      <c r="N43" s="106"/>
      <c r="O43" s="108"/>
      <c r="P43" s="109"/>
      <c r="Q43" s="110"/>
      <c r="R43" s="307"/>
      <c r="S43" s="47"/>
      <c r="T43" s="48"/>
      <c r="U43" s="111"/>
      <c r="V43" s="112"/>
      <c r="W43" s="113"/>
      <c r="X43" s="116"/>
      <c r="Y43" s="12"/>
      <c r="Z43" s="208"/>
      <c r="AA43" s="295"/>
      <c r="AB43" s="296"/>
      <c r="AC43" s="12"/>
      <c r="AD43" s="208"/>
      <c r="AE43" s="117"/>
      <c r="AF43" s="110"/>
      <c r="AG43" s="291"/>
    </row>
    <row r="44" spans="1:33" ht="15.75" customHeight="1">
      <c r="A44" s="312"/>
      <c r="B44" s="163"/>
      <c r="C44" s="293"/>
      <c r="D44" s="294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307"/>
      <c r="S44" s="47"/>
      <c r="T44" s="48"/>
      <c r="U44" s="111"/>
      <c r="V44" s="112"/>
      <c r="W44" s="113"/>
      <c r="X44" s="116"/>
      <c r="Y44" s="12"/>
      <c r="Z44" s="208"/>
      <c r="AA44" s="295"/>
      <c r="AB44" s="296"/>
      <c r="AC44" s="12"/>
      <c r="AD44" s="208"/>
      <c r="AE44" s="117"/>
      <c r="AF44" s="110"/>
      <c r="AG44" s="291"/>
    </row>
    <row r="45" spans="1:33" ht="15.75" customHeight="1">
      <c r="A45" s="312"/>
      <c r="B45" s="163"/>
      <c r="C45" s="293"/>
      <c r="D45" s="294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307"/>
      <c r="S45" s="119"/>
      <c r="T45" s="120"/>
      <c r="U45" s="111"/>
      <c r="V45" s="112"/>
      <c r="W45" s="120"/>
      <c r="X45" s="191"/>
      <c r="Y45" s="12"/>
      <c r="Z45" s="208"/>
      <c r="AA45" s="295"/>
      <c r="AB45" s="296"/>
      <c r="AC45" s="12"/>
      <c r="AD45" s="208"/>
      <c r="AE45" s="117"/>
      <c r="AF45" s="110"/>
      <c r="AG45" s="291"/>
    </row>
    <row r="46" spans="1:33" ht="15.75" customHeight="1">
      <c r="A46" s="312"/>
      <c r="B46" s="163"/>
      <c r="C46" s="293"/>
      <c r="D46" s="294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07"/>
      <c r="S46" s="119"/>
      <c r="T46" s="120"/>
      <c r="U46" s="111"/>
      <c r="V46" s="112"/>
      <c r="W46" s="120"/>
      <c r="X46" s="191"/>
      <c r="Y46" s="12"/>
      <c r="Z46" s="208"/>
      <c r="AA46" s="295"/>
      <c r="AB46" s="296"/>
      <c r="AC46" s="12"/>
      <c r="AD46" s="208"/>
      <c r="AE46" s="117"/>
      <c r="AF46" s="110"/>
      <c r="AG46" s="291"/>
    </row>
    <row r="47" spans="1:33" ht="15.75" customHeight="1">
      <c r="A47" s="312"/>
      <c r="B47" s="163"/>
      <c r="C47" s="293"/>
      <c r="D47" s="294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07"/>
      <c r="S47" s="119"/>
      <c r="T47" s="120"/>
      <c r="U47" s="111"/>
      <c r="V47" s="112"/>
      <c r="W47" s="120"/>
      <c r="X47" s="191"/>
      <c r="Y47" s="12"/>
      <c r="Z47" s="208"/>
      <c r="AA47" s="295"/>
      <c r="AB47" s="296"/>
      <c r="AC47" s="12"/>
      <c r="AD47" s="208"/>
      <c r="AE47" s="117"/>
      <c r="AF47" s="110"/>
      <c r="AG47" s="291"/>
    </row>
    <row r="48" spans="1:33" ht="15.75" customHeight="1">
      <c r="A48" s="312"/>
      <c r="B48" s="163"/>
      <c r="C48" s="293"/>
      <c r="D48" s="294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07"/>
      <c r="S48" s="119"/>
      <c r="T48" s="120"/>
      <c r="U48" s="111"/>
      <c r="V48" s="112"/>
      <c r="W48" s="120"/>
      <c r="X48" s="191"/>
      <c r="Y48" s="12"/>
      <c r="Z48" s="208"/>
      <c r="AA48" s="295"/>
      <c r="AB48" s="296"/>
      <c r="AC48" s="12"/>
      <c r="AD48" s="208"/>
      <c r="AE48" s="117"/>
      <c r="AF48" s="110"/>
      <c r="AG48" s="291"/>
    </row>
    <row r="49" spans="1:33" ht="15.75" customHeight="1">
      <c r="A49" s="312"/>
      <c r="B49" s="163"/>
      <c r="C49" s="293"/>
      <c r="D49" s="294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07"/>
      <c r="S49" s="119"/>
      <c r="T49" s="120"/>
      <c r="U49" s="111"/>
      <c r="V49" s="112"/>
      <c r="W49" s="120"/>
      <c r="X49" s="191"/>
      <c r="Y49" s="12"/>
      <c r="Z49" s="208"/>
      <c r="AA49" s="295"/>
      <c r="AB49" s="296"/>
      <c r="AC49" s="12"/>
      <c r="AD49" s="208"/>
      <c r="AE49" s="117"/>
      <c r="AF49" s="110"/>
      <c r="AG49" s="291"/>
    </row>
    <row r="50" spans="1:33" ht="15.75" customHeight="1">
      <c r="A50" s="312"/>
      <c r="B50" s="163"/>
      <c r="C50" s="293"/>
      <c r="D50" s="294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07"/>
      <c r="S50" s="119"/>
      <c r="T50" s="120"/>
      <c r="U50" s="111"/>
      <c r="V50" s="112"/>
      <c r="W50" s="120"/>
      <c r="X50" s="191"/>
      <c r="Y50" s="12"/>
      <c r="Z50" s="208"/>
      <c r="AA50" s="295"/>
      <c r="AB50" s="296"/>
      <c r="AC50" s="12"/>
      <c r="AD50" s="208"/>
      <c r="AE50" s="117"/>
      <c r="AF50" s="110"/>
      <c r="AG50" s="291"/>
    </row>
    <row r="51" spans="1:33" ht="15.75" customHeight="1">
      <c r="A51" s="312"/>
      <c r="B51" s="163"/>
      <c r="C51" s="293"/>
      <c r="D51" s="294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07"/>
      <c r="S51" s="119"/>
      <c r="T51" s="120"/>
      <c r="U51" s="111"/>
      <c r="V51" s="112"/>
      <c r="W51" s="120"/>
      <c r="X51" s="191"/>
      <c r="Y51" s="12"/>
      <c r="Z51" s="208"/>
      <c r="AA51" s="295"/>
      <c r="AB51" s="296"/>
      <c r="AC51" s="12"/>
      <c r="AD51" s="208"/>
      <c r="AE51" s="117"/>
      <c r="AF51" s="110"/>
      <c r="AG51" s="291"/>
    </row>
    <row r="52" spans="1:33" ht="15.75" customHeight="1">
      <c r="A52" s="312"/>
      <c r="B52" s="163"/>
      <c r="C52" s="293"/>
      <c r="D52" s="294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07"/>
      <c r="S52" s="119"/>
      <c r="T52" s="120"/>
      <c r="U52" s="111"/>
      <c r="V52" s="112"/>
      <c r="W52" s="120"/>
      <c r="X52" s="191"/>
      <c r="Y52" s="12"/>
      <c r="Z52" s="208"/>
      <c r="AA52" s="295"/>
      <c r="AB52" s="296"/>
      <c r="AC52" s="12"/>
      <c r="AD52" s="208"/>
      <c r="AE52" s="117"/>
      <c r="AF52" s="110"/>
      <c r="AG52" s="291"/>
    </row>
    <row r="53" spans="1:33" ht="15.75" customHeight="1">
      <c r="A53" s="312"/>
      <c r="B53" s="163"/>
      <c r="C53" s="293"/>
      <c r="D53" s="294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07"/>
      <c r="S53" s="119"/>
      <c r="T53" s="120"/>
      <c r="U53" s="111"/>
      <c r="V53" s="112"/>
      <c r="W53" s="120"/>
      <c r="X53" s="191"/>
      <c r="Y53" s="12"/>
      <c r="Z53" s="208"/>
      <c r="AA53" s="295"/>
      <c r="AB53" s="296"/>
      <c r="AC53" s="12"/>
      <c r="AD53" s="208"/>
      <c r="AE53" s="117"/>
      <c r="AF53" s="110"/>
      <c r="AG53" s="291"/>
    </row>
    <row r="54" spans="1:33" ht="15.75" customHeight="1">
      <c r="A54" s="312"/>
      <c r="B54" s="163"/>
      <c r="C54" s="293"/>
      <c r="D54" s="294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07"/>
      <c r="S54" s="119"/>
      <c r="T54" s="120"/>
      <c r="U54" s="130"/>
      <c r="V54" s="131"/>
      <c r="W54" s="126"/>
      <c r="X54" s="127"/>
      <c r="Y54" s="12"/>
      <c r="Z54" s="208"/>
      <c r="AA54" s="295"/>
      <c r="AB54" s="296"/>
      <c r="AC54" s="12"/>
      <c r="AD54" s="208"/>
      <c r="AE54" s="165"/>
      <c r="AF54" s="125"/>
      <c r="AG54" s="291"/>
    </row>
    <row r="55" spans="1:33" ht="15.75" customHeight="1" thickBot="1">
      <c r="A55" s="313"/>
      <c r="B55" s="133" t="s">
        <v>117</v>
      </c>
      <c r="C55" s="297"/>
      <c r="D55" s="297"/>
      <c r="E55" s="134"/>
      <c r="F55" s="167"/>
      <c r="G55" s="135"/>
      <c r="H55" s="69"/>
      <c r="I55" s="136">
        <f t="shared" ref="I55:J55" si="10">AVERAGE(I39:I54)</f>
        <v>23</v>
      </c>
      <c r="J55" s="137">
        <f t="shared" si="10"/>
        <v>2000</v>
      </c>
      <c r="K55" s="138">
        <f t="shared" ref="K55" si="11">J55/I55</f>
        <v>86.956521739130437</v>
      </c>
      <c r="L55" s="136">
        <f t="shared" ref="L55:M55" si="12">AVERAGE(L39:L54)</f>
        <v>23</v>
      </c>
      <c r="M55" s="137">
        <f t="shared" si="12"/>
        <v>1773.6917976368891</v>
      </c>
      <c r="N55" s="138">
        <f t="shared" ref="N55:N63" si="13">M55/L55</f>
        <v>77.117034679864744</v>
      </c>
      <c r="O55" s="139">
        <f t="shared" ref="O55:O63" si="14">L55-I55</f>
        <v>0</v>
      </c>
      <c r="P55" s="140">
        <f t="shared" ref="P55:P63" si="15">N55-K55</f>
        <v>-9.8394870592656929</v>
      </c>
      <c r="Q55" s="141">
        <f t="shared" ref="Q55:Q63" si="16">N55/K55</f>
        <v>0.88684589881844456</v>
      </c>
      <c r="R55" s="308"/>
      <c r="S55" s="142">
        <f>S39</f>
        <v>0.29166666666666669</v>
      </c>
      <c r="T55" s="143">
        <f>INDEX(T39:T54,COUNTA(T39:T54))</f>
        <v>0.57499999999999996</v>
      </c>
      <c r="U55" s="144"/>
      <c r="V55" s="166"/>
      <c r="W55" s="167"/>
      <c r="X55" s="138"/>
      <c r="Y55" s="181">
        <f>SUM(Y39:Y54)</f>
        <v>0</v>
      </c>
      <c r="Z55" s="182">
        <f>SUM(Z39:Z54)</f>
        <v>0</v>
      </c>
      <c r="AA55" s="298"/>
      <c r="AB55" s="299"/>
      <c r="AC55" s="181">
        <f>SUM(AC39:AC54)</f>
        <v>6</v>
      </c>
      <c r="AD55" s="194">
        <f>SUM(AD39:AD54)</f>
        <v>0</v>
      </c>
      <c r="AE55" s="168">
        <f t="shared" ref="AE55:AE63" si="17">M55-J55</f>
        <v>-226.30820236311092</v>
      </c>
      <c r="AF55" s="141">
        <f t="shared" ref="AF55:AF63" si="18">M55/J55</f>
        <v>0.88684589881844456</v>
      </c>
      <c r="AG55" s="292"/>
    </row>
    <row r="56" spans="1:33" ht="15.75" customHeight="1">
      <c r="A56" s="300" t="s">
        <v>231</v>
      </c>
      <c r="B56" s="114" t="s">
        <v>191</v>
      </c>
      <c r="C56" s="375" t="s">
        <v>192</v>
      </c>
      <c r="D56" s="375"/>
      <c r="E56" s="147">
        <v>57.3</v>
      </c>
      <c r="F56" s="97">
        <v>2337</v>
      </c>
      <c r="G56" s="148">
        <f t="shared" ref="G56:G63" si="19">E56*F56</f>
        <v>133910.1</v>
      </c>
      <c r="H56" s="149"/>
      <c r="I56" s="150">
        <v>22</v>
      </c>
      <c r="J56" s="151">
        <v>1800</v>
      </c>
      <c r="K56" s="152">
        <f>J56/I56</f>
        <v>81.818181818181813</v>
      </c>
      <c r="L56" s="153">
        <v>22</v>
      </c>
      <c r="M56" s="151">
        <f t="shared" ref="M56:M63" si="20">F56/V56*60</f>
        <v>1596.1297666476953</v>
      </c>
      <c r="N56" s="152">
        <f t="shared" si="13"/>
        <v>72.551353029440691</v>
      </c>
      <c r="O56" s="154">
        <f t="shared" si="14"/>
        <v>0</v>
      </c>
      <c r="P56" s="155">
        <f t="shared" si="15"/>
        <v>-9.2668287887411225</v>
      </c>
      <c r="Q56" s="156">
        <f t="shared" si="16"/>
        <v>0.88673875924871959</v>
      </c>
      <c r="R56" s="306">
        <f>Q72</f>
        <v>0.88834892434078305</v>
      </c>
      <c r="S56" s="157">
        <v>0.25010416666666668</v>
      </c>
      <c r="T56" s="158">
        <v>0.31111111111111112</v>
      </c>
      <c r="U56" s="159"/>
      <c r="V56" s="160">
        <v>87.84999999999998</v>
      </c>
      <c r="W56" s="158"/>
      <c r="X56" s="169"/>
      <c r="Y56" s="12"/>
      <c r="Z56" s="208"/>
      <c r="AA56" s="309"/>
      <c r="AB56" s="310"/>
      <c r="AC56" s="12">
        <v>2</v>
      </c>
      <c r="AD56" s="208"/>
      <c r="AE56" s="115">
        <f t="shared" si="17"/>
        <v>-203.87023335230469</v>
      </c>
      <c r="AF56" s="156">
        <f t="shared" si="18"/>
        <v>0.88673875924871959</v>
      </c>
      <c r="AG56" s="290">
        <f>AF72</f>
        <v>0.88834892434078305</v>
      </c>
    </row>
    <row r="57" spans="1:33" ht="15.75" customHeight="1">
      <c r="A57" s="301"/>
      <c r="B57" s="100" t="s">
        <v>201</v>
      </c>
      <c r="C57" s="374" t="s">
        <v>205</v>
      </c>
      <c r="D57" s="374"/>
      <c r="E57" s="101">
        <v>71.84</v>
      </c>
      <c r="F57" s="102">
        <v>1088</v>
      </c>
      <c r="G57" s="103">
        <f t="shared" si="19"/>
        <v>78161.919999999998</v>
      </c>
      <c r="H57" s="26"/>
      <c r="I57" s="104">
        <v>19</v>
      </c>
      <c r="J57" s="105">
        <v>1800</v>
      </c>
      <c r="K57" s="106">
        <f t="shared" ref="K57:K63" si="21">J57/I57</f>
        <v>94.736842105263165</v>
      </c>
      <c r="L57" s="107">
        <v>19</v>
      </c>
      <c r="M57" s="105">
        <f t="shared" si="20"/>
        <v>1603.2746623004505</v>
      </c>
      <c r="N57" s="106">
        <f t="shared" si="13"/>
        <v>84.382876963181602</v>
      </c>
      <c r="O57" s="108">
        <f t="shared" si="14"/>
        <v>0</v>
      </c>
      <c r="P57" s="109">
        <f t="shared" si="15"/>
        <v>-10.353965142081563</v>
      </c>
      <c r="Q57" s="110">
        <f t="shared" si="16"/>
        <v>0.89070814572247237</v>
      </c>
      <c r="R57" s="307"/>
      <c r="S57" s="47">
        <v>0.3147800925925926</v>
      </c>
      <c r="T57" s="48">
        <v>0.34305555555555556</v>
      </c>
      <c r="U57" s="111">
        <v>5.2833333333333332</v>
      </c>
      <c r="V57" s="112">
        <v>40.716666666666661</v>
      </c>
      <c r="W57" s="113"/>
      <c r="X57" s="116"/>
      <c r="Y57" s="12"/>
      <c r="Z57" s="208"/>
      <c r="AA57" s="295"/>
      <c r="AB57" s="296"/>
      <c r="AC57" s="12">
        <v>1</v>
      </c>
      <c r="AD57" s="208"/>
      <c r="AE57" s="117">
        <f t="shared" si="17"/>
        <v>-196.72533769954953</v>
      </c>
      <c r="AF57" s="110">
        <f t="shared" si="18"/>
        <v>0.89070814572247248</v>
      </c>
      <c r="AG57" s="291"/>
    </row>
    <row r="58" spans="1:33" ht="15.75" customHeight="1">
      <c r="A58" s="301"/>
      <c r="B58" s="100" t="s">
        <v>201</v>
      </c>
      <c r="C58" s="374" t="s">
        <v>206</v>
      </c>
      <c r="D58" s="374"/>
      <c r="E58" s="101">
        <v>72.400000000000006</v>
      </c>
      <c r="F58" s="102">
        <v>732</v>
      </c>
      <c r="G58" s="103">
        <f t="shared" si="19"/>
        <v>52996.800000000003</v>
      </c>
      <c r="H58" s="26"/>
      <c r="I58" s="104">
        <v>18</v>
      </c>
      <c r="J58" s="105">
        <v>1800</v>
      </c>
      <c r="K58" s="106">
        <f t="shared" si="21"/>
        <v>100</v>
      </c>
      <c r="L58" s="107">
        <v>18</v>
      </c>
      <c r="M58" s="105">
        <f t="shared" si="20"/>
        <v>1601.9452887537996</v>
      </c>
      <c r="N58" s="106">
        <f t="shared" si="13"/>
        <v>88.996960486322195</v>
      </c>
      <c r="O58" s="108">
        <f t="shared" si="14"/>
        <v>0</v>
      </c>
      <c r="P58" s="109">
        <f t="shared" si="15"/>
        <v>-11.003039513677805</v>
      </c>
      <c r="Q58" s="110">
        <f t="shared" si="16"/>
        <v>0.88996960486322196</v>
      </c>
      <c r="R58" s="307"/>
      <c r="S58" s="47">
        <v>0.34652777777777777</v>
      </c>
      <c r="T58" s="48">
        <v>0.36556712962962962</v>
      </c>
      <c r="U58" s="111">
        <v>4.9999999999999822</v>
      </c>
      <c r="V58" s="112">
        <v>27.416666666666664</v>
      </c>
      <c r="W58" s="113"/>
      <c r="X58" s="116"/>
      <c r="Y58" s="12"/>
      <c r="Z58" s="208"/>
      <c r="AA58" s="295"/>
      <c r="AB58" s="296"/>
      <c r="AC58" s="12">
        <v>1</v>
      </c>
      <c r="AD58" s="208"/>
      <c r="AE58" s="117">
        <f t="shared" si="17"/>
        <v>-198.05471124620044</v>
      </c>
      <c r="AF58" s="110">
        <f t="shared" si="18"/>
        <v>0.88996960486322196</v>
      </c>
      <c r="AG58" s="291"/>
    </row>
    <row r="59" spans="1:33" ht="15.75" customHeight="1">
      <c r="A59" s="301"/>
      <c r="B59" s="100" t="s">
        <v>180</v>
      </c>
      <c r="C59" s="374" t="s">
        <v>181</v>
      </c>
      <c r="D59" s="374"/>
      <c r="E59" s="101">
        <v>24.07</v>
      </c>
      <c r="F59" s="102">
        <v>761</v>
      </c>
      <c r="G59" s="103">
        <f t="shared" si="19"/>
        <v>18317.27</v>
      </c>
      <c r="H59" s="26"/>
      <c r="I59" s="104">
        <v>20</v>
      </c>
      <c r="J59" s="105">
        <v>2600</v>
      </c>
      <c r="K59" s="106">
        <f t="shared" si="21"/>
        <v>130</v>
      </c>
      <c r="L59" s="107">
        <v>20</v>
      </c>
      <c r="M59" s="105">
        <f t="shared" si="20"/>
        <v>2308.0033698399293</v>
      </c>
      <c r="N59" s="106">
        <f t="shared" si="13"/>
        <v>115.40016849199647</v>
      </c>
      <c r="O59" s="108">
        <f t="shared" si="14"/>
        <v>0</v>
      </c>
      <c r="P59" s="109">
        <f t="shared" si="15"/>
        <v>-14.599831508003533</v>
      </c>
      <c r="Q59" s="110">
        <f t="shared" si="16"/>
        <v>0.88769360378458817</v>
      </c>
      <c r="R59" s="307"/>
      <c r="S59" s="47">
        <v>0.36959490740740741</v>
      </c>
      <c r="T59" s="48">
        <v>0.38333333333333336</v>
      </c>
      <c r="U59" s="111">
        <v>5.8000000000000274</v>
      </c>
      <c r="V59" s="112">
        <v>19.78333333333336</v>
      </c>
      <c r="W59" s="113"/>
      <c r="X59" s="116"/>
      <c r="Y59" s="12"/>
      <c r="Z59" s="208"/>
      <c r="AA59" s="295"/>
      <c r="AB59" s="296"/>
      <c r="AC59" s="12">
        <v>1</v>
      </c>
      <c r="AD59" s="208"/>
      <c r="AE59" s="215">
        <f t="shared" si="17"/>
        <v>-291.99663016007071</v>
      </c>
      <c r="AF59" s="216">
        <f t="shared" si="18"/>
        <v>0.88769360378458817</v>
      </c>
      <c r="AG59" s="291"/>
    </row>
    <row r="60" spans="1:33" ht="15.75" customHeight="1">
      <c r="A60" s="302"/>
      <c r="B60" s="100" t="s">
        <v>180</v>
      </c>
      <c r="C60" s="374" t="s">
        <v>182</v>
      </c>
      <c r="D60" s="374"/>
      <c r="E60" s="101">
        <v>29.97</v>
      </c>
      <c r="F60" s="105">
        <v>2623</v>
      </c>
      <c r="G60" s="103">
        <f t="shared" si="19"/>
        <v>78611.31</v>
      </c>
      <c r="H60" s="13"/>
      <c r="I60" s="104">
        <v>20</v>
      </c>
      <c r="J60" s="105">
        <v>2600</v>
      </c>
      <c r="K60" s="106">
        <f t="shared" si="21"/>
        <v>130</v>
      </c>
      <c r="L60" s="118">
        <v>20</v>
      </c>
      <c r="M60" s="105">
        <f t="shared" si="20"/>
        <v>2308.7530562347192</v>
      </c>
      <c r="N60" s="106">
        <f t="shared" si="13"/>
        <v>115.43765281173596</v>
      </c>
      <c r="O60" s="108">
        <f t="shared" si="14"/>
        <v>0</v>
      </c>
      <c r="P60" s="109">
        <f t="shared" si="15"/>
        <v>-14.562347188264042</v>
      </c>
      <c r="Q60" s="110">
        <f t="shared" si="16"/>
        <v>0.88798194470566116</v>
      </c>
      <c r="R60" s="307"/>
      <c r="S60" s="47">
        <v>0.38680555555555557</v>
      </c>
      <c r="T60" s="48">
        <v>0.43414351851851851</v>
      </c>
      <c r="U60" s="111">
        <v>4.9999999999999822</v>
      </c>
      <c r="V60" s="112">
        <v>68.166666666666643</v>
      </c>
      <c r="W60" s="113"/>
      <c r="X60" s="116"/>
      <c r="Y60" s="12"/>
      <c r="Z60" s="208"/>
      <c r="AA60" s="295"/>
      <c r="AB60" s="296"/>
      <c r="AC60" s="12">
        <v>1</v>
      </c>
      <c r="AD60" s="208"/>
      <c r="AE60" s="215">
        <f t="shared" si="17"/>
        <v>-291.24694376528078</v>
      </c>
      <c r="AF60" s="216">
        <f t="shared" si="18"/>
        <v>0.88798194470566127</v>
      </c>
      <c r="AG60" s="291"/>
    </row>
    <row r="61" spans="1:33" ht="15.75" customHeight="1">
      <c r="A61" s="302"/>
      <c r="B61" s="100" t="s">
        <v>201</v>
      </c>
      <c r="C61" s="374" t="s">
        <v>202</v>
      </c>
      <c r="D61" s="374"/>
      <c r="E61" s="101">
        <v>32.06</v>
      </c>
      <c r="F61" s="105">
        <v>3184</v>
      </c>
      <c r="G61" s="121">
        <f t="shared" si="19"/>
        <v>102079.04000000001</v>
      </c>
      <c r="H61" s="122"/>
      <c r="I61" s="104">
        <v>19</v>
      </c>
      <c r="J61" s="105">
        <v>3600</v>
      </c>
      <c r="K61" s="106">
        <f t="shared" si="21"/>
        <v>189.47368421052633</v>
      </c>
      <c r="L61" s="107">
        <v>19</v>
      </c>
      <c r="M61" s="105">
        <f t="shared" si="20"/>
        <v>3197.3221757322185</v>
      </c>
      <c r="N61" s="106">
        <f t="shared" si="13"/>
        <v>168.28011451222201</v>
      </c>
      <c r="O61" s="108">
        <f t="shared" si="14"/>
        <v>0</v>
      </c>
      <c r="P61" s="109">
        <f t="shared" si="15"/>
        <v>-21.193569698304316</v>
      </c>
      <c r="Q61" s="110">
        <f t="shared" si="16"/>
        <v>0.88814504881450496</v>
      </c>
      <c r="R61" s="307"/>
      <c r="S61" s="47">
        <v>0.43767361111111114</v>
      </c>
      <c r="T61" s="48">
        <v>0.47916666666666669</v>
      </c>
      <c r="U61" s="111">
        <v>5.0833333333333819</v>
      </c>
      <c r="V61" s="112">
        <v>59.749999999999986</v>
      </c>
      <c r="W61" s="113">
        <v>0.47916666666666669</v>
      </c>
      <c r="X61" s="116">
        <v>0.5180555555555556</v>
      </c>
      <c r="Y61" s="12"/>
      <c r="Z61" s="208"/>
      <c r="AA61" s="295"/>
      <c r="AB61" s="296"/>
      <c r="AC61" s="12">
        <v>1</v>
      </c>
      <c r="AD61" s="208"/>
      <c r="AE61" s="215">
        <f t="shared" si="17"/>
        <v>-402.67782426778149</v>
      </c>
      <c r="AF61" s="216">
        <f t="shared" si="18"/>
        <v>0.88814504881450518</v>
      </c>
      <c r="AG61" s="291"/>
    </row>
    <row r="62" spans="1:33" ht="15.75" customHeight="1">
      <c r="A62" s="302"/>
      <c r="B62" s="100" t="s">
        <v>178</v>
      </c>
      <c r="C62" s="374" t="s">
        <v>203</v>
      </c>
      <c r="D62" s="374"/>
      <c r="E62" s="101">
        <v>57.73</v>
      </c>
      <c r="F62" s="105">
        <v>1125</v>
      </c>
      <c r="G62" s="121">
        <f t="shared" si="19"/>
        <v>64946.25</v>
      </c>
      <c r="H62" s="62"/>
      <c r="I62" s="104">
        <v>22</v>
      </c>
      <c r="J62" s="105">
        <v>1800</v>
      </c>
      <c r="K62" s="106">
        <f t="shared" si="21"/>
        <v>81.818181818181813</v>
      </c>
      <c r="L62" s="118">
        <v>22</v>
      </c>
      <c r="M62" s="105">
        <f t="shared" si="20"/>
        <v>1598.2636148382026</v>
      </c>
      <c r="N62" s="106">
        <f t="shared" si="13"/>
        <v>72.648346129009212</v>
      </c>
      <c r="O62" s="123">
        <f t="shared" si="14"/>
        <v>0</v>
      </c>
      <c r="P62" s="124">
        <f t="shared" si="15"/>
        <v>-9.1698356891726007</v>
      </c>
      <c r="Q62" s="125">
        <f t="shared" si="16"/>
        <v>0.88792423046566815</v>
      </c>
      <c r="R62" s="307"/>
      <c r="S62" s="47">
        <v>0.5180555555555556</v>
      </c>
      <c r="T62" s="48">
        <v>0.54738425925925926</v>
      </c>
      <c r="U62" s="111">
        <v>56.000000000000043</v>
      </c>
      <c r="V62" s="112">
        <v>42.233333333333277</v>
      </c>
      <c r="W62" s="113"/>
      <c r="X62" s="116"/>
      <c r="Y62" s="12"/>
      <c r="Z62" s="208"/>
      <c r="AA62" s="295"/>
      <c r="AB62" s="296"/>
      <c r="AC62" s="12">
        <v>1</v>
      </c>
      <c r="AD62" s="208"/>
      <c r="AE62" s="215">
        <f t="shared" si="17"/>
        <v>-201.73638516179744</v>
      </c>
      <c r="AF62" s="216">
        <f t="shared" si="18"/>
        <v>0.88792423046566804</v>
      </c>
      <c r="AG62" s="291"/>
    </row>
    <row r="63" spans="1:33" ht="15.75" customHeight="1">
      <c r="A63" s="302"/>
      <c r="B63" s="100" t="s">
        <v>178</v>
      </c>
      <c r="C63" s="374" t="s">
        <v>204</v>
      </c>
      <c r="D63" s="374"/>
      <c r="E63" s="101">
        <v>57.73</v>
      </c>
      <c r="F63" s="105">
        <v>986</v>
      </c>
      <c r="G63" s="121">
        <f t="shared" si="19"/>
        <v>56921.78</v>
      </c>
      <c r="H63" s="62"/>
      <c r="I63" s="104">
        <v>22</v>
      </c>
      <c r="J63" s="105">
        <v>1800</v>
      </c>
      <c r="K63" s="106">
        <f t="shared" si="21"/>
        <v>81.818181818181813</v>
      </c>
      <c r="L63" s="118">
        <v>22</v>
      </c>
      <c r="M63" s="105">
        <f t="shared" si="20"/>
        <v>1598.9189189189244</v>
      </c>
      <c r="N63" s="106">
        <f t="shared" si="13"/>
        <v>72.678132678132926</v>
      </c>
      <c r="O63" s="123">
        <f t="shared" si="14"/>
        <v>0</v>
      </c>
      <c r="P63" s="124">
        <f t="shared" si="15"/>
        <v>-9.1400491400488875</v>
      </c>
      <c r="Q63" s="125">
        <f t="shared" si="16"/>
        <v>0.88828828828829132</v>
      </c>
      <c r="R63" s="307"/>
      <c r="S63" s="47">
        <v>0.55069444444444449</v>
      </c>
      <c r="T63" s="48">
        <v>0.57638888888888884</v>
      </c>
      <c r="U63" s="111">
        <v>4.766666666666719</v>
      </c>
      <c r="V63" s="112">
        <v>36.999999999999872</v>
      </c>
      <c r="W63" s="113"/>
      <c r="X63" s="116"/>
      <c r="Y63" s="12"/>
      <c r="Z63" s="208"/>
      <c r="AA63" s="295"/>
      <c r="AB63" s="296"/>
      <c r="AC63" s="12">
        <v>1</v>
      </c>
      <c r="AD63" s="208"/>
      <c r="AE63" s="215">
        <f t="shared" si="17"/>
        <v>-201.08108108107558</v>
      </c>
      <c r="AF63" s="216">
        <f t="shared" si="18"/>
        <v>0.88828828828829132</v>
      </c>
      <c r="AG63" s="291"/>
    </row>
    <row r="64" spans="1:33" ht="15.75" customHeight="1">
      <c r="A64" s="302"/>
      <c r="B64" s="100"/>
      <c r="C64" s="374"/>
      <c r="D64" s="374"/>
      <c r="E64" s="101"/>
      <c r="F64" s="105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07"/>
      <c r="S64" s="47"/>
      <c r="T64" s="48"/>
      <c r="U64" s="111"/>
      <c r="V64" s="112"/>
      <c r="W64" s="113"/>
      <c r="X64" s="116"/>
      <c r="Y64" s="12"/>
      <c r="Z64" s="208"/>
      <c r="AA64" s="295"/>
      <c r="AB64" s="296"/>
      <c r="AC64" s="12"/>
      <c r="AD64" s="208"/>
      <c r="AE64" s="215"/>
      <c r="AF64" s="216"/>
      <c r="AG64" s="291"/>
    </row>
    <row r="65" spans="1:33" ht="15.75" customHeight="1">
      <c r="A65" s="302"/>
      <c r="B65" s="100"/>
      <c r="C65" s="374"/>
      <c r="D65" s="374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07"/>
      <c r="S65" s="47"/>
      <c r="T65" s="48"/>
      <c r="U65" s="111"/>
      <c r="V65" s="112"/>
      <c r="W65" s="113"/>
      <c r="X65" s="116"/>
      <c r="Y65" s="12"/>
      <c r="Z65" s="208"/>
      <c r="AA65" s="295"/>
      <c r="AB65" s="296"/>
      <c r="AC65" s="12"/>
      <c r="AD65" s="208"/>
      <c r="AE65" s="215"/>
      <c r="AF65" s="216"/>
      <c r="AG65" s="291"/>
    </row>
    <row r="66" spans="1:33" ht="15.75" customHeight="1">
      <c r="A66" s="302"/>
      <c r="B66" s="100"/>
      <c r="C66" s="374"/>
      <c r="D66" s="374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07"/>
      <c r="S66" s="47"/>
      <c r="T66" s="48"/>
      <c r="U66" s="111"/>
      <c r="V66" s="112"/>
      <c r="W66" s="113"/>
      <c r="X66" s="116"/>
      <c r="Y66" s="12"/>
      <c r="Z66" s="208"/>
      <c r="AA66" s="295"/>
      <c r="AB66" s="296"/>
      <c r="AC66" s="12"/>
      <c r="AD66" s="208"/>
      <c r="AE66" s="215"/>
      <c r="AF66" s="216"/>
      <c r="AG66" s="291"/>
    </row>
    <row r="67" spans="1:33" ht="15.75" customHeight="1">
      <c r="A67" s="302"/>
      <c r="B67" s="100"/>
      <c r="C67" s="374"/>
      <c r="D67" s="374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07"/>
      <c r="S67" s="47"/>
      <c r="T67" s="48"/>
      <c r="U67" s="111"/>
      <c r="V67" s="112"/>
      <c r="W67" s="113"/>
      <c r="X67" s="116"/>
      <c r="Y67" s="12"/>
      <c r="Z67" s="208"/>
      <c r="AA67" s="295"/>
      <c r="AB67" s="296"/>
      <c r="AC67" s="12"/>
      <c r="AD67" s="208"/>
      <c r="AE67" s="215"/>
      <c r="AF67" s="216"/>
      <c r="AG67" s="291"/>
    </row>
    <row r="68" spans="1:33" ht="15.75" customHeight="1">
      <c r="A68" s="302"/>
      <c r="B68" s="100"/>
      <c r="C68" s="374"/>
      <c r="D68" s="374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07"/>
      <c r="S68" s="47"/>
      <c r="T68" s="48"/>
      <c r="U68" s="111"/>
      <c r="V68" s="112"/>
      <c r="W68" s="113"/>
      <c r="X68" s="116"/>
      <c r="Y68" s="12"/>
      <c r="Z68" s="208"/>
      <c r="AA68" s="295"/>
      <c r="AB68" s="296"/>
      <c r="AC68" s="12"/>
      <c r="AD68" s="208"/>
      <c r="AE68" s="215"/>
      <c r="AF68" s="216"/>
      <c r="AG68" s="291"/>
    </row>
    <row r="69" spans="1:33" ht="15.75" customHeight="1">
      <c r="A69" s="302"/>
      <c r="B69" s="100"/>
      <c r="C69" s="374"/>
      <c r="D69" s="374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07"/>
      <c r="S69" s="47"/>
      <c r="T69" s="48"/>
      <c r="U69" s="111"/>
      <c r="V69" s="112"/>
      <c r="W69" s="113"/>
      <c r="X69" s="116"/>
      <c r="Y69" s="12"/>
      <c r="Z69" s="208"/>
      <c r="AA69" s="295"/>
      <c r="AB69" s="296"/>
      <c r="AC69" s="12"/>
      <c r="AD69" s="208"/>
      <c r="AE69" s="215"/>
      <c r="AF69" s="216"/>
      <c r="AG69" s="291"/>
    </row>
    <row r="70" spans="1:33" ht="15.75" customHeight="1">
      <c r="A70" s="302"/>
      <c r="B70" s="100"/>
      <c r="C70" s="374"/>
      <c r="D70" s="374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07"/>
      <c r="S70" s="47"/>
      <c r="T70" s="48"/>
      <c r="U70" s="111"/>
      <c r="V70" s="112"/>
      <c r="W70" s="113"/>
      <c r="X70" s="116"/>
      <c r="Y70" s="12"/>
      <c r="Z70" s="208"/>
      <c r="AA70" s="295"/>
      <c r="AB70" s="296"/>
      <c r="AC70" s="12"/>
      <c r="AD70" s="208"/>
      <c r="AE70" s="215"/>
      <c r="AF70" s="216"/>
      <c r="AG70" s="291"/>
    </row>
    <row r="71" spans="1:33" ht="15.75" customHeight="1">
      <c r="A71" s="302"/>
      <c r="B71" s="100"/>
      <c r="C71" s="374"/>
      <c r="D71" s="374"/>
      <c r="E71" s="184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07"/>
      <c r="S71" s="119"/>
      <c r="T71" s="120"/>
      <c r="U71" s="130"/>
      <c r="V71" s="131"/>
      <c r="W71" s="126"/>
      <c r="X71" s="127"/>
      <c r="Y71" s="12"/>
      <c r="Z71" s="208"/>
      <c r="AA71" s="295"/>
      <c r="AB71" s="296"/>
      <c r="AC71" s="12"/>
      <c r="AD71" s="208"/>
      <c r="AE71" s="165"/>
      <c r="AF71" s="125"/>
      <c r="AG71" s="291"/>
    </row>
    <row r="72" spans="1:33" ht="15.75" customHeight="1" thickBot="1">
      <c r="A72" s="303"/>
      <c r="B72" s="133" t="s">
        <v>117</v>
      </c>
      <c r="C72" s="297"/>
      <c r="D72" s="297"/>
      <c r="E72" s="134"/>
      <c r="F72" s="167"/>
      <c r="G72" s="135"/>
      <c r="H72" s="69"/>
      <c r="I72" s="136">
        <f t="shared" ref="I72:J72" si="22">AVERAGE(I56:I71)</f>
        <v>20.25</v>
      </c>
      <c r="J72" s="137">
        <f t="shared" si="22"/>
        <v>2225</v>
      </c>
      <c r="K72" s="138">
        <f t="shared" ref="K72:K74" si="23">J72/I72</f>
        <v>109.87654320987654</v>
      </c>
      <c r="L72" s="136">
        <f t="shared" ref="L72:M72" si="24">AVERAGE(L56:L71)</f>
        <v>20.25</v>
      </c>
      <c r="M72" s="137">
        <f t="shared" si="24"/>
        <v>1976.5763566582423</v>
      </c>
      <c r="N72" s="138">
        <f>M72/L72</f>
        <v>97.6087089707774</v>
      </c>
      <c r="O72" s="139">
        <f>L72-I72</f>
        <v>0</v>
      </c>
      <c r="P72" s="140">
        <f>N72-K72</f>
        <v>-12.267834239099145</v>
      </c>
      <c r="Q72" s="141">
        <f>N72/K72</f>
        <v>0.88834892434078305</v>
      </c>
      <c r="R72" s="308"/>
      <c r="S72" s="142">
        <f>S56</f>
        <v>0.25010416666666668</v>
      </c>
      <c r="T72" s="143">
        <f>INDEX(T56:T71,COUNTA(T56:T71))</f>
        <v>0.57638888888888884</v>
      </c>
      <c r="U72" s="144"/>
      <c r="V72" s="166"/>
      <c r="W72" s="167"/>
      <c r="X72" s="138"/>
      <c r="Y72" s="181">
        <f>SUM(Y56:Y71)</f>
        <v>0</v>
      </c>
      <c r="Z72" s="182">
        <f>SUM(Z56:Z71)</f>
        <v>0</v>
      </c>
      <c r="AA72" s="298"/>
      <c r="AB72" s="299"/>
      <c r="AC72" s="181">
        <f>SUM(AC56:AC71)</f>
        <v>9</v>
      </c>
      <c r="AD72" s="194">
        <f>SUM(AD56:AD71)</f>
        <v>0</v>
      </c>
      <c r="AE72" s="168">
        <f>M72-J72</f>
        <v>-248.42364334175772</v>
      </c>
      <c r="AF72" s="141">
        <f>M72/J72</f>
        <v>0.88834892434078305</v>
      </c>
      <c r="AG72" s="292"/>
    </row>
    <row r="73" spans="1:33" ht="15.75" customHeight="1">
      <c r="A73" s="311" t="s">
        <v>118</v>
      </c>
      <c r="B73" s="100" t="s">
        <v>180</v>
      </c>
      <c r="C73" s="293" t="s">
        <v>207</v>
      </c>
      <c r="D73" s="294"/>
      <c r="E73" s="101">
        <v>21.74</v>
      </c>
      <c r="F73" s="102">
        <v>848</v>
      </c>
      <c r="G73" s="121">
        <f t="shared" ref="G73:G74" si="25">E73*F73</f>
        <v>18435.52</v>
      </c>
      <c r="H73" s="62"/>
      <c r="I73" s="104">
        <v>6</v>
      </c>
      <c r="J73" s="105">
        <v>3600</v>
      </c>
      <c r="K73" s="106">
        <f t="shared" si="23"/>
        <v>600</v>
      </c>
      <c r="L73" s="118">
        <v>6</v>
      </c>
      <c r="M73" s="105">
        <f>F73/V73*60</f>
        <v>3258.0576307363949</v>
      </c>
      <c r="N73" s="106">
        <f>M73/L73</f>
        <v>543.00960512273252</v>
      </c>
      <c r="O73" s="123">
        <f>L73-I73</f>
        <v>0</v>
      </c>
      <c r="P73" s="124">
        <f>N73-K73</f>
        <v>-56.990394877267477</v>
      </c>
      <c r="Q73" s="125">
        <f>N73/K73</f>
        <v>0.90501600853788755</v>
      </c>
      <c r="R73" s="306">
        <f>Q89</f>
        <v>0.86951284616066737</v>
      </c>
      <c r="S73" s="47">
        <v>0.51762731481481483</v>
      </c>
      <c r="T73" s="48">
        <v>0.52847222222222223</v>
      </c>
      <c r="U73" s="111">
        <v>56.383333333333326</v>
      </c>
      <c r="V73" s="112">
        <v>15.616666666666656</v>
      </c>
      <c r="W73" s="161"/>
      <c r="X73" s="162"/>
      <c r="Y73" s="12"/>
      <c r="Z73" s="208"/>
      <c r="AA73" s="309"/>
      <c r="AB73" s="310"/>
      <c r="AC73" s="12">
        <v>1</v>
      </c>
      <c r="AD73" s="208"/>
      <c r="AE73" s="115">
        <f>M73-J73</f>
        <v>-341.94236926360509</v>
      </c>
      <c r="AF73" s="156">
        <f>M73/J73</f>
        <v>0.90501600853788744</v>
      </c>
      <c r="AG73" s="290">
        <f>AF89</f>
        <v>0.86951284616066737</v>
      </c>
    </row>
    <row r="74" spans="1:33" ht="15.75" customHeight="1">
      <c r="A74" s="312"/>
      <c r="B74" s="100" t="s">
        <v>236</v>
      </c>
      <c r="C74" s="293" t="s">
        <v>237</v>
      </c>
      <c r="D74" s="294"/>
      <c r="E74" s="101">
        <v>25.78</v>
      </c>
      <c r="F74" s="102">
        <v>2740</v>
      </c>
      <c r="G74" s="121">
        <f t="shared" si="25"/>
        <v>70637.2</v>
      </c>
      <c r="H74" s="62"/>
      <c r="I74" s="104">
        <v>6</v>
      </c>
      <c r="J74" s="105">
        <v>3273</v>
      </c>
      <c r="K74" s="106">
        <f t="shared" si="23"/>
        <v>545.5</v>
      </c>
      <c r="L74" s="118">
        <v>6</v>
      </c>
      <c r="M74" s="105">
        <f>F74/V74*60</f>
        <v>2718.1041609258718</v>
      </c>
      <c r="N74" s="106">
        <f>M74/L74</f>
        <v>453.01736015431197</v>
      </c>
      <c r="O74" s="123">
        <f>L74-I74</f>
        <v>0</v>
      </c>
      <c r="P74" s="124">
        <f>N74-K74</f>
        <v>-92.482639845688027</v>
      </c>
      <c r="Q74" s="125">
        <f>N74/K74</f>
        <v>0.83046262173109431</v>
      </c>
      <c r="R74" s="307"/>
      <c r="S74" s="47">
        <v>0.53194444444444444</v>
      </c>
      <c r="T74" s="48">
        <v>0.57394675925925931</v>
      </c>
      <c r="U74" s="111">
        <v>4.9999999999999822</v>
      </c>
      <c r="V74" s="112">
        <v>60.483333333333405</v>
      </c>
      <c r="W74" s="113"/>
      <c r="X74" s="116"/>
      <c r="Y74" s="12"/>
      <c r="Z74" s="208"/>
      <c r="AA74" s="295"/>
      <c r="AB74" s="296"/>
      <c r="AC74" s="12">
        <v>1</v>
      </c>
      <c r="AD74" s="208"/>
      <c r="AE74" s="117">
        <f>M74-J74</f>
        <v>-554.89583907412816</v>
      </c>
      <c r="AF74" s="110">
        <f>M74/J74</f>
        <v>0.83046262173109431</v>
      </c>
      <c r="AG74" s="291"/>
    </row>
    <row r="75" spans="1:33" ht="15.75" customHeight="1">
      <c r="A75" s="312"/>
      <c r="B75" s="100"/>
      <c r="C75" s="293"/>
      <c r="D75" s="294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07"/>
      <c r="S75" s="47"/>
      <c r="T75" s="48"/>
      <c r="U75" s="111"/>
      <c r="V75" s="112"/>
      <c r="W75" s="113"/>
      <c r="X75" s="116"/>
      <c r="Y75" s="12"/>
      <c r="Z75" s="208"/>
      <c r="AA75" s="295"/>
      <c r="AB75" s="296"/>
      <c r="AC75" s="12"/>
      <c r="AD75" s="208"/>
      <c r="AE75" s="117"/>
      <c r="AF75" s="110"/>
      <c r="AG75" s="291"/>
    </row>
    <row r="76" spans="1:33" ht="15.75" customHeight="1">
      <c r="A76" s="312"/>
      <c r="B76" s="100"/>
      <c r="C76" s="293"/>
      <c r="D76" s="294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07"/>
      <c r="S76" s="47"/>
      <c r="T76" s="48"/>
      <c r="U76" s="111"/>
      <c r="V76" s="112"/>
      <c r="W76" s="113"/>
      <c r="X76" s="116"/>
      <c r="Y76" s="12"/>
      <c r="Z76" s="208"/>
      <c r="AA76" s="295"/>
      <c r="AB76" s="296"/>
      <c r="AC76" s="12"/>
      <c r="AD76" s="208"/>
      <c r="AE76" s="117"/>
      <c r="AF76" s="110"/>
      <c r="AG76" s="291"/>
    </row>
    <row r="77" spans="1:33" ht="15.75" customHeight="1">
      <c r="A77" s="312"/>
      <c r="B77" s="100"/>
      <c r="C77" s="293"/>
      <c r="D77" s="294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307"/>
      <c r="S77" s="47"/>
      <c r="T77" s="48"/>
      <c r="U77" s="111"/>
      <c r="V77" s="112"/>
      <c r="W77" s="113"/>
      <c r="X77" s="116"/>
      <c r="Y77" s="12"/>
      <c r="Z77" s="208"/>
      <c r="AA77" s="295"/>
      <c r="AB77" s="296"/>
      <c r="AC77" s="12"/>
      <c r="AD77" s="208"/>
      <c r="AE77" s="117"/>
      <c r="AF77" s="110"/>
      <c r="AG77" s="291"/>
    </row>
    <row r="78" spans="1:33" ht="15.75" customHeight="1">
      <c r="A78" s="312"/>
      <c r="B78" s="100"/>
      <c r="C78" s="293"/>
      <c r="D78" s="294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07"/>
      <c r="S78" s="47"/>
      <c r="T78" s="48"/>
      <c r="U78" s="111"/>
      <c r="V78" s="112"/>
      <c r="W78" s="113"/>
      <c r="X78" s="116"/>
      <c r="Y78" s="12"/>
      <c r="Z78" s="208"/>
      <c r="AA78" s="295"/>
      <c r="AB78" s="296"/>
      <c r="AC78" s="12"/>
      <c r="AD78" s="208"/>
      <c r="AE78" s="117"/>
      <c r="AF78" s="110"/>
      <c r="AG78" s="291"/>
    </row>
    <row r="79" spans="1:33" ht="15.75" customHeight="1">
      <c r="A79" s="312"/>
      <c r="B79" s="100"/>
      <c r="C79" s="293"/>
      <c r="D79" s="294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307"/>
      <c r="S79" s="47"/>
      <c r="T79" s="48"/>
      <c r="U79" s="111"/>
      <c r="V79" s="112"/>
      <c r="W79" s="113"/>
      <c r="X79" s="116"/>
      <c r="Y79" s="12"/>
      <c r="Z79" s="208"/>
      <c r="AA79" s="295"/>
      <c r="AB79" s="296"/>
      <c r="AC79" s="12"/>
      <c r="AD79" s="208"/>
      <c r="AE79" s="117"/>
      <c r="AF79" s="110"/>
      <c r="AG79" s="291"/>
    </row>
    <row r="80" spans="1:33" ht="15.75" customHeight="1">
      <c r="A80" s="312"/>
      <c r="B80" s="100"/>
      <c r="C80" s="293"/>
      <c r="D80" s="294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07"/>
      <c r="S80" s="47"/>
      <c r="T80" s="48"/>
      <c r="U80" s="111"/>
      <c r="V80" s="112"/>
      <c r="W80" s="113"/>
      <c r="X80" s="116"/>
      <c r="Y80" s="12"/>
      <c r="Z80" s="208"/>
      <c r="AA80" s="295"/>
      <c r="AB80" s="296"/>
      <c r="AC80" s="12"/>
      <c r="AD80" s="208"/>
      <c r="AE80" s="117"/>
      <c r="AF80" s="110"/>
      <c r="AG80" s="291"/>
    </row>
    <row r="81" spans="1:33" ht="15.75" customHeight="1">
      <c r="A81" s="312"/>
      <c r="B81" s="100"/>
      <c r="C81" s="293"/>
      <c r="D81" s="294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07"/>
      <c r="S81" s="47"/>
      <c r="T81" s="48"/>
      <c r="U81" s="111"/>
      <c r="V81" s="112"/>
      <c r="W81" s="113"/>
      <c r="X81" s="127"/>
      <c r="Y81" s="12"/>
      <c r="Z81" s="208"/>
      <c r="AA81" s="295"/>
      <c r="AB81" s="296"/>
      <c r="AC81" s="12"/>
      <c r="AD81" s="208"/>
      <c r="AE81" s="117"/>
      <c r="AF81" s="110"/>
      <c r="AG81" s="291"/>
    </row>
    <row r="82" spans="1:33" ht="15.75" customHeight="1">
      <c r="A82" s="312"/>
      <c r="B82" s="100"/>
      <c r="C82" s="293"/>
      <c r="D82" s="294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07"/>
      <c r="S82" s="47"/>
      <c r="T82" s="48"/>
      <c r="U82" s="111"/>
      <c r="V82" s="112"/>
      <c r="W82" s="113"/>
      <c r="X82" s="127"/>
      <c r="Y82" s="12"/>
      <c r="Z82" s="208"/>
      <c r="AA82" s="295"/>
      <c r="AB82" s="296"/>
      <c r="AC82" s="12"/>
      <c r="AD82" s="208"/>
      <c r="AE82" s="117"/>
      <c r="AF82" s="110"/>
      <c r="AG82" s="291"/>
    </row>
    <row r="83" spans="1:33" ht="15.75" customHeight="1">
      <c r="A83" s="312"/>
      <c r="B83" s="100"/>
      <c r="C83" s="293"/>
      <c r="D83" s="294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07"/>
      <c r="S83" s="47"/>
      <c r="T83" s="48"/>
      <c r="U83" s="111"/>
      <c r="V83" s="112"/>
      <c r="W83" s="113"/>
      <c r="X83" s="127"/>
      <c r="Y83" s="12"/>
      <c r="Z83" s="208"/>
      <c r="AA83" s="295"/>
      <c r="AB83" s="296"/>
      <c r="AC83" s="12"/>
      <c r="AD83" s="208"/>
      <c r="AE83" s="117"/>
      <c r="AF83" s="110"/>
      <c r="AG83" s="291"/>
    </row>
    <row r="84" spans="1:33" ht="15.75" customHeight="1">
      <c r="A84" s="312"/>
      <c r="B84" s="100"/>
      <c r="C84" s="293"/>
      <c r="D84" s="294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07"/>
      <c r="S84" s="47"/>
      <c r="T84" s="48"/>
      <c r="U84" s="111"/>
      <c r="V84" s="112"/>
      <c r="W84" s="113"/>
      <c r="X84" s="127"/>
      <c r="Y84" s="12"/>
      <c r="Z84" s="208"/>
      <c r="AA84" s="295"/>
      <c r="AB84" s="296"/>
      <c r="AC84" s="12"/>
      <c r="AD84" s="208"/>
      <c r="AE84" s="117"/>
      <c r="AF84" s="110"/>
      <c r="AG84" s="291"/>
    </row>
    <row r="85" spans="1:33" ht="15.75" customHeight="1">
      <c r="A85" s="312"/>
      <c r="B85" s="100"/>
      <c r="C85" s="293"/>
      <c r="D85" s="294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07"/>
      <c r="S85" s="47"/>
      <c r="T85" s="48"/>
      <c r="U85" s="111"/>
      <c r="V85" s="112"/>
      <c r="W85" s="113"/>
      <c r="X85" s="127"/>
      <c r="Y85" s="12"/>
      <c r="Z85" s="208"/>
      <c r="AA85" s="295"/>
      <c r="AB85" s="296"/>
      <c r="AC85" s="12"/>
      <c r="AD85" s="208"/>
      <c r="AE85" s="117"/>
      <c r="AF85" s="110"/>
      <c r="AG85" s="291"/>
    </row>
    <row r="86" spans="1:33" ht="15.75" customHeight="1">
      <c r="A86" s="312"/>
      <c r="B86" s="100"/>
      <c r="C86" s="293"/>
      <c r="D86" s="294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07"/>
      <c r="S86" s="47"/>
      <c r="T86" s="48"/>
      <c r="U86" s="111"/>
      <c r="V86" s="112"/>
      <c r="W86" s="113"/>
      <c r="X86" s="127"/>
      <c r="Y86" s="12"/>
      <c r="Z86" s="208"/>
      <c r="AA86" s="295"/>
      <c r="AB86" s="296"/>
      <c r="AC86" s="12"/>
      <c r="AD86" s="208"/>
      <c r="AE86" s="117"/>
      <c r="AF86" s="110"/>
      <c r="AG86" s="291"/>
    </row>
    <row r="87" spans="1:33" ht="15.75" customHeight="1">
      <c r="A87" s="312"/>
      <c r="B87" s="100"/>
      <c r="C87" s="293"/>
      <c r="D87" s="294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07"/>
      <c r="S87" s="47"/>
      <c r="T87" s="48"/>
      <c r="U87" s="111"/>
      <c r="V87" s="112"/>
      <c r="W87" s="113"/>
      <c r="X87" s="127"/>
      <c r="Y87" s="12"/>
      <c r="Z87" s="208"/>
      <c r="AA87" s="295"/>
      <c r="AB87" s="296"/>
      <c r="AC87" s="12"/>
      <c r="AD87" s="208"/>
      <c r="AE87" s="117"/>
      <c r="AF87" s="110"/>
      <c r="AG87" s="291"/>
    </row>
    <row r="88" spans="1:33" ht="15.75" customHeight="1">
      <c r="A88" s="312"/>
      <c r="B88" s="163"/>
      <c r="C88" s="293"/>
      <c r="D88" s="294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07"/>
      <c r="S88" s="119"/>
      <c r="T88" s="120"/>
      <c r="U88" s="130"/>
      <c r="V88" s="131"/>
      <c r="W88" s="126"/>
      <c r="X88" s="127"/>
      <c r="Y88" s="12"/>
      <c r="Z88" s="208"/>
      <c r="AA88" s="295"/>
      <c r="AB88" s="296"/>
      <c r="AC88" s="12"/>
      <c r="AD88" s="208"/>
      <c r="AE88" s="165"/>
      <c r="AF88" s="125"/>
      <c r="AG88" s="291"/>
    </row>
    <row r="89" spans="1:33" ht="15.75" customHeight="1" thickBot="1">
      <c r="A89" s="313"/>
      <c r="B89" s="133" t="s">
        <v>117</v>
      </c>
      <c r="C89" s="297"/>
      <c r="D89" s="297"/>
      <c r="E89" s="134"/>
      <c r="F89" s="167"/>
      <c r="G89" s="135"/>
      <c r="H89" s="69"/>
      <c r="I89" s="136">
        <f t="shared" ref="I89:J89" si="26">AVERAGE(I73:I88)</f>
        <v>6</v>
      </c>
      <c r="J89" s="137">
        <f t="shared" si="26"/>
        <v>3436.5</v>
      </c>
      <c r="K89" s="138">
        <f t="shared" ref="K89" si="27">J89/I89</f>
        <v>572.75</v>
      </c>
      <c r="L89" s="136">
        <f t="shared" ref="L89:M89" si="28">AVERAGE(L73:L88)</f>
        <v>6</v>
      </c>
      <c r="M89" s="137">
        <f t="shared" si="28"/>
        <v>2988.0808958311336</v>
      </c>
      <c r="N89" s="138">
        <f>M89/L89</f>
        <v>498.01348263852225</v>
      </c>
      <c r="O89" s="139">
        <f>L89-I89</f>
        <v>0</v>
      </c>
      <c r="P89" s="140">
        <f>N89-K89</f>
        <v>-74.736517361477752</v>
      </c>
      <c r="Q89" s="141">
        <f>N89/K89</f>
        <v>0.86951284616066737</v>
      </c>
      <c r="R89" s="308"/>
      <c r="S89" s="142">
        <f>S73</f>
        <v>0.51762731481481483</v>
      </c>
      <c r="T89" s="143">
        <f>INDEX(T73:T88,COUNTA(T73:T88))</f>
        <v>0.57394675925925931</v>
      </c>
      <c r="U89" s="144"/>
      <c r="V89" s="166"/>
      <c r="W89" s="167"/>
      <c r="X89" s="138"/>
      <c r="Y89" s="181">
        <f>SUM(Y73:Y88)</f>
        <v>0</v>
      </c>
      <c r="Z89" s="182">
        <f>SUM(Z73:Z88)</f>
        <v>0</v>
      </c>
      <c r="AA89" s="298"/>
      <c r="AB89" s="299"/>
      <c r="AC89" s="181">
        <f>SUM(AC73:AC88)</f>
        <v>2</v>
      </c>
      <c r="AD89" s="194">
        <f>SUM(AD73:AD88)</f>
        <v>0</v>
      </c>
      <c r="AE89" s="168">
        <f>M89-J89</f>
        <v>-448.4191041688664</v>
      </c>
      <c r="AF89" s="141">
        <f>M89/J89</f>
        <v>0.86951284616066737</v>
      </c>
      <c r="AG89" s="292"/>
    </row>
    <row r="90" spans="1:33" ht="15.75" customHeight="1">
      <c r="A90" s="300" t="s">
        <v>215</v>
      </c>
      <c r="B90" s="146" t="s">
        <v>184</v>
      </c>
      <c r="C90" s="304" t="s">
        <v>209</v>
      </c>
      <c r="D90" s="305"/>
      <c r="E90" s="147">
        <v>44.3</v>
      </c>
      <c r="F90" s="97">
        <v>778</v>
      </c>
      <c r="G90" s="148">
        <f t="shared" ref="G90:G93" si="29">E90*F90</f>
        <v>34465.399999999994</v>
      </c>
      <c r="H90" s="149"/>
      <c r="I90" s="150">
        <v>17</v>
      </c>
      <c r="J90" s="151">
        <v>2000</v>
      </c>
      <c r="K90" s="152">
        <f>J90/I90</f>
        <v>117.64705882352941</v>
      </c>
      <c r="L90" s="153">
        <v>17</v>
      </c>
      <c r="M90" s="151">
        <f>F90/V90*60</f>
        <v>1774.9049429657825</v>
      </c>
      <c r="N90" s="152">
        <f>M90/L90</f>
        <v>104.40617311563426</v>
      </c>
      <c r="O90" s="154">
        <f>L90-I90</f>
        <v>0</v>
      </c>
      <c r="P90" s="155">
        <f>N90-K90</f>
        <v>-13.240885707895146</v>
      </c>
      <c r="Q90" s="156">
        <f>N90/K90</f>
        <v>0.8874524714828913</v>
      </c>
      <c r="R90" s="306">
        <f>Q106</f>
        <v>0.88691029669988453</v>
      </c>
      <c r="S90" s="157">
        <v>0.70833333333333337</v>
      </c>
      <c r="T90" s="158">
        <v>0.72659722222222223</v>
      </c>
      <c r="U90" s="159"/>
      <c r="V90" s="160">
        <v>26.299999999999955</v>
      </c>
      <c r="W90" s="158"/>
      <c r="X90" s="169"/>
      <c r="Y90" s="206"/>
      <c r="Z90" s="207"/>
      <c r="AA90" s="309"/>
      <c r="AB90" s="310"/>
      <c r="AC90" s="206">
        <v>1</v>
      </c>
      <c r="AD90" s="207"/>
      <c r="AE90" s="115">
        <f>M90-J90</f>
        <v>-225.09505703421746</v>
      </c>
      <c r="AF90" s="156">
        <f>M90/J90</f>
        <v>0.8874524714828913</v>
      </c>
      <c r="AG90" s="290">
        <f>AF106</f>
        <v>0.88691029669988453</v>
      </c>
    </row>
    <row r="91" spans="1:33" ht="15.75" customHeight="1">
      <c r="A91" s="301"/>
      <c r="B91" s="163" t="s">
        <v>184</v>
      </c>
      <c r="C91" s="293" t="s">
        <v>210</v>
      </c>
      <c r="D91" s="294"/>
      <c r="E91" s="101">
        <v>50.67</v>
      </c>
      <c r="F91" s="102">
        <v>687</v>
      </c>
      <c r="G91" s="103">
        <f t="shared" si="29"/>
        <v>34810.29</v>
      </c>
      <c r="H91" s="26"/>
      <c r="I91" s="104">
        <v>20</v>
      </c>
      <c r="J91" s="105">
        <v>2000</v>
      </c>
      <c r="K91" s="106">
        <f t="shared" ref="K91:K93" si="30">J91/I91</f>
        <v>100</v>
      </c>
      <c r="L91" s="107">
        <v>20</v>
      </c>
      <c r="M91" s="105">
        <f>F91/V91*60</f>
        <v>1772.9032258064549</v>
      </c>
      <c r="N91" s="106">
        <f>M91/L91</f>
        <v>88.645161290322747</v>
      </c>
      <c r="O91" s="108">
        <f>L91-I91</f>
        <v>0</v>
      </c>
      <c r="P91" s="109">
        <f>N91-K91</f>
        <v>-11.354838709677253</v>
      </c>
      <c r="Q91" s="110">
        <f>N91/K91</f>
        <v>0.88645161290322749</v>
      </c>
      <c r="R91" s="307"/>
      <c r="S91" s="47">
        <v>0.72986111111111118</v>
      </c>
      <c r="T91" s="48">
        <v>0.74600694444444449</v>
      </c>
      <c r="U91" s="111">
        <v>4.7000000000000952</v>
      </c>
      <c r="V91" s="112">
        <v>23.249999999999957</v>
      </c>
      <c r="W91" s="113"/>
      <c r="X91" s="116"/>
      <c r="Y91" s="12"/>
      <c r="Z91" s="208"/>
      <c r="AA91" s="295"/>
      <c r="AB91" s="296"/>
      <c r="AC91" s="12">
        <v>1</v>
      </c>
      <c r="AD91" s="208"/>
      <c r="AE91" s="117">
        <f>M91-J91</f>
        <v>-227.09677419354512</v>
      </c>
      <c r="AF91" s="110">
        <f>M91/J91</f>
        <v>0.88645161290322749</v>
      </c>
      <c r="AG91" s="291"/>
    </row>
    <row r="92" spans="1:33" ht="15.75" customHeight="1">
      <c r="A92" s="301"/>
      <c r="B92" s="163" t="s">
        <v>184</v>
      </c>
      <c r="C92" s="293" t="s">
        <v>216</v>
      </c>
      <c r="D92" s="294"/>
      <c r="E92" s="101">
        <v>54.09</v>
      </c>
      <c r="F92" s="102">
        <v>2052</v>
      </c>
      <c r="G92" s="103">
        <f t="shared" si="29"/>
        <v>110992.68000000001</v>
      </c>
      <c r="H92" s="26"/>
      <c r="I92" s="104">
        <v>19</v>
      </c>
      <c r="J92" s="105">
        <v>2000</v>
      </c>
      <c r="K92" s="106">
        <f t="shared" si="30"/>
        <v>105.26315789473684</v>
      </c>
      <c r="L92" s="107">
        <v>19</v>
      </c>
      <c r="M92" s="105">
        <f>F92/V92*60</f>
        <v>1772.3608445297523</v>
      </c>
      <c r="N92" s="106">
        <f>M92/L92</f>
        <v>93.28214971209222</v>
      </c>
      <c r="O92" s="108">
        <f>L92-I92</f>
        <v>0</v>
      </c>
      <c r="P92" s="109">
        <f>N92-K92</f>
        <v>-11.981008182644615</v>
      </c>
      <c r="Q92" s="110">
        <f>N92/K92</f>
        <v>0.88618042226487614</v>
      </c>
      <c r="R92" s="307"/>
      <c r="S92" s="47">
        <v>0.74930555555555556</v>
      </c>
      <c r="T92" s="48">
        <v>0.79754629629629625</v>
      </c>
      <c r="U92" s="111">
        <v>4.7499999999999432</v>
      </c>
      <c r="V92" s="112">
        <v>69.466666666666598</v>
      </c>
      <c r="W92" s="113"/>
      <c r="X92" s="116"/>
      <c r="Y92" s="12"/>
      <c r="Z92" s="208"/>
      <c r="AA92" s="295"/>
      <c r="AB92" s="296"/>
      <c r="AC92" s="12">
        <v>1</v>
      </c>
      <c r="AD92" s="208"/>
      <c r="AE92" s="117">
        <f>M92-J92</f>
        <v>-227.63915547024772</v>
      </c>
      <c r="AF92" s="110">
        <f>M92/J92</f>
        <v>0.88618042226487614</v>
      </c>
      <c r="AG92" s="291"/>
    </row>
    <row r="93" spans="1:33" ht="15.75" customHeight="1">
      <c r="A93" s="301"/>
      <c r="B93" s="163" t="s">
        <v>184</v>
      </c>
      <c r="C93" s="293" t="s">
        <v>218</v>
      </c>
      <c r="D93" s="294"/>
      <c r="E93" s="101">
        <v>58.17</v>
      </c>
      <c r="F93" s="102">
        <v>2504</v>
      </c>
      <c r="G93" s="103">
        <f t="shared" si="29"/>
        <v>145657.68</v>
      </c>
      <c r="H93" s="26"/>
      <c r="I93" s="104">
        <v>19</v>
      </c>
      <c r="J93" s="105">
        <v>1800</v>
      </c>
      <c r="K93" s="106">
        <f t="shared" si="30"/>
        <v>94.736842105263165</v>
      </c>
      <c r="L93" s="107">
        <v>19</v>
      </c>
      <c r="M93" s="105">
        <f>F93/V93*60</f>
        <v>1597.7313009571094</v>
      </c>
      <c r="N93" s="106">
        <f>M93/L93</f>
        <v>84.091121103005761</v>
      </c>
      <c r="O93" s="108">
        <f>L93-I93</f>
        <v>0</v>
      </c>
      <c r="P93" s="109">
        <f>N93-K93</f>
        <v>-10.645721002257403</v>
      </c>
      <c r="Q93" s="110">
        <f>N93/K93</f>
        <v>0.88762850053172737</v>
      </c>
      <c r="R93" s="307"/>
      <c r="S93" s="47">
        <v>0.80138888888888893</v>
      </c>
      <c r="T93" s="48">
        <v>0.86668981481481477</v>
      </c>
      <c r="U93" s="111">
        <v>5.5333333333334522</v>
      </c>
      <c r="V93" s="112">
        <v>94.033333333333218</v>
      </c>
      <c r="W93" s="113"/>
      <c r="X93" s="116"/>
      <c r="Y93" s="12"/>
      <c r="Z93" s="208"/>
      <c r="AA93" s="295"/>
      <c r="AB93" s="296"/>
      <c r="AC93" s="12">
        <v>2</v>
      </c>
      <c r="AD93" s="208"/>
      <c r="AE93" s="117">
        <f>M93-J93</f>
        <v>-202.2686990428906</v>
      </c>
      <c r="AF93" s="110">
        <f>M93/J93</f>
        <v>0.88762850053172748</v>
      </c>
      <c r="AG93" s="291"/>
    </row>
    <row r="94" spans="1:33" ht="15.75" customHeight="1">
      <c r="A94" s="302"/>
      <c r="B94" s="163"/>
      <c r="C94" s="293"/>
      <c r="D94" s="294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307"/>
      <c r="S94" s="47"/>
      <c r="T94" s="48"/>
      <c r="U94" s="111"/>
      <c r="V94" s="112"/>
      <c r="W94" s="113"/>
      <c r="X94" s="116"/>
      <c r="Y94" s="12"/>
      <c r="Z94" s="208"/>
      <c r="AA94" s="295"/>
      <c r="AB94" s="296"/>
      <c r="AC94" s="12"/>
      <c r="AD94" s="208"/>
      <c r="AE94" s="117"/>
      <c r="AF94" s="110"/>
      <c r="AG94" s="291"/>
    </row>
    <row r="95" spans="1:33" ht="15.75" customHeight="1">
      <c r="A95" s="302"/>
      <c r="B95" s="163"/>
      <c r="C95" s="293"/>
      <c r="D95" s="294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07"/>
      <c r="S95" s="47"/>
      <c r="T95" s="48"/>
      <c r="U95" s="111"/>
      <c r="V95" s="112"/>
      <c r="W95" s="113"/>
      <c r="X95" s="116"/>
      <c r="Y95" s="12"/>
      <c r="Z95" s="208"/>
      <c r="AA95" s="295"/>
      <c r="AB95" s="296"/>
      <c r="AC95" s="12"/>
      <c r="AD95" s="208"/>
      <c r="AE95" s="117"/>
      <c r="AF95" s="110"/>
      <c r="AG95" s="291"/>
    </row>
    <row r="96" spans="1:33" ht="15.75" customHeight="1">
      <c r="A96" s="302"/>
      <c r="B96" s="163"/>
      <c r="C96" s="293"/>
      <c r="D96" s="294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307"/>
      <c r="S96" s="119"/>
      <c r="T96" s="120"/>
      <c r="U96" s="111"/>
      <c r="V96" s="112"/>
      <c r="W96" s="120"/>
      <c r="X96" s="191"/>
      <c r="Y96" s="12"/>
      <c r="Z96" s="208"/>
      <c r="AA96" s="295"/>
      <c r="AB96" s="296"/>
      <c r="AC96" s="12"/>
      <c r="AD96" s="208"/>
      <c r="AE96" s="117"/>
      <c r="AF96" s="110"/>
      <c r="AG96" s="291"/>
    </row>
    <row r="97" spans="1:33" ht="15.75" customHeight="1">
      <c r="A97" s="302"/>
      <c r="B97" s="163"/>
      <c r="C97" s="293"/>
      <c r="D97" s="294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07"/>
      <c r="S97" s="119"/>
      <c r="T97" s="120"/>
      <c r="U97" s="111"/>
      <c r="V97" s="112"/>
      <c r="W97" s="120"/>
      <c r="X97" s="191"/>
      <c r="Y97" s="12"/>
      <c r="Z97" s="208"/>
      <c r="AA97" s="295"/>
      <c r="AB97" s="296"/>
      <c r="AC97" s="12"/>
      <c r="AD97" s="208"/>
      <c r="AE97" s="117"/>
      <c r="AF97" s="110"/>
      <c r="AG97" s="291"/>
    </row>
    <row r="98" spans="1:33" ht="15.75" customHeight="1">
      <c r="A98" s="302"/>
      <c r="B98" s="163"/>
      <c r="C98" s="293"/>
      <c r="D98" s="294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07"/>
      <c r="S98" s="119"/>
      <c r="T98" s="120"/>
      <c r="U98" s="111"/>
      <c r="V98" s="112"/>
      <c r="W98" s="120"/>
      <c r="X98" s="191"/>
      <c r="Y98" s="12"/>
      <c r="Z98" s="208"/>
      <c r="AA98" s="295"/>
      <c r="AB98" s="296"/>
      <c r="AC98" s="12"/>
      <c r="AD98" s="208"/>
      <c r="AE98" s="117"/>
      <c r="AF98" s="110"/>
      <c r="AG98" s="291"/>
    </row>
    <row r="99" spans="1:33" ht="15.75" customHeight="1">
      <c r="A99" s="302"/>
      <c r="B99" s="163"/>
      <c r="C99" s="293"/>
      <c r="D99" s="294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07"/>
      <c r="S99" s="119"/>
      <c r="T99" s="120"/>
      <c r="U99" s="111"/>
      <c r="V99" s="112"/>
      <c r="W99" s="120"/>
      <c r="X99" s="191"/>
      <c r="Y99" s="12"/>
      <c r="Z99" s="208"/>
      <c r="AA99" s="295"/>
      <c r="AB99" s="296"/>
      <c r="AC99" s="12"/>
      <c r="AD99" s="208"/>
      <c r="AE99" s="117"/>
      <c r="AF99" s="110"/>
      <c r="AG99" s="291"/>
    </row>
    <row r="100" spans="1:33" ht="15.75" customHeight="1">
      <c r="A100" s="302"/>
      <c r="B100" s="163"/>
      <c r="C100" s="293"/>
      <c r="D100" s="294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07"/>
      <c r="S100" s="119"/>
      <c r="T100" s="120"/>
      <c r="U100" s="111"/>
      <c r="V100" s="112"/>
      <c r="W100" s="120"/>
      <c r="X100" s="191"/>
      <c r="Y100" s="12"/>
      <c r="Z100" s="208"/>
      <c r="AA100" s="295"/>
      <c r="AB100" s="296"/>
      <c r="AC100" s="12"/>
      <c r="AD100" s="208"/>
      <c r="AE100" s="117"/>
      <c r="AF100" s="110"/>
      <c r="AG100" s="291"/>
    </row>
    <row r="101" spans="1:33" ht="15.75" customHeight="1">
      <c r="A101" s="302"/>
      <c r="B101" s="163"/>
      <c r="C101" s="293"/>
      <c r="D101" s="294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07"/>
      <c r="S101" s="119"/>
      <c r="T101" s="120"/>
      <c r="U101" s="111"/>
      <c r="V101" s="112"/>
      <c r="W101" s="120"/>
      <c r="X101" s="191"/>
      <c r="Y101" s="12"/>
      <c r="Z101" s="208"/>
      <c r="AA101" s="295"/>
      <c r="AB101" s="296"/>
      <c r="AC101" s="12"/>
      <c r="AD101" s="208"/>
      <c r="AE101" s="117"/>
      <c r="AF101" s="110"/>
      <c r="AG101" s="291"/>
    </row>
    <row r="102" spans="1:33" ht="15.75" customHeight="1">
      <c r="A102" s="302"/>
      <c r="B102" s="163"/>
      <c r="C102" s="293"/>
      <c r="D102" s="294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07"/>
      <c r="S102" s="119"/>
      <c r="T102" s="120"/>
      <c r="U102" s="111"/>
      <c r="V102" s="112"/>
      <c r="W102" s="120"/>
      <c r="X102" s="191"/>
      <c r="Y102" s="12"/>
      <c r="Z102" s="208"/>
      <c r="AA102" s="295"/>
      <c r="AB102" s="296"/>
      <c r="AC102" s="12"/>
      <c r="AD102" s="208"/>
      <c r="AE102" s="117"/>
      <c r="AF102" s="110"/>
      <c r="AG102" s="291"/>
    </row>
    <row r="103" spans="1:33" ht="15.75" customHeight="1">
      <c r="A103" s="302"/>
      <c r="B103" s="163"/>
      <c r="C103" s="293"/>
      <c r="D103" s="294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07"/>
      <c r="S103" s="119"/>
      <c r="T103" s="120"/>
      <c r="U103" s="111"/>
      <c r="V103" s="112"/>
      <c r="W103" s="120"/>
      <c r="X103" s="191"/>
      <c r="Y103" s="12"/>
      <c r="Z103" s="208"/>
      <c r="AA103" s="295"/>
      <c r="AB103" s="296"/>
      <c r="AC103" s="12"/>
      <c r="AD103" s="208"/>
      <c r="AE103" s="117"/>
      <c r="AF103" s="110"/>
      <c r="AG103" s="291"/>
    </row>
    <row r="104" spans="1:33" ht="15.75" customHeight="1">
      <c r="A104" s="302"/>
      <c r="B104" s="163"/>
      <c r="C104" s="293"/>
      <c r="D104" s="294"/>
      <c r="E104" s="101"/>
      <c r="F104" s="128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07"/>
      <c r="S104" s="119"/>
      <c r="T104" s="120"/>
      <c r="U104" s="111"/>
      <c r="V104" s="112"/>
      <c r="W104" s="120"/>
      <c r="X104" s="191"/>
      <c r="Y104" s="12"/>
      <c r="Z104" s="208"/>
      <c r="AA104" s="295"/>
      <c r="AB104" s="296"/>
      <c r="AC104" s="12"/>
      <c r="AD104" s="208"/>
      <c r="AE104" s="117"/>
      <c r="AF104" s="110"/>
      <c r="AG104" s="291"/>
    </row>
    <row r="105" spans="1:33" ht="15.75" customHeight="1">
      <c r="A105" s="302"/>
      <c r="B105" s="163"/>
      <c r="C105" s="293"/>
      <c r="D105" s="294"/>
      <c r="E105" s="164"/>
      <c r="F105" s="128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07"/>
      <c r="S105" s="119"/>
      <c r="T105" s="120"/>
      <c r="U105" s="130"/>
      <c r="V105" s="131"/>
      <c r="W105" s="126"/>
      <c r="X105" s="127"/>
      <c r="Y105" s="12"/>
      <c r="Z105" s="208"/>
      <c r="AA105" s="295"/>
      <c r="AB105" s="296"/>
      <c r="AC105" s="12"/>
      <c r="AD105" s="208"/>
      <c r="AE105" s="165"/>
      <c r="AF105" s="125"/>
      <c r="AG105" s="291"/>
    </row>
    <row r="106" spans="1:33" ht="15.75" customHeight="1" thickBot="1">
      <c r="A106" s="303"/>
      <c r="B106" s="133" t="s">
        <v>117</v>
      </c>
      <c r="C106" s="297"/>
      <c r="D106" s="297"/>
      <c r="E106" s="134"/>
      <c r="F106" s="167"/>
      <c r="G106" s="135"/>
      <c r="H106" s="69"/>
      <c r="I106" s="136">
        <f t="shared" ref="I106:J106" si="31">AVERAGE(I90:I105)</f>
        <v>18.75</v>
      </c>
      <c r="J106" s="137">
        <f t="shared" si="31"/>
        <v>1950</v>
      </c>
      <c r="K106" s="138">
        <f t="shared" ref="K106" si="32">J106/I106</f>
        <v>104</v>
      </c>
      <c r="L106" s="136">
        <f t="shared" ref="L106:M106" si="33">AVERAGE(L90:L105)</f>
        <v>18.75</v>
      </c>
      <c r="M106" s="137">
        <f t="shared" si="33"/>
        <v>1729.4750785647748</v>
      </c>
      <c r="N106" s="138">
        <f>M106/L106</f>
        <v>92.238670856787991</v>
      </c>
      <c r="O106" s="139">
        <f>L106-I106</f>
        <v>0</v>
      </c>
      <c r="P106" s="140">
        <f>N106-K106</f>
        <v>-11.761329143212009</v>
      </c>
      <c r="Q106" s="141">
        <f>N106/K106</f>
        <v>0.88691029669988453</v>
      </c>
      <c r="R106" s="308"/>
      <c r="S106" s="142">
        <f>S90</f>
        <v>0.70833333333333337</v>
      </c>
      <c r="T106" s="143">
        <f>INDEX(T90:T105,COUNTA(T90:T105))</f>
        <v>0.86668981481481477</v>
      </c>
      <c r="U106" s="144"/>
      <c r="V106" s="166"/>
      <c r="W106" s="167"/>
      <c r="X106" s="138"/>
      <c r="Y106" s="181">
        <f t="shared" ref="Y106:Z106" si="34">SUM(Y90:Y105)</f>
        <v>0</v>
      </c>
      <c r="Z106" s="182">
        <f t="shared" si="34"/>
        <v>0</v>
      </c>
      <c r="AA106" s="298"/>
      <c r="AB106" s="299"/>
      <c r="AC106" s="181">
        <f t="shared" ref="AC106:AD106" si="35">SUM(AC90:AC105)</f>
        <v>5</v>
      </c>
      <c r="AD106" s="182">
        <f t="shared" si="35"/>
        <v>0</v>
      </c>
      <c r="AE106" s="168">
        <f>M106-J106</f>
        <v>-220.52492143522522</v>
      </c>
      <c r="AF106" s="141">
        <f>M106/J106</f>
        <v>0.88691029669988453</v>
      </c>
      <c r="AG106" s="292"/>
    </row>
    <row r="107" spans="1:33" ht="15.75" customHeight="1">
      <c r="A107" s="311" t="s">
        <v>229</v>
      </c>
      <c r="B107" s="146" t="s">
        <v>184</v>
      </c>
      <c r="C107" s="304" t="s">
        <v>211</v>
      </c>
      <c r="D107" s="305"/>
      <c r="E107" s="147">
        <v>57.3</v>
      </c>
      <c r="F107" s="97">
        <v>1407</v>
      </c>
      <c r="G107" s="148">
        <f t="shared" ref="G107:G110" si="36">E107*F107</f>
        <v>80621.099999999991</v>
      </c>
      <c r="H107" s="149"/>
      <c r="I107" s="150">
        <v>21</v>
      </c>
      <c r="J107" s="151">
        <v>2000</v>
      </c>
      <c r="K107" s="152">
        <f>J107/I107</f>
        <v>95.238095238095241</v>
      </c>
      <c r="L107" s="153">
        <v>21</v>
      </c>
      <c r="M107" s="151">
        <f>F107/V107*60</f>
        <v>1771.6684155299022</v>
      </c>
      <c r="N107" s="152">
        <f>M107/L107</f>
        <v>84.365162644281057</v>
      </c>
      <c r="O107" s="154">
        <f>L107-I107</f>
        <v>0</v>
      </c>
      <c r="P107" s="155">
        <f>N107-K107</f>
        <v>-10.872932593814184</v>
      </c>
      <c r="Q107" s="156">
        <f>N107/K107</f>
        <v>0.88583420776495103</v>
      </c>
      <c r="R107" s="306">
        <f>Q123</f>
        <v>0.88619146591445208</v>
      </c>
      <c r="S107" s="157">
        <v>0.70857638888888885</v>
      </c>
      <c r="T107" s="158">
        <v>0.7416666666666667</v>
      </c>
      <c r="U107" s="159"/>
      <c r="V107" s="160">
        <v>47.650000000000091</v>
      </c>
      <c r="W107" s="158"/>
      <c r="X107" s="169"/>
      <c r="Y107" s="206"/>
      <c r="Z107" s="207"/>
      <c r="AA107" s="309"/>
      <c r="AB107" s="310"/>
      <c r="AC107" s="206">
        <v>1</v>
      </c>
      <c r="AD107" s="207"/>
      <c r="AE107" s="115">
        <f>M107-J107</f>
        <v>-228.33158447009782</v>
      </c>
      <c r="AF107" s="156">
        <f>M107/J107</f>
        <v>0.88583420776495114</v>
      </c>
      <c r="AG107" s="290">
        <f>AF123</f>
        <v>0.88619146591445197</v>
      </c>
    </row>
    <row r="108" spans="1:33" ht="15.75" customHeight="1">
      <c r="A108" s="312"/>
      <c r="B108" s="163" t="s">
        <v>184</v>
      </c>
      <c r="C108" s="293" t="s">
        <v>212</v>
      </c>
      <c r="D108" s="294"/>
      <c r="E108" s="101">
        <v>56.79</v>
      </c>
      <c r="F108" s="102">
        <v>1622</v>
      </c>
      <c r="G108" s="103">
        <f t="shared" si="36"/>
        <v>92113.38</v>
      </c>
      <c r="H108" s="26"/>
      <c r="I108" s="104">
        <v>23</v>
      </c>
      <c r="J108" s="105">
        <v>2000</v>
      </c>
      <c r="K108" s="106">
        <f t="shared" ref="K108:K110" si="37">J108/I108</f>
        <v>86.956521739130437</v>
      </c>
      <c r="L108" s="107">
        <v>23</v>
      </c>
      <c r="M108" s="105">
        <f>F108/V108*60</f>
        <v>1772.6775956284171</v>
      </c>
      <c r="N108" s="106">
        <f>M108/L108</f>
        <v>77.072938940365958</v>
      </c>
      <c r="O108" s="108">
        <f>L108-I108</f>
        <v>0</v>
      </c>
      <c r="P108" s="109">
        <f>N108-K108</f>
        <v>-9.8835827987644791</v>
      </c>
      <c r="Q108" s="110">
        <f>N108/K108</f>
        <v>0.88633879781420855</v>
      </c>
      <c r="R108" s="307"/>
      <c r="S108" s="47">
        <v>0.74520833333333336</v>
      </c>
      <c r="T108" s="48">
        <v>0.78333333333333333</v>
      </c>
      <c r="U108" s="111">
        <v>5.0999999999999979</v>
      </c>
      <c r="V108" s="112">
        <v>54.899999999999949</v>
      </c>
      <c r="W108" s="113"/>
      <c r="X108" s="116"/>
      <c r="Y108" s="12"/>
      <c r="Z108" s="208"/>
      <c r="AA108" s="295"/>
      <c r="AB108" s="296"/>
      <c r="AC108" s="12">
        <v>1</v>
      </c>
      <c r="AD108" s="208"/>
      <c r="AE108" s="117">
        <f>M108-J108</f>
        <v>-227.32240437158293</v>
      </c>
      <c r="AF108" s="110">
        <f>M108/J108</f>
        <v>0.88633879781420855</v>
      </c>
      <c r="AG108" s="291"/>
    </row>
    <row r="109" spans="1:33" ht="15.75" customHeight="1">
      <c r="A109" s="312"/>
      <c r="B109" s="163" t="s">
        <v>184</v>
      </c>
      <c r="C109" s="293" t="s">
        <v>213</v>
      </c>
      <c r="D109" s="294"/>
      <c r="E109" s="101">
        <v>56.87</v>
      </c>
      <c r="F109" s="102">
        <v>1280</v>
      </c>
      <c r="G109" s="103">
        <f t="shared" si="36"/>
        <v>72793.599999999991</v>
      </c>
      <c r="H109" s="26"/>
      <c r="I109" s="104">
        <v>23</v>
      </c>
      <c r="J109" s="105">
        <v>2000</v>
      </c>
      <c r="K109" s="106">
        <f t="shared" si="37"/>
        <v>86.956521739130437</v>
      </c>
      <c r="L109" s="107">
        <v>23</v>
      </c>
      <c r="M109" s="105">
        <f>F109/V109*60</f>
        <v>1772.9896113889956</v>
      </c>
      <c r="N109" s="106">
        <f>M109/L109</f>
        <v>77.086504842999815</v>
      </c>
      <c r="O109" s="108">
        <f>L109-I109</f>
        <v>0</v>
      </c>
      <c r="P109" s="109">
        <f>N109-K109</f>
        <v>-9.8700168961306218</v>
      </c>
      <c r="Q109" s="110">
        <f>N109/K109</f>
        <v>0.8864948056944979</v>
      </c>
      <c r="R109" s="307"/>
      <c r="S109" s="47">
        <v>0.78680555555555554</v>
      </c>
      <c r="T109" s="48">
        <v>0.81688657407407406</v>
      </c>
      <c r="U109" s="111">
        <v>4.9999999999999822</v>
      </c>
      <c r="V109" s="112">
        <v>43.31666666666667</v>
      </c>
      <c r="W109" s="113"/>
      <c r="X109" s="116"/>
      <c r="Y109" s="12"/>
      <c r="Z109" s="208"/>
      <c r="AA109" s="295"/>
      <c r="AB109" s="296"/>
      <c r="AC109" s="12">
        <v>1</v>
      </c>
      <c r="AD109" s="208"/>
      <c r="AE109" s="117">
        <f>M109-J109</f>
        <v>-227.01038861100437</v>
      </c>
      <c r="AF109" s="110">
        <f>M109/J109</f>
        <v>0.88649480569449779</v>
      </c>
      <c r="AG109" s="291"/>
    </row>
    <row r="110" spans="1:33" ht="15.75" customHeight="1">
      <c r="A110" s="312"/>
      <c r="B110" s="163" t="s">
        <v>184</v>
      </c>
      <c r="C110" s="293" t="s">
        <v>214</v>
      </c>
      <c r="D110" s="294"/>
      <c r="E110" s="101">
        <v>47.6</v>
      </c>
      <c r="F110" s="102">
        <v>1466</v>
      </c>
      <c r="G110" s="103">
        <f t="shared" si="36"/>
        <v>69781.600000000006</v>
      </c>
      <c r="H110" s="26"/>
      <c r="I110" s="104">
        <v>23</v>
      </c>
      <c r="J110" s="105">
        <v>2000</v>
      </c>
      <c r="K110" s="106">
        <f t="shared" si="37"/>
        <v>86.956521739130437</v>
      </c>
      <c r="L110" s="107">
        <v>23</v>
      </c>
      <c r="M110" s="105">
        <f>F110/V110*60</f>
        <v>1772.1961047683017</v>
      </c>
      <c r="N110" s="106">
        <f>M110/L110</f>
        <v>77.052004555143554</v>
      </c>
      <c r="O110" s="108">
        <f>L110-I110</f>
        <v>0</v>
      </c>
      <c r="P110" s="109">
        <f>N110-K110</f>
        <v>-9.9045171839868829</v>
      </c>
      <c r="Q110" s="110">
        <f>N110/K110</f>
        <v>0.88609805238415085</v>
      </c>
      <c r="R110" s="307"/>
      <c r="S110" s="47">
        <v>0.82039351851851849</v>
      </c>
      <c r="T110" s="48">
        <v>0.85486111111111107</v>
      </c>
      <c r="U110" s="111">
        <v>5.0499999999999901</v>
      </c>
      <c r="V110" s="112">
        <v>49.633333333333312</v>
      </c>
      <c r="W110" s="113"/>
      <c r="X110" s="116"/>
      <c r="Y110" s="12"/>
      <c r="Z110" s="208"/>
      <c r="AA110" s="295"/>
      <c r="AB110" s="296"/>
      <c r="AC110" s="12">
        <v>1</v>
      </c>
      <c r="AD110" s="208"/>
      <c r="AE110" s="117">
        <f>M110-J110</f>
        <v>-227.80389523169833</v>
      </c>
      <c r="AF110" s="110">
        <f>M110/J110</f>
        <v>0.88609805238415085</v>
      </c>
      <c r="AG110" s="291"/>
    </row>
    <row r="111" spans="1:33" ht="15.75" customHeight="1">
      <c r="A111" s="312"/>
      <c r="B111" s="163"/>
      <c r="C111" s="293"/>
      <c r="D111" s="294"/>
      <c r="E111" s="101"/>
      <c r="F111" s="102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307"/>
      <c r="S111" s="47"/>
      <c r="T111" s="48"/>
      <c r="U111" s="111"/>
      <c r="V111" s="112"/>
      <c r="W111" s="113"/>
      <c r="X111" s="116"/>
      <c r="Y111" s="12"/>
      <c r="Z111" s="208"/>
      <c r="AA111" s="295"/>
      <c r="AB111" s="296"/>
      <c r="AC111" s="12"/>
      <c r="AD111" s="208"/>
      <c r="AE111" s="117"/>
      <c r="AF111" s="110"/>
      <c r="AG111" s="291"/>
    </row>
    <row r="112" spans="1:33" ht="15.75" customHeight="1">
      <c r="A112" s="312"/>
      <c r="B112" s="163"/>
      <c r="C112" s="293"/>
      <c r="D112" s="294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07"/>
      <c r="S112" s="47"/>
      <c r="T112" s="48"/>
      <c r="U112" s="111"/>
      <c r="V112" s="112"/>
      <c r="W112" s="113"/>
      <c r="X112" s="116"/>
      <c r="Y112" s="12"/>
      <c r="Z112" s="208"/>
      <c r="AA112" s="295"/>
      <c r="AB112" s="296"/>
      <c r="AC112" s="12"/>
      <c r="AD112" s="208"/>
      <c r="AE112" s="117"/>
      <c r="AF112" s="110"/>
      <c r="AG112" s="291"/>
    </row>
    <row r="113" spans="1:33" ht="15.75" customHeight="1">
      <c r="A113" s="312"/>
      <c r="B113" s="163"/>
      <c r="C113" s="293"/>
      <c r="D113" s="294"/>
      <c r="E113" s="101"/>
      <c r="F113" s="102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307"/>
      <c r="S113" s="119"/>
      <c r="T113" s="120"/>
      <c r="U113" s="111"/>
      <c r="V113" s="112"/>
      <c r="W113" s="120"/>
      <c r="X113" s="191"/>
      <c r="Y113" s="12"/>
      <c r="Z113" s="208"/>
      <c r="AA113" s="295"/>
      <c r="AB113" s="296"/>
      <c r="AC113" s="12"/>
      <c r="AD113" s="208"/>
      <c r="AE113" s="117"/>
      <c r="AF113" s="110"/>
      <c r="AG113" s="291"/>
    </row>
    <row r="114" spans="1:33" ht="15.75" customHeight="1">
      <c r="A114" s="312"/>
      <c r="B114" s="163"/>
      <c r="C114" s="293"/>
      <c r="D114" s="294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07"/>
      <c r="S114" s="119"/>
      <c r="T114" s="120"/>
      <c r="U114" s="111"/>
      <c r="V114" s="112"/>
      <c r="W114" s="120"/>
      <c r="X114" s="191"/>
      <c r="Y114" s="12"/>
      <c r="Z114" s="208"/>
      <c r="AA114" s="295"/>
      <c r="AB114" s="296"/>
      <c r="AC114" s="12"/>
      <c r="AD114" s="208"/>
      <c r="AE114" s="117"/>
      <c r="AF114" s="110"/>
      <c r="AG114" s="291"/>
    </row>
    <row r="115" spans="1:33" ht="15.75" customHeight="1">
      <c r="A115" s="312"/>
      <c r="B115" s="163"/>
      <c r="C115" s="293"/>
      <c r="D115" s="294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07"/>
      <c r="S115" s="119"/>
      <c r="T115" s="120"/>
      <c r="U115" s="111"/>
      <c r="V115" s="112"/>
      <c r="W115" s="120"/>
      <c r="X115" s="191"/>
      <c r="Y115" s="12"/>
      <c r="Z115" s="208"/>
      <c r="AA115" s="295"/>
      <c r="AB115" s="296"/>
      <c r="AC115" s="12"/>
      <c r="AD115" s="208"/>
      <c r="AE115" s="117"/>
      <c r="AF115" s="110"/>
      <c r="AG115" s="291"/>
    </row>
    <row r="116" spans="1:33" ht="15.75" customHeight="1">
      <c r="A116" s="312"/>
      <c r="B116" s="163"/>
      <c r="C116" s="293"/>
      <c r="D116" s="294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07"/>
      <c r="S116" s="119"/>
      <c r="T116" s="120"/>
      <c r="U116" s="111"/>
      <c r="V116" s="112"/>
      <c r="W116" s="120"/>
      <c r="X116" s="191"/>
      <c r="Y116" s="12"/>
      <c r="Z116" s="208"/>
      <c r="AA116" s="295"/>
      <c r="AB116" s="296"/>
      <c r="AC116" s="12"/>
      <c r="AD116" s="208"/>
      <c r="AE116" s="117"/>
      <c r="AF116" s="110"/>
      <c r="AG116" s="291"/>
    </row>
    <row r="117" spans="1:33" ht="15.75" customHeight="1">
      <c r="A117" s="312"/>
      <c r="B117" s="163"/>
      <c r="C117" s="293"/>
      <c r="D117" s="294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07"/>
      <c r="S117" s="119"/>
      <c r="T117" s="120"/>
      <c r="U117" s="111"/>
      <c r="V117" s="112"/>
      <c r="W117" s="120"/>
      <c r="X117" s="191"/>
      <c r="Y117" s="12"/>
      <c r="Z117" s="208"/>
      <c r="AA117" s="295"/>
      <c r="AB117" s="296"/>
      <c r="AC117" s="12"/>
      <c r="AD117" s="208"/>
      <c r="AE117" s="117"/>
      <c r="AF117" s="110"/>
      <c r="AG117" s="291"/>
    </row>
    <row r="118" spans="1:33" ht="15.75" customHeight="1">
      <c r="A118" s="312"/>
      <c r="B118" s="163"/>
      <c r="C118" s="293"/>
      <c r="D118" s="294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07"/>
      <c r="S118" s="119"/>
      <c r="T118" s="120"/>
      <c r="U118" s="111"/>
      <c r="V118" s="112"/>
      <c r="W118" s="120"/>
      <c r="X118" s="191"/>
      <c r="Y118" s="12"/>
      <c r="Z118" s="208"/>
      <c r="AA118" s="295"/>
      <c r="AB118" s="296"/>
      <c r="AC118" s="12"/>
      <c r="AD118" s="208"/>
      <c r="AE118" s="117"/>
      <c r="AF118" s="110"/>
      <c r="AG118" s="291"/>
    </row>
    <row r="119" spans="1:33" ht="15.75" customHeight="1">
      <c r="A119" s="312"/>
      <c r="B119" s="163"/>
      <c r="C119" s="293"/>
      <c r="D119" s="294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07"/>
      <c r="S119" s="119"/>
      <c r="T119" s="120"/>
      <c r="U119" s="111"/>
      <c r="V119" s="112"/>
      <c r="W119" s="120"/>
      <c r="X119" s="191"/>
      <c r="Y119" s="12"/>
      <c r="Z119" s="208"/>
      <c r="AA119" s="295"/>
      <c r="AB119" s="296"/>
      <c r="AC119" s="12"/>
      <c r="AD119" s="208"/>
      <c r="AE119" s="117"/>
      <c r="AF119" s="110"/>
      <c r="AG119" s="291"/>
    </row>
    <row r="120" spans="1:33" ht="15.75" customHeight="1">
      <c r="A120" s="312"/>
      <c r="B120" s="163"/>
      <c r="C120" s="293"/>
      <c r="D120" s="294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07"/>
      <c r="S120" s="119"/>
      <c r="T120" s="120"/>
      <c r="U120" s="111"/>
      <c r="V120" s="112"/>
      <c r="W120" s="120"/>
      <c r="X120" s="191"/>
      <c r="Y120" s="12"/>
      <c r="Z120" s="208"/>
      <c r="AA120" s="295"/>
      <c r="AB120" s="296"/>
      <c r="AC120" s="12"/>
      <c r="AD120" s="208"/>
      <c r="AE120" s="117"/>
      <c r="AF120" s="110"/>
      <c r="AG120" s="291"/>
    </row>
    <row r="121" spans="1:33" ht="15.75" customHeight="1">
      <c r="A121" s="312"/>
      <c r="B121" s="163"/>
      <c r="C121" s="293"/>
      <c r="D121" s="294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07"/>
      <c r="S121" s="119"/>
      <c r="T121" s="120"/>
      <c r="U121" s="111"/>
      <c r="V121" s="112"/>
      <c r="W121" s="120"/>
      <c r="X121" s="191"/>
      <c r="Y121" s="12"/>
      <c r="Z121" s="208"/>
      <c r="AA121" s="295"/>
      <c r="AB121" s="296"/>
      <c r="AC121" s="12"/>
      <c r="AD121" s="208"/>
      <c r="AE121" s="117"/>
      <c r="AF121" s="110"/>
      <c r="AG121" s="291"/>
    </row>
    <row r="122" spans="1:33" ht="15.75" customHeight="1">
      <c r="A122" s="312"/>
      <c r="B122" s="163"/>
      <c r="C122" s="293"/>
      <c r="D122" s="294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07"/>
      <c r="S122" s="119"/>
      <c r="T122" s="120"/>
      <c r="U122" s="130"/>
      <c r="V122" s="131"/>
      <c r="W122" s="126"/>
      <c r="X122" s="127"/>
      <c r="Y122" s="12"/>
      <c r="Z122" s="208"/>
      <c r="AA122" s="295"/>
      <c r="AB122" s="296"/>
      <c r="AC122" s="12"/>
      <c r="AD122" s="208"/>
      <c r="AE122" s="165"/>
      <c r="AF122" s="125"/>
      <c r="AG122" s="291"/>
    </row>
    <row r="123" spans="1:33" ht="15.75" customHeight="1" thickBot="1">
      <c r="A123" s="313"/>
      <c r="B123" s="133" t="s">
        <v>117</v>
      </c>
      <c r="C123" s="297"/>
      <c r="D123" s="297"/>
      <c r="E123" s="134"/>
      <c r="F123" s="167"/>
      <c r="G123" s="135"/>
      <c r="H123" s="69"/>
      <c r="I123" s="136">
        <f t="shared" ref="I123:J123" si="38">AVERAGE(I107:I122)</f>
        <v>22.5</v>
      </c>
      <c r="J123" s="137">
        <f t="shared" si="38"/>
        <v>2000</v>
      </c>
      <c r="K123" s="138">
        <f t="shared" ref="K123" si="39">J123/I123</f>
        <v>88.888888888888886</v>
      </c>
      <c r="L123" s="136">
        <f t="shared" ref="L123:M123" si="40">AVERAGE(L107:L122)</f>
        <v>22.5</v>
      </c>
      <c r="M123" s="137">
        <f t="shared" si="40"/>
        <v>1772.382931828904</v>
      </c>
      <c r="N123" s="138">
        <f>M123/L123</f>
        <v>78.772574747951296</v>
      </c>
      <c r="O123" s="139">
        <f>L123-I123</f>
        <v>0</v>
      </c>
      <c r="P123" s="140">
        <f>N123-K123</f>
        <v>-10.11631414093759</v>
      </c>
      <c r="Q123" s="141">
        <f>N123/K123</f>
        <v>0.88619146591445208</v>
      </c>
      <c r="R123" s="308"/>
      <c r="S123" s="142">
        <f>S107</f>
        <v>0.70857638888888885</v>
      </c>
      <c r="T123" s="143">
        <f>INDEX(T107:T122,COUNTA(T107:T122))</f>
        <v>0.85486111111111107</v>
      </c>
      <c r="U123" s="144"/>
      <c r="V123" s="166"/>
      <c r="W123" s="167"/>
      <c r="X123" s="138"/>
      <c r="Y123" s="181">
        <f t="shared" ref="Y123:Z123" si="41">SUM(Y107:Y122)</f>
        <v>0</v>
      </c>
      <c r="Z123" s="182">
        <f t="shared" si="41"/>
        <v>0</v>
      </c>
      <c r="AA123" s="298"/>
      <c r="AB123" s="299"/>
      <c r="AC123" s="181">
        <f t="shared" ref="AC123:AD123" si="42">SUM(AC107:AC122)</f>
        <v>4</v>
      </c>
      <c r="AD123" s="182">
        <f t="shared" si="42"/>
        <v>0</v>
      </c>
      <c r="AE123" s="168">
        <f>M123-J123</f>
        <v>-227.61706817109598</v>
      </c>
      <c r="AF123" s="141">
        <f>M123/J123</f>
        <v>0.88619146591445197</v>
      </c>
      <c r="AG123" s="292"/>
    </row>
    <row r="125" spans="1:33">
      <c r="AA125" s="289" t="s">
        <v>161</v>
      </c>
      <c r="AB125" s="289"/>
    </row>
    <row r="126" spans="1:33">
      <c r="AA126" s="289" t="s">
        <v>162</v>
      </c>
      <c r="AB126" s="289"/>
    </row>
    <row r="127" spans="1:33">
      <c r="AA127" s="289" t="s">
        <v>163</v>
      </c>
      <c r="AB127" s="289"/>
    </row>
    <row r="128" spans="1:33">
      <c r="AA128" s="289" t="s">
        <v>164</v>
      </c>
      <c r="AB128" s="289"/>
    </row>
    <row r="129" spans="27:28">
      <c r="AA129" s="289" t="s">
        <v>165</v>
      </c>
      <c r="AB129" s="289"/>
    </row>
    <row r="130" spans="27:28">
      <c r="AA130" s="289" t="s">
        <v>166</v>
      </c>
      <c r="AB130" s="289"/>
    </row>
    <row r="131" spans="27:28">
      <c r="AA131" s="289" t="s">
        <v>167</v>
      </c>
      <c r="AB131" s="289"/>
    </row>
    <row r="132" spans="27:28">
      <c r="AA132" s="289" t="s">
        <v>168</v>
      </c>
      <c r="AB132" s="289"/>
    </row>
    <row r="133" spans="27:28">
      <c r="AA133" s="289" t="s">
        <v>169</v>
      </c>
      <c r="AB133" s="289"/>
    </row>
    <row r="134" spans="27:28">
      <c r="AA134" s="289" t="s">
        <v>170</v>
      </c>
      <c r="AB134" s="289"/>
    </row>
    <row r="135" spans="27:28">
      <c r="AA135" s="289" t="s">
        <v>171</v>
      </c>
      <c r="AB135" s="289"/>
    </row>
    <row r="136" spans="27:28">
      <c r="AA136" s="289" t="s">
        <v>172</v>
      </c>
      <c r="AB136" s="289"/>
    </row>
    <row r="137" spans="27:28">
      <c r="AA137" s="289" t="s">
        <v>173</v>
      </c>
      <c r="AB137" s="289"/>
    </row>
  </sheetData>
  <mergeCells count="306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AA114:AB114"/>
    <mergeCell ref="C115:D115"/>
    <mergeCell ref="AA115:AB115"/>
    <mergeCell ref="C116:D116"/>
    <mergeCell ref="AA116:AB116"/>
    <mergeCell ref="C117:D117"/>
    <mergeCell ref="AA117:AB117"/>
    <mergeCell ref="C97:D97"/>
    <mergeCell ref="AA97:AB97"/>
    <mergeCell ref="C98:D98"/>
    <mergeCell ref="AA98:AB98"/>
    <mergeCell ref="C99:D99"/>
    <mergeCell ref="AA99:AB99"/>
    <mergeCell ref="AA93:AB9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21:D121"/>
    <mergeCell ref="AA121:AB121"/>
    <mergeCell ref="C122:D122"/>
    <mergeCell ref="AA122:AB122"/>
    <mergeCell ref="C123:D123"/>
    <mergeCell ref="AA123:AB123"/>
    <mergeCell ref="C118:D118"/>
    <mergeCell ref="AA118:AB118"/>
    <mergeCell ref="C119:D119"/>
    <mergeCell ref="AA119:AB119"/>
    <mergeCell ref="C120:D120"/>
    <mergeCell ref="AA120:AB120"/>
    <mergeCell ref="AA137:AB137"/>
    <mergeCell ref="AA131:AB131"/>
    <mergeCell ref="AA132:AB132"/>
    <mergeCell ref="AA133:AB133"/>
    <mergeCell ref="AA134:AB134"/>
    <mergeCell ref="AA135:AB135"/>
    <mergeCell ref="AA136:AB136"/>
    <mergeCell ref="AA125:AB125"/>
    <mergeCell ref="AA126:AB126"/>
    <mergeCell ref="AA127:AB127"/>
    <mergeCell ref="AA128:AB128"/>
    <mergeCell ref="AA129:AB129"/>
    <mergeCell ref="AA130:AB130"/>
  </mergeCells>
  <phoneticPr fontId="5" type="noConversion"/>
  <conditionalFormatting sqref="O5:O123">
    <cfRule type="cellIs" dxfId="151" priority="2" operator="greaterThan">
      <formula>0</formula>
    </cfRule>
  </conditionalFormatting>
  <conditionalFormatting sqref="P5:P123 AE5:AE123">
    <cfRule type="cellIs" dxfId="150" priority="5" operator="lessThan">
      <formula>0</formula>
    </cfRule>
  </conditionalFormatting>
  <conditionalFormatting sqref="Q5:Q123 AF5:AF123">
    <cfRule type="cellIs" dxfId="149" priority="3" operator="greaterThan">
      <formula>1</formula>
    </cfRule>
    <cfRule type="cellIs" dxfId="148" priority="4" operator="lessThan">
      <formula>0.8</formula>
    </cfRule>
  </conditionalFormatting>
  <conditionalFormatting sqref="AG5 R5:R123">
    <cfRule type="cellIs" dxfId="147" priority="6" operator="lessThan">
      <formula>0.8</formula>
    </cfRule>
  </conditionalFormatting>
  <conditionalFormatting sqref="AG22">
    <cfRule type="cellIs" dxfId="146" priority="10" operator="lessThan">
      <formula>0.8</formula>
    </cfRule>
  </conditionalFormatting>
  <conditionalFormatting sqref="AG37">
    <cfRule type="cellIs" dxfId="145" priority="9" operator="lessThan">
      <formula>0.8</formula>
    </cfRule>
  </conditionalFormatting>
  <conditionalFormatting sqref="AG39:AG74">
    <cfRule type="cellIs" dxfId="144" priority="7" operator="lessThan">
      <formula>0.8</formula>
    </cfRule>
  </conditionalFormatting>
  <conditionalFormatting sqref="AG80:AG88">
    <cfRule type="cellIs" dxfId="143" priority="8" operator="lessThan">
      <formula>0.8</formula>
    </cfRule>
  </conditionalFormatting>
  <conditionalFormatting sqref="AG90:AG123">
    <cfRule type="cellIs" dxfId="142" priority="1" operator="lessThan">
      <formula>0.8</formula>
    </cfRule>
  </conditionalFormatting>
  <dataValidations count="1">
    <dataValidation type="list" allowBlank="1" showInputMessage="1" showErrorMessage="1" sqref="AA5:AB123" xr:uid="{C6FC72F1-9817-48B0-AFE4-388CDB662BA2}">
      <formula1>$AA$125:$AA$137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88A89-A894-4D73-8972-7424CACDD161}">
  <sheetPr>
    <tabColor theme="9" tint="0.59999389629810485"/>
  </sheetPr>
  <dimension ref="B1:AR42"/>
  <sheetViews>
    <sheetView zoomScale="70" zoomScaleNormal="70" workbookViewId="0">
      <selection activeCell="Q23" sqref="Q23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6" t="s">
        <v>0</v>
      </c>
      <c r="C1" s="276"/>
      <c r="D1" s="276"/>
      <c r="E1" s="276"/>
      <c r="F1" s="276"/>
      <c r="G1" s="276"/>
      <c r="H1" s="276"/>
      <c r="I1" s="276"/>
      <c r="J1" s="276"/>
      <c r="K1" s="1"/>
      <c r="L1" s="1"/>
      <c r="M1" s="1"/>
      <c r="N1" s="1"/>
      <c r="O1" s="1"/>
      <c r="P1" s="1"/>
    </row>
    <row r="2" spans="2:34" ht="27.75" customHeight="1">
      <c r="B2" s="277"/>
      <c r="C2" s="277"/>
      <c r="D2" s="277"/>
      <c r="E2" s="277"/>
      <c r="F2" s="277"/>
      <c r="G2" s="277"/>
      <c r="H2" s="277"/>
      <c r="I2" s="277"/>
      <c r="J2" s="277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8" t="s">
        <v>234</v>
      </c>
      <c r="D3" s="279"/>
      <c r="E3" s="3" t="s">
        <v>2</v>
      </c>
      <c r="F3" s="280">
        <f>'0106(18度C)'!D1+'0106(4度C)'!D1</f>
        <v>174288</v>
      </c>
      <c r="G3" s="281"/>
      <c r="H3" s="3" t="s">
        <v>3</v>
      </c>
      <c r="I3" s="282">
        <f>'0106(18度C)'!F1+'0106(4度C)'!F1</f>
        <v>5249227.4499999993</v>
      </c>
      <c r="J3" s="283"/>
      <c r="K3" s="4"/>
      <c r="L3" s="5"/>
      <c r="M3" s="1"/>
      <c r="N3" s="1"/>
      <c r="O3" s="1"/>
      <c r="P3" s="1"/>
    </row>
    <row r="4" spans="2:34" ht="28.5" customHeight="1">
      <c r="B4" s="284" t="s">
        <v>4</v>
      </c>
      <c r="C4" s="264" t="s">
        <v>5</v>
      </c>
      <c r="D4" s="265"/>
      <c r="E4" s="287" t="s">
        <v>6</v>
      </c>
      <c r="F4" s="288"/>
      <c r="G4" s="287" t="s">
        <v>7</v>
      </c>
      <c r="H4" s="288"/>
      <c r="I4" s="287" t="s">
        <v>8</v>
      </c>
      <c r="J4" s="288"/>
      <c r="K4" s="260" t="s">
        <v>9</v>
      </c>
      <c r="L4" s="261"/>
      <c r="M4" s="260" t="s">
        <v>10</v>
      </c>
      <c r="N4" s="261"/>
      <c r="O4" s="262" t="s">
        <v>11</v>
      </c>
      <c r="P4" s="263"/>
      <c r="Q4" s="263" t="s">
        <v>12</v>
      </c>
      <c r="R4" s="263"/>
    </row>
    <row r="5" spans="2:34" ht="28.5" customHeight="1">
      <c r="B5" s="285"/>
      <c r="C5" s="264" t="s">
        <v>13</v>
      </c>
      <c r="D5" s="265"/>
      <c r="E5" s="266" t="s">
        <v>14</v>
      </c>
      <c r="F5" s="267"/>
      <c r="G5" s="268" t="s">
        <v>15</v>
      </c>
      <c r="H5" s="269"/>
      <c r="I5" s="270" t="s">
        <v>16</v>
      </c>
      <c r="J5" s="271"/>
      <c r="K5" s="272" t="s">
        <v>17</v>
      </c>
      <c r="L5" s="273"/>
      <c r="M5" s="274" t="s">
        <v>18</v>
      </c>
      <c r="N5" s="275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5"/>
      <c r="C6" s="264" t="s">
        <v>22</v>
      </c>
      <c r="D6" s="265"/>
      <c r="E6" s="256">
        <f>AVERAGE(D14:O14,D32:X32)</f>
        <v>501.3949093790572</v>
      </c>
      <c r="F6" s="257" t="e">
        <f>AVERAGE(#REF!,D14:K14)</f>
        <v>#REF!</v>
      </c>
      <c r="G6" s="258">
        <f>AVERAGE(D14:K14)</f>
        <v>189.792444475389</v>
      </c>
      <c r="H6" s="259"/>
      <c r="I6" s="258">
        <f>AVERAGE(L14:O14)</f>
        <v>96.444444444444443</v>
      </c>
      <c r="J6" s="259"/>
      <c r="K6" s="258">
        <f>AVERAGE(D32:O32)</f>
        <v>703.4</v>
      </c>
      <c r="L6" s="259"/>
      <c r="M6" s="258">
        <f>AVERAGE(P32:X32)</f>
        <v>772.97246963562759</v>
      </c>
      <c r="N6" s="259"/>
      <c r="O6" s="390">
        <f>'0106(4度C)'!Y2</f>
        <v>0</v>
      </c>
      <c r="P6" s="392">
        <f>'0106(4度C)'!Z2</f>
        <v>0</v>
      </c>
      <c r="Q6" s="391">
        <f>'0106(4度C)'!AC2</f>
        <v>41</v>
      </c>
      <c r="R6" s="392">
        <f>'0106(4度C)'!AD2</f>
        <v>0</v>
      </c>
    </row>
    <row r="7" spans="2:34" ht="28.5" customHeight="1">
      <c r="B7" s="285"/>
      <c r="C7" s="250" t="s">
        <v>23</v>
      </c>
      <c r="D7" s="251"/>
      <c r="E7" s="252">
        <f>AVERAGE(D15:O15,D33:X33)</f>
        <v>440.89876806665058</v>
      </c>
      <c r="F7" s="253" t="e">
        <f>AVERAGE(#REF!,D15:K15)</f>
        <v>#REF!</v>
      </c>
      <c r="G7" s="254">
        <f>AVERAGE(D15:K15)</f>
        <v>165.69577602669796</v>
      </c>
      <c r="H7" s="255"/>
      <c r="I7" s="254">
        <f>AVERAGE(L15:O15)</f>
        <v>85.502081358064743</v>
      </c>
      <c r="J7" s="255"/>
      <c r="K7" s="254">
        <f>AVERAGE(D33:O33)</f>
        <v>619.47867720297677</v>
      </c>
      <c r="L7" s="255"/>
      <c r="M7" s="254">
        <f>AVERAGE(P33:X33)</f>
        <v>679.68052565371147</v>
      </c>
      <c r="N7" s="255"/>
      <c r="O7" s="390"/>
      <c r="P7" s="392"/>
      <c r="Q7" s="391"/>
      <c r="R7" s="392"/>
    </row>
    <row r="8" spans="2:34" ht="28.5" customHeight="1">
      <c r="B8" s="286"/>
      <c r="C8" s="250" t="s">
        <v>24</v>
      </c>
      <c r="D8" s="251"/>
      <c r="E8" s="248">
        <f>AVERAGE(D16:O16,D34:X34)</f>
        <v>0.88145631775045341</v>
      </c>
      <c r="F8" s="249" t="e">
        <f>AVERAGE(D16:K16,#REF!)</f>
        <v>#REF!</v>
      </c>
      <c r="G8" s="238">
        <f>AVERAGE(D16:K16)</f>
        <v>0.88300310700051732</v>
      </c>
      <c r="H8" s="239"/>
      <c r="I8" s="238">
        <f>AVERAGE(L16:O16)</f>
        <v>0.8865053855442071</v>
      </c>
      <c r="J8" s="239"/>
      <c r="K8" s="238">
        <f>AVERAGE(D34:O34)</f>
        <v>0.88129438309942043</v>
      </c>
      <c r="L8" s="239"/>
      <c r="M8" s="238">
        <f>AVERAGE(P34:X34)</f>
        <v>0.87805183603392067</v>
      </c>
      <c r="N8" s="239"/>
      <c r="O8" s="390"/>
      <c r="P8" s="392"/>
      <c r="Q8" s="391"/>
      <c r="R8" s="392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36" t="s">
        <v>26</v>
      </c>
      <c r="C11" s="237"/>
      <c r="D11" s="240" t="s">
        <v>27</v>
      </c>
      <c r="E11" s="241"/>
      <c r="F11" s="241"/>
      <c r="G11" s="241"/>
      <c r="H11" s="241"/>
      <c r="I11" s="241"/>
      <c r="J11" s="241"/>
      <c r="K11" s="241"/>
      <c r="L11" s="242" t="s">
        <v>28</v>
      </c>
      <c r="M11" s="243"/>
      <c r="N11" s="243"/>
      <c r="O11" s="244"/>
    </row>
    <row r="12" spans="2:34" ht="17.25" customHeight="1">
      <c r="B12" s="230" t="s">
        <v>29</v>
      </c>
      <c r="C12" s="231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1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Z13" s="25"/>
      <c r="AA13" s="25"/>
      <c r="AB13" s="25"/>
      <c r="AC13" s="25"/>
      <c r="AD13" s="25"/>
      <c r="AE13" s="25"/>
    </row>
    <row r="14" spans="2:34" ht="40.15" customHeight="1">
      <c r="B14" s="233" t="s">
        <v>40</v>
      </c>
      <c r="C14" s="26" t="s">
        <v>41</v>
      </c>
      <c r="D14" s="27" t="s">
        <v>42</v>
      </c>
      <c r="E14" s="28">
        <v>81.818181818181813</v>
      </c>
      <c r="F14" s="28">
        <v>97.560975609756099</v>
      </c>
      <c r="G14" s="28">
        <v>86.956521739130437</v>
      </c>
      <c r="H14" s="28">
        <v>109.87654320987654</v>
      </c>
      <c r="I14" s="28">
        <v>572.75</v>
      </c>
      <c r="J14" s="28" t="s">
        <v>42</v>
      </c>
      <c r="K14" s="29" t="s">
        <v>42</v>
      </c>
      <c r="L14" s="27" t="s">
        <v>42</v>
      </c>
      <c r="M14" s="30">
        <v>104</v>
      </c>
      <c r="N14" s="28" t="s">
        <v>42</v>
      </c>
      <c r="O14" s="31">
        <v>88.888888888888886</v>
      </c>
      <c r="Q14" s="25"/>
      <c r="R14" s="25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3"/>
      <c r="C15" s="33" t="s">
        <v>43</v>
      </c>
      <c r="D15" s="34" t="s">
        <v>42</v>
      </c>
      <c r="E15" s="35">
        <v>72.879075248605403</v>
      </c>
      <c r="F15" s="35">
        <v>86.45108047787393</v>
      </c>
      <c r="G15" s="35">
        <v>77.11094876220767</v>
      </c>
      <c r="H15" s="35">
        <v>97.577204769136529</v>
      </c>
      <c r="I15" s="35">
        <v>494.46057087566618</v>
      </c>
      <c r="J15" s="35" t="s">
        <v>42</v>
      </c>
      <c r="K15" s="36" t="s">
        <v>42</v>
      </c>
      <c r="L15" s="34" t="s">
        <v>42</v>
      </c>
      <c r="M15" s="37">
        <v>92.245589321626198</v>
      </c>
      <c r="N15" s="35" t="s">
        <v>42</v>
      </c>
      <c r="O15" s="38">
        <v>78.758573394503301</v>
      </c>
      <c r="Q15" s="25"/>
      <c r="R15" s="25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33"/>
      <c r="C16" s="41" t="s">
        <v>44</v>
      </c>
      <c r="D16" s="42" t="s">
        <v>42</v>
      </c>
      <c r="E16" s="43">
        <f t="shared" ref="E16:I16" si="0">E15/E14</f>
        <v>0.89074425303851057</v>
      </c>
      <c r="F16" s="43">
        <f t="shared" si="0"/>
        <v>0.88612357489820781</v>
      </c>
      <c r="G16" s="43">
        <f t="shared" si="0"/>
        <v>0.8867759107653882</v>
      </c>
      <c r="H16" s="43">
        <f t="shared" si="0"/>
        <v>0.88806220070787178</v>
      </c>
      <c r="I16" s="43">
        <f t="shared" si="0"/>
        <v>0.86330959559260789</v>
      </c>
      <c r="J16" s="43" t="s">
        <v>42</v>
      </c>
      <c r="K16" s="44" t="s">
        <v>42</v>
      </c>
      <c r="L16" s="42" t="s">
        <v>42</v>
      </c>
      <c r="M16" s="45">
        <f t="shared" ref="M16" si="1">M15/M14</f>
        <v>0.88697682040025194</v>
      </c>
      <c r="N16" s="43" t="s">
        <v>42</v>
      </c>
      <c r="O16" s="46">
        <f t="shared" ref="O16" si="2">O15/O14</f>
        <v>0.88603395068816215</v>
      </c>
      <c r="Q16" s="25"/>
      <c r="R16" s="25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32" t="s">
        <v>45</v>
      </c>
      <c r="C17" s="13" t="s">
        <v>46</v>
      </c>
      <c r="D17" s="47" t="s">
        <v>42</v>
      </c>
      <c r="E17" s="48">
        <v>0.2083912037037037</v>
      </c>
      <c r="F17" s="48">
        <v>0.2917939814814815</v>
      </c>
      <c r="G17" s="48">
        <v>0.29196759259259258</v>
      </c>
      <c r="H17" s="48">
        <v>0.29171296296296295</v>
      </c>
      <c r="I17" s="48">
        <v>0.52020833333333338</v>
      </c>
      <c r="J17" s="48" t="s">
        <v>42</v>
      </c>
      <c r="K17" s="48" t="s">
        <v>42</v>
      </c>
      <c r="L17" s="47" t="s">
        <v>42</v>
      </c>
      <c r="M17" s="49">
        <v>0.70833333333333337</v>
      </c>
      <c r="N17" s="48" t="s">
        <v>42</v>
      </c>
      <c r="O17" s="50">
        <v>0.70856481481481481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7" t="s">
        <v>42</v>
      </c>
      <c r="E18" s="48">
        <v>0.63194444444444442</v>
      </c>
      <c r="F18" s="48">
        <v>0.50141203703703707</v>
      </c>
      <c r="G18" s="48">
        <v>0.5736458333333333</v>
      </c>
      <c r="H18" s="48">
        <v>0.5709143518518518</v>
      </c>
      <c r="I18" s="48">
        <v>0.57986111111111116</v>
      </c>
      <c r="J18" s="48" t="s">
        <v>42</v>
      </c>
      <c r="K18" s="48" t="s">
        <v>42</v>
      </c>
      <c r="L18" s="47" t="s">
        <v>42</v>
      </c>
      <c r="M18" s="49">
        <v>0.86344907407407412</v>
      </c>
      <c r="N18" s="48" t="s">
        <v>42</v>
      </c>
      <c r="O18" s="50">
        <v>0.86111111111111116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4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Z19" s="192"/>
      <c r="AA19" s="192"/>
      <c r="AB19" s="192"/>
      <c r="AC19" s="192"/>
      <c r="AD19" s="192"/>
      <c r="AE19" s="192"/>
      <c r="AF19" s="192"/>
      <c r="AG19" s="192"/>
      <c r="AH19" s="192"/>
      <c r="AI19" s="192"/>
      <c r="AJ19" s="192"/>
      <c r="AK19" s="192"/>
      <c r="AL19" s="192"/>
      <c r="AM19" s="192"/>
      <c r="AN19" s="192"/>
      <c r="AO19" s="25"/>
      <c r="AP19" s="25"/>
      <c r="AQ19" s="25"/>
      <c r="AR19" s="25"/>
    </row>
    <row r="20" spans="2:44" ht="17.25" customHeight="1">
      <c r="B20" s="235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Z20" s="192"/>
      <c r="AA20" s="192"/>
      <c r="AB20" s="192"/>
      <c r="AC20" s="192"/>
      <c r="AD20" s="192"/>
      <c r="AE20" s="192"/>
      <c r="AF20" s="192"/>
      <c r="AG20" s="192"/>
      <c r="AH20" s="192"/>
      <c r="AI20" s="192"/>
      <c r="AJ20" s="192"/>
      <c r="AK20" s="192"/>
      <c r="AL20" s="192"/>
      <c r="AM20" s="192"/>
      <c r="AN20" s="192"/>
      <c r="AO20" s="25"/>
      <c r="AP20" s="25"/>
      <c r="AQ20" s="25"/>
      <c r="AR20" s="25"/>
    </row>
    <row r="21" spans="2:44" ht="17.25" customHeight="1">
      <c r="B21" s="234" t="s">
        <v>51</v>
      </c>
      <c r="C21" s="51" t="s">
        <v>49</v>
      </c>
      <c r="D21" s="54"/>
      <c r="E21" s="52">
        <v>8</v>
      </c>
      <c r="F21" s="52">
        <v>5</v>
      </c>
      <c r="G21" s="52">
        <v>6</v>
      </c>
      <c r="H21" s="52">
        <v>10</v>
      </c>
      <c r="I21" s="52">
        <v>2</v>
      </c>
      <c r="J21" s="52"/>
      <c r="K21" s="53"/>
      <c r="L21" s="54"/>
      <c r="M21" s="55">
        <v>6</v>
      </c>
      <c r="N21" s="52"/>
      <c r="O21" s="56">
        <v>4</v>
      </c>
      <c r="Q21" s="9"/>
      <c r="R21" s="9"/>
      <c r="S21" s="9"/>
      <c r="T21" s="9"/>
      <c r="Z21" s="192"/>
      <c r="AA21" s="192"/>
      <c r="AB21" s="192"/>
      <c r="AC21" s="192"/>
      <c r="AD21" s="192"/>
      <c r="AE21" s="192"/>
      <c r="AF21" s="192"/>
      <c r="AG21" s="192"/>
      <c r="AH21" s="192"/>
      <c r="AI21" s="192"/>
      <c r="AJ21" s="192"/>
      <c r="AK21" s="192"/>
      <c r="AL21" s="192"/>
      <c r="AM21" s="192"/>
      <c r="AN21" s="192"/>
      <c r="AO21" s="25"/>
      <c r="AP21" s="25"/>
      <c r="AQ21" s="25"/>
      <c r="AR21" s="25"/>
    </row>
    <row r="22" spans="2:44" ht="17.25" customHeight="1">
      <c r="B22" s="235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2"/>
      <c r="AA22" s="192"/>
      <c r="AB22" s="192"/>
      <c r="AC22" s="192"/>
      <c r="AD22" s="192"/>
      <c r="AE22" s="192"/>
      <c r="AF22" s="192"/>
      <c r="AG22" s="192"/>
      <c r="AH22" s="192"/>
      <c r="AI22" s="192"/>
      <c r="AJ22" s="192"/>
      <c r="AK22" s="192"/>
      <c r="AL22" s="192"/>
      <c r="AM22" s="192"/>
      <c r="AN22" s="192"/>
      <c r="AO22" s="25"/>
      <c r="AP22" s="25"/>
      <c r="AQ22" s="25"/>
      <c r="AR22" s="25"/>
    </row>
    <row r="23" spans="2:44" ht="17.25" customHeight="1">
      <c r="B23" s="230" t="s">
        <v>53</v>
      </c>
      <c r="C23" s="231"/>
      <c r="D23" s="57" t="s">
        <v>42</v>
      </c>
      <c r="E23" s="58">
        <v>22</v>
      </c>
      <c r="F23" s="58">
        <v>20.5</v>
      </c>
      <c r="G23" s="58">
        <v>23</v>
      </c>
      <c r="H23" s="58">
        <v>20.25</v>
      </c>
      <c r="I23" s="58">
        <v>6</v>
      </c>
      <c r="J23" s="58" t="s">
        <v>42</v>
      </c>
      <c r="K23" s="59" t="s">
        <v>42</v>
      </c>
      <c r="L23" s="57" t="s">
        <v>42</v>
      </c>
      <c r="M23" s="60">
        <v>18.75</v>
      </c>
      <c r="N23" s="58" t="s">
        <v>42</v>
      </c>
      <c r="O23" s="61">
        <v>22.5</v>
      </c>
    </row>
    <row r="24" spans="2:44" ht="17.25" customHeight="1">
      <c r="B24" s="220" t="s">
        <v>54</v>
      </c>
      <c r="C24" s="221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20" t="s">
        <v>59</v>
      </c>
      <c r="C25" s="221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22" t="s">
        <v>60</v>
      </c>
      <c r="C26" s="223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36" t="s">
        <v>26</v>
      </c>
      <c r="C29" s="237"/>
      <c r="D29" s="224" t="s">
        <v>64</v>
      </c>
      <c r="E29" s="225"/>
      <c r="F29" s="225"/>
      <c r="G29" s="225"/>
      <c r="H29" s="225"/>
      <c r="I29" s="225"/>
      <c r="J29" s="225"/>
      <c r="K29" s="225"/>
      <c r="L29" s="225"/>
      <c r="M29" s="225"/>
      <c r="N29" s="225"/>
      <c r="O29" s="226"/>
      <c r="P29" s="227" t="s">
        <v>65</v>
      </c>
      <c r="Q29" s="228"/>
      <c r="R29" s="228"/>
      <c r="S29" s="228"/>
      <c r="T29" s="228"/>
      <c r="U29" s="228"/>
      <c r="V29" s="228"/>
      <c r="W29" s="228"/>
      <c r="X29" s="229"/>
    </row>
    <row r="30" spans="2:44" ht="17.25" customHeight="1">
      <c r="B30" s="230" t="s">
        <v>29</v>
      </c>
      <c r="C30" s="231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30"/>
      <c r="C31" s="231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33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248.66666666666669</v>
      </c>
      <c r="H32" s="28">
        <v>433.33333333333331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1150</v>
      </c>
      <c r="O32" s="28">
        <v>860</v>
      </c>
      <c r="P32" s="27">
        <v>252.63157894736841</v>
      </c>
      <c r="Q32" s="28" t="s">
        <v>42</v>
      </c>
      <c r="R32" s="28" t="s">
        <v>42</v>
      </c>
      <c r="S32" s="28" t="s">
        <v>42</v>
      </c>
      <c r="T32" s="28">
        <v>768</v>
      </c>
      <c r="U32" s="28" t="s">
        <v>42</v>
      </c>
      <c r="V32" s="28">
        <v>825</v>
      </c>
      <c r="W32" s="28">
        <v>969.23076923076928</v>
      </c>
      <c r="X32" s="31">
        <v>1050</v>
      </c>
    </row>
    <row r="33" spans="2:24" ht="39.6" customHeight="1">
      <c r="B33" s="233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217.19631057647644</v>
      </c>
      <c r="H33" s="35">
        <v>386.17108015034592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727.30066049811182</v>
      </c>
      <c r="N33" s="35">
        <v>1002.7916617975206</v>
      </c>
      <c r="O33" s="35">
        <v>763.93367299242948</v>
      </c>
      <c r="P33" s="34">
        <v>219.33671512448325</v>
      </c>
      <c r="Q33" s="35" t="s">
        <v>42</v>
      </c>
      <c r="R33" s="35" t="s">
        <v>42</v>
      </c>
      <c r="S33" s="35" t="s">
        <v>42</v>
      </c>
      <c r="T33" s="35">
        <v>684.84576871911054</v>
      </c>
      <c r="U33" s="35" t="s">
        <v>42</v>
      </c>
      <c r="V33" s="35">
        <v>718.62971247380972</v>
      </c>
      <c r="W33" s="35">
        <v>859.57531815073446</v>
      </c>
      <c r="X33" s="38">
        <v>916.01511380041939</v>
      </c>
    </row>
    <row r="34" spans="2:24" ht="40.15" customHeight="1">
      <c r="B34" s="233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0.87344360821639311</v>
      </c>
      <c r="H34" s="43">
        <f>H33/H32</f>
        <v>0.89116403111618292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0.88157655817952951</v>
      </c>
      <c r="N34" s="43">
        <f>N33/N32</f>
        <v>0.87199274938914839</v>
      </c>
      <c r="O34" s="43">
        <f>O33/O32</f>
        <v>0.88829496859584822</v>
      </c>
      <c r="P34" s="42">
        <f>P33/P32</f>
        <v>0.86820783070107954</v>
      </c>
      <c r="Q34" s="43" t="s">
        <v>42</v>
      </c>
      <c r="R34" s="43" t="s">
        <v>42</v>
      </c>
      <c r="S34" s="43" t="s">
        <v>42</v>
      </c>
      <c r="T34" s="43">
        <f>T33/T32</f>
        <v>0.89172626135300848</v>
      </c>
      <c r="U34" s="43" t="s">
        <v>42</v>
      </c>
      <c r="V34" s="43">
        <f>V33/V32</f>
        <v>0.87106631815007241</v>
      </c>
      <c r="W34" s="43">
        <f>W33/W32</f>
        <v>0.88686342348885294</v>
      </c>
      <c r="X34" s="46">
        <f>X33/X32</f>
        <v>0.87239534647658989</v>
      </c>
    </row>
    <row r="35" spans="2:24" ht="17.25" customHeight="1">
      <c r="B35" s="232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0.30902777777777773</v>
      </c>
      <c r="H35" s="48">
        <v>0.2502199074074074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0.166875</v>
      </c>
      <c r="N35" s="48">
        <v>0.25031249999999999</v>
      </c>
      <c r="O35" s="48">
        <v>0.29166666666666669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>
        <v>0.70834490740740741</v>
      </c>
      <c r="U35" s="48" t="s">
        <v>42</v>
      </c>
      <c r="V35" s="48">
        <v>0.70833333333333337</v>
      </c>
      <c r="W35" s="48">
        <v>0.70833333333333337</v>
      </c>
      <c r="X35" s="50">
        <v>0.70847222222222217</v>
      </c>
    </row>
    <row r="36" spans="2:24" ht="17.25" customHeight="1">
      <c r="B36" s="230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0.48055555555555557</v>
      </c>
      <c r="H36" s="48">
        <v>0.29097222222222224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0.48978009259259259</v>
      </c>
      <c r="N36" s="48">
        <v>0.48333333333333334</v>
      </c>
      <c r="O36" s="48">
        <v>0.43964120370370369</v>
      </c>
      <c r="P36" s="47">
        <v>0.81461805555555555</v>
      </c>
      <c r="Q36" s="48" t="s">
        <v>42</v>
      </c>
      <c r="R36" s="48" t="s">
        <v>42</v>
      </c>
      <c r="S36" s="48" t="s">
        <v>42</v>
      </c>
      <c r="T36" s="48">
        <v>0.96805555555555556</v>
      </c>
      <c r="U36" s="48" t="s">
        <v>42</v>
      </c>
      <c r="V36" s="48">
        <v>0.90074074074074073</v>
      </c>
      <c r="W36" s="48">
        <v>0.99791666666666667</v>
      </c>
      <c r="X36" s="50">
        <v>0.99664351851851851</v>
      </c>
    </row>
    <row r="37" spans="2:24" ht="17.25" customHeight="1">
      <c r="B37" s="230" t="s">
        <v>53</v>
      </c>
      <c r="C37" s="231"/>
      <c r="D37" s="58" t="s">
        <v>42</v>
      </c>
      <c r="E37" s="58" t="s">
        <v>42</v>
      </c>
      <c r="F37" s="58" t="s">
        <v>42</v>
      </c>
      <c r="G37" s="58">
        <v>12.5</v>
      </c>
      <c r="H37" s="58">
        <v>6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4</v>
      </c>
      <c r="N37" s="58">
        <v>3</v>
      </c>
      <c r="O37" s="58">
        <v>3.75</v>
      </c>
      <c r="P37" s="57">
        <v>14.25</v>
      </c>
      <c r="Q37" s="58" t="s">
        <v>42</v>
      </c>
      <c r="R37" s="58" t="s">
        <v>42</v>
      </c>
      <c r="S37" s="58" t="s">
        <v>42</v>
      </c>
      <c r="T37" s="58">
        <v>4.166666666666667</v>
      </c>
      <c r="U37" s="48" t="s">
        <v>42</v>
      </c>
      <c r="V37" s="58">
        <v>4</v>
      </c>
      <c r="W37" s="58">
        <v>3.25</v>
      </c>
      <c r="X37" s="61">
        <v>3.3333333333333335</v>
      </c>
    </row>
    <row r="38" spans="2:24" ht="17.25" customHeight="1">
      <c r="B38" s="220" t="s">
        <v>54</v>
      </c>
      <c r="C38" s="221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20" t="s">
        <v>59</v>
      </c>
      <c r="C39" s="221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22" t="s">
        <v>60</v>
      </c>
      <c r="C40" s="223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BC566-A5E1-4588-8B35-BB8ADC764D5B}">
  <sheetPr>
    <tabColor theme="9" tint="0.59999389629810485"/>
    <pageSetUpPr fitToPage="1"/>
  </sheetPr>
  <dimension ref="A1:AC188"/>
  <sheetViews>
    <sheetView zoomScale="85" zoomScaleNormal="85" workbookViewId="0">
      <pane ySplit="4" topLeftCell="A5" activePane="bottomLeft" state="frozen"/>
      <selection activeCell="L44" sqref="L44"/>
      <selection pane="bottomLeft" activeCell="L44" sqref="L44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SUM(F5:F174)</f>
        <v>118054</v>
      </c>
      <c r="E1" s="88" t="s">
        <v>3</v>
      </c>
      <c r="F1" s="89">
        <f>SUM(G5:G174)</f>
        <v>2324384.2799999998</v>
      </c>
      <c r="G1" s="90" t="s">
        <v>84</v>
      </c>
      <c r="H1" s="91">
        <f>L21+L38+L55+L72+L89+L106+L123+L140+L157+L174</f>
        <v>58.25</v>
      </c>
      <c r="I1" s="345" t="s">
        <v>85</v>
      </c>
      <c r="J1" s="341"/>
      <c r="K1" s="361"/>
      <c r="L1" s="365" t="s">
        <v>86</v>
      </c>
      <c r="M1" s="366"/>
      <c r="N1" s="367"/>
      <c r="O1" s="341" t="s">
        <v>87</v>
      </c>
      <c r="P1" s="341"/>
      <c r="Q1" s="341"/>
      <c r="R1" s="342"/>
      <c r="S1" s="345" t="s">
        <v>88</v>
      </c>
      <c r="T1" s="341"/>
      <c r="U1" s="341"/>
      <c r="V1" s="341"/>
      <c r="W1" s="341"/>
      <c r="X1" s="342"/>
      <c r="Y1" s="341" t="s">
        <v>89</v>
      </c>
      <c r="Z1" s="341"/>
      <c r="AA1" s="345" t="s">
        <v>90</v>
      </c>
      <c r="AB1" s="347"/>
      <c r="AC1" s="348"/>
    </row>
    <row r="2" spans="1:29" ht="26.25" customHeight="1" thickBot="1">
      <c r="A2" s="354">
        <v>46028</v>
      </c>
      <c r="B2" s="355"/>
      <c r="C2" s="92" t="s">
        <v>40</v>
      </c>
      <c r="D2" s="93">
        <f>AVERAGE(N21,N38,N55,N72,N89,N106,N123,N140,N157,N174)</f>
        <v>649.57960142834406</v>
      </c>
      <c r="E2" s="93" t="s">
        <v>91</v>
      </c>
      <c r="F2" s="94">
        <f>F1/D1</f>
        <v>19.689161570128924</v>
      </c>
      <c r="G2" s="95" t="s">
        <v>92</v>
      </c>
      <c r="H2" s="96">
        <f>COUNT(H5:H174)</f>
        <v>4</v>
      </c>
      <c r="I2" s="362"/>
      <c r="J2" s="363"/>
      <c r="K2" s="364"/>
      <c r="L2" s="368"/>
      <c r="M2" s="343"/>
      <c r="N2" s="369"/>
      <c r="O2" s="343"/>
      <c r="P2" s="343"/>
      <c r="Q2" s="343"/>
      <c r="R2" s="344"/>
      <c r="S2" s="346"/>
      <c r="T2" s="343"/>
      <c r="U2" s="343"/>
      <c r="V2" s="343"/>
      <c r="W2" s="343"/>
      <c r="X2" s="344"/>
      <c r="Y2" s="343"/>
      <c r="Z2" s="343"/>
      <c r="AA2" s="349"/>
      <c r="AB2" s="350"/>
      <c r="AC2" s="351"/>
    </row>
    <row r="3" spans="1:29" ht="23.25" customHeight="1">
      <c r="A3" s="356" t="s">
        <v>93</v>
      </c>
      <c r="B3" s="358" t="s">
        <v>94</v>
      </c>
      <c r="C3" s="315" t="s">
        <v>95</v>
      </c>
      <c r="D3" s="315"/>
      <c r="E3" s="337" t="s">
        <v>96</v>
      </c>
      <c r="F3" s="315" t="s">
        <v>97</v>
      </c>
      <c r="G3" s="337" t="s">
        <v>98</v>
      </c>
      <c r="H3" s="339" t="s">
        <v>99</v>
      </c>
      <c r="I3" s="329" t="s">
        <v>100</v>
      </c>
      <c r="J3" s="325" t="s">
        <v>101</v>
      </c>
      <c r="K3" s="327" t="s">
        <v>40</v>
      </c>
      <c r="L3" s="352" t="s">
        <v>100</v>
      </c>
      <c r="M3" s="325" t="s">
        <v>101</v>
      </c>
      <c r="N3" s="327" t="s">
        <v>40</v>
      </c>
      <c r="O3" s="329" t="s">
        <v>100</v>
      </c>
      <c r="P3" s="331" t="s">
        <v>40</v>
      </c>
      <c r="Q3" s="333" t="s">
        <v>102</v>
      </c>
      <c r="R3" s="335" t="s">
        <v>103</v>
      </c>
      <c r="S3" s="314" t="s">
        <v>104</v>
      </c>
      <c r="T3" s="315"/>
      <c r="U3" s="316" t="s">
        <v>105</v>
      </c>
      <c r="V3" s="316" t="s">
        <v>106</v>
      </c>
      <c r="W3" s="315" t="s">
        <v>107</v>
      </c>
      <c r="X3" s="318"/>
      <c r="Y3" s="319" t="s">
        <v>108</v>
      </c>
      <c r="Z3" s="320"/>
      <c r="AA3" s="323" t="s">
        <v>101</v>
      </c>
      <c r="AB3" s="370" t="s">
        <v>102</v>
      </c>
      <c r="AC3" s="372" t="s">
        <v>109</v>
      </c>
    </row>
    <row r="4" spans="1:29" ht="17.25" customHeight="1" thickBot="1">
      <c r="A4" s="357"/>
      <c r="B4" s="359"/>
      <c r="C4" s="360"/>
      <c r="D4" s="360"/>
      <c r="E4" s="338"/>
      <c r="F4" s="360"/>
      <c r="G4" s="338"/>
      <c r="H4" s="340"/>
      <c r="I4" s="330"/>
      <c r="J4" s="326"/>
      <c r="K4" s="328"/>
      <c r="L4" s="353"/>
      <c r="M4" s="326"/>
      <c r="N4" s="328"/>
      <c r="O4" s="330"/>
      <c r="P4" s="332"/>
      <c r="Q4" s="334"/>
      <c r="R4" s="336"/>
      <c r="S4" s="68" t="s">
        <v>110</v>
      </c>
      <c r="T4" s="99" t="s">
        <v>111</v>
      </c>
      <c r="U4" s="317"/>
      <c r="V4" s="317"/>
      <c r="W4" s="99" t="s">
        <v>112</v>
      </c>
      <c r="X4" s="69" t="s">
        <v>113</v>
      </c>
      <c r="Y4" s="321"/>
      <c r="Z4" s="322"/>
      <c r="AA4" s="324"/>
      <c r="AB4" s="371"/>
      <c r="AC4" s="373"/>
    </row>
    <row r="5" spans="1:29" ht="15.75" customHeight="1">
      <c r="A5" s="311" t="s">
        <v>118</v>
      </c>
      <c r="B5" s="146" t="s">
        <v>114</v>
      </c>
      <c r="C5" s="304" t="s">
        <v>125</v>
      </c>
      <c r="D5" s="305"/>
      <c r="E5" s="147">
        <v>19.7</v>
      </c>
      <c r="F5" s="97">
        <v>611</v>
      </c>
      <c r="G5" s="148">
        <f t="shared" ref="G5:G10" si="0">E5*F5</f>
        <v>12036.699999999999</v>
      </c>
      <c r="H5" s="149"/>
      <c r="I5" s="150">
        <v>6</v>
      </c>
      <c r="J5" s="151">
        <v>2500</v>
      </c>
      <c r="K5" s="152">
        <f>J5/I5</f>
        <v>416.66666666666669</v>
      </c>
      <c r="L5" s="153">
        <v>6</v>
      </c>
      <c r="M5" s="151">
        <f t="shared" ref="M5:M10" si="1">F5/V5*60</f>
        <v>2255.9999999999909</v>
      </c>
      <c r="N5" s="152">
        <f t="shared" ref="N5:N10" si="2">M5/L5</f>
        <v>375.99999999999847</v>
      </c>
      <c r="O5" s="154">
        <f t="shared" ref="O5:O10" si="3">L5-I5</f>
        <v>0</v>
      </c>
      <c r="P5" s="155">
        <f t="shared" ref="P5:P10" si="4">N5-K5</f>
        <v>-40.66666666666822</v>
      </c>
      <c r="Q5" s="156">
        <f t="shared" ref="Q5:Q10" si="5">N5/K5</f>
        <v>0.90239999999999632</v>
      </c>
      <c r="R5" s="306">
        <f>Q21</f>
        <v>0.87344360821639311</v>
      </c>
      <c r="S5" s="157">
        <v>0.30902777777777773</v>
      </c>
      <c r="T5" s="158">
        <v>0.3203125</v>
      </c>
      <c r="U5" s="159"/>
      <c r="V5" s="160">
        <v>16.250000000000064</v>
      </c>
      <c r="W5" s="161"/>
      <c r="X5" s="162"/>
      <c r="Y5" s="309"/>
      <c r="Z5" s="310"/>
      <c r="AA5" s="115">
        <f t="shared" ref="AA5:AA10" si="6">M5-J5</f>
        <v>-244.00000000000909</v>
      </c>
      <c r="AB5" s="156">
        <f t="shared" ref="AB5:AB10" si="7">M5/J5</f>
        <v>0.90239999999999632</v>
      </c>
      <c r="AC5" s="290">
        <f>AB21</f>
        <v>0.87344360821639311</v>
      </c>
    </row>
    <row r="6" spans="1:29" ht="15.75" customHeight="1">
      <c r="A6" s="312"/>
      <c r="B6" s="100" t="s">
        <v>114</v>
      </c>
      <c r="C6" s="293" t="s">
        <v>115</v>
      </c>
      <c r="D6" s="294"/>
      <c r="E6" s="101">
        <v>29.85</v>
      </c>
      <c r="F6" s="102">
        <v>2061</v>
      </c>
      <c r="G6" s="103">
        <f t="shared" si="0"/>
        <v>61520.850000000006</v>
      </c>
      <c r="H6" s="26"/>
      <c r="I6" s="104">
        <v>17</v>
      </c>
      <c r="J6" s="105">
        <v>3600</v>
      </c>
      <c r="K6" s="106">
        <f t="shared" ref="K6:K23" si="8">J6/I6</f>
        <v>211.76470588235293</v>
      </c>
      <c r="L6" s="107">
        <v>17</v>
      </c>
      <c r="M6" s="105">
        <f t="shared" si="1"/>
        <v>3118.7894073140001</v>
      </c>
      <c r="N6" s="106">
        <f t="shared" si="2"/>
        <v>183.45820043023531</v>
      </c>
      <c r="O6" s="108">
        <f t="shared" si="3"/>
        <v>0</v>
      </c>
      <c r="P6" s="109">
        <f t="shared" si="4"/>
        <v>-28.306505452117619</v>
      </c>
      <c r="Q6" s="110">
        <f t="shared" si="5"/>
        <v>0.86633039092055564</v>
      </c>
      <c r="R6" s="307"/>
      <c r="S6" s="47">
        <v>0.32385416666666667</v>
      </c>
      <c r="T6" s="48">
        <v>0.35138888888888886</v>
      </c>
      <c r="U6" s="111">
        <v>5.0999999999999979</v>
      </c>
      <c r="V6" s="112">
        <v>39.649999999999963</v>
      </c>
      <c r="W6" s="113"/>
      <c r="X6" s="116"/>
      <c r="Y6" s="295"/>
      <c r="Z6" s="296"/>
      <c r="AA6" s="117">
        <f t="shared" si="6"/>
        <v>-481.21059268599993</v>
      </c>
      <c r="AB6" s="110">
        <f t="shared" si="7"/>
        <v>0.86633039092055553</v>
      </c>
      <c r="AC6" s="291"/>
    </row>
    <row r="7" spans="1:29" ht="15.75" customHeight="1">
      <c r="A7" s="312"/>
      <c r="B7" s="100" t="s">
        <v>114</v>
      </c>
      <c r="C7" s="293" t="s">
        <v>116</v>
      </c>
      <c r="D7" s="294"/>
      <c r="E7" s="101">
        <v>29.52</v>
      </c>
      <c r="F7" s="102">
        <v>1892</v>
      </c>
      <c r="G7" s="103">
        <f t="shared" si="0"/>
        <v>55851.839999999997</v>
      </c>
      <c r="H7" s="26"/>
      <c r="I7" s="104">
        <v>17</v>
      </c>
      <c r="J7" s="105">
        <v>3600</v>
      </c>
      <c r="K7" s="106">
        <f t="shared" si="8"/>
        <v>211.76470588235293</v>
      </c>
      <c r="L7" s="107">
        <v>17</v>
      </c>
      <c r="M7" s="105">
        <f t="shared" si="1"/>
        <v>3117.2540045766623</v>
      </c>
      <c r="N7" s="106">
        <f t="shared" si="2"/>
        <v>183.3678826221566</v>
      </c>
      <c r="O7" s="108">
        <f t="shared" si="3"/>
        <v>0</v>
      </c>
      <c r="P7" s="109">
        <f t="shared" si="4"/>
        <v>-28.396823260196328</v>
      </c>
      <c r="Q7" s="110">
        <f t="shared" si="5"/>
        <v>0.86590389016018399</v>
      </c>
      <c r="R7" s="307"/>
      <c r="S7" s="47">
        <v>0.35486111111111113</v>
      </c>
      <c r="T7" s="48">
        <v>0.38015046296296295</v>
      </c>
      <c r="U7" s="111">
        <v>5.0000000000000622</v>
      </c>
      <c r="V7" s="112">
        <v>36.416666666666629</v>
      </c>
      <c r="W7" s="113"/>
      <c r="X7" s="116"/>
      <c r="Y7" s="295"/>
      <c r="Z7" s="296"/>
      <c r="AA7" s="117">
        <f t="shared" si="6"/>
        <v>-482.74599542333772</v>
      </c>
      <c r="AB7" s="110">
        <f t="shared" si="7"/>
        <v>0.86590389016018399</v>
      </c>
      <c r="AC7" s="291"/>
    </row>
    <row r="8" spans="1:29" ht="15.75" customHeight="1">
      <c r="A8" s="312"/>
      <c r="B8" s="100" t="s">
        <v>120</v>
      </c>
      <c r="C8" s="293" t="s">
        <v>121</v>
      </c>
      <c r="D8" s="294"/>
      <c r="E8" s="101">
        <v>28.57</v>
      </c>
      <c r="F8" s="102">
        <v>2414</v>
      </c>
      <c r="G8" s="103">
        <f t="shared" si="0"/>
        <v>68967.98</v>
      </c>
      <c r="H8" s="26"/>
      <c r="I8" s="104">
        <v>12</v>
      </c>
      <c r="J8" s="105">
        <v>3600</v>
      </c>
      <c r="K8" s="106">
        <f t="shared" si="8"/>
        <v>300</v>
      </c>
      <c r="L8" s="107">
        <v>12</v>
      </c>
      <c r="M8" s="105">
        <f t="shared" si="1"/>
        <v>3112.6074498567295</v>
      </c>
      <c r="N8" s="106">
        <f t="shared" si="2"/>
        <v>259.38395415472746</v>
      </c>
      <c r="O8" s="108">
        <f t="shared" si="3"/>
        <v>0</v>
      </c>
      <c r="P8" s="109">
        <f t="shared" si="4"/>
        <v>-40.616045845272538</v>
      </c>
      <c r="Q8" s="110">
        <f t="shared" si="5"/>
        <v>0.8646131805157582</v>
      </c>
      <c r="R8" s="307"/>
      <c r="S8" s="47">
        <v>0.38365740740740739</v>
      </c>
      <c r="T8" s="48">
        <v>0.41597222222222224</v>
      </c>
      <c r="U8" s="111">
        <v>5.0499999999999901</v>
      </c>
      <c r="V8" s="112">
        <v>46.533333333333388</v>
      </c>
      <c r="W8" s="113"/>
      <c r="X8" s="116"/>
      <c r="Y8" s="295"/>
      <c r="Z8" s="296"/>
      <c r="AA8" s="117">
        <f t="shared" si="6"/>
        <v>-487.39255014327046</v>
      </c>
      <c r="AB8" s="110">
        <f t="shared" si="7"/>
        <v>0.8646131805157582</v>
      </c>
      <c r="AC8" s="291"/>
    </row>
    <row r="9" spans="1:29" ht="15.75" customHeight="1">
      <c r="A9" s="312"/>
      <c r="B9" s="100" t="s">
        <v>114</v>
      </c>
      <c r="C9" s="293" t="s">
        <v>119</v>
      </c>
      <c r="D9" s="294"/>
      <c r="E9" s="101">
        <v>25.64</v>
      </c>
      <c r="F9" s="102">
        <v>1452</v>
      </c>
      <c r="G9" s="103">
        <f t="shared" si="0"/>
        <v>37229.279999999999</v>
      </c>
      <c r="H9" s="13"/>
      <c r="I9" s="104">
        <v>11</v>
      </c>
      <c r="J9" s="105">
        <v>3600</v>
      </c>
      <c r="K9" s="106">
        <f t="shared" si="8"/>
        <v>327.27272727272725</v>
      </c>
      <c r="L9" s="118">
        <v>11</v>
      </c>
      <c r="M9" s="105">
        <f t="shared" si="1"/>
        <v>3152.7141133896284</v>
      </c>
      <c r="N9" s="106">
        <f t="shared" si="2"/>
        <v>286.61037394451165</v>
      </c>
      <c r="O9" s="108">
        <f t="shared" si="3"/>
        <v>0</v>
      </c>
      <c r="P9" s="109">
        <f t="shared" si="4"/>
        <v>-40.662353328215602</v>
      </c>
      <c r="Q9" s="110">
        <f t="shared" si="5"/>
        <v>0.87575392038600786</v>
      </c>
      <c r="R9" s="307"/>
      <c r="S9" s="47">
        <v>0.41969907407407409</v>
      </c>
      <c r="T9" s="48">
        <v>0.43888888888888888</v>
      </c>
      <c r="U9" s="111">
        <v>5.3666666666666529</v>
      </c>
      <c r="V9" s="112">
        <v>27.633333333333312</v>
      </c>
      <c r="W9" s="113"/>
      <c r="X9" s="116"/>
      <c r="Y9" s="295"/>
      <c r="Z9" s="296"/>
      <c r="AA9" s="117">
        <f t="shared" si="6"/>
        <v>-447.28588661037156</v>
      </c>
      <c r="AB9" s="110">
        <f t="shared" si="7"/>
        <v>0.87575392038600786</v>
      </c>
      <c r="AC9" s="291"/>
    </row>
    <row r="10" spans="1:29" ht="15.75" customHeight="1">
      <c r="A10" s="312"/>
      <c r="B10" s="100" t="s">
        <v>114</v>
      </c>
      <c r="C10" s="293" t="s">
        <v>219</v>
      </c>
      <c r="D10" s="294"/>
      <c r="E10" s="101">
        <v>30.95</v>
      </c>
      <c r="F10" s="102">
        <v>1397</v>
      </c>
      <c r="G10" s="121">
        <f t="shared" si="0"/>
        <v>43237.15</v>
      </c>
      <c r="H10" s="122"/>
      <c r="I10" s="104">
        <v>12</v>
      </c>
      <c r="J10" s="105">
        <v>1750</v>
      </c>
      <c r="K10" s="106">
        <f t="shared" si="8"/>
        <v>145.83333333333334</v>
      </c>
      <c r="L10" s="107">
        <v>12</v>
      </c>
      <c r="M10" s="105">
        <f t="shared" si="1"/>
        <v>1532.3583180987202</v>
      </c>
      <c r="N10" s="106">
        <f t="shared" si="2"/>
        <v>127.69652650822668</v>
      </c>
      <c r="O10" s="108">
        <f t="shared" si="3"/>
        <v>0</v>
      </c>
      <c r="P10" s="109">
        <f t="shared" si="4"/>
        <v>-18.13680682510666</v>
      </c>
      <c r="Q10" s="110">
        <f t="shared" si="5"/>
        <v>0.87563332462784005</v>
      </c>
      <c r="R10" s="307"/>
      <c r="S10" s="47">
        <v>0.44256944444444446</v>
      </c>
      <c r="T10" s="48">
        <v>0.48055555555555557</v>
      </c>
      <c r="U10" s="111">
        <v>5.3000000000000291</v>
      </c>
      <c r="V10" s="112">
        <v>54.699999999999996</v>
      </c>
      <c r="W10" s="113">
        <v>0.48055555555555557</v>
      </c>
      <c r="X10" s="116">
        <v>0.52020833333333338</v>
      </c>
      <c r="Y10" s="295"/>
      <c r="Z10" s="296"/>
      <c r="AA10" s="117">
        <f t="shared" si="6"/>
        <v>-217.64168190127975</v>
      </c>
      <c r="AB10" s="110">
        <f t="shared" si="7"/>
        <v>0.87563332462784016</v>
      </c>
      <c r="AC10" s="291"/>
    </row>
    <row r="11" spans="1:29" ht="15.75" customHeight="1">
      <c r="A11" s="312"/>
      <c r="B11" s="100"/>
      <c r="C11" s="293"/>
      <c r="D11" s="294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307"/>
      <c r="S11" s="47"/>
      <c r="T11" s="48"/>
      <c r="U11" s="111"/>
      <c r="V11" s="112"/>
      <c r="W11" s="113"/>
      <c r="X11" s="116"/>
      <c r="Y11" s="295"/>
      <c r="Z11" s="296"/>
      <c r="AA11" s="117"/>
      <c r="AB11" s="110"/>
      <c r="AC11" s="291"/>
    </row>
    <row r="12" spans="1:29" ht="15.75" customHeight="1">
      <c r="A12" s="312"/>
      <c r="B12" s="100"/>
      <c r="C12" s="293"/>
      <c r="D12" s="294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07"/>
      <c r="S12" s="47"/>
      <c r="T12" s="48"/>
      <c r="U12" s="111"/>
      <c r="V12" s="112"/>
      <c r="W12" s="113"/>
      <c r="X12" s="116"/>
      <c r="Y12" s="295"/>
      <c r="Z12" s="296"/>
      <c r="AA12" s="117"/>
      <c r="AB12" s="110"/>
      <c r="AC12" s="291"/>
    </row>
    <row r="13" spans="1:29" ht="15.75" customHeight="1">
      <c r="A13" s="312"/>
      <c r="B13" s="100"/>
      <c r="C13" s="293"/>
      <c r="D13" s="294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07"/>
      <c r="S13" s="47"/>
      <c r="T13" s="48"/>
      <c r="U13" s="111"/>
      <c r="V13" s="112"/>
      <c r="W13" s="113"/>
      <c r="X13" s="127"/>
      <c r="Y13" s="295"/>
      <c r="Z13" s="296"/>
      <c r="AA13" s="117"/>
      <c r="AB13" s="110"/>
      <c r="AC13" s="291"/>
    </row>
    <row r="14" spans="1:29" ht="15.75" customHeight="1">
      <c r="A14" s="312"/>
      <c r="B14" s="100"/>
      <c r="C14" s="293"/>
      <c r="D14" s="294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07"/>
      <c r="S14" s="47"/>
      <c r="T14" s="48"/>
      <c r="U14" s="111"/>
      <c r="V14" s="112"/>
      <c r="W14" s="113"/>
      <c r="X14" s="127"/>
      <c r="Y14" s="295"/>
      <c r="Z14" s="296"/>
      <c r="AA14" s="117"/>
      <c r="AB14" s="110"/>
      <c r="AC14" s="291"/>
    </row>
    <row r="15" spans="1:29" ht="15.75" customHeight="1">
      <c r="A15" s="312"/>
      <c r="B15" s="100"/>
      <c r="C15" s="293"/>
      <c r="D15" s="29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07"/>
      <c r="S15" s="47"/>
      <c r="T15" s="48"/>
      <c r="U15" s="111"/>
      <c r="V15" s="112"/>
      <c r="W15" s="113"/>
      <c r="X15" s="127"/>
      <c r="Y15" s="295"/>
      <c r="Z15" s="296"/>
      <c r="AA15" s="117"/>
      <c r="AB15" s="110"/>
      <c r="AC15" s="291"/>
    </row>
    <row r="16" spans="1:29" ht="15.75" customHeight="1">
      <c r="A16" s="312"/>
      <c r="B16" s="100"/>
      <c r="C16" s="293"/>
      <c r="D16" s="29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07"/>
      <c r="S16" s="47"/>
      <c r="T16" s="48"/>
      <c r="U16" s="111"/>
      <c r="V16" s="112"/>
      <c r="W16" s="113"/>
      <c r="X16" s="127"/>
      <c r="Y16" s="295"/>
      <c r="Z16" s="296"/>
      <c r="AA16" s="117"/>
      <c r="AB16" s="110"/>
      <c r="AC16" s="291"/>
    </row>
    <row r="17" spans="1:29" ht="15.75" customHeight="1">
      <c r="A17" s="312"/>
      <c r="B17" s="100"/>
      <c r="C17" s="293"/>
      <c r="D17" s="29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07"/>
      <c r="S17" s="47"/>
      <c r="T17" s="48"/>
      <c r="U17" s="111"/>
      <c r="V17" s="112"/>
      <c r="W17" s="113"/>
      <c r="X17" s="127"/>
      <c r="Y17" s="295"/>
      <c r="Z17" s="296"/>
      <c r="AA17" s="117"/>
      <c r="AB17" s="110"/>
      <c r="AC17" s="291"/>
    </row>
    <row r="18" spans="1:29" ht="15.75" customHeight="1">
      <c r="A18" s="312"/>
      <c r="B18" s="100"/>
      <c r="C18" s="293"/>
      <c r="D18" s="29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07"/>
      <c r="S18" s="47"/>
      <c r="T18" s="48"/>
      <c r="U18" s="111"/>
      <c r="V18" s="112"/>
      <c r="W18" s="113"/>
      <c r="X18" s="127"/>
      <c r="Y18" s="295"/>
      <c r="Z18" s="296"/>
      <c r="AA18" s="117"/>
      <c r="AB18" s="110"/>
      <c r="AC18" s="291"/>
    </row>
    <row r="19" spans="1:29" ht="15.75" customHeight="1">
      <c r="A19" s="312"/>
      <c r="B19" s="100"/>
      <c r="C19" s="293"/>
      <c r="D19" s="29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07"/>
      <c r="S19" s="47"/>
      <c r="T19" s="48"/>
      <c r="U19" s="111"/>
      <c r="V19" s="112"/>
      <c r="W19" s="113"/>
      <c r="X19" s="127"/>
      <c r="Y19" s="295"/>
      <c r="Z19" s="296"/>
      <c r="AA19" s="117"/>
      <c r="AB19" s="110"/>
      <c r="AC19" s="291"/>
    </row>
    <row r="20" spans="1:29" ht="15.75" customHeight="1">
      <c r="A20" s="312"/>
      <c r="B20" s="163"/>
      <c r="C20" s="293"/>
      <c r="D20" s="294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07"/>
      <c r="S20" s="119"/>
      <c r="T20" s="120"/>
      <c r="U20" s="130"/>
      <c r="V20" s="131"/>
      <c r="W20" s="126"/>
      <c r="X20" s="127"/>
      <c r="Y20" s="295"/>
      <c r="Z20" s="296"/>
      <c r="AA20" s="165"/>
      <c r="AB20" s="125"/>
      <c r="AC20" s="291"/>
    </row>
    <row r="21" spans="1:29" ht="15.75" customHeight="1" thickBot="1">
      <c r="A21" s="313"/>
      <c r="B21" s="133" t="s">
        <v>117</v>
      </c>
      <c r="C21" s="297"/>
      <c r="D21" s="297"/>
      <c r="E21" s="134"/>
      <c r="F21" s="167"/>
      <c r="G21" s="135"/>
      <c r="H21" s="69"/>
      <c r="I21" s="136">
        <f t="shared" ref="I21:J21" si="9">AVERAGE(I5:I20)</f>
        <v>12.5</v>
      </c>
      <c r="J21" s="137">
        <f t="shared" si="9"/>
        <v>3108.3333333333335</v>
      </c>
      <c r="K21" s="138">
        <f t="shared" ref="K21" si="10">J21/I21</f>
        <v>248.66666666666669</v>
      </c>
      <c r="L21" s="136">
        <f t="shared" ref="L21:M21" si="11">AVERAGE(L5:L20)</f>
        <v>12.5</v>
      </c>
      <c r="M21" s="137">
        <f t="shared" si="11"/>
        <v>2714.9538822059553</v>
      </c>
      <c r="N21" s="138">
        <f>M21/L21</f>
        <v>217.19631057647644</v>
      </c>
      <c r="O21" s="139">
        <f>L21-I21</f>
        <v>0</v>
      </c>
      <c r="P21" s="140">
        <f>N21-K21</f>
        <v>-31.470356090190251</v>
      </c>
      <c r="Q21" s="141">
        <f>N21/K21</f>
        <v>0.87344360821639311</v>
      </c>
      <c r="R21" s="308"/>
      <c r="S21" s="142">
        <f>S5</f>
        <v>0.30902777777777773</v>
      </c>
      <c r="T21" s="143">
        <f>INDEX(T5:T20,COUNTA(T5:T20))</f>
        <v>0.48055555555555557</v>
      </c>
      <c r="U21" s="144"/>
      <c r="V21" s="166"/>
      <c r="W21" s="167"/>
      <c r="X21" s="138"/>
      <c r="Y21" s="298"/>
      <c r="Z21" s="299"/>
      <c r="AA21" s="168">
        <f>M21-J21</f>
        <v>-393.37945112737816</v>
      </c>
      <c r="AB21" s="141">
        <f>M21/J21</f>
        <v>0.87344360821639311</v>
      </c>
      <c r="AC21" s="292"/>
    </row>
    <row r="22" spans="1:29" ht="15.75" customHeight="1">
      <c r="A22" s="300" t="s">
        <v>122</v>
      </c>
      <c r="B22" s="114" t="s">
        <v>114</v>
      </c>
      <c r="C22" s="304" t="s">
        <v>123</v>
      </c>
      <c r="D22" s="305"/>
      <c r="E22" s="147">
        <v>14.03</v>
      </c>
      <c r="F22" s="97">
        <v>992</v>
      </c>
      <c r="G22" s="148">
        <f t="shared" ref="G22:G23" si="12">E22*F22</f>
        <v>13917.76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2317.4561972744982</v>
      </c>
      <c r="N22" s="152">
        <f>M22/L22</f>
        <v>386.2426995457497</v>
      </c>
      <c r="O22" s="154">
        <f>L22-I22</f>
        <v>0</v>
      </c>
      <c r="P22" s="155">
        <f>N22-K22</f>
        <v>-47.090633787583613</v>
      </c>
      <c r="Q22" s="156">
        <f>N22/K22</f>
        <v>0.89132930664403787</v>
      </c>
      <c r="R22" s="306">
        <f>Q38</f>
        <v>0.89116403111618292</v>
      </c>
      <c r="S22" s="157">
        <v>0.2502199074074074</v>
      </c>
      <c r="T22" s="158">
        <v>0.26805555555555555</v>
      </c>
      <c r="U22" s="159"/>
      <c r="V22" s="160">
        <v>25.683333333333323</v>
      </c>
      <c r="W22" s="158"/>
      <c r="X22" s="169"/>
      <c r="Y22" s="309"/>
      <c r="Z22" s="310"/>
      <c r="AA22" s="115">
        <f>M22-J22</f>
        <v>-282.54380272550179</v>
      </c>
      <c r="AB22" s="156">
        <f>M22/J22</f>
        <v>0.89132930664403776</v>
      </c>
      <c r="AC22" s="290">
        <f>AB38</f>
        <v>0.89116403111618292</v>
      </c>
    </row>
    <row r="23" spans="1:29" ht="15.75" customHeight="1">
      <c r="A23" s="301"/>
      <c r="B23" s="100" t="s">
        <v>114</v>
      </c>
      <c r="C23" s="293" t="s">
        <v>124</v>
      </c>
      <c r="D23" s="294"/>
      <c r="E23" s="101">
        <v>14.49</v>
      </c>
      <c r="F23" s="102">
        <v>1074</v>
      </c>
      <c r="G23" s="103">
        <f t="shared" si="12"/>
        <v>15562.26</v>
      </c>
      <c r="H23" s="26"/>
      <c r="I23" s="104">
        <v>6</v>
      </c>
      <c r="J23" s="105">
        <v>2600</v>
      </c>
      <c r="K23" s="106">
        <f t="shared" si="8"/>
        <v>433.33333333333331</v>
      </c>
      <c r="L23" s="107">
        <v>6</v>
      </c>
      <c r="M23" s="105">
        <f>F23/V23*60</f>
        <v>2316.5967645296532</v>
      </c>
      <c r="N23" s="106">
        <f>M23/L23</f>
        <v>386.09946075494219</v>
      </c>
      <c r="O23" s="108">
        <f>L23-I23</f>
        <v>0</v>
      </c>
      <c r="P23" s="109">
        <f>N23-K23</f>
        <v>-47.233872578391129</v>
      </c>
      <c r="Q23" s="110">
        <f>N23/K23</f>
        <v>0.8909987555883282</v>
      </c>
      <c r="R23" s="307"/>
      <c r="S23" s="47">
        <v>0.27165509259259257</v>
      </c>
      <c r="T23" s="48">
        <v>0.29097222222222224</v>
      </c>
      <c r="U23" s="111">
        <v>5.1833333333333176</v>
      </c>
      <c r="V23" s="112">
        <v>27.816666666666727</v>
      </c>
      <c r="W23" s="113"/>
      <c r="X23" s="13"/>
      <c r="Y23" s="295"/>
      <c r="Z23" s="296"/>
      <c r="AA23" s="117">
        <f>M23-J23</f>
        <v>-283.40323547034677</v>
      </c>
      <c r="AB23" s="110">
        <f>M23/J23</f>
        <v>0.8909987555883282</v>
      </c>
      <c r="AC23" s="291"/>
    </row>
    <row r="24" spans="1:29" ht="15.75" customHeight="1">
      <c r="A24" s="301"/>
      <c r="B24" s="100"/>
      <c r="C24" s="293"/>
      <c r="D24" s="294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307"/>
      <c r="S24" s="47"/>
      <c r="T24" s="48"/>
      <c r="U24" s="111"/>
      <c r="V24" s="112"/>
      <c r="W24" s="113"/>
      <c r="X24" s="13"/>
      <c r="Y24" s="295"/>
      <c r="Z24" s="296"/>
      <c r="AA24" s="117"/>
      <c r="AB24" s="110"/>
      <c r="AC24" s="291"/>
    </row>
    <row r="25" spans="1:29" ht="15.75" customHeight="1">
      <c r="A25" s="301"/>
      <c r="B25" s="100"/>
      <c r="C25" s="293"/>
      <c r="D25" s="294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07"/>
      <c r="S25" s="47"/>
      <c r="T25" s="48"/>
      <c r="U25" s="111"/>
      <c r="V25" s="112"/>
      <c r="W25" s="113"/>
      <c r="X25" s="116"/>
      <c r="Y25" s="295"/>
      <c r="Z25" s="296"/>
      <c r="AA25" s="117"/>
      <c r="AB25" s="110"/>
      <c r="AC25" s="291"/>
    </row>
    <row r="26" spans="1:29" ht="15.75" customHeight="1">
      <c r="A26" s="302"/>
      <c r="B26" s="100"/>
      <c r="C26" s="293"/>
      <c r="D26" s="294"/>
      <c r="E26" s="101"/>
      <c r="F26" s="102"/>
      <c r="G26" s="103"/>
      <c r="H26" s="13"/>
      <c r="I26" s="104"/>
      <c r="J26" s="105"/>
      <c r="K26" s="106"/>
      <c r="L26" s="118"/>
      <c r="M26" s="105"/>
      <c r="N26" s="106"/>
      <c r="O26" s="108"/>
      <c r="P26" s="109"/>
      <c r="Q26" s="110"/>
      <c r="R26" s="307"/>
      <c r="S26" s="47"/>
      <c r="T26" s="48"/>
      <c r="U26" s="111"/>
      <c r="V26" s="112"/>
      <c r="W26" s="113"/>
      <c r="X26" s="13"/>
      <c r="Y26" s="295"/>
      <c r="Z26" s="296"/>
      <c r="AA26" s="117"/>
      <c r="AB26" s="110"/>
      <c r="AC26" s="291"/>
    </row>
    <row r="27" spans="1:29" ht="15.75" customHeight="1">
      <c r="A27" s="302"/>
      <c r="B27" s="100"/>
      <c r="C27" s="293"/>
      <c r="D27" s="294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07"/>
      <c r="S27" s="47"/>
      <c r="T27" s="48"/>
      <c r="U27" s="111"/>
      <c r="V27" s="112"/>
      <c r="W27" s="113"/>
      <c r="X27" s="50"/>
      <c r="Y27" s="295"/>
      <c r="Z27" s="296"/>
      <c r="AA27" s="117"/>
      <c r="AB27" s="110"/>
      <c r="AC27" s="291"/>
    </row>
    <row r="28" spans="1:29" ht="15.75" customHeight="1">
      <c r="A28" s="302"/>
      <c r="B28" s="100"/>
      <c r="C28" s="293"/>
      <c r="D28" s="294"/>
      <c r="E28" s="101"/>
      <c r="F28" s="102"/>
      <c r="G28" s="121"/>
      <c r="H28" s="62"/>
      <c r="I28" s="104"/>
      <c r="J28" s="105"/>
      <c r="K28" s="106"/>
      <c r="L28" s="118"/>
      <c r="M28" s="105"/>
      <c r="N28" s="106"/>
      <c r="O28" s="123"/>
      <c r="P28" s="124"/>
      <c r="Q28" s="125"/>
      <c r="R28" s="307"/>
      <c r="S28" s="47"/>
      <c r="T28" s="48"/>
      <c r="U28" s="111"/>
      <c r="V28" s="112"/>
      <c r="W28" s="113"/>
      <c r="X28" s="116"/>
      <c r="Y28" s="295"/>
      <c r="Z28" s="296"/>
      <c r="AA28" s="117"/>
      <c r="AB28" s="110"/>
      <c r="AC28" s="291"/>
    </row>
    <row r="29" spans="1:29" ht="15.75" customHeight="1">
      <c r="A29" s="302"/>
      <c r="B29" s="100"/>
      <c r="C29" s="293"/>
      <c r="D29" s="294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07"/>
      <c r="S29" s="47"/>
      <c r="T29" s="48"/>
      <c r="U29" s="111"/>
      <c r="V29" s="112"/>
      <c r="W29" s="113"/>
      <c r="X29" s="116"/>
      <c r="Y29" s="295"/>
      <c r="Z29" s="296"/>
      <c r="AA29" s="117"/>
      <c r="AB29" s="110"/>
      <c r="AC29" s="291"/>
    </row>
    <row r="30" spans="1:29" ht="15.75" customHeight="1">
      <c r="A30" s="302"/>
      <c r="B30" s="100"/>
      <c r="C30" s="293"/>
      <c r="D30" s="294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07"/>
      <c r="S30" s="119"/>
      <c r="T30" s="120"/>
      <c r="U30" s="111"/>
      <c r="V30" s="131"/>
      <c r="W30" s="113"/>
      <c r="X30" s="116"/>
      <c r="Y30" s="295"/>
      <c r="Z30" s="296"/>
      <c r="AA30" s="117"/>
      <c r="AB30" s="110"/>
      <c r="AC30" s="291"/>
    </row>
    <row r="31" spans="1:29" ht="15.75" customHeight="1">
      <c r="A31" s="302"/>
      <c r="B31" s="100"/>
      <c r="C31" s="293"/>
      <c r="D31" s="294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07"/>
      <c r="S31" s="119"/>
      <c r="T31" s="120"/>
      <c r="U31" s="111"/>
      <c r="V31" s="131"/>
      <c r="W31" s="126"/>
      <c r="X31" s="127"/>
      <c r="Y31" s="295"/>
      <c r="Z31" s="296"/>
      <c r="AA31" s="117"/>
      <c r="AB31" s="110"/>
      <c r="AC31" s="291"/>
    </row>
    <row r="32" spans="1:29" ht="15.75" customHeight="1">
      <c r="A32" s="302"/>
      <c r="B32" s="100"/>
      <c r="C32" s="293"/>
      <c r="D32" s="294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07"/>
      <c r="S32" s="119"/>
      <c r="T32" s="120"/>
      <c r="U32" s="111"/>
      <c r="V32" s="131"/>
      <c r="W32" s="126"/>
      <c r="X32" s="127"/>
      <c r="Y32" s="295"/>
      <c r="Z32" s="296"/>
      <c r="AA32" s="117"/>
      <c r="AB32" s="110"/>
      <c r="AC32" s="291"/>
    </row>
    <row r="33" spans="1:29" ht="15.75" customHeight="1">
      <c r="A33" s="302"/>
      <c r="B33" s="100"/>
      <c r="C33" s="293"/>
      <c r="D33" s="294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07"/>
      <c r="S33" s="119"/>
      <c r="T33" s="120"/>
      <c r="U33" s="111"/>
      <c r="V33" s="131"/>
      <c r="W33" s="126"/>
      <c r="X33" s="127"/>
      <c r="Y33" s="295"/>
      <c r="Z33" s="296"/>
      <c r="AA33" s="117"/>
      <c r="AB33" s="110"/>
      <c r="AC33" s="291"/>
    </row>
    <row r="34" spans="1:29" ht="15.75" customHeight="1">
      <c r="A34" s="302"/>
      <c r="B34" s="100"/>
      <c r="C34" s="293"/>
      <c r="D34" s="294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07"/>
      <c r="S34" s="119"/>
      <c r="T34" s="120"/>
      <c r="U34" s="111"/>
      <c r="V34" s="131"/>
      <c r="W34" s="126"/>
      <c r="X34" s="127"/>
      <c r="Y34" s="295"/>
      <c r="Z34" s="296"/>
      <c r="AA34" s="117"/>
      <c r="AB34" s="110"/>
      <c r="AC34" s="291"/>
    </row>
    <row r="35" spans="1:29" ht="15.75" customHeight="1">
      <c r="A35" s="302"/>
      <c r="B35" s="100"/>
      <c r="C35" s="293"/>
      <c r="D35" s="294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07"/>
      <c r="S35" s="119"/>
      <c r="T35" s="120"/>
      <c r="U35" s="111"/>
      <c r="V35" s="131"/>
      <c r="W35" s="126"/>
      <c r="X35" s="127"/>
      <c r="Y35" s="295"/>
      <c r="Z35" s="296"/>
      <c r="AA35" s="117"/>
      <c r="AB35" s="110"/>
      <c r="AC35" s="291"/>
    </row>
    <row r="36" spans="1:29" ht="15.75" customHeight="1">
      <c r="A36" s="302"/>
      <c r="B36" s="100"/>
      <c r="C36" s="293"/>
      <c r="D36" s="294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07"/>
      <c r="S36" s="119"/>
      <c r="T36" s="120"/>
      <c r="U36" s="111"/>
      <c r="V36" s="131"/>
      <c r="W36" s="126"/>
      <c r="X36" s="127"/>
      <c r="Y36" s="295"/>
      <c r="Z36" s="296"/>
      <c r="AA36" s="117"/>
      <c r="AB36" s="110"/>
      <c r="AC36" s="291"/>
    </row>
    <row r="37" spans="1:29" ht="15.75" customHeight="1">
      <c r="A37" s="302"/>
      <c r="B37" s="100"/>
      <c r="C37" s="293"/>
      <c r="D37" s="294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07"/>
      <c r="S37" s="119"/>
      <c r="T37" s="120"/>
      <c r="U37" s="130"/>
      <c r="V37" s="131"/>
      <c r="W37" s="126"/>
      <c r="X37" s="127"/>
      <c r="Y37" s="295"/>
      <c r="Z37" s="296"/>
      <c r="AA37" s="165"/>
      <c r="AB37" s="125"/>
      <c r="AC37" s="291"/>
    </row>
    <row r="38" spans="1:29" ht="15.75" customHeight="1" thickBot="1">
      <c r="A38" s="303"/>
      <c r="B38" s="133" t="s">
        <v>117</v>
      </c>
      <c r="C38" s="297"/>
      <c r="D38" s="297"/>
      <c r="E38" s="134"/>
      <c r="F38" s="167"/>
      <c r="G38" s="135"/>
      <c r="H38" s="69"/>
      <c r="I38" s="136">
        <f t="shared" ref="I38:J38" si="13">AVERAGE(I22:I37)</f>
        <v>6</v>
      </c>
      <c r="J38" s="137">
        <f t="shared" si="13"/>
        <v>2600</v>
      </c>
      <c r="K38" s="138">
        <f t="shared" ref="K38" si="14">J38/I38</f>
        <v>433.33333333333331</v>
      </c>
      <c r="L38" s="136">
        <f t="shared" ref="L38:M38" si="15">AVERAGE(L22:L37)</f>
        <v>6</v>
      </c>
      <c r="M38" s="137">
        <f t="shared" si="15"/>
        <v>2317.0264809020755</v>
      </c>
      <c r="N38" s="138">
        <f t="shared" ref="N38:N44" si="16">M38/L38</f>
        <v>386.17108015034592</v>
      </c>
      <c r="O38" s="139">
        <f t="shared" ref="O38:O44" si="17">L38-I38</f>
        <v>0</v>
      </c>
      <c r="P38" s="140">
        <f t="shared" ref="P38:P44" si="18">N38-K38</f>
        <v>-47.162253182987399</v>
      </c>
      <c r="Q38" s="141">
        <f t="shared" ref="Q38:Q44" si="19">N38/K38</f>
        <v>0.89116403111618292</v>
      </c>
      <c r="R38" s="308"/>
      <c r="S38" s="142">
        <f>S22</f>
        <v>0.2502199074074074</v>
      </c>
      <c r="T38" s="143">
        <f>INDEX(T22:T37,COUNTA(T22:T37))</f>
        <v>0.29097222222222224</v>
      </c>
      <c r="U38" s="144"/>
      <c r="V38" s="166"/>
      <c r="W38" s="167"/>
      <c r="X38" s="138"/>
      <c r="Y38" s="298"/>
      <c r="Z38" s="299"/>
      <c r="AA38" s="168">
        <f t="shared" ref="AA38:AA44" si="20">M38-J38</f>
        <v>-282.97351909792451</v>
      </c>
      <c r="AB38" s="141">
        <f t="shared" ref="AB38:AB44" si="21">M38/J38</f>
        <v>0.89116403111618292</v>
      </c>
      <c r="AC38" s="292"/>
    </row>
    <row r="39" spans="1:29" ht="15.75" customHeight="1">
      <c r="A39" s="311" t="s">
        <v>126</v>
      </c>
      <c r="B39" s="114" t="s">
        <v>120</v>
      </c>
      <c r="C39" s="304" t="s">
        <v>128</v>
      </c>
      <c r="D39" s="305"/>
      <c r="E39" s="147">
        <v>22.28</v>
      </c>
      <c r="F39" s="97">
        <v>1264</v>
      </c>
      <c r="G39" s="148">
        <f t="shared" ref="G39:G44" si="22">E39*F39</f>
        <v>28161.920000000002</v>
      </c>
      <c r="H39" s="149"/>
      <c r="I39" s="150">
        <v>5</v>
      </c>
      <c r="J39" s="151">
        <v>3300</v>
      </c>
      <c r="K39" s="152">
        <f>J39/I39</f>
        <v>660</v>
      </c>
      <c r="L39" s="153">
        <v>5</v>
      </c>
      <c r="M39" s="151">
        <f t="shared" ref="M39:M44" si="23">F39/V39*60</f>
        <v>2950.9727626459121</v>
      </c>
      <c r="N39" s="152">
        <f t="shared" si="16"/>
        <v>590.19455252918237</v>
      </c>
      <c r="O39" s="154">
        <f t="shared" si="17"/>
        <v>0</v>
      </c>
      <c r="P39" s="155">
        <f t="shared" si="18"/>
        <v>-69.805447470817626</v>
      </c>
      <c r="Q39" s="156">
        <f t="shared" si="19"/>
        <v>0.89423417049876119</v>
      </c>
      <c r="R39" s="306">
        <f>Q55</f>
        <v>0.88157655817952951</v>
      </c>
      <c r="S39" s="157">
        <v>0.166875</v>
      </c>
      <c r="T39" s="158">
        <v>0.18472222222222223</v>
      </c>
      <c r="U39" s="159"/>
      <c r="V39" s="160">
        <v>25.700000000000021</v>
      </c>
      <c r="W39" s="161"/>
      <c r="X39" s="162"/>
      <c r="Y39" s="309"/>
      <c r="Z39" s="310"/>
      <c r="AA39" s="115">
        <f t="shared" si="20"/>
        <v>-349.0272373540879</v>
      </c>
      <c r="AB39" s="156">
        <f t="shared" si="21"/>
        <v>0.89423417049876119</v>
      </c>
      <c r="AC39" s="290">
        <f>AB55</f>
        <v>0.88157655817952951</v>
      </c>
    </row>
    <row r="40" spans="1:29" ht="15.75" customHeight="1">
      <c r="A40" s="312"/>
      <c r="B40" s="100" t="s">
        <v>120</v>
      </c>
      <c r="C40" s="293" t="s">
        <v>127</v>
      </c>
      <c r="D40" s="294"/>
      <c r="E40" s="101">
        <v>21.45</v>
      </c>
      <c r="F40" s="102">
        <v>1857</v>
      </c>
      <c r="G40" s="103">
        <f t="shared" si="22"/>
        <v>39832.65</v>
      </c>
      <c r="H40" s="26"/>
      <c r="I40" s="104">
        <v>4</v>
      </c>
      <c r="J40" s="105">
        <v>3300</v>
      </c>
      <c r="K40" s="106">
        <f t="shared" ref="K40:K44" si="24">J40/I40</f>
        <v>825</v>
      </c>
      <c r="L40" s="107">
        <v>4</v>
      </c>
      <c r="M40" s="105">
        <f t="shared" si="23"/>
        <v>2952.8268551236752</v>
      </c>
      <c r="N40" s="106">
        <f t="shared" si="16"/>
        <v>738.20671378091879</v>
      </c>
      <c r="O40" s="108">
        <f t="shared" si="17"/>
        <v>0</v>
      </c>
      <c r="P40" s="109">
        <f t="shared" si="18"/>
        <v>-86.79328621908121</v>
      </c>
      <c r="Q40" s="110">
        <f t="shared" si="19"/>
        <v>0.89479601670414399</v>
      </c>
      <c r="R40" s="307"/>
      <c r="S40" s="47">
        <v>0.18837962962962962</v>
      </c>
      <c r="T40" s="48">
        <v>0.21458333333333332</v>
      </c>
      <c r="U40" s="111">
        <v>5.2666666666666373</v>
      </c>
      <c r="V40" s="112">
        <v>37.733333333333327</v>
      </c>
      <c r="W40" s="113"/>
      <c r="X40" s="116"/>
      <c r="Y40" s="295"/>
      <c r="Z40" s="296"/>
      <c r="AA40" s="117">
        <f t="shared" si="20"/>
        <v>-347.17314487632484</v>
      </c>
      <c r="AB40" s="110">
        <f t="shared" si="21"/>
        <v>0.89479601670414399</v>
      </c>
      <c r="AC40" s="291"/>
    </row>
    <row r="41" spans="1:29" ht="15.75" customHeight="1">
      <c r="A41" s="312"/>
      <c r="B41" s="100" t="s">
        <v>120</v>
      </c>
      <c r="C41" s="293" t="s">
        <v>129</v>
      </c>
      <c r="D41" s="294"/>
      <c r="E41" s="101">
        <v>17.89</v>
      </c>
      <c r="F41" s="102">
        <v>2953</v>
      </c>
      <c r="G41" s="103">
        <f t="shared" si="22"/>
        <v>52829.17</v>
      </c>
      <c r="H41" s="26"/>
      <c r="I41" s="104">
        <v>4</v>
      </c>
      <c r="J41" s="105">
        <v>3300</v>
      </c>
      <c r="K41" s="106">
        <f t="shared" si="24"/>
        <v>825</v>
      </c>
      <c r="L41" s="107">
        <v>4</v>
      </c>
      <c r="M41" s="105">
        <f t="shared" si="23"/>
        <v>2948.9042995839109</v>
      </c>
      <c r="N41" s="106">
        <f t="shared" si="16"/>
        <v>737.22607489597772</v>
      </c>
      <c r="O41" s="108">
        <f t="shared" si="17"/>
        <v>0</v>
      </c>
      <c r="P41" s="109">
        <f t="shared" si="18"/>
        <v>-87.773925104022283</v>
      </c>
      <c r="Q41" s="110">
        <f t="shared" si="19"/>
        <v>0.89360736351027603</v>
      </c>
      <c r="R41" s="307"/>
      <c r="S41" s="47">
        <v>0.21805555555555556</v>
      </c>
      <c r="T41" s="48">
        <v>0.2597800925925926</v>
      </c>
      <c r="U41" s="111">
        <v>5.0000000000000222</v>
      </c>
      <c r="V41" s="112">
        <v>60.083333333333343</v>
      </c>
      <c r="W41" s="113"/>
      <c r="X41" s="116"/>
      <c r="Y41" s="295"/>
      <c r="Z41" s="296"/>
      <c r="AA41" s="117">
        <f t="shared" si="20"/>
        <v>-351.09570041608913</v>
      </c>
      <c r="AB41" s="110">
        <f t="shared" si="21"/>
        <v>0.89360736351027603</v>
      </c>
      <c r="AC41" s="291"/>
    </row>
    <row r="42" spans="1:29" ht="15.75" customHeight="1">
      <c r="A42" s="312"/>
      <c r="B42" s="100" t="s">
        <v>120</v>
      </c>
      <c r="C42" s="293" t="s">
        <v>130</v>
      </c>
      <c r="D42" s="294"/>
      <c r="E42" s="101">
        <v>16.66</v>
      </c>
      <c r="F42" s="102">
        <v>4755</v>
      </c>
      <c r="G42" s="103">
        <f t="shared" si="22"/>
        <v>79218.3</v>
      </c>
      <c r="H42" s="26"/>
      <c r="I42" s="104">
        <v>4</v>
      </c>
      <c r="J42" s="105">
        <v>3300</v>
      </c>
      <c r="K42" s="106">
        <f t="shared" si="24"/>
        <v>825</v>
      </c>
      <c r="L42" s="107">
        <v>4</v>
      </c>
      <c r="M42" s="105">
        <f t="shared" si="23"/>
        <v>2942.248195256102</v>
      </c>
      <c r="N42" s="106">
        <f t="shared" si="16"/>
        <v>735.5620488140255</v>
      </c>
      <c r="O42" s="108">
        <f t="shared" si="17"/>
        <v>0</v>
      </c>
      <c r="P42" s="109">
        <f t="shared" si="18"/>
        <v>-89.437951185974498</v>
      </c>
      <c r="Q42" s="110">
        <f t="shared" si="19"/>
        <v>0.89159036219881882</v>
      </c>
      <c r="R42" s="307"/>
      <c r="S42" s="47">
        <v>0.26321759259259259</v>
      </c>
      <c r="T42" s="48">
        <v>0.33055555555555555</v>
      </c>
      <c r="U42" s="111">
        <v>4.9499999999999744</v>
      </c>
      <c r="V42" s="112">
        <v>96.966666666666669</v>
      </c>
      <c r="W42" s="113"/>
      <c r="X42" s="116"/>
      <c r="Y42" s="295"/>
      <c r="Z42" s="296"/>
      <c r="AA42" s="117">
        <f t="shared" si="20"/>
        <v>-357.75180474389799</v>
      </c>
      <c r="AB42" s="110">
        <f t="shared" si="21"/>
        <v>0.89159036219881882</v>
      </c>
      <c r="AC42" s="291"/>
    </row>
    <row r="43" spans="1:29" ht="15.75" customHeight="1">
      <c r="A43" s="312"/>
      <c r="B43" s="100" t="s">
        <v>120</v>
      </c>
      <c r="C43" s="293" t="s">
        <v>235</v>
      </c>
      <c r="D43" s="294"/>
      <c r="E43" s="101">
        <v>17.260000000000002</v>
      </c>
      <c r="F43" s="102">
        <v>5262</v>
      </c>
      <c r="G43" s="103">
        <f t="shared" si="22"/>
        <v>90822.12000000001</v>
      </c>
      <c r="H43" s="13"/>
      <c r="I43" s="104">
        <v>4</v>
      </c>
      <c r="J43" s="105">
        <v>3300</v>
      </c>
      <c r="K43" s="106">
        <f t="shared" si="24"/>
        <v>825</v>
      </c>
      <c r="L43" s="118">
        <v>4</v>
      </c>
      <c r="M43" s="105">
        <f t="shared" si="23"/>
        <v>2711.9828203292768</v>
      </c>
      <c r="N43" s="106">
        <f t="shared" si="16"/>
        <v>677.9957050823192</v>
      </c>
      <c r="O43" s="108">
        <f t="shared" si="17"/>
        <v>0</v>
      </c>
      <c r="P43" s="109">
        <f t="shared" si="18"/>
        <v>-147.0042949176808</v>
      </c>
      <c r="Q43" s="110">
        <f t="shared" si="19"/>
        <v>0.82181297585735658</v>
      </c>
      <c r="R43" s="307"/>
      <c r="S43" s="47">
        <v>0.33402777777777776</v>
      </c>
      <c r="T43" s="48">
        <v>0.41487268518518516</v>
      </c>
      <c r="U43" s="111">
        <v>4.9999999999999822</v>
      </c>
      <c r="V43" s="112">
        <v>116.41666666666667</v>
      </c>
      <c r="W43" s="113"/>
      <c r="X43" s="116"/>
      <c r="Y43" s="295"/>
      <c r="Z43" s="296"/>
      <c r="AA43" s="117">
        <f t="shared" si="20"/>
        <v>-588.01717967072318</v>
      </c>
      <c r="AB43" s="110">
        <f t="shared" si="21"/>
        <v>0.82181297585735658</v>
      </c>
      <c r="AC43" s="291"/>
    </row>
    <row r="44" spans="1:29" ht="15.75" customHeight="1">
      <c r="A44" s="312"/>
      <c r="B44" s="100" t="s">
        <v>120</v>
      </c>
      <c r="C44" s="293" t="s">
        <v>220</v>
      </c>
      <c r="D44" s="294"/>
      <c r="E44" s="101">
        <v>18.53</v>
      </c>
      <c r="F44" s="102">
        <v>5026</v>
      </c>
      <c r="G44" s="121">
        <f t="shared" si="22"/>
        <v>93131.78</v>
      </c>
      <c r="H44" s="122"/>
      <c r="I44" s="104">
        <v>3</v>
      </c>
      <c r="J44" s="105">
        <v>3300</v>
      </c>
      <c r="K44" s="106">
        <f t="shared" si="24"/>
        <v>1100</v>
      </c>
      <c r="L44" s="107">
        <v>3</v>
      </c>
      <c r="M44" s="105">
        <f t="shared" si="23"/>
        <v>2948.2809190158064</v>
      </c>
      <c r="N44" s="106">
        <f t="shared" si="16"/>
        <v>982.76030633860216</v>
      </c>
      <c r="O44" s="108">
        <f t="shared" si="17"/>
        <v>0</v>
      </c>
      <c r="P44" s="109">
        <f t="shared" si="18"/>
        <v>-117.23969366139784</v>
      </c>
      <c r="Q44" s="110">
        <f t="shared" si="19"/>
        <v>0.89341846030782013</v>
      </c>
      <c r="R44" s="307"/>
      <c r="S44" s="47">
        <v>0.41875000000000001</v>
      </c>
      <c r="T44" s="48">
        <v>0.48978009259259259</v>
      </c>
      <c r="U44" s="111">
        <v>5.5833333333333801</v>
      </c>
      <c r="V44" s="112">
        <v>102.2833333333333</v>
      </c>
      <c r="W44" s="113"/>
      <c r="X44" s="116"/>
      <c r="Y44" s="295"/>
      <c r="Z44" s="296"/>
      <c r="AA44" s="117">
        <f t="shared" si="20"/>
        <v>-351.71908098419362</v>
      </c>
      <c r="AB44" s="110">
        <f t="shared" si="21"/>
        <v>0.89341846030782013</v>
      </c>
      <c r="AC44" s="291"/>
    </row>
    <row r="45" spans="1:29" ht="15.75" customHeight="1">
      <c r="A45" s="312"/>
      <c r="B45" s="100"/>
      <c r="C45" s="293"/>
      <c r="D45" s="294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307"/>
      <c r="S45" s="47"/>
      <c r="T45" s="48"/>
      <c r="U45" s="111"/>
      <c r="V45" s="112"/>
      <c r="W45" s="113"/>
      <c r="X45" s="116"/>
      <c r="Y45" s="295"/>
      <c r="Z45" s="296"/>
      <c r="AA45" s="117"/>
      <c r="AB45" s="110"/>
      <c r="AC45" s="291"/>
    </row>
    <row r="46" spans="1:29" ht="15.75" customHeight="1">
      <c r="A46" s="312"/>
      <c r="B46" s="100"/>
      <c r="C46" s="293"/>
      <c r="D46" s="294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07"/>
      <c r="S46" s="47"/>
      <c r="T46" s="48"/>
      <c r="U46" s="111"/>
      <c r="V46" s="112"/>
      <c r="W46" s="113"/>
      <c r="X46" s="116"/>
      <c r="Y46" s="295"/>
      <c r="Z46" s="296"/>
      <c r="AA46" s="117"/>
      <c r="AB46" s="110"/>
      <c r="AC46" s="291"/>
    </row>
    <row r="47" spans="1:29" ht="15.75" customHeight="1">
      <c r="A47" s="312"/>
      <c r="B47" s="100"/>
      <c r="C47" s="293"/>
      <c r="D47" s="294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07"/>
      <c r="S47" s="47"/>
      <c r="T47" s="48"/>
      <c r="U47" s="111"/>
      <c r="V47" s="112"/>
      <c r="W47" s="113"/>
      <c r="X47" s="116"/>
      <c r="Y47" s="295"/>
      <c r="Z47" s="296"/>
      <c r="AA47" s="117"/>
      <c r="AB47" s="110"/>
      <c r="AC47" s="291"/>
    </row>
    <row r="48" spans="1:29" ht="15.75" customHeight="1">
      <c r="A48" s="312"/>
      <c r="B48" s="100"/>
      <c r="C48" s="293"/>
      <c r="D48" s="294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07"/>
      <c r="S48" s="47"/>
      <c r="T48" s="48"/>
      <c r="U48" s="111"/>
      <c r="V48" s="112"/>
      <c r="W48" s="113"/>
      <c r="X48" s="116"/>
      <c r="Y48" s="295"/>
      <c r="Z48" s="296"/>
      <c r="AA48" s="117"/>
      <c r="AB48" s="110"/>
      <c r="AC48" s="291"/>
    </row>
    <row r="49" spans="1:29" ht="15.75" customHeight="1">
      <c r="A49" s="312"/>
      <c r="B49" s="100"/>
      <c r="C49" s="293"/>
      <c r="D49" s="294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07"/>
      <c r="S49" s="47"/>
      <c r="T49" s="48"/>
      <c r="U49" s="111"/>
      <c r="V49" s="112"/>
      <c r="W49" s="113"/>
      <c r="X49" s="116"/>
      <c r="Y49" s="295"/>
      <c r="Z49" s="296"/>
      <c r="AA49" s="117"/>
      <c r="AB49" s="110"/>
      <c r="AC49" s="291"/>
    </row>
    <row r="50" spans="1:29" ht="15.75" customHeight="1">
      <c r="A50" s="312"/>
      <c r="B50" s="100"/>
      <c r="C50" s="293"/>
      <c r="D50" s="294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07"/>
      <c r="S50" s="47"/>
      <c r="T50" s="48"/>
      <c r="U50" s="111"/>
      <c r="V50" s="112"/>
      <c r="W50" s="113"/>
      <c r="X50" s="116"/>
      <c r="Y50" s="295"/>
      <c r="Z50" s="296"/>
      <c r="AA50" s="117"/>
      <c r="AB50" s="110"/>
      <c r="AC50" s="291"/>
    </row>
    <row r="51" spans="1:29" ht="15.75" customHeight="1">
      <c r="A51" s="312"/>
      <c r="B51" s="100"/>
      <c r="C51" s="293"/>
      <c r="D51" s="294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07"/>
      <c r="S51" s="47"/>
      <c r="T51" s="48"/>
      <c r="U51" s="111"/>
      <c r="V51" s="112"/>
      <c r="W51" s="113"/>
      <c r="X51" s="116"/>
      <c r="Y51" s="295"/>
      <c r="Z51" s="296"/>
      <c r="AA51" s="117"/>
      <c r="AB51" s="110"/>
      <c r="AC51" s="291"/>
    </row>
    <row r="52" spans="1:29" ht="15.75" customHeight="1">
      <c r="A52" s="312"/>
      <c r="B52" s="100"/>
      <c r="C52" s="293"/>
      <c r="D52" s="294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07"/>
      <c r="S52" s="47"/>
      <c r="T52" s="48"/>
      <c r="U52" s="111"/>
      <c r="V52" s="112"/>
      <c r="W52" s="113"/>
      <c r="X52" s="116"/>
      <c r="Y52" s="295"/>
      <c r="Z52" s="296"/>
      <c r="AA52" s="117"/>
      <c r="AB52" s="110"/>
      <c r="AC52" s="291"/>
    </row>
    <row r="53" spans="1:29" ht="15.75" customHeight="1">
      <c r="A53" s="312"/>
      <c r="B53" s="100"/>
      <c r="C53" s="293"/>
      <c r="D53" s="294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07"/>
      <c r="S53" s="47"/>
      <c r="T53" s="48"/>
      <c r="U53" s="111"/>
      <c r="V53" s="112"/>
      <c r="W53" s="113"/>
      <c r="X53" s="116"/>
      <c r="Y53" s="295"/>
      <c r="Z53" s="296"/>
      <c r="AA53" s="117"/>
      <c r="AB53" s="110"/>
      <c r="AC53" s="291"/>
    </row>
    <row r="54" spans="1:29" ht="15.75" customHeight="1">
      <c r="A54" s="312"/>
      <c r="B54" s="100"/>
      <c r="C54" s="293"/>
      <c r="D54" s="294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07"/>
      <c r="S54" s="119"/>
      <c r="T54" s="120"/>
      <c r="U54" s="130"/>
      <c r="V54" s="131"/>
      <c r="W54" s="126"/>
      <c r="X54" s="127"/>
      <c r="Y54" s="295"/>
      <c r="Z54" s="296"/>
      <c r="AA54" s="165"/>
      <c r="AB54" s="125"/>
      <c r="AC54" s="291"/>
    </row>
    <row r="55" spans="1:29" ht="15.75" customHeight="1" thickBot="1">
      <c r="A55" s="313"/>
      <c r="B55" s="133" t="s">
        <v>117</v>
      </c>
      <c r="C55" s="297"/>
      <c r="D55" s="297"/>
      <c r="E55" s="134"/>
      <c r="F55" s="99"/>
      <c r="G55" s="135"/>
      <c r="H55" s="69"/>
      <c r="I55" s="136">
        <f t="shared" ref="I55:J55" si="25">AVERAGE(I39:I54)</f>
        <v>4</v>
      </c>
      <c r="J55" s="137">
        <f t="shared" si="25"/>
        <v>3300</v>
      </c>
      <c r="K55" s="138">
        <f t="shared" ref="K55" si="26">J55/I55</f>
        <v>825</v>
      </c>
      <c r="L55" s="136">
        <f t="shared" ref="L55:M55" si="27">AVERAGE(L39:L54)</f>
        <v>4</v>
      </c>
      <c r="M55" s="137">
        <f t="shared" si="27"/>
        <v>2909.2026419924473</v>
      </c>
      <c r="N55" s="138">
        <f>M55/L55</f>
        <v>727.30066049811182</v>
      </c>
      <c r="O55" s="139">
        <f>L55-I55</f>
        <v>0</v>
      </c>
      <c r="P55" s="140">
        <f>N55-K55</f>
        <v>-97.699339501888176</v>
      </c>
      <c r="Q55" s="141">
        <f>N55/K55</f>
        <v>0.88157655817952951</v>
      </c>
      <c r="R55" s="308"/>
      <c r="S55" s="142">
        <f>S39</f>
        <v>0.166875</v>
      </c>
      <c r="T55" s="143">
        <f>INDEX(T39:T54,COUNTA(T39:T54))</f>
        <v>0.48978009259259259</v>
      </c>
      <c r="U55" s="144"/>
      <c r="V55" s="166"/>
      <c r="W55" s="99"/>
      <c r="X55" s="69"/>
      <c r="Y55" s="298"/>
      <c r="Z55" s="299"/>
      <c r="AA55" s="168">
        <f>M55-J55</f>
        <v>-390.7973580075527</v>
      </c>
      <c r="AB55" s="141">
        <f>M55/J55</f>
        <v>0.88157655817952951</v>
      </c>
      <c r="AC55" s="292"/>
    </row>
    <row r="56" spans="1:29" ht="15.75" customHeight="1">
      <c r="A56" s="300" t="s">
        <v>71</v>
      </c>
      <c r="B56" s="114" t="s">
        <v>120</v>
      </c>
      <c r="C56" s="304" t="s">
        <v>131</v>
      </c>
      <c r="D56" s="305"/>
      <c r="E56" s="147">
        <v>18.18</v>
      </c>
      <c r="F56" s="97">
        <v>1379</v>
      </c>
      <c r="G56" s="148">
        <f t="shared" ref="G56:G59" si="28">E56*F56</f>
        <v>25070.22</v>
      </c>
      <c r="H56" s="149"/>
      <c r="I56" s="150">
        <v>3</v>
      </c>
      <c r="J56" s="151">
        <v>3600</v>
      </c>
      <c r="K56" s="152">
        <f>J56/I56</f>
        <v>1200</v>
      </c>
      <c r="L56" s="153">
        <v>3</v>
      </c>
      <c r="M56" s="151">
        <f>F56/V56*60</f>
        <v>3116.3841807909612</v>
      </c>
      <c r="N56" s="152">
        <f>M56/L56</f>
        <v>1038.7947269303204</v>
      </c>
      <c r="O56" s="154">
        <f>L56-I56</f>
        <v>0</v>
      </c>
      <c r="P56" s="155">
        <f>N56-K56</f>
        <v>-161.20527306967961</v>
      </c>
      <c r="Q56" s="156">
        <f>N56/K56</f>
        <v>0.86566227244193361</v>
      </c>
      <c r="R56" s="306">
        <f>Q72</f>
        <v>0.87199274938914839</v>
      </c>
      <c r="S56" s="157">
        <v>0.25031249999999999</v>
      </c>
      <c r="T56" s="158">
        <v>0.26874999999999999</v>
      </c>
      <c r="U56" s="159"/>
      <c r="V56" s="160">
        <v>26.549999999999994</v>
      </c>
      <c r="W56" s="161"/>
      <c r="X56" s="162"/>
      <c r="Y56" s="309"/>
      <c r="Z56" s="310"/>
      <c r="AA56" s="115">
        <f>M56-J56</f>
        <v>-483.61581920903882</v>
      </c>
      <c r="AB56" s="156">
        <f>M56/J56</f>
        <v>0.86566227244193361</v>
      </c>
      <c r="AC56" s="290">
        <f>AB72</f>
        <v>0.87199274938914839</v>
      </c>
    </row>
    <row r="57" spans="1:29" ht="15.75" customHeight="1">
      <c r="A57" s="301"/>
      <c r="B57" s="100" t="s">
        <v>120</v>
      </c>
      <c r="C57" s="293" t="s">
        <v>132</v>
      </c>
      <c r="D57" s="294"/>
      <c r="E57" s="101">
        <v>14.03</v>
      </c>
      <c r="F57" s="102">
        <v>4659</v>
      </c>
      <c r="G57" s="103">
        <f t="shared" si="28"/>
        <v>65365.77</v>
      </c>
      <c r="H57" s="26"/>
      <c r="I57" s="104">
        <v>3</v>
      </c>
      <c r="J57" s="105">
        <v>3000</v>
      </c>
      <c r="K57" s="106">
        <f t="shared" ref="K57:K93" si="29">J57/I57</f>
        <v>1000</v>
      </c>
      <c r="L57" s="107">
        <v>3</v>
      </c>
      <c r="M57" s="105">
        <f>F57/V57*60</f>
        <v>2684.013442150745</v>
      </c>
      <c r="N57" s="106">
        <f>M57/L57</f>
        <v>894.67114738358168</v>
      </c>
      <c r="O57" s="108">
        <f>L57-I57</f>
        <v>0</v>
      </c>
      <c r="P57" s="109">
        <f>N57-K57</f>
        <v>-105.32885261641832</v>
      </c>
      <c r="Q57" s="110">
        <f>N57/K57</f>
        <v>0.89467114738358167</v>
      </c>
      <c r="R57" s="307"/>
      <c r="S57" s="47">
        <v>0.27916666666666667</v>
      </c>
      <c r="T57" s="48">
        <v>0.35149305555555554</v>
      </c>
      <c r="U57" s="111">
        <v>15.000000000000027</v>
      </c>
      <c r="V57" s="112">
        <v>104.14999999999998</v>
      </c>
      <c r="W57" s="113"/>
      <c r="X57" s="116"/>
      <c r="Y57" s="295"/>
      <c r="Z57" s="296"/>
      <c r="AA57" s="117">
        <f>M57-J57</f>
        <v>-315.98655784925495</v>
      </c>
      <c r="AB57" s="110">
        <f>M57/J57</f>
        <v>0.89467114738358167</v>
      </c>
      <c r="AC57" s="291"/>
    </row>
    <row r="58" spans="1:29" ht="15.75" customHeight="1">
      <c r="A58" s="301"/>
      <c r="B58" s="100" t="s">
        <v>120</v>
      </c>
      <c r="C58" s="293" t="s">
        <v>133</v>
      </c>
      <c r="D58" s="294"/>
      <c r="E58" s="101">
        <v>18.18</v>
      </c>
      <c r="F58" s="102">
        <v>2389</v>
      </c>
      <c r="G58" s="103">
        <f t="shared" si="28"/>
        <v>43432.02</v>
      </c>
      <c r="H58" s="26"/>
      <c r="I58" s="104">
        <v>3</v>
      </c>
      <c r="J58" s="105">
        <v>3600</v>
      </c>
      <c r="K58" s="106">
        <f t="shared" si="29"/>
        <v>1200</v>
      </c>
      <c r="L58" s="107">
        <v>3</v>
      </c>
      <c r="M58" s="105">
        <f>F58/V58*60</f>
        <v>3116.086956521739</v>
      </c>
      <c r="N58" s="106">
        <f>M58/L58</f>
        <v>1038.695652173913</v>
      </c>
      <c r="O58" s="108">
        <f>L58-I58</f>
        <v>0</v>
      </c>
      <c r="P58" s="109">
        <f>N58-K58</f>
        <v>-161.304347826087</v>
      </c>
      <c r="Q58" s="110">
        <f>N58/K58</f>
        <v>0.86557971014492752</v>
      </c>
      <c r="R58" s="307"/>
      <c r="S58" s="47">
        <v>0.36180555555555555</v>
      </c>
      <c r="T58" s="48">
        <v>0.39374999999999999</v>
      </c>
      <c r="U58" s="111">
        <v>14.850000000000003</v>
      </c>
      <c r="V58" s="112">
        <v>46</v>
      </c>
      <c r="W58" s="113"/>
      <c r="X58" s="116"/>
      <c r="Y58" s="295"/>
      <c r="Z58" s="296"/>
      <c r="AA58" s="117">
        <f>M58-J58</f>
        <v>-483.91304347826099</v>
      </c>
      <c r="AB58" s="110">
        <f>M58/J58</f>
        <v>0.86557971014492752</v>
      </c>
      <c r="AC58" s="291"/>
    </row>
    <row r="59" spans="1:29" ht="15.75" customHeight="1">
      <c r="A59" s="301"/>
      <c r="B59" s="100" t="s">
        <v>120</v>
      </c>
      <c r="C59" s="293" t="s">
        <v>134</v>
      </c>
      <c r="D59" s="294"/>
      <c r="E59" s="101">
        <v>14.28</v>
      </c>
      <c r="F59" s="102">
        <v>5918</v>
      </c>
      <c r="G59" s="103">
        <f t="shared" si="28"/>
        <v>84509.04</v>
      </c>
      <c r="H59" s="26"/>
      <c r="I59" s="104">
        <v>3</v>
      </c>
      <c r="J59" s="105">
        <v>3600</v>
      </c>
      <c r="K59" s="106">
        <f t="shared" si="29"/>
        <v>1200</v>
      </c>
      <c r="L59" s="107">
        <v>3</v>
      </c>
      <c r="M59" s="105">
        <f>F59/V59*60</f>
        <v>3117.015362106803</v>
      </c>
      <c r="N59" s="106">
        <f>M59/L59</f>
        <v>1039.0051207022677</v>
      </c>
      <c r="O59" s="108">
        <f>L59-I59</f>
        <v>0</v>
      </c>
      <c r="P59" s="109">
        <f>N59-K59</f>
        <v>-160.99487929773227</v>
      </c>
      <c r="Q59" s="110">
        <f>N59/K59</f>
        <v>0.86583760058522308</v>
      </c>
      <c r="R59" s="307"/>
      <c r="S59" s="47">
        <v>0.40422453703703703</v>
      </c>
      <c r="T59" s="48">
        <v>0.48333333333333334</v>
      </c>
      <c r="U59" s="111">
        <v>15.083333333333346</v>
      </c>
      <c r="V59" s="112">
        <v>113.91666666666667</v>
      </c>
      <c r="W59" s="113"/>
      <c r="X59" s="116"/>
      <c r="Y59" s="295"/>
      <c r="Z59" s="296"/>
      <c r="AA59" s="117">
        <f>M59-J59</f>
        <v>-482.98463789319703</v>
      </c>
      <c r="AB59" s="110">
        <f>M59/J59</f>
        <v>0.86583760058522308</v>
      </c>
      <c r="AC59" s="291"/>
    </row>
    <row r="60" spans="1:29" ht="15.75" customHeight="1">
      <c r="A60" s="302"/>
      <c r="B60" s="100"/>
      <c r="C60" s="293"/>
      <c r="D60" s="294"/>
      <c r="E60" s="101"/>
      <c r="F60" s="102"/>
      <c r="G60" s="103"/>
      <c r="H60" s="13"/>
      <c r="I60" s="104"/>
      <c r="J60" s="105"/>
      <c r="K60" s="106"/>
      <c r="L60" s="118"/>
      <c r="M60" s="105"/>
      <c r="N60" s="106"/>
      <c r="O60" s="108"/>
      <c r="P60" s="109"/>
      <c r="Q60" s="110"/>
      <c r="R60" s="307"/>
      <c r="S60" s="47"/>
      <c r="T60" s="48"/>
      <c r="U60" s="111"/>
      <c r="V60" s="112"/>
      <c r="W60" s="113"/>
      <c r="X60" s="116"/>
      <c r="Y60" s="295"/>
      <c r="Z60" s="296"/>
      <c r="AA60" s="117"/>
      <c r="AB60" s="110"/>
      <c r="AC60" s="291"/>
    </row>
    <row r="61" spans="1:29" ht="15.75" customHeight="1">
      <c r="A61" s="302"/>
      <c r="B61" s="100"/>
      <c r="C61" s="293"/>
      <c r="D61" s="294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307"/>
      <c r="S61" s="47"/>
      <c r="T61" s="48"/>
      <c r="U61" s="111"/>
      <c r="V61" s="112"/>
      <c r="W61" s="113"/>
      <c r="X61" s="116"/>
      <c r="Y61" s="295"/>
      <c r="Z61" s="296"/>
      <c r="AA61" s="117"/>
      <c r="AB61" s="110"/>
      <c r="AC61" s="291"/>
    </row>
    <row r="62" spans="1:29" ht="15.75" customHeight="1">
      <c r="A62" s="302"/>
      <c r="B62" s="100"/>
      <c r="C62" s="293"/>
      <c r="D62" s="294"/>
      <c r="E62" s="101"/>
      <c r="F62" s="102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307"/>
      <c r="S62" s="47"/>
      <c r="T62" s="48"/>
      <c r="U62" s="111"/>
      <c r="V62" s="112"/>
      <c r="W62" s="113"/>
      <c r="X62" s="116"/>
      <c r="Y62" s="295"/>
      <c r="Z62" s="296"/>
      <c r="AA62" s="117"/>
      <c r="AB62" s="110"/>
      <c r="AC62" s="291"/>
    </row>
    <row r="63" spans="1:29" ht="15.75" customHeight="1">
      <c r="A63" s="302"/>
      <c r="B63" s="100"/>
      <c r="C63" s="293"/>
      <c r="D63" s="294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07"/>
      <c r="S63" s="47"/>
      <c r="T63" s="48"/>
      <c r="U63" s="111"/>
      <c r="V63" s="112"/>
      <c r="W63" s="113"/>
      <c r="X63" s="116"/>
      <c r="Y63" s="295"/>
      <c r="Z63" s="296"/>
      <c r="AA63" s="117"/>
      <c r="AB63" s="110"/>
      <c r="AC63" s="291"/>
    </row>
    <row r="64" spans="1:29" ht="15.75" customHeight="1">
      <c r="A64" s="302"/>
      <c r="B64" s="100"/>
      <c r="C64" s="293"/>
      <c r="D64" s="294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07"/>
      <c r="S64" s="47"/>
      <c r="T64" s="48"/>
      <c r="U64" s="111"/>
      <c r="V64" s="112"/>
      <c r="W64" s="113"/>
      <c r="X64" s="116"/>
      <c r="Y64" s="295"/>
      <c r="Z64" s="296"/>
      <c r="AA64" s="117"/>
      <c r="AB64" s="110"/>
      <c r="AC64" s="291"/>
    </row>
    <row r="65" spans="1:29" ht="15.75" customHeight="1">
      <c r="A65" s="302"/>
      <c r="B65" s="100"/>
      <c r="C65" s="293"/>
      <c r="D65" s="294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07"/>
      <c r="S65" s="47"/>
      <c r="T65" s="48"/>
      <c r="U65" s="111"/>
      <c r="V65" s="112"/>
      <c r="W65" s="113"/>
      <c r="X65" s="116"/>
      <c r="Y65" s="295"/>
      <c r="Z65" s="296"/>
      <c r="AA65" s="117"/>
      <c r="AB65" s="110"/>
      <c r="AC65" s="291"/>
    </row>
    <row r="66" spans="1:29" ht="15.75" customHeight="1">
      <c r="A66" s="302"/>
      <c r="B66" s="100"/>
      <c r="C66" s="293"/>
      <c r="D66" s="294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07"/>
      <c r="S66" s="47"/>
      <c r="T66" s="48"/>
      <c r="U66" s="111"/>
      <c r="V66" s="112"/>
      <c r="W66" s="126"/>
      <c r="X66" s="127"/>
      <c r="Y66" s="295"/>
      <c r="Z66" s="296"/>
      <c r="AA66" s="117"/>
      <c r="AB66" s="110"/>
      <c r="AC66" s="291"/>
    </row>
    <row r="67" spans="1:29" ht="15.75" customHeight="1">
      <c r="A67" s="302"/>
      <c r="B67" s="100"/>
      <c r="C67" s="293"/>
      <c r="D67" s="294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07"/>
      <c r="S67" s="47"/>
      <c r="T67" s="48"/>
      <c r="U67" s="111"/>
      <c r="V67" s="112"/>
      <c r="W67" s="126"/>
      <c r="X67" s="127"/>
      <c r="Y67" s="295"/>
      <c r="Z67" s="296"/>
      <c r="AA67" s="117"/>
      <c r="AB67" s="110"/>
      <c r="AC67" s="291"/>
    </row>
    <row r="68" spans="1:29" ht="15.75" customHeight="1">
      <c r="A68" s="302"/>
      <c r="B68" s="100"/>
      <c r="C68" s="293"/>
      <c r="D68" s="294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07"/>
      <c r="S68" s="47"/>
      <c r="T68" s="48"/>
      <c r="U68" s="111"/>
      <c r="V68" s="112"/>
      <c r="W68" s="126"/>
      <c r="X68" s="127"/>
      <c r="Y68" s="295"/>
      <c r="Z68" s="296"/>
      <c r="AA68" s="117"/>
      <c r="AB68" s="110"/>
      <c r="AC68" s="291"/>
    </row>
    <row r="69" spans="1:29" ht="15.75" customHeight="1">
      <c r="A69" s="302"/>
      <c r="B69" s="100"/>
      <c r="C69" s="293"/>
      <c r="D69" s="294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07"/>
      <c r="S69" s="47"/>
      <c r="T69" s="48"/>
      <c r="U69" s="111"/>
      <c r="V69" s="112"/>
      <c r="W69" s="126"/>
      <c r="X69" s="127"/>
      <c r="Y69" s="295"/>
      <c r="Z69" s="296"/>
      <c r="AA69" s="117"/>
      <c r="AB69" s="110"/>
      <c r="AC69" s="291"/>
    </row>
    <row r="70" spans="1:29" ht="15.75" customHeight="1">
      <c r="A70" s="302"/>
      <c r="B70" s="100"/>
      <c r="C70" s="293"/>
      <c r="D70" s="294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07"/>
      <c r="S70" s="47"/>
      <c r="T70" s="48"/>
      <c r="U70" s="111"/>
      <c r="V70" s="112"/>
      <c r="W70" s="126"/>
      <c r="X70" s="127"/>
      <c r="Y70" s="295"/>
      <c r="Z70" s="296"/>
      <c r="AA70" s="117"/>
      <c r="AB70" s="110"/>
      <c r="AC70" s="291"/>
    </row>
    <row r="71" spans="1:29" ht="15.75" customHeight="1">
      <c r="A71" s="302"/>
      <c r="B71" s="100"/>
      <c r="C71" s="293"/>
      <c r="D71" s="294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07"/>
      <c r="S71" s="119"/>
      <c r="T71" s="120"/>
      <c r="U71" s="130"/>
      <c r="V71" s="131"/>
      <c r="W71" s="126"/>
      <c r="X71" s="127"/>
      <c r="Y71" s="295"/>
      <c r="Z71" s="296"/>
      <c r="AA71" s="165"/>
      <c r="AB71" s="125"/>
      <c r="AC71" s="291"/>
    </row>
    <row r="72" spans="1:29" ht="15.75" customHeight="1" thickBot="1">
      <c r="A72" s="303"/>
      <c r="B72" s="133" t="s">
        <v>117</v>
      </c>
      <c r="C72" s="297"/>
      <c r="D72" s="297"/>
      <c r="E72" s="134"/>
      <c r="F72" s="99"/>
      <c r="G72" s="135"/>
      <c r="H72" s="69"/>
      <c r="I72" s="136">
        <f t="shared" ref="I72:J72" si="30">AVERAGE(I56:I71)</f>
        <v>3</v>
      </c>
      <c r="J72" s="137">
        <f t="shared" si="30"/>
        <v>3450</v>
      </c>
      <c r="K72" s="138">
        <f t="shared" ref="K72" si="31">J72/I72</f>
        <v>1150</v>
      </c>
      <c r="L72" s="136">
        <f t="shared" ref="L72:M72" si="32">AVERAGE(L56:L71)</f>
        <v>3</v>
      </c>
      <c r="M72" s="137">
        <f t="shared" si="32"/>
        <v>3008.3749853925619</v>
      </c>
      <c r="N72" s="138">
        <f>M72/L72</f>
        <v>1002.7916617975206</v>
      </c>
      <c r="O72" s="139">
        <f>L72-I72</f>
        <v>0</v>
      </c>
      <c r="P72" s="140">
        <f>N72-K72</f>
        <v>-147.20833820247935</v>
      </c>
      <c r="Q72" s="141">
        <f>N72/K72</f>
        <v>0.87199274938914839</v>
      </c>
      <c r="R72" s="308"/>
      <c r="S72" s="142">
        <f>S56</f>
        <v>0.25031249999999999</v>
      </c>
      <c r="T72" s="143">
        <f>INDEX(T56:T71,COUNTA(T56:T71))</f>
        <v>0.48333333333333334</v>
      </c>
      <c r="U72" s="144"/>
      <c r="V72" s="166"/>
      <c r="W72" s="99"/>
      <c r="X72" s="69"/>
      <c r="Y72" s="298"/>
      <c r="Z72" s="299"/>
      <c r="AA72" s="168">
        <f>M72-J72</f>
        <v>-441.62501460743806</v>
      </c>
      <c r="AB72" s="141">
        <f>M72/J72</f>
        <v>0.87199274938914839</v>
      </c>
      <c r="AC72" s="292"/>
    </row>
    <row r="73" spans="1:29" ht="15.75" customHeight="1">
      <c r="A73" s="311" t="s">
        <v>78</v>
      </c>
      <c r="B73" s="114" t="s">
        <v>120</v>
      </c>
      <c r="C73" s="304" t="s">
        <v>135</v>
      </c>
      <c r="D73" s="305"/>
      <c r="E73" s="147">
        <v>25.45</v>
      </c>
      <c r="F73" s="97">
        <v>1032</v>
      </c>
      <c r="G73" s="148">
        <f t="shared" ref="G73:G76" si="33">E73*F73</f>
        <v>26264.399999999998</v>
      </c>
      <c r="H73" s="149"/>
      <c r="I73" s="150">
        <v>4</v>
      </c>
      <c r="J73" s="151">
        <v>3300</v>
      </c>
      <c r="K73" s="152">
        <f>J73/I73</f>
        <v>825</v>
      </c>
      <c r="L73" s="153">
        <v>4</v>
      </c>
      <c r="M73" s="151">
        <f>F73/V73*60</f>
        <v>2923.0527143981103</v>
      </c>
      <c r="N73" s="152">
        <f>M73/L73</f>
        <v>730.76317859952758</v>
      </c>
      <c r="O73" s="154">
        <f>L73-I73</f>
        <v>0</v>
      </c>
      <c r="P73" s="155">
        <f>N73-K73</f>
        <v>-94.236821400472422</v>
      </c>
      <c r="Q73" s="156">
        <f>N73/K73</f>
        <v>0.88577354981760914</v>
      </c>
      <c r="R73" s="306">
        <f>Q89</f>
        <v>0.88829496859584822</v>
      </c>
      <c r="S73" s="157">
        <v>0.29166666666666669</v>
      </c>
      <c r="T73" s="158">
        <v>0.30637731481481484</v>
      </c>
      <c r="U73" s="159"/>
      <c r="V73" s="160">
        <v>21.183333333333341</v>
      </c>
      <c r="W73" s="158"/>
      <c r="X73" s="169"/>
      <c r="Y73" s="309"/>
      <c r="Z73" s="310"/>
      <c r="AA73" s="115">
        <f>M73-J73</f>
        <v>-376.94728560188969</v>
      </c>
      <c r="AB73" s="156">
        <f>M73/J73</f>
        <v>0.88577354981760914</v>
      </c>
      <c r="AC73" s="290">
        <f>AB89</f>
        <v>0.88829496859584822</v>
      </c>
    </row>
    <row r="74" spans="1:29" ht="15.75" customHeight="1">
      <c r="A74" s="312"/>
      <c r="B74" s="100" t="s">
        <v>120</v>
      </c>
      <c r="C74" s="293" t="s">
        <v>136</v>
      </c>
      <c r="D74" s="294"/>
      <c r="E74" s="101">
        <v>25.03</v>
      </c>
      <c r="F74" s="102">
        <v>1760</v>
      </c>
      <c r="G74" s="103">
        <f t="shared" si="33"/>
        <v>44052.800000000003</v>
      </c>
      <c r="H74" s="26"/>
      <c r="I74" s="104">
        <v>4</v>
      </c>
      <c r="J74" s="105">
        <v>3300</v>
      </c>
      <c r="K74" s="106">
        <f t="shared" si="29"/>
        <v>825</v>
      </c>
      <c r="L74" s="107">
        <v>4</v>
      </c>
      <c r="M74" s="105">
        <f>F74/V74*60</f>
        <v>2923.8578680203118</v>
      </c>
      <c r="N74" s="106">
        <f>M74/L74</f>
        <v>730.96446700507795</v>
      </c>
      <c r="O74" s="108">
        <f>L74-I74</f>
        <v>0</v>
      </c>
      <c r="P74" s="109">
        <f>N74-K74</f>
        <v>-94.03553299492205</v>
      </c>
      <c r="Q74" s="110">
        <f>N74/K74</f>
        <v>0.88601753576373088</v>
      </c>
      <c r="R74" s="307"/>
      <c r="S74" s="47">
        <v>0.31666666666666671</v>
      </c>
      <c r="T74" s="48">
        <v>0.34174768518518517</v>
      </c>
      <c r="U74" s="111">
        <v>14.816666666666691</v>
      </c>
      <c r="V74" s="112">
        <v>36.116666666666582</v>
      </c>
      <c r="W74" s="113"/>
      <c r="X74" s="13"/>
      <c r="Y74" s="295"/>
      <c r="Z74" s="296"/>
      <c r="AA74" s="117">
        <f>M74-J74</f>
        <v>-376.1421319796882</v>
      </c>
      <c r="AB74" s="110">
        <f>M74/J74</f>
        <v>0.88601753576373088</v>
      </c>
      <c r="AC74" s="291"/>
    </row>
    <row r="75" spans="1:29" ht="15.75" customHeight="1">
      <c r="A75" s="312"/>
      <c r="B75" s="100" t="s">
        <v>120</v>
      </c>
      <c r="C75" s="293" t="s">
        <v>137</v>
      </c>
      <c r="D75" s="294"/>
      <c r="E75" s="101">
        <v>24.82</v>
      </c>
      <c r="F75" s="102">
        <v>1975</v>
      </c>
      <c r="G75" s="103">
        <f t="shared" si="33"/>
        <v>49019.5</v>
      </c>
      <c r="H75" s="26"/>
      <c r="I75" s="104">
        <v>4</v>
      </c>
      <c r="J75" s="105">
        <v>3300</v>
      </c>
      <c r="K75" s="106">
        <f t="shared" si="29"/>
        <v>825</v>
      </c>
      <c r="L75" s="107">
        <v>4</v>
      </c>
      <c r="M75" s="105">
        <f>F75/V75*60</f>
        <v>2924.7223364870447</v>
      </c>
      <c r="N75" s="106">
        <f>M75/L75</f>
        <v>731.18058412176117</v>
      </c>
      <c r="O75" s="108">
        <f>L75-I75</f>
        <v>0</v>
      </c>
      <c r="P75" s="109">
        <f>N75-K75</f>
        <v>-93.819415878238829</v>
      </c>
      <c r="Q75" s="110">
        <f>N75/K75</f>
        <v>0.88627949590516508</v>
      </c>
      <c r="R75" s="307"/>
      <c r="S75" s="47">
        <v>0.35241898148148149</v>
      </c>
      <c r="T75" s="48">
        <v>0.38055555555555554</v>
      </c>
      <c r="U75" s="111">
        <v>15.366666666666697</v>
      </c>
      <c r="V75" s="112">
        <v>40.51666666666663</v>
      </c>
      <c r="W75" s="113"/>
      <c r="X75" s="13"/>
      <c r="Y75" s="295"/>
      <c r="Z75" s="296"/>
      <c r="AA75" s="117">
        <f>M75-J75</f>
        <v>-375.27766351295531</v>
      </c>
      <c r="AB75" s="110">
        <f>M75/J75</f>
        <v>0.88627949590516508</v>
      </c>
      <c r="AC75" s="291"/>
    </row>
    <row r="76" spans="1:29" ht="15.75" customHeight="1">
      <c r="A76" s="312"/>
      <c r="B76" s="100" t="s">
        <v>120</v>
      </c>
      <c r="C76" s="293" t="s">
        <v>138</v>
      </c>
      <c r="D76" s="294"/>
      <c r="E76" s="101">
        <v>30</v>
      </c>
      <c r="F76" s="102">
        <v>3139</v>
      </c>
      <c r="G76" s="103">
        <f t="shared" si="33"/>
        <v>94170</v>
      </c>
      <c r="H76" s="26"/>
      <c r="I76" s="104">
        <v>3</v>
      </c>
      <c r="J76" s="105">
        <v>3000</v>
      </c>
      <c r="K76" s="106">
        <f t="shared" si="29"/>
        <v>1000</v>
      </c>
      <c r="L76" s="107">
        <v>3</v>
      </c>
      <c r="M76" s="105">
        <f>F76/V76*60</f>
        <v>2687.3721759809755</v>
      </c>
      <c r="N76" s="106">
        <f>M76/L76</f>
        <v>895.79072532699183</v>
      </c>
      <c r="O76" s="108">
        <f>L76-I76</f>
        <v>0</v>
      </c>
      <c r="P76" s="109">
        <f>N76-K76</f>
        <v>-104.20927467300817</v>
      </c>
      <c r="Q76" s="110">
        <f>N76/K76</f>
        <v>0.89579072532699189</v>
      </c>
      <c r="R76" s="307"/>
      <c r="S76" s="47">
        <v>0.39097222222222222</v>
      </c>
      <c r="T76" s="48">
        <v>0.43964120370370369</v>
      </c>
      <c r="U76" s="111">
        <v>15.000000000000027</v>
      </c>
      <c r="V76" s="112">
        <v>70.083333333333314</v>
      </c>
      <c r="W76" s="113"/>
      <c r="X76" s="116"/>
      <c r="Y76" s="295"/>
      <c r="Z76" s="296"/>
      <c r="AA76" s="117">
        <f>M76-J76</f>
        <v>-312.6278240190245</v>
      </c>
      <c r="AB76" s="110">
        <f>M76/J76</f>
        <v>0.89579072532699189</v>
      </c>
      <c r="AC76" s="291"/>
    </row>
    <row r="77" spans="1:29" ht="15.75" customHeight="1">
      <c r="A77" s="312"/>
      <c r="B77" s="100"/>
      <c r="C77" s="293"/>
      <c r="D77" s="294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307"/>
      <c r="S77" s="47"/>
      <c r="T77" s="48"/>
      <c r="U77" s="111"/>
      <c r="V77" s="112"/>
      <c r="W77" s="113"/>
      <c r="X77" s="116"/>
      <c r="Y77" s="295"/>
      <c r="Z77" s="296"/>
      <c r="AA77" s="117"/>
      <c r="AB77" s="110"/>
      <c r="AC77" s="291"/>
    </row>
    <row r="78" spans="1:29" ht="15.75" customHeight="1">
      <c r="A78" s="312"/>
      <c r="B78" s="100"/>
      <c r="C78" s="293"/>
      <c r="D78" s="294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07"/>
      <c r="S78" s="47"/>
      <c r="T78" s="48"/>
      <c r="U78" s="111"/>
      <c r="V78" s="112"/>
      <c r="W78" s="113"/>
      <c r="X78" s="50"/>
      <c r="Y78" s="295"/>
      <c r="Z78" s="296"/>
      <c r="AA78" s="117"/>
      <c r="AB78" s="110"/>
      <c r="AC78" s="291"/>
    </row>
    <row r="79" spans="1:29" ht="15.75" customHeight="1">
      <c r="A79" s="312"/>
      <c r="B79" s="100"/>
      <c r="C79" s="293"/>
      <c r="D79" s="294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307"/>
      <c r="S79" s="47"/>
      <c r="T79" s="48"/>
      <c r="U79" s="111"/>
      <c r="V79" s="112"/>
      <c r="W79" s="113"/>
      <c r="X79" s="116"/>
      <c r="Y79" s="295"/>
      <c r="Z79" s="296"/>
      <c r="AA79" s="117"/>
      <c r="AB79" s="110"/>
      <c r="AC79" s="291"/>
    </row>
    <row r="80" spans="1:29" ht="15.75" customHeight="1">
      <c r="A80" s="312"/>
      <c r="B80" s="100"/>
      <c r="C80" s="293"/>
      <c r="D80" s="294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07"/>
      <c r="S80" s="47"/>
      <c r="T80" s="48"/>
      <c r="U80" s="111"/>
      <c r="V80" s="112"/>
      <c r="W80" s="113"/>
      <c r="X80" s="116"/>
      <c r="Y80" s="295"/>
      <c r="Z80" s="296"/>
      <c r="AA80" s="117"/>
      <c r="AB80" s="110"/>
      <c r="AC80" s="291"/>
    </row>
    <row r="81" spans="1:29" ht="15.75" customHeight="1">
      <c r="A81" s="312"/>
      <c r="B81" s="100"/>
      <c r="C81" s="293"/>
      <c r="D81" s="294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07"/>
      <c r="S81" s="47"/>
      <c r="T81" s="48"/>
      <c r="U81" s="111"/>
      <c r="V81" s="112"/>
      <c r="W81" s="126"/>
      <c r="X81" s="127"/>
      <c r="Y81" s="295"/>
      <c r="Z81" s="296"/>
      <c r="AA81" s="117"/>
      <c r="AB81" s="110"/>
      <c r="AC81" s="291"/>
    </row>
    <row r="82" spans="1:29" ht="15.75" customHeight="1">
      <c r="A82" s="312"/>
      <c r="B82" s="100"/>
      <c r="C82" s="293"/>
      <c r="D82" s="294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07"/>
      <c r="S82" s="47"/>
      <c r="T82" s="48"/>
      <c r="U82" s="111"/>
      <c r="V82" s="112"/>
      <c r="W82" s="126"/>
      <c r="X82" s="127"/>
      <c r="Y82" s="295"/>
      <c r="Z82" s="296"/>
      <c r="AA82" s="117"/>
      <c r="AB82" s="110"/>
      <c r="AC82" s="291"/>
    </row>
    <row r="83" spans="1:29" ht="15.75" customHeight="1">
      <c r="A83" s="312"/>
      <c r="B83" s="100"/>
      <c r="C83" s="293"/>
      <c r="D83" s="294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07"/>
      <c r="S83" s="47"/>
      <c r="T83" s="48"/>
      <c r="U83" s="111"/>
      <c r="V83" s="112"/>
      <c r="W83" s="126"/>
      <c r="X83" s="127"/>
      <c r="Y83" s="295"/>
      <c r="Z83" s="296"/>
      <c r="AA83" s="117"/>
      <c r="AB83" s="110"/>
      <c r="AC83" s="291"/>
    </row>
    <row r="84" spans="1:29" ht="15.75" customHeight="1">
      <c r="A84" s="312"/>
      <c r="B84" s="100"/>
      <c r="C84" s="293"/>
      <c r="D84" s="294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07"/>
      <c r="S84" s="47"/>
      <c r="T84" s="48"/>
      <c r="U84" s="111"/>
      <c r="V84" s="112"/>
      <c r="W84" s="126"/>
      <c r="X84" s="127"/>
      <c r="Y84" s="295"/>
      <c r="Z84" s="296"/>
      <c r="AA84" s="117"/>
      <c r="AB84" s="110"/>
      <c r="AC84" s="291"/>
    </row>
    <row r="85" spans="1:29" ht="15.75" customHeight="1">
      <c r="A85" s="312"/>
      <c r="B85" s="100"/>
      <c r="C85" s="293"/>
      <c r="D85" s="294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07"/>
      <c r="S85" s="47"/>
      <c r="T85" s="48"/>
      <c r="U85" s="111"/>
      <c r="V85" s="112"/>
      <c r="W85" s="126"/>
      <c r="X85" s="127"/>
      <c r="Y85" s="295"/>
      <c r="Z85" s="296"/>
      <c r="AA85" s="117"/>
      <c r="AB85" s="110"/>
      <c r="AC85" s="291"/>
    </row>
    <row r="86" spans="1:29" ht="15.75" customHeight="1">
      <c r="A86" s="312"/>
      <c r="B86" s="100"/>
      <c r="C86" s="293"/>
      <c r="D86" s="294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07"/>
      <c r="S86" s="47"/>
      <c r="T86" s="48"/>
      <c r="U86" s="111"/>
      <c r="V86" s="112"/>
      <c r="W86" s="126"/>
      <c r="X86" s="127"/>
      <c r="Y86" s="295"/>
      <c r="Z86" s="296"/>
      <c r="AA86" s="117"/>
      <c r="AB86" s="110"/>
      <c r="AC86" s="291"/>
    </row>
    <row r="87" spans="1:29" ht="15.75" customHeight="1">
      <c r="A87" s="312"/>
      <c r="B87" s="100"/>
      <c r="C87" s="293"/>
      <c r="D87" s="294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07"/>
      <c r="S87" s="47"/>
      <c r="T87" s="48"/>
      <c r="U87" s="111"/>
      <c r="V87" s="112"/>
      <c r="W87" s="126"/>
      <c r="X87" s="127"/>
      <c r="Y87" s="295"/>
      <c r="Z87" s="296"/>
      <c r="AA87" s="117"/>
      <c r="AB87" s="110"/>
      <c r="AC87" s="291"/>
    </row>
    <row r="88" spans="1:29" ht="15.75" customHeight="1">
      <c r="A88" s="312"/>
      <c r="B88" s="100"/>
      <c r="C88" s="293"/>
      <c r="D88" s="294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07"/>
      <c r="S88" s="119"/>
      <c r="T88" s="120"/>
      <c r="U88" s="130"/>
      <c r="V88" s="131"/>
      <c r="W88" s="126"/>
      <c r="X88" s="127"/>
      <c r="Y88" s="295"/>
      <c r="Z88" s="296"/>
      <c r="AA88" s="165"/>
      <c r="AB88" s="125"/>
      <c r="AC88" s="291"/>
    </row>
    <row r="89" spans="1:29" ht="15.75" customHeight="1" thickBot="1">
      <c r="A89" s="313"/>
      <c r="B89" s="133" t="s">
        <v>117</v>
      </c>
      <c r="C89" s="297"/>
      <c r="D89" s="297"/>
      <c r="E89" s="134"/>
      <c r="F89" s="167"/>
      <c r="G89" s="135"/>
      <c r="H89" s="69"/>
      <c r="I89" s="136">
        <f t="shared" ref="I89:J89" si="34">AVERAGE(I73:I88)</f>
        <v>3.75</v>
      </c>
      <c r="J89" s="137">
        <f t="shared" si="34"/>
        <v>3225</v>
      </c>
      <c r="K89" s="138">
        <f t="shared" ref="K89" si="35">J89/I89</f>
        <v>860</v>
      </c>
      <c r="L89" s="136">
        <f t="shared" ref="L89:M89" si="36">AVERAGE(L73:L88)</f>
        <v>3.75</v>
      </c>
      <c r="M89" s="137">
        <f t="shared" si="36"/>
        <v>2864.7512737216107</v>
      </c>
      <c r="N89" s="138">
        <f>M89/L89</f>
        <v>763.93367299242948</v>
      </c>
      <c r="O89" s="139">
        <f>L89-I89</f>
        <v>0</v>
      </c>
      <c r="P89" s="140">
        <f>N89-K89</f>
        <v>-96.066327007570521</v>
      </c>
      <c r="Q89" s="141">
        <f>N89/K89</f>
        <v>0.88829496859584822</v>
      </c>
      <c r="R89" s="308"/>
      <c r="S89" s="142">
        <f>S73</f>
        <v>0.29166666666666669</v>
      </c>
      <c r="T89" s="143">
        <f>INDEX(T73:T88,COUNTA(T73:T88))</f>
        <v>0.43964120370370369</v>
      </c>
      <c r="U89" s="144"/>
      <c r="V89" s="166"/>
      <c r="W89" s="167"/>
      <c r="X89" s="138"/>
      <c r="Y89" s="298"/>
      <c r="Z89" s="299"/>
      <c r="AA89" s="168">
        <f>M89-J89</f>
        <v>-360.24872627838931</v>
      </c>
      <c r="AB89" s="141">
        <f>M89/J89</f>
        <v>0.88829496859584822</v>
      </c>
      <c r="AC89" s="292"/>
    </row>
    <row r="90" spans="1:29" ht="15.75" customHeight="1">
      <c r="A90" s="300" t="s">
        <v>139</v>
      </c>
      <c r="B90" s="114" t="s">
        <v>114</v>
      </c>
      <c r="C90" s="304" t="s">
        <v>140</v>
      </c>
      <c r="D90" s="305"/>
      <c r="E90" s="147">
        <v>25.64</v>
      </c>
      <c r="F90" s="97">
        <v>1526</v>
      </c>
      <c r="G90" s="148">
        <f t="shared" ref="G90:G93" si="37">E90*F90</f>
        <v>39126.639999999999</v>
      </c>
      <c r="H90" s="149"/>
      <c r="I90" s="150">
        <v>11</v>
      </c>
      <c r="J90" s="151">
        <v>3600</v>
      </c>
      <c r="K90" s="152">
        <f>J90/I90</f>
        <v>327.27272727272725</v>
      </c>
      <c r="L90" s="153">
        <v>11</v>
      </c>
      <c r="M90" s="151">
        <f>F90/V90*60</f>
        <v>3153.6165327210151</v>
      </c>
      <c r="N90" s="152">
        <f>M90/L90</f>
        <v>286.69241206554682</v>
      </c>
      <c r="O90" s="154">
        <f>L90-I90</f>
        <v>0</v>
      </c>
      <c r="P90" s="155">
        <f>N90-K90</f>
        <v>-40.580315207180433</v>
      </c>
      <c r="Q90" s="156">
        <f>N90/K90</f>
        <v>0.87600459242250417</v>
      </c>
      <c r="R90" s="306">
        <f>Q106</f>
        <v>0.86820783070107954</v>
      </c>
      <c r="S90" s="157">
        <v>0.70833333333333337</v>
      </c>
      <c r="T90" s="158">
        <v>0.72849537037037038</v>
      </c>
      <c r="U90" s="159"/>
      <c r="V90" s="160">
        <v>29.033333333333289</v>
      </c>
      <c r="W90" s="158"/>
      <c r="X90" s="169"/>
      <c r="Y90" s="309"/>
      <c r="Z90" s="310"/>
      <c r="AA90" s="115">
        <f>M90-J90</f>
        <v>-446.38346727898488</v>
      </c>
      <c r="AB90" s="156">
        <f>M90/J90</f>
        <v>0.87600459242250417</v>
      </c>
      <c r="AC90" s="290">
        <f>AB106</f>
        <v>0.86820783070107954</v>
      </c>
    </row>
    <row r="91" spans="1:29" ht="15.75" customHeight="1">
      <c r="A91" s="301"/>
      <c r="B91" s="100" t="s">
        <v>114</v>
      </c>
      <c r="C91" s="293" t="s">
        <v>141</v>
      </c>
      <c r="D91" s="294"/>
      <c r="E91" s="101">
        <v>29.52</v>
      </c>
      <c r="F91" s="102">
        <v>1870</v>
      </c>
      <c r="G91" s="103">
        <f t="shared" si="37"/>
        <v>55202.400000000001</v>
      </c>
      <c r="H91" s="26"/>
      <c r="I91" s="104">
        <v>17</v>
      </c>
      <c r="J91" s="105">
        <v>3600</v>
      </c>
      <c r="K91" s="106">
        <f t="shared" si="29"/>
        <v>211.76470588235293</v>
      </c>
      <c r="L91" s="107">
        <v>17</v>
      </c>
      <c r="M91" s="105">
        <f>F91/V91*60</f>
        <v>3118.1102362204792</v>
      </c>
      <c r="N91" s="106">
        <f>M91/L91</f>
        <v>183.41824918943996</v>
      </c>
      <c r="O91" s="108">
        <f>L91-I91</f>
        <v>0</v>
      </c>
      <c r="P91" s="109">
        <f>N91-K91</f>
        <v>-28.346456692912966</v>
      </c>
      <c r="Q91" s="110">
        <f>N91/K91</f>
        <v>0.86614173228346658</v>
      </c>
      <c r="R91" s="307"/>
      <c r="S91" s="47">
        <v>0.73195601851851855</v>
      </c>
      <c r="T91" s="48">
        <v>0.75694444444444442</v>
      </c>
      <c r="U91" s="111">
        <v>4.9833333333333663</v>
      </c>
      <c r="V91" s="112">
        <v>35.983333333333256</v>
      </c>
      <c r="W91" s="113"/>
      <c r="X91" s="13"/>
      <c r="Y91" s="295"/>
      <c r="Z91" s="296"/>
      <c r="AA91" s="117">
        <f>M91-J91</f>
        <v>-481.88976377952076</v>
      </c>
      <c r="AB91" s="110">
        <f>M91/J91</f>
        <v>0.86614173228346647</v>
      </c>
      <c r="AC91" s="291"/>
    </row>
    <row r="92" spans="1:29" ht="15.75" customHeight="1">
      <c r="A92" s="301"/>
      <c r="B92" s="100" t="s">
        <v>114</v>
      </c>
      <c r="C92" s="293" t="s">
        <v>142</v>
      </c>
      <c r="D92" s="294"/>
      <c r="E92" s="101">
        <v>29.85</v>
      </c>
      <c r="F92" s="102">
        <v>2019</v>
      </c>
      <c r="G92" s="103">
        <f t="shared" si="37"/>
        <v>60267.15</v>
      </c>
      <c r="H92" s="26"/>
      <c r="I92" s="104">
        <v>17</v>
      </c>
      <c r="J92" s="105">
        <v>3600</v>
      </c>
      <c r="K92" s="106">
        <f t="shared" si="29"/>
        <v>211.76470588235293</v>
      </c>
      <c r="L92" s="107">
        <v>17</v>
      </c>
      <c r="M92" s="105">
        <f>F92/V92*60</f>
        <v>3116.8096054888547</v>
      </c>
      <c r="N92" s="106">
        <f>M92/L92</f>
        <v>183.34174149934438</v>
      </c>
      <c r="O92" s="108">
        <f>L92-I92</f>
        <v>0</v>
      </c>
      <c r="P92" s="109">
        <f>N92-K92</f>
        <v>-28.422964383008548</v>
      </c>
      <c r="Q92" s="110">
        <f>N92/K92</f>
        <v>0.86578044596912629</v>
      </c>
      <c r="R92" s="307"/>
      <c r="S92" s="47">
        <v>0.76050925925925927</v>
      </c>
      <c r="T92" s="48">
        <v>0.78749999999999998</v>
      </c>
      <c r="U92" s="111">
        <v>5.1333333333333897</v>
      </c>
      <c r="V92" s="112">
        <v>38.866666666666617</v>
      </c>
      <c r="W92" s="113"/>
      <c r="X92" s="13"/>
      <c r="Y92" s="295"/>
      <c r="Z92" s="296"/>
      <c r="AA92" s="117">
        <f>M92-J92</f>
        <v>-483.19039451114531</v>
      </c>
      <c r="AB92" s="110">
        <f>M92/J92</f>
        <v>0.86578044596912629</v>
      </c>
      <c r="AC92" s="291"/>
    </row>
    <row r="93" spans="1:29" ht="15.75" customHeight="1">
      <c r="A93" s="301"/>
      <c r="B93" s="100" t="s">
        <v>120</v>
      </c>
      <c r="C93" s="293" t="s">
        <v>143</v>
      </c>
      <c r="D93" s="294"/>
      <c r="E93" s="101">
        <v>28.57</v>
      </c>
      <c r="F93" s="102">
        <v>1767</v>
      </c>
      <c r="G93" s="103">
        <f t="shared" si="37"/>
        <v>50483.19</v>
      </c>
      <c r="H93" s="26"/>
      <c r="I93" s="104">
        <v>12</v>
      </c>
      <c r="J93" s="105">
        <v>3600</v>
      </c>
      <c r="K93" s="106">
        <f t="shared" si="29"/>
        <v>300</v>
      </c>
      <c r="L93" s="107">
        <v>12</v>
      </c>
      <c r="M93" s="105">
        <f>F93/V93*60</f>
        <v>3113.656387665194</v>
      </c>
      <c r="N93" s="106">
        <f>M93/L93</f>
        <v>259.47136563876614</v>
      </c>
      <c r="O93" s="108">
        <f>L93-I93</f>
        <v>0</v>
      </c>
      <c r="P93" s="109">
        <f>N93-K93</f>
        <v>-40.528634361233856</v>
      </c>
      <c r="Q93" s="110">
        <f>N93/K93</f>
        <v>0.86490455212922046</v>
      </c>
      <c r="R93" s="307"/>
      <c r="S93" s="47">
        <v>0.79097222222222219</v>
      </c>
      <c r="T93" s="48">
        <v>0.81461805555555555</v>
      </c>
      <c r="U93" s="111">
        <v>4.9999999999999822</v>
      </c>
      <c r="V93" s="112">
        <v>34.050000000000047</v>
      </c>
      <c r="W93" s="113"/>
      <c r="X93" s="116"/>
      <c r="Y93" s="295"/>
      <c r="Z93" s="296"/>
      <c r="AA93" s="117">
        <f>M93-J93</f>
        <v>-486.34361233480604</v>
      </c>
      <c r="AB93" s="110">
        <f>M93/J93</f>
        <v>0.86490455212922057</v>
      </c>
      <c r="AC93" s="291"/>
    </row>
    <row r="94" spans="1:29" ht="15.75" customHeight="1">
      <c r="A94" s="302"/>
      <c r="B94" s="100"/>
      <c r="C94" s="293"/>
      <c r="D94" s="294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307"/>
      <c r="S94" s="47"/>
      <c r="T94" s="48"/>
      <c r="U94" s="111"/>
      <c r="V94" s="112"/>
      <c r="W94" s="113"/>
      <c r="X94" s="116"/>
      <c r="Y94" s="295"/>
      <c r="Z94" s="296"/>
      <c r="AA94" s="117"/>
      <c r="AB94" s="110"/>
      <c r="AC94" s="291"/>
    </row>
    <row r="95" spans="1:29" ht="15.75" customHeight="1">
      <c r="A95" s="302"/>
      <c r="B95" s="100"/>
      <c r="C95" s="293"/>
      <c r="D95" s="294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07"/>
      <c r="S95" s="47"/>
      <c r="T95" s="48"/>
      <c r="U95" s="111"/>
      <c r="V95" s="112"/>
      <c r="W95" s="113"/>
      <c r="X95" s="50"/>
      <c r="Y95" s="295"/>
      <c r="Z95" s="296"/>
      <c r="AA95" s="117"/>
      <c r="AB95" s="110"/>
      <c r="AC95" s="291"/>
    </row>
    <row r="96" spans="1:29" ht="15.75" customHeight="1">
      <c r="A96" s="302"/>
      <c r="B96" s="100"/>
      <c r="C96" s="293"/>
      <c r="D96" s="294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307"/>
      <c r="S96" s="47"/>
      <c r="T96" s="48"/>
      <c r="U96" s="111"/>
      <c r="V96" s="112"/>
      <c r="W96" s="113"/>
      <c r="X96" s="116"/>
      <c r="Y96" s="295"/>
      <c r="Z96" s="296"/>
      <c r="AA96" s="117"/>
      <c r="AB96" s="110"/>
      <c r="AC96" s="291"/>
    </row>
    <row r="97" spans="1:29" ht="15.75" customHeight="1">
      <c r="A97" s="302"/>
      <c r="B97" s="100"/>
      <c r="C97" s="293"/>
      <c r="D97" s="294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07"/>
      <c r="S97" s="47"/>
      <c r="T97" s="48"/>
      <c r="U97" s="111"/>
      <c r="V97" s="112"/>
      <c r="W97" s="113"/>
      <c r="X97" s="116"/>
      <c r="Y97" s="295"/>
      <c r="Z97" s="296"/>
      <c r="AA97" s="117"/>
      <c r="AB97" s="110"/>
      <c r="AC97" s="291"/>
    </row>
    <row r="98" spans="1:29" ht="15.75" customHeight="1">
      <c r="A98" s="302"/>
      <c r="B98" s="100"/>
      <c r="C98" s="293"/>
      <c r="D98" s="294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07"/>
      <c r="S98" s="47"/>
      <c r="T98" s="48"/>
      <c r="U98" s="111"/>
      <c r="V98" s="112"/>
      <c r="W98" s="126"/>
      <c r="X98" s="127"/>
      <c r="Y98" s="295"/>
      <c r="Z98" s="296"/>
      <c r="AA98" s="117"/>
      <c r="AB98" s="110"/>
      <c r="AC98" s="291"/>
    </row>
    <row r="99" spans="1:29" ht="15.75" customHeight="1">
      <c r="A99" s="302"/>
      <c r="B99" s="100"/>
      <c r="C99" s="293"/>
      <c r="D99" s="294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07"/>
      <c r="S99" s="47"/>
      <c r="T99" s="48"/>
      <c r="U99" s="111"/>
      <c r="V99" s="112"/>
      <c r="W99" s="126"/>
      <c r="X99" s="127"/>
      <c r="Y99" s="295"/>
      <c r="Z99" s="296"/>
      <c r="AA99" s="117"/>
      <c r="AB99" s="110"/>
      <c r="AC99" s="291"/>
    </row>
    <row r="100" spans="1:29" ht="15.75" customHeight="1">
      <c r="A100" s="302"/>
      <c r="B100" s="100"/>
      <c r="C100" s="293"/>
      <c r="D100" s="294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07"/>
      <c r="S100" s="47"/>
      <c r="T100" s="48"/>
      <c r="U100" s="111"/>
      <c r="V100" s="112"/>
      <c r="W100" s="126"/>
      <c r="X100" s="127"/>
      <c r="Y100" s="295"/>
      <c r="Z100" s="296"/>
      <c r="AA100" s="117"/>
      <c r="AB100" s="110"/>
      <c r="AC100" s="291"/>
    </row>
    <row r="101" spans="1:29" ht="15.75" customHeight="1">
      <c r="A101" s="302"/>
      <c r="B101" s="100"/>
      <c r="C101" s="293"/>
      <c r="D101" s="294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07"/>
      <c r="S101" s="47"/>
      <c r="T101" s="48"/>
      <c r="U101" s="111"/>
      <c r="V101" s="112"/>
      <c r="W101" s="126"/>
      <c r="X101" s="127"/>
      <c r="Y101" s="295"/>
      <c r="Z101" s="296"/>
      <c r="AA101" s="117"/>
      <c r="AB101" s="110"/>
      <c r="AC101" s="291"/>
    </row>
    <row r="102" spans="1:29" ht="15.75" customHeight="1">
      <c r="A102" s="302"/>
      <c r="B102" s="100"/>
      <c r="C102" s="293"/>
      <c r="D102" s="294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07"/>
      <c r="S102" s="47"/>
      <c r="T102" s="48"/>
      <c r="U102" s="111"/>
      <c r="V102" s="112"/>
      <c r="W102" s="126"/>
      <c r="X102" s="127"/>
      <c r="Y102" s="295"/>
      <c r="Z102" s="296"/>
      <c r="AA102" s="117"/>
      <c r="AB102" s="110"/>
      <c r="AC102" s="291"/>
    </row>
    <row r="103" spans="1:29" ht="15.75" customHeight="1">
      <c r="A103" s="302"/>
      <c r="B103" s="100"/>
      <c r="C103" s="293"/>
      <c r="D103" s="294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07"/>
      <c r="S103" s="47"/>
      <c r="T103" s="48"/>
      <c r="U103" s="111"/>
      <c r="V103" s="112"/>
      <c r="W103" s="126"/>
      <c r="X103" s="127"/>
      <c r="Y103" s="295"/>
      <c r="Z103" s="296"/>
      <c r="AA103" s="117"/>
      <c r="AB103" s="110"/>
      <c r="AC103" s="291"/>
    </row>
    <row r="104" spans="1:29" ht="15.75" customHeight="1">
      <c r="A104" s="302"/>
      <c r="B104" s="100"/>
      <c r="C104" s="293"/>
      <c r="D104" s="294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07"/>
      <c r="S104" s="47"/>
      <c r="T104" s="48"/>
      <c r="U104" s="111"/>
      <c r="V104" s="112"/>
      <c r="W104" s="126"/>
      <c r="X104" s="127"/>
      <c r="Y104" s="295"/>
      <c r="Z104" s="296"/>
      <c r="AA104" s="117"/>
      <c r="AB104" s="110"/>
      <c r="AC104" s="291"/>
    </row>
    <row r="105" spans="1:29" ht="15.75" customHeight="1">
      <c r="A105" s="302"/>
      <c r="B105" s="100"/>
      <c r="C105" s="293"/>
      <c r="D105" s="294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07"/>
      <c r="S105" s="119"/>
      <c r="T105" s="120"/>
      <c r="U105" s="130"/>
      <c r="V105" s="131"/>
      <c r="W105" s="126"/>
      <c r="X105" s="127"/>
      <c r="Y105" s="295"/>
      <c r="Z105" s="296"/>
      <c r="AA105" s="165"/>
      <c r="AB105" s="125"/>
      <c r="AC105" s="291"/>
    </row>
    <row r="106" spans="1:29" ht="15.75" customHeight="1" thickBot="1">
      <c r="A106" s="303"/>
      <c r="B106" s="133" t="s">
        <v>117</v>
      </c>
      <c r="C106" s="297"/>
      <c r="D106" s="297"/>
      <c r="E106" s="134"/>
      <c r="F106" s="167"/>
      <c r="G106" s="135"/>
      <c r="H106" s="69"/>
      <c r="I106" s="136">
        <f t="shared" ref="I106:J106" si="38">AVERAGE(I90:I105)</f>
        <v>14.25</v>
      </c>
      <c r="J106" s="137">
        <f t="shared" si="38"/>
        <v>3600</v>
      </c>
      <c r="K106" s="138">
        <f t="shared" ref="K106" si="39">J106/I106</f>
        <v>252.63157894736841</v>
      </c>
      <c r="L106" s="136">
        <f t="shared" ref="L106:M106" si="40">AVERAGE(L90:L105)</f>
        <v>14.25</v>
      </c>
      <c r="M106" s="137">
        <f t="shared" si="40"/>
        <v>3125.5481905238862</v>
      </c>
      <c r="N106" s="138">
        <f t="shared" ref="N106:N112" si="41">M106/L106</f>
        <v>219.33671512448325</v>
      </c>
      <c r="O106" s="139">
        <f t="shared" ref="O106:O112" si="42">L106-I106</f>
        <v>0</v>
      </c>
      <c r="P106" s="140">
        <f t="shared" ref="P106:P112" si="43">N106-K106</f>
        <v>-33.294863822885162</v>
      </c>
      <c r="Q106" s="141">
        <f t="shared" ref="Q106:Q112" si="44">N106/K106</f>
        <v>0.86820783070107954</v>
      </c>
      <c r="R106" s="308"/>
      <c r="S106" s="142">
        <f>S90</f>
        <v>0.70833333333333337</v>
      </c>
      <c r="T106" s="143">
        <f>INDEX(T90:T105,COUNTA(T90:T105))</f>
        <v>0.81461805555555555</v>
      </c>
      <c r="U106" s="144"/>
      <c r="V106" s="166"/>
      <c r="W106" s="167"/>
      <c r="X106" s="138"/>
      <c r="Y106" s="298"/>
      <c r="Z106" s="299"/>
      <c r="AA106" s="168">
        <f t="shared" ref="AA106:AA112" si="45">M106-J106</f>
        <v>-474.45180947611379</v>
      </c>
      <c r="AB106" s="141">
        <f t="shared" ref="AB106:AB112" si="46">M106/J106</f>
        <v>0.86820783070107954</v>
      </c>
      <c r="AC106" s="292"/>
    </row>
    <row r="107" spans="1:29" ht="15.75" customHeight="1">
      <c r="A107" s="311" t="s">
        <v>144</v>
      </c>
      <c r="B107" s="114" t="s">
        <v>120</v>
      </c>
      <c r="C107" s="304" t="s">
        <v>150</v>
      </c>
      <c r="D107" s="305"/>
      <c r="E107" s="147">
        <v>17.89</v>
      </c>
      <c r="F107" s="97">
        <v>147</v>
      </c>
      <c r="G107" s="148">
        <f t="shared" ref="G107:G112" si="47">E107*F107</f>
        <v>2629.83</v>
      </c>
      <c r="H107" s="149">
        <v>2</v>
      </c>
      <c r="I107" s="150">
        <v>4</v>
      </c>
      <c r="J107" s="151">
        <v>3300</v>
      </c>
      <c r="K107" s="152">
        <f>J107/I107</f>
        <v>825</v>
      </c>
      <c r="L107" s="153">
        <v>4</v>
      </c>
      <c r="M107" s="151">
        <f t="shared" ref="M107:M112" si="48">F107/V107*60</f>
        <v>2956.4245810055468</v>
      </c>
      <c r="N107" s="152">
        <f t="shared" si="41"/>
        <v>739.10614525138669</v>
      </c>
      <c r="O107" s="154">
        <f t="shared" si="42"/>
        <v>0</v>
      </c>
      <c r="P107" s="155">
        <f t="shared" si="43"/>
        <v>-85.893854748613307</v>
      </c>
      <c r="Q107" s="156">
        <f t="shared" si="44"/>
        <v>0.89588623666834755</v>
      </c>
      <c r="R107" s="306">
        <f>Q123</f>
        <v>0.89172626135300848</v>
      </c>
      <c r="S107" s="157">
        <v>0.70834490740740741</v>
      </c>
      <c r="T107" s="158">
        <v>0.7104166666666667</v>
      </c>
      <c r="U107" s="159"/>
      <c r="V107" s="160">
        <v>2.9833333333333734</v>
      </c>
      <c r="W107" s="161"/>
      <c r="X107" s="162"/>
      <c r="Y107" s="309"/>
      <c r="Z107" s="310"/>
      <c r="AA107" s="115">
        <f t="shared" si="45"/>
        <v>-343.57541899445323</v>
      </c>
      <c r="AB107" s="156">
        <f t="shared" si="46"/>
        <v>0.89588623666834755</v>
      </c>
      <c r="AC107" s="290">
        <f>AB123</f>
        <v>0.89172626135300859</v>
      </c>
    </row>
    <row r="108" spans="1:29" ht="15.75" customHeight="1">
      <c r="A108" s="312"/>
      <c r="B108" s="100" t="s">
        <v>120</v>
      </c>
      <c r="C108" s="293" t="s">
        <v>147</v>
      </c>
      <c r="D108" s="294"/>
      <c r="E108" s="101">
        <v>22.28</v>
      </c>
      <c r="F108" s="102">
        <v>1764</v>
      </c>
      <c r="G108" s="103">
        <f t="shared" si="47"/>
        <v>39301.920000000006</v>
      </c>
      <c r="H108" s="26"/>
      <c r="I108" s="104">
        <v>5</v>
      </c>
      <c r="J108" s="105">
        <v>3300</v>
      </c>
      <c r="K108" s="106">
        <f t="shared" ref="K108:K112" si="49">J108/I108</f>
        <v>660</v>
      </c>
      <c r="L108" s="107">
        <v>5</v>
      </c>
      <c r="M108" s="105">
        <f t="shared" si="48"/>
        <v>2948.1894150417811</v>
      </c>
      <c r="N108" s="106">
        <f t="shared" si="41"/>
        <v>589.6378830083562</v>
      </c>
      <c r="O108" s="108">
        <f t="shared" si="42"/>
        <v>0</v>
      </c>
      <c r="P108" s="109">
        <f t="shared" si="43"/>
        <v>-70.362116991643802</v>
      </c>
      <c r="Q108" s="110">
        <f t="shared" si="44"/>
        <v>0.89339073183084272</v>
      </c>
      <c r="R108" s="307"/>
      <c r="S108" s="47">
        <v>0.71395833333333336</v>
      </c>
      <c r="T108" s="48">
        <v>0.73888888888888893</v>
      </c>
      <c r="U108" s="111">
        <v>5.0999999999999979</v>
      </c>
      <c r="V108" s="112">
        <v>35.90000000000002</v>
      </c>
      <c r="W108" s="113"/>
      <c r="X108" s="116"/>
      <c r="Y108" s="295"/>
      <c r="Z108" s="296"/>
      <c r="AA108" s="117">
        <f t="shared" si="45"/>
        <v>-351.8105849582189</v>
      </c>
      <c r="AB108" s="110">
        <f t="shared" si="46"/>
        <v>0.89339073183084272</v>
      </c>
      <c r="AC108" s="291"/>
    </row>
    <row r="109" spans="1:29" ht="15.75" customHeight="1">
      <c r="A109" s="312"/>
      <c r="B109" s="100" t="s">
        <v>120</v>
      </c>
      <c r="C109" s="293" t="s">
        <v>145</v>
      </c>
      <c r="D109" s="294"/>
      <c r="E109" s="101">
        <v>16.7</v>
      </c>
      <c r="F109" s="102">
        <v>1774</v>
      </c>
      <c r="G109" s="103">
        <f t="shared" si="47"/>
        <v>29625.8</v>
      </c>
      <c r="H109" s="26"/>
      <c r="I109" s="104">
        <v>3</v>
      </c>
      <c r="J109" s="105">
        <v>3300</v>
      </c>
      <c r="K109" s="106">
        <f t="shared" si="49"/>
        <v>1100</v>
      </c>
      <c r="L109" s="107">
        <v>3</v>
      </c>
      <c r="M109" s="105">
        <f t="shared" si="48"/>
        <v>2951.2014787430694</v>
      </c>
      <c r="N109" s="106">
        <f t="shared" si="41"/>
        <v>983.73382624768976</v>
      </c>
      <c r="O109" s="108">
        <f t="shared" si="42"/>
        <v>0</v>
      </c>
      <c r="P109" s="109">
        <f t="shared" si="43"/>
        <v>-116.26617375231024</v>
      </c>
      <c r="Q109" s="110">
        <f t="shared" si="44"/>
        <v>0.89430347840699065</v>
      </c>
      <c r="R109" s="307"/>
      <c r="S109" s="47">
        <v>0.74236111111111114</v>
      </c>
      <c r="T109" s="48">
        <v>0.76740740740740743</v>
      </c>
      <c r="U109" s="111">
        <v>4.9999999999999822</v>
      </c>
      <c r="V109" s="112">
        <v>36.066666666666656</v>
      </c>
      <c r="W109" s="113"/>
      <c r="X109" s="116"/>
      <c r="Y109" s="295"/>
      <c r="Z109" s="296"/>
      <c r="AA109" s="117">
        <f t="shared" si="45"/>
        <v>-348.7985212569306</v>
      </c>
      <c r="AB109" s="110">
        <f t="shared" si="46"/>
        <v>0.89430347840699076</v>
      </c>
      <c r="AC109" s="291"/>
    </row>
    <row r="110" spans="1:29" ht="15.75" customHeight="1">
      <c r="A110" s="312"/>
      <c r="B110" s="100" t="s">
        <v>120</v>
      </c>
      <c r="C110" s="293" t="s">
        <v>217</v>
      </c>
      <c r="D110" s="294"/>
      <c r="E110" s="101">
        <v>22.48</v>
      </c>
      <c r="F110" s="102">
        <v>2811</v>
      </c>
      <c r="G110" s="103">
        <f t="shared" si="47"/>
        <v>63191.28</v>
      </c>
      <c r="H110" s="26"/>
      <c r="I110" s="104">
        <v>5</v>
      </c>
      <c r="J110" s="105">
        <v>3000</v>
      </c>
      <c r="K110" s="106">
        <f t="shared" si="49"/>
        <v>600</v>
      </c>
      <c r="L110" s="107">
        <v>5</v>
      </c>
      <c r="M110" s="105">
        <f t="shared" si="48"/>
        <v>2659.553219448097</v>
      </c>
      <c r="N110" s="106">
        <f t="shared" si="41"/>
        <v>531.91064388961945</v>
      </c>
      <c r="O110" s="108">
        <f t="shared" si="42"/>
        <v>0</v>
      </c>
      <c r="P110" s="109">
        <f t="shared" si="43"/>
        <v>-68.08935611038055</v>
      </c>
      <c r="Q110" s="110">
        <f t="shared" si="44"/>
        <v>0.88651773981603244</v>
      </c>
      <c r="R110" s="307"/>
      <c r="S110" s="47">
        <v>0.77083333333333337</v>
      </c>
      <c r="T110" s="48">
        <v>0.81487268518518519</v>
      </c>
      <c r="U110" s="111">
        <v>4.9333333333333584</v>
      </c>
      <c r="V110" s="112">
        <v>63.416666666666615</v>
      </c>
      <c r="W110" s="113"/>
      <c r="X110" s="116"/>
      <c r="Y110" s="295"/>
      <c r="Z110" s="296"/>
      <c r="AA110" s="117">
        <f t="shared" si="45"/>
        <v>-340.44678055190298</v>
      </c>
      <c r="AB110" s="110">
        <f t="shared" si="46"/>
        <v>0.88651773981603232</v>
      </c>
      <c r="AC110" s="291"/>
    </row>
    <row r="111" spans="1:29" ht="15.75" customHeight="1">
      <c r="A111" s="312"/>
      <c r="B111" s="100" t="s">
        <v>120</v>
      </c>
      <c r="C111" s="293" t="s">
        <v>148</v>
      </c>
      <c r="D111" s="294"/>
      <c r="E111" s="101">
        <v>24.54</v>
      </c>
      <c r="F111" s="102">
        <v>2757</v>
      </c>
      <c r="G111" s="103">
        <f t="shared" si="47"/>
        <v>67656.78</v>
      </c>
      <c r="H111" s="13"/>
      <c r="I111" s="104">
        <v>4</v>
      </c>
      <c r="J111" s="105">
        <v>3000</v>
      </c>
      <c r="K111" s="106">
        <f t="shared" si="49"/>
        <v>750</v>
      </c>
      <c r="L111" s="118">
        <v>4</v>
      </c>
      <c r="M111" s="105">
        <f t="shared" si="48"/>
        <v>2659.4855305466249</v>
      </c>
      <c r="N111" s="106">
        <f t="shared" si="41"/>
        <v>664.87138263665622</v>
      </c>
      <c r="O111" s="108">
        <f t="shared" si="42"/>
        <v>0</v>
      </c>
      <c r="P111" s="109">
        <f t="shared" si="43"/>
        <v>-85.128617363343778</v>
      </c>
      <c r="Q111" s="110">
        <f t="shared" si="44"/>
        <v>0.88649517684887491</v>
      </c>
      <c r="R111" s="307"/>
      <c r="S111" s="47">
        <v>0.81805555555555554</v>
      </c>
      <c r="T111" s="48">
        <v>0.86124999999999996</v>
      </c>
      <c r="U111" s="111">
        <v>4.5833333333333037</v>
      </c>
      <c r="V111" s="112">
        <v>62.199999999999974</v>
      </c>
      <c r="W111" s="113">
        <v>0.86124999999999996</v>
      </c>
      <c r="X111" s="116">
        <v>0.90004629629629629</v>
      </c>
      <c r="Y111" s="295"/>
      <c r="Z111" s="296"/>
      <c r="AA111" s="117">
        <f t="shared" si="45"/>
        <v>-340.51446945337511</v>
      </c>
      <c r="AB111" s="110">
        <f t="shared" si="46"/>
        <v>0.88649517684887491</v>
      </c>
      <c r="AC111" s="291"/>
    </row>
    <row r="112" spans="1:29" ht="15.75" customHeight="1">
      <c r="A112" s="312"/>
      <c r="B112" s="100" t="s">
        <v>120</v>
      </c>
      <c r="C112" s="293" t="s">
        <v>150</v>
      </c>
      <c r="D112" s="294"/>
      <c r="E112" s="101">
        <v>17.89</v>
      </c>
      <c r="F112" s="102">
        <v>4809</v>
      </c>
      <c r="G112" s="121">
        <f t="shared" si="47"/>
        <v>86033.010000000009</v>
      </c>
      <c r="H112" s="122"/>
      <c r="I112" s="104">
        <v>4</v>
      </c>
      <c r="J112" s="105">
        <v>3300</v>
      </c>
      <c r="K112" s="106">
        <f t="shared" si="49"/>
        <v>825</v>
      </c>
      <c r="L112" s="107">
        <v>4</v>
      </c>
      <c r="M112" s="105">
        <f t="shared" si="48"/>
        <v>2946.2899931926472</v>
      </c>
      <c r="N112" s="106">
        <f t="shared" si="41"/>
        <v>736.5724982981618</v>
      </c>
      <c r="O112" s="108">
        <f t="shared" si="42"/>
        <v>0</v>
      </c>
      <c r="P112" s="109">
        <f t="shared" si="43"/>
        <v>-88.427501701838196</v>
      </c>
      <c r="Q112" s="110">
        <f t="shared" si="44"/>
        <v>0.89281514945231732</v>
      </c>
      <c r="R112" s="307"/>
      <c r="S112" s="47">
        <v>0.90004629629629629</v>
      </c>
      <c r="T112" s="48">
        <v>0.96805555555555556</v>
      </c>
      <c r="U112" s="111">
        <v>55.866666666666717</v>
      </c>
      <c r="V112" s="112">
        <v>97.933333333333351</v>
      </c>
      <c r="W112" s="113"/>
      <c r="X112" s="116"/>
      <c r="Y112" s="295"/>
      <c r="Z112" s="296"/>
      <c r="AA112" s="117">
        <f t="shared" si="45"/>
        <v>-353.71000680735278</v>
      </c>
      <c r="AB112" s="110">
        <f t="shared" si="46"/>
        <v>0.89281514945231732</v>
      </c>
      <c r="AC112" s="291"/>
    </row>
    <row r="113" spans="1:29" ht="15.75" customHeight="1">
      <c r="A113" s="312"/>
      <c r="B113" s="100"/>
      <c r="C113" s="293"/>
      <c r="D113" s="294"/>
      <c r="E113" s="101"/>
      <c r="F113" s="102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307"/>
      <c r="S113" s="47"/>
      <c r="T113" s="48"/>
      <c r="U113" s="111"/>
      <c r="V113" s="112"/>
      <c r="W113" s="113"/>
      <c r="X113" s="116"/>
      <c r="Y113" s="295"/>
      <c r="Z113" s="296"/>
      <c r="AA113" s="117"/>
      <c r="AB113" s="110"/>
      <c r="AC113" s="291"/>
    </row>
    <row r="114" spans="1:29" ht="15.75" customHeight="1">
      <c r="A114" s="312"/>
      <c r="B114" s="100"/>
      <c r="C114" s="293"/>
      <c r="D114" s="294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07"/>
      <c r="S114" s="47"/>
      <c r="T114" s="48"/>
      <c r="U114" s="111"/>
      <c r="V114" s="112"/>
      <c r="W114" s="113"/>
      <c r="X114" s="116"/>
      <c r="Y114" s="295"/>
      <c r="Z114" s="296"/>
      <c r="AA114" s="117"/>
      <c r="AB114" s="110"/>
      <c r="AC114" s="291"/>
    </row>
    <row r="115" spans="1:29" ht="15.75" customHeight="1">
      <c r="A115" s="312"/>
      <c r="B115" s="100"/>
      <c r="C115" s="293"/>
      <c r="D115" s="294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07"/>
      <c r="S115" s="47"/>
      <c r="T115" s="48"/>
      <c r="U115" s="111"/>
      <c r="V115" s="112"/>
      <c r="W115" s="113"/>
      <c r="X115" s="116"/>
      <c r="Y115" s="295"/>
      <c r="Z115" s="296"/>
      <c r="AA115" s="117"/>
      <c r="AB115" s="110"/>
      <c r="AC115" s="291"/>
    </row>
    <row r="116" spans="1:29" ht="15.75" customHeight="1">
      <c r="A116" s="312"/>
      <c r="B116" s="100"/>
      <c r="C116" s="293"/>
      <c r="D116" s="294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07"/>
      <c r="S116" s="47"/>
      <c r="T116" s="48"/>
      <c r="U116" s="111"/>
      <c r="V116" s="112"/>
      <c r="W116" s="113"/>
      <c r="X116" s="116"/>
      <c r="Y116" s="295"/>
      <c r="Z116" s="296"/>
      <c r="AA116" s="117"/>
      <c r="AB116" s="110"/>
      <c r="AC116" s="291"/>
    </row>
    <row r="117" spans="1:29" ht="15.75" customHeight="1">
      <c r="A117" s="312"/>
      <c r="B117" s="100"/>
      <c r="C117" s="293"/>
      <c r="D117" s="294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07"/>
      <c r="S117" s="47"/>
      <c r="T117" s="48"/>
      <c r="U117" s="111"/>
      <c r="V117" s="112"/>
      <c r="W117" s="113"/>
      <c r="X117" s="116"/>
      <c r="Y117" s="295"/>
      <c r="Z117" s="296"/>
      <c r="AA117" s="117"/>
      <c r="AB117" s="110"/>
      <c r="AC117" s="291"/>
    </row>
    <row r="118" spans="1:29" ht="15.75" customHeight="1">
      <c r="A118" s="312"/>
      <c r="B118" s="100"/>
      <c r="C118" s="293"/>
      <c r="D118" s="294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07"/>
      <c r="S118" s="47"/>
      <c r="T118" s="48"/>
      <c r="U118" s="111"/>
      <c r="V118" s="112"/>
      <c r="W118" s="113"/>
      <c r="X118" s="116"/>
      <c r="Y118" s="295"/>
      <c r="Z118" s="296"/>
      <c r="AA118" s="117"/>
      <c r="AB118" s="110"/>
      <c r="AC118" s="291"/>
    </row>
    <row r="119" spans="1:29" ht="15.75" customHeight="1">
      <c r="A119" s="312"/>
      <c r="B119" s="100"/>
      <c r="C119" s="293"/>
      <c r="D119" s="294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07"/>
      <c r="S119" s="47"/>
      <c r="T119" s="48"/>
      <c r="U119" s="111"/>
      <c r="V119" s="112"/>
      <c r="W119" s="113"/>
      <c r="X119" s="116"/>
      <c r="Y119" s="295"/>
      <c r="Z119" s="296"/>
      <c r="AA119" s="117"/>
      <c r="AB119" s="110"/>
      <c r="AC119" s="291"/>
    </row>
    <row r="120" spans="1:29" ht="15.75" customHeight="1">
      <c r="A120" s="312"/>
      <c r="B120" s="100"/>
      <c r="C120" s="293"/>
      <c r="D120" s="294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07"/>
      <c r="S120" s="47"/>
      <c r="T120" s="48"/>
      <c r="U120" s="111"/>
      <c r="V120" s="112"/>
      <c r="W120" s="113"/>
      <c r="X120" s="116"/>
      <c r="Y120" s="295"/>
      <c r="Z120" s="296"/>
      <c r="AA120" s="117"/>
      <c r="AB120" s="110"/>
      <c r="AC120" s="291"/>
    </row>
    <row r="121" spans="1:29" ht="15.75" customHeight="1">
      <c r="A121" s="312"/>
      <c r="B121" s="100"/>
      <c r="C121" s="293"/>
      <c r="D121" s="294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07"/>
      <c r="S121" s="47"/>
      <c r="T121" s="48"/>
      <c r="U121" s="111"/>
      <c r="V121" s="112"/>
      <c r="W121" s="113"/>
      <c r="X121" s="116"/>
      <c r="Y121" s="295"/>
      <c r="Z121" s="296"/>
      <c r="AA121" s="117"/>
      <c r="AB121" s="110"/>
      <c r="AC121" s="291"/>
    </row>
    <row r="122" spans="1:29" ht="15.75" customHeight="1">
      <c r="A122" s="312"/>
      <c r="B122" s="100"/>
      <c r="C122" s="293"/>
      <c r="D122" s="294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07"/>
      <c r="S122" s="119"/>
      <c r="T122" s="120"/>
      <c r="U122" s="130"/>
      <c r="V122" s="131"/>
      <c r="W122" s="126"/>
      <c r="X122" s="127"/>
      <c r="Y122" s="295"/>
      <c r="Z122" s="296"/>
      <c r="AA122" s="165"/>
      <c r="AB122" s="125"/>
      <c r="AC122" s="291"/>
    </row>
    <row r="123" spans="1:29" ht="15.75" customHeight="1" thickBot="1">
      <c r="A123" s="313"/>
      <c r="B123" s="133" t="s">
        <v>117</v>
      </c>
      <c r="C123" s="297"/>
      <c r="D123" s="297"/>
      <c r="E123" s="134"/>
      <c r="F123" s="99"/>
      <c r="G123" s="135"/>
      <c r="H123" s="69"/>
      <c r="I123" s="136">
        <f t="shared" ref="I123:J123" si="50">AVERAGE(I107:I122)</f>
        <v>4.166666666666667</v>
      </c>
      <c r="J123" s="137">
        <f t="shared" si="50"/>
        <v>3200</v>
      </c>
      <c r="K123" s="138">
        <f t="shared" ref="K123" si="51">J123/I123</f>
        <v>768</v>
      </c>
      <c r="L123" s="136">
        <f t="shared" ref="L123:M123" si="52">AVERAGE(L107:L122)</f>
        <v>4.166666666666667</v>
      </c>
      <c r="M123" s="137">
        <f t="shared" si="52"/>
        <v>2853.5240363296275</v>
      </c>
      <c r="N123" s="138">
        <f>M123/L123</f>
        <v>684.84576871911054</v>
      </c>
      <c r="O123" s="139">
        <f>L123-I123</f>
        <v>0</v>
      </c>
      <c r="P123" s="140">
        <f>N123-K123</f>
        <v>-83.154231280889462</v>
      </c>
      <c r="Q123" s="141">
        <f>N123/K123</f>
        <v>0.89172626135300848</v>
      </c>
      <c r="R123" s="308"/>
      <c r="S123" s="142">
        <f>S107</f>
        <v>0.70834490740740741</v>
      </c>
      <c r="T123" s="143">
        <f>INDEX(T107:T122,COUNTA(T107:T122))</f>
        <v>0.96805555555555556</v>
      </c>
      <c r="U123" s="144"/>
      <c r="V123" s="166"/>
      <c r="W123" s="99"/>
      <c r="X123" s="69"/>
      <c r="Y123" s="298"/>
      <c r="Z123" s="299"/>
      <c r="AA123" s="168">
        <f>M123-J123</f>
        <v>-346.47596367037249</v>
      </c>
      <c r="AB123" s="141">
        <f>M123/J123</f>
        <v>0.89172626135300859</v>
      </c>
      <c r="AC123" s="292"/>
    </row>
    <row r="124" spans="1:29" ht="15.75" customHeight="1">
      <c r="A124" s="300" t="s">
        <v>149</v>
      </c>
      <c r="B124" s="114" t="s">
        <v>120</v>
      </c>
      <c r="C124" s="304" t="s">
        <v>146</v>
      </c>
      <c r="D124" s="305"/>
      <c r="E124" s="147">
        <v>18.18</v>
      </c>
      <c r="F124" s="97">
        <v>849</v>
      </c>
      <c r="G124" s="148">
        <f t="shared" ref="G124:G126" si="53">E124*F124</f>
        <v>15434.82</v>
      </c>
      <c r="H124" s="149"/>
      <c r="I124" s="150">
        <v>4</v>
      </c>
      <c r="J124" s="151">
        <v>3300</v>
      </c>
      <c r="K124" s="152">
        <f>J124/I124</f>
        <v>825</v>
      </c>
      <c r="L124" s="153">
        <v>4</v>
      </c>
      <c r="M124" s="151">
        <f>F124/V124*60</f>
        <v>2947.3481195757199</v>
      </c>
      <c r="N124" s="152">
        <f>M124/L124</f>
        <v>736.83702989392998</v>
      </c>
      <c r="O124" s="154">
        <f>L124-I124</f>
        <v>0</v>
      </c>
      <c r="P124" s="155">
        <f>N124-K124</f>
        <v>-88.16297010607002</v>
      </c>
      <c r="Q124" s="156">
        <f>N124/K124</f>
        <v>0.8931357938108242</v>
      </c>
      <c r="R124" s="306">
        <f>Q140</f>
        <v>0.87106631815007241</v>
      </c>
      <c r="S124" s="157">
        <v>0.70833333333333337</v>
      </c>
      <c r="T124" s="158">
        <v>0.7203356481481481</v>
      </c>
      <c r="U124" s="159"/>
      <c r="V124" s="160">
        <v>17.283333333333211</v>
      </c>
      <c r="W124" s="161"/>
      <c r="X124" s="162"/>
      <c r="Y124" s="309"/>
      <c r="Z124" s="310"/>
      <c r="AA124" s="115">
        <f>M124-J124</f>
        <v>-352.65188042428008</v>
      </c>
      <c r="AB124" s="156">
        <f>M124/J124</f>
        <v>0.8931357938108242</v>
      </c>
      <c r="AC124" s="290">
        <f>AB140</f>
        <v>0.87106631815007241</v>
      </c>
    </row>
    <row r="125" spans="1:29" ht="15.75" customHeight="1">
      <c r="A125" s="301"/>
      <c r="B125" s="100" t="s">
        <v>120</v>
      </c>
      <c r="C125" s="293" t="s">
        <v>233</v>
      </c>
      <c r="D125" s="294"/>
      <c r="E125" s="101">
        <v>17.260000000000002</v>
      </c>
      <c r="F125" s="102">
        <v>4320</v>
      </c>
      <c r="G125" s="103">
        <f t="shared" si="53"/>
        <v>74563.200000000012</v>
      </c>
      <c r="H125" s="26"/>
      <c r="I125" s="104">
        <v>4</v>
      </c>
      <c r="J125" s="105">
        <v>3300</v>
      </c>
      <c r="K125" s="106">
        <f t="shared" ref="K125:K163" si="54">J125/I125</f>
        <v>825</v>
      </c>
      <c r="L125" s="107">
        <v>4</v>
      </c>
      <c r="M125" s="105">
        <f>F125/V125*60</f>
        <v>2733.2161687170474</v>
      </c>
      <c r="N125" s="106">
        <f>M125/L125</f>
        <v>683.30404217926184</v>
      </c>
      <c r="O125" s="108">
        <f>L125-I125</f>
        <v>0</v>
      </c>
      <c r="P125" s="109">
        <f>N125-K125</f>
        <v>-141.69595782073816</v>
      </c>
      <c r="Q125" s="110">
        <f>N125/K125</f>
        <v>0.82824732385365074</v>
      </c>
      <c r="R125" s="307"/>
      <c r="S125" s="47">
        <v>0.72372685185185182</v>
      </c>
      <c r="T125" s="48">
        <v>0.7895833333333333</v>
      </c>
      <c r="U125" s="111">
        <v>4.8833333333333506</v>
      </c>
      <c r="V125" s="112">
        <v>94.833333333333343</v>
      </c>
      <c r="W125" s="113"/>
      <c r="X125" s="116"/>
      <c r="Y125" s="295"/>
      <c r="Z125" s="296"/>
      <c r="AA125" s="117">
        <f>M125-J125</f>
        <v>-566.78383128295263</v>
      </c>
      <c r="AB125" s="110">
        <f>M125/J125</f>
        <v>0.82824732385365074</v>
      </c>
      <c r="AC125" s="291"/>
    </row>
    <row r="126" spans="1:29" ht="15.75" customHeight="1">
      <c r="A126" s="301"/>
      <c r="B126" s="100" t="s">
        <v>120</v>
      </c>
      <c r="C126" s="293" t="s">
        <v>151</v>
      </c>
      <c r="D126" s="294"/>
      <c r="E126" s="101">
        <v>16.66</v>
      </c>
      <c r="F126" s="102">
        <v>7606</v>
      </c>
      <c r="G126" s="103">
        <f t="shared" si="53"/>
        <v>126715.96</v>
      </c>
      <c r="H126" s="26"/>
      <c r="I126" s="104">
        <v>4</v>
      </c>
      <c r="J126" s="105">
        <v>3300</v>
      </c>
      <c r="K126" s="106">
        <f t="shared" si="54"/>
        <v>825</v>
      </c>
      <c r="L126" s="107">
        <v>4</v>
      </c>
      <c r="M126" s="105">
        <f>F126/V126*60</f>
        <v>2942.9922613929484</v>
      </c>
      <c r="N126" s="106">
        <f>M126/L126</f>
        <v>735.74806534823711</v>
      </c>
      <c r="O126" s="108">
        <f>L126-I126</f>
        <v>0</v>
      </c>
      <c r="P126" s="109">
        <f>N126-K126</f>
        <v>-89.251934651762895</v>
      </c>
      <c r="Q126" s="110">
        <f>N126/K126</f>
        <v>0.89181583678574194</v>
      </c>
      <c r="R126" s="307"/>
      <c r="S126" s="47">
        <v>0.79305555555555551</v>
      </c>
      <c r="T126" s="48">
        <v>0.90074074074074073</v>
      </c>
      <c r="U126" s="111">
        <v>4.9999999999999822</v>
      </c>
      <c r="V126" s="112">
        <v>155.06666666666672</v>
      </c>
      <c r="W126" s="113"/>
      <c r="X126" s="116"/>
      <c r="Y126" s="295"/>
      <c r="Z126" s="296"/>
      <c r="AA126" s="117">
        <f>M126-J126</f>
        <v>-357.00773860705158</v>
      </c>
      <c r="AB126" s="110">
        <f>M126/J126</f>
        <v>0.89181583678574194</v>
      </c>
      <c r="AC126" s="291"/>
    </row>
    <row r="127" spans="1:29" ht="15.75" customHeight="1">
      <c r="A127" s="301"/>
      <c r="B127" s="100"/>
      <c r="C127" s="293"/>
      <c r="D127" s="294"/>
      <c r="E127" s="101"/>
      <c r="F127" s="102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307"/>
      <c r="S127" s="47"/>
      <c r="T127" s="48"/>
      <c r="U127" s="111"/>
      <c r="V127" s="112"/>
      <c r="W127" s="113"/>
      <c r="X127" s="116"/>
      <c r="Y127" s="295"/>
      <c r="Z127" s="296"/>
      <c r="AA127" s="117"/>
      <c r="AB127" s="110"/>
      <c r="AC127" s="291"/>
    </row>
    <row r="128" spans="1:29" ht="15.75" customHeight="1">
      <c r="A128" s="302"/>
      <c r="B128" s="100"/>
      <c r="C128" s="293"/>
      <c r="D128" s="294"/>
      <c r="E128" s="101"/>
      <c r="F128" s="102"/>
      <c r="G128" s="103"/>
      <c r="H128" s="13"/>
      <c r="I128" s="104"/>
      <c r="J128" s="105"/>
      <c r="K128" s="106"/>
      <c r="L128" s="118"/>
      <c r="M128" s="105"/>
      <c r="N128" s="106"/>
      <c r="O128" s="108"/>
      <c r="P128" s="109"/>
      <c r="Q128" s="110"/>
      <c r="R128" s="307"/>
      <c r="S128" s="47"/>
      <c r="T128" s="48"/>
      <c r="U128" s="111"/>
      <c r="V128" s="112"/>
      <c r="W128" s="113"/>
      <c r="X128" s="116"/>
      <c r="Y128" s="295"/>
      <c r="Z128" s="296"/>
      <c r="AA128" s="117"/>
      <c r="AB128" s="110"/>
      <c r="AC128" s="291"/>
    </row>
    <row r="129" spans="1:29" ht="15.75" customHeight="1">
      <c r="A129" s="302"/>
      <c r="B129" s="100"/>
      <c r="C129" s="293"/>
      <c r="D129" s="294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07"/>
      <c r="S129" s="47"/>
      <c r="T129" s="48"/>
      <c r="U129" s="111"/>
      <c r="V129" s="112"/>
      <c r="W129" s="113"/>
      <c r="X129" s="116"/>
      <c r="Y129" s="295"/>
      <c r="Z129" s="296"/>
      <c r="AA129" s="117"/>
      <c r="AB129" s="110"/>
      <c r="AC129" s="291"/>
    </row>
    <row r="130" spans="1:29" ht="15.75" customHeight="1">
      <c r="A130" s="302"/>
      <c r="B130" s="100"/>
      <c r="C130" s="293"/>
      <c r="D130" s="294"/>
      <c r="E130" s="101"/>
      <c r="F130" s="102"/>
      <c r="G130" s="121"/>
      <c r="H130" s="62"/>
      <c r="I130" s="104"/>
      <c r="J130" s="105"/>
      <c r="K130" s="106"/>
      <c r="L130" s="118"/>
      <c r="M130" s="105"/>
      <c r="N130" s="106"/>
      <c r="O130" s="123"/>
      <c r="P130" s="124"/>
      <c r="Q130" s="125"/>
      <c r="R130" s="307"/>
      <c r="S130" s="47"/>
      <c r="T130" s="48"/>
      <c r="U130" s="111"/>
      <c r="V130" s="112"/>
      <c r="W130" s="113"/>
      <c r="X130" s="116"/>
      <c r="Y130" s="295"/>
      <c r="Z130" s="296"/>
      <c r="AA130" s="117"/>
      <c r="AB130" s="110"/>
      <c r="AC130" s="291"/>
    </row>
    <row r="131" spans="1:29" ht="15.75" customHeight="1">
      <c r="A131" s="302"/>
      <c r="B131" s="100"/>
      <c r="C131" s="293"/>
      <c r="D131" s="294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07"/>
      <c r="S131" s="47"/>
      <c r="T131" s="48"/>
      <c r="U131" s="111"/>
      <c r="V131" s="112"/>
      <c r="W131" s="113"/>
      <c r="X131" s="116"/>
      <c r="Y131" s="295"/>
      <c r="Z131" s="296"/>
      <c r="AA131" s="117"/>
      <c r="AB131" s="110"/>
      <c r="AC131" s="291"/>
    </row>
    <row r="132" spans="1:29" ht="15.75" customHeight="1">
      <c r="A132" s="302"/>
      <c r="B132" s="100"/>
      <c r="C132" s="293"/>
      <c r="D132" s="294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07"/>
      <c r="S132" s="47"/>
      <c r="T132" s="48"/>
      <c r="U132" s="111"/>
      <c r="V132" s="112"/>
      <c r="W132" s="113"/>
      <c r="X132" s="116"/>
      <c r="Y132" s="295"/>
      <c r="Z132" s="296"/>
      <c r="AA132" s="117"/>
      <c r="AB132" s="110"/>
      <c r="AC132" s="291"/>
    </row>
    <row r="133" spans="1:29" ht="15.75" customHeight="1">
      <c r="A133" s="302"/>
      <c r="B133" s="100"/>
      <c r="C133" s="293"/>
      <c r="D133" s="294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07"/>
      <c r="S133" s="47"/>
      <c r="T133" s="48"/>
      <c r="U133" s="111"/>
      <c r="V133" s="112"/>
      <c r="W133" s="113"/>
      <c r="X133" s="116"/>
      <c r="Y133" s="295"/>
      <c r="Z133" s="296"/>
      <c r="AA133" s="117"/>
      <c r="AB133" s="110"/>
      <c r="AC133" s="291"/>
    </row>
    <row r="134" spans="1:29" ht="15.75" customHeight="1">
      <c r="A134" s="302"/>
      <c r="B134" s="100"/>
      <c r="C134" s="293"/>
      <c r="D134" s="294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07"/>
      <c r="S134" s="47"/>
      <c r="T134" s="48"/>
      <c r="U134" s="111"/>
      <c r="V134" s="112"/>
      <c r="W134" s="126"/>
      <c r="X134" s="127"/>
      <c r="Y134" s="295"/>
      <c r="Z134" s="296"/>
      <c r="AA134" s="117"/>
      <c r="AB134" s="110"/>
      <c r="AC134" s="291"/>
    </row>
    <row r="135" spans="1:29" ht="15.75" customHeight="1">
      <c r="A135" s="302"/>
      <c r="B135" s="100"/>
      <c r="C135" s="293"/>
      <c r="D135" s="294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07"/>
      <c r="S135" s="47"/>
      <c r="T135" s="48"/>
      <c r="U135" s="111"/>
      <c r="V135" s="112"/>
      <c r="W135" s="126"/>
      <c r="X135" s="127"/>
      <c r="Y135" s="295"/>
      <c r="Z135" s="296"/>
      <c r="AA135" s="117"/>
      <c r="AB135" s="110"/>
      <c r="AC135" s="291"/>
    </row>
    <row r="136" spans="1:29" ht="15.75" customHeight="1">
      <c r="A136" s="302"/>
      <c r="B136" s="100"/>
      <c r="C136" s="293"/>
      <c r="D136" s="294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07"/>
      <c r="S136" s="47"/>
      <c r="T136" s="48"/>
      <c r="U136" s="111"/>
      <c r="V136" s="112"/>
      <c r="W136" s="126"/>
      <c r="X136" s="127"/>
      <c r="Y136" s="295"/>
      <c r="Z136" s="296"/>
      <c r="AA136" s="117"/>
      <c r="AB136" s="110"/>
      <c r="AC136" s="291"/>
    </row>
    <row r="137" spans="1:29" ht="15.75" customHeight="1">
      <c r="A137" s="302"/>
      <c r="B137" s="100"/>
      <c r="C137" s="293"/>
      <c r="D137" s="294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07"/>
      <c r="S137" s="47"/>
      <c r="T137" s="48"/>
      <c r="U137" s="111"/>
      <c r="V137" s="112"/>
      <c r="W137" s="126"/>
      <c r="X137" s="127"/>
      <c r="Y137" s="295"/>
      <c r="Z137" s="296"/>
      <c r="AA137" s="117"/>
      <c r="AB137" s="110"/>
      <c r="AC137" s="291"/>
    </row>
    <row r="138" spans="1:29" ht="15.75" customHeight="1">
      <c r="A138" s="302"/>
      <c r="B138" s="100"/>
      <c r="C138" s="293"/>
      <c r="D138" s="294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07"/>
      <c r="S138" s="47"/>
      <c r="T138" s="48"/>
      <c r="U138" s="111"/>
      <c r="V138" s="112"/>
      <c r="W138" s="126"/>
      <c r="X138" s="127"/>
      <c r="Y138" s="295"/>
      <c r="Z138" s="296"/>
      <c r="AA138" s="117"/>
      <c r="AB138" s="110"/>
      <c r="AC138" s="291"/>
    </row>
    <row r="139" spans="1:29" ht="15.75" customHeight="1">
      <c r="A139" s="302"/>
      <c r="B139" s="100"/>
      <c r="C139" s="293"/>
      <c r="D139" s="294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07"/>
      <c r="S139" s="119"/>
      <c r="T139" s="120"/>
      <c r="U139" s="130"/>
      <c r="V139" s="131"/>
      <c r="W139" s="126"/>
      <c r="X139" s="127"/>
      <c r="Y139" s="295"/>
      <c r="Z139" s="296"/>
      <c r="AA139" s="165"/>
      <c r="AB139" s="125"/>
      <c r="AC139" s="291"/>
    </row>
    <row r="140" spans="1:29" ht="15.75" customHeight="1" thickBot="1">
      <c r="A140" s="303"/>
      <c r="B140" s="133" t="s">
        <v>117</v>
      </c>
      <c r="C140" s="297"/>
      <c r="D140" s="297"/>
      <c r="E140" s="134"/>
      <c r="F140" s="99"/>
      <c r="G140" s="135"/>
      <c r="H140" s="69"/>
      <c r="I140" s="136">
        <f t="shared" ref="I140:J140" si="55">AVERAGE(I124:I139)</f>
        <v>4</v>
      </c>
      <c r="J140" s="137">
        <f t="shared" si="55"/>
        <v>3300</v>
      </c>
      <c r="K140" s="138">
        <f t="shared" ref="K140" si="56">J140/I140</f>
        <v>825</v>
      </c>
      <c r="L140" s="136">
        <f t="shared" ref="L140:M140" si="57">AVERAGE(L124:L139)</f>
        <v>4</v>
      </c>
      <c r="M140" s="137">
        <f t="shared" si="57"/>
        <v>2874.5188498952389</v>
      </c>
      <c r="N140" s="138">
        <f>M140/L140</f>
        <v>718.62971247380972</v>
      </c>
      <c r="O140" s="139">
        <f>L140-I140</f>
        <v>0</v>
      </c>
      <c r="P140" s="140">
        <f>N140-K140</f>
        <v>-106.37028752619028</v>
      </c>
      <c r="Q140" s="141">
        <f>N140/K140</f>
        <v>0.87106631815007241</v>
      </c>
      <c r="R140" s="308"/>
      <c r="S140" s="142">
        <f>S124</f>
        <v>0.70833333333333337</v>
      </c>
      <c r="T140" s="143">
        <f>INDEX(T124:T139,COUNTA(T124:T139))</f>
        <v>0.90074074074074073</v>
      </c>
      <c r="U140" s="144"/>
      <c r="V140" s="166"/>
      <c r="W140" s="99"/>
      <c r="X140" s="69"/>
      <c r="Y140" s="298"/>
      <c r="Z140" s="299"/>
      <c r="AA140" s="168">
        <f>M140-J140</f>
        <v>-425.48115010476113</v>
      </c>
      <c r="AB140" s="141">
        <f>M140/J140</f>
        <v>0.87106631815007241</v>
      </c>
      <c r="AC140" s="292"/>
    </row>
    <row r="141" spans="1:29" ht="15.75" customHeight="1">
      <c r="A141" s="311" t="s">
        <v>152</v>
      </c>
      <c r="B141" s="114" t="s">
        <v>120</v>
      </c>
      <c r="C141" s="304" t="s">
        <v>153</v>
      </c>
      <c r="D141" s="305"/>
      <c r="E141" s="147">
        <v>14.03</v>
      </c>
      <c r="F141" s="97">
        <v>1807</v>
      </c>
      <c r="G141" s="148">
        <f t="shared" ref="G141:G144" si="58">E141*F141</f>
        <v>25352.21</v>
      </c>
      <c r="H141" s="149">
        <v>2</v>
      </c>
      <c r="I141" s="150">
        <v>3</v>
      </c>
      <c r="J141" s="151">
        <v>3000</v>
      </c>
      <c r="K141" s="152">
        <f>J141/I141</f>
        <v>1000</v>
      </c>
      <c r="L141" s="153">
        <v>3</v>
      </c>
      <c r="M141" s="151">
        <f>F141/V141*60</f>
        <v>2684.7709451093706</v>
      </c>
      <c r="N141" s="152">
        <f>M141/L141</f>
        <v>894.92364836979016</v>
      </c>
      <c r="O141" s="154">
        <f>L141-I141</f>
        <v>0</v>
      </c>
      <c r="P141" s="155">
        <f>N141-K141</f>
        <v>-105.07635163020984</v>
      </c>
      <c r="Q141" s="156">
        <f>N141/K141</f>
        <v>0.8949236483697901</v>
      </c>
      <c r="R141" s="306">
        <f>Q157</f>
        <v>0.88686342348885294</v>
      </c>
      <c r="S141" s="157">
        <v>0.70833333333333337</v>
      </c>
      <c r="T141" s="158">
        <v>0.73637731481481483</v>
      </c>
      <c r="U141" s="159"/>
      <c r="V141" s="160">
        <v>40.383333333333304</v>
      </c>
      <c r="W141" s="161"/>
      <c r="X141" s="162"/>
      <c r="Y141" s="309"/>
      <c r="Z141" s="310"/>
      <c r="AA141" s="115">
        <f>M141-J141</f>
        <v>-315.22905489062941</v>
      </c>
      <c r="AB141" s="156">
        <f>M141/J141</f>
        <v>0.89492364836979021</v>
      </c>
      <c r="AC141" s="290">
        <f>AB157</f>
        <v>0.88686342348885294</v>
      </c>
    </row>
    <row r="142" spans="1:29" ht="15.75" customHeight="1">
      <c r="A142" s="312"/>
      <c r="B142" s="100" t="s">
        <v>120</v>
      </c>
      <c r="C142" s="293" t="s">
        <v>154</v>
      </c>
      <c r="D142" s="294"/>
      <c r="E142" s="101">
        <v>18.18</v>
      </c>
      <c r="F142" s="102">
        <v>1864</v>
      </c>
      <c r="G142" s="103">
        <f t="shared" si="58"/>
        <v>33887.519999999997</v>
      </c>
      <c r="H142" s="26"/>
      <c r="I142" s="104">
        <v>4</v>
      </c>
      <c r="J142" s="105">
        <v>3000</v>
      </c>
      <c r="K142" s="106">
        <f t="shared" si="54"/>
        <v>750</v>
      </c>
      <c r="L142" s="107">
        <v>4</v>
      </c>
      <c r="M142" s="105">
        <f>F142/V142*60</f>
        <v>2687.3848618341972</v>
      </c>
      <c r="N142" s="106">
        <f>M142/L142</f>
        <v>671.8462154585493</v>
      </c>
      <c r="O142" s="108">
        <f>L142-I142</f>
        <v>0</v>
      </c>
      <c r="P142" s="109">
        <f>N142-K142</f>
        <v>-78.153784541450705</v>
      </c>
      <c r="Q142" s="110">
        <f>N142/K142</f>
        <v>0.89579495394473241</v>
      </c>
      <c r="R142" s="307"/>
      <c r="S142" s="47">
        <v>0.74679398148148146</v>
      </c>
      <c r="T142" s="48">
        <v>0.77569444444444446</v>
      </c>
      <c r="U142" s="111">
        <v>14.999999999999947</v>
      </c>
      <c r="V142" s="112">
        <v>41.616666666666724</v>
      </c>
      <c r="W142" s="113"/>
      <c r="X142" s="116"/>
      <c r="Y142" s="295"/>
      <c r="Z142" s="296"/>
      <c r="AA142" s="117">
        <f>M142-J142</f>
        <v>-312.61513816580282</v>
      </c>
      <c r="AB142" s="110">
        <f>M142/J142</f>
        <v>0.89579495394473241</v>
      </c>
      <c r="AC142" s="291"/>
    </row>
    <row r="143" spans="1:29" ht="15.75" customHeight="1">
      <c r="A143" s="312"/>
      <c r="B143" s="100" t="s">
        <v>120</v>
      </c>
      <c r="C143" s="293" t="s">
        <v>155</v>
      </c>
      <c r="D143" s="294"/>
      <c r="E143" s="101">
        <v>14.28</v>
      </c>
      <c r="F143" s="102">
        <v>5305</v>
      </c>
      <c r="G143" s="103">
        <f t="shared" si="58"/>
        <v>75755.399999999994</v>
      </c>
      <c r="H143" s="26">
        <v>2</v>
      </c>
      <c r="I143" s="104">
        <v>3</v>
      </c>
      <c r="J143" s="105">
        <v>3600</v>
      </c>
      <c r="K143" s="106">
        <f t="shared" si="54"/>
        <v>1200</v>
      </c>
      <c r="L143" s="107">
        <v>3</v>
      </c>
      <c r="M143" s="105">
        <f>F143/V143*60</f>
        <v>3117.0230128937469</v>
      </c>
      <c r="N143" s="106">
        <f>M143/L143</f>
        <v>1039.0076709645823</v>
      </c>
      <c r="O143" s="108">
        <f>L143-I143</f>
        <v>0</v>
      </c>
      <c r="P143" s="109">
        <f>N143-K143</f>
        <v>-160.9923290354177</v>
      </c>
      <c r="Q143" s="110">
        <f>N143/K143</f>
        <v>0.86583972580381863</v>
      </c>
      <c r="R143" s="307"/>
      <c r="S143" s="47">
        <v>0.78611111111111109</v>
      </c>
      <c r="T143" s="48">
        <v>0.857025462962963</v>
      </c>
      <c r="U143" s="111">
        <v>14.999999999999947</v>
      </c>
      <c r="V143" s="112">
        <v>102.11666666666675</v>
      </c>
      <c r="W143" s="113">
        <v>0.857025462962963</v>
      </c>
      <c r="X143" s="116">
        <v>0.9100462962962963</v>
      </c>
      <c r="Y143" s="295"/>
      <c r="Z143" s="296"/>
      <c r="AA143" s="117">
        <f>M143-J143</f>
        <v>-482.97698710625309</v>
      </c>
      <c r="AB143" s="110">
        <f>M143/J143</f>
        <v>0.86583972580381863</v>
      </c>
      <c r="AC143" s="291"/>
    </row>
    <row r="144" spans="1:29" ht="15.75" customHeight="1">
      <c r="A144" s="312"/>
      <c r="B144" s="100" t="s">
        <v>120</v>
      </c>
      <c r="C144" s="293" t="s">
        <v>153</v>
      </c>
      <c r="D144" s="294"/>
      <c r="E144" s="101">
        <v>14.03</v>
      </c>
      <c r="F144" s="102">
        <v>5663</v>
      </c>
      <c r="G144" s="103">
        <f t="shared" si="58"/>
        <v>79451.89</v>
      </c>
      <c r="H144" s="26"/>
      <c r="I144" s="104">
        <v>3</v>
      </c>
      <c r="J144" s="105">
        <v>3000</v>
      </c>
      <c r="K144" s="106">
        <f t="shared" si="54"/>
        <v>1000</v>
      </c>
      <c r="L144" s="107">
        <v>3</v>
      </c>
      <c r="M144" s="105">
        <f>F144/V144*60</f>
        <v>2685.3003161222337</v>
      </c>
      <c r="N144" s="106">
        <f>M144/L144</f>
        <v>895.10010537407788</v>
      </c>
      <c r="O144" s="108">
        <f>L144-I144</f>
        <v>0</v>
      </c>
      <c r="P144" s="109">
        <f>N144-K144</f>
        <v>-104.89989462592212</v>
      </c>
      <c r="Q144" s="110">
        <f>N144/K144</f>
        <v>0.89510010537407791</v>
      </c>
      <c r="R144" s="307"/>
      <c r="S144" s="47">
        <v>0.9100462962962963</v>
      </c>
      <c r="T144" s="48">
        <v>0.99791666666666667</v>
      </c>
      <c r="U144" s="111">
        <v>76.349999999999937</v>
      </c>
      <c r="V144" s="112">
        <v>126.53333333333335</v>
      </c>
      <c r="W144" s="113"/>
      <c r="X144" s="116"/>
      <c r="Y144" s="295"/>
      <c r="Z144" s="296"/>
      <c r="AA144" s="117">
        <f>M144-J144</f>
        <v>-314.69968387776635</v>
      </c>
      <c r="AB144" s="110">
        <f>M144/J144</f>
        <v>0.89510010537407791</v>
      </c>
      <c r="AC144" s="291"/>
    </row>
    <row r="145" spans="1:29" ht="15.75" customHeight="1">
      <c r="A145" s="312"/>
      <c r="B145" s="100"/>
      <c r="C145" s="293"/>
      <c r="D145" s="294"/>
      <c r="E145" s="101"/>
      <c r="F145" s="102"/>
      <c r="G145" s="103"/>
      <c r="H145" s="13"/>
      <c r="I145" s="104"/>
      <c r="J145" s="105"/>
      <c r="K145" s="106"/>
      <c r="L145" s="118"/>
      <c r="M145" s="105"/>
      <c r="N145" s="106"/>
      <c r="O145" s="108"/>
      <c r="P145" s="109"/>
      <c r="Q145" s="110"/>
      <c r="R145" s="307"/>
      <c r="S145" s="47"/>
      <c r="T145" s="48"/>
      <c r="U145" s="111"/>
      <c r="V145" s="112"/>
      <c r="W145" s="113"/>
      <c r="X145" s="116"/>
      <c r="Y145" s="295"/>
      <c r="Z145" s="296"/>
      <c r="AA145" s="117"/>
      <c r="AB145" s="110"/>
      <c r="AC145" s="291"/>
    </row>
    <row r="146" spans="1:29" ht="15.75" customHeight="1">
      <c r="A146" s="312"/>
      <c r="B146" s="100"/>
      <c r="C146" s="293"/>
      <c r="D146" s="294"/>
      <c r="E146" s="101"/>
      <c r="F146" s="102"/>
      <c r="G146" s="121"/>
      <c r="H146" s="122"/>
      <c r="I146" s="104"/>
      <c r="J146" s="105"/>
      <c r="K146" s="106"/>
      <c r="L146" s="107"/>
      <c r="M146" s="105"/>
      <c r="N146" s="106"/>
      <c r="O146" s="108"/>
      <c r="P146" s="109"/>
      <c r="Q146" s="110"/>
      <c r="R146" s="307"/>
      <c r="S146" s="47"/>
      <c r="T146" s="48"/>
      <c r="U146" s="111"/>
      <c r="V146" s="112"/>
      <c r="W146" s="113"/>
      <c r="X146" s="116"/>
      <c r="Y146" s="295"/>
      <c r="Z146" s="296"/>
      <c r="AA146" s="117"/>
      <c r="AB146" s="110"/>
      <c r="AC146" s="291"/>
    </row>
    <row r="147" spans="1:29" ht="15.75" customHeight="1">
      <c r="A147" s="312"/>
      <c r="B147" s="100"/>
      <c r="C147" s="293"/>
      <c r="D147" s="294"/>
      <c r="E147" s="101"/>
      <c r="F147" s="102"/>
      <c r="G147" s="121"/>
      <c r="H147" s="62"/>
      <c r="I147" s="104"/>
      <c r="J147" s="105"/>
      <c r="K147" s="106"/>
      <c r="L147" s="118"/>
      <c r="M147" s="105"/>
      <c r="N147" s="106"/>
      <c r="O147" s="123"/>
      <c r="P147" s="124"/>
      <c r="Q147" s="125"/>
      <c r="R147" s="307"/>
      <c r="S147" s="47"/>
      <c r="T147" s="48"/>
      <c r="U147" s="111"/>
      <c r="V147" s="112"/>
      <c r="W147" s="113"/>
      <c r="X147" s="116"/>
      <c r="Y147" s="295"/>
      <c r="Z147" s="296"/>
      <c r="AA147" s="117"/>
      <c r="AB147" s="110"/>
      <c r="AC147" s="291"/>
    </row>
    <row r="148" spans="1:29" ht="15.75" customHeight="1">
      <c r="A148" s="312"/>
      <c r="B148" s="100"/>
      <c r="C148" s="293"/>
      <c r="D148" s="294"/>
      <c r="E148" s="101"/>
      <c r="F148" s="102"/>
      <c r="G148" s="121"/>
      <c r="H148" s="62"/>
      <c r="I148" s="104"/>
      <c r="J148" s="105"/>
      <c r="K148" s="106"/>
      <c r="L148" s="118"/>
      <c r="M148" s="105"/>
      <c r="N148" s="106"/>
      <c r="O148" s="123"/>
      <c r="P148" s="124"/>
      <c r="Q148" s="125"/>
      <c r="R148" s="307"/>
      <c r="S148" s="47"/>
      <c r="T148" s="48"/>
      <c r="U148" s="111"/>
      <c r="V148" s="112"/>
      <c r="W148" s="113"/>
      <c r="X148" s="116"/>
      <c r="Y148" s="295"/>
      <c r="Z148" s="296"/>
      <c r="AA148" s="117"/>
      <c r="AB148" s="110"/>
      <c r="AC148" s="291"/>
    </row>
    <row r="149" spans="1:29" ht="15.75" customHeight="1">
      <c r="A149" s="312"/>
      <c r="B149" s="100"/>
      <c r="C149" s="293"/>
      <c r="D149" s="294"/>
      <c r="E149" s="101"/>
      <c r="F149" s="102"/>
      <c r="G149" s="121"/>
      <c r="H149" s="62"/>
      <c r="I149" s="104"/>
      <c r="J149" s="105"/>
      <c r="K149" s="106"/>
      <c r="L149" s="118"/>
      <c r="M149" s="105"/>
      <c r="N149" s="106"/>
      <c r="O149" s="123"/>
      <c r="P149" s="124"/>
      <c r="Q149" s="125"/>
      <c r="R149" s="307"/>
      <c r="S149" s="47"/>
      <c r="T149" s="48"/>
      <c r="U149" s="111"/>
      <c r="V149" s="112"/>
      <c r="W149" s="113"/>
      <c r="X149" s="116"/>
      <c r="Y149" s="295"/>
      <c r="Z149" s="296"/>
      <c r="AA149" s="117"/>
      <c r="AB149" s="110"/>
      <c r="AC149" s="291"/>
    </row>
    <row r="150" spans="1:29" ht="15.75" customHeight="1">
      <c r="A150" s="312"/>
      <c r="B150" s="100"/>
      <c r="C150" s="293"/>
      <c r="D150" s="294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307"/>
      <c r="S150" s="47"/>
      <c r="T150" s="48"/>
      <c r="U150" s="111"/>
      <c r="V150" s="112"/>
      <c r="W150" s="113"/>
      <c r="X150" s="116"/>
      <c r="Y150" s="295"/>
      <c r="Z150" s="296"/>
      <c r="AA150" s="117"/>
      <c r="AB150" s="110"/>
      <c r="AC150" s="291"/>
    </row>
    <row r="151" spans="1:29" ht="15.75" customHeight="1">
      <c r="A151" s="312"/>
      <c r="B151" s="100"/>
      <c r="C151" s="293"/>
      <c r="D151" s="294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307"/>
      <c r="S151" s="47"/>
      <c r="T151" s="48"/>
      <c r="U151" s="111"/>
      <c r="V151" s="112"/>
      <c r="W151" s="126"/>
      <c r="X151" s="127"/>
      <c r="Y151" s="295"/>
      <c r="Z151" s="296"/>
      <c r="AA151" s="117"/>
      <c r="AB151" s="110"/>
      <c r="AC151" s="291"/>
    </row>
    <row r="152" spans="1:29" ht="15.75" customHeight="1">
      <c r="A152" s="312"/>
      <c r="B152" s="100"/>
      <c r="C152" s="293"/>
      <c r="D152" s="294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307"/>
      <c r="S152" s="47"/>
      <c r="T152" s="48"/>
      <c r="U152" s="111"/>
      <c r="V152" s="112"/>
      <c r="W152" s="126"/>
      <c r="X152" s="127"/>
      <c r="Y152" s="295"/>
      <c r="Z152" s="296"/>
      <c r="AA152" s="117"/>
      <c r="AB152" s="110"/>
      <c r="AC152" s="291"/>
    </row>
    <row r="153" spans="1:29" ht="15.75" customHeight="1">
      <c r="A153" s="312"/>
      <c r="B153" s="100"/>
      <c r="C153" s="293"/>
      <c r="D153" s="294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307"/>
      <c r="S153" s="47"/>
      <c r="T153" s="48"/>
      <c r="U153" s="111"/>
      <c r="V153" s="112"/>
      <c r="W153" s="126"/>
      <c r="X153" s="127"/>
      <c r="Y153" s="295"/>
      <c r="Z153" s="296"/>
      <c r="AA153" s="117"/>
      <c r="AB153" s="110"/>
      <c r="AC153" s="291"/>
    </row>
    <row r="154" spans="1:29" ht="15.75" customHeight="1">
      <c r="A154" s="312"/>
      <c r="B154" s="100"/>
      <c r="C154" s="293"/>
      <c r="D154" s="294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307"/>
      <c r="S154" s="47"/>
      <c r="T154" s="48"/>
      <c r="U154" s="111"/>
      <c r="V154" s="112"/>
      <c r="W154" s="126"/>
      <c r="X154" s="127"/>
      <c r="Y154" s="295"/>
      <c r="Z154" s="296"/>
      <c r="AA154" s="117"/>
      <c r="AB154" s="110"/>
      <c r="AC154" s="291"/>
    </row>
    <row r="155" spans="1:29" ht="15.75" customHeight="1">
      <c r="A155" s="312"/>
      <c r="B155" s="100"/>
      <c r="C155" s="293"/>
      <c r="D155" s="294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307"/>
      <c r="S155" s="47"/>
      <c r="T155" s="48"/>
      <c r="U155" s="111"/>
      <c r="V155" s="112"/>
      <c r="W155" s="126"/>
      <c r="X155" s="127"/>
      <c r="Y155" s="295"/>
      <c r="Z155" s="296"/>
      <c r="AA155" s="117"/>
      <c r="AB155" s="110"/>
      <c r="AC155" s="291"/>
    </row>
    <row r="156" spans="1:29" ht="15.75" customHeight="1">
      <c r="A156" s="312"/>
      <c r="B156" s="100"/>
      <c r="C156" s="293"/>
      <c r="D156" s="294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307"/>
      <c r="S156" s="119"/>
      <c r="T156" s="120"/>
      <c r="U156" s="130"/>
      <c r="V156" s="131"/>
      <c r="W156" s="126"/>
      <c r="X156" s="127"/>
      <c r="Y156" s="295"/>
      <c r="Z156" s="296"/>
      <c r="AA156" s="165"/>
      <c r="AB156" s="125"/>
      <c r="AC156" s="291"/>
    </row>
    <row r="157" spans="1:29" ht="15.75" customHeight="1" thickBot="1">
      <c r="A157" s="313"/>
      <c r="B157" s="133" t="s">
        <v>117</v>
      </c>
      <c r="C157" s="297"/>
      <c r="D157" s="297"/>
      <c r="E157" s="134"/>
      <c r="F157" s="99"/>
      <c r="G157" s="135"/>
      <c r="H157" s="69"/>
      <c r="I157" s="136">
        <f t="shared" ref="I157:J157" si="59">AVERAGE(I141:I156)</f>
        <v>3.25</v>
      </c>
      <c r="J157" s="137">
        <f t="shared" si="59"/>
        <v>3150</v>
      </c>
      <c r="K157" s="138">
        <f t="shared" ref="K157" si="60">J157/I157</f>
        <v>969.23076923076928</v>
      </c>
      <c r="L157" s="136">
        <f t="shared" ref="L157:M157" si="61">AVERAGE(L141:L156)</f>
        <v>3.25</v>
      </c>
      <c r="M157" s="137">
        <f t="shared" si="61"/>
        <v>2793.6197839898869</v>
      </c>
      <c r="N157" s="138">
        <f t="shared" ref="N157:N163" si="62">M157/L157</f>
        <v>859.57531815073446</v>
      </c>
      <c r="O157" s="139">
        <f t="shared" ref="O157:O163" si="63">L157-I157</f>
        <v>0</v>
      </c>
      <c r="P157" s="140">
        <f t="shared" ref="P157:P163" si="64">N157-K157</f>
        <v>-109.65545108003482</v>
      </c>
      <c r="Q157" s="141">
        <f t="shared" ref="Q157:Q163" si="65">N157/K157</f>
        <v>0.88686342348885294</v>
      </c>
      <c r="R157" s="308"/>
      <c r="S157" s="142">
        <f>S141</f>
        <v>0.70833333333333337</v>
      </c>
      <c r="T157" s="143">
        <f>INDEX(T141:T156,COUNTA(T141:T156))</f>
        <v>0.99791666666666667</v>
      </c>
      <c r="U157" s="144"/>
      <c r="V157" s="166"/>
      <c r="W157" s="99"/>
      <c r="X157" s="69"/>
      <c r="Y157" s="298"/>
      <c r="Z157" s="299"/>
      <c r="AA157" s="168">
        <f t="shared" ref="AA157:AA163" si="66">M157-J157</f>
        <v>-356.38021601011314</v>
      </c>
      <c r="AB157" s="141">
        <f t="shared" ref="AB157:AB163" si="67">M157/J157</f>
        <v>0.88686342348885294</v>
      </c>
      <c r="AC157" s="292"/>
    </row>
    <row r="158" spans="1:29" ht="15.75" customHeight="1">
      <c r="A158" s="300" t="s">
        <v>156</v>
      </c>
      <c r="B158" s="114" t="s">
        <v>120</v>
      </c>
      <c r="C158" s="304" t="s">
        <v>157</v>
      </c>
      <c r="D158" s="305"/>
      <c r="E158" s="147">
        <v>18.18</v>
      </c>
      <c r="F158" s="97">
        <v>2121</v>
      </c>
      <c r="G158" s="148">
        <f t="shared" ref="G158:G163" si="68">E158*F158</f>
        <v>38559.78</v>
      </c>
      <c r="H158" s="149">
        <v>2</v>
      </c>
      <c r="I158" s="150">
        <v>3</v>
      </c>
      <c r="J158" s="151">
        <v>3600</v>
      </c>
      <c r="K158" s="152">
        <f>J158/I158</f>
        <v>1200</v>
      </c>
      <c r="L158" s="153">
        <v>3</v>
      </c>
      <c r="M158" s="151">
        <f t="shared" ref="M158:M163" si="69">F158/V158*60</f>
        <v>3119.117647058813</v>
      </c>
      <c r="N158" s="152">
        <f t="shared" si="62"/>
        <v>1039.7058823529376</v>
      </c>
      <c r="O158" s="154">
        <f t="shared" si="63"/>
        <v>0</v>
      </c>
      <c r="P158" s="155">
        <f t="shared" si="64"/>
        <v>-160.29411764706242</v>
      </c>
      <c r="Q158" s="156">
        <f t="shared" si="65"/>
        <v>0.86642156862744801</v>
      </c>
      <c r="R158" s="306">
        <f>Q174</f>
        <v>0.87239534647658989</v>
      </c>
      <c r="S158" s="157">
        <v>0.70847222222222217</v>
      </c>
      <c r="T158" s="158">
        <v>0.7368055555555556</v>
      </c>
      <c r="U158" s="159"/>
      <c r="V158" s="160">
        <v>40.800000000000139</v>
      </c>
      <c r="W158" s="158"/>
      <c r="X158" s="169"/>
      <c r="Y158" s="309"/>
      <c r="Z158" s="310"/>
      <c r="AA158" s="171">
        <f t="shared" si="66"/>
        <v>-480.88235294118704</v>
      </c>
      <c r="AB158" s="156">
        <f t="shared" si="67"/>
        <v>0.86642156862744801</v>
      </c>
      <c r="AC158" s="290">
        <f>AB174</f>
        <v>0.87239534647658989</v>
      </c>
    </row>
    <row r="159" spans="1:29" ht="15.75" customHeight="1">
      <c r="A159" s="301"/>
      <c r="B159" s="100" t="s">
        <v>120</v>
      </c>
      <c r="C159" s="293" t="s">
        <v>158</v>
      </c>
      <c r="D159" s="294"/>
      <c r="E159" s="101">
        <v>18.18</v>
      </c>
      <c r="F159" s="102">
        <v>1360</v>
      </c>
      <c r="G159" s="103">
        <f t="shared" si="68"/>
        <v>24724.799999999999</v>
      </c>
      <c r="H159" s="26"/>
      <c r="I159" s="104">
        <v>3</v>
      </c>
      <c r="J159" s="105">
        <v>3600</v>
      </c>
      <c r="K159" s="106">
        <f t="shared" si="54"/>
        <v>1200</v>
      </c>
      <c r="L159" s="107">
        <v>3</v>
      </c>
      <c r="M159" s="105">
        <f t="shared" si="69"/>
        <v>3120.4588910133925</v>
      </c>
      <c r="N159" s="106">
        <f t="shared" si="62"/>
        <v>1040.1529636711309</v>
      </c>
      <c r="O159" s="108">
        <f t="shared" si="63"/>
        <v>0</v>
      </c>
      <c r="P159" s="109">
        <f t="shared" si="64"/>
        <v>-159.84703632886908</v>
      </c>
      <c r="Q159" s="110">
        <f t="shared" si="65"/>
        <v>0.86679413639260905</v>
      </c>
      <c r="R159" s="307"/>
      <c r="S159" s="47">
        <v>0.74722222222222223</v>
      </c>
      <c r="T159" s="48">
        <v>0.76538194444444441</v>
      </c>
      <c r="U159" s="111">
        <v>14.999999999999947</v>
      </c>
      <c r="V159" s="112">
        <v>26.149999999999931</v>
      </c>
      <c r="W159" s="113"/>
      <c r="X159" s="13"/>
      <c r="Y159" s="295"/>
      <c r="Z159" s="296"/>
      <c r="AA159" s="172">
        <f t="shared" si="66"/>
        <v>-479.54110898660747</v>
      </c>
      <c r="AB159" s="110">
        <f t="shared" si="67"/>
        <v>0.86679413639260905</v>
      </c>
      <c r="AC159" s="291"/>
    </row>
    <row r="160" spans="1:29" ht="15.75" customHeight="1">
      <c r="A160" s="301"/>
      <c r="B160" s="100" t="s">
        <v>120</v>
      </c>
      <c r="C160" s="293" t="s">
        <v>159</v>
      </c>
      <c r="D160" s="294"/>
      <c r="E160" s="101">
        <v>24.82</v>
      </c>
      <c r="F160" s="102">
        <v>2843</v>
      </c>
      <c r="G160" s="103">
        <f t="shared" si="68"/>
        <v>70563.259999999995</v>
      </c>
      <c r="H160" s="26"/>
      <c r="I160" s="104">
        <v>4</v>
      </c>
      <c r="J160" s="105">
        <v>3300</v>
      </c>
      <c r="K160" s="106">
        <f t="shared" si="54"/>
        <v>825</v>
      </c>
      <c r="L160" s="107">
        <v>4</v>
      </c>
      <c r="M160" s="105">
        <f t="shared" si="69"/>
        <v>2922.5585379783001</v>
      </c>
      <c r="N160" s="106">
        <f t="shared" si="62"/>
        <v>730.63963449457503</v>
      </c>
      <c r="O160" s="108">
        <f t="shared" si="63"/>
        <v>0</v>
      </c>
      <c r="P160" s="109">
        <f t="shared" si="64"/>
        <v>-94.360365505424966</v>
      </c>
      <c r="Q160" s="110">
        <f t="shared" si="65"/>
        <v>0.88562379938736369</v>
      </c>
      <c r="R160" s="307"/>
      <c r="S160" s="47">
        <v>0.77569444444444446</v>
      </c>
      <c r="T160" s="48">
        <v>0.81622685185185184</v>
      </c>
      <c r="U160" s="111">
        <v>14.850000000000083</v>
      </c>
      <c r="V160" s="112">
        <v>58.366666666666625</v>
      </c>
      <c r="W160" s="113"/>
      <c r="X160" s="13"/>
      <c r="Y160" s="295"/>
      <c r="Z160" s="296"/>
      <c r="AA160" s="172">
        <f t="shared" si="66"/>
        <v>-377.44146202169986</v>
      </c>
      <c r="AB160" s="110">
        <f t="shared" si="67"/>
        <v>0.88562379938736369</v>
      </c>
      <c r="AC160" s="291"/>
    </row>
    <row r="161" spans="1:29" ht="15.75" customHeight="1">
      <c r="A161" s="301"/>
      <c r="B161" s="100" t="s">
        <v>120</v>
      </c>
      <c r="C161" s="293" t="s">
        <v>160</v>
      </c>
      <c r="D161" s="294"/>
      <c r="E161" s="101">
        <v>25.03</v>
      </c>
      <c r="F161" s="102">
        <v>2261</v>
      </c>
      <c r="G161" s="103">
        <f t="shared" si="68"/>
        <v>56592.83</v>
      </c>
      <c r="H161" s="26"/>
      <c r="I161" s="104">
        <v>4</v>
      </c>
      <c r="J161" s="105">
        <v>3300</v>
      </c>
      <c r="K161" s="106">
        <f t="shared" si="54"/>
        <v>825</v>
      </c>
      <c r="L161" s="107">
        <v>4</v>
      </c>
      <c r="M161" s="105">
        <f t="shared" si="69"/>
        <v>2922.6570915619386</v>
      </c>
      <c r="N161" s="106">
        <f t="shared" si="62"/>
        <v>730.66427289048465</v>
      </c>
      <c r="O161" s="108">
        <f t="shared" si="63"/>
        <v>0</v>
      </c>
      <c r="P161" s="109">
        <f t="shared" si="64"/>
        <v>-94.335727109515346</v>
      </c>
      <c r="Q161" s="110">
        <f t="shared" si="65"/>
        <v>0.88565366410967838</v>
      </c>
      <c r="R161" s="307"/>
      <c r="S161" s="47">
        <v>0.82638888888888884</v>
      </c>
      <c r="T161" s="48">
        <v>0.85862268518518514</v>
      </c>
      <c r="U161" s="111">
        <v>14.633333333333276</v>
      </c>
      <c r="V161" s="112">
        <v>46.416666666666671</v>
      </c>
      <c r="W161" s="113">
        <v>0.85862268518518514</v>
      </c>
      <c r="X161" s="116">
        <v>0.91204861111111113</v>
      </c>
      <c r="Y161" s="295"/>
      <c r="Z161" s="296"/>
      <c r="AA161" s="172">
        <f t="shared" si="66"/>
        <v>-377.34290843806139</v>
      </c>
      <c r="AB161" s="110">
        <f t="shared" si="67"/>
        <v>0.88565366410967838</v>
      </c>
      <c r="AC161" s="291"/>
    </row>
    <row r="162" spans="1:29" ht="15.75" customHeight="1">
      <c r="A162" s="302"/>
      <c r="B162" s="100" t="s">
        <v>120</v>
      </c>
      <c r="C162" s="293" t="s">
        <v>157</v>
      </c>
      <c r="D162" s="294"/>
      <c r="E162" s="101">
        <v>18.18</v>
      </c>
      <c r="F162" s="102">
        <v>1489</v>
      </c>
      <c r="G162" s="103">
        <f t="shared" si="68"/>
        <v>27070.02</v>
      </c>
      <c r="H162" s="13"/>
      <c r="I162" s="104">
        <v>3</v>
      </c>
      <c r="J162" s="105">
        <v>3600</v>
      </c>
      <c r="K162" s="106">
        <f t="shared" si="54"/>
        <v>1200</v>
      </c>
      <c r="L162" s="118">
        <v>3</v>
      </c>
      <c r="M162" s="105">
        <f t="shared" si="69"/>
        <v>3118.3246073298428</v>
      </c>
      <c r="N162" s="106">
        <f t="shared" si="62"/>
        <v>1039.4415357766143</v>
      </c>
      <c r="O162" s="108">
        <f t="shared" si="63"/>
        <v>0</v>
      </c>
      <c r="P162" s="109">
        <f t="shared" si="64"/>
        <v>-160.55846422338573</v>
      </c>
      <c r="Q162" s="110">
        <f t="shared" si="65"/>
        <v>0.8662012798138452</v>
      </c>
      <c r="R162" s="307"/>
      <c r="S162" s="47">
        <v>0.91204861111111113</v>
      </c>
      <c r="T162" s="48">
        <v>0.93194444444444446</v>
      </c>
      <c r="U162" s="111">
        <v>76.933333333333422</v>
      </c>
      <c r="V162" s="112">
        <v>28.650000000000002</v>
      </c>
      <c r="W162" s="113"/>
      <c r="X162" s="116"/>
      <c r="Y162" s="295"/>
      <c r="Z162" s="296"/>
      <c r="AA162" s="172">
        <f t="shared" si="66"/>
        <v>-481.67539267015718</v>
      </c>
      <c r="AB162" s="110">
        <f t="shared" si="67"/>
        <v>0.8662012798138452</v>
      </c>
      <c r="AC162" s="291"/>
    </row>
    <row r="163" spans="1:29" ht="15.75" customHeight="1">
      <c r="A163" s="302"/>
      <c r="B163" s="100" t="s">
        <v>120</v>
      </c>
      <c r="C163" s="293" t="s">
        <v>155</v>
      </c>
      <c r="D163" s="294"/>
      <c r="E163" s="101">
        <v>14.28</v>
      </c>
      <c r="F163" s="102">
        <v>4061</v>
      </c>
      <c r="G163" s="121">
        <f t="shared" si="68"/>
        <v>57991.079999999994</v>
      </c>
      <c r="H163" s="122"/>
      <c r="I163" s="104">
        <v>3</v>
      </c>
      <c r="J163" s="105">
        <v>3600</v>
      </c>
      <c r="K163" s="106">
        <f t="shared" si="54"/>
        <v>1200</v>
      </c>
      <c r="L163" s="107">
        <v>3</v>
      </c>
      <c r="M163" s="105">
        <f t="shared" si="69"/>
        <v>3117.185501066097</v>
      </c>
      <c r="N163" s="106">
        <f t="shared" si="62"/>
        <v>1039.0618336886989</v>
      </c>
      <c r="O163" s="108">
        <f t="shared" si="63"/>
        <v>0</v>
      </c>
      <c r="P163" s="109">
        <f t="shared" si="64"/>
        <v>-160.93816631130107</v>
      </c>
      <c r="Q163" s="110">
        <f t="shared" si="65"/>
        <v>0.86588486140724907</v>
      </c>
      <c r="R163" s="307"/>
      <c r="S163" s="47">
        <v>0.94236111111111109</v>
      </c>
      <c r="T163" s="48">
        <v>0.99664351851851851</v>
      </c>
      <c r="U163" s="111">
        <v>14.999999999999947</v>
      </c>
      <c r="V163" s="112">
        <v>78.166666666666686</v>
      </c>
      <c r="W163" s="113"/>
      <c r="X163" s="50"/>
      <c r="Y163" s="295"/>
      <c r="Z163" s="296"/>
      <c r="AA163" s="172">
        <f t="shared" si="66"/>
        <v>-482.814498933903</v>
      </c>
      <c r="AB163" s="110">
        <f t="shared" si="67"/>
        <v>0.86588486140724918</v>
      </c>
      <c r="AC163" s="291"/>
    </row>
    <row r="164" spans="1:29" ht="15.75" customHeight="1">
      <c r="A164" s="302"/>
      <c r="B164" s="100"/>
      <c r="C164" s="293"/>
      <c r="D164" s="294"/>
      <c r="E164" s="101"/>
      <c r="F164" s="102"/>
      <c r="G164" s="121"/>
      <c r="H164" s="62"/>
      <c r="I164" s="104"/>
      <c r="J164" s="105"/>
      <c r="K164" s="106"/>
      <c r="L164" s="118"/>
      <c r="M164" s="105"/>
      <c r="N164" s="106"/>
      <c r="O164" s="123"/>
      <c r="P164" s="124"/>
      <c r="Q164" s="125"/>
      <c r="R164" s="307"/>
      <c r="S164" s="47"/>
      <c r="T164" s="48"/>
      <c r="U164" s="111"/>
      <c r="V164" s="112"/>
      <c r="W164" s="113"/>
      <c r="X164" s="116"/>
      <c r="Y164" s="295"/>
      <c r="Z164" s="296"/>
      <c r="AA164" s="172"/>
      <c r="AB164" s="110"/>
      <c r="AC164" s="291"/>
    </row>
    <row r="165" spans="1:29" ht="15.75" customHeight="1">
      <c r="A165" s="302"/>
      <c r="B165" s="100"/>
      <c r="C165" s="293"/>
      <c r="D165" s="294"/>
      <c r="E165" s="101"/>
      <c r="F165" s="102"/>
      <c r="G165" s="121"/>
      <c r="H165" s="62"/>
      <c r="I165" s="104"/>
      <c r="J165" s="105"/>
      <c r="K165" s="106"/>
      <c r="L165" s="118"/>
      <c r="M165" s="105"/>
      <c r="N165" s="106"/>
      <c r="O165" s="123"/>
      <c r="P165" s="124"/>
      <c r="Q165" s="125"/>
      <c r="R165" s="307"/>
      <c r="S165" s="47"/>
      <c r="T165" s="48"/>
      <c r="U165" s="111"/>
      <c r="V165" s="112"/>
      <c r="W165" s="113"/>
      <c r="X165" s="116"/>
      <c r="Y165" s="295"/>
      <c r="Z165" s="296"/>
      <c r="AA165" s="172"/>
      <c r="AB165" s="110"/>
      <c r="AC165" s="291"/>
    </row>
    <row r="166" spans="1:29" ht="15.75" customHeight="1">
      <c r="A166" s="302"/>
      <c r="B166" s="100"/>
      <c r="C166" s="293"/>
      <c r="D166" s="294"/>
      <c r="E166" s="101"/>
      <c r="F166" s="102"/>
      <c r="G166" s="121"/>
      <c r="H166" s="62"/>
      <c r="I166" s="104"/>
      <c r="J166" s="105"/>
      <c r="K166" s="106"/>
      <c r="L166" s="118"/>
      <c r="M166" s="105"/>
      <c r="N166" s="106"/>
      <c r="O166" s="123"/>
      <c r="P166" s="124"/>
      <c r="Q166" s="125"/>
      <c r="R166" s="307"/>
      <c r="S166" s="47"/>
      <c r="T166" s="48"/>
      <c r="U166" s="111"/>
      <c r="V166" s="112"/>
      <c r="W166" s="126"/>
      <c r="X166" s="127"/>
      <c r="Y166" s="295"/>
      <c r="Z166" s="296"/>
      <c r="AA166" s="172"/>
      <c r="AB166" s="110"/>
      <c r="AC166" s="291"/>
    </row>
    <row r="167" spans="1:29" ht="15.75" customHeight="1">
      <c r="A167" s="302"/>
      <c r="B167" s="100"/>
      <c r="C167" s="293"/>
      <c r="D167" s="294"/>
      <c r="E167" s="101"/>
      <c r="F167" s="102"/>
      <c r="G167" s="121"/>
      <c r="H167" s="62"/>
      <c r="I167" s="104"/>
      <c r="J167" s="105"/>
      <c r="K167" s="106"/>
      <c r="L167" s="118"/>
      <c r="M167" s="105"/>
      <c r="N167" s="106"/>
      <c r="O167" s="123"/>
      <c r="P167" s="124"/>
      <c r="Q167" s="125"/>
      <c r="R167" s="307"/>
      <c r="S167" s="47"/>
      <c r="T167" s="48"/>
      <c r="U167" s="111"/>
      <c r="V167" s="112"/>
      <c r="W167" s="126"/>
      <c r="X167" s="127"/>
      <c r="Y167" s="295"/>
      <c r="Z167" s="296"/>
      <c r="AA167" s="172"/>
      <c r="AB167" s="110"/>
      <c r="AC167" s="291"/>
    </row>
    <row r="168" spans="1:29" ht="15.75" customHeight="1">
      <c r="A168" s="302"/>
      <c r="B168" s="100"/>
      <c r="C168" s="293"/>
      <c r="D168" s="294"/>
      <c r="E168" s="101"/>
      <c r="F168" s="102"/>
      <c r="G168" s="121"/>
      <c r="H168" s="62"/>
      <c r="I168" s="104"/>
      <c r="J168" s="105"/>
      <c r="K168" s="106"/>
      <c r="L168" s="118"/>
      <c r="M168" s="105"/>
      <c r="N168" s="106"/>
      <c r="O168" s="123"/>
      <c r="P168" s="124"/>
      <c r="Q168" s="125"/>
      <c r="R168" s="307"/>
      <c r="S168" s="47"/>
      <c r="T168" s="48"/>
      <c r="U168" s="111"/>
      <c r="V168" s="112"/>
      <c r="W168" s="126"/>
      <c r="X168" s="127"/>
      <c r="Y168" s="295"/>
      <c r="Z168" s="296"/>
      <c r="AA168" s="172"/>
      <c r="AB168" s="110"/>
      <c r="AC168" s="291"/>
    </row>
    <row r="169" spans="1:29" ht="15.75" customHeight="1">
      <c r="A169" s="302"/>
      <c r="B169" s="100"/>
      <c r="C169" s="293"/>
      <c r="D169" s="294"/>
      <c r="E169" s="101"/>
      <c r="F169" s="102"/>
      <c r="G169" s="121"/>
      <c r="H169" s="62"/>
      <c r="I169" s="104"/>
      <c r="J169" s="105"/>
      <c r="K169" s="106"/>
      <c r="L169" s="118"/>
      <c r="M169" s="105"/>
      <c r="N169" s="106"/>
      <c r="O169" s="123"/>
      <c r="P169" s="124"/>
      <c r="Q169" s="125"/>
      <c r="R169" s="307"/>
      <c r="S169" s="47"/>
      <c r="T169" s="48"/>
      <c r="U169" s="111"/>
      <c r="V169" s="112"/>
      <c r="W169" s="126"/>
      <c r="X169" s="127"/>
      <c r="Y169" s="295"/>
      <c r="Z169" s="296"/>
      <c r="AA169" s="172"/>
      <c r="AB169" s="110"/>
      <c r="AC169" s="291"/>
    </row>
    <row r="170" spans="1:29" ht="15.75" customHeight="1">
      <c r="A170" s="302"/>
      <c r="B170" s="100"/>
      <c r="C170" s="293"/>
      <c r="D170" s="294"/>
      <c r="E170" s="101"/>
      <c r="F170" s="102"/>
      <c r="G170" s="121"/>
      <c r="H170" s="62"/>
      <c r="I170" s="104"/>
      <c r="J170" s="105"/>
      <c r="K170" s="106"/>
      <c r="L170" s="118"/>
      <c r="M170" s="105"/>
      <c r="N170" s="106"/>
      <c r="O170" s="123"/>
      <c r="P170" s="124"/>
      <c r="Q170" s="125"/>
      <c r="R170" s="307"/>
      <c r="S170" s="47"/>
      <c r="T170" s="48"/>
      <c r="U170" s="111"/>
      <c r="V170" s="112"/>
      <c r="W170" s="126"/>
      <c r="X170" s="127"/>
      <c r="Y170" s="295"/>
      <c r="Z170" s="296"/>
      <c r="AA170" s="172"/>
      <c r="AB170" s="110"/>
      <c r="AC170" s="291"/>
    </row>
    <row r="171" spans="1:29" ht="15.75" customHeight="1">
      <c r="A171" s="302"/>
      <c r="B171" s="100"/>
      <c r="C171" s="293"/>
      <c r="D171" s="294"/>
      <c r="E171" s="101"/>
      <c r="F171" s="102"/>
      <c r="G171" s="121"/>
      <c r="H171" s="62"/>
      <c r="I171" s="104"/>
      <c r="J171" s="105"/>
      <c r="K171" s="106"/>
      <c r="L171" s="118"/>
      <c r="M171" s="105"/>
      <c r="N171" s="106"/>
      <c r="O171" s="123"/>
      <c r="P171" s="124"/>
      <c r="Q171" s="125"/>
      <c r="R171" s="307"/>
      <c r="S171" s="47"/>
      <c r="T171" s="48"/>
      <c r="U171" s="111"/>
      <c r="V171" s="112"/>
      <c r="W171" s="113"/>
      <c r="X171" s="116"/>
      <c r="Y171" s="295"/>
      <c r="Z171" s="296"/>
      <c r="AA171" s="172"/>
      <c r="AB171" s="110"/>
      <c r="AC171" s="291"/>
    </row>
    <row r="172" spans="1:29" ht="15.75" customHeight="1">
      <c r="A172" s="302"/>
      <c r="B172" s="100"/>
      <c r="C172" s="293"/>
      <c r="D172" s="294"/>
      <c r="E172" s="101"/>
      <c r="F172" s="102"/>
      <c r="G172" s="121"/>
      <c r="H172" s="62"/>
      <c r="I172" s="104"/>
      <c r="J172" s="105"/>
      <c r="K172" s="106"/>
      <c r="L172" s="118"/>
      <c r="M172" s="105"/>
      <c r="N172" s="106"/>
      <c r="O172" s="123"/>
      <c r="P172" s="124"/>
      <c r="Q172" s="125"/>
      <c r="R172" s="307"/>
      <c r="S172" s="47"/>
      <c r="T172" s="48"/>
      <c r="U172" s="111"/>
      <c r="V172" s="112"/>
      <c r="W172" s="126"/>
      <c r="X172" s="127"/>
      <c r="Y172" s="295"/>
      <c r="Z172" s="296"/>
      <c r="AA172" s="172"/>
      <c r="AB172" s="110"/>
      <c r="AC172" s="291"/>
    </row>
    <row r="173" spans="1:29" ht="15.75" customHeight="1">
      <c r="A173" s="302"/>
      <c r="B173" s="100"/>
      <c r="C173" s="293"/>
      <c r="D173" s="294"/>
      <c r="E173" s="170"/>
      <c r="F173" s="102"/>
      <c r="G173" s="129"/>
      <c r="H173" s="62"/>
      <c r="I173" s="104"/>
      <c r="J173" s="105"/>
      <c r="K173" s="106"/>
      <c r="L173" s="118"/>
      <c r="M173" s="105"/>
      <c r="N173" s="106"/>
      <c r="O173" s="123"/>
      <c r="P173" s="124"/>
      <c r="Q173" s="125"/>
      <c r="R173" s="307"/>
      <c r="S173" s="119"/>
      <c r="T173" s="120"/>
      <c r="U173" s="130"/>
      <c r="V173" s="131"/>
      <c r="W173" s="126"/>
      <c r="X173" s="127"/>
      <c r="Y173" s="295"/>
      <c r="Z173" s="296"/>
      <c r="AA173" s="173"/>
      <c r="AB173" s="125"/>
      <c r="AC173" s="291"/>
    </row>
    <row r="174" spans="1:29" ht="15.75" customHeight="1" thickBot="1">
      <c r="A174" s="303"/>
      <c r="B174" s="133" t="s">
        <v>117</v>
      </c>
      <c r="C174" s="297"/>
      <c r="D174" s="297"/>
      <c r="E174" s="134"/>
      <c r="F174" s="167"/>
      <c r="G174" s="135"/>
      <c r="H174" s="69"/>
      <c r="I174" s="136">
        <f t="shared" ref="I174:J174" si="70">AVERAGE(I158:I173)</f>
        <v>3.3333333333333335</v>
      </c>
      <c r="J174" s="137">
        <f t="shared" si="70"/>
        <v>3500</v>
      </c>
      <c r="K174" s="138">
        <f t="shared" ref="K174" si="71">J174/I174</f>
        <v>1050</v>
      </c>
      <c r="L174" s="136">
        <f t="shared" ref="L174:M174" si="72">AVERAGE(L158:L173)</f>
        <v>3.3333333333333335</v>
      </c>
      <c r="M174" s="137">
        <f t="shared" si="72"/>
        <v>3053.3837126680646</v>
      </c>
      <c r="N174" s="138">
        <f>M174/L174</f>
        <v>916.01511380041939</v>
      </c>
      <c r="O174" s="139">
        <f>L174-I174</f>
        <v>0</v>
      </c>
      <c r="P174" s="140">
        <f>N174-K174</f>
        <v>-133.98488619958061</v>
      </c>
      <c r="Q174" s="141">
        <f>N174/K174</f>
        <v>0.87239534647658989</v>
      </c>
      <c r="R174" s="308"/>
      <c r="S174" s="142">
        <f>S158</f>
        <v>0.70847222222222217</v>
      </c>
      <c r="T174" s="143">
        <f>INDEX(T158:T173,COUNTA(T158:T173))</f>
        <v>0.99664351851851851</v>
      </c>
      <c r="U174" s="144"/>
      <c r="V174" s="166"/>
      <c r="W174" s="167"/>
      <c r="X174" s="138"/>
      <c r="Y174" s="298"/>
      <c r="Z174" s="299"/>
      <c r="AA174" s="174">
        <f>M174-J174</f>
        <v>-446.61628733193538</v>
      </c>
      <c r="AB174" s="141">
        <f>M174/J174</f>
        <v>0.87239534647658989</v>
      </c>
      <c r="AC174" s="292"/>
    </row>
    <row r="176" spans="1:29">
      <c r="Y176" s="289" t="s">
        <v>161</v>
      </c>
      <c r="Z176" s="289"/>
    </row>
    <row r="177" spans="25:26">
      <c r="Y177" s="289" t="s">
        <v>162</v>
      </c>
      <c r="Z177" s="289"/>
    </row>
    <row r="178" spans="25:26">
      <c r="Y178" s="289" t="s">
        <v>163</v>
      </c>
      <c r="Z178" s="289"/>
    </row>
    <row r="179" spans="25:26">
      <c r="Y179" s="289" t="s">
        <v>164</v>
      </c>
      <c r="Z179" s="289"/>
    </row>
    <row r="180" spans="25:26">
      <c r="Y180" s="289" t="s">
        <v>165</v>
      </c>
      <c r="Z180" s="289"/>
    </row>
    <row r="181" spans="25:26">
      <c r="Y181" s="289" t="s">
        <v>166</v>
      </c>
      <c r="Z181" s="289"/>
    </row>
    <row r="182" spans="25:26">
      <c r="Y182" s="289" t="s">
        <v>167</v>
      </c>
      <c r="Z182" s="289"/>
    </row>
    <row r="183" spans="25:26">
      <c r="Y183" s="289" t="s">
        <v>168</v>
      </c>
      <c r="Z183" s="289"/>
    </row>
    <row r="184" spans="25:26">
      <c r="Y184" s="289" t="s">
        <v>169</v>
      </c>
      <c r="Z184" s="289"/>
    </row>
    <row r="185" spans="25:26">
      <c r="Y185" s="289" t="s">
        <v>170</v>
      </c>
      <c r="Z185" s="289"/>
    </row>
    <row r="186" spans="25:26">
      <c r="Y186" s="289" t="s">
        <v>171</v>
      </c>
      <c r="Z186" s="289"/>
    </row>
    <row r="187" spans="25:26">
      <c r="Y187" s="289" t="s">
        <v>172</v>
      </c>
      <c r="Z187" s="289"/>
    </row>
    <row r="188" spans="25:26">
      <c r="Y188" s="289" t="s">
        <v>173</v>
      </c>
      <c r="Z188" s="289"/>
    </row>
  </sheetData>
  <dataConsolidate/>
  <mergeCells count="415">
    <mergeCell ref="Y186:Z186"/>
    <mergeCell ref="Y187:Z187"/>
    <mergeCell ref="Y188:Z188"/>
    <mergeCell ref="Y180:Z180"/>
    <mergeCell ref="Y181:Z181"/>
    <mergeCell ref="Y182:Z182"/>
    <mergeCell ref="Y183:Z183"/>
    <mergeCell ref="Y184:Z184"/>
    <mergeCell ref="Y185:Z185"/>
    <mergeCell ref="C174:D174"/>
    <mergeCell ref="Y174:Z174"/>
    <mergeCell ref="Y162:Z162"/>
    <mergeCell ref="C163:D163"/>
    <mergeCell ref="Y163:Z163"/>
    <mergeCell ref="Y176:Z176"/>
    <mergeCell ref="Y177:Z177"/>
    <mergeCell ref="Y178:Z178"/>
    <mergeCell ref="Y179:Z179"/>
    <mergeCell ref="C171:D171"/>
    <mergeCell ref="Y171:Z171"/>
    <mergeCell ref="C172:D172"/>
    <mergeCell ref="Y172:Z172"/>
    <mergeCell ref="C173:D173"/>
    <mergeCell ref="Y173:Z173"/>
    <mergeCell ref="Y143:Z143"/>
    <mergeCell ref="C144:D144"/>
    <mergeCell ref="C164:D164"/>
    <mergeCell ref="Y164:Z164"/>
    <mergeCell ref="Y161:Z161"/>
    <mergeCell ref="C162:D162"/>
    <mergeCell ref="C150:D150"/>
    <mergeCell ref="Y150:Z150"/>
    <mergeCell ref="A158:A174"/>
    <mergeCell ref="C158:D158"/>
    <mergeCell ref="R158:R174"/>
    <mergeCell ref="Y158:Z158"/>
    <mergeCell ref="C168:D168"/>
    <mergeCell ref="Y168:Z168"/>
    <mergeCell ref="C169:D169"/>
    <mergeCell ref="Y169:Z169"/>
    <mergeCell ref="C170:D170"/>
    <mergeCell ref="Y170:Z170"/>
    <mergeCell ref="C165:D165"/>
    <mergeCell ref="Y165:Z165"/>
    <mergeCell ref="C166:D166"/>
    <mergeCell ref="Y166:Z166"/>
    <mergeCell ref="C167:D167"/>
    <mergeCell ref="Y167:Z167"/>
    <mergeCell ref="C135:D135"/>
    <mergeCell ref="Y135:Z135"/>
    <mergeCell ref="C136:D136"/>
    <mergeCell ref="Y136:Z136"/>
    <mergeCell ref="C140:D140"/>
    <mergeCell ref="Y140:Z140"/>
    <mergeCell ref="C149:D149"/>
    <mergeCell ref="Y149:Z149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4:Z144"/>
    <mergeCell ref="C145:D145"/>
    <mergeCell ref="Y145:Z145"/>
    <mergeCell ref="C146:D146"/>
    <mergeCell ref="C151:D151"/>
    <mergeCell ref="Y151:Z151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Y134:Z134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74">
    <cfRule type="cellIs" dxfId="141" priority="1" operator="greaterThan">
      <formula>0</formula>
    </cfRule>
  </conditionalFormatting>
  <conditionalFormatting sqref="P5:P174 AA5:AA174">
    <cfRule type="cellIs" dxfId="140" priority="4" operator="lessThan">
      <formula>0</formula>
    </cfRule>
  </conditionalFormatting>
  <conditionalFormatting sqref="Q5:Q174 AB5:AB174">
    <cfRule type="cellIs" dxfId="139" priority="2" operator="greaterThan">
      <formula>1</formula>
    </cfRule>
    <cfRule type="cellIs" dxfId="138" priority="3" operator="lessThan">
      <formula>0.8</formula>
    </cfRule>
  </conditionalFormatting>
  <conditionalFormatting sqref="AC5:AC6 R5:R174 AC90:AC95">
    <cfRule type="cellIs" dxfId="137" priority="5" operator="lessThan">
      <formula>0.8</formula>
    </cfRule>
  </conditionalFormatting>
  <conditionalFormatting sqref="AC12:AC20">
    <cfRule type="cellIs" dxfId="136" priority="14" operator="lessThan">
      <formula>0.8</formula>
    </cfRule>
  </conditionalFormatting>
  <conditionalFormatting sqref="AC22:AC27">
    <cfRule type="cellIs" dxfId="135" priority="13" operator="lessThan">
      <formula>0.8</formula>
    </cfRule>
  </conditionalFormatting>
  <conditionalFormatting sqref="AC39">
    <cfRule type="cellIs" dxfId="134" priority="12" operator="lessThan">
      <formula>0.8</formula>
    </cfRule>
  </conditionalFormatting>
  <conditionalFormatting sqref="AC56">
    <cfRule type="cellIs" dxfId="133" priority="7" operator="lessThan">
      <formula>0.8</formula>
    </cfRule>
  </conditionalFormatting>
  <conditionalFormatting sqref="AC73:AC78">
    <cfRule type="cellIs" dxfId="132" priority="6" operator="lessThan">
      <formula>0.8</formula>
    </cfRule>
  </conditionalFormatting>
  <conditionalFormatting sqref="AC107">
    <cfRule type="cellIs" dxfId="131" priority="11" operator="lessThan">
      <formula>0.8</formula>
    </cfRule>
  </conditionalFormatting>
  <conditionalFormatting sqref="AC124">
    <cfRule type="cellIs" dxfId="130" priority="10" operator="lessThan">
      <formula>0.8</formula>
    </cfRule>
  </conditionalFormatting>
  <conditionalFormatting sqref="AC141">
    <cfRule type="cellIs" dxfId="129" priority="9" operator="lessThan">
      <formula>0.8</formula>
    </cfRule>
  </conditionalFormatting>
  <conditionalFormatting sqref="AC158:AC163">
    <cfRule type="cellIs" dxfId="128" priority="8" operator="lessThan">
      <formula>0.8</formula>
    </cfRule>
  </conditionalFormatting>
  <dataValidations count="1">
    <dataValidation type="list" allowBlank="1" showInputMessage="1" showErrorMessage="1" sqref="Y5:Z174" xr:uid="{FF4C0403-0913-4A9A-AD6B-10C545583670}">
      <formula1>$Y$176:$Y$188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1D77F-7933-4168-A901-9D43CA946068}">
  <sheetPr>
    <tabColor theme="9" tint="0.59999389629810485"/>
    <pageSetUpPr fitToPage="1"/>
  </sheetPr>
  <dimension ref="A1:AG137"/>
  <sheetViews>
    <sheetView zoomScale="85" zoomScaleNormal="85" workbookViewId="0">
      <pane ySplit="4" topLeftCell="A5" activePane="bottomLeft" state="frozen"/>
      <selection activeCell="I16" sqref="I16"/>
      <selection pane="bottomLeft" activeCell="I16" sqref="I16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SUM(F5:F123)</f>
        <v>56234</v>
      </c>
      <c r="E1" s="88" t="s">
        <v>3</v>
      </c>
      <c r="F1" s="89">
        <f>SUM(G5:G123)</f>
        <v>2924843.1699999995</v>
      </c>
      <c r="G1" s="90" t="s">
        <v>84</v>
      </c>
      <c r="H1" s="91">
        <f>L21+L38+L55+L72+L89+L106+L123</f>
        <v>133</v>
      </c>
      <c r="I1" s="345" t="s">
        <v>85</v>
      </c>
      <c r="J1" s="341"/>
      <c r="K1" s="361"/>
      <c r="L1" s="365" t="s">
        <v>86</v>
      </c>
      <c r="M1" s="366"/>
      <c r="N1" s="367"/>
      <c r="O1" s="341" t="s">
        <v>87</v>
      </c>
      <c r="P1" s="341"/>
      <c r="Q1" s="341"/>
      <c r="R1" s="342"/>
      <c r="S1" s="345" t="s">
        <v>88</v>
      </c>
      <c r="T1" s="341"/>
      <c r="U1" s="341"/>
      <c r="V1" s="341"/>
      <c r="W1" s="341"/>
      <c r="X1" s="342"/>
      <c r="Y1" s="200" t="s">
        <v>222</v>
      </c>
      <c r="Z1" s="200" t="s">
        <v>223</v>
      </c>
      <c r="AA1" s="385" t="s">
        <v>175</v>
      </c>
      <c r="AB1" s="386"/>
      <c r="AC1" s="176" t="s">
        <v>19</v>
      </c>
      <c r="AD1" s="177" t="s">
        <v>174</v>
      </c>
      <c r="AE1" s="345" t="s">
        <v>90</v>
      </c>
      <c r="AF1" s="347"/>
      <c r="AG1" s="348"/>
    </row>
    <row r="2" spans="1:33" ht="26.25" customHeight="1" thickBot="1">
      <c r="A2" s="354">
        <v>46028</v>
      </c>
      <c r="B2" s="355"/>
      <c r="C2" s="92" t="s">
        <v>40</v>
      </c>
      <c r="D2" s="93">
        <f>AVERAGE(N21,N38,N55,N72,N89,N106,N123)</f>
        <v>142.7832918356599</v>
      </c>
      <c r="E2" s="93" t="s">
        <v>91</v>
      </c>
      <c r="F2" s="94">
        <f>F1/D1</f>
        <v>52.012006437386624</v>
      </c>
      <c r="G2" s="95" t="s">
        <v>92</v>
      </c>
      <c r="H2" s="96">
        <f>COUNT(H5:H123)</f>
        <v>0</v>
      </c>
      <c r="I2" s="362"/>
      <c r="J2" s="363"/>
      <c r="K2" s="364"/>
      <c r="L2" s="368"/>
      <c r="M2" s="343"/>
      <c r="N2" s="369"/>
      <c r="O2" s="343"/>
      <c r="P2" s="343"/>
      <c r="Q2" s="343"/>
      <c r="R2" s="344"/>
      <c r="S2" s="346"/>
      <c r="T2" s="343"/>
      <c r="U2" s="343"/>
      <c r="V2" s="343"/>
      <c r="W2" s="343"/>
      <c r="X2" s="344"/>
      <c r="Y2" s="201">
        <f>SUM(Y21,Y38,Y55,Y72,Y89,Y106,Y123)</f>
        <v>0</v>
      </c>
      <c r="Z2" s="201">
        <f>SUM(Z21,Z38,Z55,Z72,Z89,Z106,Z123)</f>
        <v>0</v>
      </c>
      <c r="AA2" s="387"/>
      <c r="AB2" s="388"/>
      <c r="AC2" s="178">
        <f>SUM(AC21,AC38,AC55,AC72,AC89,AC106,AC123)</f>
        <v>41</v>
      </c>
      <c r="AD2" s="179">
        <f>SUM(AD21,AD38,AD55,AD72,AD89,AD106,AD123)</f>
        <v>0</v>
      </c>
      <c r="AE2" s="349"/>
      <c r="AF2" s="350"/>
      <c r="AG2" s="351"/>
    </row>
    <row r="3" spans="1:33" ht="23.25" customHeight="1">
      <c r="A3" s="356" t="s">
        <v>93</v>
      </c>
      <c r="B3" s="358" t="s">
        <v>94</v>
      </c>
      <c r="C3" s="315" t="s">
        <v>95</v>
      </c>
      <c r="D3" s="315"/>
      <c r="E3" s="337" t="s">
        <v>96</v>
      </c>
      <c r="F3" s="315" t="s">
        <v>97</v>
      </c>
      <c r="G3" s="337" t="s">
        <v>98</v>
      </c>
      <c r="H3" s="339" t="s">
        <v>99</v>
      </c>
      <c r="I3" s="329" t="s">
        <v>100</v>
      </c>
      <c r="J3" s="325" t="s">
        <v>101</v>
      </c>
      <c r="K3" s="327" t="s">
        <v>40</v>
      </c>
      <c r="L3" s="352" t="s">
        <v>100</v>
      </c>
      <c r="M3" s="325" t="s">
        <v>101</v>
      </c>
      <c r="N3" s="327" t="s">
        <v>40</v>
      </c>
      <c r="O3" s="329" t="s">
        <v>100</v>
      </c>
      <c r="P3" s="331" t="s">
        <v>40</v>
      </c>
      <c r="Q3" s="333" t="s">
        <v>102</v>
      </c>
      <c r="R3" s="335" t="s">
        <v>103</v>
      </c>
      <c r="S3" s="314" t="s">
        <v>104</v>
      </c>
      <c r="T3" s="315"/>
      <c r="U3" s="316" t="s">
        <v>105</v>
      </c>
      <c r="V3" s="316" t="s">
        <v>106</v>
      </c>
      <c r="W3" s="315" t="s">
        <v>107</v>
      </c>
      <c r="X3" s="318"/>
      <c r="Y3" s="379" t="s">
        <v>224</v>
      </c>
      <c r="Z3" s="380"/>
      <c r="AA3" s="381" t="s">
        <v>108</v>
      </c>
      <c r="AB3" s="382"/>
      <c r="AC3" s="379" t="s">
        <v>225</v>
      </c>
      <c r="AD3" s="380"/>
      <c r="AE3" s="323" t="s">
        <v>101</v>
      </c>
      <c r="AF3" s="370" t="s">
        <v>102</v>
      </c>
      <c r="AG3" s="372" t="s">
        <v>109</v>
      </c>
    </row>
    <row r="4" spans="1:33" ht="17.25" customHeight="1" thickBot="1">
      <c r="A4" s="357"/>
      <c r="B4" s="359"/>
      <c r="C4" s="360"/>
      <c r="D4" s="360"/>
      <c r="E4" s="338"/>
      <c r="F4" s="360"/>
      <c r="G4" s="338"/>
      <c r="H4" s="340"/>
      <c r="I4" s="330"/>
      <c r="J4" s="326"/>
      <c r="K4" s="328"/>
      <c r="L4" s="353"/>
      <c r="M4" s="326"/>
      <c r="N4" s="328"/>
      <c r="O4" s="330"/>
      <c r="P4" s="332"/>
      <c r="Q4" s="334"/>
      <c r="R4" s="336"/>
      <c r="S4" s="68" t="s">
        <v>110</v>
      </c>
      <c r="T4" s="99" t="s">
        <v>111</v>
      </c>
      <c r="U4" s="317"/>
      <c r="V4" s="317"/>
      <c r="W4" s="99" t="s">
        <v>112</v>
      </c>
      <c r="X4" s="69" t="s">
        <v>113</v>
      </c>
      <c r="Y4" s="202" t="s">
        <v>49</v>
      </c>
      <c r="Z4" s="203" t="s">
        <v>50</v>
      </c>
      <c r="AA4" s="383"/>
      <c r="AB4" s="384"/>
      <c r="AC4" s="202" t="s">
        <v>176</v>
      </c>
      <c r="AD4" s="203" t="s">
        <v>177</v>
      </c>
      <c r="AE4" s="324"/>
      <c r="AF4" s="371"/>
      <c r="AG4" s="373"/>
    </row>
    <row r="5" spans="1:33" ht="15.75" customHeight="1">
      <c r="A5" s="311" t="s">
        <v>183</v>
      </c>
      <c r="B5" s="114" t="s">
        <v>178</v>
      </c>
      <c r="C5" s="375" t="s">
        <v>179</v>
      </c>
      <c r="D5" s="375"/>
      <c r="E5" s="147">
        <v>19.7</v>
      </c>
      <c r="F5" s="151">
        <v>3375</v>
      </c>
      <c r="G5" s="148">
        <f t="shared" ref="G5:G8" si="0">E5*F5</f>
        <v>66487.5</v>
      </c>
      <c r="H5" s="149"/>
      <c r="I5" s="150">
        <v>13</v>
      </c>
      <c r="J5" s="151">
        <v>1200</v>
      </c>
      <c r="K5" s="152">
        <f>J5/I5</f>
        <v>92.307692307692307</v>
      </c>
      <c r="L5" s="153">
        <v>13</v>
      </c>
      <c r="M5" s="151">
        <f>F5/V5*60</f>
        <v>1077.6053215077604</v>
      </c>
      <c r="N5" s="152">
        <f>M5/L5</f>
        <v>82.892717039058496</v>
      </c>
      <c r="O5" s="154">
        <f>L5-I5</f>
        <v>0</v>
      </c>
      <c r="P5" s="155">
        <f>N5-K5</f>
        <v>-9.4149752686338104</v>
      </c>
      <c r="Q5" s="156">
        <f>N5/K5</f>
        <v>0.89800443458980039</v>
      </c>
      <c r="R5" s="306">
        <f>Q21</f>
        <v>0.89074425303851057</v>
      </c>
      <c r="S5" s="157">
        <v>0.2083912037037037</v>
      </c>
      <c r="T5" s="158">
        <v>0.33888888888888891</v>
      </c>
      <c r="U5" s="159"/>
      <c r="V5" s="160">
        <v>187.91666666666669</v>
      </c>
      <c r="W5" s="183"/>
      <c r="X5" s="152"/>
      <c r="Y5" s="12"/>
      <c r="Z5" s="208"/>
      <c r="AA5" s="309"/>
      <c r="AB5" s="310"/>
      <c r="AC5" s="12">
        <v>3</v>
      </c>
      <c r="AD5" s="208"/>
      <c r="AE5" s="180">
        <f>M5-J5</f>
        <v>-122.39467849223956</v>
      </c>
      <c r="AF5" s="132">
        <f>M5/J5</f>
        <v>0.89800443458980039</v>
      </c>
      <c r="AG5" s="376">
        <f>AF21</f>
        <v>0.89074425303851046</v>
      </c>
    </row>
    <row r="6" spans="1:33" ht="15.75" customHeight="1">
      <c r="A6" s="312"/>
      <c r="B6" s="100" t="s">
        <v>184</v>
      </c>
      <c r="C6" s="374" t="s">
        <v>185</v>
      </c>
      <c r="D6" s="374"/>
      <c r="E6" s="101">
        <v>56.77</v>
      </c>
      <c r="F6" s="102">
        <v>3969</v>
      </c>
      <c r="G6" s="103">
        <f t="shared" si="0"/>
        <v>225320.13</v>
      </c>
      <c r="H6" s="26"/>
      <c r="I6" s="104">
        <v>25</v>
      </c>
      <c r="J6" s="105">
        <v>2000</v>
      </c>
      <c r="K6" s="106">
        <f t="shared" ref="K6:K42" si="1">J6/I6</f>
        <v>80</v>
      </c>
      <c r="L6" s="107">
        <v>25</v>
      </c>
      <c r="M6" s="105">
        <f>F6/V6*60</f>
        <v>1776.5013054830285</v>
      </c>
      <c r="N6" s="106">
        <f>M6/L6</f>
        <v>71.060052219321136</v>
      </c>
      <c r="O6" s="108">
        <f>L6-I6</f>
        <v>0</v>
      </c>
      <c r="P6" s="109">
        <f>N6-K6</f>
        <v>-8.9399477806788639</v>
      </c>
      <c r="Q6" s="110">
        <f>N6/K6</f>
        <v>0.88825065274151416</v>
      </c>
      <c r="R6" s="307"/>
      <c r="S6" s="47">
        <v>0.34236111111111112</v>
      </c>
      <c r="T6" s="48">
        <v>0.4354513888888889</v>
      </c>
      <c r="U6" s="111">
        <v>4.9999999999999822</v>
      </c>
      <c r="V6" s="112">
        <v>134.05000000000001</v>
      </c>
      <c r="W6" s="113"/>
      <c r="X6" s="116"/>
      <c r="Y6" s="12"/>
      <c r="Z6" s="208"/>
      <c r="AA6" s="295"/>
      <c r="AB6" s="296"/>
      <c r="AC6" s="12">
        <v>2</v>
      </c>
      <c r="AD6" s="208"/>
      <c r="AE6" s="117">
        <f>M6-J6</f>
        <v>-223.49869451697145</v>
      </c>
      <c r="AF6" s="110">
        <f>M6/J6</f>
        <v>0.88825065274151427</v>
      </c>
      <c r="AG6" s="377"/>
    </row>
    <row r="7" spans="1:33" ht="15.75" customHeight="1">
      <c r="A7" s="312"/>
      <c r="B7" s="100" t="s">
        <v>186</v>
      </c>
      <c r="C7" s="374" t="s">
        <v>187</v>
      </c>
      <c r="D7" s="374"/>
      <c r="E7" s="101">
        <v>77.34</v>
      </c>
      <c r="F7" s="102">
        <v>2097</v>
      </c>
      <c r="G7" s="103">
        <f t="shared" si="0"/>
        <v>162181.98000000001</v>
      </c>
      <c r="H7" s="26"/>
      <c r="I7" s="104">
        <v>25</v>
      </c>
      <c r="J7" s="105">
        <v>2000</v>
      </c>
      <c r="K7" s="106">
        <f t="shared" si="1"/>
        <v>80</v>
      </c>
      <c r="L7" s="107">
        <v>25</v>
      </c>
      <c r="M7" s="105">
        <f>F7/V7*60</f>
        <v>1777.537085001177</v>
      </c>
      <c r="N7" s="106">
        <f>M7/L7</f>
        <v>71.101483400047087</v>
      </c>
      <c r="O7" s="108">
        <f>L7-I7</f>
        <v>0</v>
      </c>
      <c r="P7" s="109">
        <f>N7-K7</f>
        <v>-8.898516599952913</v>
      </c>
      <c r="Q7" s="110">
        <f>N7/K7</f>
        <v>0.88876854250058857</v>
      </c>
      <c r="R7" s="307"/>
      <c r="S7" s="47">
        <v>0.43903935185185183</v>
      </c>
      <c r="T7" s="48">
        <v>0.48819444444444443</v>
      </c>
      <c r="U7" s="111">
        <v>5.1666666666666217</v>
      </c>
      <c r="V7" s="112">
        <v>70.783333333333346</v>
      </c>
      <c r="W7" s="113">
        <v>0.48819444444444443</v>
      </c>
      <c r="X7" s="116">
        <v>0.52598379629629632</v>
      </c>
      <c r="Y7" s="12"/>
      <c r="Z7" s="208"/>
      <c r="AA7" s="295"/>
      <c r="AB7" s="296"/>
      <c r="AC7" s="12">
        <v>1</v>
      </c>
      <c r="AD7" s="208"/>
      <c r="AE7" s="117">
        <f>M7-J7</f>
        <v>-222.46291499882295</v>
      </c>
      <c r="AF7" s="110">
        <f>M7/J7</f>
        <v>0.88876854250058857</v>
      </c>
      <c r="AG7" s="377"/>
    </row>
    <row r="8" spans="1:33" ht="15.75" customHeight="1">
      <c r="A8" s="312"/>
      <c r="B8" s="100" t="s">
        <v>186</v>
      </c>
      <c r="C8" s="374" t="s">
        <v>189</v>
      </c>
      <c r="D8" s="374"/>
      <c r="E8" s="101">
        <v>59.52</v>
      </c>
      <c r="F8" s="102">
        <v>4531</v>
      </c>
      <c r="G8" s="103">
        <f t="shared" si="0"/>
        <v>269685.12</v>
      </c>
      <c r="H8" s="26"/>
      <c r="I8" s="104">
        <v>25</v>
      </c>
      <c r="J8" s="105">
        <v>2000</v>
      </c>
      <c r="K8" s="106">
        <f t="shared" si="1"/>
        <v>80</v>
      </c>
      <c r="L8" s="107">
        <v>25</v>
      </c>
      <c r="M8" s="105">
        <f>F8/V8*60</f>
        <v>1781.7149098853095</v>
      </c>
      <c r="N8" s="106">
        <f>M8/L8</f>
        <v>71.268596395412374</v>
      </c>
      <c r="O8" s="108">
        <f>L8-I8</f>
        <v>0</v>
      </c>
      <c r="P8" s="109">
        <f>N8-K8</f>
        <v>-8.7314036045876264</v>
      </c>
      <c r="Q8" s="110">
        <f>N8/K8</f>
        <v>0.89085745494265467</v>
      </c>
      <c r="R8" s="307"/>
      <c r="S8" s="47">
        <v>0.52598379629629632</v>
      </c>
      <c r="T8" s="48">
        <v>0.63194444444444442</v>
      </c>
      <c r="U8" s="111">
        <v>54.416666666666728</v>
      </c>
      <c r="V8" s="112">
        <v>152.58333333333326</v>
      </c>
      <c r="W8" s="113"/>
      <c r="X8" s="116"/>
      <c r="Y8" s="12"/>
      <c r="Z8" s="208"/>
      <c r="AA8" s="295"/>
      <c r="AB8" s="296"/>
      <c r="AC8" s="12">
        <v>2</v>
      </c>
      <c r="AD8" s="208"/>
      <c r="AE8" s="117">
        <f>M8-J8</f>
        <v>-218.28509011469055</v>
      </c>
      <c r="AF8" s="110">
        <f>M8/J8</f>
        <v>0.89085745494265478</v>
      </c>
      <c r="AG8" s="377"/>
    </row>
    <row r="9" spans="1:33" ht="15.75" customHeight="1">
      <c r="A9" s="312"/>
      <c r="B9" s="100"/>
      <c r="C9" s="374"/>
      <c r="D9" s="374"/>
      <c r="E9" s="101"/>
      <c r="F9" s="102"/>
      <c r="G9" s="103"/>
      <c r="H9" s="13"/>
      <c r="I9" s="104"/>
      <c r="J9" s="105"/>
      <c r="K9" s="106"/>
      <c r="L9" s="118"/>
      <c r="M9" s="105"/>
      <c r="N9" s="106"/>
      <c r="O9" s="108"/>
      <c r="P9" s="109"/>
      <c r="Q9" s="110"/>
      <c r="R9" s="307"/>
      <c r="S9" s="47"/>
      <c r="T9" s="48"/>
      <c r="U9" s="111"/>
      <c r="V9" s="112"/>
      <c r="W9" s="113"/>
      <c r="X9" s="116"/>
      <c r="Y9" s="12"/>
      <c r="Z9" s="208"/>
      <c r="AA9" s="295"/>
      <c r="AB9" s="296"/>
      <c r="AC9" s="12"/>
      <c r="AD9" s="208"/>
      <c r="AE9" s="117"/>
      <c r="AF9" s="110"/>
      <c r="AG9" s="377"/>
    </row>
    <row r="10" spans="1:33" ht="15.75" customHeight="1">
      <c r="A10" s="312"/>
      <c r="B10" s="100"/>
      <c r="C10" s="374"/>
      <c r="D10" s="374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07"/>
      <c r="S10" s="47"/>
      <c r="T10" s="48"/>
      <c r="U10" s="111"/>
      <c r="V10" s="112"/>
      <c r="W10" s="113"/>
      <c r="X10" s="116"/>
      <c r="Y10" s="12"/>
      <c r="Z10" s="208"/>
      <c r="AA10" s="295"/>
      <c r="AB10" s="296"/>
      <c r="AC10" s="12"/>
      <c r="AD10" s="208"/>
      <c r="AE10" s="117"/>
      <c r="AF10" s="110"/>
      <c r="AG10" s="377"/>
    </row>
    <row r="11" spans="1:33" ht="15.75" customHeight="1">
      <c r="A11" s="312"/>
      <c r="B11" s="100"/>
      <c r="C11" s="374"/>
      <c r="D11" s="374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307"/>
      <c r="S11" s="47"/>
      <c r="T11" s="48"/>
      <c r="U11" s="111"/>
      <c r="V11" s="112"/>
      <c r="W11" s="113"/>
      <c r="X11" s="116"/>
      <c r="Y11" s="12"/>
      <c r="Z11" s="208"/>
      <c r="AA11" s="295"/>
      <c r="AB11" s="296"/>
      <c r="AC11" s="12"/>
      <c r="AD11" s="208"/>
      <c r="AE11" s="117"/>
      <c r="AF11" s="110"/>
      <c r="AG11" s="377"/>
    </row>
    <row r="12" spans="1:33" ht="15.75" customHeight="1">
      <c r="A12" s="312"/>
      <c r="B12" s="100"/>
      <c r="C12" s="374"/>
      <c r="D12" s="374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07"/>
      <c r="S12" s="47"/>
      <c r="T12" s="48"/>
      <c r="U12" s="111"/>
      <c r="V12" s="112"/>
      <c r="W12" s="113"/>
      <c r="X12" s="116"/>
      <c r="Y12" s="12"/>
      <c r="Z12" s="208"/>
      <c r="AA12" s="295"/>
      <c r="AB12" s="296"/>
      <c r="AC12" s="12"/>
      <c r="AD12" s="208"/>
      <c r="AE12" s="117"/>
      <c r="AF12" s="110"/>
      <c r="AG12" s="377"/>
    </row>
    <row r="13" spans="1:33" ht="15.75" customHeight="1">
      <c r="A13" s="312"/>
      <c r="B13" s="100"/>
      <c r="C13" s="374"/>
      <c r="D13" s="374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07"/>
      <c r="S13" s="47"/>
      <c r="T13" s="48"/>
      <c r="U13" s="111"/>
      <c r="V13" s="112"/>
      <c r="W13" s="113"/>
      <c r="X13" s="116"/>
      <c r="Y13" s="12"/>
      <c r="Z13" s="208"/>
      <c r="AA13" s="295"/>
      <c r="AB13" s="296"/>
      <c r="AC13" s="12"/>
      <c r="AD13" s="208"/>
      <c r="AE13" s="117"/>
      <c r="AF13" s="110"/>
      <c r="AG13" s="377"/>
    </row>
    <row r="14" spans="1:33" ht="15.75" customHeight="1">
      <c r="A14" s="312"/>
      <c r="B14" s="100"/>
      <c r="C14" s="374"/>
      <c r="D14" s="374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07"/>
      <c r="S14" s="47"/>
      <c r="T14" s="48"/>
      <c r="U14" s="111"/>
      <c r="V14" s="112"/>
      <c r="W14" s="113"/>
      <c r="X14" s="116"/>
      <c r="Y14" s="12"/>
      <c r="Z14" s="208"/>
      <c r="AA14" s="295"/>
      <c r="AB14" s="296"/>
      <c r="AC14" s="12"/>
      <c r="AD14" s="208"/>
      <c r="AE14" s="117"/>
      <c r="AF14" s="110"/>
      <c r="AG14" s="377"/>
    </row>
    <row r="15" spans="1:33" ht="15.75" customHeight="1">
      <c r="A15" s="312"/>
      <c r="B15" s="100"/>
      <c r="C15" s="374"/>
      <c r="D15" s="37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07"/>
      <c r="S15" s="47"/>
      <c r="T15" s="48"/>
      <c r="U15" s="111"/>
      <c r="V15" s="112"/>
      <c r="W15" s="113"/>
      <c r="X15" s="116"/>
      <c r="Y15" s="12"/>
      <c r="Z15" s="208"/>
      <c r="AA15" s="295"/>
      <c r="AB15" s="296"/>
      <c r="AC15" s="12"/>
      <c r="AD15" s="208"/>
      <c r="AE15" s="117"/>
      <c r="AF15" s="110"/>
      <c r="AG15" s="377"/>
    </row>
    <row r="16" spans="1:33" ht="15.75" customHeight="1">
      <c r="A16" s="312"/>
      <c r="B16" s="100"/>
      <c r="C16" s="374"/>
      <c r="D16" s="37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07"/>
      <c r="S16" s="47"/>
      <c r="T16" s="48"/>
      <c r="U16" s="111"/>
      <c r="V16" s="112"/>
      <c r="W16" s="113"/>
      <c r="X16" s="116"/>
      <c r="Y16" s="12"/>
      <c r="Z16" s="208"/>
      <c r="AA16" s="295"/>
      <c r="AB16" s="296"/>
      <c r="AC16" s="12"/>
      <c r="AD16" s="208"/>
      <c r="AE16" s="117"/>
      <c r="AF16" s="110"/>
      <c r="AG16" s="377"/>
    </row>
    <row r="17" spans="1:33" ht="15.75" customHeight="1">
      <c r="A17" s="312"/>
      <c r="B17" s="100"/>
      <c r="C17" s="374"/>
      <c r="D17" s="37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07"/>
      <c r="S17" s="47"/>
      <c r="T17" s="48"/>
      <c r="U17" s="111"/>
      <c r="V17" s="112"/>
      <c r="W17" s="113"/>
      <c r="X17" s="116"/>
      <c r="Y17" s="12"/>
      <c r="Z17" s="208"/>
      <c r="AA17" s="295"/>
      <c r="AB17" s="296"/>
      <c r="AC17" s="12"/>
      <c r="AD17" s="208"/>
      <c r="AE17" s="117"/>
      <c r="AF17" s="110"/>
      <c r="AG17" s="377"/>
    </row>
    <row r="18" spans="1:33" ht="15.75" customHeight="1">
      <c r="A18" s="312"/>
      <c r="B18" s="100"/>
      <c r="C18" s="374"/>
      <c r="D18" s="37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07"/>
      <c r="S18" s="47"/>
      <c r="T18" s="48"/>
      <c r="U18" s="111"/>
      <c r="V18" s="112"/>
      <c r="W18" s="113"/>
      <c r="X18" s="116"/>
      <c r="Y18" s="12"/>
      <c r="Z18" s="208"/>
      <c r="AA18" s="295"/>
      <c r="AB18" s="296"/>
      <c r="AC18" s="12"/>
      <c r="AD18" s="208"/>
      <c r="AE18" s="117"/>
      <c r="AF18" s="110"/>
      <c r="AG18" s="377"/>
    </row>
    <row r="19" spans="1:33" ht="15.75" customHeight="1">
      <c r="A19" s="312"/>
      <c r="B19" s="100"/>
      <c r="C19" s="374"/>
      <c r="D19" s="37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07"/>
      <c r="S19" s="47"/>
      <c r="T19" s="48"/>
      <c r="U19" s="111"/>
      <c r="V19" s="112"/>
      <c r="W19" s="113"/>
      <c r="X19" s="116"/>
      <c r="Y19" s="12"/>
      <c r="Z19" s="208"/>
      <c r="AA19" s="295"/>
      <c r="AB19" s="296"/>
      <c r="AC19" s="12"/>
      <c r="AD19" s="208"/>
      <c r="AE19" s="117"/>
      <c r="AF19" s="110"/>
      <c r="AG19" s="377"/>
    </row>
    <row r="20" spans="1:33" ht="15.75" customHeight="1">
      <c r="A20" s="312"/>
      <c r="B20" s="100"/>
      <c r="C20" s="374"/>
      <c r="D20" s="374"/>
      <c r="E20" s="184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07"/>
      <c r="S20" s="47"/>
      <c r="T20" s="48"/>
      <c r="U20" s="130"/>
      <c r="V20" s="112"/>
      <c r="W20" s="113"/>
      <c r="X20" s="116"/>
      <c r="Y20" s="12"/>
      <c r="Z20" s="208"/>
      <c r="AA20" s="295"/>
      <c r="AB20" s="296"/>
      <c r="AC20" s="12"/>
      <c r="AD20" s="208"/>
      <c r="AE20" s="117"/>
      <c r="AF20" s="110"/>
      <c r="AG20" s="377"/>
    </row>
    <row r="21" spans="1:33" ht="15.75" customHeight="1" thickBot="1">
      <c r="A21" s="313"/>
      <c r="B21" s="133" t="s">
        <v>117</v>
      </c>
      <c r="C21" s="297"/>
      <c r="D21" s="297"/>
      <c r="E21" s="134"/>
      <c r="F21" s="167"/>
      <c r="G21" s="135"/>
      <c r="H21" s="69"/>
      <c r="I21" s="136">
        <f t="shared" ref="I21:J21" si="2">AVERAGE(I5:I20)</f>
        <v>22</v>
      </c>
      <c r="J21" s="137">
        <f t="shared" si="2"/>
        <v>1800</v>
      </c>
      <c r="K21" s="138">
        <f t="shared" ref="K21" si="3">J21/I21</f>
        <v>81.818181818181813</v>
      </c>
      <c r="L21" s="136">
        <f t="shared" ref="L21:M21" si="4">AVERAGE(L5:L20)</f>
        <v>22</v>
      </c>
      <c r="M21" s="137">
        <f t="shared" si="4"/>
        <v>1603.3396554693188</v>
      </c>
      <c r="N21" s="138">
        <f>M21/L21</f>
        <v>72.879075248605403</v>
      </c>
      <c r="O21" s="139">
        <f>L21-I21</f>
        <v>0</v>
      </c>
      <c r="P21" s="140">
        <f>N21-K21</f>
        <v>-8.9391065695764098</v>
      </c>
      <c r="Q21" s="141">
        <f>N21/K21</f>
        <v>0.89074425303851057</v>
      </c>
      <c r="R21" s="308"/>
      <c r="S21" s="142">
        <f>S5</f>
        <v>0.2083912037037037</v>
      </c>
      <c r="T21" s="143">
        <f>INDEX(T5:T20,COUNTA(T5:T20))</f>
        <v>0.63194444444444442</v>
      </c>
      <c r="U21" s="144"/>
      <c r="V21" s="166"/>
      <c r="W21" s="167"/>
      <c r="X21" s="138"/>
      <c r="Y21" s="181">
        <f>SUM(Y5:Y20)</f>
        <v>0</v>
      </c>
      <c r="Z21" s="182">
        <f>SUM(Z5:Z20)</f>
        <v>0</v>
      </c>
      <c r="AA21" s="298"/>
      <c r="AB21" s="299"/>
      <c r="AC21" s="181">
        <f>SUM(AC5:AC20)</f>
        <v>8</v>
      </c>
      <c r="AD21" s="182">
        <f>SUM(AD5:AD20)</f>
        <v>0</v>
      </c>
      <c r="AE21" s="168">
        <f>M21-J21</f>
        <v>-196.66034453068119</v>
      </c>
      <c r="AF21" s="141">
        <f>M21/J21</f>
        <v>0.89074425303851046</v>
      </c>
      <c r="AG21" s="378"/>
    </row>
    <row r="22" spans="1:33" ht="15.75" customHeight="1">
      <c r="A22" s="300" t="s">
        <v>190</v>
      </c>
      <c r="B22" s="146" t="s">
        <v>186</v>
      </c>
      <c r="C22" s="304" t="s">
        <v>197</v>
      </c>
      <c r="D22" s="305"/>
      <c r="E22" s="147">
        <v>47.37</v>
      </c>
      <c r="F22" s="159">
        <v>1708</v>
      </c>
      <c r="G22" s="148">
        <f t="shared" ref="G22:G25" si="5">E22*F22</f>
        <v>80907.959999999992</v>
      </c>
      <c r="H22" s="149"/>
      <c r="I22" s="153">
        <v>21</v>
      </c>
      <c r="J22" s="151">
        <v>2000</v>
      </c>
      <c r="K22" s="152">
        <f>J22/I22</f>
        <v>95.238095238095241</v>
      </c>
      <c r="L22" s="153">
        <v>21</v>
      </c>
      <c r="M22" s="151">
        <f>F22/V22*60</f>
        <v>1772.4992793312208</v>
      </c>
      <c r="N22" s="152">
        <f>M22/L22</f>
        <v>84.404727587200995</v>
      </c>
      <c r="O22" s="154">
        <f>L22-I22</f>
        <v>0</v>
      </c>
      <c r="P22" s="155">
        <f>N22-K22</f>
        <v>-10.833367650894246</v>
      </c>
      <c r="Q22" s="156">
        <f>N22/K22</f>
        <v>0.88624963966561043</v>
      </c>
      <c r="R22" s="306">
        <f>Q38</f>
        <v>0.88612357489820781</v>
      </c>
      <c r="S22" s="157">
        <v>0.2917939814814815</v>
      </c>
      <c r="T22" s="158">
        <v>0.33194444444444443</v>
      </c>
      <c r="U22" s="159"/>
      <c r="V22" s="160">
        <v>57.81666666666662</v>
      </c>
      <c r="W22" s="97"/>
      <c r="X22" s="98"/>
      <c r="Y22" s="12"/>
      <c r="Z22" s="208"/>
      <c r="AA22" s="309"/>
      <c r="AB22" s="310"/>
      <c r="AC22" s="12">
        <v>1</v>
      </c>
      <c r="AD22" s="208"/>
      <c r="AE22" s="115">
        <f>M22-J22</f>
        <v>-227.50072066877919</v>
      </c>
      <c r="AF22" s="156">
        <f>M22/J22</f>
        <v>0.88624963966561043</v>
      </c>
      <c r="AG22" s="389">
        <f>AF38</f>
        <v>0.88612357489820781</v>
      </c>
    </row>
    <row r="23" spans="1:33" ht="15.75" customHeight="1">
      <c r="A23" s="301"/>
      <c r="B23" s="163" t="s">
        <v>186</v>
      </c>
      <c r="C23" s="293" t="s">
        <v>199</v>
      </c>
      <c r="D23" s="294"/>
      <c r="E23" s="101">
        <v>53.76</v>
      </c>
      <c r="F23" s="111">
        <v>3294</v>
      </c>
      <c r="G23" s="103">
        <f t="shared" si="5"/>
        <v>177085.44</v>
      </c>
      <c r="H23" s="26"/>
      <c r="I23" s="107">
        <v>20</v>
      </c>
      <c r="J23" s="105">
        <v>2000</v>
      </c>
      <c r="K23" s="106">
        <f t="shared" si="1"/>
        <v>100</v>
      </c>
      <c r="L23" s="107">
        <v>20</v>
      </c>
      <c r="M23" s="105">
        <f>F23/V23*60</f>
        <v>1771.4968628622653</v>
      </c>
      <c r="N23" s="106">
        <f>M23/L23</f>
        <v>88.57484314311327</v>
      </c>
      <c r="O23" s="108">
        <f>L23-I23</f>
        <v>0</v>
      </c>
      <c r="P23" s="109">
        <f>N23-K23</f>
        <v>-11.42515685688673</v>
      </c>
      <c r="Q23" s="110">
        <f>N23/K23</f>
        <v>0.88574843143113269</v>
      </c>
      <c r="R23" s="307"/>
      <c r="S23" s="47">
        <v>0.3357175925925926</v>
      </c>
      <c r="T23" s="48">
        <v>0.41319444444444442</v>
      </c>
      <c r="U23" s="111">
        <v>5.4333333333333567</v>
      </c>
      <c r="V23" s="112">
        <v>111.56666666666663</v>
      </c>
      <c r="W23" s="113"/>
      <c r="X23" s="116"/>
      <c r="Y23" s="12"/>
      <c r="Z23" s="208"/>
      <c r="AA23" s="295"/>
      <c r="AB23" s="296"/>
      <c r="AC23" s="12">
        <v>2</v>
      </c>
      <c r="AD23" s="208"/>
      <c r="AE23" s="117">
        <f>M23-J23</f>
        <v>-228.50313713773471</v>
      </c>
      <c r="AF23" s="110">
        <f>M23/J23</f>
        <v>0.88574843143113269</v>
      </c>
      <c r="AG23" s="377"/>
    </row>
    <row r="24" spans="1:33" ht="15.75" customHeight="1">
      <c r="A24" s="301"/>
      <c r="B24" s="163" t="s">
        <v>186</v>
      </c>
      <c r="C24" s="293" t="s">
        <v>193</v>
      </c>
      <c r="D24" s="294"/>
      <c r="E24" s="101">
        <v>64.97</v>
      </c>
      <c r="F24" s="111">
        <v>839</v>
      </c>
      <c r="G24" s="103">
        <f t="shared" si="5"/>
        <v>54509.83</v>
      </c>
      <c r="H24" s="26"/>
      <c r="I24" s="107">
        <v>20</v>
      </c>
      <c r="J24" s="105">
        <v>2000</v>
      </c>
      <c r="K24" s="106">
        <f t="shared" si="1"/>
        <v>100</v>
      </c>
      <c r="L24" s="107">
        <v>20</v>
      </c>
      <c r="M24" s="105">
        <f>F24/V24*60</f>
        <v>1772.535211267608</v>
      </c>
      <c r="N24" s="106">
        <f>M24/L24</f>
        <v>88.626760563380401</v>
      </c>
      <c r="O24" s="108">
        <f>L24-I24</f>
        <v>0</v>
      </c>
      <c r="P24" s="109">
        <f>N24-K24</f>
        <v>-11.373239436619599</v>
      </c>
      <c r="Q24" s="110">
        <f>N24/K24</f>
        <v>0.88626760563380402</v>
      </c>
      <c r="R24" s="307"/>
      <c r="S24" s="47">
        <v>0.41666666666666669</v>
      </c>
      <c r="T24" s="48">
        <v>0.43638888888888888</v>
      </c>
      <c r="U24" s="111">
        <v>5.0000000000000622</v>
      </c>
      <c r="V24" s="112">
        <v>28.399999999999963</v>
      </c>
      <c r="W24" s="113">
        <v>0.43638888888888888</v>
      </c>
      <c r="X24" s="116">
        <v>0.47569444444444442</v>
      </c>
      <c r="Y24" s="12"/>
      <c r="Z24" s="208"/>
      <c r="AA24" s="295"/>
      <c r="AB24" s="296"/>
      <c r="AC24" s="12">
        <v>1</v>
      </c>
      <c r="AD24" s="208"/>
      <c r="AE24" s="117">
        <f>M24-J24</f>
        <v>-227.46478873239198</v>
      </c>
      <c r="AF24" s="110">
        <f>M24/J24</f>
        <v>0.88626760563380402</v>
      </c>
      <c r="AG24" s="377"/>
    </row>
    <row r="25" spans="1:33" ht="15.75" customHeight="1">
      <c r="A25" s="301"/>
      <c r="B25" s="163" t="s">
        <v>191</v>
      </c>
      <c r="C25" s="293" t="s">
        <v>195</v>
      </c>
      <c r="D25" s="294"/>
      <c r="E25" s="101">
        <v>57.3</v>
      </c>
      <c r="F25" s="111">
        <v>1094</v>
      </c>
      <c r="G25" s="103">
        <f t="shared" si="5"/>
        <v>62686.2</v>
      </c>
      <c r="H25" s="26"/>
      <c r="I25" s="107">
        <v>21</v>
      </c>
      <c r="J25" s="105">
        <v>2000</v>
      </c>
      <c r="K25" s="106">
        <f t="shared" si="1"/>
        <v>95.238095238095241</v>
      </c>
      <c r="L25" s="107">
        <v>21</v>
      </c>
      <c r="M25" s="105">
        <f>F25/V25*60</f>
        <v>1772.4572457245686</v>
      </c>
      <c r="N25" s="106">
        <f>M25/L25</f>
        <v>84.402725986884221</v>
      </c>
      <c r="O25" s="108">
        <f>L25-I25</f>
        <v>0</v>
      </c>
      <c r="P25" s="109">
        <f>N25-K25</f>
        <v>-10.83536925121102</v>
      </c>
      <c r="Q25" s="110">
        <f>N25/K25</f>
        <v>0.88622862286228432</v>
      </c>
      <c r="R25" s="307"/>
      <c r="S25" s="47">
        <v>0.47569444444444442</v>
      </c>
      <c r="T25" s="48">
        <v>0.50141203703703707</v>
      </c>
      <c r="U25" s="111">
        <v>56.599999999999973</v>
      </c>
      <c r="V25" s="112">
        <v>37.033333333333417</v>
      </c>
      <c r="W25" s="113"/>
      <c r="X25" s="116"/>
      <c r="Y25" s="12"/>
      <c r="Z25" s="208"/>
      <c r="AA25" s="295"/>
      <c r="AB25" s="296"/>
      <c r="AC25" s="12">
        <v>1</v>
      </c>
      <c r="AD25" s="208"/>
      <c r="AE25" s="117">
        <f>M25-J25</f>
        <v>-227.54275427543143</v>
      </c>
      <c r="AF25" s="110">
        <f>M25/J25</f>
        <v>0.88622862286228432</v>
      </c>
      <c r="AG25" s="377"/>
    </row>
    <row r="26" spans="1:33" ht="15.75" customHeight="1">
      <c r="A26" s="302"/>
      <c r="B26" s="163"/>
      <c r="C26" s="293"/>
      <c r="D26" s="294"/>
      <c r="E26" s="101"/>
      <c r="F26" s="111"/>
      <c r="G26" s="103"/>
      <c r="H26" s="13"/>
      <c r="I26" s="118"/>
      <c r="J26" s="105"/>
      <c r="K26" s="106"/>
      <c r="L26" s="118"/>
      <c r="M26" s="105"/>
      <c r="N26" s="106"/>
      <c r="O26" s="108"/>
      <c r="P26" s="109"/>
      <c r="Q26" s="110"/>
      <c r="R26" s="307"/>
      <c r="S26" s="47"/>
      <c r="T26" s="48"/>
      <c r="U26" s="111"/>
      <c r="V26" s="112"/>
      <c r="W26" s="113"/>
      <c r="X26" s="116"/>
      <c r="Y26" s="12"/>
      <c r="Z26" s="208"/>
      <c r="AA26" s="295"/>
      <c r="AB26" s="296"/>
      <c r="AC26" s="12"/>
      <c r="AD26" s="208"/>
      <c r="AE26" s="117"/>
      <c r="AF26" s="110"/>
      <c r="AG26" s="377"/>
    </row>
    <row r="27" spans="1:33" ht="15.75" customHeight="1">
      <c r="A27" s="302"/>
      <c r="B27" s="163"/>
      <c r="C27" s="293"/>
      <c r="D27" s="294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307"/>
      <c r="S27" s="47"/>
      <c r="T27" s="48"/>
      <c r="U27" s="111"/>
      <c r="V27" s="112"/>
      <c r="W27" s="113"/>
      <c r="X27" s="116"/>
      <c r="Y27" s="12"/>
      <c r="Z27" s="208"/>
      <c r="AA27" s="295"/>
      <c r="AB27" s="296"/>
      <c r="AC27" s="12"/>
      <c r="AD27" s="208"/>
      <c r="AE27" s="117"/>
      <c r="AF27" s="110"/>
      <c r="AG27" s="377"/>
    </row>
    <row r="28" spans="1:33" ht="15.75" customHeight="1">
      <c r="A28" s="302"/>
      <c r="B28" s="163"/>
      <c r="C28" s="293"/>
      <c r="D28" s="294"/>
      <c r="E28" s="101"/>
      <c r="F28" s="111"/>
      <c r="G28" s="121"/>
      <c r="H28" s="62"/>
      <c r="I28" s="118"/>
      <c r="J28" s="105"/>
      <c r="K28" s="106"/>
      <c r="L28" s="118"/>
      <c r="M28" s="105"/>
      <c r="N28" s="106"/>
      <c r="O28" s="123"/>
      <c r="P28" s="124"/>
      <c r="Q28" s="125"/>
      <c r="R28" s="307"/>
      <c r="S28" s="47"/>
      <c r="T28" s="48"/>
      <c r="U28" s="111"/>
      <c r="V28" s="112"/>
      <c r="W28" s="113"/>
      <c r="X28" s="116"/>
      <c r="Y28" s="12"/>
      <c r="Z28" s="208"/>
      <c r="AA28" s="295"/>
      <c r="AB28" s="296"/>
      <c r="AC28" s="12"/>
      <c r="AD28" s="208"/>
      <c r="AE28" s="117"/>
      <c r="AF28" s="110"/>
      <c r="AG28" s="377"/>
    </row>
    <row r="29" spans="1:33" ht="15.75" customHeight="1">
      <c r="A29" s="302"/>
      <c r="B29" s="163"/>
      <c r="C29" s="293"/>
      <c r="D29" s="294"/>
      <c r="E29" s="101"/>
      <c r="F29" s="111"/>
      <c r="G29" s="121"/>
      <c r="H29" s="62"/>
      <c r="I29" s="118"/>
      <c r="J29" s="105"/>
      <c r="K29" s="106"/>
      <c r="L29" s="118"/>
      <c r="M29" s="105"/>
      <c r="N29" s="106"/>
      <c r="O29" s="123"/>
      <c r="P29" s="124"/>
      <c r="Q29" s="125"/>
      <c r="R29" s="307"/>
      <c r="S29" s="47"/>
      <c r="T29" s="48"/>
      <c r="U29" s="111"/>
      <c r="V29" s="112"/>
      <c r="W29" s="113"/>
      <c r="X29" s="116"/>
      <c r="Y29" s="12"/>
      <c r="Z29" s="208"/>
      <c r="AA29" s="295"/>
      <c r="AB29" s="296"/>
      <c r="AC29" s="12"/>
      <c r="AD29" s="208"/>
      <c r="AE29" s="117"/>
      <c r="AF29" s="110"/>
      <c r="AG29" s="377"/>
    </row>
    <row r="30" spans="1:33" ht="15.75" customHeight="1">
      <c r="A30" s="302"/>
      <c r="B30" s="163"/>
      <c r="C30" s="293"/>
      <c r="D30" s="294"/>
      <c r="E30" s="101"/>
      <c r="F30" s="111"/>
      <c r="G30" s="121"/>
      <c r="H30" s="62"/>
      <c r="I30" s="118"/>
      <c r="J30" s="105"/>
      <c r="K30" s="106"/>
      <c r="L30" s="118"/>
      <c r="M30" s="105"/>
      <c r="N30" s="106"/>
      <c r="O30" s="123"/>
      <c r="P30" s="124"/>
      <c r="Q30" s="125"/>
      <c r="R30" s="307"/>
      <c r="S30" s="47"/>
      <c r="T30" s="48"/>
      <c r="U30" s="111"/>
      <c r="V30" s="112"/>
      <c r="W30" s="113"/>
      <c r="X30" s="116"/>
      <c r="Y30" s="12"/>
      <c r="Z30" s="208"/>
      <c r="AA30" s="295"/>
      <c r="AB30" s="296"/>
      <c r="AC30" s="12"/>
      <c r="AD30" s="208"/>
      <c r="AE30" s="117"/>
      <c r="AF30" s="110"/>
      <c r="AG30" s="377"/>
    </row>
    <row r="31" spans="1:33" ht="15.75" customHeight="1">
      <c r="A31" s="302"/>
      <c r="B31" s="163"/>
      <c r="C31" s="293"/>
      <c r="D31" s="294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307"/>
      <c r="S31" s="47"/>
      <c r="T31" s="48"/>
      <c r="U31" s="111"/>
      <c r="V31" s="112"/>
      <c r="W31" s="113"/>
      <c r="X31" s="116"/>
      <c r="Y31" s="12"/>
      <c r="Z31" s="208"/>
      <c r="AA31" s="295"/>
      <c r="AB31" s="296"/>
      <c r="AC31" s="12"/>
      <c r="AD31" s="208"/>
      <c r="AE31" s="117"/>
      <c r="AF31" s="110"/>
      <c r="AG31" s="377"/>
    </row>
    <row r="32" spans="1:33" ht="15.75" customHeight="1">
      <c r="A32" s="302"/>
      <c r="B32" s="163"/>
      <c r="C32" s="293"/>
      <c r="D32" s="294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307"/>
      <c r="S32" s="47"/>
      <c r="T32" s="48"/>
      <c r="U32" s="111"/>
      <c r="V32" s="112"/>
      <c r="W32" s="113"/>
      <c r="X32" s="116"/>
      <c r="Y32" s="12"/>
      <c r="Z32" s="208"/>
      <c r="AA32" s="295"/>
      <c r="AB32" s="296"/>
      <c r="AC32" s="12"/>
      <c r="AD32" s="208"/>
      <c r="AE32" s="117"/>
      <c r="AF32" s="110"/>
      <c r="AG32" s="377"/>
    </row>
    <row r="33" spans="1:33" ht="15.75" customHeight="1">
      <c r="A33" s="302"/>
      <c r="B33" s="163"/>
      <c r="C33" s="293"/>
      <c r="D33" s="294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307"/>
      <c r="S33" s="47"/>
      <c r="T33" s="48"/>
      <c r="U33" s="111"/>
      <c r="V33" s="112"/>
      <c r="W33" s="113"/>
      <c r="X33" s="116"/>
      <c r="Y33" s="12"/>
      <c r="Z33" s="208"/>
      <c r="AA33" s="295"/>
      <c r="AB33" s="296"/>
      <c r="AC33" s="12"/>
      <c r="AD33" s="208"/>
      <c r="AE33" s="117"/>
      <c r="AF33" s="110"/>
      <c r="AG33" s="377"/>
    </row>
    <row r="34" spans="1:33" ht="15.75" customHeight="1">
      <c r="A34" s="302"/>
      <c r="B34" s="163"/>
      <c r="C34" s="293"/>
      <c r="D34" s="294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307"/>
      <c r="S34" s="47"/>
      <c r="T34" s="48"/>
      <c r="U34" s="111"/>
      <c r="V34" s="112"/>
      <c r="W34" s="113"/>
      <c r="X34" s="116"/>
      <c r="Y34" s="12"/>
      <c r="Z34" s="208"/>
      <c r="AA34" s="295"/>
      <c r="AB34" s="296"/>
      <c r="AC34" s="12"/>
      <c r="AD34" s="208"/>
      <c r="AE34" s="117"/>
      <c r="AF34" s="110"/>
      <c r="AG34" s="377"/>
    </row>
    <row r="35" spans="1:33" ht="15.75" customHeight="1">
      <c r="A35" s="302"/>
      <c r="B35" s="163"/>
      <c r="C35" s="293"/>
      <c r="D35" s="294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307"/>
      <c r="S35" s="47"/>
      <c r="T35" s="48"/>
      <c r="U35" s="111"/>
      <c r="V35" s="112"/>
      <c r="W35" s="185"/>
      <c r="X35" s="186"/>
      <c r="Y35" s="12"/>
      <c r="Z35" s="208"/>
      <c r="AA35" s="295"/>
      <c r="AB35" s="296"/>
      <c r="AC35" s="12"/>
      <c r="AD35" s="208"/>
      <c r="AE35" s="117"/>
      <c r="AF35" s="110"/>
      <c r="AG35" s="377"/>
    </row>
    <row r="36" spans="1:33" ht="15.75" customHeight="1">
      <c r="A36" s="302"/>
      <c r="B36" s="163"/>
      <c r="C36" s="293"/>
      <c r="D36" s="294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307"/>
      <c r="S36" s="47"/>
      <c r="T36" s="48"/>
      <c r="U36" s="111"/>
      <c r="V36" s="112"/>
      <c r="W36" s="187"/>
      <c r="X36" s="188"/>
      <c r="Y36" s="12"/>
      <c r="Z36" s="208"/>
      <c r="AA36" s="295"/>
      <c r="AB36" s="296"/>
      <c r="AC36" s="12"/>
      <c r="AD36" s="208"/>
      <c r="AE36" s="117"/>
      <c r="AF36" s="110"/>
      <c r="AG36" s="377"/>
    </row>
    <row r="37" spans="1:33" ht="15.75" customHeight="1">
      <c r="A37" s="302"/>
      <c r="B37" s="100"/>
      <c r="C37" s="293"/>
      <c r="D37" s="294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307"/>
      <c r="S37" s="47"/>
      <c r="T37" s="48"/>
      <c r="U37" s="130"/>
      <c r="V37" s="112"/>
      <c r="W37" s="187"/>
      <c r="X37" s="188"/>
      <c r="Y37" s="12"/>
      <c r="Z37" s="208"/>
      <c r="AA37" s="295"/>
      <c r="AB37" s="296"/>
      <c r="AC37" s="12"/>
      <c r="AD37" s="208"/>
      <c r="AE37" s="117"/>
      <c r="AF37" s="110"/>
      <c r="AG37" s="377"/>
    </row>
    <row r="38" spans="1:33" ht="15.75" customHeight="1" thickBot="1">
      <c r="A38" s="303"/>
      <c r="B38" s="133" t="s">
        <v>117</v>
      </c>
      <c r="C38" s="297"/>
      <c r="D38" s="297"/>
      <c r="E38" s="134"/>
      <c r="F38" s="167"/>
      <c r="G38" s="135"/>
      <c r="H38" s="69"/>
      <c r="I38" s="136">
        <f t="shared" ref="I38:J38" si="6">AVERAGE(I22:I37)</f>
        <v>20.5</v>
      </c>
      <c r="J38" s="137">
        <f t="shared" si="6"/>
        <v>2000</v>
      </c>
      <c r="K38" s="138">
        <f t="shared" ref="K38" si="7">J38/I38</f>
        <v>97.560975609756099</v>
      </c>
      <c r="L38" s="136">
        <f t="shared" ref="L38:M38" si="8">AVERAGE(L22:L37)</f>
        <v>20.5</v>
      </c>
      <c r="M38" s="137">
        <f t="shared" si="8"/>
        <v>1772.2471497964157</v>
      </c>
      <c r="N38" s="138">
        <f>M38/L38</f>
        <v>86.45108047787393</v>
      </c>
      <c r="O38" s="139">
        <f>L38-I38</f>
        <v>0</v>
      </c>
      <c r="P38" s="140">
        <f>N38-K38</f>
        <v>-11.109895131882169</v>
      </c>
      <c r="Q38" s="141">
        <f>N38/K38</f>
        <v>0.88612357489820781</v>
      </c>
      <c r="R38" s="308"/>
      <c r="S38" s="142">
        <f>S22</f>
        <v>0.2917939814814815</v>
      </c>
      <c r="T38" s="143">
        <f>INDEX(T22:T37,COUNTA(T22:T37))</f>
        <v>0.50141203703703707</v>
      </c>
      <c r="U38" s="144"/>
      <c r="V38" s="166"/>
      <c r="W38" s="189"/>
      <c r="X38" s="190"/>
      <c r="Y38" s="181">
        <f>SUM(Y22:Y37)</f>
        <v>0</v>
      </c>
      <c r="Z38" s="182">
        <f>SUM(Z22:Z37)</f>
        <v>0</v>
      </c>
      <c r="AA38" s="298"/>
      <c r="AB38" s="299"/>
      <c r="AC38" s="181">
        <f>SUM(AC22:AC37)</f>
        <v>5</v>
      </c>
      <c r="AD38" s="182">
        <f>SUM(AD22:AD37)</f>
        <v>0</v>
      </c>
      <c r="AE38" s="168">
        <f>M38-J38</f>
        <v>-227.75285020358433</v>
      </c>
      <c r="AF38" s="141">
        <f>M38/J38</f>
        <v>0.88612357489820781</v>
      </c>
      <c r="AG38" s="378"/>
    </row>
    <row r="39" spans="1:33" ht="15.75" customHeight="1">
      <c r="A39" s="311" t="s">
        <v>196</v>
      </c>
      <c r="B39" s="146" t="s">
        <v>186</v>
      </c>
      <c r="C39" s="304" t="s">
        <v>194</v>
      </c>
      <c r="D39" s="305"/>
      <c r="E39" s="147">
        <v>59.34</v>
      </c>
      <c r="F39" s="97">
        <v>1553</v>
      </c>
      <c r="G39" s="148">
        <f t="shared" ref="G39:G42" si="9">E39*F39</f>
        <v>92155.02</v>
      </c>
      <c r="H39" s="149"/>
      <c r="I39" s="150">
        <v>24</v>
      </c>
      <c r="J39" s="151">
        <v>2000</v>
      </c>
      <c r="K39" s="152">
        <f>J39/I39</f>
        <v>83.333333333333329</v>
      </c>
      <c r="L39" s="153">
        <v>24</v>
      </c>
      <c r="M39" s="151">
        <f>F39/V39*60</f>
        <v>1772.606214331008</v>
      </c>
      <c r="N39" s="152">
        <f>M39/L39</f>
        <v>73.858592263792005</v>
      </c>
      <c r="O39" s="154">
        <f>L39-I39</f>
        <v>0</v>
      </c>
      <c r="P39" s="155">
        <f>N39-K39</f>
        <v>-9.4747410695413237</v>
      </c>
      <c r="Q39" s="156">
        <f>N39/K39</f>
        <v>0.88630310716550409</v>
      </c>
      <c r="R39" s="306">
        <f>Q55</f>
        <v>0.8867759107653882</v>
      </c>
      <c r="S39" s="157">
        <v>0.29196759259259258</v>
      </c>
      <c r="T39" s="158">
        <v>0.32847222222222222</v>
      </c>
      <c r="U39" s="159"/>
      <c r="V39" s="160">
        <v>52.566666666666677</v>
      </c>
      <c r="W39" s="158"/>
      <c r="X39" s="169"/>
      <c r="Y39" s="12"/>
      <c r="Z39" s="208"/>
      <c r="AA39" s="309"/>
      <c r="AB39" s="310"/>
      <c r="AC39" s="12">
        <v>1</v>
      </c>
      <c r="AD39" s="208"/>
      <c r="AE39" s="115">
        <f>M39-J39</f>
        <v>-227.393785668992</v>
      </c>
      <c r="AF39" s="156">
        <f>M39/J39</f>
        <v>0.88630310716550398</v>
      </c>
      <c r="AG39" s="290">
        <f>AF55</f>
        <v>0.8867759107653882</v>
      </c>
    </row>
    <row r="40" spans="1:33" ht="15.75" customHeight="1">
      <c r="A40" s="312"/>
      <c r="B40" s="163" t="s">
        <v>186</v>
      </c>
      <c r="C40" s="293" t="s">
        <v>188</v>
      </c>
      <c r="D40" s="294"/>
      <c r="E40" s="101">
        <v>58.67</v>
      </c>
      <c r="F40" s="102">
        <v>3365</v>
      </c>
      <c r="G40" s="103">
        <f t="shared" si="9"/>
        <v>197424.55000000002</v>
      </c>
      <c r="H40" s="26"/>
      <c r="I40" s="104">
        <v>23</v>
      </c>
      <c r="J40" s="105">
        <v>2000</v>
      </c>
      <c r="K40" s="106">
        <f t="shared" si="1"/>
        <v>86.956521739130437</v>
      </c>
      <c r="L40" s="107">
        <v>23</v>
      </c>
      <c r="M40" s="105">
        <f>F40/V40*60</f>
        <v>1776.7673804634792</v>
      </c>
      <c r="N40" s="106">
        <f>M40/L40</f>
        <v>77.250755672325184</v>
      </c>
      <c r="O40" s="108">
        <f>L40-I40</f>
        <v>0</v>
      </c>
      <c r="P40" s="109">
        <f>N40-K40</f>
        <v>-9.7057660668052534</v>
      </c>
      <c r="Q40" s="110">
        <f>N40/K40</f>
        <v>0.88838369023173958</v>
      </c>
      <c r="R40" s="307"/>
      <c r="S40" s="47">
        <v>0.33219907407407406</v>
      </c>
      <c r="T40" s="48">
        <v>0.41111111111111109</v>
      </c>
      <c r="U40" s="111">
        <v>5.3666666666666529</v>
      </c>
      <c r="V40" s="112">
        <v>113.63333333333333</v>
      </c>
      <c r="W40" s="113"/>
      <c r="X40" s="116"/>
      <c r="Y40" s="12"/>
      <c r="Z40" s="208"/>
      <c r="AA40" s="295"/>
      <c r="AB40" s="296"/>
      <c r="AC40" s="12">
        <v>2</v>
      </c>
      <c r="AD40" s="208"/>
      <c r="AE40" s="117">
        <f>M40-J40</f>
        <v>-223.23261953652082</v>
      </c>
      <c r="AF40" s="110">
        <f>M40/J40</f>
        <v>0.88838369023173958</v>
      </c>
      <c r="AG40" s="291"/>
    </row>
    <row r="41" spans="1:33" ht="15.75" customHeight="1">
      <c r="A41" s="312"/>
      <c r="B41" s="163" t="s">
        <v>186</v>
      </c>
      <c r="C41" s="293" t="s">
        <v>200</v>
      </c>
      <c r="D41" s="294"/>
      <c r="E41" s="101">
        <v>71.55</v>
      </c>
      <c r="F41" s="102">
        <v>2184</v>
      </c>
      <c r="G41" s="103">
        <f t="shared" si="9"/>
        <v>156265.19999999998</v>
      </c>
      <c r="H41" s="26"/>
      <c r="I41" s="104">
        <v>22</v>
      </c>
      <c r="J41" s="105">
        <v>2000</v>
      </c>
      <c r="K41" s="106">
        <f t="shared" si="1"/>
        <v>90.909090909090907</v>
      </c>
      <c r="L41" s="107">
        <v>22</v>
      </c>
      <c r="M41" s="105">
        <f>F41/V41*60</f>
        <v>1773.6070381231671</v>
      </c>
      <c r="N41" s="106">
        <f>M41/L41</f>
        <v>80.618501732871223</v>
      </c>
      <c r="O41" s="108">
        <f>L41-I41</f>
        <v>0</v>
      </c>
      <c r="P41" s="109">
        <f>N41-K41</f>
        <v>-10.290589176219683</v>
      </c>
      <c r="Q41" s="110">
        <f>N41/K41</f>
        <v>0.8868035190615835</v>
      </c>
      <c r="R41" s="307"/>
      <c r="S41" s="47">
        <v>0.41466435185185185</v>
      </c>
      <c r="T41" s="48">
        <v>0.46597222222222223</v>
      </c>
      <c r="U41" s="111">
        <v>5.1166666666666938</v>
      </c>
      <c r="V41" s="112">
        <v>73.88333333333334</v>
      </c>
      <c r="W41" s="113">
        <v>0.46597222222222223</v>
      </c>
      <c r="X41" s="116">
        <v>0.50486111111111109</v>
      </c>
      <c r="Y41" s="12"/>
      <c r="Z41" s="208"/>
      <c r="AA41" s="295"/>
      <c r="AB41" s="296"/>
      <c r="AC41" s="12">
        <v>1</v>
      </c>
      <c r="AD41" s="208"/>
      <c r="AE41" s="117">
        <f>M41-J41</f>
        <v>-226.39296187683294</v>
      </c>
      <c r="AF41" s="110">
        <f>M41/J41</f>
        <v>0.8868035190615835</v>
      </c>
      <c r="AG41" s="291"/>
    </row>
    <row r="42" spans="1:33" ht="15.75" customHeight="1">
      <c r="A42" s="312"/>
      <c r="B42" s="163" t="s">
        <v>186</v>
      </c>
      <c r="C42" s="293" t="s">
        <v>198</v>
      </c>
      <c r="D42" s="294"/>
      <c r="E42" s="101">
        <v>59.54</v>
      </c>
      <c r="F42" s="102">
        <v>2924</v>
      </c>
      <c r="G42" s="103">
        <f t="shared" si="9"/>
        <v>174094.96</v>
      </c>
      <c r="H42" s="26"/>
      <c r="I42" s="104">
        <v>23</v>
      </c>
      <c r="J42" s="105">
        <v>2000</v>
      </c>
      <c r="K42" s="106">
        <f t="shared" si="1"/>
        <v>86.956521739130437</v>
      </c>
      <c r="L42" s="107">
        <v>23</v>
      </c>
      <c r="M42" s="105">
        <f>F42/V42*60</f>
        <v>1771.2266532054521</v>
      </c>
      <c r="N42" s="106">
        <f>M42/L42</f>
        <v>77.009854487193564</v>
      </c>
      <c r="O42" s="108">
        <f>L42-I42</f>
        <v>0</v>
      </c>
      <c r="P42" s="109">
        <f>N42-K42</f>
        <v>-9.9466672519368728</v>
      </c>
      <c r="Q42" s="110">
        <f>N42/K42</f>
        <v>0.88561332660272596</v>
      </c>
      <c r="R42" s="307"/>
      <c r="S42" s="47">
        <v>0.50486111111111109</v>
      </c>
      <c r="T42" s="48">
        <v>0.5736458333333333</v>
      </c>
      <c r="U42" s="111">
        <v>55.999999999999957</v>
      </c>
      <c r="V42" s="112">
        <v>99.049999999999983</v>
      </c>
      <c r="W42" s="113"/>
      <c r="X42" s="116"/>
      <c r="Y42" s="12"/>
      <c r="Z42" s="208"/>
      <c r="AA42" s="295"/>
      <c r="AB42" s="296"/>
      <c r="AC42" s="12">
        <v>2</v>
      </c>
      <c r="AD42" s="208"/>
      <c r="AE42" s="117">
        <f>M42-J42</f>
        <v>-228.77334679454793</v>
      </c>
      <c r="AF42" s="110">
        <f>M42/J42</f>
        <v>0.88561332660272607</v>
      </c>
      <c r="AG42" s="291"/>
    </row>
    <row r="43" spans="1:33" ht="15.75" customHeight="1">
      <c r="A43" s="312"/>
      <c r="B43" s="163"/>
      <c r="C43" s="293"/>
      <c r="D43" s="294"/>
      <c r="E43" s="101"/>
      <c r="F43" s="102"/>
      <c r="G43" s="103"/>
      <c r="H43" s="13"/>
      <c r="I43" s="104"/>
      <c r="J43" s="105"/>
      <c r="K43" s="106"/>
      <c r="L43" s="118"/>
      <c r="M43" s="105"/>
      <c r="N43" s="106"/>
      <c r="O43" s="108"/>
      <c r="P43" s="109"/>
      <c r="Q43" s="110"/>
      <c r="R43" s="307"/>
      <c r="S43" s="47"/>
      <c r="T43" s="48"/>
      <c r="U43" s="111"/>
      <c r="V43" s="112"/>
      <c r="W43" s="113"/>
      <c r="X43" s="116"/>
      <c r="Y43" s="12"/>
      <c r="Z43" s="208"/>
      <c r="AA43" s="295"/>
      <c r="AB43" s="296"/>
      <c r="AC43" s="12"/>
      <c r="AD43" s="208"/>
      <c r="AE43" s="117"/>
      <c r="AF43" s="110"/>
      <c r="AG43" s="291"/>
    </row>
    <row r="44" spans="1:33" ht="15.75" customHeight="1">
      <c r="A44" s="312"/>
      <c r="B44" s="163"/>
      <c r="C44" s="293"/>
      <c r="D44" s="294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307"/>
      <c r="S44" s="47"/>
      <c r="T44" s="48"/>
      <c r="U44" s="111"/>
      <c r="V44" s="112"/>
      <c r="W44" s="113"/>
      <c r="X44" s="116"/>
      <c r="Y44" s="12"/>
      <c r="Z44" s="208"/>
      <c r="AA44" s="295"/>
      <c r="AB44" s="296"/>
      <c r="AC44" s="12"/>
      <c r="AD44" s="208"/>
      <c r="AE44" s="117"/>
      <c r="AF44" s="110"/>
      <c r="AG44" s="291"/>
    </row>
    <row r="45" spans="1:33" ht="15.75" customHeight="1">
      <c r="A45" s="312"/>
      <c r="B45" s="163"/>
      <c r="C45" s="293"/>
      <c r="D45" s="294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307"/>
      <c r="S45" s="119"/>
      <c r="T45" s="120"/>
      <c r="U45" s="111"/>
      <c r="V45" s="112"/>
      <c r="W45" s="120"/>
      <c r="X45" s="191"/>
      <c r="Y45" s="12"/>
      <c r="Z45" s="208"/>
      <c r="AA45" s="295"/>
      <c r="AB45" s="296"/>
      <c r="AC45" s="12"/>
      <c r="AD45" s="208"/>
      <c r="AE45" s="117"/>
      <c r="AF45" s="110"/>
      <c r="AG45" s="291"/>
    </row>
    <row r="46" spans="1:33" ht="15.75" customHeight="1">
      <c r="A46" s="312"/>
      <c r="B46" s="163"/>
      <c r="C46" s="293"/>
      <c r="D46" s="294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07"/>
      <c r="S46" s="119"/>
      <c r="T46" s="120"/>
      <c r="U46" s="111"/>
      <c r="V46" s="112"/>
      <c r="W46" s="120"/>
      <c r="X46" s="191"/>
      <c r="Y46" s="12"/>
      <c r="Z46" s="208"/>
      <c r="AA46" s="295"/>
      <c r="AB46" s="296"/>
      <c r="AC46" s="12"/>
      <c r="AD46" s="208"/>
      <c r="AE46" s="117"/>
      <c r="AF46" s="110"/>
      <c r="AG46" s="291"/>
    </row>
    <row r="47" spans="1:33" ht="15.75" customHeight="1">
      <c r="A47" s="312"/>
      <c r="B47" s="163"/>
      <c r="C47" s="293"/>
      <c r="D47" s="294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07"/>
      <c r="S47" s="119"/>
      <c r="T47" s="120"/>
      <c r="U47" s="111"/>
      <c r="V47" s="112"/>
      <c r="W47" s="120"/>
      <c r="X47" s="191"/>
      <c r="Y47" s="12"/>
      <c r="Z47" s="208"/>
      <c r="AA47" s="295"/>
      <c r="AB47" s="296"/>
      <c r="AC47" s="12"/>
      <c r="AD47" s="208"/>
      <c r="AE47" s="117"/>
      <c r="AF47" s="110"/>
      <c r="AG47" s="291"/>
    </row>
    <row r="48" spans="1:33" ht="15.75" customHeight="1">
      <c r="A48" s="312"/>
      <c r="B48" s="163"/>
      <c r="C48" s="293"/>
      <c r="D48" s="294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07"/>
      <c r="S48" s="119"/>
      <c r="T48" s="120"/>
      <c r="U48" s="111"/>
      <c r="V48" s="112"/>
      <c r="W48" s="120"/>
      <c r="X48" s="191"/>
      <c r="Y48" s="12"/>
      <c r="Z48" s="208"/>
      <c r="AA48" s="295"/>
      <c r="AB48" s="296"/>
      <c r="AC48" s="12"/>
      <c r="AD48" s="208"/>
      <c r="AE48" s="117"/>
      <c r="AF48" s="110"/>
      <c r="AG48" s="291"/>
    </row>
    <row r="49" spans="1:33" ht="15.75" customHeight="1">
      <c r="A49" s="312"/>
      <c r="B49" s="163"/>
      <c r="C49" s="293"/>
      <c r="D49" s="294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07"/>
      <c r="S49" s="119"/>
      <c r="T49" s="120"/>
      <c r="U49" s="111"/>
      <c r="V49" s="112"/>
      <c r="W49" s="120"/>
      <c r="X49" s="191"/>
      <c r="Y49" s="12"/>
      <c r="Z49" s="208"/>
      <c r="AA49" s="295"/>
      <c r="AB49" s="296"/>
      <c r="AC49" s="12"/>
      <c r="AD49" s="208"/>
      <c r="AE49" s="117"/>
      <c r="AF49" s="110"/>
      <c r="AG49" s="291"/>
    </row>
    <row r="50" spans="1:33" ht="15.75" customHeight="1">
      <c r="A50" s="312"/>
      <c r="B50" s="163"/>
      <c r="C50" s="293"/>
      <c r="D50" s="294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07"/>
      <c r="S50" s="119"/>
      <c r="T50" s="120"/>
      <c r="U50" s="111"/>
      <c r="V50" s="112"/>
      <c r="W50" s="120"/>
      <c r="X50" s="191"/>
      <c r="Y50" s="12"/>
      <c r="Z50" s="208"/>
      <c r="AA50" s="295"/>
      <c r="AB50" s="296"/>
      <c r="AC50" s="12"/>
      <c r="AD50" s="208"/>
      <c r="AE50" s="117"/>
      <c r="AF50" s="110"/>
      <c r="AG50" s="291"/>
    </row>
    <row r="51" spans="1:33" ht="15.75" customHeight="1">
      <c r="A51" s="312"/>
      <c r="B51" s="163"/>
      <c r="C51" s="293"/>
      <c r="D51" s="294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07"/>
      <c r="S51" s="119"/>
      <c r="T51" s="120"/>
      <c r="U51" s="111"/>
      <c r="V51" s="112"/>
      <c r="W51" s="120"/>
      <c r="X51" s="191"/>
      <c r="Y51" s="12"/>
      <c r="Z51" s="208"/>
      <c r="AA51" s="295"/>
      <c r="AB51" s="296"/>
      <c r="AC51" s="12"/>
      <c r="AD51" s="208"/>
      <c r="AE51" s="117"/>
      <c r="AF51" s="110"/>
      <c r="AG51" s="291"/>
    </row>
    <row r="52" spans="1:33" ht="15.75" customHeight="1">
      <c r="A52" s="312"/>
      <c r="B52" s="163"/>
      <c r="C52" s="293"/>
      <c r="D52" s="294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07"/>
      <c r="S52" s="119"/>
      <c r="T52" s="120"/>
      <c r="U52" s="111"/>
      <c r="V52" s="112"/>
      <c r="W52" s="120"/>
      <c r="X52" s="191"/>
      <c r="Y52" s="12"/>
      <c r="Z52" s="208"/>
      <c r="AA52" s="295"/>
      <c r="AB52" s="296"/>
      <c r="AC52" s="12"/>
      <c r="AD52" s="208"/>
      <c r="AE52" s="117"/>
      <c r="AF52" s="110"/>
      <c r="AG52" s="291"/>
    </row>
    <row r="53" spans="1:33" ht="15.75" customHeight="1">
      <c r="A53" s="312"/>
      <c r="B53" s="163"/>
      <c r="C53" s="293"/>
      <c r="D53" s="294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07"/>
      <c r="S53" s="119"/>
      <c r="T53" s="120"/>
      <c r="U53" s="111"/>
      <c r="V53" s="112"/>
      <c r="W53" s="120"/>
      <c r="X53" s="191"/>
      <c r="Y53" s="12"/>
      <c r="Z53" s="208"/>
      <c r="AA53" s="295"/>
      <c r="AB53" s="296"/>
      <c r="AC53" s="12"/>
      <c r="AD53" s="208"/>
      <c r="AE53" s="117"/>
      <c r="AF53" s="110"/>
      <c r="AG53" s="291"/>
    </row>
    <row r="54" spans="1:33" ht="15.75" customHeight="1">
      <c r="A54" s="312"/>
      <c r="B54" s="163"/>
      <c r="C54" s="293"/>
      <c r="D54" s="294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07"/>
      <c r="S54" s="119"/>
      <c r="T54" s="120"/>
      <c r="U54" s="130"/>
      <c r="V54" s="131"/>
      <c r="W54" s="126"/>
      <c r="X54" s="127"/>
      <c r="Y54" s="12"/>
      <c r="Z54" s="208"/>
      <c r="AA54" s="295"/>
      <c r="AB54" s="296"/>
      <c r="AC54" s="12"/>
      <c r="AD54" s="208"/>
      <c r="AE54" s="165"/>
      <c r="AF54" s="125"/>
      <c r="AG54" s="291"/>
    </row>
    <row r="55" spans="1:33" ht="15.75" customHeight="1" thickBot="1">
      <c r="A55" s="313"/>
      <c r="B55" s="133" t="s">
        <v>117</v>
      </c>
      <c r="C55" s="297"/>
      <c r="D55" s="297"/>
      <c r="E55" s="134"/>
      <c r="F55" s="167"/>
      <c r="G55" s="135"/>
      <c r="H55" s="69"/>
      <c r="I55" s="136">
        <f t="shared" ref="I55:J55" si="10">AVERAGE(I39:I54)</f>
        <v>23</v>
      </c>
      <c r="J55" s="137">
        <f t="shared" si="10"/>
        <v>2000</v>
      </c>
      <c r="K55" s="138">
        <f t="shared" ref="K55" si="11">J55/I55</f>
        <v>86.956521739130437</v>
      </c>
      <c r="L55" s="136">
        <f t="shared" ref="L55:M55" si="12">AVERAGE(L39:L54)</f>
        <v>23</v>
      </c>
      <c r="M55" s="137">
        <f t="shared" si="12"/>
        <v>1773.5518215307764</v>
      </c>
      <c r="N55" s="138">
        <f t="shared" ref="N55:N63" si="13">M55/L55</f>
        <v>77.11094876220767</v>
      </c>
      <c r="O55" s="139">
        <f t="shared" ref="O55:O63" si="14">L55-I55</f>
        <v>0</v>
      </c>
      <c r="P55" s="140">
        <f t="shared" ref="P55:P63" si="15">N55-K55</f>
        <v>-9.8455729769227673</v>
      </c>
      <c r="Q55" s="141">
        <f t="shared" ref="Q55:Q63" si="16">N55/K55</f>
        <v>0.8867759107653882</v>
      </c>
      <c r="R55" s="308"/>
      <c r="S55" s="142">
        <f>S39</f>
        <v>0.29196759259259258</v>
      </c>
      <c r="T55" s="143">
        <f>INDEX(T39:T54,COUNTA(T39:T54))</f>
        <v>0.5736458333333333</v>
      </c>
      <c r="U55" s="144"/>
      <c r="V55" s="166"/>
      <c r="W55" s="167"/>
      <c r="X55" s="138"/>
      <c r="Y55" s="181">
        <f>SUM(Y39:Y54)</f>
        <v>0</v>
      </c>
      <c r="Z55" s="182">
        <f>SUM(Z39:Z54)</f>
        <v>0</v>
      </c>
      <c r="AA55" s="298"/>
      <c r="AB55" s="299"/>
      <c r="AC55" s="181">
        <f>SUM(AC39:AC54)</f>
        <v>6</v>
      </c>
      <c r="AD55" s="194">
        <f>SUM(AD39:AD54)</f>
        <v>0</v>
      </c>
      <c r="AE55" s="168">
        <f t="shared" ref="AE55:AE63" si="17">M55-J55</f>
        <v>-226.44817846922365</v>
      </c>
      <c r="AF55" s="141">
        <f t="shared" ref="AF55:AF63" si="18">M55/J55</f>
        <v>0.8867759107653882</v>
      </c>
      <c r="AG55" s="292"/>
    </row>
    <row r="56" spans="1:33" ht="15.75" customHeight="1">
      <c r="A56" s="300" t="s">
        <v>231</v>
      </c>
      <c r="B56" s="114" t="s">
        <v>191</v>
      </c>
      <c r="C56" s="375" t="s">
        <v>192</v>
      </c>
      <c r="D56" s="375"/>
      <c r="E56" s="147">
        <v>57.3</v>
      </c>
      <c r="F56" s="97">
        <v>2339</v>
      </c>
      <c r="G56" s="148">
        <f t="shared" ref="G56:G63" si="19">E56*F56</f>
        <v>134024.69999999998</v>
      </c>
      <c r="H56" s="149"/>
      <c r="I56" s="150">
        <v>22</v>
      </c>
      <c r="J56" s="151">
        <v>1800</v>
      </c>
      <c r="K56" s="152">
        <f>J56/I56</f>
        <v>81.818181818181813</v>
      </c>
      <c r="L56" s="153">
        <v>22</v>
      </c>
      <c r="M56" s="151">
        <f t="shared" ref="M56:M63" si="20">F56/V56*60</f>
        <v>1595.9818043972698</v>
      </c>
      <c r="N56" s="152">
        <f t="shared" si="13"/>
        <v>72.544627472603167</v>
      </c>
      <c r="O56" s="154">
        <f t="shared" si="14"/>
        <v>0</v>
      </c>
      <c r="P56" s="155">
        <f t="shared" si="15"/>
        <v>-9.2735543455786456</v>
      </c>
      <c r="Q56" s="156">
        <f t="shared" si="16"/>
        <v>0.8866565579984832</v>
      </c>
      <c r="R56" s="306">
        <f>Q72</f>
        <v>0.88806220070787178</v>
      </c>
      <c r="S56" s="157">
        <v>0.29171296296296295</v>
      </c>
      <c r="T56" s="158">
        <v>0.3527777777777778</v>
      </c>
      <c r="U56" s="159"/>
      <c r="V56" s="160">
        <v>87.93333333333338</v>
      </c>
      <c r="W56" s="158"/>
      <c r="X56" s="169"/>
      <c r="Y56" s="12"/>
      <c r="Z56" s="208"/>
      <c r="AA56" s="309"/>
      <c r="AB56" s="310"/>
      <c r="AC56" s="12">
        <v>2</v>
      </c>
      <c r="AD56" s="208"/>
      <c r="AE56" s="115">
        <f t="shared" si="17"/>
        <v>-204.0181956027302</v>
      </c>
      <c r="AF56" s="156">
        <f t="shared" si="18"/>
        <v>0.8866565579984832</v>
      </c>
      <c r="AG56" s="290">
        <f>AF72</f>
        <v>0.8880622007078719</v>
      </c>
    </row>
    <row r="57" spans="1:33" ht="15.75" customHeight="1">
      <c r="A57" s="301"/>
      <c r="B57" s="100" t="s">
        <v>201</v>
      </c>
      <c r="C57" s="374" t="s">
        <v>205</v>
      </c>
      <c r="D57" s="374"/>
      <c r="E57" s="101">
        <v>71.84</v>
      </c>
      <c r="F57" s="102">
        <v>903</v>
      </c>
      <c r="G57" s="103">
        <f t="shared" si="19"/>
        <v>64871.520000000004</v>
      </c>
      <c r="H57" s="26"/>
      <c r="I57" s="104">
        <v>19</v>
      </c>
      <c r="J57" s="105">
        <v>1800</v>
      </c>
      <c r="K57" s="106">
        <f t="shared" ref="K57:K63" si="21">J57/I57</f>
        <v>94.736842105263165</v>
      </c>
      <c r="L57" s="107">
        <v>19</v>
      </c>
      <c r="M57" s="105">
        <f t="shared" si="20"/>
        <v>1602.9585798816563</v>
      </c>
      <c r="N57" s="106">
        <f t="shared" si="13"/>
        <v>84.366241046402962</v>
      </c>
      <c r="O57" s="108">
        <f t="shared" si="14"/>
        <v>0</v>
      </c>
      <c r="P57" s="109">
        <f t="shared" si="15"/>
        <v>-10.370601058860203</v>
      </c>
      <c r="Q57" s="110">
        <f t="shared" si="16"/>
        <v>0.89053254437869789</v>
      </c>
      <c r="R57" s="307"/>
      <c r="S57" s="47">
        <v>0.35638888888888887</v>
      </c>
      <c r="T57" s="48">
        <v>0.37986111111111109</v>
      </c>
      <c r="U57" s="111">
        <v>5.1999999999999336</v>
      </c>
      <c r="V57" s="112">
        <v>33.800000000000011</v>
      </c>
      <c r="W57" s="113"/>
      <c r="X57" s="116"/>
      <c r="Y57" s="12"/>
      <c r="Z57" s="208"/>
      <c r="AA57" s="295"/>
      <c r="AB57" s="296"/>
      <c r="AC57" s="12">
        <v>1</v>
      </c>
      <c r="AD57" s="208"/>
      <c r="AE57" s="117">
        <f t="shared" si="17"/>
        <v>-197.04142011834369</v>
      </c>
      <c r="AF57" s="110">
        <f t="shared" si="18"/>
        <v>0.890532544378698</v>
      </c>
      <c r="AG57" s="291"/>
    </row>
    <row r="58" spans="1:33" ht="15.75" customHeight="1">
      <c r="A58" s="301"/>
      <c r="B58" s="100" t="s">
        <v>201</v>
      </c>
      <c r="C58" s="374" t="s">
        <v>206</v>
      </c>
      <c r="D58" s="374"/>
      <c r="E58" s="101">
        <v>72.400000000000006</v>
      </c>
      <c r="F58" s="102">
        <v>626</v>
      </c>
      <c r="G58" s="103">
        <f t="shared" si="19"/>
        <v>45322.400000000001</v>
      </c>
      <c r="H58" s="26"/>
      <c r="I58" s="104">
        <v>18</v>
      </c>
      <c r="J58" s="105">
        <v>1800</v>
      </c>
      <c r="K58" s="106">
        <f t="shared" si="21"/>
        <v>100</v>
      </c>
      <c r="L58" s="107">
        <v>18</v>
      </c>
      <c r="M58" s="105">
        <f t="shared" si="20"/>
        <v>1601.7057569296383</v>
      </c>
      <c r="N58" s="106">
        <f t="shared" si="13"/>
        <v>88.983653162757676</v>
      </c>
      <c r="O58" s="108">
        <f t="shared" si="14"/>
        <v>0</v>
      </c>
      <c r="P58" s="109">
        <f t="shared" si="15"/>
        <v>-11.016346837242324</v>
      </c>
      <c r="Q58" s="110">
        <f t="shared" si="16"/>
        <v>0.88983653162757681</v>
      </c>
      <c r="R58" s="307"/>
      <c r="S58" s="47">
        <v>0.38333333333333336</v>
      </c>
      <c r="T58" s="48">
        <v>0.39961805555555557</v>
      </c>
      <c r="U58" s="111">
        <v>5.0000000000000622</v>
      </c>
      <c r="V58" s="112">
        <v>23.449999999999989</v>
      </c>
      <c r="W58" s="113"/>
      <c r="X58" s="116"/>
      <c r="Y58" s="12"/>
      <c r="Z58" s="208"/>
      <c r="AA58" s="295"/>
      <c r="AB58" s="296"/>
      <c r="AC58" s="12">
        <v>1</v>
      </c>
      <c r="AD58" s="208"/>
      <c r="AE58" s="117">
        <f t="shared" si="17"/>
        <v>-198.29424307036174</v>
      </c>
      <c r="AF58" s="110">
        <f t="shared" si="18"/>
        <v>0.88983653162757681</v>
      </c>
      <c r="AG58" s="291"/>
    </row>
    <row r="59" spans="1:33" ht="15.75" customHeight="1">
      <c r="A59" s="301"/>
      <c r="B59" s="100" t="s">
        <v>180</v>
      </c>
      <c r="C59" s="374" t="s">
        <v>181</v>
      </c>
      <c r="D59" s="374"/>
      <c r="E59" s="101">
        <v>24.07</v>
      </c>
      <c r="F59" s="102">
        <v>693</v>
      </c>
      <c r="G59" s="103">
        <f t="shared" si="19"/>
        <v>16680.509999999998</v>
      </c>
      <c r="H59" s="26"/>
      <c r="I59" s="104">
        <v>20</v>
      </c>
      <c r="J59" s="105">
        <v>2600</v>
      </c>
      <c r="K59" s="106">
        <f t="shared" si="21"/>
        <v>130</v>
      </c>
      <c r="L59" s="107">
        <v>20</v>
      </c>
      <c r="M59" s="105">
        <f t="shared" si="20"/>
        <v>2307.8630897317348</v>
      </c>
      <c r="N59" s="106">
        <f t="shared" si="13"/>
        <v>115.39315448658674</v>
      </c>
      <c r="O59" s="108">
        <f t="shared" si="14"/>
        <v>0</v>
      </c>
      <c r="P59" s="109">
        <f t="shared" si="15"/>
        <v>-14.606845513413262</v>
      </c>
      <c r="Q59" s="110">
        <f t="shared" si="16"/>
        <v>0.88763964989682109</v>
      </c>
      <c r="R59" s="307"/>
      <c r="S59" s="47">
        <v>0.40347222222222223</v>
      </c>
      <c r="T59" s="48">
        <v>0.41598379629629628</v>
      </c>
      <c r="U59" s="111">
        <v>5.5499999999999883</v>
      </c>
      <c r="V59" s="112">
        <v>18.01666666666663</v>
      </c>
      <c r="W59" s="113"/>
      <c r="X59" s="116"/>
      <c r="Y59" s="12"/>
      <c r="Z59" s="208"/>
      <c r="AA59" s="295"/>
      <c r="AB59" s="296"/>
      <c r="AC59" s="12">
        <v>1</v>
      </c>
      <c r="AD59" s="208"/>
      <c r="AE59" s="215">
        <f t="shared" si="17"/>
        <v>-292.13691026826518</v>
      </c>
      <c r="AF59" s="216">
        <f t="shared" si="18"/>
        <v>0.88763964989682109</v>
      </c>
      <c r="AG59" s="291"/>
    </row>
    <row r="60" spans="1:33" ht="15.75" customHeight="1">
      <c r="A60" s="302"/>
      <c r="B60" s="100" t="s">
        <v>180</v>
      </c>
      <c r="C60" s="374" t="s">
        <v>182</v>
      </c>
      <c r="D60" s="374"/>
      <c r="E60" s="101">
        <v>29.97</v>
      </c>
      <c r="F60" s="105">
        <v>2896</v>
      </c>
      <c r="G60" s="103">
        <f t="shared" si="19"/>
        <v>86793.12</v>
      </c>
      <c r="H60" s="13"/>
      <c r="I60" s="104">
        <v>20</v>
      </c>
      <c r="J60" s="105">
        <v>2600</v>
      </c>
      <c r="K60" s="106">
        <f t="shared" si="21"/>
        <v>130</v>
      </c>
      <c r="L60" s="118">
        <v>20</v>
      </c>
      <c r="M60" s="105">
        <f t="shared" si="20"/>
        <v>2308.591674047831</v>
      </c>
      <c r="N60" s="106">
        <f t="shared" si="13"/>
        <v>115.42958370239155</v>
      </c>
      <c r="O60" s="108">
        <f t="shared" si="14"/>
        <v>0</v>
      </c>
      <c r="P60" s="109">
        <f t="shared" si="15"/>
        <v>-14.570416297608446</v>
      </c>
      <c r="Q60" s="110">
        <f t="shared" si="16"/>
        <v>0.88791987463378119</v>
      </c>
      <c r="R60" s="307"/>
      <c r="S60" s="47">
        <v>0.41944444444444445</v>
      </c>
      <c r="T60" s="48">
        <v>0.47171296296296295</v>
      </c>
      <c r="U60" s="111">
        <v>4.9833333333333663</v>
      </c>
      <c r="V60" s="112">
        <v>75.266666666666623</v>
      </c>
      <c r="W60" s="113"/>
      <c r="X60" s="116"/>
      <c r="Y60" s="12"/>
      <c r="Z60" s="208"/>
      <c r="AA60" s="295"/>
      <c r="AB60" s="296"/>
      <c r="AC60" s="12">
        <v>2</v>
      </c>
      <c r="AD60" s="208"/>
      <c r="AE60" s="215">
        <f t="shared" si="17"/>
        <v>-291.40832595216898</v>
      </c>
      <c r="AF60" s="216">
        <f t="shared" si="18"/>
        <v>0.88791987463378119</v>
      </c>
      <c r="AG60" s="291"/>
    </row>
    <row r="61" spans="1:33" ht="15.75" customHeight="1">
      <c r="A61" s="302"/>
      <c r="B61" s="100" t="s">
        <v>201</v>
      </c>
      <c r="C61" s="374" t="s">
        <v>202</v>
      </c>
      <c r="D61" s="374"/>
      <c r="E61" s="101">
        <v>32.06</v>
      </c>
      <c r="F61" s="105">
        <v>254</v>
      </c>
      <c r="G61" s="121">
        <f t="shared" si="19"/>
        <v>8143.2400000000007</v>
      </c>
      <c r="H61" s="122"/>
      <c r="I61" s="104">
        <v>19</v>
      </c>
      <c r="J61" s="105">
        <v>3600</v>
      </c>
      <c r="K61" s="106">
        <f t="shared" si="21"/>
        <v>189.47368421052633</v>
      </c>
      <c r="L61" s="107">
        <v>19</v>
      </c>
      <c r="M61" s="105">
        <f t="shared" si="20"/>
        <v>3197.2027972027622</v>
      </c>
      <c r="N61" s="106">
        <f t="shared" si="13"/>
        <v>168.27383143172432</v>
      </c>
      <c r="O61" s="108">
        <f t="shared" si="14"/>
        <v>0</v>
      </c>
      <c r="P61" s="109">
        <f t="shared" si="15"/>
        <v>-21.199852778802011</v>
      </c>
      <c r="Q61" s="110">
        <f t="shared" si="16"/>
        <v>0.88811188811187824</v>
      </c>
      <c r="R61" s="307"/>
      <c r="S61" s="47">
        <v>0.47516203703703702</v>
      </c>
      <c r="T61" s="48">
        <v>0.47847222222222224</v>
      </c>
      <c r="U61" s="111">
        <v>4.9666666666666703</v>
      </c>
      <c r="V61" s="112">
        <v>4.766666666666719</v>
      </c>
      <c r="W61" s="113">
        <v>0.47847222222222224</v>
      </c>
      <c r="X61" s="116">
        <v>0.51814814814814814</v>
      </c>
      <c r="Y61" s="12"/>
      <c r="Z61" s="208"/>
      <c r="AA61" s="295"/>
      <c r="AB61" s="296"/>
      <c r="AC61" s="12">
        <v>1</v>
      </c>
      <c r="AD61" s="208"/>
      <c r="AE61" s="215">
        <f t="shared" si="17"/>
        <v>-402.79720279723779</v>
      </c>
      <c r="AF61" s="216">
        <f t="shared" si="18"/>
        <v>0.88811188811187836</v>
      </c>
      <c r="AG61" s="291"/>
    </row>
    <row r="62" spans="1:33" ht="15.75" customHeight="1">
      <c r="A62" s="302"/>
      <c r="B62" s="100" t="s">
        <v>178</v>
      </c>
      <c r="C62" s="374" t="s">
        <v>203</v>
      </c>
      <c r="D62" s="374"/>
      <c r="E62" s="101">
        <v>57.73</v>
      </c>
      <c r="F62" s="105">
        <v>1035</v>
      </c>
      <c r="G62" s="121">
        <f t="shared" si="19"/>
        <v>59750.549999999996</v>
      </c>
      <c r="H62" s="62"/>
      <c r="I62" s="104">
        <v>22</v>
      </c>
      <c r="J62" s="105">
        <v>1800</v>
      </c>
      <c r="K62" s="106">
        <f t="shared" si="21"/>
        <v>81.818181818181813</v>
      </c>
      <c r="L62" s="118">
        <v>22</v>
      </c>
      <c r="M62" s="105">
        <f t="shared" si="20"/>
        <v>1597.7701543739299</v>
      </c>
      <c r="N62" s="106">
        <f t="shared" si="13"/>
        <v>72.625916107905908</v>
      </c>
      <c r="O62" s="123">
        <f t="shared" si="14"/>
        <v>0</v>
      </c>
      <c r="P62" s="124">
        <f t="shared" si="15"/>
        <v>-9.1922657102759047</v>
      </c>
      <c r="Q62" s="125">
        <f t="shared" si="16"/>
        <v>0.88765008576329452</v>
      </c>
      <c r="R62" s="307"/>
      <c r="S62" s="47">
        <v>0.51814814814814814</v>
      </c>
      <c r="T62" s="48">
        <v>0.54513888888888884</v>
      </c>
      <c r="U62" s="111">
        <v>57.133333333333283</v>
      </c>
      <c r="V62" s="112">
        <v>38.866666666666617</v>
      </c>
      <c r="W62" s="113"/>
      <c r="X62" s="116"/>
      <c r="Y62" s="12"/>
      <c r="Z62" s="208"/>
      <c r="AA62" s="295"/>
      <c r="AB62" s="296"/>
      <c r="AC62" s="12">
        <v>1</v>
      </c>
      <c r="AD62" s="208"/>
      <c r="AE62" s="215">
        <f t="shared" si="17"/>
        <v>-202.22984562607007</v>
      </c>
      <c r="AF62" s="216">
        <f t="shared" si="18"/>
        <v>0.88765008576329441</v>
      </c>
      <c r="AG62" s="291"/>
    </row>
    <row r="63" spans="1:33" ht="15.75" customHeight="1">
      <c r="A63" s="302"/>
      <c r="B63" s="100" t="s">
        <v>178</v>
      </c>
      <c r="C63" s="374" t="s">
        <v>204</v>
      </c>
      <c r="D63" s="374"/>
      <c r="E63" s="101">
        <v>57.73</v>
      </c>
      <c r="F63" s="105">
        <v>854</v>
      </c>
      <c r="G63" s="121">
        <f t="shared" si="19"/>
        <v>49301.42</v>
      </c>
      <c r="H63" s="62"/>
      <c r="I63" s="104">
        <v>22</v>
      </c>
      <c r="J63" s="105">
        <v>1800</v>
      </c>
      <c r="K63" s="106">
        <f t="shared" si="21"/>
        <v>81.818181818181813</v>
      </c>
      <c r="L63" s="118">
        <v>22</v>
      </c>
      <c r="M63" s="105">
        <f t="shared" si="20"/>
        <v>1595.4333160352955</v>
      </c>
      <c r="N63" s="106">
        <f t="shared" si="13"/>
        <v>72.519696183422525</v>
      </c>
      <c r="O63" s="123">
        <f t="shared" si="14"/>
        <v>0</v>
      </c>
      <c r="P63" s="124">
        <f t="shared" si="15"/>
        <v>-9.2984856347592881</v>
      </c>
      <c r="Q63" s="125">
        <f t="shared" si="16"/>
        <v>0.88635184224183095</v>
      </c>
      <c r="R63" s="307"/>
      <c r="S63" s="47">
        <v>0.54861111111111116</v>
      </c>
      <c r="T63" s="48">
        <v>0.5709143518518518</v>
      </c>
      <c r="U63" s="111">
        <v>5.0000000000001421</v>
      </c>
      <c r="V63" s="112">
        <v>32.116666666666518</v>
      </c>
      <c r="W63" s="113"/>
      <c r="X63" s="116"/>
      <c r="Y63" s="12"/>
      <c r="Z63" s="208"/>
      <c r="AA63" s="295"/>
      <c r="AB63" s="296"/>
      <c r="AC63" s="12">
        <v>1</v>
      </c>
      <c r="AD63" s="208"/>
      <c r="AE63" s="215">
        <f t="shared" si="17"/>
        <v>-204.56668396470445</v>
      </c>
      <c r="AF63" s="216">
        <f t="shared" si="18"/>
        <v>0.88635184224183083</v>
      </c>
      <c r="AG63" s="291"/>
    </row>
    <row r="64" spans="1:33" ht="15.75" customHeight="1">
      <c r="A64" s="302"/>
      <c r="B64" s="100"/>
      <c r="C64" s="374"/>
      <c r="D64" s="374"/>
      <c r="E64" s="101"/>
      <c r="F64" s="105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07"/>
      <c r="S64" s="47"/>
      <c r="T64" s="48"/>
      <c r="U64" s="111"/>
      <c r="V64" s="112"/>
      <c r="W64" s="113"/>
      <c r="X64" s="116"/>
      <c r="Y64" s="12"/>
      <c r="Z64" s="208"/>
      <c r="AA64" s="295"/>
      <c r="AB64" s="296"/>
      <c r="AC64" s="12"/>
      <c r="AD64" s="208"/>
      <c r="AE64" s="215"/>
      <c r="AF64" s="216"/>
      <c r="AG64" s="291"/>
    </row>
    <row r="65" spans="1:33" ht="15.75" customHeight="1">
      <c r="A65" s="302"/>
      <c r="B65" s="100"/>
      <c r="C65" s="374"/>
      <c r="D65" s="374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07"/>
      <c r="S65" s="47"/>
      <c r="T65" s="48"/>
      <c r="U65" s="111"/>
      <c r="V65" s="112"/>
      <c r="W65" s="113"/>
      <c r="X65" s="116"/>
      <c r="Y65" s="12"/>
      <c r="Z65" s="208"/>
      <c r="AA65" s="295"/>
      <c r="AB65" s="296"/>
      <c r="AC65" s="12"/>
      <c r="AD65" s="208"/>
      <c r="AE65" s="215"/>
      <c r="AF65" s="216"/>
      <c r="AG65" s="291"/>
    </row>
    <row r="66" spans="1:33" ht="15.75" customHeight="1">
      <c r="A66" s="302"/>
      <c r="B66" s="100"/>
      <c r="C66" s="374"/>
      <c r="D66" s="374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07"/>
      <c r="S66" s="47"/>
      <c r="T66" s="48"/>
      <c r="U66" s="111"/>
      <c r="V66" s="112"/>
      <c r="W66" s="113"/>
      <c r="X66" s="116"/>
      <c r="Y66" s="12"/>
      <c r="Z66" s="208"/>
      <c r="AA66" s="295"/>
      <c r="AB66" s="296"/>
      <c r="AC66" s="12"/>
      <c r="AD66" s="208"/>
      <c r="AE66" s="215"/>
      <c r="AF66" s="216"/>
      <c r="AG66" s="291"/>
    </row>
    <row r="67" spans="1:33" ht="15.75" customHeight="1">
      <c r="A67" s="302"/>
      <c r="B67" s="100"/>
      <c r="C67" s="374"/>
      <c r="D67" s="374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07"/>
      <c r="S67" s="47"/>
      <c r="T67" s="48"/>
      <c r="U67" s="111"/>
      <c r="V67" s="112"/>
      <c r="W67" s="113"/>
      <c r="X67" s="116"/>
      <c r="Y67" s="12"/>
      <c r="Z67" s="208"/>
      <c r="AA67" s="295"/>
      <c r="AB67" s="296"/>
      <c r="AC67" s="12"/>
      <c r="AD67" s="208"/>
      <c r="AE67" s="215"/>
      <c r="AF67" s="216"/>
      <c r="AG67" s="291"/>
    </row>
    <row r="68" spans="1:33" ht="15.75" customHeight="1">
      <c r="A68" s="302"/>
      <c r="B68" s="100"/>
      <c r="C68" s="374"/>
      <c r="D68" s="374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07"/>
      <c r="S68" s="47"/>
      <c r="T68" s="48"/>
      <c r="U68" s="111"/>
      <c r="V68" s="112"/>
      <c r="W68" s="113"/>
      <c r="X68" s="116"/>
      <c r="Y68" s="12"/>
      <c r="Z68" s="208"/>
      <c r="AA68" s="295"/>
      <c r="AB68" s="296"/>
      <c r="AC68" s="12"/>
      <c r="AD68" s="208"/>
      <c r="AE68" s="215"/>
      <c r="AF68" s="216"/>
      <c r="AG68" s="291"/>
    </row>
    <row r="69" spans="1:33" ht="15.75" customHeight="1">
      <c r="A69" s="302"/>
      <c r="B69" s="100"/>
      <c r="C69" s="374"/>
      <c r="D69" s="374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07"/>
      <c r="S69" s="47"/>
      <c r="T69" s="48"/>
      <c r="U69" s="111"/>
      <c r="V69" s="112"/>
      <c r="W69" s="113"/>
      <c r="X69" s="116"/>
      <c r="Y69" s="12"/>
      <c r="Z69" s="208"/>
      <c r="AA69" s="295"/>
      <c r="AB69" s="296"/>
      <c r="AC69" s="12"/>
      <c r="AD69" s="208"/>
      <c r="AE69" s="215"/>
      <c r="AF69" s="216"/>
      <c r="AG69" s="291"/>
    </row>
    <row r="70" spans="1:33" ht="15.75" customHeight="1">
      <c r="A70" s="302"/>
      <c r="B70" s="100"/>
      <c r="C70" s="374"/>
      <c r="D70" s="374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07"/>
      <c r="S70" s="47"/>
      <c r="T70" s="48"/>
      <c r="U70" s="111"/>
      <c r="V70" s="112"/>
      <c r="W70" s="113"/>
      <c r="X70" s="116"/>
      <c r="Y70" s="12"/>
      <c r="Z70" s="208"/>
      <c r="AA70" s="295"/>
      <c r="AB70" s="296"/>
      <c r="AC70" s="12"/>
      <c r="AD70" s="208"/>
      <c r="AE70" s="215"/>
      <c r="AF70" s="216"/>
      <c r="AG70" s="291"/>
    </row>
    <row r="71" spans="1:33" ht="15.75" customHeight="1">
      <c r="A71" s="302"/>
      <c r="B71" s="100"/>
      <c r="C71" s="374"/>
      <c r="D71" s="374"/>
      <c r="E71" s="184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07"/>
      <c r="S71" s="119"/>
      <c r="T71" s="120"/>
      <c r="U71" s="130"/>
      <c r="V71" s="131"/>
      <c r="W71" s="126"/>
      <c r="X71" s="127"/>
      <c r="Y71" s="12"/>
      <c r="Z71" s="208"/>
      <c r="AA71" s="295"/>
      <c r="AB71" s="296"/>
      <c r="AC71" s="12"/>
      <c r="AD71" s="208"/>
      <c r="AE71" s="165"/>
      <c r="AF71" s="125"/>
      <c r="AG71" s="291"/>
    </row>
    <row r="72" spans="1:33" ht="15.75" customHeight="1" thickBot="1">
      <c r="A72" s="303"/>
      <c r="B72" s="133" t="s">
        <v>117</v>
      </c>
      <c r="C72" s="297"/>
      <c r="D72" s="297"/>
      <c r="E72" s="134"/>
      <c r="F72" s="167"/>
      <c r="G72" s="135"/>
      <c r="H72" s="69"/>
      <c r="I72" s="136">
        <f t="shared" ref="I72:J72" si="22">AVERAGE(I56:I71)</f>
        <v>20.25</v>
      </c>
      <c r="J72" s="137">
        <f t="shared" si="22"/>
        <v>2225</v>
      </c>
      <c r="K72" s="138">
        <f t="shared" ref="K72:K74" si="23">J72/I72</f>
        <v>109.87654320987654</v>
      </c>
      <c r="L72" s="136">
        <f t="shared" ref="L72:M72" si="24">AVERAGE(L56:L71)</f>
        <v>20.25</v>
      </c>
      <c r="M72" s="137">
        <f t="shared" si="24"/>
        <v>1975.9383965750148</v>
      </c>
      <c r="N72" s="138">
        <f>M72/L72</f>
        <v>97.577204769136529</v>
      </c>
      <c r="O72" s="139">
        <f>L72-I72</f>
        <v>0</v>
      </c>
      <c r="P72" s="140">
        <f>N72-K72</f>
        <v>-12.299338440740016</v>
      </c>
      <c r="Q72" s="141">
        <f>N72/K72</f>
        <v>0.88806220070787178</v>
      </c>
      <c r="R72" s="308"/>
      <c r="S72" s="142">
        <f>S56</f>
        <v>0.29171296296296295</v>
      </c>
      <c r="T72" s="143">
        <f>INDEX(T56:T71,COUNTA(T56:T71))</f>
        <v>0.5709143518518518</v>
      </c>
      <c r="U72" s="144"/>
      <c r="V72" s="166"/>
      <c r="W72" s="167"/>
      <c r="X72" s="138"/>
      <c r="Y72" s="181">
        <f>SUM(Y56:Y71)</f>
        <v>0</v>
      </c>
      <c r="Z72" s="182">
        <f>SUM(Z56:Z71)</f>
        <v>0</v>
      </c>
      <c r="AA72" s="298"/>
      <c r="AB72" s="299"/>
      <c r="AC72" s="181">
        <f>SUM(AC56:AC71)</f>
        <v>10</v>
      </c>
      <c r="AD72" s="194">
        <f>SUM(AD56:AD71)</f>
        <v>0</v>
      </c>
      <c r="AE72" s="168">
        <f>M72-J72</f>
        <v>-249.06160342498515</v>
      </c>
      <c r="AF72" s="141">
        <f>M72/J72</f>
        <v>0.8880622007078719</v>
      </c>
      <c r="AG72" s="292"/>
    </row>
    <row r="73" spans="1:33" ht="15.75" customHeight="1">
      <c r="A73" s="311" t="s">
        <v>118</v>
      </c>
      <c r="B73" s="100" t="s">
        <v>180</v>
      </c>
      <c r="C73" s="293" t="s">
        <v>207</v>
      </c>
      <c r="D73" s="294"/>
      <c r="E73" s="101">
        <v>21.74</v>
      </c>
      <c r="F73" s="102">
        <v>863</v>
      </c>
      <c r="G73" s="121">
        <f t="shared" ref="G73:G74" si="25">E73*F73</f>
        <v>18761.62</v>
      </c>
      <c r="H73" s="62"/>
      <c r="I73" s="104">
        <v>6</v>
      </c>
      <c r="J73" s="105">
        <v>3600</v>
      </c>
      <c r="K73" s="106">
        <f t="shared" si="23"/>
        <v>600</v>
      </c>
      <c r="L73" s="118">
        <v>6</v>
      </c>
      <c r="M73" s="105">
        <f>F73/V73*60</f>
        <v>3256.6037735849204</v>
      </c>
      <c r="N73" s="106">
        <f>M73/L73</f>
        <v>542.76729559748674</v>
      </c>
      <c r="O73" s="123">
        <f>L73-I73</f>
        <v>0</v>
      </c>
      <c r="P73" s="124">
        <f>N73-K73</f>
        <v>-57.232704402513264</v>
      </c>
      <c r="Q73" s="125">
        <f>N73/K73</f>
        <v>0.90461215932914452</v>
      </c>
      <c r="R73" s="306">
        <f>Q89</f>
        <v>0.86330959559260789</v>
      </c>
      <c r="S73" s="47">
        <v>0.52020833333333338</v>
      </c>
      <c r="T73" s="48">
        <v>0.53125</v>
      </c>
      <c r="U73" s="111">
        <v>57.100000000000051</v>
      </c>
      <c r="V73" s="112">
        <v>15.899999999999928</v>
      </c>
      <c r="W73" s="113"/>
      <c r="X73" s="162"/>
      <c r="Y73" s="12"/>
      <c r="Z73" s="208"/>
      <c r="AA73" s="309"/>
      <c r="AB73" s="310"/>
      <c r="AC73" s="12">
        <v>1</v>
      </c>
      <c r="AD73" s="208"/>
      <c r="AE73" s="115">
        <f>M73-J73</f>
        <v>-343.39622641507958</v>
      </c>
      <c r="AF73" s="156">
        <f>M73/J73</f>
        <v>0.90461215932914452</v>
      </c>
      <c r="AG73" s="290">
        <f>AF89</f>
        <v>0.86330959559260789</v>
      </c>
    </row>
    <row r="74" spans="1:33" ht="15.75" customHeight="1">
      <c r="A74" s="312"/>
      <c r="B74" s="100" t="s">
        <v>236</v>
      </c>
      <c r="C74" s="293" t="s">
        <v>237</v>
      </c>
      <c r="D74" s="294"/>
      <c r="E74" s="101">
        <v>25.78</v>
      </c>
      <c r="F74" s="102">
        <v>2900</v>
      </c>
      <c r="G74" s="121">
        <f t="shared" si="25"/>
        <v>74762</v>
      </c>
      <c r="H74" s="62"/>
      <c r="I74" s="104">
        <v>6</v>
      </c>
      <c r="J74" s="105">
        <v>3273</v>
      </c>
      <c r="K74" s="106">
        <f t="shared" si="23"/>
        <v>545.5</v>
      </c>
      <c r="L74" s="118">
        <v>6</v>
      </c>
      <c r="M74" s="105">
        <f>F74/V74*60</f>
        <v>2676.9230769230735</v>
      </c>
      <c r="N74" s="106">
        <f>M74/L74</f>
        <v>446.15384615384556</v>
      </c>
      <c r="O74" s="123">
        <f>L74-I74</f>
        <v>0</v>
      </c>
      <c r="P74" s="124">
        <f>N74-K74</f>
        <v>-99.346153846154436</v>
      </c>
      <c r="Q74" s="125">
        <f>N74/K74</f>
        <v>0.81788056123528063</v>
      </c>
      <c r="R74" s="307"/>
      <c r="S74" s="47">
        <v>0.53472222222222221</v>
      </c>
      <c r="T74" s="48">
        <v>0.57986111111111116</v>
      </c>
      <c r="U74" s="111">
        <v>4.9999999999999822</v>
      </c>
      <c r="V74" s="112">
        <v>65.000000000000085</v>
      </c>
      <c r="W74" s="113"/>
      <c r="X74" s="116"/>
      <c r="Y74" s="12"/>
      <c r="Z74" s="208"/>
      <c r="AA74" s="295"/>
      <c r="AB74" s="296"/>
      <c r="AC74" s="12">
        <v>1</v>
      </c>
      <c r="AD74" s="208"/>
      <c r="AE74" s="117">
        <f>M74-J74</f>
        <v>-596.07692307692651</v>
      </c>
      <c r="AF74" s="110">
        <f>M74/J74</f>
        <v>0.81788056123528063</v>
      </c>
      <c r="AG74" s="291"/>
    </row>
    <row r="75" spans="1:33" ht="15.75" customHeight="1">
      <c r="A75" s="312"/>
      <c r="B75" s="100"/>
      <c r="C75" s="293"/>
      <c r="D75" s="294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07"/>
      <c r="S75" s="47"/>
      <c r="T75" s="48"/>
      <c r="U75" s="111"/>
      <c r="V75" s="112"/>
      <c r="W75" s="113"/>
      <c r="X75" s="116"/>
      <c r="Y75" s="12"/>
      <c r="Z75" s="208"/>
      <c r="AA75" s="295"/>
      <c r="AB75" s="296"/>
      <c r="AC75" s="12"/>
      <c r="AD75" s="208"/>
      <c r="AE75" s="117"/>
      <c r="AF75" s="110"/>
      <c r="AG75" s="291"/>
    </row>
    <row r="76" spans="1:33" ht="15.75" customHeight="1">
      <c r="A76" s="312"/>
      <c r="B76" s="100"/>
      <c r="C76" s="293"/>
      <c r="D76" s="294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07"/>
      <c r="S76" s="47"/>
      <c r="T76" s="48"/>
      <c r="U76" s="111"/>
      <c r="V76" s="112"/>
      <c r="W76" s="113"/>
      <c r="X76" s="116"/>
      <c r="Y76" s="12"/>
      <c r="Z76" s="208"/>
      <c r="AA76" s="295"/>
      <c r="AB76" s="296"/>
      <c r="AC76" s="12"/>
      <c r="AD76" s="208"/>
      <c r="AE76" s="117"/>
      <c r="AF76" s="110"/>
      <c r="AG76" s="291"/>
    </row>
    <row r="77" spans="1:33" ht="15.75" customHeight="1">
      <c r="A77" s="312"/>
      <c r="B77" s="100"/>
      <c r="C77" s="293"/>
      <c r="D77" s="294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307"/>
      <c r="S77" s="47"/>
      <c r="T77" s="48"/>
      <c r="U77" s="111"/>
      <c r="V77" s="112"/>
      <c r="W77" s="113"/>
      <c r="X77" s="116"/>
      <c r="Y77" s="12"/>
      <c r="Z77" s="208"/>
      <c r="AA77" s="295"/>
      <c r="AB77" s="296"/>
      <c r="AC77" s="12"/>
      <c r="AD77" s="208"/>
      <c r="AE77" s="117"/>
      <c r="AF77" s="110"/>
      <c r="AG77" s="291"/>
    </row>
    <row r="78" spans="1:33" ht="15.75" customHeight="1">
      <c r="A78" s="312"/>
      <c r="B78" s="100"/>
      <c r="C78" s="293"/>
      <c r="D78" s="294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07"/>
      <c r="S78" s="47"/>
      <c r="T78" s="48"/>
      <c r="U78" s="111"/>
      <c r="V78" s="112"/>
      <c r="W78" s="113"/>
      <c r="X78" s="116"/>
      <c r="Y78" s="12"/>
      <c r="Z78" s="208"/>
      <c r="AA78" s="295"/>
      <c r="AB78" s="296"/>
      <c r="AC78" s="12"/>
      <c r="AD78" s="208"/>
      <c r="AE78" s="117"/>
      <c r="AF78" s="110"/>
      <c r="AG78" s="291"/>
    </row>
    <row r="79" spans="1:33" ht="15.75" customHeight="1">
      <c r="A79" s="312"/>
      <c r="B79" s="100"/>
      <c r="C79" s="293"/>
      <c r="D79" s="294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307"/>
      <c r="S79" s="47"/>
      <c r="T79" s="48"/>
      <c r="U79" s="111"/>
      <c r="V79" s="112"/>
      <c r="W79" s="113"/>
      <c r="X79" s="116"/>
      <c r="Y79" s="12"/>
      <c r="Z79" s="208"/>
      <c r="AA79" s="295"/>
      <c r="AB79" s="296"/>
      <c r="AC79" s="12"/>
      <c r="AD79" s="208"/>
      <c r="AE79" s="117"/>
      <c r="AF79" s="110"/>
      <c r="AG79" s="291"/>
    </row>
    <row r="80" spans="1:33" ht="15.75" customHeight="1">
      <c r="A80" s="312"/>
      <c r="B80" s="100"/>
      <c r="C80" s="293"/>
      <c r="D80" s="294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07"/>
      <c r="S80" s="47"/>
      <c r="T80" s="48"/>
      <c r="U80" s="111"/>
      <c r="V80" s="112"/>
      <c r="W80" s="113"/>
      <c r="X80" s="116"/>
      <c r="Y80" s="12"/>
      <c r="Z80" s="208"/>
      <c r="AA80" s="295"/>
      <c r="AB80" s="296"/>
      <c r="AC80" s="12"/>
      <c r="AD80" s="208"/>
      <c r="AE80" s="117"/>
      <c r="AF80" s="110"/>
      <c r="AG80" s="291"/>
    </row>
    <row r="81" spans="1:33" ht="15.75" customHeight="1">
      <c r="A81" s="312"/>
      <c r="B81" s="100"/>
      <c r="C81" s="293"/>
      <c r="D81" s="294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07"/>
      <c r="S81" s="47"/>
      <c r="T81" s="48"/>
      <c r="U81" s="111"/>
      <c r="V81" s="112"/>
      <c r="W81" s="113"/>
      <c r="X81" s="127"/>
      <c r="Y81" s="12"/>
      <c r="Z81" s="208"/>
      <c r="AA81" s="295"/>
      <c r="AB81" s="296"/>
      <c r="AC81" s="12"/>
      <c r="AD81" s="208"/>
      <c r="AE81" s="117"/>
      <c r="AF81" s="110"/>
      <c r="AG81" s="291"/>
    </row>
    <row r="82" spans="1:33" ht="15.75" customHeight="1">
      <c r="A82" s="312"/>
      <c r="B82" s="100"/>
      <c r="C82" s="293"/>
      <c r="D82" s="294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07"/>
      <c r="S82" s="47"/>
      <c r="T82" s="48"/>
      <c r="U82" s="111"/>
      <c r="V82" s="112"/>
      <c r="W82" s="113"/>
      <c r="X82" s="127"/>
      <c r="Y82" s="12"/>
      <c r="Z82" s="208"/>
      <c r="AA82" s="295"/>
      <c r="AB82" s="296"/>
      <c r="AC82" s="12"/>
      <c r="AD82" s="208"/>
      <c r="AE82" s="117"/>
      <c r="AF82" s="110"/>
      <c r="AG82" s="291"/>
    </row>
    <row r="83" spans="1:33" ht="15.75" customHeight="1">
      <c r="A83" s="312"/>
      <c r="B83" s="100"/>
      <c r="C83" s="293"/>
      <c r="D83" s="294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07"/>
      <c r="S83" s="47"/>
      <c r="T83" s="48"/>
      <c r="U83" s="111"/>
      <c r="V83" s="112"/>
      <c r="W83" s="113"/>
      <c r="X83" s="127"/>
      <c r="Y83" s="12"/>
      <c r="Z83" s="208"/>
      <c r="AA83" s="295"/>
      <c r="AB83" s="296"/>
      <c r="AC83" s="12"/>
      <c r="AD83" s="208"/>
      <c r="AE83" s="117"/>
      <c r="AF83" s="110"/>
      <c r="AG83" s="291"/>
    </row>
    <row r="84" spans="1:33" ht="15.75" customHeight="1">
      <c r="A84" s="312"/>
      <c r="B84" s="100"/>
      <c r="C84" s="293"/>
      <c r="D84" s="294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07"/>
      <c r="S84" s="47"/>
      <c r="T84" s="48"/>
      <c r="U84" s="111"/>
      <c r="V84" s="112"/>
      <c r="W84" s="113"/>
      <c r="X84" s="127"/>
      <c r="Y84" s="12"/>
      <c r="Z84" s="208"/>
      <c r="AA84" s="295"/>
      <c r="AB84" s="296"/>
      <c r="AC84" s="12"/>
      <c r="AD84" s="208"/>
      <c r="AE84" s="117"/>
      <c r="AF84" s="110"/>
      <c r="AG84" s="291"/>
    </row>
    <row r="85" spans="1:33" ht="15.75" customHeight="1">
      <c r="A85" s="312"/>
      <c r="B85" s="100"/>
      <c r="C85" s="293"/>
      <c r="D85" s="294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07"/>
      <c r="S85" s="47"/>
      <c r="T85" s="48"/>
      <c r="U85" s="111"/>
      <c r="V85" s="112"/>
      <c r="W85" s="113"/>
      <c r="X85" s="127"/>
      <c r="Y85" s="12"/>
      <c r="Z85" s="208"/>
      <c r="AA85" s="295"/>
      <c r="AB85" s="296"/>
      <c r="AC85" s="12"/>
      <c r="AD85" s="208"/>
      <c r="AE85" s="117"/>
      <c r="AF85" s="110"/>
      <c r="AG85" s="291"/>
    </row>
    <row r="86" spans="1:33" ht="15.75" customHeight="1">
      <c r="A86" s="312"/>
      <c r="B86" s="100"/>
      <c r="C86" s="293"/>
      <c r="D86" s="294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07"/>
      <c r="S86" s="47"/>
      <c r="T86" s="48"/>
      <c r="U86" s="111"/>
      <c r="V86" s="112"/>
      <c r="W86" s="113"/>
      <c r="X86" s="127"/>
      <c r="Y86" s="12"/>
      <c r="Z86" s="208"/>
      <c r="AA86" s="295"/>
      <c r="AB86" s="296"/>
      <c r="AC86" s="12"/>
      <c r="AD86" s="208"/>
      <c r="AE86" s="117"/>
      <c r="AF86" s="110"/>
      <c r="AG86" s="291"/>
    </row>
    <row r="87" spans="1:33" ht="15.75" customHeight="1">
      <c r="A87" s="312"/>
      <c r="B87" s="100"/>
      <c r="C87" s="293"/>
      <c r="D87" s="294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07"/>
      <c r="S87" s="47"/>
      <c r="T87" s="48"/>
      <c r="U87" s="111"/>
      <c r="V87" s="112"/>
      <c r="W87" s="113"/>
      <c r="X87" s="127"/>
      <c r="Y87" s="12"/>
      <c r="Z87" s="208"/>
      <c r="AA87" s="295"/>
      <c r="AB87" s="296"/>
      <c r="AC87" s="12"/>
      <c r="AD87" s="208"/>
      <c r="AE87" s="117"/>
      <c r="AF87" s="110"/>
      <c r="AG87" s="291"/>
    </row>
    <row r="88" spans="1:33" ht="15.75" customHeight="1">
      <c r="A88" s="312"/>
      <c r="B88" s="163"/>
      <c r="C88" s="293"/>
      <c r="D88" s="294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07"/>
      <c r="S88" s="119"/>
      <c r="T88" s="120"/>
      <c r="U88" s="130"/>
      <c r="V88" s="131"/>
      <c r="W88" s="126"/>
      <c r="X88" s="127"/>
      <c r="Y88" s="12"/>
      <c r="Z88" s="208"/>
      <c r="AA88" s="295"/>
      <c r="AB88" s="296"/>
      <c r="AC88" s="12"/>
      <c r="AD88" s="208"/>
      <c r="AE88" s="165"/>
      <c r="AF88" s="125"/>
      <c r="AG88" s="291"/>
    </row>
    <row r="89" spans="1:33" ht="15.75" customHeight="1" thickBot="1">
      <c r="A89" s="313"/>
      <c r="B89" s="133" t="s">
        <v>117</v>
      </c>
      <c r="C89" s="297"/>
      <c r="D89" s="297"/>
      <c r="E89" s="134"/>
      <c r="F89" s="167"/>
      <c r="G89" s="135"/>
      <c r="H89" s="69"/>
      <c r="I89" s="136">
        <f t="shared" ref="I89:J89" si="26">AVERAGE(I73:I88)</f>
        <v>6</v>
      </c>
      <c r="J89" s="137">
        <f t="shared" si="26"/>
        <v>3436.5</v>
      </c>
      <c r="K89" s="138">
        <f t="shared" ref="K89" si="27">J89/I89</f>
        <v>572.75</v>
      </c>
      <c r="L89" s="136">
        <f t="shared" ref="L89:M89" si="28">AVERAGE(L73:L88)</f>
        <v>6</v>
      </c>
      <c r="M89" s="137">
        <f t="shared" si="28"/>
        <v>2966.763425253997</v>
      </c>
      <c r="N89" s="138">
        <f>M89/L89</f>
        <v>494.46057087566618</v>
      </c>
      <c r="O89" s="139">
        <f>L89-I89</f>
        <v>0</v>
      </c>
      <c r="P89" s="140">
        <f>N89-K89</f>
        <v>-78.289429124333822</v>
      </c>
      <c r="Q89" s="141">
        <f>N89/K89</f>
        <v>0.86330959559260789</v>
      </c>
      <c r="R89" s="308"/>
      <c r="S89" s="142">
        <f>S73</f>
        <v>0.52020833333333338</v>
      </c>
      <c r="T89" s="143">
        <f>INDEX(T73:T88,COUNTA(T73:T88))</f>
        <v>0.57986111111111116</v>
      </c>
      <c r="U89" s="144"/>
      <c r="V89" s="166"/>
      <c r="W89" s="167"/>
      <c r="X89" s="138"/>
      <c r="Y89" s="181">
        <f>SUM(Y73:Y88)</f>
        <v>0</v>
      </c>
      <c r="Z89" s="182">
        <f>SUM(Z73:Z88)</f>
        <v>0</v>
      </c>
      <c r="AA89" s="298"/>
      <c r="AB89" s="299"/>
      <c r="AC89" s="181">
        <f>SUM(AC73:AC88)</f>
        <v>2</v>
      </c>
      <c r="AD89" s="194">
        <f>SUM(AD73:AD88)</f>
        <v>0</v>
      </c>
      <c r="AE89" s="168">
        <f>M89-J89</f>
        <v>-469.73657474600304</v>
      </c>
      <c r="AF89" s="141">
        <f>M89/J89</f>
        <v>0.86330959559260789</v>
      </c>
      <c r="AG89" s="292"/>
    </row>
    <row r="90" spans="1:33" ht="15.75" customHeight="1">
      <c r="A90" s="300" t="s">
        <v>215</v>
      </c>
      <c r="B90" s="146" t="s">
        <v>184</v>
      </c>
      <c r="C90" s="304" t="s">
        <v>209</v>
      </c>
      <c r="D90" s="305"/>
      <c r="E90" s="147">
        <v>44.3</v>
      </c>
      <c r="F90" s="97">
        <v>710</v>
      </c>
      <c r="G90" s="148">
        <f t="shared" ref="G90:G93" si="29">E90*F90</f>
        <v>31452.999999999996</v>
      </c>
      <c r="H90" s="149"/>
      <c r="I90" s="150">
        <v>17</v>
      </c>
      <c r="J90" s="151">
        <v>2000</v>
      </c>
      <c r="K90" s="152">
        <f>J90/I90</f>
        <v>117.64705882352941</v>
      </c>
      <c r="L90" s="153">
        <v>17</v>
      </c>
      <c r="M90" s="151">
        <f>F90/V90*60</f>
        <v>1774.9999999999943</v>
      </c>
      <c r="N90" s="152">
        <f>M90/L90</f>
        <v>104.41176470588202</v>
      </c>
      <c r="O90" s="154">
        <f>L90-I90</f>
        <v>0</v>
      </c>
      <c r="P90" s="155">
        <f>N90-K90</f>
        <v>-13.235294117647385</v>
      </c>
      <c r="Q90" s="156">
        <f>N90/K90</f>
        <v>0.88749999999999718</v>
      </c>
      <c r="R90" s="306">
        <f>Q106</f>
        <v>0.88697682040025194</v>
      </c>
      <c r="S90" s="157">
        <v>0.70833333333333337</v>
      </c>
      <c r="T90" s="158">
        <v>0.72500000000000009</v>
      </c>
      <c r="U90" s="159"/>
      <c r="V90" s="160">
        <v>24.000000000000075</v>
      </c>
      <c r="W90" s="158"/>
      <c r="X90" s="169"/>
      <c r="Y90" s="206"/>
      <c r="Z90" s="207"/>
      <c r="AA90" s="309"/>
      <c r="AB90" s="310"/>
      <c r="AC90" s="206">
        <v>1</v>
      </c>
      <c r="AD90" s="207"/>
      <c r="AE90" s="115">
        <f>M90-J90</f>
        <v>-225.00000000000568</v>
      </c>
      <c r="AF90" s="156">
        <f>M90/J90</f>
        <v>0.88749999999999718</v>
      </c>
      <c r="AG90" s="290">
        <f>AF106</f>
        <v>0.88697682040025194</v>
      </c>
    </row>
    <row r="91" spans="1:33" ht="15.75" customHeight="1">
      <c r="A91" s="301"/>
      <c r="B91" s="163" t="s">
        <v>184</v>
      </c>
      <c r="C91" s="293" t="s">
        <v>216</v>
      </c>
      <c r="D91" s="294"/>
      <c r="E91" s="101">
        <v>54.09</v>
      </c>
      <c r="F91" s="102">
        <v>2498</v>
      </c>
      <c r="G91" s="103">
        <f t="shared" si="29"/>
        <v>135116.82</v>
      </c>
      <c r="H91" s="26"/>
      <c r="I91" s="104">
        <v>19</v>
      </c>
      <c r="J91" s="105">
        <v>2000</v>
      </c>
      <c r="K91" s="106">
        <f t="shared" ref="K91:K93" si="30">J91/I91</f>
        <v>105.26315789473684</v>
      </c>
      <c r="L91" s="107">
        <v>19</v>
      </c>
      <c r="M91" s="105">
        <f>F91/V91*60</f>
        <v>1772.329523058733</v>
      </c>
      <c r="N91" s="106">
        <f>M91/L91</f>
        <v>93.280501213617526</v>
      </c>
      <c r="O91" s="108">
        <f>L91-I91</f>
        <v>0</v>
      </c>
      <c r="P91" s="109">
        <f>N91-K91</f>
        <v>-11.982656681119309</v>
      </c>
      <c r="Q91" s="110">
        <f>N91/K91</f>
        <v>0.88616476152936652</v>
      </c>
      <c r="R91" s="307"/>
      <c r="S91" s="47">
        <v>0.7287731481481482</v>
      </c>
      <c r="T91" s="48">
        <v>0.78749999999999998</v>
      </c>
      <c r="U91" s="111">
        <v>5.4333333333332767</v>
      </c>
      <c r="V91" s="112">
        <v>84.566666666666563</v>
      </c>
      <c r="W91" s="113"/>
      <c r="X91" s="116"/>
      <c r="Y91" s="12"/>
      <c r="Z91" s="208"/>
      <c r="AA91" s="295"/>
      <c r="AB91" s="296"/>
      <c r="AC91" s="12">
        <v>2</v>
      </c>
      <c r="AD91" s="208"/>
      <c r="AE91" s="117">
        <f>M91-J91</f>
        <v>-227.670476941267</v>
      </c>
      <c r="AF91" s="110">
        <f>M91/J91</f>
        <v>0.88616476152936652</v>
      </c>
      <c r="AG91" s="291"/>
    </row>
    <row r="92" spans="1:33" ht="15.75" customHeight="1">
      <c r="A92" s="301"/>
      <c r="B92" s="163" t="s">
        <v>184</v>
      </c>
      <c r="C92" s="293" t="s">
        <v>218</v>
      </c>
      <c r="D92" s="294"/>
      <c r="E92" s="101">
        <v>58.17</v>
      </c>
      <c r="F92" s="102">
        <v>2044</v>
      </c>
      <c r="G92" s="103">
        <f t="shared" si="29"/>
        <v>118899.48000000001</v>
      </c>
      <c r="H92" s="26"/>
      <c r="I92" s="104">
        <v>19</v>
      </c>
      <c r="J92" s="105">
        <v>1800</v>
      </c>
      <c r="K92" s="106">
        <f t="shared" si="30"/>
        <v>94.736842105263165</v>
      </c>
      <c r="L92" s="107">
        <v>19</v>
      </c>
      <c r="M92" s="105">
        <f>F92/V92*60</f>
        <v>1597.9153094462542</v>
      </c>
      <c r="N92" s="106">
        <f>M92/L92</f>
        <v>84.100805760329166</v>
      </c>
      <c r="O92" s="108">
        <f>L92-I92</f>
        <v>0</v>
      </c>
      <c r="P92" s="109">
        <f>N92-K92</f>
        <v>-10.636036344933999</v>
      </c>
      <c r="Q92" s="110">
        <f>N92/K92</f>
        <v>0.88773072747014115</v>
      </c>
      <c r="R92" s="307"/>
      <c r="S92" s="47">
        <v>0.79114583333333333</v>
      </c>
      <c r="T92" s="48">
        <v>0.84444444444444444</v>
      </c>
      <c r="U92" s="111">
        <v>5.2500000000000213</v>
      </c>
      <c r="V92" s="112">
        <v>76.75</v>
      </c>
      <c r="W92" s="113"/>
      <c r="X92" s="116"/>
      <c r="Y92" s="12"/>
      <c r="Z92" s="208"/>
      <c r="AA92" s="295"/>
      <c r="AB92" s="296"/>
      <c r="AC92" s="12">
        <v>2</v>
      </c>
      <c r="AD92" s="208"/>
      <c r="AE92" s="117">
        <f>M92-J92</f>
        <v>-202.08469055374576</v>
      </c>
      <c r="AF92" s="110">
        <f>M92/J92</f>
        <v>0.88773072747014126</v>
      </c>
      <c r="AG92" s="291"/>
    </row>
    <row r="93" spans="1:33" ht="15.75" customHeight="1">
      <c r="A93" s="301"/>
      <c r="B93" s="163" t="s">
        <v>184</v>
      </c>
      <c r="C93" s="293" t="s">
        <v>210</v>
      </c>
      <c r="D93" s="294"/>
      <c r="E93" s="101">
        <v>50.67</v>
      </c>
      <c r="F93" s="102">
        <v>661</v>
      </c>
      <c r="G93" s="103">
        <f t="shared" si="29"/>
        <v>33492.870000000003</v>
      </c>
      <c r="H93" s="26"/>
      <c r="I93" s="104">
        <v>20</v>
      </c>
      <c r="J93" s="105">
        <v>2000</v>
      </c>
      <c r="K93" s="106">
        <f t="shared" si="30"/>
        <v>100</v>
      </c>
      <c r="L93" s="107">
        <v>20</v>
      </c>
      <c r="M93" s="105">
        <f>F93/V93*60</f>
        <v>1773.1743666169828</v>
      </c>
      <c r="N93" s="106">
        <f>M93/L93</f>
        <v>88.65871833084914</v>
      </c>
      <c r="O93" s="108">
        <f>L93-I93</f>
        <v>0</v>
      </c>
      <c r="P93" s="109">
        <f>N93-K93</f>
        <v>-11.34128166915086</v>
      </c>
      <c r="Q93" s="110">
        <f>N93/K93</f>
        <v>0.8865871833084914</v>
      </c>
      <c r="R93" s="307"/>
      <c r="S93" s="47">
        <v>0.84791666666666665</v>
      </c>
      <c r="T93" s="48">
        <v>0.86344907407407412</v>
      </c>
      <c r="U93" s="111">
        <v>4.9999999999999822</v>
      </c>
      <c r="V93" s="112">
        <v>22.366666666666752</v>
      </c>
      <c r="W93" s="113"/>
      <c r="X93" s="116"/>
      <c r="Y93" s="12"/>
      <c r="Z93" s="208"/>
      <c r="AA93" s="295"/>
      <c r="AB93" s="296"/>
      <c r="AC93" s="12">
        <v>1</v>
      </c>
      <c r="AD93" s="208"/>
      <c r="AE93" s="117">
        <f>M93-J93</f>
        <v>-226.82563338301725</v>
      </c>
      <c r="AF93" s="110">
        <f>M93/J93</f>
        <v>0.8865871833084914</v>
      </c>
      <c r="AG93" s="291"/>
    </row>
    <row r="94" spans="1:33" ht="15.75" customHeight="1">
      <c r="A94" s="302"/>
      <c r="B94" s="163"/>
      <c r="C94" s="293"/>
      <c r="D94" s="294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307"/>
      <c r="S94" s="47"/>
      <c r="T94" s="48"/>
      <c r="U94" s="111"/>
      <c r="V94" s="112"/>
      <c r="W94" s="113"/>
      <c r="X94" s="116"/>
      <c r="Y94" s="12"/>
      <c r="Z94" s="208"/>
      <c r="AA94" s="295"/>
      <c r="AB94" s="296"/>
      <c r="AC94" s="12"/>
      <c r="AD94" s="208"/>
      <c r="AE94" s="117"/>
      <c r="AF94" s="110"/>
      <c r="AG94" s="291"/>
    </row>
    <row r="95" spans="1:33" ht="15.75" customHeight="1">
      <c r="A95" s="302"/>
      <c r="B95" s="163"/>
      <c r="C95" s="293"/>
      <c r="D95" s="294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07"/>
      <c r="S95" s="47"/>
      <c r="T95" s="48"/>
      <c r="U95" s="111"/>
      <c r="V95" s="112"/>
      <c r="W95" s="113"/>
      <c r="X95" s="116"/>
      <c r="Y95" s="12"/>
      <c r="Z95" s="208"/>
      <c r="AA95" s="295"/>
      <c r="AB95" s="296"/>
      <c r="AC95" s="12"/>
      <c r="AD95" s="208"/>
      <c r="AE95" s="117"/>
      <c r="AF95" s="110"/>
      <c r="AG95" s="291"/>
    </row>
    <row r="96" spans="1:33" ht="15.75" customHeight="1">
      <c r="A96" s="302"/>
      <c r="B96" s="163"/>
      <c r="C96" s="293"/>
      <c r="D96" s="294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307"/>
      <c r="S96" s="119"/>
      <c r="T96" s="120"/>
      <c r="U96" s="111"/>
      <c r="V96" s="112"/>
      <c r="W96" s="120"/>
      <c r="X96" s="191"/>
      <c r="Y96" s="12"/>
      <c r="Z96" s="208"/>
      <c r="AA96" s="295"/>
      <c r="AB96" s="296"/>
      <c r="AC96" s="12"/>
      <c r="AD96" s="208"/>
      <c r="AE96" s="117"/>
      <c r="AF96" s="110"/>
      <c r="AG96" s="291"/>
    </row>
    <row r="97" spans="1:33" ht="15.75" customHeight="1">
      <c r="A97" s="302"/>
      <c r="B97" s="163"/>
      <c r="C97" s="293"/>
      <c r="D97" s="294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07"/>
      <c r="S97" s="119"/>
      <c r="T97" s="120"/>
      <c r="U97" s="111"/>
      <c r="V97" s="112"/>
      <c r="W97" s="120"/>
      <c r="X97" s="191"/>
      <c r="Y97" s="12"/>
      <c r="Z97" s="208"/>
      <c r="AA97" s="295"/>
      <c r="AB97" s="296"/>
      <c r="AC97" s="12"/>
      <c r="AD97" s="208"/>
      <c r="AE97" s="117"/>
      <c r="AF97" s="110"/>
      <c r="AG97" s="291"/>
    </row>
    <row r="98" spans="1:33" ht="15.75" customHeight="1">
      <c r="A98" s="302"/>
      <c r="B98" s="163"/>
      <c r="C98" s="293"/>
      <c r="D98" s="294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07"/>
      <c r="S98" s="119"/>
      <c r="T98" s="120"/>
      <c r="U98" s="111"/>
      <c r="V98" s="112"/>
      <c r="W98" s="120"/>
      <c r="X98" s="191"/>
      <c r="Y98" s="12"/>
      <c r="Z98" s="208"/>
      <c r="AA98" s="295"/>
      <c r="AB98" s="296"/>
      <c r="AC98" s="12"/>
      <c r="AD98" s="208"/>
      <c r="AE98" s="117"/>
      <c r="AF98" s="110"/>
      <c r="AG98" s="291"/>
    </row>
    <row r="99" spans="1:33" ht="15.75" customHeight="1">
      <c r="A99" s="302"/>
      <c r="B99" s="163"/>
      <c r="C99" s="293"/>
      <c r="D99" s="294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07"/>
      <c r="S99" s="119"/>
      <c r="T99" s="120"/>
      <c r="U99" s="111"/>
      <c r="V99" s="112"/>
      <c r="W99" s="120"/>
      <c r="X99" s="191"/>
      <c r="Y99" s="12"/>
      <c r="Z99" s="208"/>
      <c r="AA99" s="295"/>
      <c r="AB99" s="296"/>
      <c r="AC99" s="12"/>
      <c r="AD99" s="208"/>
      <c r="AE99" s="117"/>
      <c r="AF99" s="110"/>
      <c r="AG99" s="291"/>
    </row>
    <row r="100" spans="1:33" ht="15.75" customHeight="1">
      <c r="A100" s="302"/>
      <c r="B100" s="163"/>
      <c r="C100" s="293"/>
      <c r="D100" s="294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07"/>
      <c r="S100" s="119"/>
      <c r="T100" s="120"/>
      <c r="U100" s="111"/>
      <c r="V100" s="112"/>
      <c r="W100" s="120"/>
      <c r="X100" s="191"/>
      <c r="Y100" s="12"/>
      <c r="Z100" s="208"/>
      <c r="AA100" s="295"/>
      <c r="AB100" s="296"/>
      <c r="AC100" s="12"/>
      <c r="AD100" s="208"/>
      <c r="AE100" s="117"/>
      <c r="AF100" s="110"/>
      <c r="AG100" s="291"/>
    </row>
    <row r="101" spans="1:33" ht="15.75" customHeight="1">
      <c r="A101" s="302"/>
      <c r="B101" s="163"/>
      <c r="C101" s="293"/>
      <c r="D101" s="294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07"/>
      <c r="S101" s="119"/>
      <c r="T101" s="120"/>
      <c r="U101" s="111"/>
      <c r="V101" s="112"/>
      <c r="W101" s="120"/>
      <c r="X101" s="191"/>
      <c r="Y101" s="12"/>
      <c r="Z101" s="208"/>
      <c r="AA101" s="295"/>
      <c r="AB101" s="296"/>
      <c r="AC101" s="12"/>
      <c r="AD101" s="208"/>
      <c r="AE101" s="117"/>
      <c r="AF101" s="110"/>
      <c r="AG101" s="291"/>
    </row>
    <row r="102" spans="1:33" ht="15.75" customHeight="1">
      <c r="A102" s="302"/>
      <c r="B102" s="163"/>
      <c r="C102" s="293"/>
      <c r="D102" s="294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07"/>
      <c r="S102" s="119"/>
      <c r="T102" s="120"/>
      <c r="U102" s="111"/>
      <c r="V102" s="112"/>
      <c r="W102" s="120"/>
      <c r="X102" s="191"/>
      <c r="Y102" s="12"/>
      <c r="Z102" s="208"/>
      <c r="AA102" s="295"/>
      <c r="AB102" s="296"/>
      <c r="AC102" s="12"/>
      <c r="AD102" s="208"/>
      <c r="AE102" s="117"/>
      <c r="AF102" s="110"/>
      <c r="AG102" s="291"/>
    </row>
    <row r="103" spans="1:33" ht="15.75" customHeight="1">
      <c r="A103" s="302"/>
      <c r="B103" s="163"/>
      <c r="C103" s="293"/>
      <c r="D103" s="294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07"/>
      <c r="S103" s="119"/>
      <c r="T103" s="120"/>
      <c r="U103" s="111"/>
      <c r="V103" s="112"/>
      <c r="W103" s="120"/>
      <c r="X103" s="191"/>
      <c r="Y103" s="12"/>
      <c r="Z103" s="208"/>
      <c r="AA103" s="295"/>
      <c r="AB103" s="296"/>
      <c r="AC103" s="12"/>
      <c r="AD103" s="208"/>
      <c r="AE103" s="117"/>
      <c r="AF103" s="110"/>
      <c r="AG103" s="291"/>
    </row>
    <row r="104" spans="1:33" ht="15.75" customHeight="1">
      <c r="A104" s="302"/>
      <c r="B104" s="163"/>
      <c r="C104" s="293"/>
      <c r="D104" s="294"/>
      <c r="E104" s="101"/>
      <c r="F104" s="128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07"/>
      <c r="S104" s="119"/>
      <c r="T104" s="120"/>
      <c r="U104" s="111"/>
      <c r="V104" s="112"/>
      <c r="W104" s="120"/>
      <c r="X104" s="191"/>
      <c r="Y104" s="12"/>
      <c r="Z104" s="208"/>
      <c r="AA104" s="295"/>
      <c r="AB104" s="296"/>
      <c r="AC104" s="12"/>
      <c r="AD104" s="208"/>
      <c r="AE104" s="117"/>
      <c r="AF104" s="110"/>
      <c r="AG104" s="291"/>
    </row>
    <row r="105" spans="1:33" ht="15.75" customHeight="1">
      <c r="A105" s="302"/>
      <c r="B105" s="163"/>
      <c r="C105" s="293"/>
      <c r="D105" s="294"/>
      <c r="E105" s="164"/>
      <c r="F105" s="128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07"/>
      <c r="S105" s="119"/>
      <c r="T105" s="120"/>
      <c r="U105" s="130"/>
      <c r="V105" s="131"/>
      <c r="W105" s="126"/>
      <c r="X105" s="127"/>
      <c r="Y105" s="12"/>
      <c r="Z105" s="208"/>
      <c r="AA105" s="295"/>
      <c r="AB105" s="296"/>
      <c r="AC105" s="12"/>
      <c r="AD105" s="208"/>
      <c r="AE105" s="165"/>
      <c r="AF105" s="125"/>
      <c r="AG105" s="291"/>
    </row>
    <row r="106" spans="1:33" ht="15.75" customHeight="1" thickBot="1">
      <c r="A106" s="303"/>
      <c r="B106" s="133" t="s">
        <v>117</v>
      </c>
      <c r="C106" s="297"/>
      <c r="D106" s="297"/>
      <c r="E106" s="134"/>
      <c r="F106" s="167"/>
      <c r="G106" s="135"/>
      <c r="H106" s="69"/>
      <c r="I106" s="136">
        <f t="shared" ref="I106:J106" si="31">AVERAGE(I90:I105)</f>
        <v>18.75</v>
      </c>
      <c r="J106" s="137">
        <f t="shared" si="31"/>
        <v>1950</v>
      </c>
      <c r="K106" s="138">
        <f t="shared" ref="K106" si="32">J106/I106</f>
        <v>104</v>
      </c>
      <c r="L106" s="136">
        <f t="shared" ref="L106:M106" si="33">AVERAGE(L90:L105)</f>
        <v>18.75</v>
      </c>
      <c r="M106" s="137">
        <f t="shared" si="33"/>
        <v>1729.6047997804912</v>
      </c>
      <c r="N106" s="138">
        <f>M106/L106</f>
        <v>92.245589321626198</v>
      </c>
      <c r="O106" s="139">
        <f>L106-I106</f>
        <v>0</v>
      </c>
      <c r="P106" s="140">
        <f>N106-K106</f>
        <v>-11.754410678373802</v>
      </c>
      <c r="Q106" s="141">
        <f>N106/K106</f>
        <v>0.88697682040025194</v>
      </c>
      <c r="R106" s="308"/>
      <c r="S106" s="142">
        <f>S90</f>
        <v>0.70833333333333337</v>
      </c>
      <c r="T106" s="143">
        <f>INDEX(T90:T105,COUNTA(T90:T105))</f>
        <v>0.86344907407407412</v>
      </c>
      <c r="U106" s="144"/>
      <c r="V106" s="166"/>
      <c r="W106" s="167"/>
      <c r="X106" s="138"/>
      <c r="Y106" s="181">
        <f t="shared" ref="Y106:Z106" si="34">SUM(Y90:Y105)</f>
        <v>0</v>
      </c>
      <c r="Z106" s="182">
        <f t="shared" si="34"/>
        <v>0</v>
      </c>
      <c r="AA106" s="298"/>
      <c r="AB106" s="299"/>
      <c r="AC106" s="181">
        <f t="shared" ref="AC106:AD106" si="35">SUM(AC90:AC105)</f>
        <v>6</v>
      </c>
      <c r="AD106" s="182">
        <f t="shared" si="35"/>
        <v>0</v>
      </c>
      <c r="AE106" s="168">
        <f>M106-J106</f>
        <v>-220.39520021950875</v>
      </c>
      <c r="AF106" s="141">
        <f>M106/J106</f>
        <v>0.88697682040025194</v>
      </c>
      <c r="AG106" s="292"/>
    </row>
    <row r="107" spans="1:33" ht="15.75" customHeight="1">
      <c r="A107" s="311" t="s">
        <v>229</v>
      </c>
      <c r="B107" s="146" t="s">
        <v>184</v>
      </c>
      <c r="C107" s="304" t="s">
        <v>212</v>
      </c>
      <c r="D107" s="305"/>
      <c r="E107" s="147">
        <v>56.79</v>
      </c>
      <c r="F107" s="97">
        <v>1733</v>
      </c>
      <c r="G107" s="148">
        <f t="shared" ref="G107:G110" si="36">E107*F107</f>
        <v>98417.069999999992</v>
      </c>
      <c r="H107" s="149"/>
      <c r="I107" s="150">
        <v>23</v>
      </c>
      <c r="J107" s="151">
        <v>2000</v>
      </c>
      <c r="K107" s="152">
        <f>J107/I107</f>
        <v>86.956521739130437</v>
      </c>
      <c r="L107" s="153">
        <v>23</v>
      </c>
      <c r="M107" s="151">
        <f>F107/V107*60</f>
        <v>1772.3863636363635</v>
      </c>
      <c r="N107" s="152">
        <f>M107/L107</f>
        <v>77.060276679841891</v>
      </c>
      <c r="O107" s="154">
        <f>L107-I107</f>
        <v>0</v>
      </c>
      <c r="P107" s="155">
        <f>N107-K107</f>
        <v>-9.896245059288546</v>
      </c>
      <c r="Q107" s="156">
        <f>N107/K107</f>
        <v>0.88619318181818174</v>
      </c>
      <c r="R107" s="306">
        <f>Q123</f>
        <v>0.88603395068816215</v>
      </c>
      <c r="S107" s="157">
        <v>0.70856481481481481</v>
      </c>
      <c r="T107" s="158">
        <v>0.74930555555555556</v>
      </c>
      <c r="U107" s="159"/>
      <c r="V107" s="160">
        <v>58.666666666666671</v>
      </c>
      <c r="W107" s="158"/>
      <c r="X107" s="169"/>
      <c r="Y107" s="206"/>
      <c r="Z107" s="207"/>
      <c r="AA107" s="309"/>
      <c r="AB107" s="310"/>
      <c r="AC107" s="206">
        <v>1</v>
      </c>
      <c r="AD107" s="207"/>
      <c r="AE107" s="115">
        <f>M107-J107</f>
        <v>-227.61363636363649</v>
      </c>
      <c r="AF107" s="156">
        <f>M107/J107</f>
        <v>0.88619318181818174</v>
      </c>
      <c r="AG107" s="290">
        <f>AF123</f>
        <v>0.88603395068816215</v>
      </c>
    </row>
    <row r="108" spans="1:33" ht="15.75" customHeight="1">
      <c r="A108" s="312"/>
      <c r="B108" s="163" t="s">
        <v>184</v>
      </c>
      <c r="C108" s="293" t="s">
        <v>213</v>
      </c>
      <c r="D108" s="294"/>
      <c r="E108" s="101">
        <v>56.87</v>
      </c>
      <c r="F108" s="102">
        <v>1258</v>
      </c>
      <c r="G108" s="103">
        <f t="shared" si="36"/>
        <v>71542.459999999992</v>
      </c>
      <c r="H108" s="26"/>
      <c r="I108" s="104">
        <v>23</v>
      </c>
      <c r="J108" s="105">
        <v>2000</v>
      </c>
      <c r="K108" s="106">
        <f t="shared" ref="K108:K110" si="37">J108/I108</f>
        <v>86.956521739130437</v>
      </c>
      <c r="L108" s="107">
        <v>23</v>
      </c>
      <c r="M108" s="105">
        <f>F108/V108*60</f>
        <v>1772.5244618395304</v>
      </c>
      <c r="N108" s="106">
        <f>M108/L108</f>
        <v>77.066280949544804</v>
      </c>
      <c r="O108" s="108">
        <f>L108-I108</f>
        <v>0</v>
      </c>
      <c r="P108" s="109">
        <f>N108-K108</f>
        <v>-9.8902407895856328</v>
      </c>
      <c r="Q108" s="110">
        <f>N108/K108</f>
        <v>0.88626223091976519</v>
      </c>
      <c r="R108" s="307"/>
      <c r="S108" s="47">
        <v>0.75306712962962963</v>
      </c>
      <c r="T108" s="48">
        <v>0.78263888888888888</v>
      </c>
      <c r="U108" s="111">
        <v>5.4166666666666607</v>
      </c>
      <c r="V108" s="112">
        <v>42.583333333333329</v>
      </c>
      <c r="W108" s="113"/>
      <c r="X108" s="116"/>
      <c r="Y108" s="12"/>
      <c r="Z108" s="208"/>
      <c r="AA108" s="295"/>
      <c r="AB108" s="296"/>
      <c r="AC108" s="12">
        <v>1</v>
      </c>
      <c r="AD108" s="208"/>
      <c r="AE108" s="117">
        <f>M108-J108</f>
        <v>-227.47553816046957</v>
      </c>
      <c r="AF108" s="110">
        <f>M108/J108</f>
        <v>0.88626223091976519</v>
      </c>
      <c r="AG108" s="291"/>
    </row>
    <row r="109" spans="1:33" ht="15.75" customHeight="1">
      <c r="A109" s="312"/>
      <c r="B109" s="163" t="s">
        <v>184</v>
      </c>
      <c r="C109" s="293" t="s">
        <v>214</v>
      </c>
      <c r="D109" s="294"/>
      <c r="E109" s="101">
        <v>47.6</v>
      </c>
      <c r="F109" s="102">
        <v>1561</v>
      </c>
      <c r="G109" s="103">
        <f t="shared" si="36"/>
        <v>74303.600000000006</v>
      </c>
      <c r="H109" s="26"/>
      <c r="I109" s="104">
        <v>23</v>
      </c>
      <c r="J109" s="105">
        <v>2000</v>
      </c>
      <c r="K109" s="106">
        <f t="shared" si="37"/>
        <v>86.956521739130437</v>
      </c>
      <c r="L109" s="107">
        <v>23</v>
      </c>
      <c r="M109" s="105">
        <f>F109/V109*60</f>
        <v>1771.6267339218193</v>
      </c>
      <c r="N109" s="106">
        <f>M109/L109</f>
        <v>77.027249300948668</v>
      </c>
      <c r="O109" s="108">
        <f>L109-I109</f>
        <v>0</v>
      </c>
      <c r="P109" s="109">
        <f>N109-K109</f>
        <v>-9.9292724381817692</v>
      </c>
      <c r="Q109" s="110">
        <f>N109/K109</f>
        <v>0.88581336696090962</v>
      </c>
      <c r="R109" s="307"/>
      <c r="S109" s="47">
        <v>0.78620370370370374</v>
      </c>
      <c r="T109" s="48">
        <v>0.82291666666666663</v>
      </c>
      <c r="U109" s="111">
        <v>5.1333333333333897</v>
      </c>
      <c r="V109" s="112">
        <v>52.866666666666561</v>
      </c>
      <c r="W109" s="113"/>
      <c r="X109" s="116"/>
      <c r="Y109" s="12"/>
      <c r="Z109" s="208"/>
      <c r="AA109" s="295"/>
      <c r="AB109" s="296"/>
      <c r="AC109" s="12">
        <v>1</v>
      </c>
      <c r="AD109" s="208"/>
      <c r="AE109" s="117">
        <f>M109-J109</f>
        <v>-228.37326607818068</v>
      </c>
      <c r="AF109" s="110">
        <f>M109/J109</f>
        <v>0.88581336696090962</v>
      </c>
      <c r="AG109" s="291"/>
    </row>
    <row r="110" spans="1:33" ht="15.75" customHeight="1">
      <c r="A110" s="312"/>
      <c r="B110" s="163" t="s">
        <v>184</v>
      </c>
      <c r="C110" s="293" t="s">
        <v>211</v>
      </c>
      <c r="D110" s="294"/>
      <c r="E110" s="101">
        <v>57.3</v>
      </c>
      <c r="F110" s="102">
        <v>1473</v>
      </c>
      <c r="G110" s="103">
        <f t="shared" si="36"/>
        <v>84402.9</v>
      </c>
      <c r="H110" s="26"/>
      <c r="I110" s="104">
        <v>21</v>
      </c>
      <c r="J110" s="105">
        <v>2000</v>
      </c>
      <c r="K110" s="106">
        <f t="shared" si="37"/>
        <v>95.238095238095241</v>
      </c>
      <c r="L110" s="107">
        <v>21</v>
      </c>
      <c r="M110" s="105">
        <f>F110/V110*60</f>
        <v>1771.7340461075837</v>
      </c>
      <c r="N110" s="106">
        <f>M110/L110</f>
        <v>84.368287909884941</v>
      </c>
      <c r="O110" s="108">
        <f>L110-I110</f>
        <v>0</v>
      </c>
      <c r="P110" s="109">
        <f>N110-K110</f>
        <v>-10.8698073282103</v>
      </c>
      <c r="Q110" s="110">
        <f>N110/K110</f>
        <v>0.88586702305379184</v>
      </c>
      <c r="R110" s="307"/>
      <c r="S110" s="47">
        <v>0.82646990740740744</v>
      </c>
      <c r="T110" s="48">
        <v>0.86111111111111116</v>
      </c>
      <c r="U110" s="111">
        <v>5.1166666666667737</v>
      </c>
      <c r="V110" s="112">
        <v>49.883333333333354</v>
      </c>
      <c r="W110" s="113"/>
      <c r="X110" s="116"/>
      <c r="Y110" s="12"/>
      <c r="Z110" s="208"/>
      <c r="AA110" s="295"/>
      <c r="AB110" s="296"/>
      <c r="AC110" s="12">
        <v>1</v>
      </c>
      <c r="AD110" s="208"/>
      <c r="AE110" s="117">
        <f>M110-J110</f>
        <v>-228.26595389241629</v>
      </c>
      <c r="AF110" s="110">
        <f>M110/J110</f>
        <v>0.88586702305379184</v>
      </c>
      <c r="AG110" s="291"/>
    </row>
    <row r="111" spans="1:33" ht="15.75" customHeight="1">
      <c r="A111" s="312"/>
      <c r="B111" s="163"/>
      <c r="C111" s="293"/>
      <c r="D111" s="294"/>
      <c r="E111" s="101"/>
      <c r="F111" s="102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307"/>
      <c r="S111" s="47"/>
      <c r="T111" s="48"/>
      <c r="U111" s="111"/>
      <c r="V111" s="112"/>
      <c r="W111" s="113"/>
      <c r="X111" s="116"/>
      <c r="Y111" s="12"/>
      <c r="Z111" s="208"/>
      <c r="AA111" s="295"/>
      <c r="AB111" s="296"/>
      <c r="AC111" s="12"/>
      <c r="AD111" s="208"/>
      <c r="AE111" s="117"/>
      <c r="AF111" s="110"/>
      <c r="AG111" s="291"/>
    </row>
    <row r="112" spans="1:33" ht="15.75" customHeight="1">
      <c r="A112" s="312"/>
      <c r="B112" s="163"/>
      <c r="C112" s="293"/>
      <c r="D112" s="294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07"/>
      <c r="S112" s="47"/>
      <c r="T112" s="48"/>
      <c r="U112" s="111"/>
      <c r="V112" s="112"/>
      <c r="W112" s="113"/>
      <c r="X112" s="116"/>
      <c r="Y112" s="12"/>
      <c r="Z112" s="208"/>
      <c r="AA112" s="295"/>
      <c r="AB112" s="296"/>
      <c r="AC112" s="12"/>
      <c r="AD112" s="208"/>
      <c r="AE112" s="117"/>
      <c r="AF112" s="110"/>
      <c r="AG112" s="291"/>
    </row>
    <row r="113" spans="1:33" ht="15.75" customHeight="1">
      <c r="A113" s="312"/>
      <c r="B113" s="163"/>
      <c r="C113" s="293"/>
      <c r="D113" s="294"/>
      <c r="E113" s="101"/>
      <c r="F113" s="102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307"/>
      <c r="S113" s="119"/>
      <c r="T113" s="120"/>
      <c r="U113" s="111"/>
      <c r="V113" s="112"/>
      <c r="W113" s="120"/>
      <c r="X113" s="191"/>
      <c r="Y113" s="12"/>
      <c r="Z113" s="208"/>
      <c r="AA113" s="295"/>
      <c r="AB113" s="296"/>
      <c r="AC113" s="12"/>
      <c r="AD113" s="208"/>
      <c r="AE113" s="117"/>
      <c r="AF113" s="110"/>
      <c r="AG113" s="291"/>
    </row>
    <row r="114" spans="1:33" ht="15.75" customHeight="1">
      <c r="A114" s="312"/>
      <c r="B114" s="163"/>
      <c r="C114" s="293"/>
      <c r="D114" s="294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07"/>
      <c r="S114" s="119"/>
      <c r="T114" s="120"/>
      <c r="U114" s="111"/>
      <c r="V114" s="112"/>
      <c r="W114" s="120"/>
      <c r="X114" s="191"/>
      <c r="Y114" s="12"/>
      <c r="Z114" s="208"/>
      <c r="AA114" s="295"/>
      <c r="AB114" s="296"/>
      <c r="AC114" s="12"/>
      <c r="AD114" s="208"/>
      <c r="AE114" s="117"/>
      <c r="AF114" s="110"/>
      <c r="AG114" s="291"/>
    </row>
    <row r="115" spans="1:33" ht="15.75" customHeight="1">
      <c r="A115" s="312"/>
      <c r="B115" s="163"/>
      <c r="C115" s="293"/>
      <c r="D115" s="294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07"/>
      <c r="S115" s="119"/>
      <c r="T115" s="120"/>
      <c r="U115" s="111"/>
      <c r="V115" s="112"/>
      <c r="W115" s="120"/>
      <c r="X115" s="191"/>
      <c r="Y115" s="12"/>
      <c r="Z115" s="208"/>
      <c r="AA115" s="295"/>
      <c r="AB115" s="296"/>
      <c r="AC115" s="12"/>
      <c r="AD115" s="208"/>
      <c r="AE115" s="117"/>
      <c r="AF115" s="110"/>
      <c r="AG115" s="291"/>
    </row>
    <row r="116" spans="1:33" ht="15.75" customHeight="1">
      <c r="A116" s="312"/>
      <c r="B116" s="163"/>
      <c r="C116" s="293"/>
      <c r="D116" s="294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07"/>
      <c r="S116" s="119"/>
      <c r="T116" s="120"/>
      <c r="U116" s="111"/>
      <c r="V116" s="112"/>
      <c r="W116" s="120"/>
      <c r="X116" s="191"/>
      <c r="Y116" s="12"/>
      <c r="Z116" s="208"/>
      <c r="AA116" s="295"/>
      <c r="AB116" s="296"/>
      <c r="AC116" s="12"/>
      <c r="AD116" s="208"/>
      <c r="AE116" s="117"/>
      <c r="AF116" s="110"/>
      <c r="AG116" s="291"/>
    </row>
    <row r="117" spans="1:33" ht="15.75" customHeight="1">
      <c r="A117" s="312"/>
      <c r="B117" s="163"/>
      <c r="C117" s="293"/>
      <c r="D117" s="294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07"/>
      <c r="S117" s="119"/>
      <c r="T117" s="120"/>
      <c r="U117" s="111"/>
      <c r="V117" s="112"/>
      <c r="W117" s="120"/>
      <c r="X117" s="191"/>
      <c r="Y117" s="12"/>
      <c r="Z117" s="208"/>
      <c r="AA117" s="295"/>
      <c r="AB117" s="296"/>
      <c r="AC117" s="12"/>
      <c r="AD117" s="208"/>
      <c r="AE117" s="117"/>
      <c r="AF117" s="110"/>
      <c r="AG117" s="291"/>
    </row>
    <row r="118" spans="1:33" ht="15.75" customHeight="1">
      <c r="A118" s="312"/>
      <c r="B118" s="163"/>
      <c r="C118" s="293"/>
      <c r="D118" s="294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07"/>
      <c r="S118" s="119"/>
      <c r="T118" s="120"/>
      <c r="U118" s="111"/>
      <c r="V118" s="112"/>
      <c r="W118" s="120"/>
      <c r="X118" s="191"/>
      <c r="Y118" s="12"/>
      <c r="Z118" s="208"/>
      <c r="AA118" s="295"/>
      <c r="AB118" s="296"/>
      <c r="AC118" s="12"/>
      <c r="AD118" s="208"/>
      <c r="AE118" s="117"/>
      <c r="AF118" s="110"/>
      <c r="AG118" s="291"/>
    </row>
    <row r="119" spans="1:33" ht="15.75" customHeight="1">
      <c r="A119" s="312"/>
      <c r="B119" s="163"/>
      <c r="C119" s="293"/>
      <c r="D119" s="294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07"/>
      <c r="S119" s="119"/>
      <c r="T119" s="120"/>
      <c r="U119" s="111"/>
      <c r="V119" s="112"/>
      <c r="W119" s="120"/>
      <c r="X119" s="191"/>
      <c r="Y119" s="12"/>
      <c r="Z119" s="208"/>
      <c r="AA119" s="295"/>
      <c r="AB119" s="296"/>
      <c r="AC119" s="12"/>
      <c r="AD119" s="208"/>
      <c r="AE119" s="117"/>
      <c r="AF119" s="110"/>
      <c r="AG119" s="291"/>
    </row>
    <row r="120" spans="1:33" ht="15.75" customHeight="1">
      <c r="A120" s="312"/>
      <c r="B120" s="163"/>
      <c r="C120" s="293"/>
      <c r="D120" s="294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07"/>
      <c r="S120" s="119"/>
      <c r="T120" s="120"/>
      <c r="U120" s="111"/>
      <c r="V120" s="112"/>
      <c r="W120" s="120"/>
      <c r="X120" s="191"/>
      <c r="Y120" s="12"/>
      <c r="Z120" s="208"/>
      <c r="AA120" s="295"/>
      <c r="AB120" s="296"/>
      <c r="AC120" s="12"/>
      <c r="AD120" s="208"/>
      <c r="AE120" s="117"/>
      <c r="AF120" s="110"/>
      <c r="AG120" s="291"/>
    </row>
    <row r="121" spans="1:33" ht="15.75" customHeight="1">
      <c r="A121" s="312"/>
      <c r="B121" s="163"/>
      <c r="C121" s="293"/>
      <c r="D121" s="294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07"/>
      <c r="S121" s="119"/>
      <c r="T121" s="120"/>
      <c r="U121" s="111"/>
      <c r="V121" s="112"/>
      <c r="W121" s="120"/>
      <c r="X121" s="191"/>
      <c r="Y121" s="12"/>
      <c r="Z121" s="208"/>
      <c r="AA121" s="295"/>
      <c r="AB121" s="296"/>
      <c r="AC121" s="12"/>
      <c r="AD121" s="208"/>
      <c r="AE121" s="117"/>
      <c r="AF121" s="110"/>
      <c r="AG121" s="291"/>
    </row>
    <row r="122" spans="1:33" ht="15.75" customHeight="1">
      <c r="A122" s="312"/>
      <c r="B122" s="163"/>
      <c r="C122" s="293"/>
      <c r="D122" s="294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07"/>
      <c r="S122" s="119"/>
      <c r="T122" s="120"/>
      <c r="U122" s="130"/>
      <c r="V122" s="131"/>
      <c r="W122" s="126"/>
      <c r="X122" s="127"/>
      <c r="Y122" s="12"/>
      <c r="Z122" s="208"/>
      <c r="AA122" s="295"/>
      <c r="AB122" s="296"/>
      <c r="AC122" s="12"/>
      <c r="AD122" s="208"/>
      <c r="AE122" s="165"/>
      <c r="AF122" s="125"/>
      <c r="AG122" s="291"/>
    </row>
    <row r="123" spans="1:33" ht="15.75" customHeight="1" thickBot="1">
      <c r="A123" s="313"/>
      <c r="B123" s="133" t="s">
        <v>117</v>
      </c>
      <c r="C123" s="297"/>
      <c r="D123" s="297"/>
      <c r="E123" s="134"/>
      <c r="F123" s="167"/>
      <c r="G123" s="135"/>
      <c r="H123" s="69"/>
      <c r="I123" s="136">
        <f t="shared" ref="I123:J123" si="38">AVERAGE(I107:I122)</f>
        <v>22.5</v>
      </c>
      <c r="J123" s="137">
        <f t="shared" si="38"/>
        <v>2000</v>
      </c>
      <c r="K123" s="138">
        <f t="shared" ref="K123" si="39">J123/I123</f>
        <v>88.888888888888886</v>
      </c>
      <c r="L123" s="136">
        <f t="shared" ref="L123:M123" si="40">AVERAGE(L107:L122)</f>
        <v>22.5</v>
      </c>
      <c r="M123" s="137">
        <f t="shared" si="40"/>
        <v>1772.0679013763242</v>
      </c>
      <c r="N123" s="138">
        <f>M123/L123</f>
        <v>78.758573394503301</v>
      </c>
      <c r="O123" s="139">
        <f>L123-I123</f>
        <v>0</v>
      </c>
      <c r="P123" s="140">
        <f>N123-K123</f>
        <v>-10.130315494385584</v>
      </c>
      <c r="Q123" s="141">
        <f>N123/K123</f>
        <v>0.88603395068816215</v>
      </c>
      <c r="R123" s="308"/>
      <c r="S123" s="142">
        <f>S107</f>
        <v>0.70856481481481481</v>
      </c>
      <c r="T123" s="143">
        <f>INDEX(T107:T122,COUNTA(T107:T122))</f>
        <v>0.86111111111111116</v>
      </c>
      <c r="U123" s="144"/>
      <c r="V123" s="166"/>
      <c r="W123" s="167"/>
      <c r="X123" s="138"/>
      <c r="Y123" s="181">
        <f t="shared" ref="Y123:Z123" si="41">SUM(Y107:Y122)</f>
        <v>0</v>
      </c>
      <c r="Z123" s="182">
        <f t="shared" si="41"/>
        <v>0</v>
      </c>
      <c r="AA123" s="298"/>
      <c r="AB123" s="299"/>
      <c r="AC123" s="181">
        <f t="shared" ref="AC123:AD123" si="42">SUM(AC107:AC122)</f>
        <v>4</v>
      </c>
      <c r="AD123" s="182">
        <f t="shared" si="42"/>
        <v>0</v>
      </c>
      <c r="AE123" s="168">
        <f>M123-J123</f>
        <v>-227.93209862367576</v>
      </c>
      <c r="AF123" s="141">
        <f>M123/J123</f>
        <v>0.88603395068816215</v>
      </c>
      <c r="AG123" s="292"/>
    </row>
    <row r="125" spans="1:33">
      <c r="AA125" s="289" t="s">
        <v>161</v>
      </c>
      <c r="AB125" s="289"/>
    </row>
    <row r="126" spans="1:33">
      <c r="AA126" s="289" t="s">
        <v>162</v>
      </c>
      <c r="AB126" s="289"/>
    </row>
    <row r="127" spans="1:33">
      <c r="AA127" s="289" t="s">
        <v>163</v>
      </c>
      <c r="AB127" s="289"/>
    </row>
    <row r="128" spans="1:33">
      <c r="AA128" s="289" t="s">
        <v>164</v>
      </c>
      <c r="AB128" s="289"/>
    </row>
    <row r="129" spans="27:28">
      <c r="AA129" s="289" t="s">
        <v>165</v>
      </c>
      <c r="AB129" s="289"/>
    </row>
    <row r="130" spans="27:28">
      <c r="AA130" s="289" t="s">
        <v>166</v>
      </c>
      <c r="AB130" s="289"/>
    </row>
    <row r="131" spans="27:28">
      <c r="AA131" s="289" t="s">
        <v>167</v>
      </c>
      <c r="AB131" s="289"/>
    </row>
    <row r="132" spans="27:28">
      <c r="AA132" s="289" t="s">
        <v>168</v>
      </c>
      <c r="AB132" s="289"/>
    </row>
    <row r="133" spans="27:28">
      <c r="AA133" s="289" t="s">
        <v>169</v>
      </c>
      <c r="AB133" s="289"/>
    </row>
    <row r="134" spans="27:28">
      <c r="AA134" s="289" t="s">
        <v>170</v>
      </c>
      <c r="AB134" s="289"/>
    </row>
    <row r="135" spans="27:28">
      <c r="AA135" s="289" t="s">
        <v>171</v>
      </c>
      <c r="AB135" s="289"/>
    </row>
    <row r="136" spans="27:28">
      <c r="AA136" s="289" t="s">
        <v>172</v>
      </c>
      <c r="AB136" s="289"/>
    </row>
    <row r="137" spans="27:28">
      <c r="AA137" s="289" t="s">
        <v>173</v>
      </c>
      <c r="AB137" s="289"/>
    </row>
  </sheetData>
  <dataConsolidate/>
  <mergeCells count="306">
    <mergeCell ref="AA137:AB137"/>
    <mergeCell ref="AA131:AB131"/>
    <mergeCell ref="AA132:AB132"/>
    <mergeCell ref="AA133:AB133"/>
    <mergeCell ref="AA134:AB134"/>
    <mergeCell ref="AA135:AB135"/>
    <mergeCell ref="AA136:AB136"/>
    <mergeCell ref="AA125:AB125"/>
    <mergeCell ref="AA126:AB126"/>
    <mergeCell ref="AA127:AB127"/>
    <mergeCell ref="AA128:AB128"/>
    <mergeCell ref="AA129:AB129"/>
    <mergeCell ref="AA130:AB130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21:D121"/>
    <mergeCell ref="AA121:AB121"/>
    <mergeCell ref="C122:D122"/>
    <mergeCell ref="AA122:AB122"/>
    <mergeCell ref="C123:D123"/>
    <mergeCell ref="AA123:AB123"/>
    <mergeCell ref="C118:D118"/>
    <mergeCell ref="AA118:AB118"/>
    <mergeCell ref="C119:D119"/>
    <mergeCell ref="AA119:AB119"/>
    <mergeCell ref="C120:D120"/>
    <mergeCell ref="AA120:AB120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AA114:AB114"/>
    <mergeCell ref="C115:D115"/>
    <mergeCell ref="AA115:AB115"/>
    <mergeCell ref="C116:D116"/>
    <mergeCell ref="AA116:AB116"/>
    <mergeCell ref="C117:D117"/>
    <mergeCell ref="AA117:AB117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23">
    <cfRule type="cellIs" dxfId="127" priority="2" operator="greaterThan">
      <formula>0</formula>
    </cfRule>
  </conditionalFormatting>
  <conditionalFormatting sqref="P5:P123 AE5:AE123">
    <cfRule type="cellIs" dxfId="126" priority="5" operator="lessThan">
      <formula>0</formula>
    </cfRule>
  </conditionalFormatting>
  <conditionalFormatting sqref="Q5:Q123 AF5:AF123">
    <cfRule type="cellIs" dxfId="125" priority="3" operator="greaterThan">
      <formula>1</formula>
    </cfRule>
    <cfRule type="cellIs" dxfId="124" priority="4" operator="lessThan">
      <formula>0.8</formula>
    </cfRule>
  </conditionalFormatting>
  <conditionalFormatting sqref="AG5 R5:R123">
    <cfRule type="cellIs" dxfId="123" priority="6" operator="lessThan">
      <formula>0.8</formula>
    </cfRule>
  </conditionalFormatting>
  <conditionalFormatting sqref="AG22">
    <cfRule type="cellIs" dxfId="122" priority="10" operator="lessThan">
      <formula>0.8</formula>
    </cfRule>
  </conditionalFormatting>
  <conditionalFormatting sqref="AG37">
    <cfRule type="cellIs" dxfId="121" priority="9" operator="lessThan">
      <formula>0.8</formula>
    </cfRule>
  </conditionalFormatting>
  <conditionalFormatting sqref="AG39:AG74">
    <cfRule type="cellIs" dxfId="120" priority="7" operator="lessThan">
      <formula>0.8</formula>
    </cfRule>
  </conditionalFormatting>
  <conditionalFormatting sqref="AG80:AG88">
    <cfRule type="cellIs" dxfId="119" priority="8" operator="lessThan">
      <formula>0.8</formula>
    </cfRule>
  </conditionalFormatting>
  <conditionalFormatting sqref="AG90:AG123">
    <cfRule type="cellIs" dxfId="118" priority="1" operator="lessThan">
      <formula>0.8</formula>
    </cfRule>
  </conditionalFormatting>
  <dataValidations count="1">
    <dataValidation type="list" allowBlank="1" showInputMessage="1" showErrorMessage="1" sqref="AA5:AB123" xr:uid="{1B5EE9B2-A476-490D-AC14-87CCC9D5900C}">
      <formula1>$AA$125:$AA$137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A03FB-A0C3-486D-9AC9-3A62A06AE607}">
  <sheetPr>
    <tabColor theme="8" tint="0.59999389629810485"/>
  </sheetPr>
  <dimension ref="B1:AR42"/>
  <sheetViews>
    <sheetView zoomScale="70" zoomScaleNormal="70" workbookViewId="0">
      <selection activeCell="R21" sqref="R21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6" t="s">
        <v>0</v>
      </c>
      <c r="C1" s="276"/>
      <c r="D1" s="276"/>
      <c r="E1" s="276"/>
      <c r="F1" s="276"/>
      <c r="G1" s="276"/>
      <c r="H1" s="276"/>
      <c r="I1" s="276"/>
      <c r="J1" s="276"/>
      <c r="K1" s="1"/>
      <c r="L1" s="1"/>
      <c r="M1" s="1"/>
      <c r="N1" s="1"/>
      <c r="O1" s="1"/>
      <c r="P1" s="1"/>
    </row>
    <row r="2" spans="2:34" ht="27.75" customHeight="1">
      <c r="B2" s="277"/>
      <c r="C2" s="277"/>
      <c r="D2" s="277"/>
      <c r="E2" s="277"/>
      <c r="F2" s="277"/>
      <c r="G2" s="277"/>
      <c r="H2" s="277"/>
      <c r="I2" s="277"/>
      <c r="J2" s="277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8" t="s">
        <v>232</v>
      </c>
      <c r="D3" s="279"/>
      <c r="E3" s="3" t="s">
        <v>2</v>
      </c>
      <c r="F3" s="280">
        <f>'0105(18度C)'!D1+'0105(4度C)'!D1</f>
        <v>168851</v>
      </c>
      <c r="G3" s="281"/>
      <c r="H3" s="3" t="s">
        <v>3</v>
      </c>
      <c r="I3" s="282">
        <f>'0105(18度C)'!F1+'0105(4度C)'!F1</f>
        <v>5215558.0499999989</v>
      </c>
      <c r="J3" s="283"/>
      <c r="K3" s="4"/>
      <c r="L3" s="5"/>
      <c r="M3" s="1"/>
      <c r="N3" s="1"/>
      <c r="O3" s="1"/>
      <c r="P3" s="1"/>
    </row>
    <row r="4" spans="2:34" ht="28.5" customHeight="1">
      <c r="B4" s="284" t="s">
        <v>4</v>
      </c>
      <c r="C4" s="264" t="s">
        <v>5</v>
      </c>
      <c r="D4" s="265"/>
      <c r="E4" s="287" t="s">
        <v>6</v>
      </c>
      <c r="F4" s="288"/>
      <c r="G4" s="287" t="s">
        <v>7</v>
      </c>
      <c r="H4" s="288"/>
      <c r="I4" s="287" t="s">
        <v>8</v>
      </c>
      <c r="J4" s="288"/>
      <c r="K4" s="260" t="s">
        <v>9</v>
      </c>
      <c r="L4" s="261"/>
      <c r="M4" s="260" t="s">
        <v>10</v>
      </c>
      <c r="N4" s="261"/>
      <c r="O4" s="262" t="s">
        <v>11</v>
      </c>
      <c r="P4" s="263"/>
      <c r="Q4" s="263" t="s">
        <v>12</v>
      </c>
      <c r="R4" s="263"/>
    </row>
    <row r="5" spans="2:34" ht="28.5" customHeight="1">
      <c r="B5" s="285"/>
      <c r="C5" s="264" t="s">
        <v>13</v>
      </c>
      <c r="D5" s="265"/>
      <c r="E5" s="266" t="s">
        <v>14</v>
      </c>
      <c r="F5" s="267"/>
      <c r="G5" s="268" t="s">
        <v>15</v>
      </c>
      <c r="H5" s="269"/>
      <c r="I5" s="270" t="s">
        <v>16</v>
      </c>
      <c r="J5" s="271"/>
      <c r="K5" s="272" t="s">
        <v>17</v>
      </c>
      <c r="L5" s="273"/>
      <c r="M5" s="274" t="s">
        <v>18</v>
      </c>
      <c r="N5" s="275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5"/>
      <c r="C6" s="264" t="s">
        <v>22</v>
      </c>
      <c r="D6" s="265"/>
      <c r="E6" s="256">
        <f>AVERAGE(D14:O14,D32:X32)</f>
        <v>502.95778604487498</v>
      </c>
      <c r="F6" s="257" t="e">
        <f>AVERAGE(#REF!,D14:K14)</f>
        <v>#REF!</v>
      </c>
      <c r="G6" s="258">
        <f>AVERAGE(D14:K14)</f>
        <v>195.24244447538899</v>
      </c>
      <c r="H6" s="259"/>
      <c r="I6" s="258">
        <f>AVERAGE(L14:O14)</f>
        <v>96.103896103896105</v>
      </c>
      <c r="J6" s="259"/>
      <c r="K6" s="258">
        <f>AVERAGE(D32:O32)</f>
        <v>703.4</v>
      </c>
      <c r="L6" s="259"/>
      <c r="M6" s="258">
        <f>AVERAGE(P32:X32)</f>
        <v>772.97246963562759</v>
      </c>
      <c r="N6" s="259"/>
      <c r="O6" s="390">
        <f>'0105(4度C)'!Y2</f>
        <v>0</v>
      </c>
      <c r="P6" s="392">
        <f>'0105(4度C)'!Z2</f>
        <v>0</v>
      </c>
      <c r="Q6" s="391">
        <f>'0105(4度C)'!AC2</f>
        <v>37</v>
      </c>
      <c r="R6" s="392">
        <f>'0105(4度C)'!AD2</f>
        <v>0</v>
      </c>
    </row>
    <row r="7" spans="2:34" ht="28.5" customHeight="1">
      <c r="B7" s="285"/>
      <c r="C7" s="250" t="s">
        <v>23</v>
      </c>
      <c r="D7" s="251"/>
      <c r="E7" s="252">
        <f>AVERAGE(D15:O15,D33:X33)</f>
        <v>444.34559902025546</v>
      </c>
      <c r="F7" s="253" t="e">
        <f>AVERAGE(#REF!,D15:K15)</f>
        <v>#REF!</v>
      </c>
      <c r="G7" s="254">
        <f>AVERAGE(D15:K15)</f>
        <v>175.39932316338903</v>
      </c>
      <c r="H7" s="255"/>
      <c r="I7" s="254">
        <f>AVERAGE(L15:O15)</f>
        <v>85.181686201042282</v>
      </c>
      <c r="J7" s="255"/>
      <c r="K7" s="254">
        <f>AVERAGE(D33:O33)</f>
        <v>621.4298610616172</v>
      </c>
      <c r="L7" s="255"/>
      <c r="M7" s="254">
        <f>AVERAGE(P33:X33)</f>
        <v>679.87317796344541</v>
      </c>
      <c r="N7" s="255"/>
      <c r="O7" s="390"/>
      <c r="P7" s="392"/>
      <c r="Q7" s="391"/>
      <c r="R7" s="392"/>
    </row>
    <row r="8" spans="2:34" ht="28.5" customHeight="1">
      <c r="B8" s="286"/>
      <c r="C8" s="250" t="s">
        <v>24</v>
      </c>
      <c r="D8" s="251"/>
      <c r="E8" s="248">
        <f>AVERAGE(D16:O16,D34:X34)</f>
        <v>0.88463824976640426</v>
      </c>
      <c r="F8" s="249" t="e">
        <f>AVERAGE(D16:K16,#REF!)</f>
        <v>#REF!</v>
      </c>
      <c r="G8" s="238">
        <f>AVERAGE(D16:K16)</f>
        <v>0.89128458473750771</v>
      </c>
      <c r="H8" s="239"/>
      <c r="I8" s="238">
        <f>AVERAGE(L16:O16)</f>
        <v>0.88633289329393472</v>
      </c>
      <c r="J8" s="239"/>
      <c r="K8" s="238">
        <f>AVERAGE(D34:O34)</f>
        <v>0.88366579335743489</v>
      </c>
      <c r="L8" s="239"/>
      <c r="M8" s="238">
        <f>AVERAGE(P34:X34)</f>
        <v>0.87828651379325784</v>
      </c>
      <c r="N8" s="239"/>
      <c r="O8" s="390"/>
      <c r="P8" s="392"/>
      <c r="Q8" s="391"/>
      <c r="R8" s="392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36" t="s">
        <v>26</v>
      </c>
      <c r="C11" s="237"/>
      <c r="D11" s="240" t="s">
        <v>27</v>
      </c>
      <c r="E11" s="241"/>
      <c r="F11" s="241"/>
      <c r="G11" s="241"/>
      <c r="H11" s="241"/>
      <c r="I11" s="241"/>
      <c r="J11" s="241"/>
      <c r="K11" s="241"/>
      <c r="L11" s="242" t="s">
        <v>28</v>
      </c>
      <c r="M11" s="243"/>
      <c r="N11" s="243"/>
      <c r="O11" s="244"/>
    </row>
    <row r="12" spans="2:34" ht="17.25" customHeight="1">
      <c r="B12" s="230" t="s">
        <v>29</v>
      </c>
      <c r="C12" s="231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1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Z13" s="25"/>
      <c r="AA13" s="25"/>
      <c r="AB13" s="25"/>
      <c r="AC13" s="25"/>
      <c r="AD13" s="25"/>
      <c r="AE13" s="25"/>
    </row>
    <row r="14" spans="2:34" ht="40.15" customHeight="1">
      <c r="B14" s="233" t="s">
        <v>40</v>
      </c>
      <c r="C14" s="26" t="s">
        <v>41</v>
      </c>
      <c r="D14" s="27" t="s">
        <v>42</v>
      </c>
      <c r="E14" s="28">
        <v>81.818181818181813</v>
      </c>
      <c r="F14" s="28">
        <v>97.560975609756099</v>
      </c>
      <c r="G14" s="28">
        <v>86.956521739130437</v>
      </c>
      <c r="H14" s="28">
        <v>109.87654320987654</v>
      </c>
      <c r="I14" s="28">
        <v>600</v>
      </c>
      <c r="J14" s="28" t="s">
        <v>42</v>
      </c>
      <c r="K14" s="29" t="s">
        <v>42</v>
      </c>
      <c r="L14" s="27" t="s">
        <v>42</v>
      </c>
      <c r="M14" s="30">
        <v>101.2987012987013</v>
      </c>
      <c r="N14" s="28" t="s">
        <v>42</v>
      </c>
      <c r="O14" s="31">
        <v>90.909090909090907</v>
      </c>
      <c r="Q14" s="32"/>
      <c r="R14" s="32"/>
      <c r="S14" s="32"/>
      <c r="T14" s="32"/>
      <c r="Z14" s="32"/>
      <c r="AA14" s="32"/>
      <c r="AB14" s="32"/>
      <c r="AC14" s="32"/>
      <c r="AD14" s="25"/>
      <c r="AE14" s="25"/>
    </row>
    <row r="15" spans="2:34" ht="39.6" customHeight="1">
      <c r="B15" s="233"/>
      <c r="C15" s="33" t="s">
        <v>43</v>
      </c>
      <c r="D15" s="34" t="s">
        <v>42</v>
      </c>
      <c r="E15" s="35">
        <v>72.881805989104791</v>
      </c>
      <c r="F15" s="35">
        <v>86.444718314980037</v>
      </c>
      <c r="G15" s="35">
        <v>77.108091503578066</v>
      </c>
      <c r="H15" s="35">
        <v>97.551247321111092</v>
      </c>
      <c r="I15" s="35">
        <v>543.01075268817112</v>
      </c>
      <c r="J15" s="35" t="s">
        <v>42</v>
      </c>
      <c r="K15" s="36" t="s">
        <v>42</v>
      </c>
      <c r="L15" s="34" t="s">
        <v>42</v>
      </c>
      <c r="M15" s="37">
        <v>89.816388262894549</v>
      </c>
      <c r="N15" s="35" t="s">
        <v>42</v>
      </c>
      <c r="O15" s="38">
        <v>80.546984139190002</v>
      </c>
      <c r="Q15" s="39"/>
      <c r="R15" s="39"/>
      <c r="S15" s="39"/>
      <c r="T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33"/>
      <c r="C16" s="41" t="s">
        <v>44</v>
      </c>
      <c r="D16" s="42" t="s">
        <v>42</v>
      </c>
      <c r="E16" s="43">
        <f t="shared" ref="E16:I16" si="0">E15/E14</f>
        <v>0.8907776287557253</v>
      </c>
      <c r="F16" s="43">
        <f t="shared" si="0"/>
        <v>0.88605836272854532</v>
      </c>
      <c r="G16" s="43">
        <f t="shared" si="0"/>
        <v>0.88674305229114769</v>
      </c>
      <c r="H16" s="43">
        <f t="shared" si="0"/>
        <v>0.88782595876516834</v>
      </c>
      <c r="I16" s="43">
        <f t="shared" si="0"/>
        <v>0.9050179211469519</v>
      </c>
      <c r="J16" s="43" t="s">
        <v>42</v>
      </c>
      <c r="K16" s="44" t="s">
        <v>42</v>
      </c>
      <c r="L16" s="42" t="s">
        <v>42</v>
      </c>
      <c r="M16" s="45">
        <f t="shared" ref="M16" si="1">M15/M14</f>
        <v>0.88664896105677948</v>
      </c>
      <c r="N16" s="43" t="s">
        <v>42</v>
      </c>
      <c r="O16" s="46">
        <f t="shared" ref="O16" si="2">O15/O14</f>
        <v>0.88601682553109007</v>
      </c>
      <c r="Q16" s="32"/>
      <c r="R16" s="32"/>
      <c r="S16" s="32"/>
      <c r="T16" s="32"/>
      <c r="Z16" s="32"/>
      <c r="AA16" s="32"/>
      <c r="AB16" s="32"/>
      <c r="AC16" s="32"/>
      <c r="AD16" s="32"/>
      <c r="AE16" s="32"/>
    </row>
    <row r="17" spans="2:44" ht="17.25" customHeight="1">
      <c r="B17" s="232" t="s">
        <v>45</v>
      </c>
      <c r="C17" s="13" t="s">
        <v>46</v>
      </c>
      <c r="D17" s="47" t="s">
        <v>42</v>
      </c>
      <c r="E17" s="48">
        <v>0.20833333333333334</v>
      </c>
      <c r="F17" s="48">
        <v>0.29197916666666668</v>
      </c>
      <c r="G17" s="48">
        <v>0.29184027777777777</v>
      </c>
      <c r="H17" s="48">
        <v>0.29166666666666669</v>
      </c>
      <c r="I17" s="48">
        <v>0.31138888888888888</v>
      </c>
      <c r="J17" s="48" t="s">
        <v>42</v>
      </c>
      <c r="K17" s="48" t="s">
        <v>42</v>
      </c>
      <c r="L17" s="47" t="s">
        <v>42</v>
      </c>
      <c r="M17" s="49">
        <v>0.70853009259259259</v>
      </c>
      <c r="N17" s="48" t="s">
        <v>42</v>
      </c>
      <c r="O17" s="50">
        <v>0.70833333333333337</v>
      </c>
      <c r="Q17" s="25"/>
      <c r="R17" s="25"/>
      <c r="S17" s="25"/>
      <c r="T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7" t="s">
        <v>42</v>
      </c>
      <c r="E18" s="48">
        <v>0.65297453703703701</v>
      </c>
      <c r="F18" s="48">
        <v>0.47361111111111109</v>
      </c>
      <c r="G18" s="48">
        <v>0.58125000000000004</v>
      </c>
      <c r="H18" s="48">
        <v>0.58076388888888886</v>
      </c>
      <c r="I18" s="48">
        <v>0.32430555555555557</v>
      </c>
      <c r="J18" s="48" t="s">
        <v>42</v>
      </c>
      <c r="K18" s="48" t="s">
        <v>42</v>
      </c>
      <c r="L18" s="47" t="s">
        <v>42</v>
      </c>
      <c r="M18" s="49">
        <v>0.8618055555555556</v>
      </c>
      <c r="N18" s="48" t="s">
        <v>42</v>
      </c>
      <c r="O18" s="50">
        <v>0.88402777777777775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4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9"/>
      <c r="R19" s="9"/>
      <c r="S19" s="9"/>
      <c r="T19" s="9"/>
      <c r="U19" s="9"/>
      <c r="V19" s="9"/>
      <c r="W19" s="9"/>
      <c r="X19" s="9"/>
      <c r="Y19" s="9"/>
      <c r="Z19" s="192"/>
      <c r="AA19" s="192"/>
      <c r="AB19" s="192"/>
      <c r="AC19" s="192"/>
      <c r="AD19" s="192"/>
      <c r="AE19" s="192"/>
      <c r="AF19" s="192"/>
      <c r="AG19" s="192"/>
      <c r="AH19" s="192"/>
      <c r="AI19" s="192"/>
      <c r="AJ19" s="192"/>
      <c r="AK19" s="192"/>
      <c r="AL19" s="192"/>
      <c r="AM19" s="192"/>
      <c r="AN19" s="192"/>
      <c r="AO19" s="25"/>
      <c r="AP19" s="25"/>
      <c r="AQ19" s="25"/>
      <c r="AR19" s="25"/>
    </row>
    <row r="20" spans="2:44" ht="17.25" customHeight="1">
      <c r="B20" s="235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9"/>
      <c r="R20" s="9"/>
      <c r="S20" s="9"/>
      <c r="T20" s="9"/>
      <c r="U20" s="9"/>
      <c r="V20" s="9"/>
      <c r="W20" s="9"/>
      <c r="X20" s="9"/>
      <c r="Y20" s="9"/>
      <c r="Z20" s="192"/>
      <c r="AA20" s="192"/>
      <c r="AB20" s="192"/>
      <c r="AC20" s="192"/>
      <c r="AD20" s="192"/>
      <c r="AE20" s="192"/>
      <c r="AF20" s="192"/>
      <c r="AG20" s="192"/>
      <c r="AH20" s="192"/>
      <c r="AI20" s="192"/>
      <c r="AJ20" s="192"/>
      <c r="AK20" s="192"/>
      <c r="AL20" s="192"/>
      <c r="AM20" s="192"/>
      <c r="AN20" s="192"/>
      <c r="AO20" s="25"/>
      <c r="AP20" s="25"/>
      <c r="AQ20" s="25"/>
      <c r="AR20" s="25"/>
    </row>
    <row r="21" spans="2:44" ht="17.25" customHeight="1">
      <c r="B21" s="234" t="s">
        <v>51</v>
      </c>
      <c r="C21" s="51" t="s">
        <v>49</v>
      </c>
      <c r="D21" s="54"/>
      <c r="E21" s="52">
        <v>10</v>
      </c>
      <c r="F21" s="52">
        <v>5</v>
      </c>
      <c r="G21" s="52">
        <v>6</v>
      </c>
      <c r="H21" s="52">
        <v>7</v>
      </c>
      <c r="I21" s="52"/>
      <c r="J21" s="52"/>
      <c r="K21" s="53"/>
      <c r="L21" s="54"/>
      <c r="M21" s="55">
        <v>5</v>
      </c>
      <c r="N21" s="52"/>
      <c r="O21" s="56">
        <v>4</v>
      </c>
      <c r="Q21" s="9"/>
      <c r="R21" s="9"/>
      <c r="S21" s="9"/>
      <c r="T21" s="9"/>
      <c r="U21" s="9"/>
      <c r="V21" s="9"/>
      <c r="W21" s="9"/>
      <c r="X21" s="9"/>
      <c r="Y21" s="9"/>
      <c r="Z21" s="192"/>
      <c r="AA21" s="192"/>
      <c r="AB21" s="192"/>
      <c r="AC21" s="192"/>
      <c r="AD21" s="192"/>
      <c r="AE21" s="192"/>
      <c r="AF21" s="192"/>
      <c r="AG21" s="192"/>
      <c r="AH21" s="192"/>
      <c r="AI21" s="192"/>
      <c r="AJ21" s="192"/>
      <c r="AK21" s="192"/>
      <c r="AL21" s="192"/>
      <c r="AM21" s="192"/>
      <c r="AN21" s="192"/>
      <c r="AO21" s="25"/>
      <c r="AP21" s="25"/>
      <c r="AQ21" s="25"/>
      <c r="AR21" s="25"/>
    </row>
    <row r="22" spans="2:44" ht="17.25" customHeight="1">
      <c r="B22" s="235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U22" s="9"/>
      <c r="V22" s="9"/>
      <c r="W22" s="9"/>
      <c r="X22" s="9"/>
      <c r="Y22" s="9"/>
      <c r="Z22" s="192"/>
      <c r="AA22" s="192"/>
      <c r="AB22" s="192"/>
      <c r="AC22" s="192"/>
      <c r="AD22" s="192"/>
      <c r="AE22" s="192"/>
      <c r="AF22" s="192"/>
      <c r="AG22" s="192"/>
      <c r="AH22" s="192"/>
      <c r="AI22" s="192"/>
      <c r="AJ22" s="192"/>
      <c r="AK22" s="192"/>
      <c r="AL22" s="192"/>
      <c r="AM22" s="192"/>
      <c r="AN22" s="192"/>
      <c r="AO22" s="25"/>
      <c r="AP22" s="25"/>
      <c r="AQ22" s="25"/>
      <c r="AR22" s="25"/>
    </row>
    <row r="23" spans="2:44" ht="17.25" customHeight="1">
      <c r="B23" s="230" t="s">
        <v>53</v>
      </c>
      <c r="C23" s="231"/>
      <c r="D23" s="57" t="s">
        <v>42</v>
      </c>
      <c r="E23" s="58">
        <v>22</v>
      </c>
      <c r="F23" s="58">
        <v>20.5</v>
      </c>
      <c r="G23" s="58">
        <v>23</v>
      </c>
      <c r="H23" s="58">
        <v>20.25</v>
      </c>
      <c r="I23" s="58">
        <v>6</v>
      </c>
      <c r="J23" s="58" t="s">
        <v>42</v>
      </c>
      <c r="K23" s="59" t="s">
        <v>42</v>
      </c>
      <c r="L23" s="57" t="s">
        <v>42</v>
      </c>
      <c r="M23" s="60">
        <v>19.25</v>
      </c>
      <c r="N23" s="58" t="s">
        <v>42</v>
      </c>
      <c r="O23" s="61">
        <v>22</v>
      </c>
      <c r="W23" s="192"/>
    </row>
    <row r="24" spans="2:44" ht="17.25" customHeight="1">
      <c r="B24" s="220" t="s">
        <v>54</v>
      </c>
      <c r="C24" s="221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20" t="s">
        <v>59</v>
      </c>
      <c r="C25" s="221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22" t="s">
        <v>60</v>
      </c>
      <c r="C26" s="223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36" t="s">
        <v>26</v>
      </c>
      <c r="C29" s="237"/>
      <c r="D29" s="224" t="s">
        <v>64</v>
      </c>
      <c r="E29" s="225"/>
      <c r="F29" s="225"/>
      <c r="G29" s="225"/>
      <c r="H29" s="225"/>
      <c r="I29" s="225"/>
      <c r="J29" s="225"/>
      <c r="K29" s="225"/>
      <c r="L29" s="225"/>
      <c r="M29" s="225"/>
      <c r="N29" s="225"/>
      <c r="O29" s="226"/>
      <c r="P29" s="227" t="s">
        <v>65</v>
      </c>
      <c r="Q29" s="228"/>
      <c r="R29" s="228"/>
      <c r="S29" s="228"/>
      <c r="T29" s="228"/>
      <c r="U29" s="228"/>
      <c r="V29" s="228"/>
      <c r="W29" s="228"/>
      <c r="X29" s="229"/>
    </row>
    <row r="30" spans="2:44" ht="17.25" customHeight="1">
      <c r="B30" s="230" t="s">
        <v>29</v>
      </c>
      <c r="C30" s="231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30"/>
      <c r="C31" s="231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33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248.66666666666669</v>
      </c>
      <c r="H32" s="28">
        <v>433.33333333333331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1150</v>
      </c>
      <c r="O32" s="28">
        <v>860</v>
      </c>
      <c r="P32" s="27">
        <v>252.63157894736841</v>
      </c>
      <c r="Q32" s="28" t="s">
        <v>42</v>
      </c>
      <c r="R32" s="28" t="s">
        <v>42</v>
      </c>
      <c r="S32" s="28" t="s">
        <v>42</v>
      </c>
      <c r="T32" s="28">
        <v>768</v>
      </c>
      <c r="U32" s="28" t="s">
        <v>42</v>
      </c>
      <c r="V32" s="28">
        <v>825</v>
      </c>
      <c r="W32" s="28">
        <v>969.23076923076928</v>
      </c>
      <c r="X32" s="31">
        <v>1050</v>
      </c>
    </row>
    <row r="33" spans="2:24" ht="39.6" customHeight="1">
      <c r="B33" s="233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217.19722260806719</v>
      </c>
      <c r="H33" s="35">
        <v>386.17949821910798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737.14058297618737</v>
      </c>
      <c r="N33" s="35">
        <v>1002.7394644076185</v>
      </c>
      <c r="O33" s="35">
        <v>763.89253709710476</v>
      </c>
      <c r="P33" s="34">
        <v>219.34298325649723</v>
      </c>
      <c r="Q33" s="35" t="s">
        <v>42</v>
      </c>
      <c r="R33" s="35" t="s">
        <v>42</v>
      </c>
      <c r="S33" s="35" t="s">
        <v>42</v>
      </c>
      <c r="T33" s="35">
        <v>684.26360602021862</v>
      </c>
      <c r="U33" s="35" t="s">
        <v>42</v>
      </c>
      <c r="V33" s="35">
        <v>720.36094421367386</v>
      </c>
      <c r="W33" s="35">
        <v>859.46277796643642</v>
      </c>
      <c r="X33" s="38">
        <v>915.93557836040122</v>
      </c>
    </row>
    <row r="34" spans="2:24" ht="40.15" customHeight="1">
      <c r="B34" s="233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0.87344727590375537</v>
      </c>
      <c r="H34" s="43">
        <f>H33/H32</f>
        <v>0.89118345742871075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0.89350373694083318</v>
      </c>
      <c r="N34" s="43">
        <f>N33/N32</f>
        <v>0.87194736035445086</v>
      </c>
      <c r="O34" s="43">
        <f>O33/O32</f>
        <v>0.88824713615942419</v>
      </c>
      <c r="P34" s="42">
        <f>P33/P32</f>
        <v>0.86823264205696826</v>
      </c>
      <c r="Q34" s="43" t="s">
        <v>42</v>
      </c>
      <c r="R34" s="43" t="s">
        <v>42</v>
      </c>
      <c r="S34" s="43" t="s">
        <v>42</v>
      </c>
      <c r="T34" s="43">
        <f>T33/T32</f>
        <v>0.89096823700549299</v>
      </c>
      <c r="U34" s="43" t="s">
        <v>42</v>
      </c>
      <c r="V34" s="43">
        <f>V33/V32</f>
        <v>0.87316478086505922</v>
      </c>
      <c r="W34" s="43">
        <f>W33/W32</f>
        <v>0.88674731060029155</v>
      </c>
      <c r="X34" s="46">
        <f>X33/X32</f>
        <v>0.87231959843847739</v>
      </c>
    </row>
    <row r="35" spans="2:24" ht="17.25" customHeight="1">
      <c r="B35" s="232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0.32777777777777778</v>
      </c>
      <c r="H35" s="48">
        <v>0.25031249999999999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0.20842592592592593</v>
      </c>
      <c r="N35" s="48">
        <v>0.25013888888888891</v>
      </c>
      <c r="O35" s="48">
        <v>0.291875</v>
      </c>
      <c r="P35" s="47">
        <v>0.70862268518518523</v>
      </c>
      <c r="Q35" s="48" t="s">
        <v>42</v>
      </c>
      <c r="R35" s="48" t="s">
        <v>42</v>
      </c>
      <c r="S35" s="48" t="s">
        <v>42</v>
      </c>
      <c r="T35" s="48">
        <v>0.70833333333333337</v>
      </c>
      <c r="U35" s="48" t="s">
        <v>42</v>
      </c>
      <c r="V35" s="48">
        <v>0.7086689814814815</v>
      </c>
      <c r="W35" s="48">
        <v>0.70840277777777783</v>
      </c>
      <c r="X35" s="50">
        <v>0.70859953703703704</v>
      </c>
    </row>
    <row r="36" spans="2:24" ht="17.25" customHeight="1">
      <c r="B36" s="230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0.53472222222222221</v>
      </c>
      <c r="H36" s="48">
        <v>0.2933101851851852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0.4465277777777778</v>
      </c>
      <c r="N36" s="48">
        <v>0.48356481481481484</v>
      </c>
      <c r="O36" s="48">
        <v>0.43819444444444444</v>
      </c>
      <c r="P36" s="47">
        <v>0.8091666666666667</v>
      </c>
      <c r="Q36" s="48" t="s">
        <v>42</v>
      </c>
      <c r="R36" s="48" t="s">
        <v>42</v>
      </c>
      <c r="S36" s="48" t="s">
        <v>42</v>
      </c>
      <c r="T36" s="48">
        <v>0.96616898148148145</v>
      </c>
      <c r="U36" s="48" t="s">
        <v>42</v>
      </c>
      <c r="V36" s="48">
        <v>0.95652777777777775</v>
      </c>
      <c r="W36" s="48">
        <v>0.99606481481481479</v>
      </c>
      <c r="X36" s="50">
        <v>0.99533564814814812</v>
      </c>
    </row>
    <row r="37" spans="2:24" ht="17.25" customHeight="1">
      <c r="B37" s="230" t="s">
        <v>53</v>
      </c>
      <c r="C37" s="231"/>
      <c r="D37" s="58" t="s">
        <v>42</v>
      </c>
      <c r="E37" s="58" t="s">
        <v>42</v>
      </c>
      <c r="F37" s="58" t="s">
        <v>42</v>
      </c>
      <c r="G37" s="58">
        <v>12.5</v>
      </c>
      <c r="H37" s="58">
        <v>6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4</v>
      </c>
      <c r="N37" s="58">
        <v>3</v>
      </c>
      <c r="O37" s="58">
        <v>3.75</v>
      </c>
      <c r="P37" s="57">
        <v>14.25</v>
      </c>
      <c r="Q37" s="58" t="s">
        <v>42</v>
      </c>
      <c r="R37" s="58" t="s">
        <v>42</v>
      </c>
      <c r="S37" s="58" t="s">
        <v>42</v>
      </c>
      <c r="T37" s="58">
        <v>4.166666666666667</v>
      </c>
      <c r="U37" s="48" t="s">
        <v>42</v>
      </c>
      <c r="V37" s="58">
        <v>4</v>
      </c>
      <c r="W37" s="58">
        <v>3.25</v>
      </c>
      <c r="X37" s="61">
        <v>3.3333333333333335</v>
      </c>
    </row>
    <row r="38" spans="2:24" ht="17.25" customHeight="1">
      <c r="B38" s="220" t="s">
        <v>54</v>
      </c>
      <c r="C38" s="221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20" t="s">
        <v>59</v>
      </c>
      <c r="C39" s="221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22" t="s">
        <v>60</v>
      </c>
      <c r="C40" s="223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D5049-B2A4-4445-A74C-F849BC638ECB}">
  <sheetPr>
    <tabColor theme="8" tint="0.59999389629810485"/>
    <pageSetUpPr fitToPage="1"/>
  </sheetPr>
  <dimension ref="A1:AC188"/>
  <sheetViews>
    <sheetView zoomScale="85" zoomScaleNormal="85" workbookViewId="0">
      <pane ySplit="4" topLeftCell="A5" activePane="bottomLeft" state="frozen"/>
      <selection activeCell="R39" sqref="R39:R55"/>
      <selection pane="bottomLeft" activeCell="R39" sqref="R39:R55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SUM(F5:F174)</f>
        <v>112889</v>
      </c>
      <c r="E1" s="88" t="s">
        <v>3</v>
      </c>
      <c r="F1" s="89">
        <f>SUM(G5:G174)</f>
        <v>2223339.6599999997</v>
      </c>
      <c r="G1" s="90" t="s">
        <v>84</v>
      </c>
      <c r="H1" s="91">
        <f>L21+L38+L55+L72+L89+L106+L123+L140+L157+L174</f>
        <v>58.25</v>
      </c>
      <c r="I1" s="345" t="s">
        <v>85</v>
      </c>
      <c r="J1" s="341"/>
      <c r="K1" s="361"/>
      <c r="L1" s="365" t="s">
        <v>86</v>
      </c>
      <c r="M1" s="366"/>
      <c r="N1" s="367"/>
      <c r="O1" s="341" t="s">
        <v>87</v>
      </c>
      <c r="P1" s="341"/>
      <c r="Q1" s="341"/>
      <c r="R1" s="342"/>
      <c r="S1" s="345" t="s">
        <v>88</v>
      </c>
      <c r="T1" s="341"/>
      <c r="U1" s="341"/>
      <c r="V1" s="341"/>
      <c r="W1" s="341"/>
      <c r="X1" s="342"/>
      <c r="Y1" s="341" t="s">
        <v>89</v>
      </c>
      <c r="Z1" s="341"/>
      <c r="AA1" s="345" t="s">
        <v>90</v>
      </c>
      <c r="AB1" s="347"/>
      <c r="AC1" s="348"/>
    </row>
    <row r="2" spans="1:29" ht="26.25" customHeight="1" thickBot="1">
      <c r="A2" s="354">
        <v>46027</v>
      </c>
      <c r="B2" s="355"/>
      <c r="C2" s="92" t="s">
        <v>40</v>
      </c>
      <c r="D2" s="93">
        <f>AVERAGE(N21,N38,N55,N72,N89,N106,N123,N140,N157,N174)</f>
        <v>650.65151951253131</v>
      </c>
      <c r="E2" s="93" t="s">
        <v>91</v>
      </c>
      <c r="F2" s="94">
        <f>F1/D1</f>
        <v>19.694918548308511</v>
      </c>
      <c r="G2" s="95" t="s">
        <v>92</v>
      </c>
      <c r="H2" s="96">
        <f>COUNT(H5:H174)</f>
        <v>5</v>
      </c>
      <c r="I2" s="362"/>
      <c r="J2" s="363"/>
      <c r="K2" s="364"/>
      <c r="L2" s="368"/>
      <c r="M2" s="343"/>
      <c r="N2" s="369"/>
      <c r="O2" s="343"/>
      <c r="P2" s="343"/>
      <c r="Q2" s="343"/>
      <c r="R2" s="344"/>
      <c r="S2" s="346"/>
      <c r="T2" s="343"/>
      <c r="U2" s="343"/>
      <c r="V2" s="343"/>
      <c r="W2" s="343"/>
      <c r="X2" s="344"/>
      <c r="Y2" s="343"/>
      <c r="Z2" s="343"/>
      <c r="AA2" s="349"/>
      <c r="AB2" s="350"/>
      <c r="AC2" s="351"/>
    </row>
    <row r="3" spans="1:29" ht="23.25" customHeight="1">
      <c r="A3" s="356" t="s">
        <v>93</v>
      </c>
      <c r="B3" s="358" t="s">
        <v>94</v>
      </c>
      <c r="C3" s="315" t="s">
        <v>95</v>
      </c>
      <c r="D3" s="315"/>
      <c r="E3" s="337" t="s">
        <v>96</v>
      </c>
      <c r="F3" s="315" t="s">
        <v>97</v>
      </c>
      <c r="G3" s="337" t="s">
        <v>98</v>
      </c>
      <c r="H3" s="339" t="s">
        <v>99</v>
      </c>
      <c r="I3" s="329" t="s">
        <v>100</v>
      </c>
      <c r="J3" s="325" t="s">
        <v>101</v>
      </c>
      <c r="K3" s="327" t="s">
        <v>40</v>
      </c>
      <c r="L3" s="352" t="s">
        <v>100</v>
      </c>
      <c r="M3" s="325" t="s">
        <v>101</v>
      </c>
      <c r="N3" s="327" t="s">
        <v>40</v>
      </c>
      <c r="O3" s="329" t="s">
        <v>100</v>
      </c>
      <c r="P3" s="331" t="s">
        <v>40</v>
      </c>
      <c r="Q3" s="333" t="s">
        <v>102</v>
      </c>
      <c r="R3" s="335" t="s">
        <v>103</v>
      </c>
      <c r="S3" s="314" t="s">
        <v>104</v>
      </c>
      <c r="T3" s="315"/>
      <c r="U3" s="316" t="s">
        <v>105</v>
      </c>
      <c r="V3" s="316" t="s">
        <v>106</v>
      </c>
      <c r="W3" s="315" t="s">
        <v>107</v>
      </c>
      <c r="X3" s="318"/>
      <c r="Y3" s="319" t="s">
        <v>108</v>
      </c>
      <c r="Z3" s="320"/>
      <c r="AA3" s="323" t="s">
        <v>101</v>
      </c>
      <c r="AB3" s="370" t="s">
        <v>102</v>
      </c>
      <c r="AC3" s="372" t="s">
        <v>109</v>
      </c>
    </row>
    <row r="4" spans="1:29" ht="17.25" customHeight="1" thickBot="1">
      <c r="A4" s="357"/>
      <c r="B4" s="359"/>
      <c r="C4" s="360"/>
      <c r="D4" s="360"/>
      <c r="E4" s="338"/>
      <c r="F4" s="360"/>
      <c r="G4" s="338"/>
      <c r="H4" s="340"/>
      <c r="I4" s="330"/>
      <c r="J4" s="326"/>
      <c r="K4" s="328"/>
      <c r="L4" s="353"/>
      <c r="M4" s="326"/>
      <c r="N4" s="328"/>
      <c r="O4" s="330"/>
      <c r="P4" s="332"/>
      <c r="Q4" s="334"/>
      <c r="R4" s="336"/>
      <c r="S4" s="68" t="s">
        <v>110</v>
      </c>
      <c r="T4" s="99" t="s">
        <v>111</v>
      </c>
      <c r="U4" s="317"/>
      <c r="V4" s="317"/>
      <c r="W4" s="99" t="s">
        <v>112</v>
      </c>
      <c r="X4" s="69" t="s">
        <v>113</v>
      </c>
      <c r="Y4" s="321"/>
      <c r="Z4" s="322"/>
      <c r="AA4" s="324"/>
      <c r="AB4" s="371"/>
      <c r="AC4" s="373"/>
    </row>
    <row r="5" spans="1:29" ht="15.75" customHeight="1">
      <c r="A5" s="311" t="s">
        <v>118</v>
      </c>
      <c r="B5" s="100" t="s">
        <v>114</v>
      </c>
      <c r="C5" s="304" t="s">
        <v>125</v>
      </c>
      <c r="D5" s="305"/>
      <c r="E5" s="101">
        <v>19.7</v>
      </c>
      <c r="F5" s="102">
        <v>609</v>
      </c>
      <c r="G5" s="103">
        <f t="shared" ref="G5:G10" si="0">E5*F5</f>
        <v>11997.3</v>
      </c>
      <c r="H5" s="26"/>
      <c r="I5" s="104">
        <v>6</v>
      </c>
      <c r="J5" s="105">
        <v>2500</v>
      </c>
      <c r="K5" s="106">
        <f t="shared" ref="K5:K10" si="1">J5/I5</f>
        <v>416.66666666666669</v>
      </c>
      <c r="L5" s="107">
        <v>6</v>
      </c>
      <c r="M5" s="105">
        <f t="shared" ref="M5:M10" si="2">F5/V5*60</f>
        <v>2255.5555555555593</v>
      </c>
      <c r="N5" s="106">
        <f t="shared" ref="N5:N10" si="3">M5/L5</f>
        <v>375.92592592592655</v>
      </c>
      <c r="O5" s="108">
        <f t="shared" ref="O5:O10" si="4">L5-I5</f>
        <v>0</v>
      </c>
      <c r="P5" s="109">
        <f t="shared" ref="P5:P10" si="5">N5-K5</f>
        <v>-40.740740740740137</v>
      </c>
      <c r="Q5" s="110">
        <f t="shared" ref="Q5:Q10" si="6">N5/K5</f>
        <v>0.9022222222222237</v>
      </c>
      <c r="R5" s="306">
        <f>Q21</f>
        <v>0.87344727590375537</v>
      </c>
      <c r="S5" s="47">
        <v>0.32777777777777778</v>
      </c>
      <c r="T5" s="48">
        <v>0.33902777777777776</v>
      </c>
      <c r="U5" s="111">
        <v>4.9999999999999822</v>
      </c>
      <c r="V5" s="112">
        <v>16.199999999999974</v>
      </c>
      <c r="W5" s="113"/>
      <c r="X5" s="116"/>
      <c r="Y5" s="309"/>
      <c r="Z5" s="310"/>
      <c r="AA5" s="115">
        <f t="shared" ref="AA5:AA10" si="7">M5-J5</f>
        <v>-244.44444444444071</v>
      </c>
      <c r="AB5" s="156">
        <f t="shared" ref="AB5:AB10" si="8">M5/J5</f>
        <v>0.9022222222222237</v>
      </c>
      <c r="AC5" s="290">
        <f>AB21</f>
        <v>0.87344727590375548</v>
      </c>
    </row>
    <row r="6" spans="1:29" ht="15.75" customHeight="1">
      <c r="A6" s="312"/>
      <c r="B6" s="100" t="s">
        <v>114</v>
      </c>
      <c r="C6" s="293" t="s">
        <v>115</v>
      </c>
      <c r="D6" s="294"/>
      <c r="E6" s="101">
        <v>29.85</v>
      </c>
      <c r="F6" s="102">
        <v>2066</v>
      </c>
      <c r="G6" s="103">
        <f t="shared" si="0"/>
        <v>61670.100000000006</v>
      </c>
      <c r="H6" s="26"/>
      <c r="I6" s="104">
        <v>17</v>
      </c>
      <c r="J6" s="105">
        <v>3600</v>
      </c>
      <c r="K6" s="106">
        <f t="shared" si="1"/>
        <v>211.76470588235293</v>
      </c>
      <c r="L6" s="107">
        <v>17</v>
      </c>
      <c r="M6" s="105">
        <f t="shared" si="2"/>
        <v>3118.4905660377312</v>
      </c>
      <c r="N6" s="106">
        <f t="shared" si="3"/>
        <v>183.44062153163125</v>
      </c>
      <c r="O6" s="108">
        <f t="shared" si="4"/>
        <v>0</v>
      </c>
      <c r="P6" s="109">
        <f t="shared" si="5"/>
        <v>-28.324084350721677</v>
      </c>
      <c r="Q6" s="110">
        <f t="shared" si="6"/>
        <v>0.86624737945492536</v>
      </c>
      <c r="R6" s="307"/>
      <c r="S6" s="47">
        <v>0.34322916666666664</v>
      </c>
      <c r="T6" s="48">
        <v>0.37083333333333335</v>
      </c>
      <c r="U6" s="111">
        <v>6.0499999999999865</v>
      </c>
      <c r="V6" s="112">
        <v>39.750000000000057</v>
      </c>
      <c r="W6" s="113"/>
      <c r="X6" s="116"/>
      <c r="Y6" s="295"/>
      <c r="Z6" s="296"/>
      <c r="AA6" s="117">
        <f t="shared" si="7"/>
        <v>-481.50943396226876</v>
      </c>
      <c r="AB6" s="110">
        <f t="shared" si="8"/>
        <v>0.86624737945492536</v>
      </c>
      <c r="AC6" s="291"/>
    </row>
    <row r="7" spans="1:29" ht="15.75" customHeight="1">
      <c r="A7" s="312"/>
      <c r="B7" s="100" t="s">
        <v>114</v>
      </c>
      <c r="C7" s="293" t="s">
        <v>116</v>
      </c>
      <c r="D7" s="294"/>
      <c r="E7" s="101">
        <v>29.52</v>
      </c>
      <c r="F7" s="102">
        <v>1930</v>
      </c>
      <c r="G7" s="103">
        <f t="shared" si="0"/>
        <v>56973.599999999999</v>
      </c>
      <c r="H7" s="26"/>
      <c r="I7" s="104">
        <v>17</v>
      </c>
      <c r="J7" s="105">
        <v>3600</v>
      </c>
      <c r="K7" s="106">
        <f t="shared" si="1"/>
        <v>211.76470588235293</v>
      </c>
      <c r="L7" s="107">
        <v>17</v>
      </c>
      <c r="M7" s="105">
        <f t="shared" si="2"/>
        <v>3117.0928667563953</v>
      </c>
      <c r="N7" s="106">
        <f t="shared" si="3"/>
        <v>183.35840392684679</v>
      </c>
      <c r="O7" s="108">
        <f t="shared" si="4"/>
        <v>0</v>
      </c>
      <c r="P7" s="109">
        <f t="shared" si="5"/>
        <v>-28.406301955506137</v>
      </c>
      <c r="Q7" s="110">
        <f t="shared" si="6"/>
        <v>0.86585912965455436</v>
      </c>
      <c r="R7" s="307"/>
      <c r="S7" s="47">
        <v>0.37430555555555556</v>
      </c>
      <c r="T7" s="48">
        <v>0.40010416666666665</v>
      </c>
      <c r="U7" s="111">
        <v>4.9999999999999822</v>
      </c>
      <c r="V7" s="112">
        <v>37.14999999999997</v>
      </c>
      <c r="W7" s="113"/>
      <c r="X7" s="116"/>
      <c r="Y7" s="295"/>
      <c r="Z7" s="296"/>
      <c r="AA7" s="117">
        <f t="shared" si="7"/>
        <v>-482.90713324360468</v>
      </c>
      <c r="AB7" s="110">
        <f t="shared" si="8"/>
        <v>0.86585912965455425</v>
      </c>
      <c r="AC7" s="291"/>
    </row>
    <row r="8" spans="1:29" ht="15.75" customHeight="1">
      <c r="A8" s="312"/>
      <c r="B8" s="100" t="s">
        <v>120</v>
      </c>
      <c r="C8" s="293" t="s">
        <v>121</v>
      </c>
      <c r="D8" s="294"/>
      <c r="E8" s="101">
        <v>28.57</v>
      </c>
      <c r="F8" s="102">
        <v>2486</v>
      </c>
      <c r="G8" s="103">
        <f t="shared" si="0"/>
        <v>71025.02</v>
      </c>
      <c r="H8" s="13"/>
      <c r="I8" s="104">
        <v>12</v>
      </c>
      <c r="J8" s="105">
        <v>3600</v>
      </c>
      <c r="K8" s="106">
        <f t="shared" si="1"/>
        <v>300</v>
      </c>
      <c r="L8" s="118">
        <v>12</v>
      </c>
      <c r="M8" s="105">
        <f t="shared" si="2"/>
        <v>3112.9043478260869</v>
      </c>
      <c r="N8" s="106">
        <f t="shared" si="3"/>
        <v>259.40869565217389</v>
      </c>
      <c r="O8" s="108">
        <f t="shared" si="4"/>
        <v>0</v>
      </c>
      <c r="P8" s="109">
        <f t="shared" si="5"/>
        <v>-40.59130434782611</v>
      </c>
      <c r="Q8" s="110">
        <f t="shared" si="6"/>
        <v>0.86469565217391298</v>
      </c>
      <c r="R8" s="307"/>
      <c r="S8" s="47">
        <v>0.40353009259259259</v>
      </c>
      <c r="T8" s="48">
        <v>0.43680555555555556</v>
      </c>
      <c r="U8" s="111">
        <v>4.9333333333333584</v>
      </c>
      <c r="V8" s="112">
        <v>47.916666666666671</v>
      </c>
      <c r="W8" s="113"/>
      <c r="X8" s="116"/>
      <c r="Y8" s="295"/>
      <c r="Z8" s="296"/>
      <c r="AA8" s="117">
        <f t="shared" si="7"/>
        <v>-487.09565217391309</v>
      </c>
      <c r="AB8" s="110">
        <f t="shared" si="8"/>
        <v>0.86469565217391298</v>
      </c>
      <c r="AC8" s="291"/>
    </row>
    <row r="9" spans="1:29" ht="15.75" customHeight="1">
      <c r="A9" s="312"/>
      <c r="B9" s="100" t="s">
        <v>114</v>
      </c>
      <c r="C9" s="293" t="s">
        <v>119</v>
      </c>
      <c r="D9" s="294"/>
      <c r="E9" s="101">
        <v>25.64</v>
      </c>
      <c r="F9" s="102">
        <v>1369</v>
      </c>
      <c r="G9" s="121">
        <f t="shared" si="0"/>
        <v>35101.160000000003</v>
      </c>
      <c r="H9" s="122"/>
      <c r="I9" s="104">
        <v>11</v>
      </c>
      <c r="J9" s="105">
        <v>3600</v>
      </c>
      <c r="K9" s="106">
        <f t="shared" si="1"/>
        <v>327.27272727272725</v>
      </c>
      <c r="L9" s="107">
        <v>11</v>
      </c>
      <c r="M9" s="105">
        <f t="shared" si="2"/>
        <v>3153.1669865642998</v>
      </c>
      <c r="N9" s="106">
        <f t="shared" si="3"/>
        <v>286.65154423311816</v>
      </c>
      <c r="O9" s="108">
        <f t="shared" si="4"/>
        <v>0</v>
      </c>
      <c r="P9" s="109">
        <f t="shared" si="5"/>
        <v>-40.621183039609093</v>
      </c>
      <c r="Q9" s="110">
        <f t="shared" si="6"/>
        <v>0.87587971849008328</v>
      </c>
      <c r="R9" s="307"/>
      <c r="S9" s="47">
        <v>0.44097222222222221</v>
      </c>
      <c r="T9" s="48">
        <v>0.45906249999999998</v>
      </c>
      <c r="U9" s="111">
        <v>5.9999999999999787</v>
      </c>
      <c r="V9" s="112">
        <v>26.049999999999997</v>
      </c>
      <c r="W9" s="113">
        <v>0.45906249999999998</v>
      </c>
      <c r="X9" s="116">
        <v>0.49880787037037039</v>
      </c>
      <c r="Y9" s="295"/>
      <c r="Z9" s="296"/>
      <c r="AA9" s="117">
        <f t="shared" si="7"/>
        <v>-446.8330134357002</v>
      </c>
      <c r="AB9" s="110">
        <f t="shared" si="8"/>
        <v>0.87587971849008328</v>
      </c>
      <c r="AC9" s="291"/>
    </row>
    <row r="10" spans="1:29" ht="15.75" customHeight="1">
      <c r="A10" s="312"/>
      <c r="B10" s="100" t="s">
        <v>114</v>
      </c>
      <c r="C10" s="293" t="s">
        <v>219</v>
      </c>
      <c r="D10" s="294"/>
      <c r="E10" s="101">
        <v>30.95</v>
      </c>
      <c r="F10" s="102">
        <v>1321</v>
      </c>
      <c r="G10" s="121">
        <f t="shared" si="0"/>
        <v>40884.949999999997</v>
      </c>
      <c r="H10" s="62"/>
      <c r="I10" s="104">
        <v>12</v>
      </c>
      <c r="J10" s="105">
        <v>1750</v>
      </c>
      <c r="K10" s="106">
        <f t="shared" si="1"/>
        <v>145.83333333333334</v>
      </c>
      <c r="L10" s="118">
        <v>12</v>
      </c>
      <c r="M10" s="105">
        <f t="shared" si="2"/>
        <v>1532.5813728649707</v>
      </c>
      <c r="N10" s="106">
        <f t="shared" si="3"/>
        <v>127.71511440541423</v>
      </c>
      <c r="O10" s="123">
        <f t="shared" si="4"/>
        <v>0</v>
      </c>
      <c r="P10" s="124">
        <f t="shared" si="5"/>
        <v>-18.118218927919116</v>
      </c>
      <c r="Q10" s="125">
        <f t="shared" si="6"/>
        <v>0.87576078449426897</v>
      </c>
      <c r="R10" s="307"/>
      <c r="S10" s="47">
        <v>0.49880787037037039</v>
      </c>
      <c r="T10" s="48">
        <v>0.53472222222222221</v>
      </c>
      <c r="U10" s="111">
        <v>57.233333333333377</v>
      </c>
      <c r="V10" s="112">
        <v>51.716666666666626</v>
      </c>
      <c r="W10" s="113"/>
      <c r="X10" s="116"/>
      <c r="Y10" s="295"/>
      <c r="Z10" s="296"/>
      <c r="AA10" s="117">
        <f t="shared" si="7"/>
        <v>-217.41862713502928</v>
      </c>
      <c r="AB10" s="110">
        <f t="shared" si="8"/>
        <v>0.87576078449426897</v>
      </c>
      <c r="AC10" s="291"/>
    </row>
    <row r="11" spans="1:29" ht="15.75" customHeight="1">
      <c r="A11" s="312"/>
      <c r="B11" s="100"/>
      <c r="C11" s="293"/>
      <c r="D11" s="294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307"/>
      <c r="S11" s="47"/>
      <c r="T11" s="48"/>
      <c r="U11" s="111"/>
      <c r="V11" s="112"/>
      <c r="W11" s="113"/>
      <c r="X11" s="116"/>
      <c r="Y11" s="295"/>
      <c r="Z11" s="296"/>
      <c r="AA11" s="117"/>
      <c r="AB11" s="110"/>
      <c r="AC11" s="291"/>
    </row>
    <row r="12" spans="1:29" ht="15.75" customHeight="1">
      <c r="A12" s="312"/>
      <c r="B12" s="100"/>
      <c r="C12" s="293"/>
      <c r="D12" s="294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07"/>
      <c r="S12" s="47"/>
      <c r="T12" s="48"/>
      <c r="U12" s="111"/>
      <c r="V12" s="112"/>
      <c r="W12" s="113"/>
      <c r="X12" s="116"/>
      <c r="Y12" s="295"/>
      <c r="Z12" s="296"/>
      <c r="AA12" s="117"/>
      <c r="AB12" s="110"/>
      <c r="AC12" s="291"/>
    </row>
    <row r="13" spans="1:29" ht="15.75" customHeight="1">
      <c r="A13" s="312"/>
      <c r="B13" s="100"/>
      <c r="C13" s="293"/>
      <c r="D13" s="294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07"/>
      <c r="S13" s="47"/>
      <c r="T13" s="48"/>
      <c r="U13" s="111"/>
      <c r="V13" s="112"/>
      <c r="W13" s="113"/>
      <c r="X13" s="127"/>
      <c r="Y13" s="295"/>
      <c r="Z13" s="296"/>
      <c r="AA13" s="117"/>
      <c r="AB13" s="110"/>
      <c r="AC13" s="291"/>
    </row>
    <row r="14" spans="1:29" ht="15.75" customHeight="1">
      <c r="A14" s="312"/>
      <c r="B14" s="100"/>
      <c r="C14" s="293"/>
      <c r="D14" s="294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07"/>
      <c r="S14" s="47"/>
      <c r="T14" s="48"/>
      <c r="U14" s="111"/>
      <c r="V14" s="112"/>
      <c r="W14" s="113"/>
      <c r="X14" s="127"/>
      <c r="Y14" s="295"/>
      <c r="Z14" s="296"/>
      <c r="AA14" s="117"/>
      <c r="AB14" s="110"/>
      <c r="AC14" s="291"/>
    </row>
    <row r="15" spans="1:29" ht="15.75" customHeight="1">
      <c r="A15" s="312"/>
      <c r="B15" s="100"/>
      <c r="C15" s="293"/>
      <c r="D15" s="29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07"/>
      <c r="S15" s="47"/>
      <c r="T15" s="48"/>
      <c r="U15" s="111"/>
      <c r="V15" s="112"/>
      <c r="W15" s="113"/>
      <c r="X15" s="127"/>
      <c r="Y15" s="295"/>
      <c r="Z15" s="296"/>
      <c r="AA15" s="117"/>
      <c r="AB15" s="110"/>
      <c r="AC15" s="291"/>
    </row>
    <row r="16" spans="1:29" ht="15.75" customHeight="1">
      <c r="A16" s="312"/>
      <c r="B16" s="100"/>
      <c r="C16" s="293"/>
      <c r="D16" s="29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07"/>
      <c r="S16" s="47"/>
      <c r="T16" s="48"/>
      <c r="U16" s="111"/>
      <c r="V16" s="112"/>
      <c r="W16" s="113"/>
      <c r="X16" s="127"/>
      <c r="Y16" s="295"/>
      <c r="Z16" s="296"/>
      <c r="AA16" s="117"/>
      <c r="AB16" s="110"/>
      <c r="AC16" s="291"/>
    </row>
    <row r="17" spans="1:29" ht="15.75" customHeight="1">
      <c r="A17" s="312"/>
      <c r="B17" s="100"/>
      <c r="C17" s="293"/>
      <c r="D17" s="29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07"/>
      <c r="S17" s="47"/>
      <c r="T17" s="48"/>
      <c r="U17" s="111"/>
      <c r="V17" s="112"/>
      <c r="W17" s="113"/>
      <c r="X17" s="127"/>
      <c r="Y17" s="295"/>
      <c r="Z17" s="296"/>
      <c r="AA17" s="117"/>
      <c r="AB17" s="110"/>
      <c r="AC17" s="291"/>
    </row>
    <row r="18" spans="1:29" ht="15.75" customHeight="1">
      <c r="A18" s="312"/>
      <c r="B18" s="100"/>
      <c r="C18" s="293"/>
      <c r="D18" s="29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07"/>
      <c r="S18" s="47"/>
      <c r="T18" s="48"/>
      <c r="U18" s="111"/>
      <c r="V18" s="112"/>
      <c r="W18" s="113"/>
      <c r="X18" s="127"/>
      <c r="Y18" s="295"/>
      <c r="Z18" s="296"/>
      <c r="AA18" s="117"/>
      <c r="AB18" s="110"/>
      <c r="AC18" s="291"/>
    </row>
    <row r="19" spans="1:29" ht="15.75" customHeight="1">
      <c r="A19" s="312"/>
      <c r="B19" s="100"/>
      <c r="C19" s="293"/>
      <c r="D19" s="29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07"/>
      <c r="S19" s="47"/>
      <c r="T19" s="48"/>
      <c r="U19" s="111"/>
      <c r="V19" s="112"/>
      <c r="W19" s="113"/>
      <c r="X19" s="127"/>
      <c r="Y19" s="295"/>
      <c r="Z19" s="296"/>
      <c r="AA19" s="117"/>
      <c r="AB19" s="110"/>
      <c r="AC19" s="291"/>
    </row>
    <row r="20" spans="1:29" ht="15.75" customHeight="1">
      <c r="A20" s="312"/>
      <c r="B20" s="163"/>
      <c r="C20" s="293"/>
      <c r="D20" s="294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07"/>
      <c r="S20" s="119"/>
      <c r="T20" s="120"/>
      <c r="U20" s="130"/>
      <c r="V20" s="131"/>
      <c r="W20" s="126"/>
      <c r="X20" s="127"/>
      <c r="Y20" s="295"/>
      <c r="Z20" s="296"/>
      <c r="AA20" s="165"/>
      <c r="AB20" s="125"/>
      <c r="AC20" s="291"/>
    </row>
    <row r="21" spans="1:29" ht="15.75" customHeight="1" thickBot="1">
      <c r="A21" s="313"/>
      <c r="B21" s="133" t="s">
        <v>117</v>
      </c>
      <c r="C21" s="297"/>
      <c r="D21" s="297"/>
      <c r="E21" s="134"/>
      <c r="F21" s="167"/>
      <c r="G21" s="135"/>
      <c r="H21" s="69"/>
      <c r="I21" s="136">
        <f t="shared" ref="I21:J21" si="9">AVERAGE(I5:I20)</f>
        <v>12.5</v>
      </c>
      <c r="J21" s="137">
        <f t="shared" si="9"/>
        <v>3108.3333333333335</v>
      </c>
      <c r="K21" s="138">
        <f t="shared" ref="K21" si="10">J21/I21</f>
        <v>248.66666666666669</v>
      </c>
      <c r="L21" s="136">
        <f t="shared" ref="L21:M21" si="11">AVERAGE(L5:L20)</f>
        <v>12.5</v>
      </c>
      <c r="M21" s="137">
        <f t="shared" si="11"/>
        <v>2714.9652826008401</v>
      </c>
      <c r="N21" s="138">
        <f>M21/L21</f>
        <v>217.19722260806719</v>
      </c>
      <c r="O21" s="139">
        <f>L21-I21</f>
        <v>0</v>
      </c>
      <c r="P21" s="140">
        <f>N21-K21</f>
        <v>-31.469444058599493</v>
      </c>
      <c r="Q21" s="141">
        <f>N21/K21</f>
        <v>0.87344727590375537</v>
      </c>
      <c r="R21" s="308"/>
      <c r="S21" s="142">
        <f>S5</f>
        <v>0.32777777777777778</v>
      </c>
      <c r="T21" s="143">
        <f>INDEX(T5:T20,COUNTA(T5:T20))</f>
        <v>0.53472222222222221</v>
      </c>
      <c r="U21" s="144"/>
      <c r="V21" s="166"/>
      <c r="W21" s="167"/>
      <c r="X21" s="138"/>
      <c r="Y21" s="298"/>
      <c r="Z21" s="299"/>
      <c r="AA21" s="168">
        <f>M21-J21</f>
        <v>-393.36805073249343</v>
      </c>
      <c r="AB21" s="141">
        <f>M21/J21</f>
        <v>0.87344727590375548</v>
      </c>
      <c r="AC21" s="292"/>
    </row>
    <row r="22" spans="1:29" ht="15.75" customHeight="1">
      <c r="A22" s="300" t="s">
        <v>122</v>
      </c>
      <c r="B22" s="114" t="s">
        <v>114</v>
      </c>
      <c r="C22" s="304" t="s">
        <v>123</v>
      </c>
      <c r="D22" s="305"/>
      <c r="E22" s="147">
        <v>14.03</v>
      </c>
      <c r="F22" s="97">
        <v>1064</v>
      </c>
      <c r="G22" s="148">
        <f t="shared" ref="G22:G23" si="12">E22*F22</f>
        <v>14927.92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2317.2413793103456</v>
      </c>
      <c r="N22" s="152">
        <f>M22/L22</f>
        <v>386.20689655172424</v>
      </c>
      <c r="O22" s="154">
        <f>L22-I22</f>
        <v>0</v>
      </c>
      <c r="P22" s="155">
        <f>N22-K22</f>
        <v>-47.126436781609073</v>
      </c>
      <c r="Q22" s="156">
        <f>N22/K22</f>
        <v>0.89124668435013288</v>
      </c>
      <c r="R22" s="306">
        <f>Q38</f>
        <v>0.89118345742871075</v>
      </c>
      <c r="S22" s="157">
        <v>0.25031249999999999</v>
      </c>
      <c r="T22" s="158">
        <v>0.26944444444444443</v>
      </c>
      <c r="U22" s="159"/>
      <c r="V22" s="160">
        <v>27.54999999999999</v>
      </c>
      <c r="W22" s="158"/>
      <c r="X22" s="169"/>
      <c r="Y22" s="309"/>
      <c r="Z22" s="310"/>
      <c r="AA22" s="115">
        <f>M22-J22</f>
        <v>-282.75862068965444</v>
      </c>
      <c r="AB22" s="156">
        <f>M22/J22</f>
        <v>0.89124668435013288</v>
      </c>
      <c r="AC22" s="290">
        <f>AB38</f>
        <v>0.89118345742871075</v>
      </c>
    </row>
    <row r="23" spans="1:29" ht="15.75" customHeight="1">
      <c r="A23" s="301"/>
      <c r="B23" s="100" t="s">
        <v>114</v>
      </c>
      <c r="C23" s="293" t="s">
        <v>124</v>
      </c>
      <c r="D23" s="294"/>
      <c r="E23" s="101">
        <v>14.49</v>
      </c>
      <c r="F23" s="102">
        <v>1134</v>
      </c>
      <c r="G23" s="103">
        <f t="shared" si="12"/>
        <v>16431.66</v>
      </c>
      <c r="H23" s="26"/>
      <c r="I23" s="104">
        <v>6</v>
      </c>
      <c r="J23" s="105">
        <v>2600</v>
      </c>
      <c r="K23" s="106">
        <f t="shared" ref="K23" si="13">J23/I23</f>
        <v>433.33333333333331</v>
      </c>
      <c r="L23" s="107">
        <v>6</v>
      </c>
      <c r="M23" s="105">
        <f>F23/V23*60</f>
        <v>2316.9125993189509</v>
      </c>
      <c r="N23" s="106">
        <f>M23/L23</f>
        <v>386.15209988649184</v>
      </c>
      <c r="O23" s="108">
        <f>L23-I23</f>
        <v>0</v>
      </c>
      <c r="P23" s="109">
        <f>N23-K23</f>
        <v>-47.181233446841475</v>
      </c>
      <c r="Q23" s="110">
        <f>N23/K23</f>
        <v>0.89112023050728895</v>
      </c>
      <c r="R23" s="307"/>
      <c r="S23" s="47">
        <v>0.27291666666666664</v>
      </c>
      <c r="T23" s="48">
        <v>0.2933101851851852</v>
      </c>
      <c r="U23" s="111">
        <v>4.9999999999999822</v>
      </c>
      <c r="V23" s="112">
        <v>29.366666666666728</v>
      </c>
      <c r="W23" s="113"/>
      <c r="X23" s="13"/>
      <c r="Y23" s="295"/>
      <c r="Z23" s="296"/>
      <c r="AA23" s="117">
        <f>M23-J23</f>
        <v>-283.08740068104908</v>
      </c>
      <c r="AB23" s="110">
        <f>M23/J23</f>
        <v>0.89112023050728884</v>
      </c>
      <c r="AC23" s="291"/>
    </row>
    <row r="24" spans="1:29" ht="15.75" customHeight="1">
      <c r="A24" s="301"/>
      <c r="B24" s="100"/>
      <c r="C24" s="293"/>
      <c r="D24" s="294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307"/>
      <c r="S24" s="47"/>
      <c r="T24" s="48"/>
      <c r="U24" s="111"/>
      <c r="V24" s="112"/>
      <c r="W24" s="113"/>
      <c r="X24" s="13"/>
      <c r="Y24" s="295"/>
      <c r="Z24" s="296"/>
      <c r="AA24" s="117"/>
      <c r="AB24" s="110"/>
      <c r="AC24" s="291"/>
    </row>
    <row r="25" spans="1:29" ht="15.75" customHeight="1">
      <c r="A25" s="301"/>
      <c r="B25" s="100"/>
      <c r="C25" s="293"/>
      <c r="D25" s="294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07"/>
      <c r="S25" s="47"/>
      <c r="T25" s="48"/>
      <c r="U25" s="111"/>
      <c r="V25" s="112"/>
      <c r="W25" s="113"/>
      <c r="X25" s="116"/>
      <c r="Y25" s="295"/>
      <c r="Z25" s="296"/>
      <c r="AA25" s="117"/>
      <c r="AB25" s="110"/>
      <c r="AC25" s="291"/>
    </row>
    <row r="26" spans="1:29" ht="15.75" customHeight="1">
      <c r="A26" s="302"/>
      <c r="B26" s="100"/>
      <c r="C26" s="293"/>
      <c r="D26" s="294"/>
      <c r="E26" s="101"/>
      <c r="F26" s="102"/>
      <c r="G26" s="103"/>
      <c r="H26" s="13"/>
      <c r="I26" s="104"/>
      <c r="J26" s="105"/>
      <c r="K26" s="106"/>
      <c r="L26" s="118"/>
      <c r="M26" s="105"/>
      <c r="N26" s="106"/>
      <c r="O26" s="108"/>
      <c r="P26" s="109"/>
      <c r="Q26" s="110"/>
      <c r="R26" s="307"/>
      <c r="S26" s="47"/>
      <c r="T26" s="48"/>
      <c r="U26" s="111"/>
      <c r="V26" s="112"/>
      <c r="W26" s="113"/>
      <c r="X26" s="13"/>
      <c r="Y26" s="295"/>
      <c r="Z26" s="296"/>
      <c r="AA26" s="117"/>
      <c r="AB26" s="110"/>
      <c r="AC26" s="291"/>
    </row>
    <row r="27" spans="1:29" ht="15.75" customHeight="1">
      <c r="A27" s="302"/>
      <c r="B27" s="100"/>
      <c r="C27" s="293"/>
      <c r="D27" s="294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07"/>
      <c r="S27" s="47"/>
      <c r="T27" s="48"/>
      <c r="U27" s="111"/>
      <c r="V27" s="112"/>
      <c r="W27" s="113"/>
      <c r="X27" s="50"/>
      <c r="Y27" s="295"/>
      <c r="Z27" s="296"/>
      <c r="AA27" s="117"/>
      <c r="AB27" s="110"/>
      <c r="AC27" s="291"/>
    </row>
    <row r="28" spans="1:29" ht="15.75" customHeight="1">
      <c r="A28" s="302"/>
      <c r="B28" s="100"/>
      <c r="C28" s="293"/>
      <c r="D28" s="294"/>
      <c r="E28" s="101"/>
      <c r="F28" s="102"/>
      <c r="G28" s="121"/>
      <c r="H28" s="62"/>
      <c r="I28" s="104"/>
      <c r="J28" s="105"/>
      <c r="K28" s="106"/>
      <c r="L28" s="118"/>
      <c r="M28" s="105"/>
      <c r="N28" s="106"/>
      <c r="O28" s="123"/>
      <c r="P28" s="124"/>
      <c r="Q28" s="125"/>
      <c r="R28" s="307"/>
      <c r="S28" s="47"/>
      <c r="T28" s="48"/>
      <c r="U28" s="111"/>
      <c r="V28" s="112"/>
      <c r="W28" s="113"/>
      <c r="X28" s="116"/>
      <c r="Y28" s="295"/>
      <c r="Z28" s="296"/>
      <c r="AA28" s="117"/>
      <c r="AB28" s="110"/>
      <c r="AC28" s="291"/>
    </row>
    <row r="29" spans="1:29" ht="15.75" customHeight="1">
      <c r="A29" s="302"/>
      <c r="B29" s="100"/>
      <c r="C29" s="293"/>
      <c r="D29" s="294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07"/>
      <c r="S29" s="47"/>
      <c r="T29" s="48"/>
      <c r="U29" s="111"/>
      <c r="V29" s="112"/>
      <c r="W29" s="113"/>
      <c r="X29" s="116"/>
      <c r="Y29" s="295"/>
      <c r="Z29" s="296"/>
      <c r="AA29" s="117"/>
      <c r="AB29" s="110"/>
      <c r="AC29" s="291"/>
    </row>
    <row r="30" spans="1:29" ht="15.75" customHeight="1">
      <c r="A30" s="302"/>
      <c r="B30" s="100"/>
      <c r="C30" s="293"/>
      <c r="D30" s="294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07"/>
      <c r="S30" s="119"/>
      <c r="T30" s="120"/>
      <c r="U30" s="111"/>
      <c r="V30" s="131"/>
      <c r="W30" s="113"/>
      <c r="X30" s="116"/>
      <c r="Y30" s="295"/>
      <c r="Z30" s="296"/>
      <c r="AA30" s="117"/>
      <c r="AB30" s="110"/>
      <c r="AC30" s="291"/>
    </row>
    <row r="31" spans="1:29" ht="15.75" customHeight="1">
      <c r="A31" s="302"/>
      <c r="B31" s="100"/>
      <c r="C31" s="293"/>
      <c r="D31" s="294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07"/>
      <c r="S31" s="119"/>
      <c r="T31" s="120"/>
      <c r="U31" s="111"/>
      <c r="V31" s="131"/>
      <c r="W31" s="126"/>
      <c r="X31" s="127"/>
      <c r="Y31" s="295"/>
      <c r="Z31" s="296"/>
      <c r="AA31" s="117"/>
      <c r="AB31" s="110"/>
      <c r="AC31" s="291"/>
    </row>
    <row r="32" spans="1:29" ht="15.75" customHeight="1">
      <c r="A32" s="302"/>
      <c r="B32" s="100"/>
      <c r="C32" s="293"/>
      <c r="D32" s="294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07"/>
      <c r="S32" s="119"/>
      <c r="T32" s="120"/>
      <c r="U32" s="111"/>
      <c r="V32" s="131"/>
      <c r="W32" s="126"/>
      <c r="X32" s="127"/>
      <c r="Y32" s="295"/>
      <c r="Z32" s="296"/>
      <c r="AA32" s="117"/>
      <c r="AB32" s="110"/>
      <c r="AC32" s="291"/>
    </row>
    <row r="33" spans="1:29" ht="15.75" customHeight="1">
      <c r="A33" s="302"/>
      <c r="B33" s="100"/>
      <c r="C33" s="293"/>
      <c r="D33" s="294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07"/>
      <c r="S33" s="119"/>
      <c r="T33" s="120"/>
      <c r="U33" s="111"/>
      <c r="V33" s="131"/>
      <c r="W33" s="126"/>
      <c r="X33" s="127"/>
      <c r="Y33" s="295"/>
      <c r="Z33" s="296"/>
      <c r="AA33" s="117"/>
      <c r="AB33" s="110"/>
      <c r="AC33" s="291"/>
    </row>
    <row r="34" spans="1:29" ht="15.75" customHeight="1">
      <c r="A34" s="302"/>
      <c r="B34" s="100"/>
      <c r="C34" s="293"/>
      <c r="D34" s="294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07"/>
      <c r="S34" s="119"/>
      <c r="T34" s="120"/>
      <c r="U34" s="111"/>
      <c r="V34" s="131"/>
      <c r="W34" s="126"/>
      <c r="X34" s="127"/>
      <c r="Y34" s="295"/>
      <c r="Z34" s="296"/>
      <c r="AA34" s="117"/>
      <c r="AB34" s="110"/>
      <c r="AC34" s="291"/>
    </row>
    <row r="35" spans="1:29" ht="15.75" customHeight="1">
      <c r="A35" s="302"/>
      <c r="B35" s="100"/>
      <c r="C35" s="293"/>
      <c r="D35" s="294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07"/>
      <c r="S35" s="119"/>
      <c r="T35" s="120"/>
      <c r="U35" s="111"/>
      <c r="V35" s="131"/>
      <c r="W35" s="126"/>
      <c r="X35" s="127"/>
      <c r="Y35" s="295"/>
      <c r="Z35" s="296"/>
      <c r="AA35" s="117"/>
      <c r="AB35" s="110"/>
      <c r="AC35" s="291"/>
    </row>
    <row r="36" spans="1:29" ht="15.75" customHeight="1">
      <c r="A36" s="302"/>
      <c r="B36" s="100"/>
      <c r="C36" s="293"/>
      <c r="D36" s="294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07"/>
      <c r="S36" s="119"/>
      <c r="T36" s="120"/>
      <c r="U36" s="111"/>
      <c r="V36" s="131"/>
      <c r="W36" s="126"/>
      <c r="X36" s="127"/>
      <c r="Y36" s="295"/>
      <c r="Z36" s="296"/>
      <c r="AA36" s="117"/>
      <c r="AB36" s="110"/>
      <c r="AC36" s="291"/>
    </row>
    <row r="37" spans="1:29" ht="15.75" customHeight="1">
      <c r="A37" s="302"/>
      <c r="B37" s="100"/>
      <c r="C37" s="293"/>
      <c r="D37" s="294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07"/>
      <c r="S37" s="119"/>
      <c r="T37" s="120"/>
      <c r="U37" s="130"/>
      <c r="V37" s="131"/>
      <c r="W37" s="126"/>
      <c r="X37" s="127"/>
      <c r="Y37" s="295"/>
      <c r="Z37" s="296"/>
      <c r="AA37" s="165"/>
      <c r="AB37" s="125"/>
      <c r="AC37" s="291"/>
    </row>
    <row r="38" spans="1:29" ht="15.75" customHeight="1" thickBot="1">
      <c r="A38" s="303"/>
      <c r="B38" s="133" t="s">
        <v>117</v>
      </c>
      <c r="C38" s="297"/>
      <c r="D38" s="297"/>
      <c r="E38" s="134"/>
      <c r="F38" s="167"/>
      <c r="G38" s="135"/>
      <c r="H38" s="69"/>
      <c r="I38" s="136">
        <f t="shared" ref="I38:J38" si="14">AVERAGE(I22:I37)</f>
        <v>6</v>
      </c>
      <c r="J38" s="137">
        <f t="shared" si="14"/>
        <v>2600</v>
      </c>
      <c r="K38" s="138">
        <f t="shared" ref="K38" si="15">J38/I38</f>
        <v>433.33333333333331</v>
      </c>
      <c r="L38" s="136">
        <f t="shared" ref="L38:M38" si="16">AVERAGE(L22:L37)</f>
        <v>6</v>
      </c>
      <c r="M38" s="137">
        <f t="shared" si="16"/>
        <v>2317.076989314648</v>
      </c>
      <c r="N38" s="138">
        <f t="shared" ref="N38:N43" si="17">M38/L38</f>
        <v>386.17949821910798</v>
      </c>
      <c r="O38" s="139">
        <f t="shared" ref="O38:O43" si="18">L38-I38</f>
        <v>0</v>
      </c>
      <c r="P38" s="140">
        <f t="shared" ref="P38:P43" si="19">N38-K38</f>
        <v>-47.15383511422533</v>
      </c>
      <c r="Q38" s="141">
        <f t="shared" ref="Q38:Q43" si="20">N38/K38</f>
        <v>0.89118345742871075</v>
      </c>
      <c r="R38" s="308"/>
      <c r="S38" s="142">
        <f>S22</f>
        <v>0.25031249999999999</v>
      </c>
      <c r="T38" s="143">
        <f>INDEX(T22:T37,COUNTA(T22:T37))</f>
        <v>0.2933101851851852</v>
      </c>
      <c r="U38" s="144"/>
      <c r="V38" s="166"/>
      <c r="W38" s="167"/>
      <c r="X38" s="138"/>
      <c r="Y38" s="298"/>
      <c r="Z38" s="299"/>
      <c r="AA38" s="168">
        <f t="shared" ref="AA38:AA43" si="21">M38-J38</f>
        <v>-282.92301068535198</v>
      </c>
      <c r="AB38" s="141">
        <f t="shared" ref="AB38:AB43" si="22">M38/J38</f>
        <v>0.89118345742871075</v>
      </c>
      <c r="AC38" s="292"/>
    </row>
    <row r="39" spans="1:29" ht="15.75" customHeight="1">
      <c r="A39" s="311" t="s">
        <v>126</v>
      </c>
      <c r="B39" s="114" t="s">
        <v>120</v>
      </c>
      <c r="C39" s="304" t="s">
        <v>128</v>
      </c>
      <c r="D39" s="305"/>
      <c r="E39" s="147">
        <v>22.28</v>
      </c>
      <c r="F39" s="97">
        <v>1174</v>
      </c>
      <c r="G39" s="148">
        <f t="shared" ref="G39:G43" si="23">E39*F39</f>
        <v>26156.720000000001</v>
      </c>
      <c r="H39" s="149"/>
      <c r="I39" s="150">
        <v>5</v>
      </c>
      <c r="J39" s="151">
        <v>3300</v>
      </c>
      <c r="K39" s="152">
        <f>J39/I39</f>
        <v>660</v>
      </c>
      <c r="L39" s="153">
        <v>5</v>
      </c>
      <c r="M39" s="151">
        <f>F39/V39*60</f>
        <v>2951.3966480446925</v>
      </c>
      <c r="N39" s="152">
        <f t="shared" si="17"/>
        <v>590.2793296089385</v>
      </c>
      <c r="O39" s="154">
        <f t="shared" si="18"/>
        <v>0</v>
      </c>
      <c r="P39" s="155">
        <f t="shared" si="19"/>
        <v>-69.720670391061503</v>
      </c>
      <c r="Q39" s="156">
        <f t="shared" si="20"/>
        <v>0.89436262061960381</v>
      </c>
      <c r="R39" s="306">
        <f>Q55</f>
        <v>0.89350373694083318</v>
      </c>
      <c r="S39" s="157">
        <v>0.20842592592592593</v>
      </c>
      <c r="T39" s="158">
        <v>0.22500000000000001</v>
      </c>
      <c r="U39" s="159"/>
      <c r="V39" s="160">
        <v>23.866666666666667</v>
      </c>
      <c r="W39" s="161"/>
      <c r="X39" s="162"/>
      <c r="Y39" s="309"/>
      <c r="Z39" s="310"/>
      <c r="AA39" s="115">
        <f t="shared" si="21"/>
        <v>-348.60335195530752</v>
      </c>
      <c r="AB39" s="156">
        <f t="shared" si="22"/>
        <v>0.89436262061960381</v>
      </c>
      <c r="AC39" s="290">
        <f>AB55</f>
        <v>0.89350373694083318</v>
      </c>
    </row>
    <row r="40" spans="1:29" ht="15.75" customHeight="1">
      <c r="A40" s="312"/>
      <c r="B40" s="100" t="s">
        <v>120</v>
      </c>
      <c r="C40" s="293" t="s">
        <v>127</v>
      </c>
      <c r="D40" s="294"/>
      <c r="E40" s="101">
        <v>21.45</v>
      </c>
      <c r="F40" s="102">
        <v>1879</v>
      </c>
      <c r="G40" s="103">
        <f t="shared" si="23"/>
        <v>40304.549999999996</v>
      </c>
      <c r="H40" s="26"/>
      <c r="I40" s="104">
        <v>4</v>
      </c>
      <c r="J40" s="105">
        <v>3300</v>
      </c>
      <c r="K40" s="106">
        <f t="shared" ref="K40:K43" si="24">J40/I40</f>
        <v>825</v>
      </c>
      <c r="L40" s="107">
        <v>4</v>
      </c>
      <c r="M40" s="105">
        <f>F40/V40*60</f>
        <v>2952.5971191619387</v>
      </c>
      <c r="N40" s="106">
        <f t="shared" si="17"/>
        <v>738.14927979048468</v>
      </c>
      <c r="O40" s="108">
        <f t="shared" si="18"/>
        <v>0</v>
      </c>
      <c r="P40" s="109">
        <f t="shared" si="19"/>
        <v>-86.850720209515316</v>
      </c>
      <c r="Q40" s="110">
        <f t="shared" si="20"/>
        <v>0.89472639974604207</v>
      </c>
      <c r="R40" s="307"/>
      <c r="S40" s="47">
        <v>0.22847222222222222</v>
      </c>
      <c r="T40" s="48">
        <v>0.25498842592592591</v>
      </c>
      <c r="U40" s="111">
        <v>4.9999999999999822</v>
      </c>
      <c r="V40" s="112">
        <v>38.183333333333323</v>
      </c>
      <c r="W40" s="113"/>
      <c r="X40" s="116"/>
      <c r="Y40" s="295"/>
      <c r="Z40" s="296"/>
      <c r="AA40" s="117">
        <f t="shared" si="21"/>
        <v>-347.40288083806126</v>
      </c>
      <c r="AB40" s="110">
        <f t="shared" si="22"/>
        <v>0.89472639974604207</v>
      </c>
      <c r="AC40" s="291"/>
    </row>
    <row r="41" spans="1:29" ht="15.75" customHeight="1">
      <c r="A41" s="312"/>
      <c r="B41" s="100" t="s">
        <v>120</v>
      </c>
      <c r="C41" s="293" t="s">
        <v>129</v>
      </c>
      <c r="D41" s="294"/>
      <c r="E41" s="101">
        <v>17.89</v>
      </c>
      <c r="F41" s="102">
        <v>2951</v>
      </c>
      <c r="G41" s="103">
        <f t="shared" si="23"/>
        <v>52793.39</v>
      </c>
      <c r="H41" s="26"/>
      <c r="I41" s="104">
        <v>4</v>
      </c>
      <c r="J41" s="105">
        <v>3300</v>
      </c>
      <c r="K41" s="106">
        <f t="shared" si="24"/>
        <v>825</v>
      </c>
      <c r="L41" s="107">
        <v>4</v>
      </c>
      <c r="M41" s="105">
        <f>F41/V41*60</f>
        <v>2948.5428809325585</v>
      </c>
      <c r="N41" s="106">
        <f t="shared" si="17"/>
        <v>737.13572023313964</v>
      </c>
      <c r="O41" s="108">
        <f t="shared" si="18"/>
        <v>0</v>
      </c>
      <c r="P41" s="109">
        <f t="shared" si="19"/>
        <v>-87.864279766860363</v>
      </c>
      <c r="Q41" s="110">
        <f t="shared" si="20"/>
        <v>0.89349784270683597</v>
      </c>
      <c r="R41" s="307"/>
      <c r="S41" s="47">
        <v>0.25833333333333336</v>
      </c>
      <c r="T41" s="48">
        <v>0.30003472222222222</v>
      </c>
      <c r="U41" s="111">
        <v>4.8166666666667268</v>
      </c>
      <c r="V41" s="112">
        <v>60.049999999999955</v>
      </c>
      <c r="W41" s="113"/>
      <c r="X41" s="116"/>
      <c r="Y41" s="295"/>
      <c r="Z41" s="296"/>
      <c r="AA41" s="117">
        <f t="shared" si="21"/>
        <v>-351.45711906744145</v>
      </c>
      <c r="AB41" s="110">
        <f t="shared" si="22"/>
        <v>0.89349784270683597</v>
      </c>
      <c r="AC41" s="291"/>
    </row>
    <row r="42" spans="1:29" ht="15.75" customHeight="1">
      <c r="A42" s="312"/>
      <c r="B42" s="100" t="s">
        <v>120</v>
      </c>
      <c r="C42" s="293" t="s">
        <v>130</v>
      </c>
      <c r="D42" s="294"/>
      <c r="E42" s="101">
        <v>16.66</v>
      </c>
      <c r="F42" s="102">
        <v>4856</v>
      </c>
      <c r="G42" s="103">
        <f t="shared" si="23"/>
        <v>80900.960000000006</v>
      </c>
      <c r="H42" s="26"/>
      <c r="I42" s="104">
        <v>4</v>
      </c>
      <c r="J42" s="105">
        <v>3300</v>
      </c>
      <c r="K42" s="106">
        <f t="shared" si="24"/>
        <v>825</v>
      </c>
      <c r="L42" s="107">
        <v>4</v>
      </c>
      <c r="M42" s="105">
        <f>F42/V42*60</f>
        <v>2942.0397172669127</v>
      </c>
      <c r="N42" s="106">
        <f t="shared" si="17"/>
        <v>735.50992931672818</v>
      </c>
      <c r="O42" s="108">
        <f t="shared" si="18"/>
        <v>0</v>
      </c>
      <c r="P42" s="109">
        <f t="shared" si="19"/>
        <v>-89.490070683271824</v>
      </c>
      <c r="Q42" s="110">
        <f t="shared" si="20"/>
        <v>0.89152718705057965</v>
      </c>
      <c r="R42" s="307"/>
      <c r="S42" s="47">
        <v>0.3034722222222222</v>
      </c>
      <c r="T42" s="48">
        <v>0.37224537037037037</v>
      </c>
      <c r="U42" s="111">
        <v>4.9499999999999744</v>
      </c>
      <c r="V42" s="112">
        <v>99.03333333333336</v>
      </c>
      <c r="W42" s="113"/>
      <c r="X42" s="116"/>
      <c r="Y42" s="295"/>
      <c r="Z42" s="296"/>
      <c r="AA42" s="117">
        <f t="shared" si="21"/>
        <v>-357.9602827330873</v>
      </c>
      <c r="AB42" s="110">
        <f t="shared" si="22"/>
        <v>0.89152718705057965</v>
      </c>
      <c r="AC42" s="291"/>
    </row>
    <row r="43" spans="1:29" ht="15.75" customHeight="1">
      <c r="A43" s="312"/>
      <c r="B43" s="100" t="s">
        <v>120</v>
      </c>
      <c r="C43" s="293" t="s">
        <v>220</v>
      </c>
      <c r="D43" s="294"/>
      <c r="E43" s="101">
        <v>18.53</v>
      </c>
      <c r="F43" s="102">
        <v>5012</v>
      </c>
      <c r="G43" s="103">
        <f t="shared" si="23"/>
        <v>92872.36</v>
      </c>
      <c r="H43" s="13"/>
      <c r="I43" s="104">
        <v>3</v>
      </c>
      <c r="J43" s="105">
        <v>3300</v>
      </c>
      <c r="K43" s="106">
        <f t="shared" si="24"/>
        <v>1100</v>
      </c>
      <c r="L43" s="118">
        <v>3</v>
      </c>
      <c r="M43" s="105">
        <f>F43/V43*60</f>
        <v>2948.2352941176459</v>
      </c>
      <c r="N43" s="106">
        <f t="shared" si="17"/>
        <v>982.74509803921535</v>
      </c>
      <c r="O43" s="108">
        <f t="shared" si="18"/>
        <v>0</v>
      </c>
      <c r="P43" s="109">
        <f t="shared" si="19"/>
        <v>-117.25490196078465</v>
      </c>
      <c r="Q43" s="110">
        <f t="shared" si="20"/>
        <v>0.89340463458110486</v>
      </c>
      <c r="R43" s="307"/>
      <c r="S43" s="47">
        <v>0.37569444444444444</v>
      </c>
      <c r="T43" s="48">
        <v>0.4465277777777778</v>
      </c>
      <c r="U43" s="111">
        <v>4.9666666666666703</v>
      </c>
      <c r="V43" s="112">
        <v>102.00000000000004</v>
      </c>
      <c r="W43" s="113"/>
      <c r="X43" s="116"/>
      <c r="Y43" s="295"/>
      <c r="Z43" s="296"/>
      <c r="AA43" s="117">
        <f t="shared" si="21"/>
        <v>-351.76470588235406</v>
      </c>
      <c r="AB43" s="110">
        <f t="shared" si="22"/>
        <v>0.89340463458110486</v>
      </c>
      <c r="AC43" s="291"/>
    </row>
    <row r="44" spans="1:29" ht="15.75" customHeight="1">
      <c r="A44" s="312"/>
      <c r="B44" s="100"/>
      <c r="C44" s="293"/>
      <c r="D44" s="294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307"/>
      <c r="S44" s="47"/>
      <c r="T44" s="48"/>
      <c r="U44" s="111"/>
      <c r="V44" s="112"/>
      <c r="W44" s="113"/>
      <c r="X44" s="116"/>
      <c r="Y44" s="295"/>
      <c r="Z44" s="296"/>
      <c r="AA44" s="117"/>
      <c r="AB44" s="110"/>
      <c r="AC44" s="291"/>
    </row>
    <row r="45" spans="1:29" ht="15.75" customHeight="1">
      <c r="A45" s="312"/>
      <c r="B45" s="100"/>
      <c r="C45" s="293"/>
      <c r="D45" s="294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307"/>
      <c r="S45" s="47"/>
      <c r="T45" s="48"/>
      <c r="U45" s="111"/>
      <c r="V45" s="112"/>
      <c r="W45" s="113"/>
      <c r="X45" s="116"/>
      <c r="Y45" s="295"/>
      <c r="Z45" s="296"/>
      <c r="AA45" s="117"/>
      <c r="AB45" s="110"/>
      <c r="AC45" s="291"/>
    </row>
    <row r="46" spans="1:29" ht="15.75" customHeight="1">
      <c r="A46" s="312"/>
      <c r="B46" s="100"/>
      <c r="C46" s="293"/>
      <c r="D46" s="294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07"/>
      <c r="S46" s="47"/>
      <c r="T46" s="48"/>
      <c r="U46" s="111"/>
      <c r="V46" s="112"/>
      <c r="W46" s="113"/>
      <c r="X46" s="116"/>
      <c r="Y46" s="295"/>
      <c r="Z46" s="296"/>
      <c r="AA46" s="117"/>
      <c r="AB46" s="110"/>
      <c r="AC46" s="291"/>
    </row>
    <row r="47" spans="1:29" ht="15.75" customHeight="1">
      <c r="A47" s="312"/>
      <c r="B47" s="100"/>
      <c r="C47" s="293"/>
      <c r="D47" s="294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07"/>
      <c r="S47" s="47"/>
      <c r="T47" s="48"/>
      <c r="U47" s="111"/>
      <c r="V47" s="112"/>
      <c r="W47" s="113"/>
      <c r="X47" s="116"/>
      <c r="Y47" s="295"/>
      <c r="Z47" s="296"/>
      <c r="AA47" s="117"/>
      <c r="AB47" s="110"/>
      <c r="AC47" s="291"/>
    </row>
    <row r="48" spans="1:29" ht="15.75" customHeight="1">
      <c r="A48" s="312"/>
      <c r="B48" s="100"/>
      <c r="C48" s="293"/>
      <c r="D48" s="294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07"/>
      <c r="S48" s="47"/>
      <c r="T48" s="48"/>
      <c r="U48" s="111"/>
      <c r="V48" s="112"/>
      <c r="W48" s="113"/>
      <c r="X48" s="116"/>
      <c r="Y48" s="295"/>
      <c r="Z48" s="296"/>
      <c r="AA48" s="117"/>
      <c r="AB48" s="110"/>
      <c r="AC48" s="291"/>
    </row>
    <row r="49" spans="1:29" ht="15.75" customHeight="1">
      <c r="A49" s="312"/>
      <c r="B49" s="100"/>
      <c r="C49" s="293"/>
      <c r="D49" s="294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07"/>
      <c r="S49" s="47"/>
      <c r="T49" s="48"/>
      <c r="U49" s="111"/>
      <c r="V49" s="112"/>
      <c r="W49" s="113"/>
      <c r="X49" s="116"/>
      <c r="Y49" s="295"/>
      <c r="Z49" s="296"/>
      <c r="AA49" s="117"/>
      <c r="AB49" s="110"/>
      <c r="AC49" s="291"/>
    </row>
    <row r="50" spans="1:29" ht="15.75" customHeight="1">
      <c r="A50" s="312"/>
      <c r="B50" s="100"/>
      <c r="C50" s="293"/>
      <c r="D50" s="294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07"/>
      <c r="S50" s="47"/>
      <c r="T50" s="48"/>
      <c r="U50" s="111"/>
      <c r="V50" s="112"/>
      <c r="W50" s="113"/>
      <c r="X50" s="116"/>
      <c r="Y50" s="295"/>
      <c r="Z50" s="296"/>
      <c r="AA50" s="117"/>
      <c r="AB50" s="110"/>
      <c r="AC50" s="291"/>
    </row>
    <row r="51" spans="1:29" ht="15.75" customHeight="1">
      <c r="A51" s="312"/>
      <c r="B51" s="100"/>
      <c r="C51" s="293"/>
      <c r="D51" s="294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07"/>
      <c r="S51" s="47"/>
      <c r="T51" s="48"/>
      <c r="U51" s="111"/>
      <c r="V51" s="112"/>
      <c r="W51" s="113"/>
      <c r="X51" s="116"/>
      <c r="Y51" s="295"/>
      <c r="Z51" s="296"/>
      <c r="AA51" s="117"/>
      <c r="AB51" s="110"/>
      <c r="AC51" s="291"/>
    </row>
    <row r="52" spans="1:29" ht="15.75" customHeight="1">
      <c r="A52" s="312"/>
      <c r="B52" s="100"/>
      <c r="C52" s="293"/>
      <c r="D52" s="294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07"/>
      <c r="S52" s="47"/>
      <c r="T52" s="48"/>
      <c r="U52" s="111"/>
      <c r="V52" s="112"/>
      <c r="W52" s="113"/>
      <c r="X52" s="116"/>
      <c r="Y52" s="295"/>
      <c r="Z52" s="296"/>
      <c r="AA52" s="117"/>
      <c r="AB52" s="110"/>
      <c r="AC52" s="291"/>
    </row>
    <row r="53" spans="1:29" ht="15.75" customHeight="1">
      <c r="A53" s="312"/>
      <c r="B53" s="100"/>
      <c r="C53" s="293"/>
      <c r="D53" s="294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07"/>
      <c r="S53" s="47"/>
      <c r="T53" s="48"/>
      <c r="U53" s="111"/>
      <c r="V53" s="112"/>
      <c r="W53" s="113"/>
      <c r="X53" s="116"/>
      <c r="Y53" s="295"/>
      <c r="Z53" s="296"/>
      <c r="AA53" s="117"/>
      <c r="AB53" s="110"/>
      <c r="AC53" s="291"/>
    </row>
    <row r="54" spans="1:29" ht="15.75" customHeight="1">
      <c r="A54" s="312"/>
      <c r="B54" s="100"/>
      <c r="C54" s="293"/>
      <c r="D54" s="294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07"/>
      <c r="S54" s="119"/>
      <c r="T54" s="120"/>
      <c r="U54" s="130"/>
      <c r="V54" s="131"/>
      <c r="W54" s="126"/>
      <c r="X54" s="127"/>
      <c r="Y54" s="295"/>
      <c r="Z54" s="296"/>
      <c r="AA54" s="165"/>
      <c r="AB54" s="125"/>
      <c r="AC54" s="291"/>
    </row>
    <row r="55" spans="1:29" ht="15.75" customHeight="1" thickBot="1">
      <c r="A55" s="313"/>
      <c r="B55" s="133" t="s">
        <v>117</v>
      </c>
      <c r="C55" s="297"/>
      <c r="D55" s="297"/>
      <c r="E55" s="134"/>
      <c r="F55" s="99"/>
      <c r="G55" s="135"/>
      <c r="H55" s="69"/>
      <c r="I55" s="136">
        <f t="shared" ref="I55:J55" si="25">AVERAGE(I39:I54)</f>
        <v>4</v>
      </c>
      <c r="J55" s="137">
        <f t="shared" si="25"/>
        <v>3300</v>
      </c>
      <c r="K55" s="138">
        <f t="shared" ref="K55" si="26">J55/I55</f>
        <v>825</v>
      </c>
      <c r="L55" s="136">
        <f t="shared" ref="L55:M55" si="27">AVERAGE(L39:L54)</f>
        <v>4</v>
      </c>
      <c r="M55" s="137">
        <f t="shared" si="27"/>
        <v>2948.5623319047495</v>
      </c>
      <c r="N55" s="138">
        <f>M55/L55</f>
        <v>737.14058297618737</v>
      </c>
      <c r="O55" s="139">
        <f>L55-I55</f>
        <v>0</v>
      </c>
      <c r="P55" s="140">
        <f>N55-K55</f>
        <v>-87.859417023812625</v>
      </c>
      <c r="Q55" s="141">
        <f>N55/K55</f>
        <v>0.89350373694083318</v>
      </c>
      <c r="R55" s="308"/>
      <c r="S55" s="142">
        <f>S39</f>
        <v>0.20842592592592593</v>
      </c>
      <c r="T55" s="143">
        <f>INDEX(T39:T54,COUNTA(T39:T54))</f>
        <v>0.4465277777777778</v>
      </c>
      <c r="U55" s="144"/>
      <c r="V55" s="166"/>
      <c r="W55" s="99"/>
      <c r="X55" s="69"/>
      <c r="Y55" s="298"/>
      <c r="Z55" s="299"/>
      <c r="AA55" s="168">
        <f>M55-J55</f>
        <v>-351.4376680952505</v>
      </c>
      <c r="AB55" s="141">
        <f>M55/J55</f>
        <v>0.89350373694083318</v>
      </c>
      <c r="AC55" s="292"/>
    </row>
    <row r="56" spans="1:29" ht="15.75" customHeight="1">
      <c r="A56" s="300" t="s">
        <v>71</v>
      </c>
      <c r="B56" s="114" t="s">
        <v>120</v>
      </c>
      <c r="C56" s="304" t="s">
        <v>131</v>
      </c>
      <c r="D56" s="305"/>
      <c r="E56" s="147">
        <v>18.18</v>
      </c>
      <c r="F56" s="97">
        <v>1288</v>
      </c>
      <c r="G56" s="148">
        <f t="shared" ref="G56:G59" si="28">E56*F56</f>
        <v>23415.84</v>
      </c>
      <c r="H56" s="149"/>
      <c r="I56" s="150">
        <v>3</v>
      </c>
      <c r="J56" s="151">
        <v>3600</v>
      </c>
      <c r="K56" s="152">
        <f>J56/I56</f>
        <v>1200</v>
      </c>
      <c r="L56" s="153">
        <v>3</v>
      </c>
      <c r="M56" s="151">
        <f>F56/V56*60</f>
        <v>3116.1290322580694</v>
      </c>
      <c r="N56" s="152">
        <f>M56/L56</f>
        <v>1038.7096774193565</v>
      </c>
      <c r="O56" s="154">
        <f>L56-I56</f>
        <v>0</v>
      </c>
      <c r="P56" s="155">
        <f>N56-K56</f>
        <v>-161.29032258064353</v>
      </c>
      <c r="Q56" s="156">
        <f>N56/K56</f>
        <v>0.86559139784946371</v>
      </c>
      <c r="R56" s="306">
        <f>Q72</f>
        <v>0.87194736035445086</v>
      </c>
      <c r="S56" s="157">
        <v>0.25013888888888891</v>
      </c>
      <c r="T56" s="158">
        <v>0.2673611111111111</v>
      </c>
      <c r="U56" s="159"/>
      <c r="V56" s="160">
        <v>24.799999999999962</v>
      </c>
      <c r="W56" s="161"/>
      <c r="X56" s="162"/>
      <c r="Y56" s="309"/>
      <c r="Z56" s="310"/>
      <c r="AA56" s="115">
        <f>M56-J56</f>
        <v>-483.8709677419306</v>
      </c>
      <c r="AB56" s="156">
        <f>M56/J56</f>
        <v>0.86559139784946371</v>
      </c>
      <c r="AC56" s="290">
        <f>AB72</f>
        <v>0.87194736035445086</v>
      </c>
    </row>
    <row r="57" spans="1:29" ht="15.75" customHeight="1">
      <c r="A57" s="301"/>
      <c r="B57" s="100" t="s">
        <v>120</v>
      </c>
      <c r="C57" s="293" t="s">
        <v>132</v>
      </c>
      <c r="D57" s="294"/>
      <c r="E57" s="101">
        <v>14.03</v>
      </c>
      <c r="F57" s="102">
        <v>4618</v>
      </c>
      <c r="G57" s="103">
        <f t="shared" si="28"/>
        <v>64790.539999999994</v>
      </c>
      <c r="H57" s="26"/>
      <c r="I57" s="104">
        <v>3</v>
      </c>
      <c r="J57" s="105">
        <v>3000</v>
      </c>
      <c r="K57" s="106">
        <f t="shared" ref="K57:K93" si="29">J57/I57</f>
        <v>1000</v>
      </c>
      <c r="L57" s="107">
        <v>3</v>
      </c>
      <c r="M57" s="105">
        <f>F57/V57*60</f>
        <v>2684.0167904423647</v>
      </c>
      <c r="N57" s="106">
        <f>M57/L57</f>
        <v>894.67226348078827</v>
      </c>
      <c r="O57" s="108">
        <f>L57-I57</f>
        <v>0</v>
      </c>
      <c r="P57" s="109">
        <f>N57-K57</f>
        <v>-105.32773651921173</v>
      </c>
      <c r="Q57" s="110">
        <f>N57/K57</f>
        <v>0.89467226348078832</v>
      </c>
      <c r="R57" s="307"/>
      <c r="S57" s="47">
        <v>0.27777777777777779</v>
      </c>
      <c r="T57" s="48">
        <v>0.34946759259259258</v>
      </c>
      <c r="U57" s="111">
        <v>15.000000000000027</v>
      </c>
      <c r="V57" s="112">
        <v>103.23333333333329</v>
      </c>
      <c r="W57" s="113"/>
      <c r="X57" s="116"/>
      <c r="Y57" s="295"/>
      <c r="Z57" s="296"/>
      <c r="AA57" s="117">
        <f>M57-J57</f>
        <v>-315.98320955763529</v>
      </c>
      <c r="AB57" s="110">
        <f>M57/J57</f>
        <v>0.89467226348078821</v>
      </c>
      <c r="AC57" s="291"/>
    </row>
    <row r="58" spans="1:29" ht="15.75" customHeight="1">
      <c r="A58" s="301"/>
      <c r="B58" s="100" t="s">
        <v>120</v>
      </c>
      <c r="C58" s="293" t="s">
        <v>133</v>
      </c>
      <c r="D58" s="294"/>
      <c r="E58" s="101">
        <v>18.18</v>
      </c>
      <c r="F58" s="102">
        <v>2369</v>
      </c>
      <c r="G58" s="103">
        <f t="shared" si="28"/>
        <v>43068.42</v>
      </c>
      <c r="H58" s="26"/>
      <c r="I58" s="104">
        <v>3</v>
      </c>
      <c r="J58" s="105">
        <v>3600</v>
      </c>
      <c r="K58" s="106">
        <f t="shared" si="29"/>
        <v>1200</v>
      </c>
      <c r="L58" s="107">
        <v>3</v>
      </c>
      <c r="M58" s="105">
        <f>F58/V58*60</f>
        <v>3115.9663865546245</v>
      </c>
      <c r="N58" s="106">
        <f>M58/L58</f>
        <v>1038.6554621848748</v>
      </c>
      <c r="O58" s="108">
        <f>L58-I58</f>
        <v>0</v>
      </c>
      <c r="P58" s="109">
        <f>N58-K58</f>
        <v>-161.34453781512525</v>
      </c>
      <c r="Q58" s="110">
        <f>N58/K58</f>
        <v>0.86554621848739566</v>
      </c>
      <c r="R58" s="307"/>
      <c r="S58" s="47">
        <v>0.35998842592592595</v>
      </c>
      <c r="T58" s="48">
        <v>0.39166666666666666</v>
      </c>
      <c r="U58" s="111">
        <v>15.15000000000005</v>
      </c>
      <c r="V58" s="112">
        <v>45.616666666666632</v>
      </c>
      <c r="W58" s="113"/>
      <c r="X58" s="116"/>
      <c r="Y58" s="295"/>
      <c r="Z58" s="296"/>
      <c r="AA58" s="117">
        <f>M58-J58</f>
        <v>-484.03361344537552</v>
      </c>
      <c r="AB58" s="110">
        <f>M58/J58</f>
        <v>0.86554621848739566</v>
      </c>
      <c r="AC58" s="291"/>
    </row>
    <row r="59" spans="1:29" ht="15.75" customHeight="1">
      <c r="A59" s="301"/>
      <c r="B59" s="100" t="s">
        <v>120</v>
      </c>
      <c r="C59" s="293" t="s">
        <v>134</v>
      </c>
      <c r="D59" s="294"/>
      <c r="E59" s="101">
        <v>14.28</v>
      </c>
      <c r="F59" s="102">
        <v>6095</v>
      </c>
      <c r="G59" s="103">
        <f t="shared" si="28"/>
        <v>87036.599999999991</v>
      </c>
      <c r="H59" s="26"/>
      <c r="I59" s="104">
        <v>3</v>
      </c>
      <c r="J59" s="105">
        <v>3600</v>
      </c>
      <c r="K59" s="106">
        <f t="shared" si="29"/>
        <v>1200</v>
      </c>
      <c r="L59" s="107">
        <v>3</v>
      </c>
      <c r="M59" s="105">
        <f>F59/V59*60</f>
        <v>3116.7613636363635</v>
      </c>
      <c r="N59" s="106">
        <f>M59/L59</f>
        <v>1038.9204545454545</v>
      </c>
      <c r="O59" s="108">
        <f>L59-I59</f>
        <v>0</v>
      </c>
      <c r="P59" s="109">
        <f>N59-K59</f>
        <v>-161.0795454545455</v>
      </c>
      <c r="Q59" s="110">
        <f>N59/K59</f>
        <v>0.86576704545454541</v>
      </c>
      <c r="R59" s="307"/>
      <c r="S59" s="47">
        <v>0.40208333333333335</v>
      </c>
      <c r="T59" s="48">
        <v>0.48356481481481484</v>
      </c>
      <c r="U59" s="111">
        <v>15.000000000000027</v>
      </c>
      <c r="V59" s="112">
        <v>117.33333333333334</v>
      </c>
      <c r="W59" s="113"/>
      <c r="X59" s="116"/>
      <c r="Y59" s="295"/>
      <c r="Z59" s="296"/>
      <c r="AA59" s="117">
        <f>M59-J59</f>
        <v>-483.23863636363649</v>
      </c>
      <c r="AB59" s="110">
        <f>M59/J59</f>
        <v>0.86576704545454541</v>
      </c>
      <c r="AC59" s="291"/>
    </row>
    <row r="60" spans="1:29" ht="15.75" customHeight="1">
      <c r="A60" s="302"/>
      <c r="B60" s="100"/>
      <c r="C60" s="293"/>
      <c r="D60" s="294"/>
      <c r="E60" s="101"/>
      <c r="F60" s="102"/>
      <c r="G60" s="103"/>
      <c r="H60" s="13"/>
      <c r="I60" s="104"/>
      <c r="J60" s="105"/>
      <c r="K60" s="106"/>
      <c r="L60" s="118"/>
      <c r="M60" s="105"/>
      <c r="N60" s="106"/>
      <c r="O60" s="108"/>
      <c r="P60" s="109"/>
      <c r="Q60" s="110"/>
      <c r="R60" s="307"/>
      <c r="S60" s="47"/>
      <c r="T60" s="48"/>
      <c r="U60" s="111"/>
      <c r="V60" s="112"/>
      <c r="W60" s="113"/>
      <c r="X60" s="116"/>
      <c r="Y60" s="295"/>
      <c r="Z60" s="296"/>
      <c r="AA60" s="117"/>
      <c r="AB60" s="110"/>
      <c r="AC60" s="291"/>
    </row>
    <row r="61" spans="1:29" ht="15.75" customHeight="1">
      <c r="A61" s="302"/>
      <c r="B61" s="100"/>
      <c r="C61" s="293"/>
      <c r="D61" s="294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307"/>
      <c r="S61" s="47"/>
      <c r="T61" s="48"/>
      <c r="U61" s="111"/>
      <c r="V61" s="112"/>
      <c r="W61" s="113"/>
      <c r="X61" s="116"/>
      <c r="Y61" s="295"/>
      <c r="Z61" s="296"/>
      <c r="AA61" s="117"/>
      <c r="AB61" s="110"/>
      <c r="AC61" s="291"/>
    </row>
    <row r="62" spans="1:29" ht="15.75" customHeight="1">
      <c r="A62" s="302"/>
      <c r="B62" s="100"/>
      <c r="C62" s="293"/>
      <c r="D62" s="294"/>
      <c r="E62" s="101"/>
      <c r="F62" s="102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307"/>
      <c r="S62" s="47"/>
      <c r="T62" s="48"/>
      <c r="U62" s="111"/>
      <c r="V62" s="112"/>
      <c r="W62" s="113"/>
      <c r="X62" s="116"/>
      <c r="Y62" s="295"/>
      <c r="Z62" s="296"/>
      <c r="AA62" s="117"/>
      <c r="AB62" s="110"/>
      <c r="AC62" s="291"/>
    </row>
    <row r="63" spans="1:29" ht="15.75" customHeight="1">
      <c r="A63" s="302"/>
      <c r="B63" s="100"/>
      <c r="C63" s="293"/>
      <c r="D63" s="294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07"/>
      <c r="S63" s="47"/>
      <c r="T63" s="48"/>
      <c r="U63" s="111"/>
      <c r="V63" s="112"/>
      <c r="W63" s="113"/>
      <c r="X63" s="116"/>
      <c r="Y63" s="295"/>
      <c r="Z63" s="296"/>
      <c r="AA63" s="117"/>
      <c r="AB63" s="110"/>
      <c r="AC63" s="291"/>
    </row>
    <row r="64" spans="1:29" ht="15.75" customHeight="1">
      <c r="A64" s="302"/>
      <c r="B64" s="100"/>
      <c r="C64" s="293"/>
      <c r="D64" s="294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07"/>
      <c r="S64" s="47"/>
      <c r="T64" s="48"/>
      <c r="U64" s="111"/>
      <c r="V64" s="112"/>
      <c r="W64" s="113"/>
      <c r="X64" s="116"/>
      <c r="Y64" s="295"/>
      <c r="Z64" s="296"/>
      <c r="AA64" s="117"/>
      <c r="AB64" s="110"/>
      <c r="AC64" s="291"/>
    </row>
    <row r="65" spans="1:29" ht="15.75" customHeight="1">
      <c r="A65" s="302"/>
      <c r="B65" s="100"/>
      <c r="C65" s="293"/>
      <c r="D65" s="294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07"/>
      <c r="S65" s="47"/>
      <c r="T65" s="48"/>
      <c r="U65" s="111"/>
      <c r="V65" s="112"/>
      <c r="W65" s="113"/>
      <c r="X65" s="116"/>
      <c r="Y65" s="295"/>
      <c r="Z65" s="296"/>
      <c r="AA65" s="117"/>
      <c r="AB65" s="110"/>
      <c r="AC65" s="291"/>
    </row>
    <row r="66" spans="1:29" ht="15.75" customHeight="1">
      <c r="A66" s="302"/>
      <c r="B66" s="100"/>
      <c r="C66" s="293"/>
      <c r="D66" s="294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07"/>
      <c r="S66" s="47"/>
      <c r="T66" s="48"/>
      <c r="U66" s="111"/>
      <c r="V66" s="112"/>
      <c r="W66" s="126"/>
      <c r="X66" s="127"/>
      <c r="Y66" s="295"/>
      <c r="Z66" s="296"/>
      <c r="AA66" s="117"/>
      <c r="AB66" s="110"/>
      <c r="AC66" s="291"/>
    </row>
    <row r="67" spans="1:29" ht="15.75" customHeight="1">
      <c r="A67" s="302"/>
      <c r="B67" s="100"/>
      <c r="C67" s="293"/>
      <c r="D67" s="294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07"/>
      <c r="S67" s="47"/>
      <c r="T67" s="48"/>
      <c r="U67" s="111"/>
      <c r="V67" s="112"/>
      <c r="W67" s="126"/>
      <c r="X67" s="127"/>
      <c r="Y67" s="295"/>
      <c r="Z67" s="296"/>
      <c r="AA67" s="117"/>
      <c r="AB67" s="110"/>
      <c r="AC67" s="291"/>
    </row>
    <row r="68" spans="1:29" ht="15.75" customHeight="1">
      <c r="A68" s="302"/>
      <c r="B68" s="100"/>
      <c r="C68" s="293"/>
      <c r="D68" s="294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07"/>
      <c r="S68" s="47"/>
      <c r="T68" s="48"/>
      <c r="U68" s="111"/>
      <c r="V68" s="112"/>
      <c r="W68" s="126"/>
      <c r="X68" s="127"/>
      <c r="Y68" s="295"/>
      <c r="Z68" s="296"/>
      <c r="AA68" s="117"/>
      <c r="AB68" s="110"/>
      <c r="AC68" s="291"/>
    </row>
    <row r="69" spans="1:29" ht="15.75" customHeight="1">
      <c r="A69" s="302"/>
      <c r="B69" s="100"/>
      <c r="C69" s="293"/>
      <c r="D69" s="294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07"/>
      <c r="S69" s="47"/>
      <c r="T69" s="48"/>
      <c r="U69" s="111"/>
      <c r="V69" s="112"/>
      <c r="W69" s="126"/>
      <c r="X69" s="127"/>
      <c r="Y69" s="295"/>
      <c r="Z69" s="296"/>
      <c r="AA69" s="117"/>
      <c r="AB69" s="110"/>
      <c r="AC69" s="291"/>
    </row>
    <row r="70" spans="1:29" ht="15.75" customHeight="1">
      <c r="A70" s="302"/>
      <c r="B70" s="100"/>
      <c r="C70" s="293"/>
      <c r="D70" s="294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07"/>
      <c r="S70" s="47"/>
      <c r="T70" s="48"/>
      <c r="U70" s="111"/>
      <c r="V70" s="112"/>
      <c r="W70" s="126"/>
      <c r="X70" s="127"/>
      <c r="Y70" s="295"/>
      <c r="Z70" s="296"/>
      <c r="AA70" s="117"/>
      <c r="AB70" s="110"/>
      <c r="AC70" s="291"/>
    </row>
    <row r="71" spans="1:29" ht="15.75" customHeight="1">
      <c r="A71" s="302"/>
      <c r="B71" s="100"/>
      <c r="C71" s="293"/>
      <c r="D71" s="294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07"/>
      <c r="S71" s="119"/>
      <c r="T71" s="120"/>
      <c r="U71" s="130"/>
      <c r="V71" s="131"/>
      <c r="W71" s="126"/>
      <c r="X71" s="127"/>
      <c r="Y71" s="295"/>
      <c r="Z71" s="296"/>
      <c r="AA71" s="165"/>
      <c r="AB71" s="125"/>
      <c r="AC71" s="291"/>
    </row>
    <row r="72" spans="1:29" ht="15.75" customHeight="1" thickBot="1">
      <c r="A72" s="303"/>
      <c r="B72" s="133" t="s">
        <v>117</v>
      </c>
      <c r="C72" s="297"/>
      <c r="D72" s="297"/>
      <c r="E72" s="134"/>
      <c r="F72" s="99"/>
      <c r="G72" s="135"/>
      <c r="H72" s="69"/>
      <c r="I72" s="136">
        <f t="shared" ref="I72:J72" si="30">AVERAGE(I56:I71)</f>
        <v>3</v>
      </c>
      <c r="J72" s="137">
        <f t="shared" si="30"/>
        <v>3450</v>
      </c>
      <c r="K72" s="138">
        <f t="shared" ref="K72" si="31">J72/I72</f>
        <v>1150</v>
      </c>
      <c r="L72" s="136">
        <f t="shared" ref="L72:M72" si="32">AVERAGE(L56:L71)</f>
        <v>3</v>
      </c>
      <c r="M72" s="137">
        <f t="shared" si="32"/>
        <v>3008.2183932228554</v>
      </c>
      <c r="N72" s="138">
        <f>M72/L72</f>
        <v>1002.7394644076185</v>
      </c>
      <c r="O72" s="139">
        <f>L72-I72</f>
        <v>0</v>
      </c>
      <c r="P72" s="140">
        <f>N72-K72</f>
        <v>-147.26053559238153</v>
      </c>
      <c r="Q72" s="141">
        <f>N72/K72</f>
        <v>0.87194736035445086</v>
      </c>
      <c r="R72" s="308"/>
      <c r="S72" s="142">
        <f>S56</f>
        <v>0.25013888888888891</v>
      </c>
      <c r="T72" s="143">
        <f>INDEX(T56:T71,COUNTA(T56:T71))</f>
        <v>0.48356481481481484</v>
      </c>
      <c r="U72" s="144"/>
      <c r="V72" s="166"/>
      <c r="W72" s="99"/>
      <c r="X72" s="69"/>
      <c r="Y72" s="298"/>
      <c r="Z72" s="299"/>
      <c r="AA72" s="168">
        <f>M72-J72</f>
        <v>-441.78160677714459</v>
      </c>
      <c r="AB72" s="141">
        <f>M72/J72</f>
        <v>0.87194736035445086</v>
      </c>
      <c r="AC72" s="292"/>
    </row>
    <row r="73" spans="1:29" ht="15.75" customHeight="1">
      <c r="A73" s="311" t="s">
        <v>78</v>
      </c>
      <c r="B73" s="114" t="s">
        <v>120</v>
      </c>
      <c r="C73" s="304" t="s">
        <v>135</v>
      </c>
      <c r="D73" s="305"/>
      <c r="E73" s="147">
        <v>25.45</v>
      </c>
      <c r="F73" s="97">
        <v>911</v>
      </c>
      <c r="G73" s="148">
        <f t="shared" ref="G73:G76" si="33">E73*F73</f>
        <v>23184.95</v>
      </c>
      <c r="H73" s="149"/>
      <c r="I73" s="150">
        <v>4</v>
      </c>
      <c r="J73" s="151">
        <v>3300</v>
      </c>
      <c r="K73" s="152">
        <f>J73/I73</f>
        <v>825</v>
      </c>
      <c r="L73" s="153">
        <v>4</v>
      </c>
      <c r="M73" s="151">
        <f>F73/V73*60</f>
        <v>2922.9946524064098</v>
      </c>
      <c r="N73" s="152">
        <f>M73/L73</f>
        <v>730.74866310160246</v>
      </c>
      <c r="O73" s="154">
        <f>L73-I73</f>
        <v>0</v>
      </c>
      <c r="P73" s="155">
        <f>N73-K73</f>
        <v>-94.25133689839754</v>
      </c>
      <c r="Q73" s="156">
        <f>N73/K73</f>
        <v>0.88575595527466966</v>
      </c>
      <c r="R73" s="306">
        <f>Q89</f>
        <v>0.88824713615942419</v>
      </c>
      <c r="S73" s="157">
        <v>0.291875</v>
      </c>
      <c r="T73" s="158">
        <v>0.30486111111111114</v>
      </c>
      <c r="U73" s="159"/>
      <c r="V73" s="160">
        <v>18.700000000000045</v>
      </c>
      <c r="W73" s="158"/>
      <c r="X73" s="169"/>
      <c r="Y73" s="309"/>
      <c r="Z73" s="310"/>
      <c r="AA73" s="115">
        <f>M73-J73</f>
        <v>-377.00534759359016</v>
      </c>
      <c r="AB73" s="156">
        <f>M73/J73</f>
        <v>0.88575595527466966</v>
      </c>
      <c r="AC73" s="290">
        <f>AB89</f>
        <v>0.88824713615942419</v>
      </c>
    </row>
    <row r="74" spans="1:29" ht="15.75" customHeight="1">
      <c r="A74" s="312"/>
      <c r="B74" s="100" t="s">
        <v>120</v>
      </c>
      <c r="C74" s="293" t="s">
        <v>136</v>
      </c>
      <c r="D74" s="294"/>
      <c r="E74" s="101">
        <v>25.03</v>
      </c>
      <c r="F74" s="102">
        <v>1693</v>
      </c>
      <c r="G74" s="103">
        <f t="shared" si="33"/>
        <v>42375.79</v>
      </c>
      <c r="H74" s="26"/>
      <c r="I74" s="104">
        <v>4</v>
      </c>
      <c r="J74" s="105">
        <v>3300</v>
      </c>
      <c r="K74" s="106">
        <f t="shared" si="29"/>
        <v>825</v>
      </c>
      <c r="L74" s="107">
        <v>4</v>
      </c>
      <c r="M74" s="105">
        <f>F74/V74*60</f>
        <v>2923.1654676258991</v>
      </c>
      <c r="N74" s="106">
        <f>M74/L74</f>
        <v>730.79136690647476</v>
      </c>
      <c r="O74" s="108">
        <f>L74-I74</f>
        <v>0</v>
      </c>
      <c r="P74" s="109">
        <f>N74-K74</f>
        <v>-94.208633093525236</v>
      </c>
      <c r="Q74" s="110">
        <f>N74/K74</f>
        <v>0.88580771746239362</v>
      </c>
      <c r="R74" s="307"/>
      <c r="S74" s="47">
        <v>0.31545138888888891</v>
      </c>
      <c r="T74" s="48">
        <v>0.33958333333333335</v>
      </c>
      <c r="U74" s="111">
        <v>15.249999999999986</v>
      </c>
      <c r="V74" s="112">
        <v>34.75</v>
      </c>
      <c r="W74" s="113"/>
      <c r="X74" s="13"/>
      <c r="Y74" s="295"/>
      <c r="Z74" s="296"/>
      <c r="AA74" s="117">
        <f>M74-J74</f>
        <v>-376.83453237410095</v>
      </c>
      <c r="AB74" s="110">
        <f>M74/J74</f>
        <v>0.88580771746239362</v>
      </c>
      <c r="AC74" s="291"/>
    </row>
    <row r="75" spans="1:29" ht="15.75" customHeight="1">
      <c r="A75" s="312"/>
      <c r="B75" s="100" t="s">
        <v>120</v>
      </c>
      <c r="C75" s="293" t="s">
        <v>137</v>
      </c>
      <c r="D75" s="294"/>
      <c r="E75" s="101">
        <v>24.82</v>
      </c>
      <c r="F75" s="102">
        <v>1919</v>
      </c>
      <c r="G75" s="103">
        <f t="shared" si="33"/>
        <v>47629.58</v>
      </c>
      <c r="H75" s="26"/>
      <c r="I75" s="104">
        <v>4</v>
      </c>
      <c r="J75" s="105">
        <v>3300</v>
      </c>
      <c r="K75" s="106">
        <f t="shared" si="29"/>
        <v>825</v>
      </c>
      <c r="L75" s="107">
        <v>4</v>
      </c>
      <c r="M75" s="105">
        <f>F75/V75*60</f>
        <v>2924.8094834885674</v>
      </c>
      <c r="N75" s="106">
        <f>M75/L75</f>
        <v>731.20237087214184</v>
      </c>
      <c r="O75" s="108">
        <f>L75-I75</f>
        <v>0</v>
      </c>
      <c r="P75" s="109">
        <f>N75-K75</f>
        <v>-93.797629127858158</v>
      </c>
      <c r="Q75" s="110">
        <f>N75/K75</f>
        <v>0.8863059040874447</v>
      </c>
      <c r="R75" s="307"/>
      <c r="S75" s="47">
        <v>0.35</v>
      </c>
      <c r="T75" s="48">
        <v>0.37733796296296296</v>
      </c>
      <c r="U75" s="111">
        <v>14.999999999999947</v>
      </c>
      <c r="V75" s="112">
        <v>39.366666666666688</v>
      </c>
      <c r="W75" s="113"/>
      <c r="X75" s="13"/>
      <c r="Y75" s="295"/>
      <c r="Z75" s="296"/>
      <c r="AA75" s="117">
        <f>M75-J75</f>
        <v>-375.19051651143263</v>
      </c>
      <c r="AB75" s="110">
        <f>M75/J75</f>
        <v>0.8863059040874447</v>
      </c>
      <c r="AC75" s="291"/>
    </row>
    <row r="76" spans="1:29" ht="15.75" customHeight="1">
      <c r="A76" s="312"/>
      <c r="B76" s="100" t="s">
        <v>120</v>
      </c>
      <c r="C76" s="293" t="s">
        <v>138</v>
      </c>
      <c r="D76" s="294"/>
      <c r="E76" s="101">
        <v>30</v>
      </c>
      <c r="F76" s="102">
        <v>3204</v>
      </c>
      <c r="G76" s="103">
        <f t="shared" si="33"/>
        <v>96120</v>
      </c>
      <c r="H76" s="26"/>
      <c r="I76" s="104">
        <v>3</v>
      </c>
      <c r="J76" s="105">
        <v>3000</v>
      </c>
      <c r="K76" s="106">
        <f t="shared" si="29"/>
        <v>1000</v>
      </c>
      <c r="L76" s="107">
        <v>3</v>
      </c>
      <c r="M76" s="105">
        <f>F76/V76*60</f>
        <v>2687.4184529356953</v>
      </c>
      <c r="N76" s="106">
        <f>M76/L76</f>
        <v>895.80615097856514</v>
      </c>
      <c r="O76" s="108">
        <f>L76-I76</f>
        <v>0</v>
      </c>
      <c r="P76" s="109">
        <f>N76-K76</f>
        <v>-104.19384902143486</v>
      </c>
      <c r="Q76" s="110">
        <f>N76/K76</f>
        <v>0.8958061509785652</v>
      </c>
      <c r="R76" s="307"/>
      <c r="S76" s="47">
        <v>0.38851851851851854</v>
      </c>
      <c r="T76" s="48">
        <v>0.43819444444444444</v>
      </c>
      <c r="U76" s="111">
        <v>16.100000000000037</v>
      </c>
      <c r="V76" s="112">
        <v>71.533333333333303</v>
      </c>
      <c r="W76" s="113"/>
      <c r="X76" s="116"/>
      <c r="Y76" s="295"/>
      <c r="Z76" s="296"/>
      <c r="AA76" s="117">
        <f>M76-J76</f>
        <v>-312.58154706430469</v>
      </c>
      <c r="AB76" s="110">
        <f>M76/J76</f>
        <v>0.89580615097856509</v>
      </c>
      <c r="AC76" s="291"/>
    </row>
    <row r="77" spans="1:29" ht="15.75" customHeight="1">
      <c r="A77" s="312"/>
      <c r="B77" s="100"/>
      <c r="C77" s="293"/>
      <c r="D77" s="294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307"/>
      <c r="S77" s="47"/>
      <c r="T77" s="48"/>
      <c r="U77" s="111"/>
      <c r="V77" s="112"/>
      <c r="W77" s="113"/>
      <c r="X77" s="116"/>
      <c r="Y77" s="295"/>
      <c r="Z77" s="296"/>
      <c r="AA77" s="117"/>
      <c r="AB77" s="110"/>
      <c r="AC77" s="291"/>
    </row>
    <row r="78" spans="1:29" ht="15.75" customHeight="1">
      <c r="A78" s="312"/>
      <c r="B78" s="100"/>
      <c r="C78" s="293"/>
      <c r="D78" s="294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07"/>
      <c r="S78" s="47"/>
      <c r="T78" s="48"/>
      <c r="U78" s="111"/>
      <c r="V78" s="112"/>
      <c r="W78" s="113"/>
      <c r="X78" s="50"/>
      <c r="Y78" s="295"/>
      <c r="Z78" s="296"/>
      <c r="AA78" s="117"/>
      <c r="AB78" s="110"/>
      <c r="AC78" s="291"/>
    </row>
    <row r="79" spans="1:29" ht="15.75" customHeight="1">
      <c r="A79" s="312"/>
      <c r="B79" s="100"/>
      <c r="C79" s="293"/>
      <c r="D79" s="294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307"/>
      <c r="S79" s="47"/>
      <c r="T79" s="48"/>
      <c r="U79" s="111"/>
      <c r="V79" s="112"/>
      <c r="W79" s="113"/>
      <c r="X79" s="116"/>
      <c r="Y79" s="295"/>
      <c r="Z79" s="296"/>
      <c r="AA79" s="117"/>
      <c r="AB79" s="110"/>
      <c r="AC79" s="291"/>
    </row>
    <row r="80" spans="1:29" ht="15.75" customHeight="1">
      <c r="A80" s="312"/>
      <c r="B80" s="100"/>
      <c r="C80" s="293"/>
      <c r="D80" s="294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07"/>
      <c r="S80" s="47"/>
      <c r="T80" s="48"/>
      <c r="U80" s="111"/>
      <c r="V80" s="112"/>
      <c r="W80" s="113"/>
      <c r="X80" s="116"/>
      <c r="Y80" s="295"/>
      <c r="Z80" s="296"/>
      <c r="AA80" s="117"/>
      <c r="AB80" s="110"/>
      <c r="AC80" s="291"/>
    </row>
    <row r="81" spans="1:29" ht="15.75" customHeight="1">
      <c r="A81" s="312"/>
      <c r="B81" s="100"/>
      <c r="C81" s="293"/>
      <c r="D81" s="294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07"/>
      <c r="S81" s="47"/>
      <c r="T81" s="48"/>
      <c r="U81" s="111"/>
      <c r="V81" s="112"/>
      <c r="W81" s="126"/>
      <c r="X81" s="127"/>
      <c r="Y81" s="295"/>
      <c r="Z81" s="296"/>
      <c r="AA81" s="117"/>
      <c r="AB81" s="110"/>
      <c r="AC81" s="291"/>
    </row>
    <row r="82" spans="1:29" ht="15.75" customHeight="1">
      <c r="A82" s="312"/>
      <c r="B82" s="100"/>
      <c r="C82" s="293"/>
      <c r="D82" s="294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07"/>
      <c r="S82" s="47"/>
      <c r="T82" s="48"/>
      <c r="U82" s="111"/>
      <c r="V82" s="112"/>
      <c r="W82" s="126"/>
      <c r="X82" s="127"/>
      <c r="Y82" s="295"/>
      <c r="Z82" s="296"/>
      <c r="AA82" s="117"/>
      <c r="AB82" s="110"/>
      <c r="AC82" s="291"/>
    </row>
    <row r="83" spans="1:29" ht="15.75" customHeight="1">
      <c r="A83" s="312"/>
      <c r="B83" s="100"/>
      <c r="C83" s="293"/>
      <c r="D83" s="294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07"/>
      <c r="S83" s="47"/>
      <c r="T83" s="48"/>
      <c r="U83" s="111"/>
      <c r="V83" s="112"/>
      <c r="W83" s="126"/>
      <c r="X83" s="127"/>
      <c r="Y83" s="295"/>
      <c r="Z83" s="296"/>
      <c r="AA83" s="117"/>
      <c r="AB83" s="110"/>
      <c r="AC83" s="291"/>
    </row>
    <row r="84" spans="1:29" ht="15.75" customHeight="1">
      <c r="A84" s="312"/>
      <c r="B84" s="100"/>
      <c r="C84" s="293"/>
      <c r="D84" s="294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07"/>
      <c r="S84" s="47"/>
      <c r="T84" s="48"/>
      <c r="U84" s="111"/>
      <c r="V84" s="112"/>
      <c r="W84" s="126"/>
      <c r="X84" s="127"/>
      <c r="Y84" s="295"/>
      <c r="Z84" s="296"/>
      <c r="AA84" s="117"/>
      <c r="AB84" s="110"/>
      <c r="AC84" s="291"/>
    </row>
    <row r="85" spans="1:29" ht="15.75" customHeight="1">
      <c r="A85" s="312"/>
      <c r="B85" s="100"/>
      <c r="C85" s="293"/>
      <c r="D85" s="294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07"/>
      <c r="S85" s="47"/>
      <c r="T85" s="48"/>
      <c r="U85" s="111"/>
      <c r="V85" s="112"/>
      <c r="W85" s="126"/>
      <c r="X85" s="127"/>
      <c r="Y85" s="295"/>
      <c r="Z85" s="296"/>
      <c r="AA85" s="117"/>
      <c r="AB85" s="110"/>
      <c r="AC85" s="291"/>
    </row>
    <row r="86" spans="1:29" ht="15.75" customHeight="1">
      <c r="A86" s="312"/>
      <c r="B86" s="100"/>
      <c r="C86" s="293"/>
      <c r="D86" s="294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07"/>
      <c r="S86" s="47"/>
      <c r="T86" s="48"/>
      <c r="U86" s="111"/>
      <c r="V86" s="112"/>
      <c r="W86" s="126"/>
      <c r="X86" s="127"/>
      <c r="Y86" s="295"/>
      <c r="Z86" s="296"/>
      <c r="AA86" s="117"/>
      <c r="AB86" s="110"/>
      <c r="AC86" s="291"/>
    </row>
    <row r="87" spans="1:29" ht="15.75" customHeight="1">
      <c r="A87" s="312"/>
      <c r="B87" s="100"/>
      <c r="C87" s="293"/>
      <c r="D87" s="294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07"/>
      <c r="S87" s="47"/>
      <c r="T87" s="48"/>
      <c r="U87" s="111"/>
      <c r="V87" s="112"/>
      <c r="W87" s="126"/>
      <c r="X87" s="127"/>
      <c r="Y87" s="295"/>
      <c r="Z87" s="296"/>
      <c r="AA87" s="117"/>
      <c r="AB87" s="110"/>
      <c r="AC87" s="291"/>
    </row>
    <row r="88" spans="1:29" ht="15.75" customHeight="1">
      <c r="A88" s="312"/>
      <c r="B88" s="100"/>
      <c r="C88" s="293"/>
      <c r="D88" s="294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07"/>
      <c r="S88" s="119"/>
      <c r="T88" s="120"/>
      <c r="U88" s="130"/>
      <c r="V88" s="131"/>
      <c r="W88" s="126"/>
      <c r="X88" s="127"/>
      <c r="Y88" s="295"/>
      <c r="Z88" s="296"/>
      <c r="AA88" s="165"/>
      <c r="AB88" s="125"/>
      <c r="AC88" s="291"/>
    </row>
    <row r="89" spans="1:29" ht="15.75" customHeight="1" thickBot="1">
      <c r="A89" s="313"/>
      <c r="B89" s="133" t="s">
        <v>117</v>
      </c>
      <c r="C89" s="297"/>
      <c r="D89" s="297"/>
      <c r="E89" s="134"/>
      <c r="F89" s="167"/>
      <c r="G89" s="135"/>
      <c r="H89" s="69"/>
      <c r="I89" s="136">
        <f t="shared" ref="I89:J89" si="34">AVERAGE(I73:I88)</f>
        <v>3.75</v>
      </c>
      <c r="J89" s="137">
        <f t="shared" si="34"/>
        <v>3225</v>
      </c>
      <c r="K89" s="138">
        <f t="shared" ref="K89" si="35">J89/I89</f>
        <v>860</v>
      </c>
      <c r="L89" s="136">
        <f t="shared" ref="L89:M89" si="36">AVERAGE(L73:L88)</f>
        <v>3.75</v>
      </c>
      <c r="M89" s="137">
        <f t="shared" si="36"/>
        <v>2864.5970141141429</v>
      </c>
      <c r="N89" s="138">
        <f>M89/L89</f>
        <v>763.89253709710476</v>
      </c>
      <c r="O89" s="139">
        <f>L89-I89</f>
        <v>0</v>
      </c>
      <c r="P89" s="140">
        <f>N89-K89</f>
        <v>-96.107462902895236</v>
      </c>
      <c r="Q89" s="141">
        <f>N89/K89</f>
        <v>0.88824713615942419</v>
      </c>
      <c r="R89" s="308"/>
      <c r="S89" s="142">
        <f>S73</f>
        <v>0.291875</v>
      </c>
      <c r="T89" s="143">
        <f>INDEX(T73:T88,COUNTA(T73:T88))</f>
        <v>0.43819444444444444</v>
      </c>
      <c r="U89" s="144"/>
      <c r="V89" s="166"/>
      <c r="W89" s="167"/>
      <c r="X89" s="138"/>
      <c r="Y89" s="298"/>
      <c r="Z89" s="299"/>
      <c r="AA89" s="168">
        <f>M89-J89</f>
        <v>-360.40298588585711</v>
      </c>
      <c r="AB89" s="141">
        <f>M89/J89</f>
        <v>0.88824713615942419</v>
      </c>
      <c r="AC89" s="292"/>
    </row>
    <row r="90" spans="1:29" ht="15.75" customHeight="1">
      <c r="A90" s="300" t="s">
        <v>139</v>
      </c>
      <c r="B90" s="114" t="s">
        <v>114</v>
      </c>
      <c r="C90" s="304" t="s">
        <v>140</v>
      </c>
      <c r="D90" s="305"/>
      <c r="E90" s="147">
        <v>25.64</v>
      </c>
      <c r="F90" s="97">
        <v>1397</v>
      </c>
      <c r="G90" s="148">
        <f t="shared" ref="G90:G93" si="37">E90*F90</f>
        <v>35819.08</v>
      </c>
      <c r="H90" s="149"/>
      <c r="I90" s="150">
        <v>11</v>
      </c>
      <c r="J90" s="151">
        <v>3600</v>
      </c>
      <c r="K90" s="152">
        <f>J90/I90</f>
        <v>327.27272727272725</v>
      </c>
      <c r="L90" s="153">
        <v>11</v>
      </c>
      <c r="M90" s="151">
        <f>F90/V90*60</f>
        <v>3153.1034482758746</v>
      </c>
      <c r="N90" s="152">
        <f>M90/L90</f>
        <v>286.64576802507952</v>
      </c>
      <c r="O90" s="154">
        <f>L90-I90</f>
        <v>0</v>
      </c>
      <c r="P90" s="155">
        <f>N90-K90</f>
        <v>-40.626959247647733</v>
      </c>
      <c r="Q90" s="156">
        <f>N90/K90</f>
        <v>0.87586206896552077</v>
      </c>
      <c r="R90" s="306">
        <f>Q106</f>
        <v>0.86823264205696826</v>
      </c>
      <c r="S90" s="157">
        <v>0.70862268518518523</v>
      </c>
      <c r="T90" s="158">
        <v>0.7270833333333333</v>
      </c>
      <c r="U90" s="159"/>
      <c r="V90" s="160">
        <v>26.583333333333226</v>
      </c>
      <c r="W90" s="158"/>
      <c r="X90" s="169"/>
      <c r="Y90" s="309"/>
      <c r="Z90" s="310"/>
      <c r="AA90" s="115">
        <f>M90-J90</f>
        <v>-446.8965517241254</v>
      </c>
      <c r="AB90" s="156">
        <f>M90/J90</f>
        <v>0.87586206896552077</v>
      </c>
      <c r="AC90" s="290">
        <f>AB106</f>
        <v>0.86823264205696826</v>
      </c>
    </row>
    <row r="91" spans="1:29" ht="15.75" customHeight="1">
      <c r="A91" s="301"/>
      <c r="B91" s="100" t="s">
        <v>114</v>
      </c>
      <c r="C91" s="293" t="s">
        <v>141</v>
      </c>
      <c r="D91" s="294"/>
      <c r="E91" s="101">
        <v>29.52</v>
      </c>
      <c r="F91" s="102">
        <v>1738</v>
      </c>
      <c r="G91" s="103">
        <f t="shared" si="37"/>
        <v>51305.760000000002</v>
      </c>
      <c r="H91" s="26"/>
      <c r="I91" s="104">
        <v>17</v>
      </c>
      <c r="J91" s="105">
        <v>3600</v>
      </c>
      <c r="K91" s="106">
        <f t="shared" si="29"/>
        <v>211.76470588235293</v>
      </c>
      <c r="L91" s="107">
        <v>17</v>
      </c>
      <c r="M91" s="105">
        <f>F91/V91*60</f>
        <v>3119.0428713858419</v>
      </c>
      <c r="N91" s="106">
        <f>M91/L91</f>
        <v>183.4731100815201</v>
      </c>
      <c r="O91" s="108">
        <f>L91-I91</f>
        <v>0</v>
      </c>
      <c r="P91" s="109">
        <f>N91-K91</f>
        <v>-28.291595800832823</v>
      </c>
      <c r="Q91" s="110">
        <f>N91/K91</f>
        <v>0.86640079760717836</v>
      </c>
      <c r="R91" s="307"/>
      <c r="S91" s="47">
        <v>0.73055555555555551</v>
      </c>
      <c r="T91" s="48">
        <v>0.75377314814814811</v>
      </c>
      <c r="U91" s="111">
        <v>4.9999999999999822</v>
      </c>
      <c r="V91" s="112">
        <v>33.433333333333337</v>
      </c>
      <c r="W91" s="113"/>
      <c r="X91" s="13"/>
      <c r="Y91" s="295"/>
      <c r="Z91" s="296"/>
      <c r="AA91" s="117">
        <f>M91-J91</f>
        <v>-480.95712861415814</v>
      </c>
      <c r="AB91" s="110">
        <f>M91/J91</f>
        <v>0.86640079760717825</v>
      </c>
      <c r="AC91" s="291"/>
    </row>
    <row r="92" spans="1:29" ht="15.75" customHeight="1">
      <c r="A92" s="301"/>
      <c r="B92" s="100" t="s">
        <v>114</v>
      </c>
      <c r="C92" s="293" t="s">
        <v>142</v>
      </c>
      <c r="D92" s="294"/>
      <c r="E92" s="101">
        <v>29.85</v>
      </c>
      <c r="F92" s="102">
        <v>1888</v>
      </c>
      <c r="G92" s="103">
        <f t="shared" si="37"/>
        <v>56356.800000000003</v>
      </c>
      <c r="H92" s="26"/>
      <c r="I92" s="104">
        <v>17</v>
      </c>
      <c r="J92" s="105">
        <v>3600</v>
      </c>
      <c r="K92" s="106">
        <f t="shared" si="29"/>
        <v>211.76470588235293</v>
      </c>
      <c r="L92" s="107">
        <v>17</v>
      </c>
      <c r="M92" s="105">
        <f>F92/V92*60</f>
        <v>3116.3686382393325</v>
      </c>
      <c r="N92" s="106">
        <f>M92/L92</f>
        <v>183.3158022493725</v>
      </c>
      <c r="O92" s="108">
        <f>L92-I92</f>
        <v>0</v>
      </c>
      <c r="P92" s="109">
        <f>N92-K92</f>
        <v>-28.448903632980432</v>
      </c>
      <c r="Q92" s="110">
        <f>N92/K92</f>
        <v>0.86565795506648124</v>
      </c>
      <c r="R92" s="307"/>
      <c r="S92" s="47">
        <v>0.75694444444444442</v>
      </c>
      <c r="T92" s="48">
        <v>0.78218750000000004</v>
      </c>
      <c r="U92" s="111">
        <v>4.5666666666666877</v>
      </c>
      <c r="V92" s="112">
        <v>36.350000000000087</v>
      </c>
      <c r="W92" s="113"/>
      <c r="X92" s="13"/>
      <c r="Y92" s="295"/>
      <c r="Z92" s="296"/>
      <c r="AA92" s="117">
        <f>M92-J92</f>
        <v>-483.63136176066746</v>
      </c>
      <c r="AB92" s="110">
        <f>M92/J92</f>
        <v>0.86565795506648124</v>
      </c>
      <c r="AC92" s="291"/>
    </row>
    <row r="93" spans="1:29" ht="15.75" customHeight="1">
      <c r="A93" s="301"/>
      <c r="B93" s="100" t="s">
        <v>120</v>
      </c>
      <c r="C93" s="293" t="s">
        <v>143</v>
      </c>
      <c r="D93" s="294"/>
      <c r="E93" s="101">
        <v>28.57</v>
      </c>
      <c r="F93" s="102">
        <v>1775</v>
      </c>
      <c r="G93" s="103">
        <f t="shared" si="37"/>
        <v>50711.75</v>
      </c>
      <c r="H93" s="26"/>
      <c r="I93" s="104">
        <v>12</v>
      </c>
      <c r="J93" s="105">
        <v>3600</v>
      </c>
      <c r="K93" s="106">
        <f t="shared" si="29"/>
        <v>300</v>
      </c>
      <c r="L93" s="107">
        <v>12</v>
      </c>
      <c r="M93" s="105">
        <f>F93/V93*60</f>
        <v>3114.0350877192918</v>
      </c>
      <c r="N93" s="106">
        <f>M93/L93</f>
        <v>259.50292397660763</v>
      </c>
      <c r="O93" s="108">
        <f>L93-I93</f>
        <v>0</v>
      </c>
      <c r="P93" s="109">
        <f>N93-K93</f>
        <v>-40.497076023392367</v>
      </c>
      <c r="Q93" s="110">
        <f>N93/K93</f>
        <v>0.86500974658869212</v>
      </c>
      <c r="R93" s="307"/>
      <c r="S93" s="47">
        <v>0.78541666666666665</v>
      </c>
      <c r="T93" s="48">
        <v>0.8091666666666667</v>
      </c>
      <c r="U93" s="111">
        <v>4.6499999999999275</v>
      </c>
      <c r="V93" s="112">
        <v>34.200000000000074</v>
      </c>
      <c r="W93" s="113"/>
      <c r="X93" s="116"/>
      <c r="Y93" s="295"/>
      <c r="Z93" s="296"/>
      <c r="AA93" s="117">
        <f>M93-J93</f>
        <v>-485.96491228070818</v>
      </c>
      <c r="AB93" s="110">
        <f>M93/J93</f>
        <v>0.86500974658869212</v>
      </c>
      <c r="AC93" s="291"/>
    </row>
    <row r="94" spans="1:29" ht="15.75" customHeight="1">
      <c r="A94" s="302"/>
      <c r="B94" s="100"/>
      <c r="C94" s="293"/>
      <c r="D94" s="294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307"/>
      <c r="S94" s="47"/>
      <c r="T94" s="48"/>
      <c r="U94" s="111"/>
      <c r="V94" s="112"/>
      <c r="W94" s="113"/>
      <c r="X94" s="116"/>
      <c r="Y94" s="295"/>
      <c r="Z94" s="296"/>
      <c r="AA94" s="117"/>
      <c r="AB94" s="110"/>
      <c r="AC94" s="291"/>
    </row>
    <row r="95" spans="1:29" ht="15.75" customHeight="1">
      <c r="A95" s="302"/>
      <c r="B95" s="100"/>
      <c r="C95" s="293"/>
      <c r="D95" s="294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07"/>
      <c r="S95" s="47"/>
      <c r="T95" s="48"/>
      <c r="U95" s="111"/>
      <c r="V95" s="112"/>
      <c r="W95" s="113"/>
      <c r="X95" s="50"/>
      <c r="Y95" s="295"/>
      <c r="Z95" s="296"/>
      <c r="AA95" s="117"/>
      <c r="AB95" s="110"/>
      <c r="AC95" s="291"/>
    </row>
    <row r="96" spans="1:29" ht="15.75" customHeight="1">
      <c r="A96" s="302"/>
      <c r="B96" s="100"/>
      <c r="C96" s="293"/>
      <c r="D96" s="294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307"/>
      <c r="S96" s="47"/>
      <c r="T96" s="48"/>
      <c r="U96" s="111"/>
      <c r="V96" s="112"/>
      <c r="W96" s="113"/>
      <c r="X96" s="116"/>
      <c r="Y96" s="295"/>
      <c r="Z96" s="296"/>
      <c r="AA96" s="117"/>
      <c r="AB96" s="110"/>
      <c r="AC96" s="291"/>
    </row>
    <row r="97" spans="1:29" ht="15.75" customHeight="1">
      <c r="A97" s="302"/>
      <c r="B97" s="100"/>
      <c r="C97" s="293"/>
      <c r="D97" s="294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07"/>
      <c r="S97" s="47"/>
      <c r="T97" s="48"/>
      <c r="U97" s="111"/>
      <c r="V97" s="112"/>
      <c r="W97" s="113"/>
      <c r="X97" s="116"/>
      <c r="Y97" s="295"/>
      <c r="Z97" s="296"/>
      <c r="AA97" s="117"/>
      <c r="AB97" s="110"/>
      <c r="AC97" s="291"/>
    </row>
    <row r="98" spans="1:29" ht="15.75" customHeight="1">
      <c r="A98" s="302"/>
      <c r="B98" s="100"/>
      <c r="C98" s="293"/>
      <c r="D98" s="294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07"/>
      <c r="S98" s="47"/>
      <c r="T98" s="48"/>
      <c r="U98" s="111"/>
      <c r="V98" s="112"/>
      <c r="W98" s="126"/>
      <c r="X98" s="127"/>
      <c r="Y98" s="295"/>
      <c r="Z98" s="296"/>
      <c r="AA98" s="117"/>
      <c r="AB98" s="110"/>
      <c r="AC98" s="291"/>
    </row>
    <row r="99" spans="1:29" ht="15.75" customHeight="1">
      <c r="A99" s="302"/>
      <c r="B99" s="100"/>
      <c r="C99" s="293"/>
      <c r="D99" s="294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07"/>
      <c r="S99" s="47"/>
      <c r="T99" s="48"/>
      <c r="U99" s="111"/>
      <c r="V99" s="112"/>
      <c r="W99" s="126"/>
      <c r="X99" s="127"/>
      <c r="Y99" s="295"/>
      <c r="Z99" s="296"/>
      <c r="AA99" s="117"/>
      <c r="AB99" s="110"/>
      <c r="AC99" s="291"/>
    </row>
    <row r="100" spans="1:29" ht="15.75" customHeight="1">
      <c r="A100" s="302"/>
      <c r="B100" s="100"/>
      <c r="C100" s="293"/>
      <c r="D100" s="294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07"/>
      <c r="S100" s="47"/>
      <c r="T100" s="48"/>
      <c r="U100" s="111"/>
      <c r="V100" s="112"/>
      <c r="W100" s="126"/>
      <c r="X100" s="127"/>
      <c r="Y100" s="295"/>
      <c r="Z100" s="296"/>
      <c r="AA100" s="117"/>
      <c r="AB100" s="110"/>
      <c r="AC100" s="291"/>
    </row>
    <row r="101" spans="1:29" ht="15.75" customHeight="1">
      <c r="A101" s="302"/>
      <c r="B101" s="100"/>
      <c r="C101" s="293"/>
      <c r="D101" s="294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07"/>
      <c r="S101" s="47"/>
      <c r="T101" s="48"/>
      <c r="U101" s="111"/>
      <c r="V101" s="112"/>
      <c r="W101" s="126"/>
      <c r="X101" s="127"/>
      <c r="Y101" s="295"/>
      <c r="Z101" s="296"/>
      <c r="AA101" s="117"/>
      <c r="AB101" s="110"/>
      <c r="AC101" s="291"/>
    </row>
    <row r="102" spans="1:29" ht="15.75" customHeight="1">
      <c r="A102" s="302"/>
      <c r="B102" s="100"/>
      <c r="C102" s="293"/>
      <c r="D102" s="294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07"/>
      <c r="S102" s="47"/>
      <c r="T102" s="48"/>
      <c r="U102" s="111"/>
      <c r="V102" s="112"/>
      <c r="W102" s="126"/>
      <c r="X102" s="127"/>
      <c r="Y102" s="295"/>
      <c r="Z102" s="296"/>
      <c r="AA102" s="117"/>
      <c r="AB102" s="110"/>
      <c r="AC102" s="291"/>
    </row>
    <row r="103" spans="1:29" ht="15.75" customHeight="1">
      <c r="A103" s="302"/>
      <c r="B103" s="100"/>
      <c r="C103" s="293"/>
      <c r="D103" s="294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07"/>
      <c r="S103" s="47"/>
      <c r="T103" s="48"/>
      <c r="U103" s="111"/>
      <c r="V103" s="112"/>
      <c r="W103" s="126"/>
      <c r="X103" s="127"/>
      <c r="Y103" s="295"/>
      <c r="Z103" s="296"/>
      <c r="AA103" s="117"/>
      <c r="AB103" s="110"/>
      <c r="AC103" s="291"/>
    </row>
    <row r="104" spans="1:29" ht="15.75" customHeight="1">
      <c r="A104" s="302"/>
      <c r="B104" s="100"/>
      <c r="C104" s="293"/>
      <c r="D104" s="294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07"/>
      <c r="S104" s="47"/>
      <c r="T104" s="48"/>
      <c r="U104" s="111"/>
      <c r="V104" s="112"/>
      <c r="W104" s="126"/>
      <c r="X104" s="127"/>
      <c r="Y104" s="295"/>
      <c r="Z104" s="296"/>
      <c r="AA104" s="117"/>
      <c r="AB104" s="110"/>
      <c r="AC104" s="291"/>
    </row>
    <row r="105" spans="1:29" ht="15.75" customHeight="1">
      <c r="A105" s="302"/>
      <c r="B105" s="100"/>
      <c r="C105" s="293"/>
      <c r="D105" s="294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07"/>
      <c r="S105" s="119"/>
      <c r="T105" s="120"/>
      <c r="U105" s="130"/>
      <c r="V105" s="131"/>
      <c r="W105" s="126"/>
      <c r="X105" s="127"/>
      <c r="Y105" s="295"/>
      <c r="Z105" s="296"/>
      <c r="AA105" s="165"/>
      <c r="AB105" s="125"/>
      <c r="AC105" s="291"/>
    </row>
    <row r="106" spans="1:29" ht="15.75" customHeight="1" thickBot="1">
      <c r="A106" s="303"/>
      <c r="B106" s="133" t="s">
        <v>117</v>
      </c>
      <c r="C106" s="297"/>
      <c r="D106" s="297"/>
      <c r="E106" s="134"/>
      <c r="F106" s="167"/>
      <c r="G106" s="135"/>
      <c r="H106" s="69"/>
      <c r="I106" s="136">
        <f t="shared" ref="I106:J106" si="38">AVERAGE(I90:I105)</f>
        <v>14.25</v>
      </c>
      <c r="J106" s="137">
        <f t="shared" si="38"/>
        <v>3600</v>
      </c>
      <c r="K106" s="138">
        <f t="shared" ref="K106" si="39">J106/I106</f>
        <v>252.63157894736841</v>
      </c>
      <c r="L106" s="136">
        <f t="shared" ref="L106:M106" si="40">AVERAGE(L90:L105)</f>
        <v>14.25</v>
      </c>
      <c r="M106" s="137">
        <f t="shared" si="40"/>
        <v>3125.6375114050857</v>
      </c>
      <c r="N106" s="138">
        <f t="shared" ref="N106:N112" si="41">M106/L106</f>
        <v>219.34298325649723</v>
      </c>
      <c r="O106" s="139">
        <f t="shared" ref="O106:O112" si="42">L106-I106</f>
        <v>0</v>
      </c>
      <c r="P106" s="140">
        <f t="shared" ref="P106:P112" si="43">N106-K106</f>
        <v>-33.288595690871176</v>
      </c>
      <c r="Q106" s="141">
        <f t="shared" ref="Q106:Q112" si="44">N106/K106</f>
        <v>0.86823264205696826</v>
      </c>
      <c r="R106" s="308"/>
      <c r="S106" s="142">
        <f>S90</f>
        <v>0.70862268518518523</v>
      </c>
      <c r="T106" s="143">
        <f>INDEX(T90:T105,COUNTA(T90:T105))</f>
        <v>0.8091666666666667</v>
      </c>
      <c r="U106" s="144"/>
      <c r="V106" s="166"/>
      <c r="W106" s="167"/>
      <c r="X106" s="138"/>
      <c r="Y106" s="298"/>
      <c r="Z106" s="299"/>
      <c r="AA106" s="168">
        <f t="shared" ref="AA106:AA112" si="45">M106-J106</f>
        <v>-474.36248859491434</v>
      </c>
      <c r="AB106" s="141">
        <f t="shared" ref="AB106:AB112" si="46">M106/J106</f>
        <v>0.86823264205696826</v>
      </c>
      <c r="AC106" s="292"/>
    </row>
    <row r="107" spans="1:29" ht="15.75" customHeight="1">
      <c r="A107" s="311" t="s">
        <v>144</v>
      </c>
      <c r="B107" s="114" t="s">
        <v>120</v>
      </c>
      <c r="C107" s="304" t="s">
        <v>150</v>
      </c>
      <c r="D107" s="305"/>
      <c r="E107" s="147">
        <v>17.89</v>
      </c>
      <c r="F107" s="97">
        <v>500</v>
      </c>
      <c r="G107" s="148">
        <f t="shared" ref="G107:G112" si="47">E107*F107</f>
        <v>8945</v>
      </c>
      <c r="H107" s="149">
        <v>2</v>
      </c>
      <c r="I107" s="150">
        <v>4</v>
      </c>
      <c r="J107" s="151">
        <v>3300</v>
      </c>
      <c r="K107" s="152">
        <f>J107/I107</f>
        <v>825</v>
      </c>
      <c r="L107" s="153">
        <v>4</v>
      </c>
      <c r="M107" s="151">
        <f t="shared" ref="M107:M112" si="48">F107/V107*60</f>
        <v>2945.9901800327657</v>
      </c>
      <c r="N107" s="152">
        <f t="shared" si="41"/>
        <v>736.49754500819142</v>
      </c>
      <c r="O107" s="154">
        <f t="shared" si="42"/>
        <v>0</v>
      </c>
      <c r="P107" s="155">
        <f t="shared" si="43"/>
        <v>-88.502454991808577</v>
      </c>
      <c r="Q107" s="156">
        <f t="shared" si="44"/>
        <v>0.89272429697962596</v>
      </c>
      <c r="R107" s="306">
        <f>Q123</f>
        <v>0.89096823700549299</v>
      </c>
      <c r="S107" s="157">
        <v>0.70833333333333337</v>
      </c>
      <c r="T107" s="158">
        <v>0.71540509259259255</v>
      </c>
      <c r="U107" s="159"/>
      <c r="V107" s="160">
        <v>10.18333333333322</v>
      </c>
      <c r="W107" s="161"/>
      <c r="X107" s="162"/>
      <c r="Y107" s="309"/>
      <c r="Z107" s="310"/>
      <c r="AA107" s="115">
        <f t="shared" si="45"/>
        <v>-354.00981996723431</v>
      </c>
      <c r="AB107" s="156">
        <f t="shared" si="46"/>
        <v>0.89272429697962596</v>
      </c>
      <c r="AC107" s="290">
        <f>AB123</f>
        <v>0.8909682370054931</v>
      </c>
    </row>
    <row r="108" spans="1:29" ht="15.75" customHeight="1">
      <c r="A108" s="312"/>
      <c r="B108" s="100" t="s">
        <v>120</v>
      </c>
      <c r="C108" s="293" t="s">
        <v>147</v>
      </c>
      <c r="D108" s="294"/>
      <c r="E108" s="101">
        <v>22.28</v>
      </c>
      <c r="F108" s="102">
        <v>1641</v>
      </c>
      <c r="G108" s="103">
        <f t="shared" si="47"/>
        <v>36561.480000000003</v>
      </c>
      <c r="H108" s="26"/>
      <c r="I108" s="104">
        <v>5</v>
      </c>
      <c r="J108" s="105">
        <v>3300</v>
      </c>
      <c r="K108" s="106">
        <f t="shared" ref="K108:K112" si="49">J108/I108</f>
        <v>660</v>
      </c>
      <c r="L108" s="107">
        <v>5</v>
      </c>
      <c r="M108" s="105">
        <f t="shared" si="48"/>
        <v>2947.9041916167712</v>
      </c>
      <c r="N108" s="106">
        <f t="shared" si="41"/>
        <v>589.58083832335421</v>
      </c>
      <c r="O108" s="108">
        <f t="shared" si="42"/>
        <v>0</v>
      </c>
      <c r="P108" s="109">
        <f t="shared" si="43"/>
        <v>-70.419161676645786</v>
      </c>
      <c r="Q108" s="110">
        <f t="shared" si="44"/>
        <v>0.89330430048993059</v>
      </c>
      <c r="R108" s="307"/>
      <c r="S108" s="47">
        <v>0.71875</v>
      </c>
      <c r="T108" s="48">
        <v>0.74194444444444441</v>
      </c>
      <c r="U108" s="111">
        <v>4.8166666666667268</v>
      </c>
      <c r="V108" s="112">
        <v>33.399999999999949</v>
      </c>
      <c r="W108" s="113"/>
      <c r="X108" s="116"/>
      <c r="Y108" s="295"/>
      <c r="Z108" s="296"/>
      <c r="AA108" s="117">
        <f t="shared" si="45"/>
        <v>-352.09580838322881</v>
      </c>
      <c r="AB108" s="110">
        <f t="shared" si="46"/>
        <v>0.8933043004899307</v>
      </c>
      <c r="AC108" s="291"/>
    </row>
    <row r="109" spans="1:29" ht="15.75" customHeight="1">
      <c r="A109" s="312"/>
      <c r="B109" s="100" t="s">
        <v>120</v>
      </c>
      <c r="C109" s="293" t="s">
        <v>145</v>
      </c>
      <c r="D109" s="294"/>
      <c r="E109" s="101">
        <v>16.7</v>
      </c>
      <c r="F109" s="102">
        <v>1752</v>
      </c>
      <c r="G109" s="103">
        <f t="shared" si="47"/>
        <v>29258.399999999998</v>
      </c>
      <c r="H109" s="26"/>
      <c r="I109" s="104">
        <v>3</v>
      </c>
      <c r="J109" s="105">
        <v>3300</v>
      </c>
      <c r="K109" s="106">
        <f t="shared" si="49"/>
        <v>1100</v>
      </c>
      <c r="L109" s="107">
        <v>3</v>
      </c>
      <c r="M109" s="105">
        <f t="shared" si="48"/>
        <v>2950.0467726847496</v>
      </c>
      <c r="N109" s="106">
        <f t="shared" si="41"/>
        <v>983.34892422824987</v>
      </c>
      <c r="O109" s="108">
        <f t="shared" si="42"/>
        <v>0</v>
      </c>
      <c r="P109" s="109">
        <f t="shared" si="43"/>
        <v>-116.65107577175013</v>
      </c>
      <c r="Q109" s="110">
        <f t="shared" si="44"/>
        <v>0.89395356748022714</v>
      </c>
      <c r="R109" s="307"/>
      <c r="S109" s="47">
        <v>0.74539351851851854</v>
      </c>
      <c r="T109" s="48">
        <v>0.77013888888888893</v>
      </c>
      <c r="U109" s="111">
        <v>4.9666666666667503</v>
      </c>
      <c r="V109" s="112">
        <v>35.633333333333361</v>
      </c>
      <c r="W109" s="113"/>
      <c r="X109" s="116"/>
      <c r="Y109" s="295"/>
      <c r="Z109" s="296"/>
      <c r="AA109" s="117">
        <f t="shared" si="45"/>
        <v>-349.95322731525039</v>
      </c>
      <c r="AB109" s="110">
        <f t="shared" si="46"/>
        <v>0.89395356748022714</v>
      </c>
      <c r="AC109" s="291"/>
    </row>
    <row r="110" spans="1:29" ht="15.75" customHeight="1">
      <c r="A110" s="312"/>
      <c r="B110" s="100" t="s">
        <v>120</v>
      </c>
      <c r="C110" s="293" t="s">
        <v>217</v>
      </c>
      <c r="D110" s="294"/>
      <c r="E110" s="101">
        <v>22.48</v>
      </c>
      <c r="F110" s="102">
        <v>2741</v>
      </c>
      <c r="G110" s="103">
        <f t="shared" si="47"/>
        <v>61617.68</v>
      </c>
      <c r="H110" s="26"/>
      <c r="I110" s="104">
        <v>5</v>
      </c>
      <c r="J110" s="105">
        <v>3000</v>
      </c>
      <c r="K110" s="106">
        <f t="shared" si="49"/>
        <v>600</v>
      </c>
      <c r="L110" s="107">
        <v>5</v>
      </c>
      <c r="M110" s="105">
        <f t="shared" si="48"/>
        <v>2659.7304582210254</v>
      </c>
      <c r="N110" s="106">
        <f t="shared" si="41"/>
        <v>531.94609164420513</v>
      </c>
      <c r="O110" s="108">
        <f t="shared" si="42"/>
        <v>0</v>
      </c>
      <c r="P110" s="109">
        <f t="shared" si="43"/>
        <v>-68.053908355794874</v>
      </c>
      <c r="Q110" s="110">
        <f t="shared" si="44"/>
        <v>0.8865768194070085</v>
      </c>
      <c r="R110" s="307"/>
      <c r="S110" s="47">
        <v>0.7744212962962963</v>
      </c>
      <c r="T110" s="48">
        <v>0.81736111111111109</v>
      </c>
      <c r="U110" s="111">
        <v>6.1666666666666181</v>
      </c>
      <c r="V110" s="112">
        <v>61.8333333333333</v>
      </c>
      <c r="W110" s="113"/>
      <c r="X110" s="116"/>
      <c r="Y110" s="295"/>
      <c r="Z110" s="296"/>
      <c r="AA110" s="117">
        <f t="shared" si="45"/>
        <v>-340.2695417789746</v>
      </c>
      <c r="AB110" s="110">
        <f t="shared" si="46"/>
        <v>0.8865768194070085</v>
      </c>
      <c r="AC110" s="291"/>
    </row>
    <row r="111" spans="1:29" ht="15.75" customHeight="1">
      <c r="A111" s="312"/>
      <c r="B111" s="100" t="s">
        <v>120</v>
      </c>
      <c r="C111" s="293" t="s">
        <v>148</v>
      </c>
      <c r="D111" s="294"/>
      <c r="E111" s="101">
        <v>24.54</v>
      </c>
      <c r="F111" s="102">
        <v>2715</v>
      </c>
      <c r="G111" s="103">
        <f t="shared" si="47"/>
        <v>66626.099999999991</v>
      </c>
      <c r="H111" s="13"/>
      <c r="I111" s="104">
        <v>4</v>
      </c>
      <c r="J111" s="105">
        <v>3000</v>
      </c>
      <c r="K111" s="106">
        <f t="shared" si="49"/>
        <v>750</v>
      </c>
      <c r="L111" s="118">
        <v>4</v>
      </c>
      <c r="M111" s="105">
        <f t="shared" si="48"/>
        <v>2659.5918367346944</v>
      </c>
      <c r="N111" s="106">
        <f t="shared" si="41"/>
        <v>664.89795918367361</v>
      </c>
      <c r="O111" s="108">
        <f t="shared" si="42"/>
        <v>0</v>
      </c>
      <c r="P111" s="109">
        <f t="shared" si="43"/>
        <v>-85.102040816326394</v>
      </c>
      <c r="Q111" s="110">
        <f t="shared" si="44"/>
        <v>0.88653061224489815</v>
      </c>
      <c r="R111" s="307"/>
      <c r="S111" s="47">
        <v>0.8208333333333333</v>
      </c>
      <c r="T111" s="48">
        <v>0.86336805555555551</v>
      </c>
      <c r="U111" s="111">
        <v>4.9999999999999822</v>
      </c>
      <c r="V111" s="112">
        <v>61.249999999999986</v>
      </c>
      <c r="W111" s="113">
        <v>0.86336805555555551</v>
      </c>
      <c r="X111" s="116">
        <v>0.90208333333333335</v>
      </c>
      <c r="Y111" s="295"/>
      <c r="Z111" s="296"/>
      <c r="AA111" s="117">
        <f t="shared" si="45"/>
        <v>-340.40816326530557</v>
      </c>
      <c r="AB111" s="110">
        <f t="shared" si="46"/>
        <v>0.88653061224489815</v>
      </c>
      <c r="AC111" s="291"/>
    </row>
    <row r="112" spans="1:29" ht="15.75" customHeight="1">
      <c r="A112" s="312"/>
      <c r="B112" s="100" t="s">
        <v>120</v>
      </c>
      <c r="C112" s="293" t="s">
        <v>150</v>
      </c>
      <c r="D112" s="294"/>
      <c r="E112" s="101">
        <v>17.89</v>
      </c>
      <c r="F112" s="102">
        <v>4527</v>
      </c>
      <c r="G112" s="121">
        <f t="shared" si="47"/>
        <v>80988.03</v>
      </c>
      <c r="H112" s="122"/>
      <c r="I112" s="104">
        <v>4</v>
      </c>
      <c r="J112" s="105">
        <v>3300</v>
      </c>
      <c r="K112" s="106">
        <f t="shared" si="49"/>
        <v>825</v>
      </c>
      <c r="L112" s="107">
        <v>4</v>
      </c>
      <c r="M112" s="105">
        <f t="shared" si="48"/>
        <v>2943.3267112154622</v>
      </c>
      <c r="N112" s="106">
        <f t="shared" si="41"/>
        <v>735.83167780386555</v>
      </c>
      <c r="O112" s="108">
        <f t="shared" si="42"/>
        <v>0</v>
      </c>
      <c r="P112" s="109">
        <f t="shared" si="43"/>
        <v>-89.168322196134454</v>
      </c>
      <c r="Q112" s="110">
        <f t="shared" si="44"/>
        <v>0.89191718521680674</v>
      </c>
      <c r="R112" s="307"/>
      <c r="S112" s="47">
        <v>0.90208333333333335</v>
      </c>
      <c r="T112" s="48">
        <v>0.96616898148148145</v>
      </c>
      <c r="U112" s="111">
        <v>55.750000000000085</v>
      </c>
      <c r="V112" s="112">
        <v>92.28333333333326</v>
      </c>
      <c r="W112" s="113"/>
      <c r="X112" s="116"/>
      <c r="Y112" s="295"/>
      <c r="Z112" s="296"/>
      <c r="AA112" s="117">
        <f t="shared" si="45"/>
        <v>-356.67328878453782</v>
      </c>
      <c r="AB112" s="110">
        <f t="shared" si="46"/>
        <v>0.89191718521680674</v>
      </c>
      <c r="AC112" s="291"/>
    </row>
    <row r="113" spans="1:29" ht="15.75" customHeight="1">
      <c r="A113" s="312"/>
      <c r="B113" s="100"/>
      <c r="C113" s="293"/>
      <c r="D113" s="294"/>
      <c r="E113" s="101"/>
      <c r="F113" s="102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307"/>
      <c r="S113" s="47"/>
      <c r="T113" s="48"/>
      <c r="U113" s="111"/>
      <c r="V113" s="112"/>
      <c r="W113" s="113"/>
      <c r="X113" s="116"/>
      <c r="Y113" s="295"/>
      <c r="Z113" s="296"/>
      <c r="AA113" s="117"/>
      <c r="AB113" s="110"/>
      <c r="AC113" s="291"/>
    </row>
    <row r="114" spans="1:29" ht="15.75" customHeight="1">
      <c r="A114" s="312"/>
      <c r="B114" s="100"/>
      <c r="C114" s="293"/>
      <c r="D114" s="294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07"/>
      <c r="S114" s="47"/>
      <c r="T114" s="48"/>
      <c r="U114" s="111"/>
      <c r="V114" s="112"/>
      <c r="W114" s="113"/>
      <c r="X114" s="116"/>
      <c r="Y114" s="295"/>
      <c r="Z114" s="296"/>
      <c r="AA114" s="117"/>
      <c r="AB114" s="110"/>
      <c r="AC114" s="291"/>
    </row>
    <row r="115" spans="1:29" ht="15.75" customHeight="1">
      <c r="A115" s="312"/>
      <c r="B115" s="100"/>
      <c r="C115" s="293"/>
      <c r="D115" s="294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07"/>
      <c r="S115" s="47"/>
      <c r="T115" s="48"/>
      <c r="U115" s="111"/>
      <c r="V115" s="112"/>
      <c r="W115" s="113"/>
      <c r="X115" s="116"/>
      <c r="Y115" s="295"/>
      <c r="Z115" s="296"/>
      <c r="AA115" s="117"/>
      <c r="AB115" s="110"/>
      <c r="AC115" s="291"/>
    </row>
    <row r="116" spans="1:29" ht="15.75" customHeight="1">
      <c r="A116" s="312"/>
      <c r="B116" s="100"/>
      <c r="C116" s="293"/>
      <c r="D116" s="294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07"/>
      <c r="S116" s="47"/>
      <c r="T116" s="48"/>
      <c r="U116" s="111"/>
      <c r="V116" s="112"/>
      <c r="W116" s="113"/>
      <c r="X116" s="116"/>
      <c r="Y116" s="295"/>
      <c r="Z116" s="296"/>
      <c r="AA116" s="117"/>
      <c r="AB116" s="110"/>
      <c r="AC116" s="291"/>
    </row>
    <row r="117" spans="1:29" ht="15.75" customHeight="1">
      <c r="A117" s="312"/>
      <c r="B117" s="100"/>
      <c r="C117" s="293"/>
      <c r="D117" s="294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07"/>
      <c r="S117" s="47"/>
      <c r="T117" s="48"/>
      <c r="U117" s="111"/>
      <c r="V117" s="112"/>
      <c r="W117" s="113"/>
      <c r="X117" s="116"/>
      <c r="Y117" s="295"/>
      <c r="Z117" s="296"/>
      <c r="AA117" s="117"/>
      <c r="AB117" s="110"/>
      <c r="AC117" s="291"/>
    </row>
    <row r="118" spans="1:29" ht="15.75" customHeight="1">
      <c r="A118" s="312"/>
      <c r="B118" s="100"/>
      <c r="C118" s="293"/>
      <c r="D118" s="294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07"/>
      <c r="S118" s="47"/>
      <c r="T118" s="48"/>
      <c r="U118" s="111"/>
      <c r="V118" s="112"/>
      <c r="W118" s="113"/>
      <c r="X118" s="116"/>
      <c r="Y118" s="295"/>
      <c r="Z118" s="296"/>
      <c r="AA118" s="117"/>
      <c r="AB118" s="110"/>
      <c r="AC118" s="291"/>
    </row>
    <row r="119" spans="1:29" ht="15.75" customHeight="1">
      <c r="A119" s="312"/>
      <c r="B119" s="100"/>
      <c r="C119" s="293"/>
      <c r="D119" s="294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07"/>
      <c r="S119" s="47"/>
      <c r="T119" s="48"/>
      <c r="U119" s="111"/>
      <c r="V119" s="112"/>
      <c r="W119" s="113"/>
      <c r="X119" s="116"/>
      <c r="Y119" s="295"/>
      <c r="Z119" s="296"/>
      <c r="AA119" s="117"/>
      <c r="AB119" s="110"/>
      <c r="AC119" s="291"/>
    </row>
    <row r="120" spans="1:29" ht="15.75" customHeight="1">
      <c r="A120" s="312"/>
      <c r="B120" s="100"/>
      <c r="C120" s="293"/>
      <c r="D120" s="294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07"/>
      <c r="S120" s="47"/>
      <c r="T120" s="48"/>
      <c r="U120" s="111"/>
      <c r="V120" s="112"/>
      <c r="W120" s="113"/>
      <c r="X120" s="116"/>
      <c r="Y120" s="295"/>
      <c r="Z120" s="296"/>
      <c r="AA120" s="117"/>
      <c r="AB120" s="110"/>
      <c r="AC120" s="291"/>
    </row>
    <row r="121" spans="1:29" ht="15.75" customHeight="1">
      <c r="A121" s="312"/>
      <c r="B121" s="100"/>
      <c r="C121" s="293"/>
      <c r="D121" s="294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07"/>
      <c r="S121" s="47"/>
      <c r="T121" s="48"/>
      <c r="U121" s="111"/>
      <c r="V121" s="112"/>
      <c r="W121" s="113"/>
      <c r="X121" s="116"/>
      <c r="Y121" s="295"/>
      <c r="Z121" s="296"/>
      <c r="AA121" s="117"/>
      <c r="AB121" s="110"/>
      <c r="AC121" s="291"/>
    </row>
    <row r="122" spans="1:29" ht="15.75" customHeight="1">
      <c r="A122" s="312"/>
      <c r="B122" s="100"/>
      <c r="C122" s="293"/>
      <c r="D122" s="294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07"/>
      <c r="S122" s="119"/>
      <c r="T122" s="120"/>
      <c r="U122" s="130"/>
      <c r="V122" s="131"/>
      <c r="W122" s="126"/>
      <c r="X122" s="127"/>
      <c r="Y122" s="295"/>
      <c r="Z122" s="296"/>
      <c r="AA122" s="165"/>
      <c r="AB122" s="125"/>
      <c r="AC122" s="291"/>
    </row>
    <row r="123" spans="1:29" ht="15.75" customHeight="1" thickBot="1">
      <c r="A123" s="313"/>
      <c r="B123" s="133" t="s">
        <v>117</v>
      </c>
      <c r="C123" s="297"/>
      <c r="D123" s="297"/>
      <c r="E123" s="134"/>
      <c r="F123" s="99"/>
      <c r="G123" s="135"/>
      <c r="H123" s="69"/>
      <c r="I123" s="136">
        <f t="shared" ref="I123:J123" si="50">AVERAGE(I107:I122)</f>
        <v>4.166666666666667</v>
      </c>
      <c r="J123" s="137">
        <f t="shared" si="50"/>
        <v>3200</v>
      </c>
      <c r="K123" s="138">
        <f t="shared" ref="K123" si="51">J123/I123</f>
        <v>768</v>
      </c>
      <c r="L123" s="136">
        <f t="shared" ref="L123:M123" si="52">AVERAGE(L107:L122)</f>
        <v>4.166666666666667</v>
      </c>
      <c r="M123" s="137">
        <f t="shared" si="52"/>
        <v>2851.0983584175779</v>
      </c>
      <c r="N123" s="138">
        <f>M123/L123</f>
        <v>684.26360602021862</v>
      </c>
      <c r="O123" s="139">
        <f>L123-I123</f>
        <v>0</v>
      </c>
      <c r="P123" s="140">
        <f>N123-K123</f>
        <v>-83.736393979781383</v>
      </c>
      <c r="Q123" s="141">
        <f>N123/K123</f>
        <v>0.89096823700549299</v>
      </c>
      <c r="R123" s="308"/>
      <c r="S123" s="142">
        <f>S107</f>
        <v>0.70833333333333337</v>
      </c>
      <c r="T123" s="143">
        <f>INDEX(T107:T122,COUNTA(T107:T122))</f>
        <v>0.96616898148148145</v>
      </c>
      <c r="U123" s="144"/>
      <c r="V123" s="166"/>
      <c r="W123" s="99"/>
      <c r="X123" s="69"/>
      <c r="Y123" s="298"/>
      <c r="Z123" s="299"/>
      <c r="AA123" s="168">
        <f>M123-J123</f>
        <v>-348.90164158242214</v>
      </c>
      <c r="AB123" s="141">
        <f>M123/J123</f>
        <v>0.8909682370054931</v>
      </c>
      <c r="AC123" s="292"/>
    </row>
    <row r="124" spans="1:29" ht="15.75" customHeight="1">
      <c r="A124" s="300" t="s">
        <v>149</v>
      </c>
      <c r="B124" s="114" t="s">
        <v>120</v>
      </c>
      <c r="C124" s="304" t="s">
        <v>233</v>
      </c>
      <c r="D124" s="305"/>
      <c r="E124" s="147">
        <v>17.260000000000002</v>
      </c>
      <c r="F124" s="97">
        <v>5365</v>
      </c>
      <c r="G124" s="148">
        <f t="shared" ref="G124:G127" si="53">E124*F124</f>
        <v>92599.900000000009</v>
      </c>
      <c r="H124" s="149"/>
      <c r="I124" s="150">
        <v>4</v>
      </c>
      <c r="J124" s="151">
        <v>3300</v>
      </c>
      <c r="K124" s="152">
        <f>J124/I124</f>
        <v>825</v>
      </c>
      <c r="L124" s="153">
        <v>4</v>
      </c>
      <c r="M124" s="151">
        <f>F124/V124*60</f>
        <v>2693.3482080602407</v>
      </c>
      <c r="N124" s="152">
        <f>M124/L124</f>
        <v>673.33705201506018</v>
      </c>
      <c r="O124" s="154">
        <f>L124-I124</f>
        <v>0</v>
      </c>
      <c r="P124" s="155">
        <f>N124-K124</f>
        <v>-151.66294798493982</v>
      </c>
      <c r="Q124" s="156">
        <f>N124/K124</f>
        <v>0.81616612365461838</v>
      </c>
      <c r="R124" s="306">
        <f>Q140</f>
        <v>0.87316478086505922</v>
      </c>
      <c r="S124" s="157">
        <v>0.7086689814814815</v>
      </c>
      <c r="T124" s="158">
        <v>0.79166666666666674</v>
      </c>
      <c r="U124" s="159"/>
      <c r="V124" s="160">
        <v>119.51666666666675</v>
      </c>
      <c r="W124" s="161"/>
      <c r="X124" s="162"/>
      <c r="Y124" s="309"/>
      <c r="Z124" s="310"/>
      <c r="AA124" s="115">
        <f>M124-J124</f>
        <v>-606.65179193975928</v>
      </c>
      <c r="AB124" s="156">
        <f>M124/J124</f>
        <v>0.81616612365461838</v>
      </c>
      <c r="AC124" s="290">
        <f>AB140</f>
        <v>0.87316478086505922</v>
      </c>
    </row>
    <row r="125" spans="1:29" ht="15.75" customHeight="1">
      <c r="A125" s="301"/>
      <c r="B125" s="100" t="s">
        <v>120</v>
      </c>
      <c r="C125" s="293" t="s">
        <v>146</v>
      </c>
      <c r="D125" s="294"/>
      <c r="E125" s="101">
        <v>18.18</v>
      </c>
      <c r="F125" s="102">
        <v>744</v>
      </c>
      <c r="G125" s="103">
        <f t="shared" si="53"/>
        <v>13525.92</v>
      </c>
      <c r="H125" s="26"/>
      <c r="I125" s="104">
        <v>4</v>
      </c>
      <c r="J125" s="105">
        <v>3300</v>
      </c>
      <c r="K125" s="106">
        <f t="shared" ref="K125:K163" si="54">J125/I125</f>
        <v>825</v>
      </c>
      <c r="L125" s="107">
        <v>4</v>
      </c>
      <c r="M125" s="105">
        <f>F125/V125*60</f>
        <v>2946.5346534653522</v>
      </c>
      <c r="N125" s="106">
        <f>M125/L125</f>
        <v>736.63366336633806</v>
      </c>
      <c r="O125" s="108">
        <f>L125-I125</f>
        <v>0</v>
      </c>
      <c r="P125" s="109">
        <f>N125-K125</f>
        <v>-88.366336633661945</v>
      </c>
      <c r="Q125" s="110">
        <f>N125/K125</f>
        <v>0.89288928892889463</v>
      </c>
      <c r="R125" s="307"/>
      <c r="S125" s="47">
        <v>0.79513888888888895</v>
      </c>
      <c r="T125" s="48">
        <v>0.80565972222222226</v>
      </c>
      <c r="U125" s="111">
        <v>4.9999999999999822</v>
      </c>
      <c r="V125" s="112">
        <v>15.14999999999997</v>
      </c>
      <c r="W125" s="113"/>
      <c r="X125" s="116"/>
      <c r="Y125" s="295"/>
      <c r="Z125" s="296"/>
      <c r="AA125" s="117">
        <f>M125-J125</f>
        <v>-353.46534653464778</v>
      </c>
      <c r="AB125" s="110">
        <f>M125/J125</f>
        <v>0.89288928892889463</v>
      </c>
      <c r="AC125" s="291"/>
    </row>
    <row r="126" spans="1:29" ht="15.75" customHeight="1">
      <c r="A126" s="301"/>
      <c r="B126" s="100" t="s">
        <v>120</v>
      </c>
      <c r="C126" s="293" t="s">
        <v>151</v>
      </c>
      <c r="D126" s="294"/>
      <c r="E126" s="101">
        <v>16.66</v>
      </c>
      <c r="F126" s="102">
        <v>3024</v>
      </c>
      <c r="G126" s="103">
        <f t="shared" si="53"/>
        <v>50379.840000000004</v>
      </c>
      <c r="H126" s="26">
        <v>2</v>
      </c>
      <c r="I126" s="104">
        <v>4</v>
      </c>
      <c r="J126" s="105">
        <v>3300</v>
      </c>
      <c r="K126" s="106">
        <f t="shared" si="54"/>
        <v>825</v>
      </c>
      <c r="L126" s="107">
        <v>4</v>
      </c>
      <c r="M126" s="105">
        <f>F126/V126*60</f>
        <v>2943.0656934306621</v>
      </c>
      <c r="N126" s="106">
        <f>M126/L126</f>
        <v>735.76642335766553</v>
      </c>
      <c r="O126" s="108">
        <f>L126-I126</f>
        <v>0</v>
      </c>
      <c r="P126" s="109">
        <f>N126-K126</f>
        <v>-89.233576642334469</v>
      </c>
      <c r="Q126" s="110">
        <f>N126/K126</f>
        <v>0.89183808891838245</v>
      </c>
      <c r="R126" s="307"/>
      <c r="S126" s="47">
        <v>0.80927083333333338</v>
      </c>
      <c r="T126" s="48">
        <v>0.8520833333333333</v>
      </c>
      <c r="U126" s="111">
        <v>5.2000000000000135</v>
      </c>
      <c r="V126" s="112">
        <v>61.649999999999885</v>
      </c>
      <c r="W126" s="113">
        <v>0.8520833333333333</v>
      </c>
      <c r="X126" s="116">
        <v>0.89166666666666661</v>
      </c>
      <c r="Y126" s="295"/>
      <c r="Z126" s="296"/>
      <c r="AA126" s="117">
        <f>M126-J126</f>
        <v>-356.93430656933788</v>
      </c>
      <c r="AB126" s="110">
        <f>M126/J126</f>
        <v>0.89183808891838245</v>
      </c>
      <c r="AC126" s="291"/>
    </row>
    <row r="127" spans="1:29" ht="15.75" customHeight="1">
      <c r="A127" s="301"/>
      <c r="B127" s="100" t="s">
        <v>120</v>
      </c>
      <c r="C127" s="293" t="s">
        <v>151</v>
      </c>
      <c r="D127" s="294"/>
      <c r="E127" s="101">
        <v>16.66</v>
      </c>
      <c r="F127" s="102">
        <v>4581</v>
      </c>
      <c r="G127" s="103">
        <f t="shared" si="53"/>
        <v>76319.460000000006</v>
      </c>
      <c r="H127" s="26"/>
      <c r="I127" s="104">
        <v>4</v>
      </c>
      <c r="J127" s="105">
        <v>3300</v>
      </c>
      <c r="K127" s="106">
        <f t="shared" si="54"/>
        <v>825</v>
      </c>
      <c r="L127" s="107">
        <v>4</v>
      </c>
      <c r="M127" s="105">
        <f>F127/V127*60</f>
        <v>2942.8265524625253</v>
      </c>
      <c r="N127" s="106">
        <f>M127/L127</f>
        <v>735.70663811563134</v>
      </c>
      <c r="O127" s="108">
        <f>L127-I127</f>
        <v>0</v>
      </c>
      <c r="P127" s="109">
        <f>N127-K127</f>
        <v>-89.293361884368665</v>
      </c>
      <c r="Q127" s="110">
        <f>N127/K127</f>
        <v>0.89176562195834097</v>
      </c>
      <c r="R127" s="307"/>
      <c r="S127" s="47">
        <v>0.89166666666666661</v>
      </c>
      <c r="T127" s="48">
        <v>0.95652777777777775</v>
      </c>
      <c r="U127" s="111">
        <v>56.999999999999957</v>
      </c>
      <c r="V127" s="112">
        <v>93.400000000000048</v>
      </c>
      <c r="W127" s="113"/>
      <c r="X127" s="116"/>
      <c r="Y127" s="295"/>
      <c r="Z127" s="296"/>
      <c r="AA127" s="117">
        <f>M127-J127</f>
        <v>-357.17344753747466</v>
      </c>
      <c r="AB127" s="110">
        <f>M127/J127</f>
        <v>0.89176562195834097</v>
      </c>
      <c r="AC127" s="291"/>
    </row>
    <row r="128" spans="1:29" ht="15.75" customHeight="1">
      <c r="A128" s="302"/>
      <c r="B128" s="100"/>
      <c r="C128" s="293"/>
      <c r="D128" s="294"/>
      <c r="E128" s="101"/>
      <c r="F128" s="102"/>
      <c r="G128" s="103"/>
      <c r="H128" s="13"/>
      <c r="I128" s="104"/>
      <c r="J128" s="105"/>
      <c r="K128" s="106"/>
      <c r="L128" s="118"/>
      <c r="M128" s="105"/>
      <c r="N128" s="106"/>
      <c r="O128" s="108"/>
      <c r="P128" s="109"/>
      <c r="Q128" s="110"/>
      <c r="R128" s="307"/>
      <c r="S128" s="47"/>
      <c r="T128" s="48"/>
      <c r="U128" s="111"/>
      <c r="V128" s="112"/>
      <c r="W128" s="113"/>
      <c r="X128" s="116"/>
      <c r="Y128" s="295"/>
      <c r="Z128" s="296"/>
      <c r="AA128" s="117"/>
      <c r="AB128" s="110"/>
      <c r="AC128" s="291"/>
    </row>
    <row r="129" spans="1:29" ht="15.75" customHeight="1">
      <c r="A129" s="302"/>
      <c r="B129" s="100"/>
      <c r="C129" s="293"/>
      <c r="D129" s="294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07"/>
      <c r="S129" s="47"/>
      <c r="T129" s="48"/>
      <c r="U129" s="111"/>
      <c r="V129" s="112"/>
      <c r="W129" s="113"/>
      <c r="X129" s="116"/>
      <c r="Y129" s="295"/>
      <c r="Z129" s="296"/>
      <c r="AA129" s="117"/>
      <c r="AB129" s="110"/>
      <c r="AC129" s="291"/>
    </row>
    <row r="130" spans="1:29" ht="15.75" customHeight="1">
      <c r="A130" s="302"/>
      <c r="B130" s="100"/>
      <c r="C130" s="293"/>
      <c r="D130" s="294"/>
      <c r="E130" s="101"/>
      <c r="F130" s="102"/>
      <c r="G130" s="121"/>
      <c r="H130" s="62"/>
      <c r="I130" s="104"/>
      <c r="J130" s="105"/>
      <c r="K130" s="106"/>
      <c r="L130" s="118"/>
      <c r="M130" s="105"/>
      <c r="N130" s="106"/>
      <c r="O130" s="123"/>
      <c r="P130" s="124"/>
      <c r="Q130" s="125"/>
      <c r="R130" s="307"/>
      <c r="S130" s="47"/>
      <c r="T130" s="48"/>
      <c r="U130" s="111"/>
      <c r="V130" s="112"/>
      <c r="W130" s="113"/>
      <c r="X130" s="116"/>
      <c r="Y130" s="295"/>
      <c r="Z130" s="296"/>
      <c r="AA130" s="117"/>
      <c r="AB130" s="110"/>
      <c r="AC130" s="291"/>
    </row>
    <row r="131" spans="1:29" ht="15.75" customHeight="1">
      <c r="A131" s="302"/>
      <c r="B131" s="100"/>
      <c r="C131" s="293"/>
      <c r="D131" s="294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07"/>
      <c r="S131" s="47"/>
      <c r="T131" s="48"/>
      <c r="U131" s="111"/>
      <c r="V131" s="112"/>
      <c r="W131" s="113"/>
      <c r="X131" s="116"/>
      <c r="Y131" s="295"/>
      <c r="Z131" s="296"/>
      <c r="AA131" s="117"/>
      <c r="AB131" s="110"/>
      <c r="AC131" s="291"/>
    </row>
    <row r="132" spans="1:29" ht="15.75" customHeight="1">
      <c r="A132" s="302"/>
      <c r="B132" s="100"/>
      <c r="C132" s="293"/>
      <c r="D132" s="294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07"/>
      <c r="S132" s="47"/>
      <c r="T132" s="48"/>
      <c r="U132" s="111"/>
      <c r="V132" s="112"/>
      <c r="W132" s="113"/>
      <c r="X132" s="116"/>
      <c r="Y132" s="295"/>
      <c r="Z132" s="296"/>
      <c r="AA132" s="117"/>
      <c r="AB132" s="110"/>
      <c r="AC132" s="291"/>
    </row>
    <row r="133" spans="1:29" ht="15.75" customHeight="1">
      <c r="A133" s="302"/>
      <c r="B133" s="100"/>
      <c r="C133" s="293"/>
      <c r="D133" s="294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07"/>
      <c r="S133" s="47"/>
      <c r="T133" s="48"/>
      <c r="U133" s="111"/>
      <c r="V133" s="112"/>
      <c r="W133" s="113"/>
      <c r="X133" s="116"/>
      <c r="Y133" s="295"/>
      <c r="Z133" s="296"/>
      <c r="AA133" s="117"/>
      <c r="AB133" s="110"/>
      <c r="AC133" s="291"/>
    </row>
    <row r="134" spans="1:29" ht="15.75" customHeight="1">
      <c r="A134" s="302"/>
      <c r="B134" s="100"/>
      <c r="C134" s="293"/>
      <c r="D134" s="294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07"/>
      <c r="S134" s="47"/>
      <c r="T134" s="48"/>
      <c r="U134" s="111"/>
      <c r="V134" s="112"/>
      <c r="W134" s="126"/>
      <c r="X134" s="127"/>
      <c r="Y134" s="295"/>
      <c r="Z134" s="296"/>
      <c r="AA134" s="117"/>
      <c r="AB134" s="110"/>
      <c r="AC134" s="291"/>
    </row>
    <row r="135" spans="1:29" ht="15.75" customHeight="1">
      <c r="A135" s="302"/>
      <c r="B135" s="100"/>
      <c r="C135" s="293"/>
      <c r="D135" s="294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07"/>
      <c r="S135" s="47"/>
      <c r="T135" s="48"/>
      <c r="U135" s="111"/>
      <c r="V135" s="112"/>
      <c r="W135" s="126"/>
      <c r="X135" s="127"/>
      <c r="Y135" s="295"/>
      <c r="Z135" s="296"/>
      <c r="AA135" s="117"/>
      <c r="AB135" s="110"/>
      <c r="AC135" s="291"/>
    </row>
    <row r="136" spans="1:29" ht="15.75" customHeight="1">
      <c r="A136" s="302"/>
      <c r="B136" s="100"/>
      <c r="C136" s="293"/>
      <c r="D136" s="294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07"/>
      <c r="S136" s="47"/>
      <c r="T136" s="48"/>
      <c r="U136" s="111"/>
      <c r="V136" s="112"/>
      <c r="W136" s="126"/>
      <c r="X136" s="127"/>
      <c r="Y136" s="295"/>
      <c r="Z136" s="296"/>
      <c r="AA136" s="117"/>
      <c r="AB136" s="110"/>
      <c r="AC136" s="291"/>
    </row>
    <row r="137" spans="1:29" ht="15.75" customHeight="1">
      <c r="A137" s="302"/>
      <c r="B137" s="100"/>
      <c r="C137" s="293"/>
      <c r="D137" s="294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07"/>
      <c r="S137" s="47"/>
      <c r="T137" s="48"/>
      <c r="U137" s="111"/>
      <c r="V137" s="112"/>
      <c r="W137" s="126"/>
      <c r="X137" s="127"/>
      <c r="Y137" s="295"/>
      <c r="Z137" s="296"/>
      <c r="AA137" s="117"/>
      <c r="AB137" s="110"/>
      <c r="AC137" s="291"/>
    </row>
    <row r="138" spans="1:29" ht="15.75" customHeight="1">
      <c r="A138" s="302"/>
      <c r="B138" s="100"/>
      <c r="C138" s="293"/>
      <c r="D138" s="294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07"/>
      <c r="S138" s="47"/>
      <c r="T138" s="48"/>
      <c r="U138" s="111"/>
      <c r="V138" s="112"/>
      <c r="W138" s="126"/>
      <c r="X138" s="127"/>
      <c r="Y138" s="295"/>
      <c r="Z138" s="296"/>
      <c r="AA138" s="117"/>
      <c r="AB138" s="110"/>
      <c r="AC138" s="291"/>
    </row>
    <row r="139" spans="1:29" ht="15.75" customHeight="1">
      <c r="A139" s="302"/>
      <c r="B139" s="100"/>
      <c r="C139" s="293"/>
      <c r="D139" s="294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07"/>
      <c r="S139" s="119"/>
      <c r="T139" s="120"/>
      <c r="U139" s="130"/>
      <c r="V139" s="131"/>
      <c r="W139" s="126"/>
      <c r="X139" s="127"/>
      <c r="Y139" s="295"/>
      <c r="Z139" s="296"/>
      <c r="AA139" s="165"/>
      <c r="AB139" s="125"/>
      <c r="AC139" s="291"/>
    </row>
    <row r="140" spans="1:29" ht="15.75" customHeight="1" thickBot="1">
      <c r="A140" s="303"/>
      <c r="B140" s="133" t="s">
        <v>117</v>
      </c>
      <c r="C140" s="297"/>
      <c r="D140" s="297"/>
      <c r="E140" s="134"/>
      <c r="F140" s="99"/>
      <c r="G140" s="135"/>
      <c r="H140" s="69"/>
      <c r="I140" s="136">
        <f t="shared" ref="I140:J140" si="55">AVERAGE(I124:I139)</f>
        <v>4</v>
      </c>
      <c r="J140" s="137">
        <f t="shared" si="55"/>
        <v>3300</v>
      </c>
      <c r="K140" s="138">
        <f t="shared" ref="K140" si="56">J140/I140</f>
        <v>825</v>
      </c>
      <c r="L140" s="136">
        <f t="shared" ref="L140:M140" si="57">AVERAGE(L124:L139)</f>
        <v>4</v>
      </c>
      <c r="M140" s="137">
        <f t="shared" si="57"/>
        <v>2881.4437768546954</v>
      </c>
      <c r="N140" s="138">
        <f>M140/L140</f>
        <v>720.36094421367386</v>
      </c>
      <c r="O140" s="139">
        <f>L140-I140</f>
        <v>0</v>
      </c>
      <c r="P140" s="140">
        <f>N140-K140</f>
        <v>-104.63905578632614</v>
      </c>
      <c r="Q140" s="141">
        <f>N140/K140</f>
        <v>0.87316478086505922</v>
      </c>
      <c r="R140" s="308"/>
      <c r="S140" s="142">
        <f>S124</f>
        <v>0.7086689814814815</v>
      </c>
      <c r="T140" s="143">
        <f>INDEX(T124:T139,COUNTA(T124:T139))</f>
        <v>0.95652777777777775</v>
      </c>
      <c r="U140" s="144"/>
      <c r="V140" s="166"/>
      <c r="W140" s="99"/>
      <c r="X140" s="69"/>
      <c r="Y140" s="298"/>
      <c r="Z140" s="299"/>
      <c r="AA140" s="168">
        <f>M140-J140</f>
        <v>-418.55622314530456</v>
      </c>
      <c r="AB140" s="141">
        <f>M140/J140</f>
        <v>0.87316478086505922</v>
      </c>
      <c r="AC140" s="292"/>
    </row>
    <row r="141" spans="1:29" ht="15.75" customHeight="1">
      <c r="A141" s="311" t="s">
        <v>152</v>
      </c>
      <c r="B141" s="114" t="s">
        <v>120</v>
      </c>
      <c r="C141" s="304" t="s">
        <v>153</v>
      </c>
      <c r="D141" s="305"/>
      <c r="E141" s="147">
        <v>14.03</v>
      </c>
      <c r="F141" s="97">
        <v>2099</v>
      </c>
      <c r="G141" s="148">
        <f t="shared" ref="G141:G144" si="58">E141*F141</f>
        <v>29448.969999999998</v>
      </c>
      <c r="H141" s="149">
        <v>2</v>
      </c>
      <c r="I141" s="150">
        <v>3</v>
      </c>
      <c r="J141" s="151">
        <v>3000</v>
      </c>
      <c r="K141" s="152">
        <f>J141/I141</f>
        <v>1000</v>
      </c>
      <c r="L141" s="153">
        <v>3</v>
      </c>
      <c r="M141" s="151">
        <f>F141/V141*60</f>
        <v>2685.2878464818778</v>
      </c>
      <c r="N141" s="152">
        <f>M141/L141</f>
        <v>895.09594882729255</v>
      </c>
      <c r="O141" s="154">
        <f>L141-I141</f>
        <v>0</v>
      </c>
      <c r="P141" s="155">
        <f>N141-K141</f>
        <v>-104.90405117270745</v>
      </c>
      <c r="Q141" s="156">
        <f>N141/K141</f>
        <v>0.8950959488272926</v>
      </c>
      <c r="R141" s="306">
        <f>Q157</f>
        <v>0.88674731060029155</v>
      </c>
      <c r="S141" s="157">
        <v>0.70840277777777783</v>
      </c>
      <c r="T141" s="158">
        <v>0.74097222222222225</v>
      </c>
      <c r="U141" s="159"/>
      <c r="V141" s="160">
        <v>46.899999999999977</v>
      </c>
      <c r="W141" s="161"/>
      <c r="X141" s="162"/>
      <c r="Y141" s="309"/>
      <c r="Z141" s="310"/>
      <c r="AA141" s="115">
        <f>M141-J141</f>
        <v>-314.71215351812225</v>
      </c>
      <c r="AB141" s="156">
        <f>M141/J141</f>
        <v>0.8950959488272926</v>
      </c>
      <c r="AC141" s="290">
        <f>AB157</f>
        <v>0.88674731060029155</v>
      </c>
    </row>
    <row r="142" spans="1:29" ht="15.75" customHeight="1">
      <c r="A142" s="312"/>
      <c r="B142" s="100" t="s">
        <v>120</v>
      </c>
      <c r="C142" s="293" t="s">
        <v>154</v>
      </c>
      <c r="D142" s="294"/>
      <c r="E142" s="101">
        <v>18.18</v>
      </c>
      <c r="F142" s="102">
        <v>1787</v>
      </c>
      <c r="G142" s="103">
        <f t="shared" si="58"/>
        <v>32487.66</v>
      </c>
      <c r="H142" s="26"/>
      <c r="I142" s="104">
        <v>4</v>
      </c>
      <c r="J142" s="105">
        <v>3000</v>
      </c>
      <c r="K142" s="106">
        <f t="shared" si="54"/>
        <v>750</v>
      </c>
      <c r="L142" s="107">
        <v>4</v>
      </c>
      <c r="M142" s="105">
        <f>F142/V142*60</f>
        <v>2687.2180451127815</v>
      </c>
      <c r="N142" s="106">
        <f>M142/L142</f>
        <v>671.80451127819538</v>
      </c>
      <c r="O142" s="108">
        <f>L142-I142</f>
        <v>0</v>
      </c>
      <c r="P142" s="109">
        <f>N142-K142</f>
        <v>-78.195488721804622</v>
      </c>
      <c r="Q142" s="110">
        <f>N142/K142</f>
        <v>0.89573934837092717</v>
      </c>
      <c r="R142" s="307"/>
      <c r="S142" s="47">
        <v>0.75145833333333334</v>
      </c>
      <c r="T142" s="48">
        <v>0.77916666666666667</v>
      </c>
      <c r="U142" s="111">
        <v>15.099999999999962</v>
      </c>
      <c r="V142" s="112">
        <v>39.900000000000006</v>
      </c>
      <c r="W142" s="113"/>
      <c r="X142" s="116"/>
      <c r="Y142" s="295"/>
      <c r="Z142" s="296"/>
      <c r="AA142" s="117">
        <f>M142-J142</f>
        <v>-312.78195488721849</v>
      </c>
      <c r="AB142" s="110">
        <f>M142/J142</f>
        <v>0.89573934837092717</v>
      </c>
      <c r="AC142" s="291"/>
    </row>
    <row r="143" spans="1:29" ht="15.75" customHeight="1">
      <c r="A143" s="312"/>
      <c r="B143" s="100" t="s">
        <v>120</v>
      </c>
      <c r="C143" s="293" t="s">
        <v>155</v>
      </c>
      <c r="D143" s="294"/>
      <c r="E143" s="101">
        <v>14.28</v>
      </c>
      <c r="F143" s="102">
        <v>5044</v>
      </c>
      <c r="G143" s="103">
        <f t="shared" si="58"/>
        <v>72028.319999999992</v>
      </c>
      <c r="H143" s="26">
        <v>2</v>
      </c>
      <c r="I143" s="104">
        <v>3</v>
      </c>
      <c r="J143" s="105">
        <v>3600</v>
      </c>
      <c r="K143" s="106">
        <f t="shared" si="54"/>
        <v>1200</v>
      </c>
      <c r="L143" s="107">
        <v>3</v>
      </c>
      <c r="M143" s="105">
        <f>F143/V143*60</f>
        <v>3116.7868177136975</v>
      </c>
      <c r="N143" s="106">
        <f>M143/L143</f>
        <v>1038.9289392378992</v>
      </c>
      <c r="O143" s="108">
        <f>L143-I143</f>
        <v>0</v>
      </c>
      <c r="P143" s="109">
        <f>N143-K143</f>
        <v>-161.07106076210084</v>
      </c>
      <c r="Q143" s="110">
        <f>N143/K143</f>
        <v>0.86577411603158261</v>
      </c>
      <c r="R143" s="307"/>
      <c r="S143" s="47">
        <v>0.7895833333333333</v>
      </c>
      <c r="T143" s="48">
        <v>0.85701388888888885</v>
      </c>
      <c r="U143" s="111">
        <v>14.999999999999947</v>
      </c>
      <c r="V143" s="112">
        <v>97.1</v>
      </c>
      <c r="W143" s="113">
        <v>0.85701388888888885</v>
      </c>
      <c r="X143" s="116">
        <v>0.90902777777777766</v>
      </c>
      <c r="Y143" s="295"/>
      <c r="Z143" s="296"/>
      <c r="AA143" s="117">
        <f>M143-J143</f>
        <v>-483.21318228630253</v>
      </c>
      <c r="AB143" s="110">
        <f>M143/J143</f>
        <v>0.86577411603158261</v>
      </c>
      <c r="AC143" s="291"/>
    </row>
    <row r="144" spans="1:29" ht="15.75" customHeight="1">
      <c r="A144" s="312"/>
      <c r="B144" s="100" t="s">
        <v>120</v>
      </c>
      <c r="C144" s="293" t="s">
        <v>153</v>
      </c>
      <c r="D144" s="294"/>
      <c r="E144" s="101">
        <v>14.03</v>
      </c>
      <c r="F144" s="102">
        <v>5606</v>
      </c>
      <c r="G144" s="103">
        <f t="shared" si="58"/>
        <v>78652.179999999993</v>
      </c>
      <c r="H144" s="26"/>
      <c r="I144" s="104">
        <v>3</v>
      </c>
      <c r="J144" s="105">
        <v>3000</v>
      </c>
      <c r="K144" s="106">
        <f t="shared" si="54"/>
        <v>1000</v>
      </c>
      <c r="L144" s="107">
        <v>3</v>
      </c>
      <c r="M144" s="105">
        <f>F144/V144*60</f>
        <v>2683.7234042553164</v>
      </c>
      <c r="N144" s="106">
        <f>M144/L144</f>
        <v>894.57446808510542</v>
      </c>
      <c r="O144" s="108">
        <f>L144-I144</f>
        <v>0</v>
      </c>
      <c r="P144" s="109">
        <f>N144-K144</f>
        <v>-105.42553191489458</v>
      </c>
      <c r="Q144" s="110">
        <f>N144/K144</f>
        <v>0.89457446808510543</v>
      </c>
      <c r="R144" s="307"/>
      <c r="S144" s="47">
        <v>0.90902777777777766</v>
      </c>
      <c r="T144" s="48">
        <v>0.99606481481481479</v>
      </c>
      <c r="U144" s="111">
        <v>74.899999999999878</v>
      </c>
      <c r="V144" s="112">
        <v>125.33333333333347</v>
      </c>
      <c r="W144" s="113"/>
      <c r="X144" s="116"/>
      <c r="Y144" s="295"/>
      <c r="Z144" s="296"/>
      <c r="AA144" s="117">
        <f>M144-J144</f>
        <v>-316.27659574468362</v>
      </c>
      <c r="AB144" s="110">
        <f>M144/J144</f>
        <v>0.89457446808510543</v>
      </c>
      <c r="AC144" s="291"/>
    </row>
    <row r="145" spans="1:29" ht="15.75" customHeight="1">
      <c r="A145" s="312"/>
      <c r="B145" s="100"/>
      <c r="C145" s="293"/>
      <c r="D145" s="294"/>
      <c r="E145" s="101"/>
      <c r="F145" s="102"/>
      <c r="G145" s="103"/>
      <c r="H145" s="13"/>
      <c r="I145" s="104"/>
      <c r="J145" s="105"/>
      <c r="K145" s="106"/>
      <c r="L145" s="118"/>
      <c r="M145" s="105"/>
      <c r="N145" s="106"/>
      <c r="O145" s="108"/>
      <c r="P145" s="109"/>
      <c r="Q145" s="110"/>
      <c r="R145" s="307"/>
      <c r="S145" s="47"/>
      <c r="T145" s="48"/>
      <c r="U145" s="111"/>
      <c r="V145" s="112"/>
      <c r="W145" s="113"/>
      <c r="X145" s="116"/>
      <c r="Y145" s="295"/>
      <c r="Z145" s="296"/>
      <c r="AA145" s="117"/>
      <c r="AB145" s="110"/>
      <c r="AC145" s="291"/>
    </row>
    <row r="146" spans="1:29" ht="15.75" customHeight="1">
      <c r="A146" s="312"/>
      <c r="B146" s="100"/>
      <c r="C146" s="293"/>
      <c r="D146" s="294"/>
      <c r="E146" s="101"/>
      <c r="F146" s="102"/>
      <c r="G146" s="121"/>
      <c r="H146" s="122"/>
      <c r="I146" s="104"/>
      <c r="J146" s="105"/>
      <c r="K146" s="106"/>
      <c r="L146" s="107"/>
      <c r="M146" s="105"/>
      <c r="N146" s="106"/>
      <c r="O146" s="108"/>
      <c r="P146" s="109"/>
      <c r="Q146" s="110"/>
      <c r="R146" s="307"/>
      <c r="S146" s="47"/>
      <c r="T146" s="48"/>
      <c r="U146" s="111"/>
      <c r="V146" s="112"/>
      <c r="W146" s="113"/>
      <c r="X146" s="116"/>
      <c r="Y146" s="295"/>
      <c r="Z146" s="296"/>
      <c r="AA146" s="117"/>
      <c r="AB146" s="110"/>
      <c r="AC146" s="291"/>
    </row>
    <row r="147" spans="1:29" ht="15.75" customHeight="1">
      <c r="A147" s="312"/>
      <c r="B147" s="100"/>
      <c r="C147" s="293"/>
      <c r="D147" s="294"/>
      <c r="E147" s="101"/>
      <c r="F147" s="102"/>
      <c r="G147" s="121"/>
      <c r="H147" s="62"/>
      <c r="I147" s="104"/>
      <c r="J147" s="105"/>
      <c r="K147" s="106"/>
      <c r="L147" s="118"/>
      <c r="M147" s="105"/>
      <c r="N147" s="106"/>
      <c r="O147" s="123"/>
      <c r="P147" s="124"/>
      <c r="Q147" s="125"/>
      <c r="R147" s="307"/>
      <c r="S147" s="47"/>
      <c r="T147" s="48"/>
      <c r="U147" s="111"/>
      <c r="V147" s="112"/>
      <c r="W147" s="113"/>
      <c r="X147" s="116"/>
      <c r="Y147" s="295"/>
      <c r="Z147" s="296"/>
      <c r="AA147" s="117"/>
      <c r="AB147" s="110"/>
      <c r="AC147" s="291"/>
    </row>
    <row r="148" spans="1:29" ht="15.75" customHeight="1">
      <c r="A148" s="312"/>
      <c r="B148" s="100"/>
      <c r="C148" s="293"/>
      <c r="D148" s="294"/>
      <c r="E148" s="101"/>
      <c r="F148" s="102"/>
      <c r="G148" s="121"/>
      <c r="H148" s="62"/>
      <c r="I148" s="104"/>
      <c r="J148" s="105"/>
      <c r="K148" s="106"/>
      <c r="L148" s="118"/>
      <c r="M148" s="105"/>
      <c r="N148" s="106"/>
      <c r="O148" s="123"/>
      <c r="P148" s="124"/>
      <c r="Q148" s="125"/>
      <c r="R148" s="307"/>
      <c r="S148" s="47"/>
      <c r="T148" s="48"/>
      <c r="U148" s="111"/>
      <c r="V148" s="112"/>
      <c r="W148" s="113"/>
      <c r="X148" s="116"/>
      <c r="Y148" s="295"/>
      <c r="Z148" s="296"/>
      <c r="AA148" s="117"/>
      <c r="AB148" s="110"/>
      <c r="AC148" s="291"/>
    </row>
    <row r="149" spans="1:29" ht="15.75" customHeight="1">
      <c r="A149" s="312"/>
      <c r="B149" s="100"/>
      <c r="C149" s="293"/>
      <c r="D149" s="294"/>
      <c r="E149" s="101"/>
      <c r="F149" s="102"/>
      <c r="G149" s="121"/>
      <c r="H149" s="62"/>
      <c r="I149" s="104"/>
      <c r="J149" s="105"/>
      <c r="K149" s="106"/>
      <c r="L149" s="118"/>
      <c r="M149" s="105"/>
      <c r="N149" s="106"/>
      <c r="O149" s="123"/>
      <c r="P149" s="124"/>
      <c r="Q149" s="125"/>
      <c r="R149" s="307"/>
      <c r="S149" s="47"/>
      <c r="T149" s="48"/>
      <c r="U149" s="111"/>
      <c r="V149" s="112"/>
      <c r="W149" s="113"/>
      <c r="X149" s="116"/>
      <c r="Y149" s="295"/>
      <c r="Z149" s="296"/>
      <c r="AA149" s="117"/>
      <c r="AB149" s="110"/>
      <c r="AC149" s="291"/>
    </row>
    <row r="150" spans="1:29" ht="15.75" customHeight="1">
      <c r="A150" s="312"/>
      <c r="B150" s="100"/>
      <c r="C150" s="293"/>
      <c r="D150" s="294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307"/>
      <c r="S150" s="47"/>
      <c r="T150" s="48"/>
      <c r="U150" s="111"/>
      <c r="V150" s="112"/>
      <c r="W150" s="113"/>
      <c r="X150" s="116"/>
      <c r="Y150" s="295"/>
      <c r="Z150" s="296"/>
      <c r="AA150" s="117"/>
      <c r="AB150" s="110"/>
      <c r="AC150" s="291"/>
    </row>
    <row r="151" spans="1:29" ht="15.75" customHeight="1">
      <c r="A151" s="312"/>
      <c r="B151" s="100"/>
      <c r="C151" s="293"/>
      <c r="D151" s="294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307"/>
      <c r="S151" s="47"/>
      <c r="T151" s="48"/>
      <c r="U151" s="111"/>
      <c r="V151" s="112"/>
      <c r="W151" s="126"/>
      <c r="X151" s="127"/>
      <c r="Y151" s="295"/>
      <c r="Z151" s="296"/>
      <c r="AA151" s="117"/>
      <c r="AB151" s="110"/>
      <c r="AC151" s="291"/>
    </row>
    <row r="152" spans="1:29" ht="15.75" customHeight="1">
      <c r="A152" s="312"/>
      <c r="B152" s="100"/>
      <c r="C152" s="293"/>
      <c r="D152" s="294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307"/>
      <c r="S152" s="47"/>
      <c r="T152" s="48"/>
      <c r="U152" s="111"/>
      <c r="V152" s="112"/>
      <c r="W152" s="126"/>
      <c r="X152" s="127"/>
      <c r="Y152" s="295"/>
      <c r="Z152" s="296"/>
      <c r="AA152" s="117"/>
      <c r="AB152" s="110"/>
      <c r="AC152" s="291"/>
    </row>
    <row r="153" spans="1:29" ht="15.75" customHeight="1">
      <c r="A153" s="312"/>
      <c r="B153" s="100"/>
      <c r="C153" s="293"/>
      <c r="D153" s="294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307"/>
      <c r="S153" s="47"/>
      <c r="T153" s="48"/>
      <c r="U153" s="111"/>
      <c r="V153" s="112"/>
      <c r="W153" s="126"/>
      <c r="X153" s="127"/>
      <c r="Y153" s="295"/>
      <c r="Z153" s="296"/>
      <c r="AA153" s="117"/>
      <c r="AB153" s="110"/>
      <c r="AC153" s="291"/>
    </row>
    <row r="154" spans="1:29" ht="15.75" customHeight="1">
      <c r="A154" s="312"/>
      <c r="B154" s="100"/>
      <c r="C154" s="293"/>
      <c r="D154" s="294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307"/>
      <c r="S154" s="47"/>
      <c r="T154" s="48"/>
      <c r="U154" s="111"/>
      <c r="V154" s="112"/>
      <c r="W154" s="126"/>
      <c r="X154" s="127"/>
      <c r="Y154" s="295"/>
      <c r="Z154" s="296"/>
      <c r="AA154" s="117"/>
      <c r="AB154" s="110"/>
      <c r="AC154" s="291"/>
    </row>
    <row r="155" spans="1:29" ht="15.75" customHeight="1">
      <c r="A155" s="312"/>
      <c r="B155" s="100"/>
      <c r="C155" s="293"/>
      <c r="D155" s="294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307"/>
      <c r="S155" s="47"/>
      <c r="T155" s="48"/>
      <c r="U155" s="111"/>
      <c r="V155" s="112"/>
      <c r="W155" s="126"/>
      <c r="X155" s="127"/>
      <c r="Y155" s="295"/>
      <c r="Z155" s="296"/>
      <c r="AA155" s="117"/>
      <c r="AB155" s="110"/>
      <c r="AC155" s="291"/>
    </row>
    <row r="156" spans="1:29" ht="15.75" customHeight="1">
      <c r="A156" s="312"/>
      <c r="B156" s="100"/>
      <c r="C156" s="293"/>
      <c r="D156" s="294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307"/>
      <c r="S156" s="119"/>
      <c r="T156" s="120"/>
      <c r="U156" s="130"/>
      <c r="V156" s="131"/>
      <c r="W156" s="126"/>
      <c r="X156" s="127"/>
      <c r="Y156" s="295"/>
      <c r="Z156" s="296"/>
      <c r="AA156" s="165"/>
      <c r="AB156" s="125"/>
      <c r="AC156" s="291"/>
    </row>
    <row r="157" spans="1:29" ht="15.75" customHeight="1" thickBot="1">
      <c r="A157" s="313"/>
      <c r="B157" s="133" t="s">
        <v>117</v>
      </c>
      <c r="C157" s="297"/>
      <c r="D157" s="297"/>
      <c r="E157" s="134"/>
      <c r="F157" s="99"/>
      <c r="G157" s="135"/>
      <c r="H157" s="69"/>
      <c r="I157" s="136">
        <f t="shared" ref="I157:J157" si="59">AVERAGE(I141:I156)</f>
        <v>3.25</v>
      </c>
      <c r="J157" s="137">
        <f t="shared" si="59"/>
        <v>3150</v>
      </c>
      <c r="K157" s="138">
        <f t="shared" ref="K157" si="60">J157/I157</f>
        <v>969.23076923076928</v>
      </c>
      <c r="L157" s="136">
        <f t="shared" ref="L157:M157" si="61">AVERAGE(L141:L156)</f>
        <v>3.25</v>
      </c>
      <c r="M157" s="137">
        <f t="shared" si="61"/>
        <v>2793.2540283909184</v>
      </c>
      <c r="N157" s="138">
        <f t="shared" ref="N157:N163" si="62">M157/L157</f>
        <v>859.46277796643642</v>
      </c>
      <c r="O157" s="139">
        <f t="shared" ref="O157:O163" si="63">L157-I157</f>
        <v>0</v>
      </c>
      <c r="P157" s="140">
        <f t="shared" ref="P157:P163" si="64">N157-K157</f>
        <v>-109.76799126433286</v>
      </c>
      <c r="Q157" s="141">
        <f t="shared" ref="Q157:Q163" si="65">N157/K157</f>
        <v>0.88674731060029155</v>
      </c>
      <c r="R157" s="308"/>
      <c r="S157" s="142">
        <f>S141</f>
        <v>0.70840277777777783</v>
      </c>
      <c r="T157" s="143">
        <f>INDEX(T141:T156,COUNTA(T141:T156))</f>
        <v>0.99606481481481479</v>
      </c>
      <c r="U157" s="144"/>
      <c r="V157" s="166"/>
      <c r="W157" s="99"/>
      <c r="X157" s="69"/>
      <c r="Y157" s="298"/>
      <c r="Z157" s="299"/>
      <c r="AA157" s="168">
        <f t="shared" ref="AA157:AA163" si="66">M157-J157</f>
        <v>-356.74597160908161</v>
      </c>
      <c r="AB157" s="141">
        <f t="shared" ref="AB157:AB163" si="67">M157/J157</f>
        <v>0.88674731060029155</v>
      </c>
      <c r="AC157" s="292"/>
    </row>
    <row r="158" spans="1:29" ht="15.75" customHeight="1">
      <c r="A158" s="300" t="s">
        <v>156</v>
      </c>
      <c r="B158" s="114" t="s">
        <v>120</v>
      </c>
      <c r="C158" s="304" t="s">
        <v>157</v>
      </c>
      <c r="D158" s="305"/>
      <c r="E158" s="147">
        <v>18.18</v>
      </c>
      <c r="F158" s="97">
        <v>2111</v>
      </c>
      <c r="G158" s="148">
        <f t="shared" ref="G158:G163" si="68">E158*F158</f>
        <v>38377.979999999996</v>
      </c>
      <c r="H158" s="149">
        <v>2</v>
      </c>
      <c r="I158" s="150">
        <v>3</v>
      </c>
      <c r="J158" s="151">
        <v>3600</v>
      </c>
      <c r="K158" s="152">
        <f>J158/I158</f>
        <v>1200</v>
      </c>
      <c r="L158" s="153">
        <v>3</v>
      </c>
      <c r="M158" s="151">
        <f t="shared" ref="M158:M163" si="69">F158/V158*60</f>
        <v>3118.4242921624896</v>
      </c>
      <c r="N158" s="152">
        <f t="shared" si="62"/>
        <v>1039.4747640541632</v>
      </c>
      <c r="O158" s="154">
        <f t="shared" si="63"/>
        <v>0</v>
      </c>
      <c r="P158" s="155">
        <f t="shared" si="64"/>
        <v>-160.52523594583681</v>
      </c>
      <c r="Q158" s="156">
        <f t="shared" si="65"/>
        <v>0.86622897004513599</v>
      </c>
      <c r="R158" s="306">
        <f>Q174</f>
        <v>0.87231959843847739</v>
      </c>
      <c r="S158" s="157">
        <v>0.70859953703703704</v>
      </c>
      <c r="T158" s="158">
        <v>0.7368055555555556</v>
      </c>
      <c r="U158" s="159"/>
      <c r="V158" s="160">
        <v>40.616666666666731</v>
      </c>
      <c r="W158" s="158"/>
      <c r="X158" s="169"/>
      <c r="Y158" s="309"/>
      <c r="Z158" s="310"/>
      <c r="AA158" s="171">
        <f t="shared" si="66"/>
        <v>-481.57570783751044</v>
      </c>
      <c r="AB158" s="156">
        <f t="shared" si="67"/>
        <v>0.86622897004513599</v>
      </c>
      <c r="AC158" s="290">
        <f>AB174</f>
        <v>0.87231959843847739</v>
      </c>
    </row>
    <row r="159" spans="1:29" ht="15.75" customHeight="1">
      <c r="A159" s="301"/>
      <c r="B159" s="100" t="s">
        <v>120</v>
      </c>
      <c r="C159" s="293" t="s">
        <v>158</v>
      </c>
      <c r="D159" s="294"/>
      <c r="E159" s="101">
        <v>18.18</v>
      </c>
      <c r="F159" s="102">
        <v>1277</v>
      </c>
      <c r="G159" s="103">
        <f t="shared" si="68"/>
        <v>23215.86</v>
      </c>
      <c r="H159" s="26"/>
      <c r="I159" s="104">
        <v>3</v>
      </c>
      <c r="J159" s="105">
        <v>3600</v>
      </c>
      <c r="K159" s="106">
        <f t="shared" si="54"/>
        <v>1200</v>
      </c>
      <c r="L159" s="107">
        <v>3</v>
      </c>
      <c r="M159" s="105">
        <f t="shared" si="69"/>
        <v>3120.9775967413439</v>
      </c>
      <c r="N159" s="106">
        <f t="shared" si="62"/>
        <v>1040.325865580448</v>
      </c>
      <c r="O159" s="108">
        <f t="shared" si="63"/>
        <v>0</v>
      </c>
      <c r="P159" s="109">
        <f t="shared" si="64"/>
        <v>-159.67413441955205</v>
      </c>
      <c r="Q159" s="110">
        <f t="shared" si="65"/>
        <v>0.86693822131704001</v>
      </c>
      <c r="R159" s="307"/>
      <c r="S159" s="47">
        <v>0.74753472222222217</v>
      </c>
      <c r="T159" s="48">
        <v>0.76458333333333328</v>
      </c>
      <c r="U159" s="111">
        <v>15.449999999999857</v>
      </c>
      <c r="V159" s="112">
        <v>24.55</v>
      </c>
      <c r="W159" s="113"/>
      <c r="X159" s="13"/>
      <c r="Y159" s="295"/>
      <c r="Z159" s="296"/>
      <c r="AA159" s="172">
        <f t="shared" si="66"/>
        <v>-479.02240325865614</v>
      </c>
      <c r="AB159" s="110">
        <f t="shared" si="67"/>
        <v>0.86693822131704001</v>
      </c>
      <c r="AC159" s="291"/>
    </row>
    <row r="160" spans="1:29" ht="15.75" customHeight="1">
      <c r="A160" s="301"/>
      <c r="B160" s="100" t="s">
        <v>120</v>
      </c>
      <c r="C160" s="293" t="s">
        <v>159</v>
      </c>
      <c r="D160" s="294"/>
      <c r="E160" s="101">
        <v>24.82</v>
      </c>
      <c r="F160" s="102">
        <v>2674</v>
      </c>
      <c r="G160" s="103">
        <f t="shared" si="68"/>
        <v>66368.680000000008</v>
      </c>
      <c r="H160" s="26"/>
      <c r="I160" s="104">
        <v>4</v>
      </c>
      <c r="J160" s="105">
        <v>3300</v>
      </c>
      <c r="K160" s="106">
        <f t="shared" si="54"/>
        <v>825</v>
      </c>
      <c r="L160" s="107">
        <v>4</v>
      </c>
      <c r="M160" s="105">
        <f t="shared" si="69"/>
        <v>2922.4043715847019</v>
      </c>
      <c r="N160" s="106">
        <f t="shared" si="62"/>
        <v>730.60109289617549</v>
      </c>
      <c r="O160" s="108">
        <f t="shared" si="63"/>
        <v>0</v>
      </c>
      <c r="P160" s="109">
        <f t="shared" si="64"/>
        <v>-94.398907103824513</v>
      </c>
      <c r="Q160" s="110">
        <f t="shared" si="65"/>
        <v>0.88557708229839449</v>
      </c>
      <c r="R160" s="307"/>
      <c r="S160" s="47">
        <v>0.77506944444444448</v>
      </c>
      <c r="T160" s="48">
        <v>0.81319444444444444</v>
      </c>
      <c r="U160" s="111">
        <v>15.100000000000122</v>
      </c>
      <c r="V160" s="112">
        <v>54.899999999999949</v>
      </c>
      <c r="W160" s="113"/>
      <c r="X160" s="13"/>
      <c r="Y160" s="295"/>
      <c r="Z160" s="296"/>
      <c r="AA160" s="172">
        <f t="shared" si="66"/>
        <v>-377.59562841529805</v>
      </c>
      <c r="AB160" s="110">
        <f t="shared" si="67"/>
        <v>0.88557708229839449</v>
      </c>
      <c r="AC160" s="291"/>
    </row>
    <row r="161" spans="1:29" ht="15.75" customHeight="1">
      <c r="A161" s="301"/>
      <c r="B161" s="100" t="s">
        <v>120</v>
      </c>
      <c r="C161" s="293" t="s">
        <v>160</v>
      </c>
      <c r="D161" s="294"/>
      <c r="E161" s="101">
        <v>25.03</v>
      </c>
      <c r="F161" s="102">
        <v>2122</v>
      </c>
      <c r="G161" s="103">
        <f t="shared" si="68"/>
        <v>53113.66</v>
      </c>
      <c r="H161" s="26"/>
      <c r="I161" s="104">
        <v>4</v>
      </c>
      <c r="J161" s="105">
        <v>3300</v>
      </c>
      <c r="K161" s="106">
        <f t="shared" si="54"/>
        <v>825</v>
      </c>
      <c r="L161" s="107">
        <v>4</v>
      </c>
      <c r="M161" s="105">
        <f t="shared" si="69"/>
        <v>2922.4177505738407</v>
      </c>
      <c r="N161" s="106">
        <f t="shared" si="62"/>
        <v>730.60443764346019</v>
      </c>
      <c r="O161" s="108">
        <f t="shared" si="63"/>
        <v>0</v>
      </c>
      <c r="P161" s="109">
        <f t="shared" si="64"/>
        <v>-94.395562356539813</v>
      </c>
      <c r="Q161" s="110">
        <f t="shared" si="65"/>
        <v>0.88558113653752746</v>
      </c>
      <c r="R161" s="307"/>
      <c r="S161" s="47">
        <v>0.82391203703703708</v>
      </c>
      <c r="T161" s="48">
        <v>0.85416666666666663</v>
      </c>
      <c r="U161" s="111">
        <v>15.433333333333401</v>
      </c>
      <c r="V161" s="112">
        <v>43.566666666666549</v>
      </c>
      <c r="W161" s="113">
        <v>0.85416666666666663</v>
      </c>
      <c r="X161" s="116">
        <v>0.90694444444444444</v>
      </c>
      <c r="Y161" s="295"/>
      <c r="Z161" s="296"/>
      <c r="AA161" s="172">
        <f t="shared" si="66"/>
        <v>-377.58224942615925</v>
      </c>
      <c r="AB161" s="110">
        <f t="shared" si="67"/>
        <v>0.88558113653752746</v>
      </c>
      <c r="AC161" s="291"/>
    </row>
    <row r="162" spans="1:29" ht="15.75" customHeight="1">
      <c r="A162" s="302"/>
      <c r="B162" s="100" t="s">
        <v>120</v>
      </c>
      <c r="C162" s="293" t="s">
        <v>157</v>
      </c>
      <c r="D162" s="294"/>
      <c r="E162" s="101">
        <v>18.18</v>
      </c>
      <c r="F162" s="102">
        <v>1455</v>
      </c>
      <c r="G162" s="103">
        <f t="shared" si="68"/>
        <v>26451.899999999998</v>
      </c>
      <c r="H162" s="13"/>
      <c r="I162" s="104">
        <v>3</v>
      </c>
      <c r="J162" s="105">
        <v>3600</v>
      </c>
      <c r="K162" s="106">
        <f t="shared" si="54"/>
        <v>1200</v>
      </c>
      <c r="L162" s="118">
        <v>3</v>
      </c>
      <c r="M162" s="105">
        <f t="shared" si="69"/>
        <v>3117.8571428571363</v>
      </c>
      <c r="N162" s="106">
        <f t="shared" si="62"/>
        <v>1039.2857142857122</v>
      </c>
      <c r="O162" s="108">
        <f t="shared" si="63"/>
        <v>0</v>
      </c>
      <c r="P162" s="109">
        <f t="shared" si="64"/>
        <v>-160.71428571428783</v>
      </c>
      <c r="Q162" s="110">
        <f t="shared" si="65"/>
        <v>0.86607142857142683</v>
      </c>
      <c r="R162" s="307"/>
      <c r="S162" s="47">
        <v>0.90694444444444444</v>
      </c>
      <c r="T162" s="48">
        <v>0.92638888888888893</v>
      </c>
      <c r="U162" s="111">
        <v>76.000000000000057</v>
      </c>
      <c r="V162" s="112">
        <v>28.00000000000006</v>
      </c>
      <c r="W162" s="113"/>
      <c r="X162" s="116"/>
      <c r="Y162" s="295"/>
      <c r="Z162" s="296"/>
      <c r="AA162" s="172">
        <f t="shared" si="66"/>
        <v>-482.1428571428637</v>
      </c>
      <c r="AB162" s="110">
        <f t="shared" si="67"/>
        <v>0.86607142857142672</v>
      </c>
      <c r="AC162" s="291"/>
    </row>
    <row r="163" spans="1:29" ht="15.75" customHeight="1">
      <c r="A163" s="302"/>
      <c r="B163" s="100" t="s">
        <v>120</v>
      </c>
      <c r="C163" s="293" t="s">
        <v>155</v>
      </c>
      <c r="D163" s="294"/>
      <c r="E163" s="101">
        <v>14.28</v>
      </c>
      <c r="F163" s="102">
        <v>4378</v>
      </c>
      <c r="G163" s="121">
        <f t="shared" si="68"/>
        <v>62517.84</v>
      </c>
      <c r="H163" s="122"/>
      <c r="I163" s="104">
        <v>3</v>
      </c>
      <c r="J163" s="105">
        <v>3600</v>
      </c>
      <c r="K163" s="106">
        <f t="shared" si="54"/>
        <v>1200</v>
      </c>
      <c r="L163" s="107">
        <v>3</v>
      </c>
      <c r="M163" s="105">
        <f t="shared" si="69"/>
        <v>3116.630413288513</v>
      </c>
      <c r="N163" s="106">
        <f t="shared" si="62"/>
        <v>1038.8768044295043</v>
      </c>
      <c r="O163" s="108">
        <f t="shared" si="63"/>
        <v>0</v>
      </c>
      <c r="P163" s="109">
        <f t="shared" si="64"/>
        <v>-161.12319557049568</v>
      </c>
      <c r="Q163" s="110">
        <f t="shared" si="65"/>
        <v>0.86573067035792028</v>
      </c>
      <c r="R163" s="307"/>
      <c r="S163" s="47">
        <v>0.93680555555555556</v>
      </c>
      <c r="T163" s="48">
        <v>0.99533564814814812</v>
      </c>
      <c r="U163" s="111">
        <v>14.999999999999947</v>
      </c>
      <c r="V163" s="112">
        <v>84.283333333333289</v>
      </c>
      <c r="W163" s="113"/>
      <c r="X163" s="50"/>
      <c r="Y163" s="295"/>
      <c r="Z163" s="296"/>
      <c r="AA163" s="172">
        <f t="shared" si="66"/>
        <v>-483.36958671148705</v>
      </c>
      <c r="AB163" s="110">
        <f t="shared" si="67"/>
        <v>0.86573067035792028</v>
      </c>
      <c r="AC163" s="291"/>
    </row>
    <row r="164" spans="1:29" ht="15.75" customHeight="1">
      <c r="A164" s="302"/>
      <c r="B164" s="100"/>
      <c r="C164" s="293"/>
      <c r="D164" s="294"/>
      <c r="E164" s="101"/>
      <c r="F164" s="102"/>
      <c r="G164" s="121"/>
      <c r="H164" s="62"/>
      <c r="I164" s="104"/>
      <c r="J164" s="105"/>
      <c r="K164" s="106"/>
      <c r="L164" s="118"/>
      <c r="M164" s="105"/>
      <c r="N164" s="106"/>
      <c r="O164" s="123"/>
      <c r="P164" s="124"/>
      <c r="Q164" s="125"/>
      <c r="R164" s="307"/>
      <c r="S164" s="47"/>
      <c r="T164" s="48"/>
      <c r="U164" s="111"/>
      <c r="V164" s="112"/>
      <c r="W164" s="113"/>
      <c r="X164" s="116"/>
      <c r="Y164" s="295"/>
      <c r="Z164" s="296"/>
      <c r="AA164" s="172"/>
      <c r="AB164" s="110"/>
      <c r="AC164" s="291"/>
    </row>
    <row r="165" spans="1:29" ht="15.75" customHeight="1">
      <c r="A165" s="302"/>
      <c r="B165" s="100"/>
      <c r="C165" s="293"/>
      <c r="D165" s="294"/>
      <c r="E165" s="101"/>
      <c r="F165" s="102"/>
      <c r="G165" s="121"/>
      <c r="H165" s="62"/>
      <c r="I165" s="104"/>
      <c r="J165" s="105"/>
      <c r="K165" s="106"/>
      <c r="L165" s="118"/>
      <c r="M165" s="105"/>
      <c r="N165" s="106"/>
      <c r="O165" s="123"/>
      <c r="P165" s="124"/>
      <c r="Q165" s="125"/>
      <c r="R165" s="307"/>
      <c r="S165" s="47"/>
      <c r="T165" s="48"/>
      <c r="U165" s="111"/>
      <c r="V165" s="112"/>
      <c r="W165" s="113"/>
      <c r="X165" s="116"/>
      <c r="Y165" s="295"/>
      <c r="Z165" s="296"/>
      <c r="AA165" s="172"/>
      <c r="AB165" s="110"/>
      <c r="AC165" s="291"/>
    </row>
    <row r="166" spans="1:29" ht="15.75" customHeight="1">
      <c r="A166" s="302"/>
      <c r="B166" s="100"/>
      <c r="C166" s="293"/>
      <c r="D166" s="294"/>
      <c r="E166" s="101"/>
      <c r="F166" s="102"/>
      <c r="G166" s="121"/>
      <c r="H166" s="62"/>
      <c r="I166" s="104"/>
      <c r="J166" s="105"/>
      <c r="K166" s="106"/>
      <c r="L166" s="118"/>
      <c r="M166" s="105"/>
      <c r="N166" s="106"/>
      <c r="O166" s="123"/>
      <c r="P166" s="124"/>
      <c r="Q166" s="125"/>
      <c r="R166" s="307"/>
      <c r="S166" s="47"/>
      <c r="T166" s="48"/>
      <c r="U166" s="111"/>
      <c r="V166" s="112"/>
      <c r="W166" s="126"/>
      <c r="X166" s="127"/>
      <c r="Y166" s="295"/>
      <c r="Z166" s="296"/>
      <c r="AA166" s="172"/>
      <c r="AB166" s="110"/>
      <c r="AC166" s="291"/>
    </row>
    <row r="167" spans="1:29" ht="15.75" customHeight="1">
      <c r="A167" s="302"/>
      <c r="B167" s="100"/>
      <c r="C167" s="293"/>
      <c r="D167" s="294"/>
      <c r="E167" s="101"/>
      <c r="F167" s="102"/>
      <c r="G167" s="121"/>
      <c r="H167" s="62"/>
      <c r="I167" s="104"/>
      <c r="J167" s="105"/>
      <c r="K167" s="106"/>
      <c r="L167" s="118"/>
      <c r="M167" s="105"/>
      <c r="N167" s="106"/>
      <c r="O167" s="123"/>
      <c r="P167" s="124"/>
      <c r="Q167" s="125"/>
      <c r="R167" s="307"/>
      <c r="S167" s="47"/>
      <c r="T167" s="48"/>
      <c r="U167" s="111"/>
      <c r="V167" s="112"/>
      <c r="W167" s="126"/>
      <c r="X167" s="127"/>
      <c r="Y167" s="295"/>
      <c r="Z167" s="296"/>
      <c r="AA167" s="172"/>
      <c r="AB167" s="110"/>
      <c r="AC167" s="291"/>
    </row>
    <row r="168" spans="1:29" ht="15.75" customHeight="1">
      <c r="A168" s="302"/>
      <c r="B168" s="100"/>
      <c r="C168" s="293"/>
      <c r="D168" s="294"/>
      <c r="E168" s="101"/>
      <c r="F168" s="102"/>
      <c r="G168" s="121"/>
      <c r="H168" s="62"/>
      <c r="I168" s="104"/>
      <c r="J168" s="105"/>
      <c r="K168" s="106"/>
      <c r="L168" s="118"/>
      <c r="M168" s="105"/>
      <c r="N168" s="106"/>
      <c r="O168" s="123"/>
      <c r="P168" s="124"/>
      <c r="Q168" s="125"/>
      <c r="R168" s="307"/>
      <c r="S168" s="47"/>
      <c r="T168" s="48"/>
      <c r="U168" s="111"/>
      <c r="V168" s="112"/>
      <c r="W168" s="126"/>
      <c r="X168" s="127"/>
      <c r="Y168" s="295"/>
      <c r="Z168" s="296"/>
      <c r="AA168" s="172"/>
      <c r="AB168" s="110"/>
      <c r="AC168" s="291"/>
    </row>
    <row r="169" spans="1:29" ht="15.75" customHeight="1">
      <c r="A169" s="302"/>
      <c r="B169" s="100"/>
      <c r="C169" s="293"/>
      <c r="D169" s="294"/>
      <c r="E169" s="101"/>
      <c r="F169" s="102"/>
      <c r="G169" s="121"/>
      <c r="H169" s="62"/>
      <c r="I169" s="104"/>
      <c r="J169" s="105"/>
      <c r="K169" s="106"/>
      <c r="L169" s="118"/>
      <c r="M169" s="105"/>
      <c r="N169" s="106"/>
      <c r="O169" s="123"/>
      <c r="P169" s="124"/>
      <c r="Q169" s="125"/>
      <c r="R169" s="307"/>
      <c r="S169" s="47"/>
      <c r="T169" s="48"/>
      <c r="U169" s="111"/>
      <c r="V169" s="112"/>
      <c r="W169" s="126"/>
      <c r="X169" s="127"/>
      <c r="Y169" s="295"/>
      <c r="Z169" s="296"/>
      <c r="AA169" s="172"/>
      <c r="AB169" s="110"/>
      <c r="AC169" s="291"/>
    </row>
    <row r="170" spans="1:29" ht="15.75" customHeight="1">
      <c r="A170" s="302"/>
      <c r="B170" s="100"/>
      <c r="C170" s="293"/>
      <c r="D170" s="294"/>
      <c r="E170" s="101"/>
      <c r="F170" s="102"/>
      <c r="G170" s="121"/>
      <c r="H170" s="62"/>
      <c r="I170" s="104"/>
      <c r="J170" s="105"/>
      <c r="K170" s="106"/>
      <c r="L170" s="118"/>
      <c r="M170" s="105"/>
      <c r="N170" s="106"/>
      <c r="O170" s="123"/>
      <c r="P170" s="124"/>
      <c r="Q170" s="125"/>
      <c r="R170" s="307"/>
      <c r="S170" s="47"/>
      <c r="T170" s="48"/>
      <c r="U170" s="111"/>
      <c r="V170" s="112"/>
      <c r="W170" s="126"/>
      <c r="X170" s="127"/>
      <c r="Y170" s="295"/>
      <c r="Z170" s="296"/>
      <c r="AA170" s="172"/>
      <c r="AB170" s="110"/>
      <c r="AC170" s="291"/>
    </row>
    <row r="171" spans="1:29" ht="15.75" customHeight="1">
      <c r="A171" s="302"/>
      <c r="B171" s="100"/>
      <c r="C171" s="293"/>
      <c r="D171" s="294"/>
      <c r="E171" s="101"/>
      <c r="F171" s="102"/>
      <c r="G171" s="121"/>
      <c r="H171" s="62"/>
      <c r="I171" s="104"/>
      <c r="J171" s="105"/>
      <c r="K171" s="106"/>
      <c r="L171" s="118"/>
      <c r="M171" s="105"/>
      <c r="N171" s="106"/>
      <c r="O171" s="123"/>
      <c r="P171" s="124"/>
      <c r="Q171" s="125"/>
      <c r="R171" s="307"/>
      <c r="S171" s="47"/>
      <c r="T171" s="48"/>
      <c r="U171" s="111"/>
      <c r="V171" s="112"/>
      <c r="W171" s="113"/>
      <c r="X171" s="116"/>
      <c r="Y171" s="295"/>
      <c r="Z171" s="296"/>
      <c r="AA171" s="172"/>
      <c r="AB171" s="110"/>
      <c r="AC171" s="291"/>
    </row>
    <row r="172" spans="1:29" ht="15.75" customHeight="1">
      <c r="A172" s="302"/>
      <c r="B172" s="100"/>
      <c r="C172" s="293"/>
      <c r="D172" s="294"/>
      <c r="E172" s="101"/>
      <c r="F172" s="102"/>
      <c r="G172" s="121"/>
      <c r="H172" s="62"/>
      <c r="I172" s="104"/>
      <c r="J172" s="105"/>
      <c r="K172" s="106"/>
      <c r="L172" s="118"/>
      <c r="M172" s="105"/>
      <c r="N172" s="106"/>
      <c r="O172" s="123"/>
      <c r="P172" s="124"/>
      <c r="Q172" s="125"/>
      <c r="R172" s="307"/>
      <c r="S172" s="47"/>
      <c r="T172" s="48"/>
      <c r="U172" s="111"/>
      <c r="V172" s="112"/>
      <c r="W172" s="126"/>
      <c r="X172" s="127"/>
      <c r="Y172" s="295"/>
      <c r="Z172" s="296"/>
      <c r="AA172" s="172"/>
      <c r="AB172" s="110"/>
      <c r="AC172" s="291"/>
    </row>
    <row r="173" spans="1:29" ht="15.75" customHeight="1">
      <c r="A173" s="302"/>
      <c r="B173" s="100"/>
      <c r="C173" s="293"/>
      <c r="D173" s="294"/>
      <c r="E173" s="170"/>
      <c r="F173" s="102"/>
      <c r="G173" s="129"/>
      <c r="H173" s="62"/>
      <c r="I173" s="104"/>
      <c r="J173" s="105"/>
      <c r="K173" s="106"/>
      <c r="L173" s="118"/>
      <c r="M173" s="105"/>
      <c r="N173" s="106"/>
      <c r="O173" s="123"/>
      <c r="P173" s="124"/>
      <c r="Q173" s="125"/>
      <c r="R173" s="307"/>
      <c r="S173" s="119"/>
      <c r="T173" s="120"/>
      <c r="U173" s="130"/>
      <c r="V173" s="131"/>
      <c r="W173" s="126"/>
      <c r="X173" s="127"/>
      <c r="Y173" s="295"/>
      <c r="Z173" s="296"/>
      <c r="AA173" s="173"/>
      <c r="AB173" s="125"/>
      <c r="AC173" s="291"/>
    </row>
    <row r="174" spans="1:29" ht="15.75" customHeight="1" thickBot="1">
      <c r="A174" s="303"/>
      <c r="B174" s="133" t="s">
        <v>117</v>
      </c>
      <c r="C174" s="297"/>
      <c r="D174" s="297"/>
      <c r="E174" s="134"/>
      <c r="F174" s="167"/>
      <c r="G174" s="135"/>
      <c r="H174" s="69"/>
      <c r="I174" s="136">
        <f t="shared" ref="I174:J174" si="70">AVERAGE(I158:I173)</f>
        <v>3.3333333333333335</v>
      </c>
      <c r="J174" s="137">
        <f t="shared" si="70"/>
        <v>3500</v>
      </c>
      <c r="K174" s="138">
        <f t="shared" ref="K174" si="71">J174/I174</f>
        <v>1050</v>
      </c>
      <c r="L174" s="136">
        <f t="shared" ref="L174:M174" si="72">AVERAGE(L158:L173)</f>
        <v>3.3333333333333335</v>
      </c>
      <c r="M174" s="137">
        <f t="shared" si="72"/>
        <v>3053.118594534671</v>
      </c>
      <c r="N174" s="138">
        <f>M174/L174</f>
        <v>915.93557836040122</v>
      </c>
      <c r="O174" s="139">
        <f>L174-I174</f>
        <v>0</v>
      </c>
      <c r="P174" s="140">
        <f>N174-K174</f>
        <v>-134.06442163959878</v>
      </c>
      <c r="Q174" s="141">
        <f>N174/K174</f>
        <v>0.87231959843847739</v>
      </c>
      <c r="R174" s="308"/>
      <c r="S174" s="142">
        <f>S158</f>
        <v>0.70859953703703704</v>
      </c>
      <c r="T174" s="143">
        <f>INDEX(T158:T173,COUNTA(T158:T173))</f>
        <v>0.99533564814814812</v>
      </c>
      <c r="U174" s="144"/>
      <c r="V174" s="166"/>
      <c r="W174" s="167"/>
      <c r="X174" s="138"/>
      <c r="Y174" s="298"/>
      <c r="Z174" s="299"/>
      <c r="AA174" s="174">
        <f>M174-J174</f>
        <v>-446.88140546532895</v>
      </c>
      <c r="AB174" s="141">
        <f>M174/J174</f>
        <v>0.87231959843847739</v>
      </c>
      <c r="AC174" s="292"/>
    </row>
    <row r="176" spans="1:29">
      <c r="Y176" s="289" t="s">
        <v>161</v>
      </c>
      <c r="Z176" s="289"/>
    </row>
    <row r="177" spans="25:26">
      <c r="Y177" s="289" t="s">
        <v>162</v>
      </c>
      <c r="Z177" s="289"/>
    </row>
    <row r="178" spans="25:26">
      <c r="Y178" s="289" t="s">
        <v>163</v>
      </c>
      <c r="Z178" s="289"/>
    </row>
    <row r="179" spans="25:26">
      <c r="Y179" s="289" t="s">
        <v>164</v>
      </c>
      <c r="Z179" s="289"/>
    </row>
    <row r="180" spans="25:26">
      <c r="Y180" s="289" t="s">
        <v>165</v>
      </c>
      <c r="Z180" s="289"/>
    </row>
    <row r="181" spans="25:26">
      <c r="Y181" s="289" t="s">
        <v>166</v>
      </c>
      <c r="Z181" s="289"/>
    </row>
    <row r="182" spans="25:26">
      <c r="Y182" s="289" t="s">
        <v>167</v>
      </c>
      <c r="Z182" s="289"/>
    </row>
    <row r="183" spans="25:26">
      <c r="Y183" s="289" t="s">
        <v>168</v>
      </c>
      <c r="Z183" s="289"/>
    </row>
    <row r="184" spans="25:26">
      <c r="Y184" s="289" t="s">
        <v>169</v>
      </c>
      <c r="Z184" s="289"/>
    </row>
    <row r="185" spans="25:26">
      <c r="Y185" s="289" t="s">
        <v>170</v>
      </c>
      <c r="Z185" s="289"/>
    </row>
    <row r="186" spans="25:26">
      <c r="Y186" s="289" t="s">
        <v>171</v>
      </c>
      <c r="Z186" s="289"/>
    </row>
    <row r="187" spans="25:26">
      <c r="Y187" s="289" t="s">
        <v>172</v>
      </c>
      <c r="Z187" s="289"/>
    </row>
    <row r="188" spans="25:26">
      <c r="Y188" s="289" t="s">
        <v>173</v>
      </c>
      <c r="Z188" s="289"/>
    </row>
  </sheetData>
  <mergeCells count="415">
    <mergeCell ref="Y186:Z186"/>
    <mergeCell ref="Y187:Z187"/>
    <mergeCell ref="Y188:Z188"/>
    <mergeCell ref="Y180:Z180"/>
    <mergeCell ref="Y181:Z181"/>
    <mergeCell ref="Y182:Z182"/>
    <mergeCell ref="Y183:Z183"/>
    <mergeCell ref="Y184:Z184"/>
    <mergeCell ref="Y185:Z185"/>
    <mergeCell ref="C174:D174"/>
    <mergeCell ref="Y174:Z174"/>
    <mergeCell ref="Y162:Z162"/>
    <mergeCell ref="C163:D163"/>
    <mergeCell ref="Y163:Z163"/>
    <mergeCell ref="Y176:Z176"/>
    <mergeCell ref="Y177:Z177"/>
    <mergeCell ref="Y178:Z178"/>
    <mergeCell ref="Y179:Z179"/>
    <mergeCell ref="C171:D171"/>
    <mergeCell ref="Y171:Z171"/>
    <mergeCell ref="C172:D172"/>
    <mergeCell ref="Y172:Z172"/>
    <mergeCell ref="C173:D173"/>
    <mergeCell ref="Y173:Z173"/>
    <mergeCell ref="Y143:Z143"/>
    <mergeCell ref="C144:D144"/>
    <mergeCell ref="C164:D164"/>
    <mergeCell ref="Y164:Z164"/>
    <mergeCell ref="Y161:Z161"/>
    <mergeCell ref="C162:D162"/>
    <mergeCell ref="C150:D150"/>
    <mergeCell ref="Y150:Z150"/>
    <mergeCell ref="A158:A174"/>
    <mergeCell ref="C158:D158"/>
    <mergeCell ref="R158:R174"/>
    <mergeCell ref="Y158:Z158"/>
    <mergeCell ref="C168:D168"/>
    <mergeCell ref="Y168:Z168"/>
    <mergeCell ref="C169:D169"/>
    <mergeCell ref="Y169:Z169"/>
    <mergeCell ref="C170:D170"/>
    <mergeCell ref="Y170:Z170"/>
    <mergeCell ref="C165:D165"/>
    <mergeCell ref="Y165:Z165"/>
    <mergeCell ref="C166:D166"/>
    <mergeCell ref="Y166:Z166"/>
    <mergeCell ref="C167:D167"/>
    <mergeCell ref="Y167:Z167"/>
    <mergeCell ref="C135:D135"/>
    <mergeCell ref="Y135:Z135"/>
    <mergeCell ref="C136:D136"/>
    <mergeCell ref="Y136:Z136"/>
    <mergeCell ref="C140:D140"/>
    <mergeCell ref="Y140:Z140"/>
    <mergeCell ref="C149:D149"/>
    <mergeCell ref="Y149:Z149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4:Z144"/>
    <mergeCell ref="C145:D145"/>
    <mergeCell ref="Y145:Z145"/>
    <mergeCell ref="C146:D146"/>
    <mergeCell ref="C151:D151"/>
    <mergeCell ref="Y151:Z151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Y134:Z134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74">
    <cfRule type="cellIs" dxfId="117" priority="1" operator="greaterThan">
      <formula>0</formula>
    </cfRule>
  </conditionalFormatting>
  <conditionalFormatting sqref="P5:P174 AA5:AA174">
    <cfRule type="cellIs" dxfId="116" priority="4" operator="lessThan">
      <formula>0</formula>
    </cfRule>
  </conditionalFormatting>
  <conditionalFormatting sqref="Q5:Q174 AB5:AB174">
    <cfRule type="cellIs" dxfId="115" priority="2" operator="greaterThan">
      <formula>1</formula>
    </cfRule>
    <cfRule type="cellIs" dxfId="114" priority="3" operator="lessThan">
      <formula>0.8</formula>
    </cfRule>
  </conditionalFormatting>
  <conditionalFormatting sqref="AC5:AC6 R5:R174 AC90:AC95">
    <cfRule type="cellIs" dxfId="113" priority="5" operator="lessThan">
      <formula>0.8</formula>
    </cfRule>
  </conditionalFormatting>
  <conditionalFormatting sqref="AC12:AC20">
    <cfRule type="cellIs" dxfId="112" priority="14" operator="lessThan">
      <formula>0.8</formula>
    </cfRule>
  </conditionalFormatting>
  <conditionalFormatting sqref="AC22:AC27">
    <cfRule type="cellIs" dxfId="111" priority="13" operator="lessThan">
      <formula>0.8</formula>
    </cfRule>
  </conditionalFormatting>
  <conditionalFormatting sqref="AC39">
    <cfRule type="cellIs" dxfId="110" priority="12" operator="lessThan">
      <formula>0.8</formula>
    </cfRule>
  </conditionalFormatting>
  <conditionalFormatting sqref="AC56">
    <cfRule type="cellIs" dxfId="109" priority="7" operator="lessThan">
      <formula>0.8</formula>
    </cfRule>
  </conditionalFormatting>
  <conditionalFormatting sqref="AC73:AC78">
    <cfRule type="cellIs" dxfId="108" priority="6" operator="lessThan">
      <formula>0.8</formula>
    </cfRule>
  </conditionalFormatting>
  <conditionalFormatting sqref="AC107">
    <cfRule type="cellIs" dxfId="107" priority="11" operator="lessThan">
      <formula>0.8</formula>
    </cfRule>
  </conditionalFormatting>
  <conditionalFormatting sqref="AC124">
    <cfRule type="cellIs" dxfId="106" priority="10" operator="lessThan">
      <formula>0.8</formula>
    </cfRule>
  </conditionalFormatting>
  <conditionalFormatting sqref="AC141">
    <cfRule type="cellIs" dxfId="105" priority="9" operator="lessThan">
      <formula>0.8</formula>
    </cfRule>
  </conditionalFormatting>
  <conditionalFormatting sqref="AC158:AC163">
    <cfRule type="cellIs" dxfId="104" priority="8" operator="lessThan">
      <formula>0.8</formula>
    </cfRule>
  </conditionalFormatting>
  <dataValidations count="1">
    <dataValidation type="list" allowBlank="1" showInputMessage="1" showErrorMessage="1" sqref="Y5:Z174" xr:uid="{1A8FCFEC-3766-4623-9F50-AF4F0923DCCE}">
      <formula1>$Y$176:$Y$188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3C6C0-90AF-4D6C-ACA4-1B0EAE5F09D3}">
  <sheetPr>
    <tabColor theme="8" tint="0.59999389629810485"/>
    <pageSetUpPr fitToPage="1"/>
  </sheetPr>
  <dimension ref="A1:AG137"/>
  <sheetViews>
    <sheetView topLeftCell="K1" zoomScale="85" zoomScaleNormal="85" workbookViewId="0">
      <pane ySplit="4" topLeftCell="A5" activePane="bottomLeft" state="frozen"/>
      <selection activeCell="R39" sqref="R39:R55"/>
      <selection pane="bottomLeft" activeCell="AD29" sqref="AD29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SUM(F5:F123)</f>
        <v>55962</v>
      </c>
      <c r="E1" s="88" t="s">
        <v>3</v>
      </c>
      <c r="F1" s="89">
        <f>SUM(G5:G123)</f>
        <v>2992218.3899999992</v>
      </c>
      <c r="G1" s="90" t="s">
        <v>84</v>
      </c>
      <c r="H1" s="91">
        <f>L21+L38+L55+L72+L89+L106+L123</f>
        <v>133</v>
      </c>
      <c r="I1" s="345" t="s">
        <v>85</v>
      </c>
      <c r="J1" s="341"/>
      <c r="K1" s="361"/>
      <c r="L1" s="365" t="s">
        <v>86</v>
      </c>
      <c r="M1" s="366"/>
      <c r="N1" s="367"/>
      <c r="O1" s="341" t="s">
        <v>87</v>
      </c>
      <c r="P1" s="341"/>
      <c r="Q1" s="341"/>
      <c r="R1" s="342"/>
      <c r="S1" s="345" t="s">
        <v>88</v>
      </c>
      <c r="T1" s="341"/>
      <c r="U1" s="341"/>
      <c r="V1" s="341"/>
      <c r="W1" s="341"/>
      <c r="X1" s="342"/>
      <c r="Y1" s="200" t="s">
        <v>222</v>
      </c>
      <c r="Z1" s="200" t="s">
        <v>223</v>
      </c>
      <c r="AA1" s="385" t="s">
        <v>175</v>
      </c>
      <c r="AB1" s="386"/>
      <c r="AC1" s="176" t="s">
        <v>19</v>
      </c>
      <c r="AD1" s="177" t="s">
        <v>174</v>
      </c>
      <c r="AE1" s="345" t="s">
        <v>90</v>
      </c>
      <c r="AF1" s="347"/>
      <c r="AG1" s="348"/>
    </row>
    <row r="2" spans="1:33" ht="26.25" customHeight="1" thickBot="1">
      <c r="A2" s="354">
        <v>46027</v>
      </c>
      <c r="B2" s="355"/>
      <c r="C2" s="92" t="s">
        <v>40</v>
      </c>
      <c r="D2" s="93">
        <f>AVERAGE(N21,N38,N55,N72,N89,N106,N123)</f>
        <v>149.62285545986137</v>
      </c>
      <c r="E2" s="93" t="s">
        <v>91</v>
      </c>
      <c r="F2" s="94">
        <f>F1/D1</f>
        <v>53.46875361852684</v>
      </c>
      <c r="G2" s="95" t="s">
        <v>92</v>
      </c>
      <c r="H2" s="96">
        <f>COUNT(H5:H123)</f>
        <v>0</v>
      </c>
      <c r="I2" s="362"/>
      <c r="J2" s="363"/>
      <c r="K2" s="364"/>
      <c r="L2" s="368"/>
      <c r="M2" s="343"/>
      <c r="N2" s="369"/>
      <c r="O2" s="343"/>
      <c r="P2" s="343"/>
      <c r="Q2" s="343"/>
      <c r="R2" s="344"/>
      <c r="S2" s="346"/>
      <c r="T2" s="343"/>
      <c r="U2" s="343"/>
      <c r="V2" s="343"/>
      <c r="W2" s="343"/>
      <c r="X2" s="344"/>
      <c r="Y2" s="201">
        <f>SUM(Y21,Y38,Y55,Y72,Y89,Y106,Y123)</f>
        <v>0</v>
      </c>
      <c r="Z2" s="201">
        <f>SUM(Z21,Z38,Z55,Z72,Z89,Z106,Z123)</f>
        <v>0</v>
      </c>
      <c r="AA2" s="387"/>
      <c r="AB2" s="388"/>
      <c r="AC2" s="178">
        <f>SUM(AC21,AC38,AC55,AC72,AC89,AC106,AC123)</f>
        <v>37</v>
      </c>
      <c r="AD2" s="179">
        <f>SUM(AD21,AD38,AD55,AD72,AD89,AD106,AD123)</f>
        <v>0</v>
      </c>
      <c r="AE2" s="349"/>
      <c r="AF2" s="350"/>
      <c r="AG2" s="351"/>
    </row>
    <row r="3" spans="1:33" ht="23.25" customHeight="1">
      <c r="A3" s="356" t="s">
        <v>93</v>
      </c>
      <c r="B3" s="358" t="s">
        <v>94</v>
      </c>
      <c r="C3" s="315" t="s">
        <v>95</v>
      </c>
      <c r="D3" s="315"/>
      <c r="E3" s="337" t="s">
        <v>96</v>
      </c>
      <c r="F3" s="315" t="s">
        <v>97</v>
      </c>
      <c r="G3" s="337" t="s">
        <v>98</v>
      </c>
      <c r="H3" s="339" t="s">
        <v>99</v>
      </c>
      <c r="I3" s="329" t="s">
        <v>100</v>
      </c>
      <c r="J3" s="325" t="s">
        <v>101</v>
      </c>
      <c r="K3" s="327" t="s">
        <v>40</v>
      </c>
      <c r="L3" s="352" t="s">
        <v>100</v>
      </c>
      <c r="M3" s="325" t="s">
        <v>101</v>
      </c>
      <c r="N3" s="327" t="s">
        <v>40</v>
      </c>
      <c r="O3" s="329" t="s">
        <v>100</v>
      </c>
      <c r="P3" s="331" t="s">
        <v>40</v>
      </c>
      <c r="Q3" s="333" t="s">
        <v>102</v>
      </c>
      <c r="R3" s="335" t="s">
        <v>103</v>
      </c>
      <c r="S3" s="314" t="s">
        <v>104</v>
      </c>
      <c r="T3" s="315"/>
      <c r="U3" s="316" t="s">
        <v>105</v>
      </c>
      <c r="V3" s="316" t="s">
        <v>106</v>
      </c>
      <c r="W3" s="315" t="s">
        <v>107</v>
      </c>
      <c r="X3" s="318"/>
      <c r="Y3" s="379" t="s">
        <v>224</v>
      </c>
      <c r="Z3" s="380"/>
      <c r="AA3" s="381" t="s">
        <v>108</v>
      </c>
      <c r="AB3" s="382"/>
      <c r="AC3" s="379" t="s">
        <v>225</v>
      </c>
      <c r="AD3" s="380"/>
      <c r="AE3" s="323" t="s">
        <v>101</v>
      </c>
      <c r="AF3" s="370" t="s">
        <v>102</v>
      </c>
      <c r="AG3" s="372" t="s">
        <v>109</v>
      </c>
    </row>
    <row r="4" spans="1:33" ht="17.25" customHeight="1" thickBot="1">
      <c r="A4" s="357"/>
      <c r="B4" s="359"/>
      <c r="C4" s="360"/>
      <c r="D4" s="360"/>
      <c r="E4" s="338"/>
      <c r="F4" s="360"/>
      <c r="G4" s="338"/>
      <c r="H4" s="340"/>
      <c r="I4" s="330"/>
      <c r="J4" s="326"/>
      <c r="K4" s="328"/>
      <c r="L4" s="353"/>
      <c r="M4" s="326"/>
      <c r="N4" s="328"/>
      <c r="O4" s="330"/>
      <c r="P4" s="332"/>
      <c r="Q4" s="334"/>
      <c r="R4" s="336"/>
      <c r="S4" s="68" t="s">
        <v>110</v>
      </c>
      <c r="T4" s="99" t="s">
        <v>111</v>
      </c>
      <c r="U4" s="317"/>
      <c r="V4" s="317"/>
      <c r="W4" s="99" t="s">
        <v>112</v>
      </c>
      <c r="X4" s="69" t="s">
        <v>113</v>
      </c>
      <c r="Y4" s="202" t="s">
        <v>49</v>
      </c>
      <c r="Z4" s="203" t="s">
        <v>50</v>
      </c>
      <c r="AA4" s="383"/>
      <c r="AB4" s="384"/>
      <c r="AC4" s="202" t="s">
        <v>176</v>
      </c>
      <c r="AD4" s="203" t="s">
        <v>177</v>
      </c>
      <c r="AE4" s="324"/>
      <c r="AF4" s="371"/>
      <c r="AG4" s="373"/>
    </row>
    <row r="5" spans="1:33" ht="15.75" customHeight="1">
      <c r="A5" s="311" t="s">
        <v>183</v>
      </c>
      <c r="B5" s="114" t="s">
        <v>178</v>
      </c>
      <c r="C5" s="375" t="s">
        <v>179</v>
      </c>
      <c r="D5" s="375"/>
      <c r="E5" s="147">
        <v>19.7</v>
      </c>
      <c r="F5" s="151">
        <v>3648</v>
      </c>
      <c r="G5" s="148">
        <f t="shared" ref="G5:G8" si="0">E5*F5</f>
        <v>71865.599999999991</v>
      </c>
      <c r="H5" s="149"/>
      <c r="I5" s="150">
        <v>13</v>
      </c>
      <c r="J5" s="151">
        <v>1200</v>
      </c>
      <c r="K5" s="152">
        <f>J5/I5</f>
        <v>92.307692307692307</v>
      </c>
      <c r="L5" s="153">
        <v>13</v>
      </c>
      <c r="M5" s="151">
        <f>F5/V5*60</f>
        <v>1077.6072864527778</v>
      </c>
      <c r="N5" s="152">
        <f>M5/L5</f>
        <v>82.892868188675209</v>
      </c>
      <c r="O5" s="154">
        <f>L5-I5</f>
        <v>0</v>
      </c>
      <c r="P5" s="155">
        <f>N5-K5</f>
        <v>-9.4148241190170978</v>
      </c>
      <c r="Q5" s="156">
        <f>N5/K5</f>
        <v>0.89800607204398142</v>
      </c>
      <c r="R5" s="306">
        <f>Q21</f>
        <v>0.8907776287557253</v>
      </c>
      <c r="S5" s="157">
        <v>0.20833333333333334</v>
      </c>
      <c r="T5" s="158">
        <v>0.34938657407407409</v>
      </c>
      <c r="U5" s="159"/>
      <c r="V5" s="160">
        <v>203.11666666666665</v>
      </c>
      <c r="W5" s="183"/>
      <c r="X5" s="152"/>
      <c r="Y5" s="12"/>
      <c r="Z5" s="208"/>
      <c r="AA5" s="309"/>
      <c r="AB5" s="310"/>
      <c r="AC5" s="12">
        <v>4</v>
      </c>
      <c r="AD5" s="208"/>
      <c r="AE5" s="180">
        <f>M5-J5</f>
        <v>-122.39271354722223</v>
      </c>
      <c r="AF5" s="132">
        <f>M5/J5</f>
        <v>0.89800607204398153</v>
      </c>
      <c r="AG5" s="376">
        <f>AF21</f>
        <v>0.8907776287557253</v>
      </c>
    </row>
    <row r="6" spans="1:33" ht="15.75" customHeight="1">
      <c r="A6" s="312"/>
      <c r="B6" s="100" t="s">
        <v>184</v>
      </c>
      <c r="C6" s="374" t="s">
        <v>185</v>
      </c>
      <c r="D6" s="374"/>
      <c r="E6" s="101">
        <v>56.77</v>
      </c>
      <c r="F6" s="102">
        <v>4021</v>
      </c>
      <c r="G6" s="103">
        <f t="shared" si="0"/>
        <v>228272.17</v>
      </c>
      <c r="H6" s="26"/>
      <c r="I6" s="104">
        <v>25</v>
      </c>
      <c r="J6" s="105">
        <v>2000</v>
      </c>
      <c r="K6" s="106">
        <f t="shared" ref="K6:K42" si="1">J6/I6</f>
        <v>80</v>
      </c>
      <c r="L6" s="107">
        <v>25</v>
      </c>
      <c r="M6" s="105">
        <f>F6/V6*60</f>
        <v>1776.5832106038285</v>
      </c>
      <c r="N6" s="106">
        <f>M6/L6</f>
        <v>71.063328424153141</v>
      </c>
      <c r="O6" s="108">
        <f>L6-I6</f>
        <v>0</v>
      </c>
      <c r="P6" s="109">
        <f>N6-K6</f>
        <v>-8.9366715758468587</v>
      </c>
      <c r="Q6" s="110">
        <f>N6/K6</f>
        <v>0.88829160530191431</v>
      </c>
      <c r="R6" s="307"/>
      <c r="S6" s="47">
        <v>0.3536111111111111</v>
      </c>
      <c r="T6" s="48">
        <v>0.44791666666666669</v>
      </c>
      <c r="U6" s="111">
        <v>6.0833333333332984</v>
      </c>
      <c r="V6" s="112">
        <v>135.80000000000004</v>
      </c>
      <c r="W6" s="113"/>
      <c r="X6" s="116"/>
      <c r="Y6" s="12"/>
      <c r="Z6" s="208"/>
      <c r="AA6" s="295"/>
      <c r="AB6" s="296"/>
      <c r="AC6" s="12">
        <v>2</v>
      </c>
      <c r="AD6" s="208"/>
      <c r="AE6" s="117">
        <f>M6-J6</f>
        <v>-223.41678939617145</v>
      </c>
      <c r="AF6" s="110">
        <f>M6/J6</f>
        <v>0.88829160530191431</v>
      </c>
      <c r="AG6" s="377"/>
    </row>
    <row r="7" spans="1:33" ht="15.75" customHeight="1">
      <c r="A7" s="312"/>
      <c r="B7" s="100" t="s">
        <v>186</v>
      </c>
      <c r="C7" s="374" t="s">
        <v>187</v>
      </c>
      <c r="D7" s="374"/>
      <c r="E7" s="101">
        <v>77.34</v>
      </c>
      <c r="F7" s="102">
        <v>2306</v>
      </c>
      <c r="G7" s="103">
        <f t="shared" si="0"/>
        <v>178346.04</v>
      </c>
      <c r="H7" s="26"/>
      <c r="I7" s="104">
        <v>25</v>
      </c>
      <c r="J7" s="105">
        <v>2000</v>
      </c>
      <c r="K7" s="106">
        <f t="shared" si="1"/>
        <v>80</v>
      </c>
      <c r="L7" s="107">
        <v>25</v>
      </c>
      <c r="M7" s="105">
        <f>F7/V7*60</f>
        <v>1777.6445396145612</v>
      </c>
      <c r="N7" s="106">
        <f>M7/L7</f>
        <v>71.105781584582445</v>
      </c>
      <c r="O7" s="108">
        <f>L7-I7</f>
        <v>0</v>
      </c>
      <c r="P7" s="109">
        <f>N7-K7</f>
        <v>-8.894218415417555</v>
      </c>
      <c r="Q7" s="110">
        <f>N7/K7</f>
        <v>0.88882226980728052</v>
      </c>
      <c r="R7" s="307"/>
      <c r="S7" s="47">
        <v>0.45150462962962962</v>
      </c>
      <c r="T7" s="48">
        <v>0.50555555555555554</v>
      </c>
      <c r="U7" s="111">
        <v>5.1666666666666217</v>
      </c>
      <c r="V7" s="112">
        <v>77.833333333333329</v>
      </c>
      <c r="W7" s="113">
        <v>0.50555555555555554</v>
      </c>
      <c r="X7" s="116">
        <v>0.5444444444444444</v>
      </c>
      <c r="Y7" s="12"/>
      <c r="Z7" s="208"/>
      <c r="AA7" s="295"/>
      <c r="AB7" s="296"/>
      <c r="AC7" s="12">
        <v>1</v>
      </c>
      <c r="AD7" s="208"/>
      <c r="AE7" s="117">
        <f>M7-J7</f>
        <v>-222.35546038543885</v>
      </c>
      <c r="AF7" s="110">
        <f>M7/J7</f>
        <v>0.88882226980728063</v>
      </c>
      <c r="AG7" s="377"/>
    </row>
    <row r="8" spans="1:33" ht="15.75" customHeight="1">
      <c r="A8" s="312"/>
      <c r="B8" s="100" t="s">
        <v>186</v>
      </c>
      <c r="C8" s="374" t="s">
        <v>189</v>
      </c>
      <c r="D8" s="374"/>
      <c r="E8" s="101">
        <v>59.52</v>
      </c>
      <c r="F8" s="102">
        <v>4641</v>
      </c>
      <c r="G8" s="103">
        <f t="shared" si="0"/>
        <v>276232.32000000001</v>
      </c>
      <c r="H8" s="26"/>
      <c r="I8" s="104">
        <v>25</v>
      </c>
      <c r="J8" s="105">
        <v>2000</v>
      </c>
      <c r="K8" s="106">
        <f t="shared" si="1"/>
        <v>80</v>
      </c>
      <c r="L8" s="107">
        <v>25</v>
      </c>
      <c r="M8" s="105">
        <f>F8/V8*60</f>
        <v>1781.7638903700542</v>
      </c>
      <c r="N8" s="106">
        <f>M8/L8</f>
        <v>71.270555614802163</v>
      </c>
      <c r="O8" s="108">
        <f>L8-I8</f>
        <v>0</v>
      </c>
      <c r="P8" s="109">
        <f>N8-K8</f>
        <v>-8.7294443851978372</v>
      </c>
      <c r="Q8" s="110">
        <f>N8/K8</f>
        <v>0.89088194518502706</v>
      </c>
      <c r="R8" s="307"/>
      <c r="S8" s="47">
        <v>0.5444444444444444</v>
      </c>
      <c r="T8" s="48">
        <v>0.65297453703703701</v>
      </c>
      <c r="U8" s="111">
        <v>55.999999999999957</v>
      </c>
      <c r="V8" s="112">
        <v>156.28333333333336</v>
      </c>
      <c r="W8" s="113"/>
      <c r="X8" s="116"/>
      <c r="Y8" s="12"/>
      <c r="Z8" s="208"/>
      <c r="AA8" s="295"/>
      <c r="AB8" s="296"/>
      <c r="AC8" s="12">
        <v>3</v>
      </c>
      <c r="AD8" s="208"/>
      <c r="AE8" s="117">
        <f>M8-J8</f>
        <v>-218.23610962994576</v>
      </c>
      <c r="AF8" s="110">
        <f>M8/J8</f>
        <v>0.89088194518502717</v>
      </c>
      <c r="AG8" s="377"/>
    </row>
    <row r="9" spans="1:33" ht="15.75" customHeight="1">
      <c r="A9" s="312"/>
      <c r="B9" s="100"/>
      <c r="C9" s="374"/>
      <c r="D9" s="374"/>
      <c r="E9" s="101"/>
      <c r="F9" s="102"/>
      <c r="G9" s="103"/>
      <c r="H9" s="13"/>
      <c r="I9" s="104"/>
      <c r="J9" s="105"/>
      <c r="K9" s="106"/>
      <c r="L9" s="118"/>
      <c r="M9" s="105"/>
      <c r="N9" s="106"/>
      <c r="O9" s="108"/>
      <c r="P9" s="109"/>
      <c r="Q9" s="110"/>
      <c r="R9" s="307"/>
      <c r="S9" s="47"/>
      <c r="T9" s="48"/>
      <c r="U9" s="111"/>
      <c r="V9" s="112"/>
      <c r="W9" s="113"/>
      <c r="X9" s="116"/>
      <c r="Y9" s="12"/>
      <c r="Z9" s="208"/>
      <c r="AA9" s="295"/>
      <c r="AB9" s="296"/>
      <c r="AC9" s="12"/>
      <c r="AD9" s="208"/>
      <c r="AE9" s="117"/>
      <c r="AF9" s="110"/>
      <c r="AG9" s="377"/>
    </row>
    <row r="10" spans="1:33" ht="15.75" customHeight="1">
      <c r="A10" s="312"/>
      <c r="B10" s="100"/>
      <c r="C10" s="374"/>
      <c r="D10" s="374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07"/>
      <c r="S10" s="47"/>
      <c r="T10" s="48"/>
      <c r="U10" s="111"/>
      <c r="V10" s="112"/>
      <c r="W10" s="113"/>
      <c r="X10" s="116"/>
      <c r="Y10" s="12"/>
      <c r="Z10" s="208"/>
      <c r="AA10" s="295"/>
      <c r="AB10" s="296"/>
      <c r="AC10" s="12"/>
      <c r="AD10" s="208"/>
      <c r="AE10" s="117"/>
      <c r="AF10" s="110"/>
      <c r="AG10" s="377"/>
    </row>
    <row r="11" spans="1:33" ht="15.75" customHeight="1">
      <c r="A11" s="312"/>
      <c r="B11" s="100"/>
      <c r="C11" s="374"/>
      <c r="D11" s="374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307"/>
      <c r="S11" s="47"/>
      <c r="T11" s="48"/>
      <c r="U11" s="111"/>
      <c r="V11" s="112"/>
      <c r="W11" s="113"/>
      <c r="X11" s="116"/>
      <c r="Y11" s="12"/>
      <c r="Z11" s="208"/>
      <c r="AA11" s="295"/>
      <c r="AB11" s="296"/>
      <c r="AC11" s="12"/>
      <c r="AD11" s="208"/>
      <c r="AE11" s="117"/>
      <c r="AF11" s="110"/>
      <c r="AG11" s="377"/>
    </row>
    <row r="12" spans="1:33" ht="15.75" customHeight="1">
      <c r="A12" s="312"/>
      <c r="B12" s="100"/>
      <c r="C12" s="374"/>
      <c r="D12" s="374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07"/>
      <c r="S12" s="47"/>
      <c r="T12" s="48"/>
      <c r="U12" s="111"/>
      <c r="V12" s="112"/>
      <c r="W12" s="113"/>
      <c r="X12" s="116"/>
      <c r="Y12" s="12"/>
      <c r="Z12" s="208"/>
      <c r="AA12" s="295"/>
      <c r="AB12" s="296"/>
      <c r="AC12" s="12"/>
      <c r="AD12" s="208"/>
      <c r="AE12" s="117"/>
      <c r="AF12" s="110"/>
      <c r="AG12" s="377"/>
    </row>
    <row r="13" spans="1:33" ht="15.75" customHeight="1">
      <c r="A13" s="312"/>
      <c r="B13" s="100"/>
      <c r="C13" s="374"/>
      <c r="D13" s="374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07"/>
      <c r="S13" s="47"/>
      <c r="T13" s="48"/>
      <c r="U13" s="111"/>
      <c r="V13" s="112"/>
      <c r="W13" s="113"/>
      <c r="X13" s="116"/>
      <c r="Y13" s="12"/>
      <c r="Z13" s="208"/>
      <c r="AA13" s="295"/>
      <c r="AB13" s="296"/>
      <c r="AC13" s="12"/>
      <c r="AD13" s="208"/>
      <c r="AE13" s="117"/>
      <c r="AF13" s="110"/>
      <c r="AG13" s="377"/>
    </row>
    <row r="14" spans="1:33" ht="15.75" customHeight="1">
      <c r="A14" s="312"/>
      <c r="B14" s="100"/>
      <c r="C14" s="374"/>
      <c r="D14" s="374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07"/>
      <c r="S14" s="47"/>
      <c r="T14" s="48"/>
      <c r="U14" s="111"/>
      <c r="V14" s="112"/>
      <c r="W14" s="113"/>
      <c r="X14" s="116"/>
      <c r="Y14" s="12"/>
      <c r="Z14" s="208"/>
      <c r="AA14" s="295"/>
      <c r="AB14" s="296"/>
      <c r="AC14" s="12"/>
      <c r="AD14" s="208"/>
      <c r="AE14" s="117"/>
      <c r="AF14" s="110"/>
      <c r="AG14" s="377"/>
    </row>
    <row r="15" spans="1:33" ht="15.75" customHeight="1">
      <c r="A15" s="312"/>
      <c r="B15" s="100"/>
      <c r="C15" s="374"/>
      <c r="D15" s="37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07"/>
      <c r="S15" s="47"/>
      <c r="T15" s="48"/>
      <c r="U15" s="111"/>
      <c r="V15" s="112"/>
      <c r="W15" s="113"/>
      <c r="X15" s="116"/>
      <c r="Y15" s="12"/>
      <c r="Z15" s="208"/>
      <c r="AA15" s="295"/>
      <c r="AB15" s="296"/>
      <c r="AC15" s="12"/>
      <c r="AD15" s="208"/>
      <c r="AE15" s="117"/>
      <c r="AF15" s="110"/>
      <c r="AG15" s="377"/>
    </row>
    <row r="16" spans="1:33" ht="15.75" customHeight="1">
      <c r="A16" s="312"/>
      <c r="B16" s="100"/>
      <c r="C16" s="374"/>
      <c r="D16" s="37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07"/>
      <c r="S16" s="47"/>
      <c r="T16" s="48"/>
      <c r="U16" s="111"/>
      <c r="V16" s="112"/>
      <c r="W16" s="113"/>
      <c r="X16" s="116"/>
      <c r="Y16" s="12"/>
      <c r="Z16" s="208"/>
      <c r="AA16" s="295"/>
      <c r="AB16" s="296"/>
      <c r="AC16" s="12"/>
      <c r="AD16" s="208"/>
      <c r="AE16" s="117"/>
      <c r="AF16" s="110"/>
      <c r="AG16" s="377"/>
    </row>
    <row r="17" spans="1:33" ht="15.75" customHeight="1">
      <c r="A17" s="312"/>
      <c r="B17" s="100"/>
      <c r="C17" s="374"/>
      <c r="D17" s="37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07"/>
      <c r="S17" s="47"/>
      <c r="T17" s="48"/>
      <c r="U17" s="111"/>
      <c r="V17" s="112"/>
      <c r="W17" s="113"/>
      <c r="X17" s="116"/>
      <c r="Y17" s="12"/>
      <c r="Z17" s="208"/>
      <c r="AA17" s="295"/>
      <c r="AB17" s="296"/>
      <c r="AC17" s="12"/>
      <c r="AD17" s="208"/>
      <c r="AE17" s="117"/>
      <c r="AF17" s="110"/>
      <c r="AG17" s="377"/>
    </row>
    <row r="18" spans="1:33" ht="15.75" customHeight="1">
      <c r="A18" s="312"/>
      <c r="B18" s="100"/>
      <c r="C18" s="374"/>
      <c r="D18" s="37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07"/>
      <c r="S18" s="47"/>
      <c r="T18" s="48"/>
      <c r="U18" s="111"/>
      <c r="V18" s="112"/>
      <c r="W18" s="113"/>
      <c r="X18" s="116"/>
      <c r="Y18" s="12"/>
      <c r="Z18" s="208"/>
      <c r="AA18" s="295"/>
      <c r="AB18" s="296"/>
      <c r="AC18" s="12"/>
      <c r="AD18" s="208"/>
      <c r="AE18" s="117"/>
      <c r="AF18" s="110"/>
      <c r="AG18" s="377"/>
    </row>
    <row r="19" spans="1:33" ht="15.75" customHeight="1">
      <c r="A19" s="312"/>
      <c r="B19" s="100"/>
      <c r="C19" s="374"/>
      <c r="D19" s="37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07"/>
      <c r="S19" s="47"/>
      <c r="T19" s="48"/>
      <c r="U19" s="111"/>
      <c r="V19" s="112"/>
      <c r="W19" s="113"/>
      <c r="X19" s="116"/>
      <c r="Y19" s="12"/>
      <c r="Z19" s="208"/>
      <c r="AA19" s="295"/>
      <c r="AB19" s="296"/>
      <c r="AC19" s="12"/>
      <c r="AD19" s="208"/>
      <c r="AE19" s="117"/>
      <c r="AF19" s="110"/>
      <c r="AG19" s="377"/>
    </row>
    <row r="20" spans="1:33" ht="15.75" customHeight="1">
      <c r="A20" s="312"/>
      <c r="B20" s="100"/>
      <c r="C20" s="374"/>
      <c r="D20" s="374"/>
      <c r="E20" s="184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07"/>
      <c r="S20" s="47"/>
      <c r="T20" s="48"/>
      <c r="U20" s="130"/>
      <c r="V20" s="112"/>
      <c r="W20" s="113"/>
      <c r="X20" s="116"/>
      <c r="Y20" s="12"/>
      <c r="Z20" s="208"/>
      <c r="AA20" s="295"/>
      <c r="AB20" s="296"/>
      <c r="AC20" s="12"/>
      <c r="AD20" s="208"/>
      <c r="AE20" s="117"/>
      <c r="AF20" s="110"/>
      <c r="AG20" s="377"/>
    </row>
    <row r="21" spans="1:33" ht="15.75" customHeight="1" thickBot="1">
      <c r="A21" s="313"/>
      <c r="B21" s="133" t="s">
        <v>117</v>
      </c>
      <c r="C21" s="297"/>
      <c r="D21" s="297"/>
      <c r="E21" s="134"/>
      <c r="F21" s="167"/>
      <c r="G21" s="135"/>
      <c r="H21" s="69"/>
      <c r="I21" s="136">
        <f t="shared" ref="I21:J21" si="2">AVERAGE(I5:I20)</f>
        <v>22</v>
      </c>
      <c r="J21" s="137">
        <f t="shared" si="2"/>
        <v>1800</v>
      </c>
      <c r="K21" s="138">
        <f t="shared" ref="K21" si="3">J21/I21</f>
        <v>81.818181818181813</v>
      </c>
      <c r="L21" s="136">
        <f t="shared" ref="L21:M21" si="4">AVERAGE(L5:L20)</f>
        <v>22</v>
      </c>
      <c r="M21" s="137">
        <f t="shared" si="4"/>
        <v>1603.3997317603055</v>
      </c>
      <c r="N21" s="138">
        <f>M21/L21</f>
        <v>72.881805989104791</v>
      </c>
      <c r="O21" s="139">
        <f>L21-I21</f>
        <v>0</v>
      </c>
      <c r="P21" s="140">
        <f>N21-K21</f>
        <v>-8.9363758290770221</v>
      </c>
      <c r="Q21" s="141">
        <f>N21/K21</f>
        <v>0.8907776287557253</v>
      </c>
      <c r="R21" s="308"/>
      <c r="S21" s="142">
        <f>S5</f>
        <v>0.20833333333333334</v>
      </c>
      <c r="T21" s="143">
        <f>INDEX(T5:T20,COUNTA(T5:T20))</f>
        <v>0.65297453703703701</v>
      </c>
      <c r="U21" s="144"/>
      <c r="V21" s="166"/>
      <c r="W21" s="167"/>
      <c r="X21" s="138"/>
      <c r="Y21" s="181">
        <f>SUM(Y5:Y20)</f>
        <v>0</v>
      </c>
      <c r="Z21" s="182">
        <f>SUM(Z5:Z20)</f>
        <v>0</v>
      </c>
      <c r="AA21" s="298"/>
      <c r="AB21" s="299"/>
      <c r="AC21" s="181">
        <f>SUM(AC5:AC20)</f>
        <v>10</v>
      </c>
      <c r="AD21" s="182">
        <f>SUM(AD5:AD20)</f>
        <v>0</v>
      </c>
      <c r="AE21" s="168">
        <f>M21-J21</f>
        <v>-196.60026823969451</v>
      </c>
      <c r="AF21" s="141">
        <f>M21/J21</f>
        <v>0.8907776287557253</v>
      </c>
      <c r="AG21" s="378"/>
    </row>
    <row r="22" spans="1:33" ht="15.75" customHeight="1">
      <c r="A22" s="300" t="s">
        <v>190</v>
      </c>
      <c r="B22" s="146" t="s">
        <v>186</v>
      </c>
      <c r="C22" s="304" t="s">
        <v>197</v>
      </c>
      <c r="D22" s="305"/>
      <c r="E22" s="147">
        <v>47.37</v>
      </c>
      <c r="F22" s="159">
        <v>1700</v>
      </c>
      <c r="G22" s="148">
        <f t="shared" ref="G22:G25" si="5">E22*F22</f>
        <v>80529</v>
      </c>
      <c r="H22" s="149"/>
      <c r="I22" s="153">
        <v>21</v>
      </c>
      <c r="J22" s="151">
        <v>2000</v>
      </c>
      <c r="K22" s="152">
        <f>J22/I22</f>
        <v>95.238095238095241</v>
      </c>
      <c r="L22" s="153">
        <v>21</v>
      </c>
      <c r="M22" s="151">
        <f>F22/V22*60</f>
        <v>1772.3718505647275</v>
      </c>
      <c r="N22" s="152">
        <f>M22/L22</f>
        <v>84.398659550701311</v>
      </c>
      <c r="O22" s="154">
        <f>L22-I22</f>
        <v>0</v>
      </c>
      <c r="P22" s="155">
        <f>N22-K22</f>
        <v>-10.83943568739393</v>
      </c>
      <c r="Q22" s="156">
        <f>N22/K22</f>
        <v>0.88618592528236373</v>
      </c>
      <c r="R22" s="306">
        <f>Q38</f>
        <v>0.88605836272854532</v>
      </c>
      <c r="S22" s="157">
        <v>0.29197916666666668</v>
      </c>
      <c r="T22" s="158">
        <v>0.33194444444444443</v>
      </c>
      <c r="U22" s="159"/>
      <c r="V22" s="160">
        <v>57.549999999999962</v>
      </c>
      <c r="W22" s="97"/>
      <c r="X22" s="98"/>
      <c r="Y22" s="12"/>
      <c r="Z22" s="208"/>
      <c r="AA22" s="309"/>
      <c r="AB22" s="310"/>
      <c r="AC22" s="12">
        <v>1</v>
      </c>
      <c r="AD22" s="208"/>
      <c r="AE22" s="115">
        <f>M22-J22</f>
        <v>-227.62814943527246</v>
      </c>
      <c r="AF22" s="156">
        <f>M22/J22</f>
        <v>0.88618592528236373</v>
      </c>
      <c r="AG22" s="389">
        <f>AF38</f>
        <v>0.88605836272854532</v>
      </c>
    </row>
    <row r="23" spans="1:33" ht="15.75" customHeight="1">
      <c r="A23" s="301"/>
      <c r="B23" s="163" t="s">
        <v>186</v>
      </c>
      <c r="C23" s="293" t="s">
        <v>199</v>
      </c>
      <c r="D23" s="294"/>
      <c r="E23" s="101">
        <v>53.76</v>
      </c>
      <c r="F23" s="111">
        <v>3412</v>
      </c>
      <c r="G23" s="103">
        <f t="shared" si="5"/>
        <v>183429.12</v>
      </c>
      <c r="H23" s="26"/>
      <c r="I23" s="107">
        <v>20</v>
      </c>
      <c r="J23" s="105">
        <v>2000</v>
      </c>
      <c r="K23" s="106">
        <f t="shared" si="1"/>
        <v>100</v>
      </c>
      <c r="L23" s="107">
        <v>20</v>
      </c>
      <c r="M23" s="105">
        <f>F23/V23*60</f>
        <v>1771.4450533602535</v>
      </c>
      <c r="N23" s="106">
        <f>M23/L23</f>
        <v>88.57225266801268</v>
      </c>
      <c r="O23" s="108">
        <f>L23-I23</f>
        <v>0</v>
      </c>
      <c r="P23" s="109">
        <f>N23-K23</f>
        <v>-11.42774733198732</v>
      </c>
      <c r="Q23" s="110">
        <f>N23/K23</f>
        <v>0.88572252668012685</v>
      </c>
      <c r="R23" s="307"/>
      <c r="S23" s="47">
        <v>0.3357175925925926</v>
      </c>
      <c r="T23" s="48">
        <v>0.41597222222222224</v>
      </c>
      <c r="U23" s="111">
        <v>5.4333333333333567</v>
      </c>
      <c r="V23" s="112">
        <v>115.56666666666669</v>
      </c>
      <c r="W23" s="113"/>
      <c r="X23" s="116"/>
      <c r="Y23" s="12"/>
      <c r="Z23" s="208"/>
      <c r="AA23" s="295"/>
      <c r="AB23" s="296"/>
      <c r="AC23" s="12">
        <v>2</v>
      </c>
      <c r="AD23" s="208"/>
      <c r="AE23" s="117">
        <f>M23-J23</f>
        <v>-228.5549466397465</v>
      </c>
      <c r="AF23" s="110">
        <f>M23/J23</f>
        <v>0.88572252668012674</v>
      </c>
      <c r="AG23" s="377"/>
    </row>
    <row r="24" spans="1:33" ht="15.75" customHeight="1">
      <c r="A24" s="301"/>
      <c r="B24" s="163" t="s">
        <v>186</v>
      </c>
      <c r="C24" s="293" t="s">
        <v>193</v>
      </c>
      <c r="D24" s="294"/>
      <c r="E24" s="101">
        <v>64.97</v>
      </c>
      <c r="F24" s="111">
        <v>979</v>
      </c>
      <c r="G24" s="103">
        <f t="shared" si="5"/>
        <v>63605.63</v>
      </c>
      <c r="H24" s="26"/>
      <c r="I24" s="107">
        <v>20</v>
      </c>
      <c r="J24" s="105">
        <v>2000</v>
      </c>
      <c r="K24" s="106">
        <f t="shared" si="1"/>
        <v>100</v>
      </c>
      <c r="L24" s="107">
        <v>20</v>
      </c>
      <c r="M24" s="105">
        <f>F24/V24*60</f>
        <v>1771.9457013574668</v>
      </c>
      <c r="N24" s="106">
        <f>M24/L24</f>
        <v>88.597285067873344</v>
      </c>
      <c r="O24" s="108">
        <f>L24-I24</f>
        <v>0</v>
      </c>
      <c r="P24" s="109">
        <f>N24-K24</f>
        <v>-11.402714932126656</v>
      </c>
      <c r="Q24" s="110">
        <f>N24/K24</f>
        <v>0.88597285067873344</v>
      </c>
      <c r="R24" s="307"/>
      <c r="S24" s="47">
        <v>0.41944444444444445</v>
      </c>
      <c r="T24" s="48">
        <v>0.44246527777777778</v>
      </c>
      <c r="U24" s="111">
        <v>4.9999999999999822</v>
      </c>
      <c r="V24" s="112">
        <v>33.149999999999984</v>
      </c>
      <c r="W24" s="113"/>
      <c r="X24" s="116"/>
      <c r="Y24" s="12"/>
      <c r="Z24" s="208"/>
      <c r="AA24" s="295"/>
      <c r="AB24" s="296"/>
      <c r="AC24" s="12">
        <v>1</v>
      </c>
      <c r="AD24" s="208"/>
      <c r="AE24" s="117">
        <f>M24-J24</f>
        <v>-228.05429864253324</v>
      </c>
      <c r="AF24" s="110">
        <f>M24/J24</f>
        <v>0.88597285067873333</v>
      </c>
      <c r="AG24" s="377"/>
    </row>
    <row r="25" spans="1:33" ht="15.75" customHeight="1">
      <c r="A25" s="301"/>
      <c r="B25" s="163" t="s">
        <v>191</v>
      </c>
      <c r="C25" s="293" t="s">
        <v>195</v>
      </c>
      <c r="D25" s="294"/>
      <c r="E25" s="101">
        <v>57.3</v>
      </c>
      <c r="F25" s="111">
        <v>1169</v>
      </c>
      <c r="G25" s="103">
        <f t="shared" si="5"/>
        <v>66983.7</v>
      </c>
      <c r="H25" s="26"/>
      <c r="I25" s="107">
        <v>21</v>
      </c>
      <c r="J25" s="105">
        <v>2000</v>
      </c>
      <c r="K25" s="106">
        <f t="shared" si="1"/>
        <v>95.238095238095241</v>
      </c>
      <c r="L25" s="107">
        <v>21</v>
      </c>
      <c r="M25" s="105">
        <f>F25/V25*60</f>
        <v>1772.704296545915</v>
      </c>
      <c r="N25" s="106">
        <f>M25/L25</f>
        <v>84.414490311710239</v>
      </c>
      <c r="O25" s="108">
        <f>L25-I25</f>
        <v>0</v>
      </c>
      <c r="P25" s="109">
        <f>N25-K25</f>
        <v>-10.823604926385002</v>
      </c>
      <c r="Q25" s="110">
        <f>N25/K25</f>
        <v>0.8863521482729575</v>
      </c>
      <c r="R25" s="307"/>
      <c r="S25" s="47">
        <v>0.44613425925925926</v>
      </c>
      <c r="T25" s="48">
        <v>0.47361111111111109</v>
      </c>
      <c r="U25" s="111">
        <v>5.2833333333333332</v>
      </c>
      <c r="V25" s="112">
        <v>39.566666666666642</v>
      </c>
      <c r="W25" s="113"/>
      <c r="X25" s="116"/>
      <c r="Y25" s="12"/>
      <c r="Z25" s="208"/>
      <c r="AA25" s="295"/>
      <c r="AB25" s="296"/>
      <c r="AC25" s="12">
        <v>1</v>
      </c>
      <c r="AD25" s="208"/>
      <c r="AE25" s="117">
        <f>M25-J25</f>
        <v>-227.29570345408501</v>
      </c>
      <c r="AF25" s="110">
        <f>M25/J25</f>
        <v>0.8863521482729575</v>
      </c>
      <c r="AG25" s="377"/>
    </row>
    <row r="26" spans="1:33" ht="15.75" customHeight="1">
      <c r="A26" s="302"/>
      <c r="B26" s="163"/>
      <c r="C26" s="293"/>
      <c r="D26" s="294"/>
      <c r="E26" s="101"/>
      <c r="F26" s="111"/>
      <c r="G26" s="103"/>
      <c r="H26" s="13"/>
      <c r="I26" s="118"/>
      <c r="J26" s="105"/>
      <c r="K26" s="106"/>
      <c r="L26" s="118"/>
      <c r="M26" s="105"/>
      <c r="N26" s="106"/>
      <c r="O26" s="108"/>
      <c r="P26" s="109"/>
      <c r="Q26" s="110"/>
      <c r="R26" s="307"/>
      <c r="S26" s="47"/>
      <c r="T26" s="48"/>
      <c r="U26" s="111"/>
      <c r="V26" s="112"/>
      <c r="W26" s="113"/>
      <c r="X26" s="116"/>
      <c r="Y26" s="12"/>
      <c r="Z26" s="208"/>
      <c r="AA26" s="295"/>
      <c r="AB26" s="296"/>
      <c r="AC26" s="12"/>
      <c r="AD26" s="208"/>
      <c r="AE26" s="117"/>
      <c r="AF26" s="110"/>
      <c r="AG26" s="377"/>
    </row>
    <row r="27" spans="1:33" ht="15.75" customHeight="1">
      <c r="A27" s="302"/>
      <c r="B27" s="163"/>
      <c r="C27" s="293"/>
      <c r="D27" s="294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307"/>
      <c r="S27" s="47"/>
      <c r="T27" s="48"/>
      <c r="U27" s="111"/>
      <c r="V27" s="112"/>
      <c r="W27" s="113"/>
      <c r="X27" s="116"/>
      <c r="Y27" s="12"/>
      <c r="Z27" s="208"/>
      <c r="AA27" s="295"/>
      <c r="AB27" s="296"/>
      <c r="AC27" s="12"/>
      <c r="AD27" s="208"/>
      <c r="AE27" s="117"/>
      <c r="AF27" s="110"/>
      <c r="AG27" s="377"/>
    </row>
    <row r="28" spans="1:33" ht="15.75" customHeight="1">
      <c r="A28" s="302"/>
      <c r="B28" s="163"/>
      <c r="C28" s="293"/>
      <c r="D28" s="294"/>
      <c r="E28" s="101"/>
      <c r="F28" s="111"/>
      <c r="G28" s="121"/>
      <c r="H28" s="62"/>
      <c r="I28" s="118"/>
      <c r="J28" s="105"/>
      <c r="K28" s="106"/>
      <c r="L28" s="118"/>
      <c r="M28" s="105"/>
      <c r="N28" s="106"/>
      <c r="O28" s="123"/>
      <c r="P28" s="124"/>
      <c r="Q28" s="125"/>
      <c r="R28" s="307"/>
      <c r="S28" s="47"/>
      <c r="T28" s="48"/>
      <c r="U28" s="111"/>
      <c r="V28" s="112"/>
      <c r="W28" s="113"/>
      <c r="X28" s="116"/>
      <c r="Y28" s="12"/>
      <c r="Z28" s="208"/>
      <c r="AA28" s="295"/>
      <c r="AB28" s="296"/>
      <c r="AC28" s="12"/>
      <c r="AD28" s="208"/>
      <c r="AE28" s="117"/>
      <c r="AF28" s="110"/>
      <c r="AG28" s="377"/>
    </row>
    <row r="29" spans="1:33" ht="15.75" customHeight="1">
      <c r="A29" s="302"/>
      <c r="B29" s="163"/>
      <c r="C29" s="293"/>
      <c r="D29" s="294"/>
      <c r="E29" s="101"/>
      <c r="F29" s="111"/>
      <c r="G29" s="121"/>
      <c r="H29" s="62"/>
      <c r="I29" s="118"/>
      <c r="J29" s="105"/>
      <c r="K29" s="106"/>
      <c r="L29" s="118"/>
      <c r="M29" s="105"/>
      <c r="N29" s="106"/>
      <c r="O29" s="123"/>
      <c r="P29" s="124"/>
      <c r="Q29" s="125"/>
      <c r="R29" s="307"/>
      <c r="S29" s="47"/>
      <c r="T29" s="48"/>
      <c r="U29" s="111"/>
      <c r="V29" s="112"/>
      <c r="W29" s="113"/>
      <c r="X29" s="116"/>
      <c r="Y29" s="12"/>
      <c r="Z29" s="208"/>
      <c r="AA29" s="295"/>
      <c r="AB29" s="296"/>
      <c r="AC29" s="12"/>
      <c r="AD29" s="208"/>
      <c r="AE29" s="117"/>
      <c r="AF29" s="110"/>
      <c r="AG29" s="377"/>
    </row>
    <row r="30" spans="1:33" ht="15.75" customHeight="1">
      <c r="A30" s="302"/>
      <c r="B30" s="163"/>
      <c r="C30" s="293"/>
      <c r="D30" s="294"/>
      <c r="E30" s="101"/>
      <c r="F30" s="111"/>
      <c r="G30" s="121"/>
      <c r="H30" s="62"/>
      <c r="I30" s="118"/>
      <c r="J30" s="105"/>
      <c r="K30" s="106"/>
      <c r="L30" s="118"/>
      <c r="M30" s="105"/>
      <c r="N30" s="106"/>
      <c r="O30" s="123"/>
      <c r="P30" s="124"/>
      <c r="Q30" s="125"/>
      <c r="R30" s="307"/>
      <c r="S30" s="47"/>
      <c r="T30" s="48"/>
      <c r="U30" s="111"/>
      <c r="V30" s="112"/>
      <c r="W30" s="113"/>
      <c r="X30" s="116"/>
      <c r="Y30" s="12"/>
      <c r="Z30" s="208"/>
      <c r="AA30" s="295"/>
      <c r="AB30" s="296"/>
      <c r="AC30" s="12"/>
      <c r="AD30" s="208"/>
      <c r="AE30" s="117"/>
      <c r="AF30" s="110"/>
      <c r="AG30" s="377"/>
    </row>
    <row r="31" spans="1:33" ht="15.75" customHeight="1">
      <c r="A31" s="302"/>
      <c r="B31" s="163"/>
      <c r="C31" s="293"/>
      <c r="D31" s="294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307"/>
      <c r="S31" s="47"/>
      <c r="T31" s="48"/>
      <c r="U31" s="111"/>
      <c r="V31" s="112"/>
      <c r="W31" s="113"/>
      <c r="X31" s="116"/>
      <c r="Y31" s="12"/>
      <c r="Z31" s="208"/>
      <c r="AA31" s="295"/>
      <c r="AB31" s="296"/>
      <c r="AC31" s="12"/>
      <c r="AD31" s="208"/>
      <c r="AE31" s="117"/>
      <c r="AF31" s="110"/>
      <c r="AG31" s="377"/>
    </row>
    <row r="32" spans="1:33" ht="15.75" customHeight="1">
      <c r="A32" s="302"/>
      <c r="B32" s="163"/>
      <c r="C32" s="293"/>
      <c r="D32" s="294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307"/>
      <c r="S32" s="47"/>
      <c r="T32" s="48"/>
      <c r="U32" s="111"/>
      <c r="V32" s="112"/>
      <c r="W32" s="113"/>
      <c r="X32" s="116"/>
      <c r="Y32" s="12"/>
      <c r="Z32" s="208"/>
      <c r="AA32" s="295"/>
      <c r="AB32" s="296"/>
      <c r="AC32" s="12"/>
      <c r="AD32" s="208"/>
      <c r="AE32" s="117"/>
      <c r="AF32" s="110"/>
      <c r="AG32" s="377"/>
    </row>
    <row r="33" spans="1:33" ht="15.75" customHeight="1">
      <c r="A33" s="302"/>
      <c r="B33" s="163"/>
      <c r="C33" s="293"/>
      <c r="D33" s="294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307"/>
      <c r="S33" s="47"/>
      <c r="T33" s="48"/>
      <c r="U33" s="111"/>
      <c r="V33" s="112"/>
      <c r="W33" s="113"/>
      <c r="X33" s="116"/>
      <c r="Y33" s="12"/>
      <c r="Z33" s="208"/>
      <c r="AA33" s="295"/>
      <c r="AB33" s="296"/>
      <c r="AC33" s="12"/>
      <c r="AD33" s="208"/>
      <c r="AE33" s="117"/>
      <c r="AF33" s="110"/>
      <c r="AG33" s="377"/>
    </row>
    <row r="34" spans="1:33" ht="15.75" customHeight="1">
      <c r="A34" s="302"/>
      <c r="B34" s="163"/>
      <c r="C34" s="293"/>
      <c r="D34" s="294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307"/>
      <c r="S34" s="47"/>
      <c r="T34" s="48"/>
      <c r="U34" s="111"/>
      <c r="V34" s="112"/>
      <c r="W34" s="113"/>
      <c r="X34" s="116"/>
      <c r="Y34" s="12"/>
      <c r="Z34" s="208"/>
      <c r="AA34" s="295"/>
      <c r="AB34" s="296"/>
      <c r="AC34" s="12"/>
      <c r="AD34" s="208"/>
      <c r="AE34" s="117"/>
      <c r="AF34" s="110"/>
      <c r="AG34" s="377"/>
    </row>
    <row r="35" spans="1:33" ht="15.75" customHeight="1">
      <c r="A35" s="302"/>
      <c r="B35" s="163"/>
      <c r="C35" s="293"/>
      <c r="D35" s="294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307"/>
      <c r="S35" s="47"/>
      <c r="T35" s="48"/>
      <c r="U35" s="111"/>
      <c r="V35" s="112"/>
      <c r="W35" s="185"/>
      <c r="X35" s="186"/>
      <c r="Y35" s="12"/>
      <c r="Z35" s="208"/>
      <c r="AA35" s="295"/>
      <c r="AB35" s="296"/>
      <c r="AC35" s="12"/>
      <c r="AD35" s="208"/>
      <c r="AE35" s="117"/>
      <c r="AF35" s="110"/>
      <c r="AG35" s="377"/>
    </row>
    <row r="36" spans="1:33" ht="15.75" customHeight="1">
      <c r="A36" s="302"/>
      <c r="B36" s="163"/>
      <c r="C36" s="293"/>
      <c r="D36" s="294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307"/>
      <c r="S36" s="47"/>
      <c r="T36" s="48"/>
      <c r="U36" s="111"/>
      <c r="V36" s="112"/>
      <c r="W36" s="187"/>
      <c r="X36" s="188"/>
      <c r="Y36" s="12"/>
      <c r="Z36" s="208"/>
      <c r="AA36" s="295"/>
      <c r="AB36" s="296"/>
      <c r="AC36" s="12"/>
      <c r="AD36" s="208"/>
      <c r="AE36" s="117"/>
      <c r="AF36" s="110"/>
      <c r="AG36" s="377"/>
    </row>
    <row r="37" spans="1:33" ht="15.75" customHeight="1">
      <c r="A37" s="302"/>
      <c r="B37" s="100"/>
      <c r="C37" s="293"/>
      <c r="D37" s="294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307"/>
      <c r="S37" s="47"/>
      <c r="T37" s="48"/>
      <c r="U37" s="130"/>
      <c r="V37" s="112"/>
      <c r="W37" s="187"/>
      <c r="X37" s="188"/>
      <c r="Y37" s="12"/>
      <c r="Z37" s="208"/>
      <c r="AA37" s="295"/>
      <c r="AB37" s="296"/>
      <c r="AC37" s="12"/>
      <c r="AD37" s="208"/>
      <c r="AE37" s="117"/>
      <c r="AF37" s="110"/>
      <c r="AG37" s="377"/>
    </row>
    <row r="38" spans="1:33" ht="15.75" customHeight="1" thickBot="1">
      <c r="A38" s="303"/>
      <c r="B38" s="133" t="s">
        <v>117</v>
      </c>
      <c r="C38" s="297"/>
      <c r="D38" s="297"/>
      <c r="E38" s="134"/>
      <c r="F38" s="167"/>
      <c r="G38" s="135"/>
      <c r="H38" s="69"/>
      <c r="I38" s="136">
        <f t="shared" ref="I38:J38" si="6">AVERAGE(I22:I37)</f>
        <v>20.5</v>
      </c>
      <c r="J38" s="137">
        <f t="shared" si="6"/>
        <v>2000</v>
      </c>
      <c r="K38" s="138">
        <f t="shared" ref="K38" si="7">J38/I38</f>
        <v>97.560975609756099</v>
      </c>
      <c r="L38" s="136">
        <f t="shared" ref="L38:M38" si="8">AVERAGE(L22:L37)</f>
        <v>20.5</v>
      </c>
      <c r="M38" s="137">
        <f t="shared" si="8"/>
        <v>1772.1167254570908</v>
      </c>
      <c r="N38" s="138">
        <f>M38/L38</f>
        <v>86.444718314980037</v>
      </c>
      <c r="O38" s="139">
        <f>L38-I38</f>
        <v>0</v>
      </c>
      <c r="P38" s="140">
        <f>N38-K38</f>
        <v>-11.116257294776062</v>
      </c>
      <c r="Q38" s="141">
        <f>N38/K38</f>
        <v>0.88605836272854532</v>
      </c>
      <c r="R38" s="308"/>
      <c r="S38" s="142">
        <f>S22</f>
        <v>0.29197916666666668</v>
      </c>
      <c r="T38" s="143">
        <f>INDEX(T22:T37,COUNTA(T22:T37))</f>
        <v>0.47361111111111109</v>
      </c>
      <c r="U38" s="144"/>
      <c r="V38" s="166"/>
      <c r="W38" s="189"/>
      <c r="X38" s="190"/>
      <c r="Y38" s="181">
        <f>SUM(Y22:Y37)</f>
        <v>0</v>
      </c>
      <c r="Z38" s="182">
        <f>SUM(Z22:Z37)</f>
        <v>0</v>
      </c>
      <c r="AA38" s="298"/>
      <c r="AB38" s="299"/>
      <c r="AC38" s="181">
        <f>SUM(AC22:AC37)</f>
        <v>5</v>
      </c>
      <c r="AD38" s="182">
        <f>SUM(AD22:AD37)</f>
        <v>0</v>
      </c>
      <c r="AE38" s="168">
        <f>M38-J38</f>
        <v>-227.88327454290925</v>
      </c>
      <c r="AF38" s="141">
        <f>M38/J38</f>
        <v>0.88605836272854532</v>
      </c>
      <c r="AG38" s="378"/>
    </row>
    <row r="39" spans="1:33" ht="15.75" customHeight="1">
      <c r="A39" s="311" t="s">
        <v>196</v>
      </c>
      <c r="B39" s="146" t="s">
        <v>186</v>
      </c>
      <c r="C39" s="304" t="s">
        <v>194</v>
      </c>
      <c r="D39" s="305"/>
      <c r="E39" s="147">
        <v>59.34</v>
      </c>
      <c r="F39" s="97">
        <v>1588</v>
      </c>
      <c r="G39" s="148">
        <f t="shared" ref="G39:G42" si="9">E39*F39</f>
        <v>94231.92</v>
      </c>
      <c r="H39" s="149"/>
      <c r="I39" s="150">
        <v>24</v>
      </c>
      <c r="J39" s="151">
        <v>2000</v>
      </c>
      <c r="K39" s="152">
        <f>J39/I39</f>
        <v>83.333333333333329</v>
      </c>
      <c r="L39" s="153">
        <v>24</v>
      </c>
      <c r="M39" s="151">
        <f>F39/V39*60</f>
        <v>1772.6511627906973</v>
      </c>
      <c r="N39" s="152">
        <f>M39/L39</f>
        <v>73.860465116279059</v>
      </c>
      <c r="O39" s="154">
        <f>L39-I39</f>
        <v>0</v>
      </c>
      <c r="P39" s="155">
        <f>N39-K39</f>
        <v>-9.4728682170542697</v>
      </c>
      <c r="Q39" s="156">
        <f>N39/K39</f>
        <v>0.88632558139534878</v>
      </c>
      <c r="R39" s="306">
        <f>Q55</f>
        <v>0.88674305229114769</v>
      </c>
      <c r="S39" s="157">
        <v>0.29184027777777777</v>
      </c>
      <c r="T39" s="158">
        <v>0.32916666666666666</v>
      </c>
      <c r="U39" s="159"/>
      <c r="V39" s="160">
        <v>53.750000000000007</v>
      </c>
      <c r="W39" s="158"/>
      <c r="X39" s="169"/>
      <c r="Y39" s="12"/>
      <c r="Z39" s="208"/>
      <c r="AA39" s="309"/>
      <c r="AB39" s="310"/>
      <c r="AC39" s="12">
        <v>1</v>
      </c>
      <c r="AD39" s="208"/>
      <c r="AE39" s="115">
        <f>M39-J39</f>
        <v>-227.3488372093027</v>
      </c>
      <c r="AF39" s="156">
        <f>M39/J39</f>
        <v>0.88632558139534867</v>
      </c>
      <c r="AG39" s="290">
        <f>AF55</f>
        <v>0.8867430522911478</v>
      </c>
    </row>
    <row r="40" spans="1:33" ht="15.75" customHeight="1">
      <c r="A40" s="312"/>
      <c r="B40" s="163" t="s">
        <v>186</v>
      </c>
      <c r="C40" s="293" t="s">
        <v>188</v>
      </c>
      <c r="D40" s="294"/>
      <c r="E40" s="101">
        <v>58.67</v>
      </c>
      <c r="F40" s="102">
        <v>3381</v>
      </c>
      <c r="G40" s="103">
        <f t="shared" si="9"/>
        <v>198363.27000000002</v>
      </c>
      <c r="H40" s="26"/>
      <c r="I40" s="104">
        <v>23</v>
      </c>
      <c r="J40" s="105">
        <v>2000</v>
      </c>
      <c r="K40" s="106">
        <f t="shared" si="1"/>
        <v>86.956521739130437</v>
      </c>
      <c r="L40" s="107">
        <v>23</v>
      </c>
      <c r="M40" s="105">
        <f>F40/V40*60</f>
        <v>1776.6165523281272</v>
      </c>
      <c r="N40" s="106">
        <f>M40/L40</f>
        <v>77.244197927309884</v>
      </c>
      <c r="O40" s="108">
        <f>L40-I40</f>
        <v>0</v>
      </c>
      <c r="P40" s="109">
        <f>N40-K40</f>
        <v>-9.7123238118205535</v>
      </c>
      <c r="Q40" s="110">
        <f>N40/K40</f>
        <v>0.8883082761640636</v>
      </c>
      <c r="R40" s="307"/>
      <c r="S40" s="47">
        <v>0.33263888888888887</v>
      </c>
      <c r="T40" s="48">
        <v>0.41193287037037035</v>
      </c>
      <c r="U40" s="111">
        <v>4.9999999999999822</v>
      </c>
      <c r="V40" s="112">
        <v>114.18333333333334</v>
      </c>
      <c r="W40" s="113"/>
      <c r="X40" s="116"/>
      <c r="Y40" s="12"/>
      <c r="Z40" s="208"/>
      <c r="AA40" s="295"/>
      <c r="AB40" s="296"/>
      <c r="AC40" s="12">
        <v>2</v>
      </c>
      <c r="AD40" s="208"/>
      <c r="AE40" s="117">
        <f>M40-J40</f>
        <v>-223.38344767187277</v>
      </c>
      <c r="AF40" s="110">
        <f>M40/J40</f>
        <v>0.8883082761640636</v>
      </c>
      <c r="AG40" s="291"/>
    </row>
    <row r="41" spans="1:33" ht="15.75" customHeight="1">
      <c r="A41" s="312"/>
      <c r="B41" s="163" t="s">
        <v>186</v>
      </c>
      <c r="C41" s="293" t="s">
        <v>200</v>
      </c>
      <c r="D41" s="294"/>
      <c r="E41" s="101">
        <v>71.55</v>
      </c>
      <c r="F41" s="102">
        <v>2282</v>
      </c>
      <c r="G41" s="103">
        <f t="shared" si="9"/>
        <v>163277.1</v>
      </c>
      <c r="H41" s="26"/>
      <c r="I41" s="104">
        <v>22</v>
      </c>
      <c r="J41" s="105">
        <v>2000</v>
      </c>
      <c r="K41" s="106">
        <f t="shared" si="1"/>
        <v>90.909090909090907</v>
      </c>
      <c r="L41" s="107">
        <v>22</v>
      </c>
      <c r="M41" s="105">
        <f>F41/V41*60</f>
        <v>1773.5751295336786</v>
      </c>
      <c r="N41" s="106">
        <f>M41/L41</f>
        <v>80.617051342439936</v>
      </c>
      <c r="O41" s="108">
        <f>L41-I41</f>
        <v>0</v>
      </c>
      <c r="P41" s="109">
        <f>N41-K41</f>
        <v>-10.292039566650971</v>
      </c>
      <c r="Q41" s="110">
        <f>N41/K41</f>
        <v>0.88678756476683929</v>
      </c>
      <c r="R41" s="307"/>
      <c r="S41" s="47">
        <v>0.4152777777777778</v>
      </c>
      <c r="T41" s="48">
        <v>0.46888888888888891</v>
      </c>
      <c r="U41" s="111">
        <v>4.8166666666667268</v>
      </c>
      <c r="V41" s="112">
        <v>77.2</v>
      </c>
      <c r="W41" s="113">
        <v>0.46888888888888891</v>
      </c>
      <c r="X41" s="116">
        <v>0.50843749999999999</v>
      </c>
      <c r="Y41" s="12"/>
      <c r="Z41" s="208"/>
      <c r="AA41" s="295"/>
      <c r="AB41" s="296"/>
      <c r="AC41" s="12">
        <v>1</v>
      </c>
      <c r="AD41" s="208"/>
      <c r="AE41" s="117">
        <f>M41-J41</f>
        <v>-226.42487046632141</v>
      </c>
      <c r="AF41" s="110">
        <f>M41/J41</f>
        <v>0.88678756476683929</v>
      </c>
      <c r="AG41" s="291"/>
    </row>
    <row r="42" spans="1:33" ht="15.75" customHeight="1">
      <c r="A42" s="312"/>
      <c r="B42" s="163" t="s">
        <v>186</v>
      </c>
      <c r="C42" s="293" t="s">
        <v>198</v>
      </c>
      <c r="D42" s="294"/>
      <c r="E42" s="101">
        <v>59.54</v>
      </c>
      <c r="F42" s="102">
        <v>3095</v>
      </c>
      <c r="G42" s="103">
        <f t="shared" si="9"/>
        <v>184276.3</v>
      </c>
      <c r="H42" s="26"/>
      <c r="I42" s="104">
        <v>23</v>
      </c>
      <c r="J42" s="105">
        <v>2000</v>
      </c>
      <c r="K42" s="106">
        <f t="shared" si="1"/>
        <v>86.956521739130437</v>
      </c>
      <c r="L42" s="107">
        <v>23</v>
      </c>
      <c r="M42" s="105">
        <f>F42/V42*60</f>
        <v>1771.1015736766797</v>
      </c>
      <c r="N42" s="106">
        <f>M42/L42</f>
        <v>77.004416246812156</v>
      </c>
      <c r="O42" s="108">
        <f>L42-I42</f>
        <v>0</v>
      </c>
      <c r="P42" s="109">
        <f>N42-K42</f>
        <v>-9.9521054923182817</v>
      </c>
      <c r="Q42" s="110">
        <f>N42/K42</f>
        <v>0.88555078683833977</v>
      </c>
      <c r="R42" s="307"/>
      <c r="S42" s="47">
        <v>0.50843749999999999</v>
      </c>
      <c r="T42" s="48">
        <v>0.58125000000000004</v>
      </c>
      <c r="U42" s="111">
        <v>56.949999999999946</v>
      </c>
      <c r="V42" s="112">
        <v>104.85000000000008</v>
      </c>
      <c r="W42" s="113"/>
      <c r="X42" s="116"/>
      <c r="Y42" s="12"/>
      <c r="Z42" s="208"/>
      <c r="AA42" s="295"/>
      <c r="AB42" s="296"/>
      <c r="AC42" s="12">
        <v>2</v>
      </c>
      <c r="AD42" s="208"/>
      <c r="AE42" s="117">
        <f>M42-J42</f>
        <v>-228.89842632332034</v>
      </c>
      <c r="AF42" s="110">
        <f>M42/J42</f>
        <v>0.88555078683833988</v>
      </c>
      <c r="AG42" s="291"/>
    </row>
    <row r="43" spans="1:33" ht="15.75" customHeight="1">
      <c r="A43" s="312"/>
      <c r="B43" s="163"/>
      <c r="C43" s="293"/>
      <c r="D43" s="294"/>
      <c r="E43" s="101"/>
      <c r="F43" s="102"/>
      <c r="G43" s="103"/>
      <c r="H43" s="13"/>
      <c r="I43" s="104"/>
      <c r="J43" s="105"/>
      <c r="K43" s="106"/>
      <c r="L43" s="118"/>
      <c r="M43" s="105"/>
      <c r="N43" s="106"/>
      <c r="O43" s="108"/>
      <c r="P43" s="109"/>
      <c r="Q43" s="110"/>
      <c r="R43" s="307"/>
      <c r="S43" s="47"/>
      <c r="T43" s="48"/>
      <c r="U43" s="111"/>
      <c r="V43" s="112"/>
      <c r="W43" s="113"/>
      <c r="X43" s="116"/>
      <c r="Y43" s="12"/>
      <c r="Z43" s="208"/>
      <c r="AA43" s="295"/>
      <c r="AB43" s="296"/>
      <c r="AC43" s="12"/>
      <c r="AD43" s="208"/>
      <c r="AE43" s="117"/>
      <c r="AF43" s="110"/>
      <c r="AG43" s="291"/>
    </row>
    <row r="44" spans="1:33" ht="15.75" customHeight="1">
      <c r="A44" s="312"/>
      <c r="B44" s="163"/>
      <c r="C44" s="293"/>
      <c r="D44" s="294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307"/>
      <c r="S44" s="47"/>
      <c r="T44" s="48"/>
      <c r="U44" s="111"/>
      <c r="V44" s="112"/>
      <c r="W44" s="113"/>
      <c r="X44" s="116"/>
      <c r="Y44" s="12"/>
      <c r="Z44" s="208"/>
      <c r="AA44" s="295"/>
      <c r="AB44" s="296"/>
      <c r="AC44" s="12"/>
      <c r="AD44" s="208"/>
      <c r="AE44" s="117"/>
      <c r="AF44" s="110"/>
      <c r="AG44" s="291"/>
    </row>
    <row r="45" spans="1:33" ht="15.75" customHeight="1">
      <c r="A45" s="312"/>
      <c r="B45" s="163"/>
      <c r="C45" s="293"/>
      <c r="D45" s="294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307"/>
      <c r="S45" s="119"/>
      <c r="T45" s="120"/>
      <c r="U45" s="111"/>
      <c r="V45" s="112"/>
      <c r="W45" s="120"/>
      <c r="X45" s="191"/>
      <c r="Y45" s="12"/>
      <c r="Z45" s="208"/>
      <c r="AA45" s="295"/>
      <c r="AB45" s="296"/>
      <c r="AC45" s="12"/>
      <c r="AD45" s="208"/>
      <c r="AE45" s="117"/>
      <c r="AF45" s="110"/>
      <c r="AG45" s="291"/>
    </row>
    <row r="46" spans="1:33" ht="15.75" customHeight="1">
      <c r="A46" s="312"/>
      <c r="B46" s="163"/>
      <c r="C46" s="293"/>
      <c r="D46" s="294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07"/>
      <c r="S46" s="119"/>
      <c r="T46" s="120"/>
      <c r="U46" s="111"/>
      <c r="V46" s="112"/>
      <c r="W46" s="120"/>
      <c r="X46" s="191"/>
      <c r="Y46" s="12"/>
      <c r="Z46" s="208"/>
      <c r="AA46" s="295"/>
      <c r="AB46" s="296"/>
      <c r="AC46" s="12"/>
      <c r="AD46" s="208"/>
      <c r="AE46" s="117"/>
      <c r="AF46" s="110"/>
      <c r="AG46" s="291"/>
    </row>
    <row r="47" spans="1:33" ht="15.75" customHeight="1">
      <c r="A47" s="312"/>
      <c r="B47" s="163"/>
      <c r="C47" s="293"/>
      <c r="D47" s="294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07"/>
      <c r="S47" s="119"/>
      <c r="T47" s="120"/>
      <c r="U47" s="111"/>
      <c r="V47" s="112"/>
      <c r="W47" s="120"/>
      <c r="X47" s="191"/>
      <c r="Y47" s="12"/>
      <c r="Z47" s="208"/>
      <c r="AA47" s="295"/>
      <c r="AB47" s="296"/>
      <c r="AC47" s="12"/>
      <c r="AD47" s="208"/>
      <c r="AE47" s="117"/>
      <c r="AF47" s="110"/>
      <c r="AG47" s="291"/>
    </row>
    <row r="48" spans="1:33" ht="15.75" customHeight="1">
      <c r="A48" s="312"/>
      <c r="B48" s="163"/>
      <c r="C48" s="293"/>
      <c r="D48" s="294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07"/>
      <c r="S48" s="119"/>
      <c r="T48" s="120"/>
      <c r="U48" s="111"/>
      <c r="V48" s="112"/>
      <c r="W48" s="120"/>
      <c r="X48" s="191"/>
      <c r="Y48" s="12"/>
      <c r="Z48" s="208"/>
      <c r="AA48" s="295"/>
      <c r="AB48" s="296"/>
      <c r="AC48" s="12"/>
      <c r="AD48" s="208"/>
      <c r="AE48" s="117"/>
      <c r="AF48" s="110"/>
      <c r="AG48" s="291"/>
    </row>
    <row r="49" spans="1:33" ht="15.75" customHeight="1">
      <c r="A49" s="312"/>
      <c r="B49" s="163"/>
      <c r="C49" s="293"/>
      <c r="D49" s="294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07"/>
      <c r="S49" s="119"/>
      <c r="T49" s="120"/>
      <c r="U49" s="111"/>
      <c r="V49" s="112"/>
      <c r="W49" s="120"/>
      <c r="X49" s="191"/>
      <c r="Y49" s="12"/>
      <c r="Z49" s="208"/>
      <c r="AA49" s="295"/>
      <c r="AB49" s="296"/>
      <c r="AC49" s="12"/>
      <c r="AD49" s="208"/>
      <c r="AE49" s="117"/>
      <c r="AF49" s="110"/>
      <c r="AG49" s="291"/>
    </row>
    <row r="50" spans="1:33" ht="15.75" customHeight="1">
      <c r="A50" s="312"/>
      <c r="B50" s="163"/>
      <c r="C50" s="293"/>
      <c r="D50" s="294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07"/>
      <c r="S50" s="119"/>
      <c r="T50" s="120"/>
      <c r="U50" s="111"/>
      <c r="V50" s="112"/>
      <c r="W50" s="120"/>
      <c r="X50" s="191"/>
      <c r="Y50" s="12"/>
      <c r="Z50" s="208"/>
      <c r="AA50" s="295"/>
      <c r="AB50" s="296"/>
      <c r="AC50" s="12"/>
      <c r="AD50" s="208"/>
      <c r="AE50" s="117"/>
      <c r="AF50" s="110"/>
      <c r="AG50" s="291"/>
    </row>
    <row r="51" spans="1:33" ht="15.75" customHeight="1">
      <c r="A51" s="312"/>
      <c r="B51" s="163"/>
      <c r="C51" s="293"/>
      <c r="D51" s="294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07"/>
      <c r="S51" s="119"/>
      <c r="T51" s="120"/>
      <c r="U51" s="111"/>
      <c r="V51" s="112"/>
      <c r="W51" s="120"/>
      <c r="X51" s="191"/>
      <c r="Y51" s="12"/>
      <c r="Z51" s="208"/>
      <c r="AA51" s="295"/>
      <c r="AB51" s="296"/>
      <c r="AC51" s="12"/>
      <c r="AD51" s="208"/>
      <c r="AE51" s="117"/>
      <c r="AF51" s="110"/>
      <c r="AG51" s="291"/>
    </row>
    <row r="52" spans="1:33" ht="15.75" customHeight="1">
      <c r="A52" s="312"/>
      <c r="B52" s="163"/>
      <c r="C52" s="293"/>
      <c r="D52" s="294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07"/>
      <c r="S52" s="119"/>
      <c r="T52" s="120"/>
      <c r="U52" s="111"/>
      <c r="V52" s="112"/>
      <c r="W52" s="120"/>
      <c r="X52" s="191"/>
      <c r="Y52" s="12"/>
      <c r="Z52" s="208"/>
      <c r="AA52" s="295"/>
      <c r="AB52" s="296"/>
      <c r="AC52" s="12"/>
      <c r="AD52" s="208"/>
      <c r="AE52" s="117"/>
      <c r="AF52" s="110"/>
      <c r="AG52" s="291"/>
    </row>
    <row r="53" spans="1:33" ht="15.75" customHeight="1">
      <c r="A53" s="312"/>
      <c r="B53" s="163"/>
      <c r="C53" s="293"/>
      <c r="D53" s="294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07"/>
      <c r="S53" s="119"/>
      <c r="T53" s="120"/>
      <c r="U53" s="111"/>
      <c r="V53" s="112"/>
      <c r="W53" s="120"/>
      <c r="X53" s="191"/>
      <c r="Y53" s="12"/>
      <c r="Z53" s="208"/>
      <c r="AA53" s="295"/>
      <c r="AB53" s="296"/>
      <c r="AC53" s="12"/>
      <c r="AD53" s="208"/>
      <c r="AE53" s="117"/>
      <c r="AF53" s="110"/>
      <c r="AG53" s="291"/>
    </row>
    <row r="54" spans="1:33" ht="15.75" customHeight="1">
      <c r="A54" s="312"/>
      <c r="B54" s="163"/>
      <c r="C54" s="293"/>
      <c r="D54" s="294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07"/>
      <c r="S54" s="119"/>
      <c r="T54" s="120"/>
      <c r="U54" s="130"/>
      <c r="V54" s="131"/>
      <c r="W54" s="126"/>
      <c r="X54" s="127"/>
      <c r="Y54" s="12"/>
      <c r="Z54" s="208"/>
      <c r="AA54" s="295"/>
      <c r="AB54" s="296"/>
      <c r="AC54" s="12"/>
      <c r="AD54" s="208"/>
      <c r="AE54" s="165"/>
      <c r="AF54" s="125"/>
      <c r="AG54" s="291"/>
    </row>
    <row r="55" spans="1:33" ht="15.75" customHeight="1" thickBot="1">
      <c r="A55" s="313"/>
      <c r="B55" s="133" t="s">
        <v>117</v>
      </c>
      <c r="C55" s="297"/>
      <c r="D55" s="297"/>
      <c r="E55" s="134"/>
      <c r="F55" s="167"/>
      <c r="G55" s="135"/>
      <c r="H55" s="69"/>
      <c r="I55" s="136">
        <f t="shared" ref="I55:J55" si="10">AVERAGE(I39:I54)</f>
        <v>23</v>
      </c>
      <c r="J55" s="137">
        <f t="shared" si="10"/>
        <v>2000</v>
      </c>
      <c r="K55" s="138">
        <f t="shared" ref="K55" si="11">J55/I55</f>
        <v>86.956521739130437</v>
      </c>
      <c r="L55" s="136">
        <f t="shared" ref="L55:M55" si="12">AVERAGE(L39:L54)</f>
        <v>23</v>
      </c>
      <c r="M55" s="137">
        <f t="shared" si="12"/>
        <v>1773.4861045822956</v>
      </c>
      <c r="N55" s="138">
        <f t="shared" ref="N55:N63" si="13">M55/L55</f>
        <v>77.108091503578066</v>
      </c>
      <c r="O55" s="139">
        <f t="shared" ref="O55:O63" si="14">L55-I55</f>
        <v>0</v>
      </c>
      <c r="P55" s="140">
        <f t="shared" ref="P55:P63" si="15">N55-K55</f>
        <v>-9.848430235552371</v>
      </c>
      <c r="Q55" s="141">
        <f t="shared" ref="Q55:Q63" si="16">N55/K55</f>
        <v>0.88674305229114769</v>
      </c>
      <c r="R55" s="308"/>
      <c r="S55" s="142">
        <f>S39</f>
        <v>0.29184027777777777</v>
      </c>
      <c r="T55" s="143">
        <f>INDEX(T39:T54,COUNTA(T39:T54))</f>
        <v>0.58125000000000004</v>
      </c>
      <c r="U55" s="144"/>
      <c r="V55" s="166"/>
      <c r="W55" s="167"/>
      <c r="X55" s="138"/>
      <c r="Y55" s="181">
        <f>SUM(Y39:Y54)</f>
        <v>0</v>
      </c>
      <c r="Z55" s="182">
        <f>SUM(Z39:Z54)</f>
        <v>0</v>
      </c>
      <c r="AA55" s="298"/>
      <c r="AB55" s="299"/>
      <c r="AC55" s="181">
        <f>SUM(AC39:AC54)</f>
        <v>6</v>
      </c>
      <c r="AD55" s="194">
        <f>SUM(AD39:AD54)</f>
        <v>0</v>
      </c>
      <c r="AE55" s="168">
        <f t="shared" ref="AE55:AE63" si="17">M55-J55</f>
        <v>-226.51389541770436</v>
      </c>
      <c r="AF55" s="141">
        <f t="shared" ref="AF55:AF63" si="18">M55/J55</f>
        <v>0.8867430522911478</v>
      </c>
      <c r="AG55" s="292"/>
    </row>
    <row r="56" spans="1:33" ht="15.75" customHeight="1">
      <c r="A56" s="300" t="s">
        <v>231</v>
      </c>
      <c r="B56" s="114" t="s">
        <v>191</v>
      </c>
      <c r="C56" s="375" t="s">
        <v>192</v>
      </c>
      <c r="D56" s="375"/>
      <c r="E56" s="147">
        <v>57.3</v>
      </c>
      <c r="F56" s="97">
        <v>2380</v>
      </c>
      <c r="G56" s="148">
        <f t="shared" ref="G56:G63" si="19">E56*F56</f>
        <v>136374</v>
      </c>
      <c r="H56" s="149"/>
      <c r="I56" s="150">
        <v>22</v>
      </c>
      <c r="J56" s="151">
        <v>1800</v>
      </c>
      <c r="K56" s="152">
        <f>J56/I56</f>
        <v>81.818181818181813</v>
      </c>
      <c r="L56" s="153">
        <v>22</v>
      </c>
      <c r="M56" s="151">
        <f t="shared" ref="M56:M63" si="20">F56/V56*60</f>
        <v>1595.8279009126472</v>
      </c>
      <c r="N56" s="152">
        <f t="shared" si="13"/>
        <v>72.53763185966578</v>
      </c>
      <c r="O56" s="154">
        <f t="shared" si="14"/>
        <v>0</v>
      </c>
      <c r="P56" s="155">
        <f t="shared" si="15"/>
        <v>-9.2805499585160334</v>
      </c>
      <c r="Q56" s="156">
        <f t="shared" si="16"/>
        <v>0.8865710560625818</v>
      </c>
      <c r="R56" s="306">
        <f>Q72</f>
        <v>0.88782595876516834</v>
      </c>
      <c r="S56" s="157">
        <v>0.29166666666666669</v>
      </c>
      <c r="T56" s="158">
        <v>0.35380787037037037</v>
      </c>
      <c r="U56" s="159"/>
      <c r="V56" s="160">
        <v>89.483333333333306</v>
      </c>
      <c r="W56" s="158"/>
      <c r="X56" s="169"/>
      <c r="Y56" s="12"/>
      <c r="Z56" s="208"/>
      <c r="AA56" s="309"/>
      <c r="AB56" s="310"/>
      <c r="AC56" s="12">
        <v>2</v>
      </c>
      <c r="AD56" s="208"/>
      <c r="AE56" s="115">
        <f t="shared" si="17"/>
        <v>-204.17209908735276</v>
      </c>
      <c r="AF56" s="156">
        <f t="shared" si="18"/>
        <v>0.8865710560625818</v>
      </c>
      <c r="AG56" s="290">
        <f>AF72</f>
        <v>0.88782595876516834</v>
      </c>
    </row>
    <row r="57" spans="1:33" ht="15.75" customHeight="1">
      <c r="A57" s="301"/>
      <c r="B57" s="100" t="s">
        <v>201</v>
      </c>
      <c r="C57" s="374" t="s">
        <v>205</v>
      </c>
      <c r="D57" s="374"/>
      <c r="E57" s="101">
        <v>71.84</v>
      </c>
      <c r="F57" s="102">
        <v>996</v>
      </c>
      <c r="G57" s="103">
        <f t="shared" si="19"/>
        <v>71552.639999999999</v>
      </c>
      <c r="H57" s="26"/>
      <c r="I57" s="104">
        <v>19</v>
      </c>
      <c r="J57" s="105">
        <v>1800</v>
      </c>
      <c r="K57" s="106">
        <f t="shared" ref="K57:K63" si="21">J57/I57</f>
        <v>94.736842105263165</v>
      </c>
      <c r="L57" s="107">
        <v>19</v>
      </c>
      <c r="M57" s="105">
        <f t="shared" si="20"/>
        <v>1602.8609745194472</v>
      </c>
      <c r="N57" s="106">
        <f t="shared" si="13"/>
        <v>84.361103922076168</v>
      </c>
      <c r="O57" s="108">
        <f t="shared" si="14"/>
        <v>0</v>
      </c>
      <c r="P57" s="109">
        <f t="shared" si="15"/>
        <v>-10.375738183186996</v>
      </c>
      <c r="Q57" s="110">
        <f t="shared" si="16"/>
        <v>0.89047831917747056</v>
      </c>
      <c r="R57" s="307"/>
      <c r="S57" s="47">
        <v>0.35694444444444445</v>
      </c>
      <c r="T57" s="48">
        <v>0.38283564814814813</v>
      </c>
      <c r="U57" s="111">
        <v>4.5166666666666799</v>
      </c>
      <c r="V57" s="112">
        <v>37.283333333333303</v>
      </c>
      <c r="W57" s="113"/>
      <c r="X57" s="116"/>
      <c r="Y57" s="12"/>
      <c r="Z57" s="208"/>
      <c r="AA57" s="295"/>
      <c r="AB57" s="296"/>
      <c r="AC57" s="12">
        <v>1</v>
      </c>
      <c r="AD57" s="208"/>
      <c r="AE57" s="117">
        <f t="shared" si="17"/>
        <v>-197.13902548055285</v>
      </c>
      <c r="AF57" s="110">
        <f t="shared" si="18"/>
        <v>0.89047831917747067</v>
      </c>
      <c r="AG57" s="291"/>
    </row>
    <row r="58" spans="1:33" ht="15.75" customHeight="1">
      <c r="A58" s="301"/>
      <c r="B58" s="100" t="s">
        <v>201</v>
      </c>
      <c r="C58" s="374" t="s">
        <v>206</v>
      </c>
      <c r="D58" s="374"/>
      <c r="E58" s="101">
        <v>72.400000000000006</v>
      </c>
      <c r="F58" s="102">
        <v>655</v>
      </c>
      <c r="G58" s="103">
        <f t="shared" si="19"/>
        <v>47422.000000000007</v>
      </c>
      <c r="H58" s="26"/>
      <c r="I58" s="104">
        <v>18</v>
      </c>
      <c r="J58" s="105">
        <v>1800</v>
      </c>
      <c r="K58" s="106">
        <f t="shared" si="21"/>
        <v>100</v>
      </c>
      <c r="L58" s="107">
        <v>18</v>
      </c>
      <c r="M58" s="105">
        <f t="shared" si="20"/>
        <v>1601.9021739130401</v>
      </c>
      <c r="N58" s="106">
        <f t="shared" si="13"/>
        <v>88.994565217391113</v>
      </c>
      <c r="O58" s="108">
        <f t="shared" si="14"/>
        <v>0</v>
      </c>
      <c r="P58" s="109">
        <f t="shared" si="15"/>
        <v>-11.005434782608887</v>
      </c>
      <c r="Q58" s="110">
        <f t="shared" si="16"/>
        <v>0.88994565217391108</v>
      </c>
      <c r="R58" s="307"/>
      <c r="S58" s="47">
        <v>0.38643518518518516</v>
      </c>
      <c r="T58" s="48">
        <v>0.40347222222222223</v>
      </c>
      <c r="U58" s="111">
        <v>5.1833333333333176</v>
      </c>
      <c r="V58" s="112">
        <v>24.533333333333385</v>
      </c>
      <c r="W58" s="113"/>
      <c r="X58" s="116"/>
      <c r="Y58" s="12"/>
      <c r="Z58" s="208"/>
      <c r="AA58" s="295"/>
      <c r="AB58" s="296"/>
      <c r="AC58" s="12">
        <v>1</v>
      </c>
      <c r="AD58" s="208"/>
      <c r="AE58" s="117">
        <f t="shared" si="17"/>
        <v>-198.09782608695991</v>
      </c>
      <c r="AF58" s="110">
        <f t="shared" si="18"/>
        <v>0.88994565217391119</v>
      </c>
      <c r="AG58" s="291"/>
    </row>
    <row r="59" spans="1:33" ht="15.75" customHeight="1">
      <c r="A59" s="301"/>
      <c r="B59" s="100" t="s">
        <v>180</v>
      </c>
      <c r="C59" s="374" t="s">
        <v>181</v>
      </c>
      <c r="D59" s="374"/>
      <c r="E59" s="101">
        <v>24.07</v>
      </c>
      <c r="F59" s="102">
        <v>858</v>
      </c>
      <c r="G59" s="103">
        <f t="shared" si="19"/>
        <v>20652.060000000001</v>
      </c>
      <c r="H59" s="26"/>
      <c r="I59" s="104">
        <v>20</v>
      </c>
      <c r="J59" s="105">
        <v>2600</v>
      </c>
      <c r="K59" s="106">
        <f t="shared" si="21"/>
        <v>130</v>
      </c>
      <c r="L59" s="107">
        <v>20</v>
      </c>
      <c r="M59" s="105">
        <f t="shared" si="20"/>
        <v>2308.5201793722003</v>
      </c>
      <c r="N59" s="106">
        <f t="shared" si="13"/>
        <v>115.42600896861002</v>
      </c>
      <c r="O59" s="108">
        <f t="shared" si="14"/>
        <v>0</v>
      </c>
      <c r="P59" s="109">
        <f t="shared" si="15"/>
        <v>-14.57399103138998</v>
      </c>
      <c r="Q59" s="110">
        <f t="shared" si="16"/>
        <v>0.88789237668161558</v>
      </c>
      <c r="R59" s="307"/>
      <c r="S59" s="47">
        <v>0.40763888888888888</v>
      </c>
      <c r="T59" s="48">
        <v>0.42312499999999997</v>
      </c>
      <c r="U59" s="111">
        <v>5.9999999999999787</v>
      </c>
      <c r="V59" s="112">
        <v>22.299999999999969</v>
      </c>
      <c r="W59" s="113"/>
      <c r="X59" s="116"/>
      <c r="Y59" s="12"/>
      <c r="Z59" s="208"/>
      <c r="AA59" s="295"/>
      <c r="AB59" s="296"/>
      <c r="AC59" s="12">
        <v>1</v>
      </c>
      <c r="AD59" s="208"/>
      <c r="AE59" s="215">
        <f t="shared" si="17"/>
        <v>-291.47982062779965</v>
      </c>
      <c r="AF59" s="216">
        <f t="shared" si="18"/>
        <v>0.88789237668161547</v>
      </c>
      <c r="AG59" s="291"/>
    </row>
    <row r="60" spans="1:33" ht="15.75" customHeight="1">
      <c r="A60" s="302"/>
      <c r="B60" s="100" t="s">
        <v>180</v>
      </c>
      <c r="C60" s="374" t="s">
        <v>182</v>
      </c>
      <c r="D60" s="374"/>
      <c r="E60" s="101">
        <v>29.97</v>
      </c>
      <c r="F60" s="105">
        <v>2754</v>
      </c>
      <c r="G60" s="103">
        <f t="shared" si="19"/>
        <v>82537.37999999999</v>
      </c>
      <c r="H60" s="13"/>
      <c r="I60" s="104">
        <v>20</v>
      </c>
      <c r="J60" s="105">
        <v>2600</v>
      </c>
      <c r="K60" s="106">
        <f t="shared" si="21"/>
        <v>130</v>
      </c>
      <c r="L60" s="118">
        <v>20</v>
      </c>
      <c r="M60" s="105">
        <f t="shared" si="20"/>
        <v>2308.3585564610021</v>
      </c>
      <c r="N60" s="106">
        <f t="shared" si="13"/>
        <v>115.41792782305011</v>
      </c>
      <c r="O60" s="108">
        <f t="shared" si="14"/>
        <v>0</v>
      </c>
      <c r="P60" s="109">
        <f t="shared" si="15"/>
        <v>-14.582072176949893</v>
      </c>
      <c r="Q60" s="110">
        <f t="shared" si="16"/>
        <v>0.88783021402346241</v>
      </c>
      <c r="R60" s="307"/>
      <c r="S60" s="47">
        <v>0.42667824074074073</v>
      </c>
      <c r="T60" s="48">
        <v>0.47638888888888886</v>
      </c>
      <c r="U60" s="111">
        <v>5.1166666666666938</v>
      </c>
      <c r="V60" s="112">
        <v>71.5833333333333</v>
      </c>
      <c r="W60" s="113"/>
      <c r="X60" s="116"/>
      <c r="Y60" s="12"/>
      <c r="Z60" s="208"/>
      <c r="AA60" s="295"/>
      <c r="AB60" s="296"/>
      <c r="AC60" s="12">
        <v>0</v>
      </c>
      <c r="AD60" s="208"/>
      <c r="AE60" s="215">
        <f t="shared" si="17"/>
        <v>-291.64144353899792</v>
      </c>
      <c r="AF60" s="216">
        <f t="shared" si="18"/>
        <v>0.88783021402346229</v>
      </c>
      <c r="AG60" s="291"/>
    </row>
    <row r="61" spans="1:33" ht="15.75" customHeight="1">
      <c r="A61" s="302"/>
      <c r="B61" s="100" t="s">
        <v>201</v>
      </c>
      <c r="C61" s="374" t="s">
        <v>202</v>
      </c>
      <c r="D61" s="374"/>
      <c r="E61" s="101">
        <v>32.06</v>
      </c>
      <c r="F61" s="105">
        <v>298</v>
      </c>
      <c r="G61" s="121">
        <f t="shared" si="19"/>
        <v>9553.880000000001</v>
      </c>
      <c r="H61" s="122"/>
      <c r="I61" s="104">
        <v>19</v>
      </c>
      <c r="J61" s="105">
        <v>3600</v>
      </c>
      <c r="K61" s="106">
        <f t="shared" si="21"/>
        <v>189.47368421052633</v>
      </c>
      <c r="L61" s="107">
        <v>19</v>
      </c>
      <c r="M61" s="105">
        <f t="shared" si="20"/>
        <v>3192.8571428571449</v>
      </c>
      <c r="N61" s="106">
        <f t="shared" si="13"/>
        <v>168.045112781955</v>
      </c>
      <c r="O61" s="108">
        <f t="shared" si="14"/>
        <v>0</v>
      </c>
      <c r="P61" s="109">
        <f t="shared" si="15"/>
        <v>-21.428571428571331</v>
      </c>
      <c r="Q61" s="110">
        <f t="shared" si="16"/>
        <v>0.88690476190476242</v>
      </c>
      <c r="R61" s="307"/>
      <c r="S61" s="47">
        <v>0.48013888888888889</v>
      </c>
      <c r="T61" s="48">
        <v>0.48402777777777778</v>
      </c>
      <c r="U61" s="111">
        <v>5.4000000000000448</v>
      </c>
      <c r="V61" s="112">
        <v>5.5999999999999961</v>
      </c>
      <c r="W61" s="113">
        <v>0.48402777777777778</v>
      </c>
      <c r="X61" s="116">
        <v>0.5229166666666667</v>
      </c>
      <c r="Y61" s="12"/>
      <c r="Z61" s="208"/>
      <c r="AA61" s="295"/>
      <c r="AB61" s="296"/>
      <c r="AC61" s="12">
        <v>0</v>
      </c>
      <c r="AD61" s="208"/>
      <c r="AE61" s="215">
        <f t="shared" si="17"/>
        <v>-407.14285714285506</v>
      </c>
      <c r="AF61" s="216">
        <f t="shared" si="18"/>
        <v>0.88690476190476253</v>
      </c>
      <c r="AG61" s="291"/>
    </row>
    <row r="62" spans="1:33" ht="15.75" customHeight="1">
      <c r="A62" s="302"/>
      <c r="B62" s="100" t="s">
        <v>178</v>
      </c>
      <c r="C62" s="374" t="s">
        <v>203</v>
      </c>
      <c r="D62" s="374"/>
      <c r="E62" s="101">
        <v>57.73</v>
      </c>
      <c r="F62" s="105">
        <v>1103</v>
      </c>
      <c r="G62" s="121">
        <f t="shared" si="19"/>
        <v>63676.189999999995</v>
      </c>
      <c r="H62" s="62"/>
      <c r="I62" s="104">
        <v>22</v>
      </c>
      <c r="J62" s="105">
        <v>1800</v>
      </c>
      <c r="K62" s="106">
        <f t="shared" si="21"/>
        <v>81.818181818181813</v>
      </c>
      <c r="L62" s="118">
        <v>22</v>
      </c>
      <c r="M62" s="105">
        <f t="shared" si="20"/>
        <v>1597.2646822204354</v>
      </c>
      <c r="N62" s="106">
        <f t="shared" si="13"/>
        <v>72.602940100928876</v>
      </c>
      <c r="O62" s="123">
        <f t="shared" si="14"/>
        <v>0</v>
      </c>
      <c r="P62" s="124">
        <f t="shared" si="15"/>
        <v>-9.2152417172529368</v>
      </c>
      <c r="Q62" s="125">
        <f t="shared" si="16"/>
        <v>0.88736926790024184</v>
      </c>
      <c r="R62" s="307"/>
      <c r="S62" s="47">
        <v>0.5229166666666667</v>
      </c>
      <c r="T62" s="48">
        <v>0.55168981481481483</v>
      </c>
      <c r="U62" s="111">
        <v>56.000000000000043</v>
      </c>
      <c r="V62" s="112">
        <v>41.433333333333309</v>
      </c>
      <c r="W62" s="113"/>
      <c r="X62" s="116"/>
      <c r="Y62" s="12"/>
      <c r="Z62" s="208"/>
      <c r="AA62" s="295"/>
      <c r="AB62" s="296"/>
      <c r="AC62" s="12">
        <v>1</v>
      </c>
      <c r="AD62" s="208"/>
      <c r="AE62" s="215">
        <f t="shared" si="17"/>
        <v>-202.73531777956464</v>
      </c>
      <c r="AF62" s="216">
        <f t="shared" si="18"/>
        <v>0.88736926790024184</v>
      </c>
      <c r="AG62" s="291"/>
    </row>
    <row r="63" spans="1:33" ht="15.75" customHeight="1">
      <c r="A63" s="302"/>
      <c r="B63" s="100" t="s">
        <v>178</v>
      </c>
      <c r="C63" s="374" t="s">
        <v>204</v>
      </c>
      <c r="D63" s="374"/>
      <c r="E63" s="101">
        <v>57.73</v>
      </c>
      <c r="F63" s="105">
        <v>992</v>
      </c>
      <c r="G63" s="121">
        <f t="shared" si="19"/>
        <v>57268.159999999996</v>
      </c>
      <c r="H63" s="62"/>
      <c r="I63" s="104">
        <v>22</v>
      </c>
      <c r="J63" s="105">
        <v>1800</v>
      </c>
      <c r="K63" s="106">
        <f t="shared" si="21"/>
        <v>81.818181818181813</v>
      </c>
      <c r="L63" s="118">
        <v>22</v>
      </c>
      <c r="M63" s="105">
        <f t="shared" si="20"/>
        <v>1595.7104557640789</v>
      </c>
      <c r="N63" s="106">
        <f t="shared" si="13"/>
        <v>72.532293443821771</v>
      </c>
      <c r="O63" s="123">
        <f t="shared" si="14"/>
        <v>0</v>
      </c>
      <c r="P63" s="124">
        <f t="shared" si="15"/>
        <v>-9.2858883743600416</v>
      </c>
      <c r="Q63" s="125">
        <f t="shared" si="16"/>
        <v>0.8865058087578217</v>
      </c>
      <c r="R63" s="307"/>
      <c r="S63" s="47">
        <v>0.55486111111111114</v>
      </c>
      <c r="T63" s="48">
        <v>0.58076388888888886</v>
      </c>
      <c r="U63" s="111">
        <v>4.5666666666666877</v>
      </c>
      <c r="V63" s="112">
        <v>37.299999999999912</v>
      </c>
      <c r="W63" s="113"/>
      <c r="X63" s="116"/>
      <c r="Y63" s="12"/>
      <c r="Z63" s="208"/>
      <c r="AA63" s="295"/>
      <c r="AB63" s="296"/>
      <c r="AC63" s="12">
        <v>1</v>
      </c>
      <c r="AD63" s="208"/>
      <c r="AE63" s="215">
        <f t="shared" si="17"/>
        <v>-204.28954423592108</v>
      </c>
      <c r="AF63" s="216">
        <f t="shared" si="18"/>
        <v>0.88650580875782159</v>
      </c>
      <c r="AG63" s="291"/>
    </row>
    <row r="64" spans="1:33" ht="15.75" customHeight="1">
      <c r="A64" s="302"/>
      <c r="B64" s="100"/>
      <c r="C64" s="374"/>
      <c r="D64" s="374"/>
      <c r="E64" s="101"/>
      <c r="F64" s="105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07"/>
      <c r="S64" s="47"/>
      <c r="T64" s="48"/>
      <c r="U64" s="111"/>
      <c r="V64" s="112"/>
      <c r="W64" s="113"/>
      <c r="X64" s="116"/>
      <c r="Y64" s="12"/>
      <c r="Z64" s="208"/>
      <c r="AA64" s="295"/>
      <c r="AB64" s="296"/>
      <c r="AC64" s="12"/>
      <c r="AD64" s="208"/>
      <c r="AE64" s="215"/>
      <c r="AF64" s="216"/>
      <c r="AG64" s="291"/>
    </row>
    <row r="65" spans="1:33" ht="15.75" customHeight="1">
      <c r="A65" s="302"/>
      <c r="B65" s="100"/>
      <c r="C65" s="374"/>
      <c r="D65" s="374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07"/>
      <c r="S65" s="47"/>
      <c r="T65" s="48"/>
      <c r="U65" s="111"/>
      <c r="V65" s="112"/>
      <c r="W65" s="113"/>
      <c r="X65" s="116"/>
      <c r="Y65" s="12"/>
      <c r="Z65" s="208"/>
      <c r="AA65" s="295"/>
      <c r="AB65" s="296"/>
      <c r="AC65" s="12"/>
      <c r="AD65" s="208"/>
      <c r="AE65" s="215"/>
      <c r="AF65" s="216"/>
      <c r="AG65" s="291"/>
    </row>
    <row r="66" spans="1:33" ht="15.75" customHeight="1">
      <c r="A66" s="302"/>
      <c r="B66" s="100"/>
      <c r="C66" s="374"/>
      <c r="D66" s="374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07"/>
      <c r="S66" s="47"/>
      <c r="T66" s="48"/>
      <c r="U66" s="111"/>
      <c r="V66" s="112"/>
      <c r="W66" s="113"/>
      <c r="X66" s="116"/>
      <c r="Y66" s="12"/>
      <c r="Z66" s="208"/>
      <c r="AA66" s="295"/>
      <c r="AB66" s="296"/>
      <c r="AC66" s="12"/>
      <c r="AD66" s="208"/>
      <c r="AE66" s="215"/>
      <c r="AF66" s="216"/>
      <c r="AG66" s="291"/>
    </row>
    <row r="67" spans="1:33" ht="15.75" customHeight="1">
      <c r="A67" s="302"/>
      <c r="B67" s="100"/>
      <c r="C67" s="374"/>
      <c r="D67" s="374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07"/>
      <c r="S67" s="47"/>
      <c r="T67" s="48"/>
      <c r="U67" s="111"/>
      <c r="V67" s="112"/>
      <c r="W67" s="113"/>
      <c r="X67" s="116"/>
      <c r="Y67" s="12"/>
      <c r="Z67" s="208"/>
      <c r="AA67" s="295"/>
      <c r="AB67" s="296"/>
      <c r="AC67" s="12"/>
      <c r="AD67" s="208"/>
      <c r="AE67" s="215"/>
      <c r="AF67" s="216"/>
      <c r="AG67" s="291"/>
    </row>
    <row r="68" spans="1:33" ht="15.75" customHeight="1">
      <c r="A68" s="302"/>
      <c r="B68" s="100"/>
      <c r="C68" s="374"/>
      <c r="D68" s="374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07"/>
      <c r="S68" s="47"/>
      <c r="T68" s="48"/>
      <c r="U68" s="111"/>
      <c r="V68" s="112"/>
      <c r="W68" s="113"/>
      <c r="X68" s="116"/>
      <c r="Y68" s="12"/>
      <c r="Z68" s="208"/>
      <c r="AA68" s="295"/>
      <c r="AB68" s="296"/>
      <c r="AC68" s="12"/>
      <c r="AD68" s="208"/>
      <c r="AE68" s="215"/>
      <c r="AF68" s="216"/>
      <c r="AG68" s="291"/>
    </row>
    <row r="69" spans="1:33" ht="15.75" customHeight="1">
      <c r="A69" s="302"/>
      <c r="B69" s="100"/>
      <c r="C69" s="374"/>
      <c r="D69" s="374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07"/>
      <c r="S69" s="47"/>
      <c r="T69" s="48"/>
      <c r="U69" s="111"/>
      <c r="V69" s="112"/>
      <c r="W69" s="113"/>
      <c r="X69" s="116"/>
      <c r="Y69" s="12"/>
      <c r="Z69" s="208"/>
      <c r="AA69" s="295"/>
      <c r="AB69" s="296"/>
      <c r="AC69" s="12"/>
      <c r="AD69" s="208"/>
      <c r="AE69" s="215"/>
      <c r="AF69" s="216"/>
      <c r="AG69" s="291"/>
    </row>
    <row r="70" spans="1:33" ht="15.75" customHeight="1">
      <c r="A70" s="302"/>
      <c r="B70" s="100"/>
      <c r="C70" s="374"/>
      <c r="D70" s="374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07"/>
      <c r="S70" s="47"/>
      <c r="T70" s="48"/>
      <c r="U70" s="111"/>
      <c r="V70" s="112"/>
      <c r="W70" s="113"/>
      <c r="X70" s="116"/>
      <c r="Y70" s="12"/>
      <c r="Z70" s="208"/>
      <c r="AA70" s="295"/>
      <c r="AB70" s="296"/>
      <c r="AC70" s="12"/>
      <c r="AD70" s="208"/>
      <c r="AE70" s="215"/>
      <c r="AF70" s="216"/>
      <c r="AG70" s="291"/>
    </row>
    <row r="71" spans="1:33" ht="15.75" customHeight="1">
      <c r="A71" s="302"/>
      <c r="B71" s="100"/>
      <c r="C71" s="374"/>
      <c r="D71" s="374"/>
      <c r="E71" s="184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07"/>
      <c r="S71" s="119"/>
      <c r="T71" s="120"/>
      <c r="U71" s="130"/>
      <c r="V71" s="131"/>
      <c r="W71" s="126"/>
      <c r="X71" s="127"/>
      <c r="Y71" s="12"/>
      <c r="Z71" s="208"/>
      <c r="AA71" s="295"/>
      <c r="AB71" s="296"/>
      <c r="AC71" s="12"/>
      <c r="AD71" s="208"/>
      <c r="AE71" s="165"/>
      <c r="AF71" s="125"/>
      <c r="AG71" s="291"/>
    </row>
    <row r="72" spans="1:33" ht="15.75" customHeight="1" thickBot="1">
      <c r="A72" s="303"/>
      <c r="B72" s="133" t="s">
        <v>117</v>
      </c>
      <c r="C72" s="297"/>
      <c r="D72" s="297"/>
      <c r="E72" s="134"/>
      <c r="F72" s="167"/>
      <c r="G72" s="135"/>
      <c r="H72" s="69"/>
      <c r="I72" s="136">
        <f t="shared" ref="I72:J72" si="22">AVERAGE(I56:I71)</f>
        <v>20.25</v>
      </c>
      <c r="J72" s="137">
        <f t="shared" si="22"/>
        <v>2225</v>
      </c>
      <c r="K72" s="138">
        <f t="shared" ref="K72" si="23">J72/I72</f>
        <v>109.87654320987654</v>
      </c>
      <c r="L72" s="136">
        <f t="shared" ref="L72:M72" si="24">AVERAGE(L56:L71)</f>
        <v>20.25</v>
      </c>
      <c r="M72" s="137">
        <f t="shared" si="24"/>
        <v>1975.4127582524995</v>
      </c>
      <c r="N72" s="138">
        <f>M72/L72</f>
        <v>97.551247321111092</v>
      </c>
      <c r="O72" s="139">
        <f>L72-I72</f>
        <v>0</v>
      </c>
      <c r="P72" s="140">
        <f>N72-K72</f>
        <v>-12.325295888765453</v>
      </c>
      <c r="Q72" s="141">
        <f>N72/K72</f>
        <v>0.88782595876516834</v>
      </c>
      <c r="R72" s="308"/>
      <c r="S72" s="142">
        <f>S56</f>
        <v>0.29166666666666669</v>
      </c>
      <c r="T72" s="143">
        <f>INDEX(T56:T71,COUNTA(T56:T71))</f>
        <v>0.58076388888888886</v>
      </c>
      <c r="U72" s="144"/>
      <c r="V72" s="166"/>
      <c r="W72" s="167"/>
      <c r="X72" s="138"/>
      <c r="Y72" s="181">
        <f>SUM(Y56:Y71)</f>
        <v>0</v>
      </c>
      <c r="Z72" s="182">
        <f>SUM(Z56:Z71)</f>
        <v>0</v>
      </c>
      <c r="AA72" s="298"/>
      <c r="AB72" s="299"/>
      <c r="AC72" s="181">
        <f>SUM(AC56:AC71)</f>
        <v>7</v>
      </c>
      <c r="AD72" s="194">
        <f>SUM(AD56:AD71)</f>
        <v>0</v>
      </c>
      <c r="AE72" s="168">
        <f>M72-J72</f>
        <v>-249.58724174750046</v>
      </c>
      <c r="AF72" s="141">
        <f>M72/J72</f>
        <v>0.88782595876516834</v>
      </c>
      <c r="AG72" s="292"/>
    </row>
    <row r="73" spans="1:33" ht="15.75" customHeight="1">
      <c r="A73" s="311" t="s">
        <v>118</v>
      </c>
      <c r="B73" s="146" t="s">
        <v>180</v>
      </c>
      <c r="C73" s="304" t="s">
        <v>207</v>
      </c>
      <c r="D73" s="305"/>
      <c r="E73" s="147">
        <v>21.74</v>
      </c>
      <c r="F73" s="97">
        <v>1010</v>
      </c>
      <c r="G73" s="148">
        <f t="shared" ref="G73" si="25">E73*F73</f>
        <v>21957.399999999998</v>
      </c>
      <c r="H73" s="149"/>
      <c r="I73" s="150">
        <v>6</v>
      </c>
      <c r="J73" s="151">
        <v>3600</v>
      </c>
      <c r="K73" s="152">
        <f>J73/I73</f>
        <v>600</v>
      </c>
      <c r="L73" s="153">
        <v>6</v>
      </c>
      <c r="M73" s="151">
        <f>F73/V73*60</f>
        <v>3258.0645161290267</v>
      </c>
      <c r="N73" s="152">
        <f>M73/L73</f>
        <v>543.01075268817112</v>
      </c>
      <c r="O73" s="154">
        <f>L73-I73</f>
        <v>0</v>
      </c>
      <c r="P73" s="155">
        <f>N73-K73</f>
        <v>-56.989247311828876</v>
      </c>
      <c r="Q73" s="156">
        <f>N73/K73</f>
        <v>0.9050179211469519</v>
      </c>
      <c r="R73" s="306">
        <f>Q89</f>
        <v>0.9050179211469519</v>
      </c>
      <c r="S73" s="157">
        <v>0.31138888888888888</v>
      </c>
      <c r="T73" s="158">
        <v>0.32430555555555557</v>
      </c>
      <c r="U73" s="159"/>
      <c r="V73" s="160">
        <v>18.60000000000003</v>
      </c>
      <c r="W73" s="161"/>
      <c r="X73" s="162"/>
      <c r="Y73" s="12"/>
      <c r="Z73" s="208"/>
      <c r="AA73" s="309"/>
      <c r="AB73" s="310"/>
      <c r="AC73" s="12">
        <v>0</v>
      </c>
      <c r="AD73" s="208"/>
      <c r="AE73" s="115">
        <f>M73-J73</f>
        <v>-341.93548387097326</v>
      </c>
      <c r="AF73" s="156">
        <f>M73/J73</f>
        <v>0.9050179211469519</v>
      </c>
      <c r="AG73" s="290">
        <f>AF89</f>
        <v>0.9050179211469519</v>
      </c>
    </row>
    <row r="74" spans="1:33" ht="15.75" customHeight="1">
      <c r="A74" s="312"/>
      <c r="B74" s="100"/>
      <c r="C74" s="293"/>
      <c r="D74" s="294"/>
      <c r="E74" s="101"/>
      <c r="F74" s="102"/>
      <c r="G74" s="103"/>
      <c r="H74" s="26"/>
      <c r="I74" s="104"/>
      <c r="J74" s="105"/>
      <c r="K74" s="106"/>
      <c r="L74" s="107"/>
      <c r="M74" s="105"/>
      <c r="N74" s="106"/>
      <c r="O74" s="108"/>
      <c r="P74" s="109"/>
      <c r="Q74" s="110"/>
      <c r="R74" s="307"/>
      <c r="S74" s="47"/>
      <c r="T74" s="48"/>
      <c r="U74" s="111"/>
      <c r="V74" s="112"/>
      <c r="W74" s="113"/>
      <c r="X74" s="116"/>
      <c r="Y74" s="12"/>
      <c r="Z74" s="208"/>
      <c r="AA74" s="295"/>
      <c r="AB74" s="296"/>
      <c r="AC74" s="12"/>
      <c r="AD74" s="208"/>
      <c r="AE74" s="117"/>
      <c r="AF74" s="110"/>
      <c r="AG74" s="291"/>
    </row>
    <row r="75" spans="1:33" ht="15.75" customHeight="1">
      <c r="A75" s="312"/>
      <c r="B75" s="100"/>
      <c r="C75" s="293"/>
      <c r="D75" s="294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07"/>
      <c r="S75" s="47"/>
      <c r="T75" s="48"/>
      <c r="U75" s="111"/>
      <c r="V75" s="112"/>
      <c r="W75" s="113"/>
      <c r="X75" s="116"/>
      <c r="Y75" s="12"/>
      <c r="Z75" s="208"/>
      <c r="AA75" s="295"/>
      <c r="AB75" s="296"/>
      <c r="AC75" s="12"/>
      <c r="AD75" s="208"/>
      <c r="AE75" s="117"/>
      <c r="AF75" s="110"/>
      <c r="AG75" s="291"/>
    </row>
    <row r="76" spans="1:33" ht="15.75" customHeight="1">
      <c r="A76" s="312"/>
      <c r="B76" s="100"/>
      <c r="C76" s="293"/>
      <c r="D76" s="294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07"/>
      <c r="S76" s="47"/>
      <c r="T76" s="48"/>
      <c r="U76" s="111"/>
      <c r="V76" s="112"/>
      <c r="W76" s="113"/>
      <c r="X76" s="116"/>
      <c r="Y76" s="12"/>
      <c r="Z76" s="208"/>
      <c r="AA76" s="295"/>
      <c r="AB76" s="296"/>
      <c r="AC76" s="12"/>
      <c r="AD76" s="208"/>
      <c r="AE76" s="117"/>
      <c r="AF76" s="110"/>
      <c r="AG76" s="291"/>
    </row>
    <row r="77" spans="1:33" ht="15.75" customHeight="1">
      <c r="A77" s="312"/>
      <c r="B77" s="100"/>
      <c r="C77" s="293"/>
      <c r="D77" s="294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307"/>
      <c r="S77" s="47"/>
      <c r="T77" s="48"/>
      <c r="U77" s="111"/>
      <c r="V77" s="112"/>
      <c r="W77" s="113"/>
      <c r="X77" s="116"/>
      <c r="Y77" s="12"/>
      <c r="Z77" s="208"/>
      <c r="AA77" s="295"/>
      <c r="AB77" s="296"/>
      <c r="AC77" s="12"/>
      <c r="AD77" s="208"/>
      <c r="AE77" s="117"/>
      <c r="AF77" s="110"/>
      <c r="AG77" s="291"/>
    </row>
    <row r="78" spans="1:33" ht="15.75" customHeight="1">
      <c r="A78" s="312"/>
      <c r="B78" s="100"/>
      <c r="C78" s="293"/>
      <c r="D78" s="294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07"/>
      <c r="S78" s="47"/>
      <c r="T78" s="48"/>
      <c r="U78" s="111"/>
      <c r="V78" s="112"/>
      <c r="W78" s="113"/>
      <c r="X78" s="116"/>
      <c r="Y78" s="12"/>
      <c r="Z78" s="208"/>
      <c r="AA78" s="295"/>
      <c r="AB78" s="296"/>
      <c r="AC78" s="12"/>
      <c r="AD78" s="208"/>
      <c r="AE78" s="117"/>
      <c r="AF78" s="110"/>
      <c r="AG78" s="291"/>
    </row>
    <row r="79" spans="1:33" ht="15.75" customHeight="1">
      <c r="A79" s="312"/>
      <c r="B79" s="100"/>
      <c r="C79" s="293"/>
      <c r="D79" s="294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307"/>
      <c r="S79" s="47"/>
      <c r="T79" s="48"/>
      <c r="U79" s="111"/>
      <c r="V79" s="112"/>
      <c r="W79" s="113"/>
      <c r="X79" s="116"/>
      <c r="Y79" s="12"/>
      <c r="Z79" s="208"/>
      <c r="AA79" s="295"/>
      <c r="AB79" s="296"/>
      <c r="AC79" s="12"/>
      <c r="AD79" s="208"/>
      <c r="AE79" s="117"/>
      <c r="AF79" s="110"/>
      <c r="AG79" s="291"/>
    </row>
    <row r="80" spans="1:33" ht="15.75" customHeight="1">
      <c r="A80" s="312"/>
      <c r="B80" s="100"/>
      <c r="C80" s="293"/>
      <c r="D80" s="294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07"/>
      <c r="S80" s="47"/>
      <c r="T80" s="48"/>
      <c r="U80" s="111"/>
      <c r="V80" s="112"/>
      <c r="W80" s="113"/>
      <c r="X80" s="116"/>
      <c r="Y80" s="12"/>
      <c r="Z80" s="208"/>
      <c r="AA80" s="295"/>
      <c r="AB80" s="296"/>
      <c r="AC80" s="12"/>
      <c r="AD80" s="208"/>
      <c r="AE80" s="117"/>
      <c r="AF80" s="110"/>
      <c r="AG80" s="291"/>
    </row>
    <row r="81" spans="1:33" ht="15.75" customHeight="1">
      <c r="A81" s="312"/>
      <c r="B81" s="100"/>
      <c r="C81" s="293"/>
      <c r="D81" s="294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07"/>
      <c r="S81" s="47"/>
      <c r="T81" s="48"/>
      <c r="U81" s="111"/>
      <c r="V81" s="112"/>
      <c r="W81" s="113"/>
      <c r="X81" s="127"/>
      <c r="Y81" s="12"/>
      <c r="Z81" s="208"/>
      <c r="AA81" s="295"/>
      <c r="AB81" s="296"/>
      <c r="AC81" s="12"/>
      <c r="AD81" s="208"/>
      <c r="AE81" s="117"/>
      <c r="AF81" s="110"/>
      <c r="AG81" s="291"/>
    </row>
    <row r="82" spans="1:33" ht="15.75" customHeight="1">
      <c r="A82" s="312"/>
      <c r="B82" s="100"/>
      <c r="C82" s="293"/>
      <c r="D82" s="294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07"/>
      <c r="S82" s="47"/>
      <c r="T82" s="48"/>
      <c r="U82" s="111"/>
      <c r="V82" s="112"/>
      <c r="W82" s="113"/>
      <c r="X82" s="127"/>
      <c r="Y82" s="12"/>
      <c r="Z82" s="208"/>
      <c r="AA82" s="295"/>
      <c r="AB82" s="296"/>
      <c r="AC82" s="12"/>
      <c r="AD82" s="208"/>
      <c r="AE82" s="117"/>
      <c r="AF82" s="110"/>
      <c r="AG82" s="291"/>
    </row>
    <row r="83" spans="1:33" ht="15.75" customHeight="1">
      <c r="A83" s="312"/>
      <c r="B83" s="100"/>
      <c r="C83" s="293"/>
      <c r="D83" s="294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07"/>
      <c r="S83" s="47"/>
      <c r="T83" s="48"/>
      <c r="U83" s="111"/>
      <c r="V83" s="112"/>
      <c r="W83" s="113"/>
      <c r="X83" s="127"/>
      <c r="Y83" s="12"/>
      <c r="Z83" s="208"/>
      <c r="AA83" s="295"/>
      <c r="AB83" s="296"/>
      <c r="AC83" s="12"/>
      <c r="AD83" s="208"/>
      <c r="AE83" s="117"/>
      <c r="AF83" s="110"/>
      <c r="AG83" s="291"/>
    </row>
    <row r="84" spans="1:33" ht="15.75" customHeight="1">
      <c r="A84" s="312"/>
      <c r="B84" s="100"/>
      <c r="C84" s="293"/>
      <c r="D84" s="294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07"/>
      <c r="S84" s="47"/>
      <c r="T84" s="48"/>
      <c r="U84" s="111"/>
      <c r="V84" s="112"/>
      <c r="W84" s="113"/>
      <c r="X84" s="127"/>
      <c r="Y84" s="12"/>
      <c r="Z84" s="208"/>
      <c r="AA84" s="295"/>
      <c r="AB84" s="296"/>
      <c r="AC84" s="12"/>
      <c r="AD84" s="208"/>
      <c r="AE84" s="117"/>
      <c r="AF84" s="110"/>
      <c r="AG84" s="291"/>
    </row>
    <row r="85" spans="1:33" ht="15.75" customHeight="1">
      <c r="A85" s="312"/>
      <c r="B85" s="100"/>
      <c r="C85" s="293"/>
      <c r="D85" s="294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07"/>
      <c r="S85" s="47"/>
      <c r="T85" s="48"/>
      <c r="U85" s="111"/>
      <c r="V85" s="112"/>
      <c r="W85" s="113"/>
      <c r="X85" s="127"/>
      <c r="Y85" s="12"/>
      <c r="Z85" s="208"/>
      <c r="AA85" s="295"/>
      <c r="AB85" s="296"/>
      <c r="AC85" s="12"/>
      <c r="AD85" s="208"/>
      <c r="AE85" s="117"/>
      <c r="AF85" s="110"/>
      <c r="AG85" s="291"/>
    </row>
    <row r="86" spans="1:33" ht="15.75" customHeight="1">
      <c r="A86" s="312"/>
      <c r="B86" s="100"/>
      <c r="C86" s="293"/>
      <c r="D86" s="294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07"/>
      <c r="S86" s="47"/>
      <c r="T86" s="48"/>
      <c r="U86" s="111"/>
      <c r="V86" s="112"/>
      <c r="W86" s="113"/>
      <c r="X86" s="127"/>
      <c r="Y86" s="12"/>
      <c r="Z86" s="208"/>
      <c r="AA86" s="295"/>
      <c r="AB86" s="296"/>
      <c r="AC86" s="12"/>
      <c r="AD86" s="208"/>
      <c r="AE86" s="117"/>
      <c r="AF86" s="110"/>
      <c r="AG86" s="291"/>
    </row>
    <row r="87" spans="1:33" ht="15.75" customHeight="1">
      <c r="A87" s="312"/>
      <c r="B87" s="100"/>
      <c r="C87" s="293"/>
      <c r="D87" s="294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07"/>
      <c r="S87" s="47"/>
      <c r="T87" s="48"/>
      <c r="U87" s="111"/>
      <c r="V87" s="112"/>
      <c r="W87" s="113"/>
      <c r="X87" s="127"/>
      <c r="Y87" s="12"/>
      <c r="Z87" s="208"/>
      <c r="AA87" s="295"/>
      <c r="AB87" s="296"/>
      <c r="AC87" s="12"/>
      <c r="AD87" s="208"/>
      <c r="AE87" s="117"/>
      <c r="AF87" s="110"/>
      <c r="AG87" s="291"/>
    </row>
    <row r="88" spans="1:33" ht="15.75" customHeight="1">
      <c r="A88" s="312"/>
      <c r="B88" s="163"/>
      <c r="C88" s="293"/>
      <c r="D88" s="294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07"/>
      <c r="S88" s="119"/>
      <c r="T88" s="120"/>
      <c r="U88" s="130"/>
      <c r="V88" s="131"/>
      <c r="W88" s="126"/>
      <c r="X88" s="127"/>
      <c r="Y88" s="12"/>
      <c r="Z88" s="208"/>
      <c r="AA88" s="295"/>
      <c r="AB88" s="296"/>
      <c r="AC88" s="12"/>
      <c r="AD88" s="208"/>
      <c r="AE88" s="165"/>
      <c r="AF88" s="125"/>
      <c r="AG88" s="291"/>
    </row>
    <row r="89" spans="1:33" ht="15.75" customHeight="1" thickBot="1">
      <c r="A89" s="313"/>
      <c r="B89" s="133" t="s">
        <v>117</v>
      </c>
      <c r="C89" s="297"/>
      <c r="D89" s="297"/>
      <c r="E89" s="134"/>
      <c r="F89" s="167"/>
      <c r="G89" s="135"/>
      <c r="H89" s="69"/>
      <c r="I89" s="136">
        <f t="shared" ref="I89:J89" si="26">AVERAGE(I73:I88)</f>
        <v>6</v>
      </c>
      <c r="J89" s="137">
        <f t="shared" si="26"/>
        <v>3600</v>
      </c>
      <c r="K89" s="138">
        <f t="shared" ref="K89" si="27">J89/I89</f>
        <v>600</v>
      </c>
      <c r="L89" s="136">
        <f t="shared" ref="L89:M89" si="28">AVERAGE(L73:L88)</f>
        <v>6</v>
      </c>
      <c r="M89" s="137">
        <f t="shared" si="28"/>
        <v>3258.0645161290267</v>
      </c>
      <c r="N89" s="138">
        <f>M89/L89</f>
        <v>543.01075268817112</v>
      </c>
      <c r="O89" s="139">
        <f>L89-I89</f>
        <v>0</v>
      </c>
      <c r="P89" s="140">
        <f>N89-K89</f>
        <v>-56.989247311828876</v>
      </c>
      <c r="Q89" s="141">
        <f>N89/K89</f>
        <v>0.9050179211469519</v>
      </c>
      <c r="R89" s="308"/>
      <c r="S89" s="142">
        <f>S73</f>
        <v>0.31138888888888888</v>
      </c>
      <c r="T89" s="143">
        <f>INDEX(T73:T88,COUNTA(T73:T88))</f>
        <v>0.32430555555555557</v>
      </c>
      <c r="U89" s="144"/>
      <c r="V89" s="166"/>
      <c r="W89" s="167"/>
      <c r="X89" s="138"/>
      <c r="Y89" s="181">
        <f>SUM(Y73:Y88)</f>
        <v>0</v>
      </c>
      <c r="Z89" s="182">
        <f>SUM(Z73:Z88)</f>
        <v>0</v>
      </c>
      <c r="AA89" s="298"/>
      <c r="AB89" s="299"/>
      <c r="AC89" s="181">
        <f>SUM(AC73:AC88)</f>
        <v>0</v>
      </c>
      <c r="AD89" s="194">
        <f>SUM(AD73:AD88)</f>
        <v>0</v>
      </c>
      <c r="AE89" s="168">
        <f>M89-J89</f>
        <v>-341.93548387097326</v>
      </c>
      <c r="AF89" s="141">
        <f>M89/J89</f>
        <v>0.9050179211469519</v>
      </c>
      <c r="AG89" s="292"/>
    </row>
    <row r="90" spans="1:33" ht="15.75" customHeight="1">
      <c r="A90" s="300" t="s">
        <v>215</v>
      </c>
      <c r="B90" s="146" t="s">
        <v>184</v>
      </c>
      <c r="C90" s="304" t="s">
        <v>209</v>
      </c>
      <c r="D90" s="305"/>
      <c r="E90" s="147">
        <v>44.3</v>
      </c>
      <c r="F90" s="97">
        <v>731</v>
      </c>
      <c r="G90" s="148">
        <f t="shared" ref="G90:G93" si="29">E90*F90</f>
        <v>32383.3</v>
      </c>
      <c r="H90" s="149"/>
      <c r="I90" s="150">
        <v>17</v>
      </c>
      <c r="J90" s="151">
        <v>2000</v>
      </c>
      <c r="K90" s="152">
        <f>J90/I90</f>
        <v>117.64705882352941</v>
      </c>
      <c r="L90" s="153">
        <v>17</v>
      </c>
      <c r="M90" s="151">
        <f>F90/V90*60</f>
        <v>1774.5111260957538</v>
      </c>
      <c r="N90" s="152">
        <f>M90/L90</f>
        <v>104.38300741739728</v>
      </c>
      <c r="O90" s="154">
        <f>L90-I90</f>
        <v>0</v>
      </c>
      <c r="P90" s="155">
        <f>N90-K90</f>
        <v>-13.264051406132126</v>
      </c>
      <c r="Q90" s="156">
        <f>N90/K90</f>
        <v>0.88725556304787689</v>
      </c>
      <c r="R90" s="306">
        <f>Q106</f>
        <v>0.88664896105677948</v>
      </c>
      <c r="S90" s="157">
        <v>0.70853009259259259</v>
      </c>
      <c r="T90" s="158">
        <v>0.72569444444444442</v>
      </c>
      <c r="U90" s="159"/>
      <c r="V90" s="160">
        <v>24.71666666666664</v>
      </c>
      <c r="W90" s="158"/>
      <c r="X90" s="169"/>
      <c r="Y90" s="206"/>
      <c r="Z90" s="207"/>
      <c r="AA90" s="309"/>
      <c r="AB90" s="310"/>
      <c r="AC90" s="206">
        <v>1</v>
      </c>
      <c r="AD90" s="207"/>
      <c r="AE90" s="115">
        <f>M90-J90</f>
        <v>-225.48887390424625</v>
      </c>
      <c r="AF90" s="156">
        <f>M90/J90</f>
        <v>0.88725556304787689</v>
      </c>
      <c r="AG90" s="290">
        <f>AF106</f>
        <v>0.88664896105677948</v>
      </c>
    </row>
    <row r="91" spans="1:33" ht="15.75" customHeight="1">
      <c r="A91" s="301"/>
      <c r="B91" s="163" t="s">
        <v>184</v>
      </c>
      <c r="C91" s="293" t="s">
        <v>218</v>
      </c>
      <c r="D91" s="294"/>
      <c r="E91" s="101">
        <v>58.17</v>
      </c>
      <c r="F91" s="102">
        <v>2998</v>
      </c>
      <c r="G91" s="103">
        <f t="shared" si="29"/>
        <v>174393.66</v>
      </c>
      <c r="H91" s="26"/>
      <c r="I91" s="104">
        <v>19</v>
      </c>
      <c r="J91" s="105">
        <v>1800</v>
      </c>
      <c r="K91" s="106">
        <f t="shared" ref="K91:K93" si="30">J91/I91</f>
        <v>94.736842105263165</v>
      </c>
      <c r="L91" s="107">
        <v>19</v>
      </c>
      <c r="M91" s="105">
        <f>F91/V91*60</f>
        <v>1597.7498149518867</v>
      </c>
      <c r="N91" s="106">
        <f>M91/L91</f>
        <v>84.092095523783513</v>
      </c>
      <c r="O91" s="108">
        <f>L91-I91</f>
        <v>0</v>
      </c>
      <c r="P91" s="109">
        <f>N91-K91</f>
        <v>-10.644746581479652</v>
      </c>
      <c r="Q91" s="110">
        <f>N91/K91</f>
        <v>0.88763878608438151</v>
      </c>
      <c r="R91" s="307"/>
      <c r="S91" s="47">
        <v>0.72945601851851849</v>
      </c>
      <c r="T91" s="48">
        <v>0.80763888888888891</v>
      </c>
      <c r="U91" s="111">
        <v>5.4166666666666607</v>
      </c>
      <c r="V91" s="112">
        <v>112.5833333333334</v>
      </c>
      <c r="W91" s="113"/>
      <c r="X91" s="116"/>
      <c r="Y91" s="12"/>
      <c r="Z91" s="208"/>
      <c r="AA91" s="295"/>
      <c r="AB91" s="296"/>
      <c r="AC91" s="12">
        <v>2</v>
      </c>
      <c r="AD91" s="208"/>
      <c r="AE91" s="117">
        <f>M91-J91</f>
        <v>-202.25018504811328</v>
      </c>
      <c r="AF91" s="110">
        <f>M91/J91</f>
        <v>0.88763878608438151</v>
      </c>
      <c r="AG91" s="291"/>
    </row>
    <row r="92" spans="1:33" ht="15.75" customHeight="1">
      <c r="A92" s="301"/>
      <c r="B92" s="163" t="s">
        <v>184</v>
      </c>
      <c r="C92" s="293" t="s">
        <v>210</v>
      </c>
      <c r="D92" s="294"/>
      <c r="E92" s="101">
        <v>50.67</v>
      </c>
      <c r="F92" s="102">
        <v>577</v>
      </c>
      <c r="G92" s="103">
        <f t="shared" si="29"/>
        <v>29236.59</v>
      </c>
      <c r="H92" s="26"/>
      <c r="I92" s="104">
        <v>20</v>
      </c>
      <c r="J92" s="105">
        <v>2000</v>
      </c>
      <c r="K92" s="106">
        <f t="shared" si="30"/>
        <v>100</v>
      </c>
      <c r="L92" s="107">
        <v>20</v>
      </c>
      <c r="M92" s="105">
        <f>F92/V92*60</f>
        <v>1772.3549488054689</v>
      </c>
      <c r="N92" s="106">
        <f>M92/L92</f>
        <v>88.617747440273448</v>
      </c>
      <c r="O92" s="108">
        <f>L92-I92</f>
        <v>0</v>
      </c>
      <c r="P92" s="109">
        <f>N92-K92</f>
        <v>-11.382252559726552</v>
      </c>
      <c r="Q92" s="110">
        <f>N92/K92</f>
        <v>0.88617747440273442</v>
      </c>
      <c r="R92" s="307"/>
      <c r="S92" s="47">
        <v>0.81212962962962965</v>
      </c>
      <c r="T92" s="48">
        <v>0.8256944444444444</v>
      </c>
      <c r="U92" s="111">
        <v>6.466666666666665</v>
      </c>
      <c r="V92" s="112">
        <v>19.533333333333243</v>
      </c>
      <c r="W92" s="113"/>
      <c r="X92" s="116"/>
      <c r="Y92" s="12"/>
      <c r="Z92" s="208"/>
      <c r="AA92" s="295"/>
      <c r="AB92" s="296"/>
      <c r="AC92" s="12">
        <v>1</v>
      </c>
      <c r="AD92" s="208"/>
      <c r="AE92" s="117">
        <f>M92-J92</f>
        <v>-227.64505119453111</v>
      </c>
      <c r="AF92" s="110">
        <f>M92/J92</f>
        <v>0.88617747440273442</v>
      </c>
      <c r="AG92" s="291"/>
    </row>
    <row r="93" spans="1:33" ht="15.75" customHeight="1">
      <c r="A93" s="301"/>
      <c r="B93" s="163" t="s">
        <v>184</v>
      </c>
      <c r="C93" s="293" t="s">
        <v>211</v>
      </c>
      <c r="D93" s="294"/>
      <c r="E93" s="101">
        <v>57.3</v>
      </c>
      <c r="F93" s="102">
        <v>1386</v>
      </c>
      <c r="G93" s="103">
        <f t="shared" si="29"/>
        <v>79417.8</v>
      </c>
      <c r="H93" s="26"/>
      <c r="I93" s="104">
        <v>21</v>
      </c>
      <c r="J93" s="105">
        <v>2000</v>
      </c>
      <c r="K93" s="106">
        <f t="shared" si="30"/>
        <v>95.238095238095241</v>
      </c>
      <c r="L93" s="107">
        <v>21</v>
      </c>
      <c r="M93" s="105">
        <f>F93/V93*60</f>
        <v>1771.2460063897709</v>
      </c>
      <c r="N93" s="106">
        <f>M93/L93</f>
        <v>84.345047923322426</v>
      </c>
      <c r="O93" s="108">
        <f>L93-I93</f>
        <v>0</v>
      </c>
      <c r="P93" s="109">
        <f>N93-K93</f>
        <v>-10.893047314772815</v>
      </c>
      <c r="Q93" s="110">
        <f>N93/K93</f>
        <v>0.88562300319488541</v>
      </c>
      <c r="R93" s="307"/>
      <c r="S93" s="47">
        <v>0.82920138888888884</v>
      </c>
      <c r="T93" s="48">
        <v>0.8618055555555556</v>
      </c>
      <c r="U93" s="111">
        <v>5.0499999999999901</v>
      </c>
      <c r="V93" s="112">
        <v>46.950000000000145</v>
      </c>
      <c r="W93" s="113"/>
      <c r="X93" s="116"/>
      <c r="Y93" s="12"/>
      <c r="Z93" s="208"/>
      <c r="AA93" s="295"/>
      <c r="AB93" s="296"/>
      <c r="AC93" s="12">
        <v>1</v>
      </c>
      <c r="AD93" s="208"/>
      <c r="AE93" s="117">
        <f>M93-J93</f>
        <v>-228.75399361022914</v>
      </c>
      <c r="AF93" s="110">
        <f>M93/J93</f>
        <v>0.88562300319488541</v>
      </c>
      <c r="AG93" s="291"/>
    </row>
    <row r="94" spans="1:33" ht="15.75" customHeight="1">
      <c r="A94" s="302"/>
      <c r="B94" s="163"/>
      <c r="C94" s="293"/>
      <c r="D94" s="294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307"/>
      <c r="S94" s="47"/>
      <c r="T94" s="48"/>
      <c r="U94" s="111"/>
      <c r="V94" s="112"/>
      <c r="W94" s="113"/>
      <c r="X94" s="116"/>
      <c r="Y94" s="12"/>
      <c r="Z94" s="208"/>
      <c r="AA94" s="295"/>
      <c r="AB94" s="296"/>
      <c r="AC94" s="12"/>
      <c r="AD94" s="208"/>
      <c r="AE94" s="117"/>
      <c r="AF94" s="110"/>
      <c r="AG94" s="291"/>
    </row>
    <row r="95" spans="1:33" ht="15.75" customHeight="1">
      <c r="A95" s="302"/>
      <c r="B95" s="163"/>
      <c r="C95" s="293"/>
      <c r="D95" s="294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07"/>
      <c r="S95" s="47"/>
      <c r="T95" s="48"/>
      <c r="U95" s="111"/>
      <c r="V95" s="112"/>
      <c r="W95" s="113"/>
      <c r="X95" s="116"/>
      <c r="Y95" s="12"/>
      <c r="Z95" s="208"/>
      <c r="AA95" s="295"/>
      <c r="AB95" s="296"/>
      <c r="AC95" s="12"/>
      <c r="AD95" s="208"/>
      <c r="AE95" s="117"/>
      <c r="AF95" s="110"/>
      <c r="AG95" s="291"/>
    </row>
    <row r="96" spans="1:33" ht="15.75" customHeight="1">
      <c r="A96" s="302"/>
      <c r="B96" s="163"/>
      <c r="C96" s="293"/>
      <c r="D96" s="294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307"/>
      <c r="S96" s="119"/>
      <c r="T96" s="120"/>
      <c r="U96" s="111"/>
      <c r="V96" s="112"/>
      <c r="W96" s="120"/>
      <c r="X96" s="191"/>
      <c r="Y96" s="12"/>
      <c r="Z96" s="208"/>
      <c r="AA96" s="295"/>
      <c r="AB96" s="296"/>
      <c r="AC96" s="12"/>
      <c r="AD96" s="208"/>
      <c r="AE96" s="117"/>
      <c r="AF96" s="110"/>
      <c r="AG96" s="291"/>
    </row>
    <row r="97" spans="1:33" ht="15.75" customHeight="1">
      <c r="A97" s="302"/>
      <c r="B97" s="163"/>
      <c r="C97" s="293"/>
      <c r="D97" s="294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07"/>
      <c r="S97" s="119"/>
      <c r="T97" s="120"/>
      <c r="U97" s="111"/>
      <c r="V97" s="112"/>
      <c r="W97" s="120"/>
      <c r="X97" s="191"/>
      <c r="Y97" s="12"/>
      <c r="Z97" s="208"/>
      <c r="AA97" s="295"/>
      <c r="AB97" s="296"/>
      <c r="AC97" s="12"/>
      <c r="AD97" s="208"/>
      <c r="AE97" s="117"/>
      <c r="AF97" s="110"/>
      <c r="AG97" s="291"/>
    </row>
    <row r="98" spans="1:33" ht="15.75" customHeight="1">
      <c r="A98" s="302"/>
      <c r="B98" s="163"/>
      <c r="C98" s="293"/>
      <c r="D98" s="294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07"/>
      <c r="S98" s="119"/>
      <c r="T98" s="120"/>
      <c r="U98" s="111"/>
      <c r="V98" s="112"/>
      <c r="W98" s="120"/>
      <c r="X98" s="191"/>
      <c r="Y98" s="12"/>
      <c r="Z98" s="208"/>
      <c r="AA98" s="295"/>
      <c r="AB98" s="296"/>
      <c r="AC98" s="12"/>
      <c r="AD98" s="208"/>
      <c r="AE98" s="117"/>
      <c r="AF98" s="110"/>
      <c r="AG98" s="291"/>
    </row>
    <row r="99" spans="1:33" ht="15.75" customHeight="1">
      <c r="A99" s="302"/>
      <c r="B99" s="163"/>
      <c r="C99" s="293"/>
      <c r="D99" s="294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07"/>
      <c r="S99" s="119"/>
      <c r="T99" s="120"/>
      <c r="U99" s="111"/>
      <c r="V99" s="112"/>
      <c r="W99" s="120"/>
      <c r="X99" s="191"/>
      <c r="Y99" s="12"/>
      <c r="Z99" s="208"/>
      <c r="AA99" s="295"/>
      <c r="AB99" s="296"/>
      <c r="AC99" s="12"/>
      <c r="AD99" s="208"/>
      <c r="AE99" s="117"/>
      <c r="AF99" s="110"/>
      <c r="AG99" s="291"/>
    </row>
    <row r="100" spans="1:33" ht="15.75" customHeight="1">
      <c r="A100" s="302"/>
      <c r="B100" s="163"/>
      <c r="C100" s="293"/>
      <c r="D100" s="294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07"/>
      <c r="S100" s="119"/>
      <c r="T100" s="120"/>
      <c r="U100" s="111"/>
      <c r="V100" s="112"/>
      <c r="W100" s="120"/>
      <c r="X100" s="191"/>
      <c r="Y100" s="12"/>
      <c r="Z100" s="208"/>
      <c r="AA100" s="295"/>
      <c r="AB100" s="296"/>
      <c r="AC100" s="12"/>
      <c r="AD100" s="208"/>
      <c r="AE100" s="117"/>
      <c r="AF100" s="110"/>
      <c r="AG100" s="291"/>
    </row>
    <row r="101" spans="1:33" ht="15.75" customHeight="1">
      <c r="A101" s="302"/>
      <c r="B101" s="163"/>
      <c r="C101" s="293"/>
      <c r="D101" s="294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07"/>
      <c r="S101" s="119"/>
      <c r="T101" s="120"/>
      <c r="U101" s="111"/>
      <c r="V101" s="112"/>
      <c r="W101" s="120"/>
      <c r="X101" s="191"/>
      <c r="Y101" s="12"/>
      <c r="Z101" s="208"/>
      <c r="AA101" s="295"/>
      <c r="AB101" s="296"/>
      <c r="AC101" s="12"/>
      <c r="AD101" s="208"/>
      <c r="AE101" s="117"/>
      <c r="AF101" s="110"/>
      <c r="AG101" s="291"/>
    </row>
    <row r="102" spans="1:33" ht="15.75" customHeight="1">
      <c r="A102" s="302"/>
      <c r="B102" s="163"/>
      <c r="C102" s="293"/>
      <c r="D102" s="294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07"/>
      <c r="S102" s="119"/>
      <c r="T102" s="120"/>
      <c r="U102" s="111"/>
      <c r="V102" s="112"/>
      <c r="W102" s="120"/>
      <c r="X102" s="191"/>
      <c r="Y102" s="12"/>
      <c r="Z102" s="208"/>
      <c r="AA102" s="295"/>
      <c r="AB102" s="296"/>
      <c r="AC102" s="12"/>
      <c r="AD102" s="208"/>
      <c r="AE102" s="117"/>
      <c r="AF102" s="110"/>
      <c r="AG102" s="291"/>
    </row>
    <row r="103" spans="1:33" ht="15.75" customHeight="1">
      <c r="A103" s="302"/>
      <c r="B103" s="163"/>
      <c r="C103" s="293"/>
      <c r="D103" s="294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07"/>
      <c r="S103" s="119"/>
      <c r="T103" s="120"/>
      <c r="U103" s="111"/>
      <c r="V103" s="112"/>
      <c r="W103" s="120"/>
      <c r="X103" s="191"/>
      <c r="Y103" s="12"/>
      <c r="Z103" s="208"/>
      <c r="AA103" s="295"/>
      <c r="AB103" s="296"/>
      <c r="AC103" s="12"/>
      <c r="AD103" s="208"/>
      <c r="AE103" s="117"/>
      <c r="AF103" s="110"/>
      <c r="AG103" s="291"/>
    </row>
    <row r="104" spans="1:33" ht="15.75" customHeight="1">
      <c r="A104" s="302"/>
      <c r="B104" s="163"/>
      <c r="C104" s="293"/>
      <c r="D104" s="294"/>
      <c r="E104" s="101"/>
      <c r="F104" s="128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07"/>
      <c r="S104" s="119"/>
      <c r="T104" s="120"/>
      <c r="U104" s="111"/>
      <c r="V104" s="112"/>
      <c r="W104" s="120"/>
      <c r="X104" s="191"/>
      <c r="Y104" s="12"/>
      <c r="Z104" s="208"/>
      <c r="AA104" s="295"/>
      <c r="AB104" s="296"/>
      <c r="AC104" s="12"/>
      <c r="AD104" s="208"/>
      <c r="AE104" s="117"/>
      <c r="AF104" s="110"/>
      <c r="AG104" s="291"/>
    </row>
    <row r="105" spans="1:33" ht="15.75" customHeight="1">
      <c r="A105" s="302"/>
      <c r="B105" s="163"/>
      <c r="C105" s="293"/>
      <c r="D105" s="294"/>
      <c r="E105" s="164"/>
      <c r="F105" s="128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07"/>
      <c r="S105" s="119"/>
      <c r="T105" s="120"/>
      <c r="U105" s="130"/>
      <c r="V105" s="131"/>
      <c r="W105" s="126"/>
      <c r="X105" s="127"/>
      <c r="Y105" s="12"/>
      <c r="Z105" s="208"/>
      <c r="AA105" s="295"/>
      <c r="AB105" s="296"/>
      <c r="AC105" s="12"/>
      <c r="AD105" s="208"/>
      <c r="AE105" s="165"/>
      <c r="AF105" s="125"/>
      <c r="AG105" s="291"/>
    </row>
    <row r="106" spans="1:33" ht="15.75" customHeight="1" thickBot="1">
      <c r="A106" s="303"/>
      <c r="B106" s="133" t="s">
        <v>117</v>
      </c>
      <c r="C106" s="297"/>
      <c r="D106" s="297"/>
      <c r="E106" s="134"/>
      <c r="F106" s="167"/>
      <c r="G106" s="135"/>
      <c r="H106" s="69"/>
      <c r="I106" s="136">
        <f t="shared" ref="I106:J106" si="31">AVERAGE(I90:I105)</f>
        <v>19.25</v>
      </c>
      <c r="J106" s="137">
        <f t="shared" si="31"/>
        <v>1950</v>
      </c>
      <c r="K106" s="138">
        <f t="shared" ref="K106" si="32">J106/I106</f>
        <v>101.2987012987013</v>
      </c>
      <c r="L106" s="136">
        <f t="shared" ref="L106:M106" si="33">AVERAGE(L90:L105)</f>
        <v>19.25</v>
      </c>
      <c r="M106" s="137">
        <f t="shared" si="33"/>
        <v>1728.96547406072</v>
      </c>
      <c r="N106" s="138">
        <f>M106/L106</f>
        <v>89.816388262894549</v>
      </c>
      <c r="O106" s="139">
        <f>L106-I106</f>
        <v>0</v>
      </c>
      <c r="P106" s="140">
        <f>N106-K106</f>
        <v>-11.482313035806754</v>
      </c>
      <c r="Q106" s="141">
        <f>N106/K106</f>
        <v>0.88664896105677948</v>
      </c>
      <c r="R106" s="308"/>
      <c r="S106" s="142">
        <f>S90</f>
        <v>0.70853009259259259</v>
      </c>
      <c r="T106" s="143">
        <f>INDEX(T90:T105,COUNTA(T90:T105))</f>
        <v>0.8618055555555556</v>
      </c>
      <c r="U106" s="144"/>
      <c r="V106" s="166"/>
      <c r="W106" s="167"/>
      <c r="X106" s="138"/>
      <c r="Y106" s="181">
        <f t="shared" ref="Y106:Z106" si="34">SUM(Y90:Y105)</f>
        <v>0</v>
      </c>
      <c r="Z106" s="182">
        <f t="shared" si="34"/>
        <v>0</v>
      </c>
      <c r="AA106" s="298"/>
      <c r="AB106" s="299"/>
      <c r="AC106" s="181">
        <f t="shared" ref="AC106:AD106" si="35">SUM(AC90:AC105)</f>
        <v>5</v>
      </c>
      <c r="AD106" s="182">
        <f t="shared" si="35"/>
        <v>0</v>
      </c>
      <c r="AE106" s="168">
        <f>M106-J106</f>
        <v>-221.03452593928</v>
      </c>
      <c r="AF106" s="141">
        <f>M106/J106</f>
        <v>0.88664896105677948</v>
      </c>
      <c r="AG106" s="292"/>
    </row>
    <row r="107" spans="1:33" ht="15.75" customHeight="1">
      <c r="A107" s="311" t="s">
        <v>229</v>
      </c>
      <c r="B107" s="146" t="s">
        <v>184</v>
      </c>
      <c r="C107" s="304" t="s">
        <v>212</v>
      </c>
      <c r="D107" s="305"/>
      <c r="E107" s="147">
        <v>56.79</v>
      </c>
      <c r="F107" s="97">
        <v>1745</v>
      </c>
      <c r="G107" s="148">
        <f t="shared" ref="G107:G110" si="36">E107*F107</f>
        <v>99098.55</v>
      </c>
      <c r="H107" s="149"/>
      <c r="I107" s="150">
        <v>23</v>
      </c>
      <c r="J107" s="151">
        <v>2000</v>
      </c>
      <c r="K107" s="152">
        <f>J107/I107</f>
        <v>86.956521739130437</v>
      </c>
      <c r="L107" s="153">
        <v>23</v>
      </c>
      <c r="M107" s="151">
        <f>F107/V107*60</f>
        <v>1772.0733427362477</v>
      </c>
      <c r="N107" s="152">
        <f>M107/L107</f>
        <v>77.046667075489026</v>
      </c>
      <c r="O107" s="154">
        <f>L107-I107</f>
        <v>0</v>
      </c>
      <c r="P107" s="155">
        <f>N107-K107</f>
        <v>-9.9098546636414113</v>
      </c>
      <c r="Q107" s="156">
        <f>N107/K107</f>
        <v>0.88603667136812381</v>
      </c>
      <c r="R107" s="306">
        <f>Q123</f>
        <v>0.88601682553109007</v>
      </c>
      <c r="S107" s="157">
        <v>0.70833333333333337</v>
      </c>
      <c r="T107" s="158">
        <v>0.74936342592592597</v>
      </c>
      <c r="U107" s="159"/>
      <c r="V107" s="160">
        <v>59.08333333333335</v>
      </c>
      <c r="W107" s="158"/>
      <c r="X107" s="169"/>
      <c r="Y107" s="206"/>
      <c r="Z107" s="207"/>
      <c r="AA107" s="309"/>
      <c r="AB107" s="310"/>
      <c r="AC107" s="206">
        <v>1</v>
      </c>
      <c r="AD107" s="207"/>
      <c r="AE107" s="115">
        <f>M107-J107</f>
        <v>-227.9266572637523</v>
      </c>
      <c r="AF107" s="156">
        <f>M107/J107</f>
        <v>0.88603667136812381</v>
      </c>
      <c r="AG107" s="290">
        <f>AF123</f>
        <v>0.88601682553109007</v>
      </c>
    </row>
    <row r="108" spans="1:33" ht="15.75" customHeight="1">
      <c r="A108" s="312"/>
      <c r="B108" s="163" t="s">
        <v>184</v>
      </c>
      <c r="C108" s="293" t="s">
        <v>213</v>
      </c>
      <c r="D108" s="294"/>
      <c r="E108" s="101">
        <v>56.87</v>
      </c>
      <c r="F108" s="102">
        <v>1286</v>
      </c>
      <c r="G108" s="103">
        <f t="shared" si="36"/>
        <v>73134.819999999992</v>
      </c>
      <c r="H108" s="26"/>
      <c r="I108" s="104">
        <v>23</v>
      </c>
      <c r="J108" s="105">
        <v>2000</v>
      </c>
      <c r="K108" s="106">
        <f t="shared" ref="K108:K110" si="37">J108/I108</f>
        <v>86.956521739130437</v>
      </c>
      <c r="L108" s="107">
        <v>23</v>
      </c>
      <c r="M108" s="105">
        <f>F108/V108*60</f>
        <v>1772.4349157733543</v>
      </c>
      <c r="N108" s="106">
        <f>M108/L108</f>
        <v>77.062387642319749</v>
      </c>
      <c r="O108" s="108">
        <f>L108-I108</f>
        <v>0</v>
      </c>
      <c r="P108" s="109">
        <f>N108-K108</f>
        <v>-9.8941340968106886</v>
      </c>
      <c r="Q108" s="110">
        <f>N108/K108</f>
        <v>0.88621745788667705</v>
      </c>
      <c r="R108" s="307"/>
      <c r="S108" s="47">
        <v>0.75310185185185186</v>
      </c>
      <c r="T108" s="48">
        <v>0.78333333333333333</v>
      </c>
      <c r="U108" s="111">
        <v>5.3833333333332689</v>
      </c>
      <c r="V108" s="112">
        <v>43.533333333333317</v>
      </c>
      <c r="W108" s="113"/>
      <c r="X108" s="116"/>
      <c r="Y108" s="12"/>
      <c r="Z108" s="208"/>
      <c r="AA108" s="295"/>
      <c r="AB108" s="296"/>
      <c r="AC108" s="12">
        <v>1</v>
      </c>
      <c r="AD108" s="208"/>
      <c r="AE108" s="117">
        <f>M108-J108</f>
        <v>-227.56508422664569</v>
      </c>
      <c r="AF108" s="110">
        <f>M108/J108</f>
        <v>0.88621745788667716</v>
      </c>
      <c r="AG108" s="291"/>
    </row>
    <row r="109" spans="1:33" ht="15.75" customHeight="1">
      <c r="A109" s="312"/>
      <c r="B109" s="163" t="s">
        <v>184</v>
      </c>
      <c r="C109" s="293" t="s">
        <v>214</v>
      </c>
      <c r="D109" s="294"/>
      <c r="E109" s="101">
        <v>47.6</v>
      </c>
      <c r="F109" s="102">
        <v>1640</v>
      </c>
      <c r="G109" s="103">
        <f t="shared" si="36"/>
        <v>78064</v>
      </c>
      <c r="H109" s="26"/>
      <c r="I109" s="104">
        <v>23</v>
      </c>
      <c r="J109" s="105">
        <v>2000</v>
      </c>
      <c r="K109" s="106">
        <f t="shared" si="37"/>
        <v>86.956521739130437</v>
      </c>
      <c r="L109" s="107">
        <v>23</v>
      </c>
      <c r="M109" s="105">
        <f>F109/V109*60</f>
        <v>1771.3771377137748</v>
      </c>
      <c r="N109" s="106">
        <f>M109/L109</f>
        <v>77.016397291903246</v>
      </c>
      <c r="O109" s="108">
        <f>L109-I109</f>
        <v>0</v>
      </c>
      <c r="P109" s="109">
        <f>N109-K109</f>
        <v>-9.9401244472271912</v>
      </c>
      <c r="Q109" s="110">
        <f>N109/K109</f>
        <v>0.88568856885688729</v>
      </c>
      <c r="R109" s="307"/>
      <c r="S109" s="47">
        <v>0.78711805555555558</v>
      </c>
      <c r="T109" s="48">
        <v>0.8256944444444444</v>
      </c>
      <c r="U109" s="111">
        <v>5.4500000000000526</v>
      </c>
      <c r="V109" s="112">
        <v>55.549999999999891</v>
      </c>
      <c r="W109" s="113"/>
      <c r="X109" s="116"/>
      <c r="Y109" s="12"/>
      <c r="Z109" s="208"/>
      <c r="AA109" s="295"/>
      <c r="AB109" s="296"/>
      <c r="AC109" s="12">
        <v>1</v>
      </c>
      <c r="AD109" s="208"/>
      <c r="AE109" s="117">
        <f>M109-J109</f>
        <v>-228.6228622862252</v>
      </c>
      <c r="AF109" s="110">
        <f>M109/J109</f>
        <v>0.8856885688568874</v>
      </c>
      <c r="AG109" s="291"/>
    </row>
    <row r="110" spans="1:33" ht="15.75" customHeight="1">
      <c r="A110" s="312"/>
      <c r="B110" s="163" t="s">
        <v>184</v>
      </c>
      <c r="C110" s="293" t="s">
        <v>216</v>
      </c>
      <c r="D110" s="294"/>
      <c r="E110" s="101">
        <v>54.09</v>
      </c>
      <c r="F110" s="102">
        <v>2331</v>
      </c>
      <c r="G110" s="103">
        <f t="shared" si="36"/>
        <v>126083.79000000001</v>
      </c>
      <c r="H110" s="26"/>
      <c r="I110" s="104">
        <v>19</v>
      </c>
      <c r="J110" s="105">
        <v>2000</v>
      </c>
      <c r="K110" s="106">
        <f t="shared" si="37"/>
        <v>105.26315789473684</v>
      </c>
      <c r="L110" s="107">
        <v>19</v>
      </c>
      <c r="M110" s="105">
        <f>F110/V110*60</f>
        <v>1772.2492080253437</v>
      </c>
      <c r="N110" s="106">
        <f>M110/L110</f>
        <v>93.276274106597043</v>
      </c>
      <c r="O110" s="108">
        <f>L110-I110</f>
        <v>0</v>
      </c>
      <c r="P110" s="109">
        <f>N110-K110</f>
        <v>-11.986883788139792</v>
      </c>
      <c r="Q110" s="110">
        <f>N110/K110</f>
        <v>0.88612460401267201</v>
      </c>
      <c r="R110" s="307"/>
      <c r="S110" s="47">
        <v>0.82922453703703702</v>
      </c>
      <c r="T110" s="48">
        <v>0.88402777777777775</v>
      </c>
      <c r="U110" s="111">
        <v>5.0833333333333819</v>
      </c>
      <c r="V110" s="112">
        <v>78.916666666666643</v>
      </c>
      <c r="W110" s="113"/>
      <c r="X110" s="116"/>
      <c r="Y110" s="12"/>
      <c r="Z110" s="208"/>
      <c r="AA110" s="295"/>
      <c r="AB110" s="296"/>
      <c r="AC110" s="12">
        <v>1</v>
      </c>
      <c r="AD110" s="208"/>
      <c r="AE110" s="117">
        <f>M110-J110</f>
        <v>-227.75079197465629</v>
      </c>
      <c r="AF110" s="110">
        <f>M110/J110</f>
        <v>0.8861246040126719</v>
      </c>
      <c r="AG110" s="291"/>
    </row>
    <row r="111" spans="1:33" ht="15.75" customHeight="1">
      <c r="A111" s="312"/>
      <c r="B111" s="163"/>
      <c r="C111" s="293"/>
      <c r="D111" s="294"/>
      <c r="E111" s="101"/>
      <c r="F111" s="102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307"/>
      <c r="S111" s="47"/>
      <c r="T111" s="48"/>
      <c r="U111" s="111"/>
      <c r="V111" s="112"/>
      <c r="W111" s="113"/>
      <c r="X111" s="116"/>
      <c r="Y111" s="12"/>
      <c r="Z111" s="208"/>
      <c r="AA111" s="295"/>
      <c r="AB111" s="296"/>
      <c r="AC111" s="12"/>
      <c r="AD111" s="208"/>
      <c r="AE111" s="117"/>
      <c r="AF111" s="110"/>
      <c r="AG111" s="291"/>
    </row>
    <row r="112" spans="1:33" ht="15.75" customHeight="1">
      <c r="A112" s="312"/>
      <c r="B112" s="163"/>
      <c r="C112" s="293"/>
      <c r="D112" s="294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07"/>
      <c r="S112" s="47"/>
      <c r="T112" s="48"/>
      <c r="U112" s="111"/>
      <c r="V112" s="112"/>
      <c r="W112" s="113"/>
      <c r="X112" s="116"/>
      <c r="Y112" s="12"/>
      <c r="Z112" s="208"/>
      <c r="AA112" s="295"/>
      <c r="AB112" s="296"/>
      <c r="AC112" s="12"/>
      <c r="AD112" s="208"/>
      <c r="AE112" s="117"/>
      <c r="AF112" s="110"/>
      <c r="AG112" s="291"/>
    </row>
    <row r="113" spans="1:33" ht="15.75" customHeight="1">
      <c r="A113" s="312"/>
      <c r="B113" s="163"/>
      <c r="C113" s="293"/>
      <c r="D113" s="294"/>
      <c r="E113" s="101"/>
      <c r="F113" s="102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307"/>
      <c r="S113" s="119"/>
      <c r="T113" s="120"/>
      <c r="U113" s="111"/>
      <c r="V113" s="112"/>
      <c r="W113" s="120"/>
      <c r="X113" s="191"/>
      <c r="Y113" s="12"/>
      <c r="Z113" s="208"/>
      <c r="AA113" s="295"/>
      <c r="AB113" s="296"/>
      <c r="AC113" s="12"/>
      <c r="AD113" s="208"/>
      <c r="AE113" s="117"/>
      <c r="AF113" s="110"/>
      <c r="AG113" s="291"/>
    </row>
    <row r="114" spans="1:33" ht="15.75" customHeight="1">
      <c r="A114" s="312"/>
      <c r="B114" s="163"/>
      <c r="C114" s="293"/>
      <c r="D114" s="294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07"/>
      <c r="S114" s="119"/>
      <c r="T114" s="120"/>
      <c r="U114" s="111"/>
      <c r="V114" s="112"/>
      <c r="W114" s="120"/>
      <c r="X114" s="191"/>
      <c r="Y114" s="12"/>
      <c r="Z114" s="208"/>
      <c r="AA114" s="295"/>
      <c r="AB114" s="296"/>
      <c r="AC114" s="12"/>
      <c r="AD114" s="208"/>
      <c r="AE114" s="117"/>
      <c r="AF114" s="110"/>
      <c r="AG114" s="291"/>
    </row>
    <row r="115" spans="1:33" ht="15.75" customHeight="1">
      <c r="A115" s="312"/>
      <c r="B115" s="163"/>
      <c r="C115" s="293"/>
      <c r="D115" s="294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07"/>
      <c r="S115" s="119"/>
      <c r="T115" s="120"/>
      <c r="U115" s="111"/>
      <c r="V115" s="112"/>
      <c r="W115" s="120"/>
      <c r="X115" s="191"/>
      <c r="Y115" s="12"/>
      <c r="Z115" s="208"/>
      <c r="AA115" s="295"/>
      <c r="AB115" s="296"/>
      <c r="AC115" s="12"/>
      <c r="AD115" s="208"/>
      <c r="AE115" s="117"/>
      <c r="AF115" s="110"/>
      <c r="AG115" s="291"/>
    </row>
    <row r="116" spans="1:33" ht="15.75" customHeight="1">
      <c r="A116" s="312"/>
      <c r="B116" s="163"/>
      <c r="C116" s="293"/>
      <c r="D116" s="294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07"/>
      <c r="S116" s="119"/>
      <c r="T116" s="120"/>
      <c r="U116" s="111"/>
      <c r="V116" s="112"/>
      <c r="W116" s="120"/>
      <c r="X116" s="191"/>
      <c r="Y116" s="12"/>
      <c r="Z116" s="208"/>
      <c r="AA116" s="295"/>
      <c r="AB116" s="296"/>
      <c r="AC116" s="12"/>
      <c r="AD116" s="208"/>
      <c r="AE116" s="117"/>
      <c r="AF116" s="110"/>
      <c r="AG116" s="291"/>
    </row>
    <row r="117" spans="1:33" ht="15.75" customHeight="1">
      <c r="A117" s="312"/>
      <c r="B117" s="163"/>
      <c r="C117" s="293"/>
      <c r="D117" s="294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07"/>
      <c r="S117" s="119"/>
      <c r="T117" s="120"/>
      <c r="U117" s="111"/>
      <c r="V117" s="112"/>
      <c r="W117" s="120"/>
      <c r="X117" s="191"/>
      <c r="Y117" s="12"/>
      <c r="Z117" s="208"/>
      <c r="AA117" s="295"/>
      <c r="AB117" s="296"/>
      <c r="AC117" s="12"/>
      <c r="AD117" s="208"/>
      <c r="AE117" s="117"/>
      <c r="AF117" s="110"/>
      <c r="AG117" s="291"/>
    </row>
    <row r="118" spans="1:33" ht="15.75" customHeight="1">
      <c r="A118" s="312"/>
      <c r="B118" s="163"/>
      <c r="C118" s="293"/>
      <c r="D118" s="294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07"/>
      <c r="S118" s="119"/>
      <c r="T118" s="120"/>
      <c r="U118" s="111"/>
      <c r="V118" s="112"/>
      <c r="W118" s="120"/>
      <c r="X118" s="191"/>
      <c r="Y118" s="12"/>
      <c r="Z118" s="208"/>
      <c r="AA118" s="295"/>
      <c r="AB118" s="296"/>
      <c r="AC118" s="12"/>
      <c r="AD118" s="208"/>
      <c r="AE118" s="117"/>
      <c r="AF118" s="110"/>
      <c r="AG118" s="291"/>
    </row>
    <row r="119" spans="1:33" ht="15.75" customHeight="1">
      <c r="A119" s="312"/>
      <c r="B119" s="163"/>
      <c r="C119" s="293"/>
      <c r="D119" s="294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07"/>
      <c r="S119" s="119"/>
      <c r="T119" s="120"/>
      <c r="U119" s="111"/>
      <c r="V119" s="112"/>
      <c r="W119" s="120"/>
      <c r="X119" s="191"/>
      <c r="Y119" s="12"/>
      <c r="Z119" s="208"/>
      <c r="AA119" s="295"/>
      <c r="AB119" s="296"/>
      <c r="AC119" s="12"/>
      <c r="AD119" s="208"/>
      <c r="AE119" s="117"/>
      <c r="AF119" s="110"/>
      <c r="AG119" s="291"/>
    </row>
    <row r="120" spans="1:33" ht="15.75" customHeight="1">
      <c r="A120" s="312"/>
      <c r="B120" s="163"/>
      <c r="C120" s="293"/>
      <c r="D120" s="294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07"/>
      <c r="S120" s="119"/>
      <c r="T120" s="120"/>
      <c r="U120" s="111"/>
      <c r="V120" s="112"/>
      <c r="W120" s="120"/>
      <c r="X120" s="191"/>
      <c r="Y120" s="12"/>
      <c r="Z120" s="208"/>
      <c r="AA120" s="295"/>
      <c r="AB120" s="296"/>
      <c r="AC120" s="12"/>
      <c r="AD120" s="208"/>
      <c r="AE120" s="117"/>
      <c r="AF120" s="110"/>
      <c r="AG120" s="291"/>
    </row>
    <row r="121" spans="1:33" ht="15.75" customHeight="1">
      <c r="A121" s="312"/>
      <c r="B121" s="163"/>
      <c r="C121" s="293"/>
      <c r="D121" s="294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07"/>
      <c r="S121" s="119"/>
      <c r="T121" s="120"/>
      <c r="U121" s="111"/>
      <c r="V121" s="112"/>
      <c r="W121" s="120"/>
      <c r="X121" s="191"/>
      <c r="Y121" s="12"/>
      <c r="Z121" s="208"/>
      <c r="AA121" s="295"/>
      <c r="AB121" s="296"/>
      <c r="AC121" s="12"/>
      <c r="AD121" s="208"/>
      <c r="AE121" s="117"/>
      <c r="AF121" s="110"/>
      <c r="AG121" s="291"/>
    </row>
    <row r="122" spans="1:33" ht="15.75" customHeight="1">
      <c r="A122" s="312"/>
      <c r="B122" s="163"/>
      <c r="C122" s="293"/>
      <c r="D122" s="294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07"/>
      <c r="S122" s="119"/>
      <c r="T122" s="120"/>
      <c r="U122" s="130"/>
      <c r="V122" s="131"/>
      <c r="W122" s="126"/>
      <c r="X122" s="127"/>
      <c r="Y122" s="12"/>
      <c r="Z122" s="208"/>
      <c r="AA122" s="295"/>
      <c r="AB122" s="296"/>
      <c r="AC122" s="12"/>
      <c r="AD122" s="208"/>
      <c r="AE122" s="165"/>
      <c r="AF122" s="125"/>
      <c r="AG122" s="291"/>
    </row>
    <row r="123" spans="1:33" ht="15.75" customHeight="1" thickBot="1">
      <c r="A123" s="313"/>
      <c r="B123" s="133" t="s">
        <v>117</v>
      </c>
      <c r="C123" s="297"/>
      <c r="D123" s="297"/>
      <c r="E123" s="134"/>
      <c r="F123" s="167"/>
      <c r="G123" s="135"/>
      <c r="H123" s="69"/>
      <c r="I123" s="136">
        <f t="shared" ref="I123:J123" si="38">AVERAGE(I107:I122)</f>
        <v>22</v>
      </c>
      <c r="J123" s="137">
        <f t="shared" si="38"/>
        <v>2000</v>
      </c>
      <c r="K123" s="138">
        <f t="shared" ref="K123" si="39">J123/I123</f>
        <v>90.909090909090907</v>
      </c>
      <c r="L123" s="136">
        <f t="shared" ref="L123:M123" si="40">AVERAGE(L107:L122)</f>
        <v>22</v>
      </c>
      <c r="M123" s="137">
        <f t="shared" si="40"/>
        <v>1772.0336510621801</v>
      </c>
      <c r="N123" s="138">
        <f>M123/L123</f>
        <v>80.546984139190002</v>
      </c>
      <c r="O123" s="139">
        <f>L123-I123</f>
        <v>0</v>
      </c>
      <c r="P123" s="140">
        <f>N123-K123</f>
        <v>-10.362106769900905</v>
      </c>
      <c r="Q123" s="141">
        <f>N123/K123</f>
        <v>0.88601682553109007</v>
      </c>
      <c r="R123" s="308"/>
      <c r="S123" s="142">
        <f>S107</f>
        <v>0.70833333333333337</v>
      </c>
      <c r="T123" s="143">
        <f>INDEX(T107:T122,COUNTA(T107:T122))</f>
        <v>0.88402777777777775</v>
      </c>
      <c r="U123" s="144"/>
      <c r="V123" s="166"/>
      <c r="W123" s="167"/>
      <c r="X123" s="138"/>
      <c r="Y123" s="181">
        <f t="shared" ref="Y123:Z123" si="41">SUM(Y107:Y122)</f>
        <v>0</v>
      </c>
      <c r="Z123" s="182">
        <f t="shared" si="41"/>
        <v>0</v>
      </c>
      <c r="AA123" s="298"/>
      <c r="AB123" s="299"/>
      <c r="AC123" s="181">
        <f t="shared" ref="AC123:AD123" si="42">SUM(AC107:AC122)</f>
        <v>4</v>
      </c>
      <c r="AD123" s="182">
        <f t="shared" si="42"/>
        <v>0</v>
      </c>
      <c r="AE123" s="168">
        <f>M123-J123</f>
        <v>-227.96634893781993</v>
      </c>
      <c r="AF123" s="141">
        <f>M123/J123</f>
        <v>0.88601682553109007</v>
      </c>
      <c r="AG123" s="292"/>
    </row>
    <row r="125" spans="1:33">
      <c r="AA125" s="289" t="s">
        <v>161</v>
      </c>
      <c r="AB125" s="289"/>
    </row>
    <row r="126" spans="1:33">
      <c r="AA126" s="289" t="s">
        <v>162</v>
      </c>
      <c r="AB126" s="289"/>
    </row>
    <row r="127" spans="1:33">
      <c r="AA127" s="289" t="s">
        <v>163</v>
      </c>
      <c r="AB127" s="289"/>
    </row>
    <row r="128" spans="1:33">
      <c r="AA128" s="289" t="s">
        <v>164</v>
      </c>
      <c r="AB128" s="289"/>
    </row>
    <row r="129" spans="27:28">
      <c r="AA129" s="289" t="s">
        <v>165</v>
      </c>
      <c r="AB129" s="289"/>
    </row>
    <row r="130" spans="27:28">
      <c r="AA130" s="289" t="s">
        <v>166</v>
      </c>
      <c r="AB130" s="289"/>
    </row>
    <row r="131" spans="27:28">
      <c r="AA131" s="289" t="s">
        <v>167</v>
      </c>
      <c r="AB131" s="289"/>
    </row>
    <row r="132" spans="27:28">
      <c r="AA132" s="289" t="s">
        <v>168</v>
      </c>
      <c r="AB132" s="289"/>
    </row>
    <row r="133" spans="27:28">
      <c r="AA133" s="289" t="s">
        <v>169</v>
      </c>
      <c r="AB133" s="289"/>
    </row>
    <row r="134" spans="27:28">
      <c r="AA134" s="289" t="s">
        <v>170</v>
      </c>
      <c r="AB134" s="289"/>
    </row>
    <row r="135" spans="27:28">
      <c r="AA135" s="289" t="s">
        <v>171</v>
      </c>
      <c r="AB135" s="289"/>
    </row>
    <row r="136" spans="27:28">
      <c r="AA136" s="289" t="s">
        <v>172</v>
      </c>
      <c r="AB136" s="289"/>
    </row>
    <row r="137" spans="27:28">
      <c r="AA137" s="289" t="s">
        <v>173</v>
      </c>
      <c r="AB137" s="289"/>
    </row>
  </sheetData>
  <mergeCells count="306">
    <mergeCell ref="AA137:AB137"/>
    <mergeCell ref="AA131:AB131"/>
    <mergeCell ref="AA132:AB132"/>
    <mergeCell ref="AA133:AB133"/>
    <mergeCell ref="AA134:AB134"/>
    <mergeCell ref="AA135:AB135"/>
    <mergeCell ref="AA136:AB136"/>
    <mergeCell ref="AA125:AB125"/>
    <mergeCell ref="AA126:AB126"/>
    <mergeCell ref="AA127:AB127"/>
    <mergeCell ref="AA128:AB128"/>
    <mergeCell ref="AA129:AB129"/>
    <mergeCell ref="AA130:AB130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21:D121"/>
    <mergeCell ref="AA121:AB121"/>
    <mergeCell ref="C122:D122"/>
    <mergeCell ref="AA122:AB122"/>
    <mergeCell ref="C123:D123"/>
    <mergeCell ref="AA123:AB123"/>
    <mergeCell ref="C118:D118"/>
    <mergeCell ref="AA118:AB118"/>
    <mergeCell ref="C119:D119"/>
    <mergeCell ref="AA119:AB119"/>
    <mergeCell ref="C120:D120"/>
    <mergeCell ref="AA120:AB120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AA114:AB114"/>
    <mergeCell ref="C115:D115"/>
    <mergeCell ref="AA115:AB115"/>
    <mergeCell ref="C116:D116"/>
    <mergeCell ref="AA116:AB116"/>
    <mergeCell ref="C117:D117"/>
    <mergeCell ref="AA117:AB117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23">
    <cfRule type="cellIs" dxfId="103" priority="2" operator="greaterThan">
      <formula>0</formula>
    </cfRule>
  </conditionalFormatting>
  <conditionalFormatting sqref="P5:P123 AE5:AE123">
    <cfRule type="cellIs" dxfId="102" priority="5" operator="lessThan">
      <formula>0</formula>
    </cfRule>
  </conditionalFormatting>
  <conditionalFormatting sqref="Q5:Q123 AF5:AF123">
    <cfRule type="cellIs" dxfId="101" priority="3" operator="greaterThan">
      <formula>1</formula>
    </cfRule>
    <cfRule type="cellIs" dxfId="100" priority="4" operator="lessThan">
      <formula>0.8</formula>
    </cfRule>
  </conditionalFormatting>
  <conditionalFormatting sqref="AG5 R5:R123">
    <cfRule type="cellIs" dxfId="99" priority="6" operator="lessThan">
      <formula>0.8</formula>
    </cfRule>
  </conditionalFormatting>
  <conditionalFormatting sqref="AG22">
    <cfRule type="cellIs" dxfId="98" priority="10" operator="lessThan">
      <formula>0.8</formula>
    </cfRule>
  </conditionalFormatting>
  <conditionalFormatting sqref="AG37">
    <cfRule type="cellIs" dxfId="97" priority="9" operator="lessThan">
      <formula>0.8</formula>
    </cfRule>
  </conditionalFormatting>
  <conditionalFormatting sqref="AG39:AG74">
    <cfRule type="cellIs" dxfId="96" priority="7" operator="lessThan">
      <formula>0.8</formula>
    </cfRule>
  </conditionalFormatting>
  <conditionalFormatting sqref="AG80:AG88">
    <cfRule type="cellIs" dxfId="95" priority="8" operator="lessThan">
      <formula>0.8</formula>
    </cfRule>
  </conditionalFormatting>
  <conditionalFormatting sqref="AG90:AG123">
    <cfRule type="cellIs" dxfId="94" priority="1" operator="lessThan">
      <formula>0.8</formula>
    </cfRule>
  </conditionalFormatting>
  <dataValidations count="1">
    <dataValidation type="list" allowBlank="1" showInputMessage="1" showErrorMessage="1" sqref="AA5:AB123" xr:uid="{1544AF93-B1CE-4392-9E22-D4F6F0EFA000}">
      <formula1>$AA$125:$AA$137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AA8BF-7BC9-444D-BDD3-CDB4D81F9E9C}">
  <sheetPr>
    <tabColor theme="9" tint="0.59999389629810485"/>
  </sheetPr>
  <dimension ref="B1:AR42"/>
  <sheetViews>
    <sheetView zoomScale="70" zoomScaleNormal="70" workbookViewId="0">
      <selection activeCell="M22" sqref="M22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6" t="s">
        <v>0</v>
      </c>
      <c r="C1" s="276"/>
      <c r="D1" s="276"/>
      <c r="E1" s="276"/>
      <c r="F1" s="276"/>
      <c r="G1" s="276"/>
      <c r="H1" s="276"/>
      <c r="I1" s="276"/>
      <c r="J1" s="276"/>
      <c r="K1" s="1"/>
      <c r="L1" s="1"/>
      <c r="M1" s="1"/>
      <c r="N1" s="1"/>
      <c r="O1" s="1"/>
      <c r="P1" s="1"/>
    </row>
    <row r="2" spans="2:34" ht="27.75" customHeight="1">
      <c r="B2" s="277"/>
      <c r="C2" s="277"/>
      <c r="D2" s="277"/>
      <c r="E2" s="277"/>
      <c r="F2" s="277"/>
      <c r="G2" s="277"/>
      <c r="H2" s="277"/>
      <c r="I2" s="277"/>
      <c r="J2" s="277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8" t="s">
        <v>230</v>
      </c>
      <c r="D3" s="279"/>
      <c r="E3" s="3" t="s">
        <v>2</v>
      </c>
      <c r="F3" s="280">
        <f>'0104(18度C)'!D1+'0104(4度C)'!D1</f>
        <v>171722</v>
      </c>
      <c r="G3" s="281"/>
      <c r="H3" s="3" t="s">
        <v>3</v>
      </c>
      <c r="I3" s="282">
        <f>'0104(18度C)'!F1+'0104(4度C)'!F1</f>
        <v>5433228.9999999991</v>
      </c>
      <c r="J3" s="283"/>
      <c r="K3" s="4"/>
      <c r="L3" s="5"/>
      <c r="M3" s="1"/>
      <c r="N3" s="1"/>
      <c r="O3" s="1"/>
      <c r="P3" s="1"/>
    </row>
    <row r="4" spans="2:34" ht="28.5" customHeight="1">
      <c r="B4" s="284" t="s">
        <v>4</v>
      </c>
      <c r="C4" s="264" t="s">
        <v>5</v>
      </c>
      <c r="D4" s="265"/>
      <c r="E4" s="287" t="s">
        <v>6</v>
      </c>
      <c r="F4" s="288"/>
      <c r="G4" s="287" t="s">
        <v>7</v>
      </c>
      <c r="H4" s="288"/>
      <c r="I4" s="287" t="s">
        <v>8</v>
      </c>
      <c r="J4" s="288"/>
      <c r="K4" s="260" t="s">
        <v>9</v>
      </c>
      <c r="L4" s="261"/>
      <c r="M4" s="260" t="s">
        <v>10</v>
      </c>
      <c r="N4" s="261"/>
      <c r="O4" s="262" t="s">
        <v>11</v>
      </c>
      <c r="P4" s="263"/>
      <c r="Q4" s="263" t="s">
        <v>12</v>
      </c>
      <c r="R4" s="263"/>
    </row>
    <row r="5" spans="2:34" ht="28.5" customHeight="1">
      <c r="B5" s="285"/>
      <c r="C5" s="264" t="s">
        <v>13</v>
      </c>
      <c r="D5" s="265"/>
      <c r="E5" s="266" t="s">
        <v>14</v>
      </c>
      <c r="F5" s="267"/>
      <c r="G5" s="268" t="s">
        <v>15</v>
      </c>
      <c r="H5" s="269"/>
      <c r="I5" s="270" t="s">
        <v>16</v>
      </c>
      <c r="J5" s="271"/>
      <c r="K5" s="272" t="s">
        <v>17</v>
      </c>
      <c r="L5" s="273"/>
      <c r="M5" s="274" t="s">
        <v>18</v>
      </c>
      <c r="N5" s="275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5"/>
      <c r="C6" s="264" t="s">
        <v>22</v>
      </c>
      <c r="D6" s="265"/>
      <c r="E6" s="256">
        <f>AVERAGE(D14:O14,D32:X32)</f>
        <v>499.86276342044061</v>
      </c>
      <c r="F6" s="257" t="e">
        <f>AVERAGE(#REF!,D14:K14)</f>
        <v>#REF!</v>
      </c>
      <c r="G6" s="258">
        <f>AVERAGE(D14:K14)</f>
        <v>195.24244447538899</v>
      </c>
      <c r="H6" s="259"/>
      <c r="I6" s="258">
        <f>AVERAGE(L14:O14)</f>
        <v>96.103896103896105</v>
      </c>
      <c r="J6" s="259"/>
      <c r="K6" s="258">
        <f>AVERAGE(D32:O32)</f>
        <v>703.4</v>
      </c>
      <c r="L6" s="259"/>
      <c r="M6" s="258">
        <f>AVERAGE(P32:X32)</f>
        <v>762.44939271255066</v>
      </c>
      <c r="N6" s="259"/>
      <c r="O6" s="390">
        <f>'0104(4度C)'!Y2</f>
        <v>0</v>
      </c>
      <c r="P6" s="392">
        <f>'0104(4度C)'!Z2</f>
        <v>0</v>
      </c>
      <c r="Q6" s="391">
        <f>'0104(4度C)'!AC2</f>
        <v>48</v>
      </c>
      <c r="R6" s="392">
        <f>'0104(4度C)'!AD2</f>
        <v>0</v>
      </c>
    </row>
    <row r="7" spans="2:34" ht="28.5" customHeight="1">
      <c r="B7" s="285"/>
      <c r="C7" s="250" t="s">
        <v>23</v>
      </c>
      <c r="D7" s="251"/>
      <c r="E7" s="252">
        <f>AVERAGE(D15:O15,D33:X33)</f>
        <v>442.23484892069422</v>
      </c>
      <c r="F7" s="253" t="e">
        <f>AVERAGE(#REF!,D15:K15)</f>
        <v>#REF!</v>
      </c>
      <c r="G7" s="254">
        <f>AVERAGE(D15:K15)</f>
        <v>175.38118804599645</v>
      </c>
      <c r="H7" s="255"/>
      <c r="I7" s="254">
        <f>AVERAGE(L15:O15)</f>
        <v>85.148466713430494</v>
      </c>
      <c r="J7" s="255"/>
      <c r="K7" s="254">
        <f>AVERAGE(D33:O33)</f>
        <v>620.82186252665656</v>
      </c>
      <c r="L7" s="255"/>
      <c r="M7" s="254">
        <f>AVERAGE(P33:X33)</f>
        <v>673.33604907233496</v>
      </c>
      <c r="N7" s="255"/>
      <c r="O7" s="390"/>
      <c r="P7" s="392"/>
      <c r="Q7" s="391"/>
      <c r="R7" s="392"/>
    </row>
    <row r="8" spans="2:34" ht="28.5" customHeight="1">
      <c r="B8" s="286"/>
      <c r="C8" s="250" t="s">
        <v>24</v>
      </c>
      <c r="D8" s="251"/>
      <c r="E8" s="248">
        <f>AVERAGE(D16:O16,D34:X34)</f>
        <v>0.88533156604045915</v>
      </c>
      <c r="F8" s="249" t="e">
        <f>AVERAGE(D16:K16,#REF!)</f>
        <v>#REF!</v>
      </c>
      <c r="G8" s="238">
        <f>AVERAGE(D16:K16)</f>
        <v>0.89110655958331131</v>
      </c>
      <c r="H8" s="239"/>
      <c r="I8" s="238">
        <f>AVERAGE(L16:O16)</f>
        <v>0.88598761810802007</v>
      </c>
      <c r="J8" s="239"/>
      <c r="K8" s="238">
        <f>AVERAGE(D34:O34)</f>
        <v>0.88295687368561526</v>
      </c>
      <c r="L8" s="239"/>
      <c r="M8" s="238">
        <f>AVERAGE(P34:X34)</f>
        <v>0.88166884402542678</v>
      </c>
      <c r="N8" s="239"/>
      <c r="O8" s="390"/>
      <c r="P8" s="392"/>
      <c r="Q8" s="391"/>
      <c r="R8" s="392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36" t="s">
        <v>26</v>
      </c>
      <c r="C11" s="237"/>
      <c r="D11" s="240" t="s">
        <v>27</v>
      </c>
      <c r="E11" s="241"/>
      <c r="F11" s="241"/>
      <c r="G11" s="241"/>
      <c r="H11" s="241"/>
      <c r="I11" s="241"/>
      <c r="J11" s="241"/>
      <c r="K11" s="241"/>
      <c r="L11" s="242" t="s">
        <v>28</v>
      </c>
      <c r="M11" s="243"/>
      <c r="N11" s="243"/>
      <c r="O11" s="244"/>
    </row>
    <row r="12" spans="2:34" ht="17.25" customHeight="1">
      <c r="B12" s="230" t="s">
        <v>29</v>
      </c>
      <c r="C12" s="231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1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X13" s="25"/>
      <c r="Y13" s="25"/>
      <c r="Z13" s="25"/>
      <c r="AA13" s="25"/>
      <c r="AB13" s="25"/>
      <c r="AC13" s="25"/>
      <c r="AD13" s="25"/>
      <c r="AE13" s="25"/>
    </row>
    <row r="14" spans="2:34" ht="40.15" customHeight="1">
      <c r="B14" s="233" t="s">
        <v>40</v>
      </c>
      <c r="C14" s="26" t="s">
        <v>41</v>
      </c>
      <c r="D14" s="27" t="s">
        <v>42</v>
      </c>
      <c r="E14" s="28">
        <v>81.818181818181813</v>
      </c>
      <c r="F14" s="28">
        <v>97.560975609756099</v>
      </c>
      <c r="G14" s="28">
        <v>86.956521739130437</v>
      </c>
      <c r="H14" s="28">
        <v>109.87654320987654</v>
      </c>
      <c r="I14" s="28">
        <v>600</v>
      </c>
      <c r="J14" s="28" t="s">
        <v>42</v>
      </c>
      <c r="K14" s="29" t="s">
        <v>42</v>
      </c>
      <c r="L14" s="27" t="s">
        <v>42</v>
      </c>
      <c r="M14" s="30">
        <v>101.2987012987013</v>
      </c>
      <c r="N14" s="28" t="s">
        <v>42</v>
      </c>
      <c r="O14" s="31">
        <v>90.909090909090907</v>
      </c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3"/>
      <c r="C15" s="33" t="s">
        <v>43</v>
      </c>
      <c r="D15" s="34" t="s">
        <v>42</v>
      </c>
      <c r="E15" s="35">
        <v>72.881594143949386</v>
      </c>
      <c r="F15" s="35">
        <v>86.446313493594417</v>
      </c>
      <c r="G15" s="35">
        <v>77.089688703977828</v>
      </c>
      <c r="H15" s="35">
        <v>97.474645258325268</v>
      </c>
      <c r="I15" s="35">
        <v>543.01369863013531</v>
      </c>
      <c r="J15" s="35" t="s">
        <v>42</v>
      </c>
      <c r="K15" s="36" t="s">
        <v>42</v>
      </c>
      <c r="L15" s="34" t="s">
        <v>42</v>
      </c>
      <c r="M15" s="37">
        <v>89.780686993131724</v>
      </c>
      <c r="N15" s="35" t="s">
        <v>42</v>
      </c>
      <c r="O15" s="38">
        <v>80.516246433729265</v>
      </c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33"/>
      <c r="C16" s="41" t="s">
        <v>44</v>
      </c>
      <c r="D16" s="42" t="s">
        <v>42</v>
      </c>
      <c r="E16" s="43">
        <f t="shared" ref="E16:I16" si="0">E15/E14</f>
        <v>0.8907750395371592</v>
      </c>
      <c r="F16" s="43">
        <f t="shared" si="0"/>
        <v>0.88607471330934273</v>
      </c>
      <c r="G16" s="43">
        <f t="shared" si="0"/>
        <v>0.88653142009574504</v>
      </c>
      <c r="H16" s="43">
        <f t="shared" si="0"/>
        <v>0.88712879392408384</v>
      </c>
      <c r="I16" s="43">
        <f t="shared" si="0"/>
        <v>0.90502283105022552</v>
      </c>
      <c r="J16" s="43" t="s">
        <v>42</v>
      </c>
      <c r="K16" s="44" t="s">
        <v>42</v>
      </c>
      <c r="L16" s="42" t="s">
        <v>42</v>
      </c>
      <c r="M16" s="45">
        <f t="shared" ref="M16" si="1">M15/M14</f>
        <v>0.88629652544501825</v>
      </c>
      <c r="N16" s="43" t="s">
        <v>42</v>
      </c>
      <c r="O16" s="46">
        <f t="shared" ref="O16" si="2">O15/O14</f>
        <v>0.88567871077102189</v>
      </c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32" t="s">
        <v>45</v>
      </c>
      <c r="C17" s="13" t="s">
        <v>46</v>
      </c>
      <c r="D17" s="47" t="s">
        <v>42</v>
      </c>
      <c r="E17" s="48">
        <v>0.20833333333333334</v>
      </c>
      <c r="F17" s="48">
        <v>0.25018518518518518</v>
      </c>
      <c r="G17" s="48">
        <v>0.25</v>
      </c>
      <c r="H17" s="48">
        <v>0.25</v>
      </c>
      <c r="I17" s="48">
        <v>0.31388888888888883</v>
      </c>
      <c r="J17" s="48" t="s">
        <v>42</v>
      </c>
      <c r="K17" s="48" t="s">
        <v>42</v>
      </c>
      <c r="L17" s="47" t="s">
        <v>42</v>
      </c>
      <c r="M17" s="49">
        <v>0.70865740740740746</v>
      </c>
      <c r="N17" s="48" t="s">
        <v>42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7" t="s">
        <v>42</v>
      </c>
      <c r="E18" s="48">
        <v>0.6694444444444444</v>
      </c>
      <c r="F18" s="48">
        <v>0.43892361111111111</v>
      </c>
      <c r="G18" s="48">
        <v>0.57638888888888884</v>
      </c>
      <c r="H18" s="48">
        <v>0.49246527777777777</v>
      </c>
      <c r="I18" s="48">
        <v>0.32656249999999998</v>
      </c>
      <c r="J18" s="48" t="s">
        <v>42</v>
      </c>
      <c r="K18" s="48" t="s">
        <v>42</v>
      </c>
      <c r="L18" s="47" t="s">
        <v>42</v>
      </c>
      <c r="M18" s="49">
        <v>0.87083333333333335</v>
      </c>
      <c r="N18" s="48" t="s">
        <v>42</v>
      </c>
      <c r="O18" s="50">
        <v>0.89583333333333337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4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9"/>
      <c r="R19" s="9"/>
      <c r="S19" s="9"/>
      <c r="T19" s="9"/>
      <c r="U19" s="9"/>
      <c r="V19" s="9"/>
      <c r="W19" s="9"/>
      <c r="X19" s="9"/>
      <c r="Y19" s="9"/>
      <c r="Z19" s="192"/>
      <c r="AA19" s="192"/>
      <c r="AB19" s="192"/>
      <c r="AC19" s="192"/>
      <c r="AD19" s="192"/>
      <c r="AE19" s="192"/>
      <c r="AF19" s="192"/>
      <c r="AG19" s="192"/>
      <c r="AH19" s="192"/>
      <c r="AI19" s="192"/>
      <c r="AJ19" s="192"/>
      <c r="AK19" s="192"/>
      <c r="AL19" s="192"/>
      <c r="AM19" s="192"/>
      <c r="AN19" s="192"/>
      <c r="AO19" s="25"/>
      <c r="AP19" s="25"/>
      <c r="AQ19" s="25"/>
      <c r="AR19" s="25"/>
    </row>
    <row r="20" spans="2:44" ht="17.25" customHeight="1">
      <c r="B20" s="235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9"/>
      <c r="R20" s="9"/>
      <c r="S20" s="9"/>
      <c r="T20" s="9"/>
      <c r="U20" s="9"/>
      <c r="V20" s="9"/>
      <c r="W20" s="9"/>
      <c r="X20" s="9"/>
      <c r="Y20" s="9"/>
      <c r="Z20" s="192"/>
      <c r="AA20" s="192"/>
      <c r="AB20" s="192"/>
      <c r="AC20" s="192"/>
      <c r="AD20" s="192"/>
      <c r="AE20" s="192"/>
      <c r="AF20" s="192"/>
      <c r="AG20" s="192"/>
      <c r="AH20" s="192"/>
      <c r="AI20" s="192"/>
      <c r="AJ20" s="192"/>
      <c r="AK20" s="192"/>
      <c r="AL20" s="192"/>
      <c r="AM20" s="192"/>
      <c r="AN20" s="192"/>
      <c r="AO20" s="25"/>
      <c r="AP20" s="25"/>
      <c r="AQ20" s="25"/>
      <c r="AR20" s="25"/>
    </row>
    <row r="21" spans="2:44" ht="17.25" customHeight="1">
      <c r="B21" s="234" t="s">
        <v>51</v>
      </c>
      <c r="C21" s="51" t="s">
        <v>49</v>
      </c>
      <c r="D21" s="54"/>
      <c r="E21" s="52">
        <v>15</v>
      </c>
      <c r="F21" s="52">
        <v>5</v>
      </c>
      <c r="G21" s="52">
        <v>9</v>
      </c>
      <c r="H21" s="52">
        <v>9</v>
      </c>
      <c r="I21" s="52"/>
      <c r="J21" s="52"/>
      <c r="K21" s="53"/>
      <c r="L21" s="54"/>
      <c r="M21" s="55">
        <v>5</v>
      </c>
      <c r="N21" s="52"/>
      <c r="O21" s="56">
        <v>5</v>
      </c>
      <c r="Q21" s="9"/>
      <c r="R21" s="9"/>
      <c r="S21" s="9"/>
      <c r="T21" s="9"/>
      <c r="U21" s="9"/>
      <c r="V21" s="9"/>
      <c r="W21" s="9"/>
      <c r="X21" s="9"/>
      <c r="Y21" s="9"/>
      <c r="Z21" s="192"/>
      <c r="AA21" s="192"/>
      <c r="AB21" s="192"/>
      <c r="AC21" s="192"/>
      <c r="AD21" s="192"/>
      <c r="AE21" s="192"/>
      <c r="AF21" s="192"/>
      <c r="AG21" s="192"/>
      <c r="AH21" s="192"/>
      <c r="AI21" s="192"/>
      <c r="AJ21" s="192"/>
      <c r="AK21" s="192"/>
      <c r="AL21" s="192"/>
      <c r="AM21" s="192"/>
      <c r="AN21" s="192"/>
      <c r="AO21" s="25"/>
      <c r="AP21" s="25"/>
      <c r="AQ21" s="25"/>
      <c r="AR21" s="25"/>
    </row>
    <row r="22" spans="2:44" ht="17.25" customHeight="1">
      <c r="B22" s="235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U22" s="9"/>
      <c r="V22" s="9"/>
      <c r="W22" s="9"/>
      <c r="X22" s="9"/>
      <c r="Y22" s="9"/>
      <c r="Z22" s="192"/>
      <c r="AA22" s="192"/>
      <c r="AB22" s="192"/>
      <c r="AC22" s="192"/>
      <c r="AD22" s="192"/>
      <c r="AE22" s="192"/>
      <c r="AF22" s="192"/>
      <c r="AG22" s="192"/>
      <c r="AH22" s="192"/>
      <c r="AI22" s="192"/>
      <c r="AJ22" s="192"/>
      <c r="AK22" s="192"/>
      <c r="AL22" s="192"/>
      <c r="AM22" s="192"/>
      <c r="AN22" s="192"/>
      <c r="AO22" s="25"/>
      <c r="AP22" s="25"/>
      <c r="AQ22" s="25"/>
      <c r="AR22" s="25"/>
    </row>
    <row r="23" spans="2:44" ht="17.25" customHeight="1">
      <c r="B23" s="230" t="s">
        <v>53</v>
      </c>
      <c r="C23" s="231"/>
      <c r="D23" s="57" t="s">
        <v>42</v>
      </c>
      <c r="E23" s="58">
        <v>22</v>
      </c>
      <c r="F23" s="58">
        <v>20.5</v>
      </c>
      <c r="G23" s="58">
        <v>23</v>
      </c>
      <c r="H23" s="58">
        <v>20.25</v>
      </c>
      <c r="I23" s="58">
        <v>6</v>
      </c>
      <c r="J23" s="58" t="s">
        <v>42</v>
      </c>
      <c r="K23" s="59" t="s">
        <v>42</v>
      </c>
      <c r="L23" s="57" t="s">
        <v>42</v>
      </c>
      <c r="M23" s="60">
        <v>19.25</v>
      </c>
      <c r="N23" s="58" t="s">
        <v>42</v>
      </c>
      <c r="O23" s="61">
        <v>22</v>
      </c>
      <c r="W23" s="192"/>
    </row>
    <row r="24" spans="2:44" ht="17.25" customHeight="1">
      <c r="B24" s="220" t="s">
        <v>54</v>
      </c>
      <c r="C24" s="221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20" t="s">
        <v>59</v>
      </c>
      <c r="C25" s="221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22" t="s">
        <v>60</v>
      </c>
      <c r="C26" s="223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36" t="s">
        <v>26</v>
      </c>
      <c r="C29" s="237"/>
      <c r="D29" s="224" t="s">
        <v>64</v>
      </c>
      <c r="E29" s="225"/>
      <c r="F29" s="225"/>
      <c r="G29" s="225"/>
      <c r="H29" s="225"/>
      <c r="I29" s="225"/>
      <c r="J29" s="225"/>
      <c r="K29" s="225"/>
      <c r="L29" s="225"/>
      <c r="M29" s="225"/>
      <c r="N29" s="225"/>
      <c r="O29" s="226"/>
      <c r="P29" s="227" t="s">
        <v>65</v>
      </c>
      <c r="Q29" s="228"/>
      <c r="R29" s="228"/>
      <c r="S29" s="228"/>
      <c r="T29" s="228"/>
      <c r="U29" s="228"/>
      <c r="V29" s="228"/>
      <c r="W29" s="228"/>
      <c r="X29" s="229"/>
    </row>
    <row r="30" spans="2:44" ht="17.25" customHeight="1">
      <c r="B30" s="230" t="s">
        <v>29</v>
      </c>
      <c r="C30" s="231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30"/>
      <c r="C31" s="231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33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248.66666666666669</v>
      </c>
      <c r="H32" s="28">
        <v>433.33333333333331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1150</v>
      </c>
      <c r="O32" s="28">
        <v>860</v>
      </c>
      <c r="P32" s="27">
        <v>252.63157894736841</v>
      </c>
      <c r="Q32" s="28" t="s">
        <v>42</v>
      </c>
      <c r="R32" s="28" t="s">
        <v>42</v>
      </c>
      <c r="S32" s="28" t="s">
        <v>42</v>
      </c>
      <c r="T32" s="28">
        <v>715.38461538461547</v>
      </c>
      <c r="U32" s="28" t="s">
        <v>42</v>
      </c>
      <c r="V32" s="28">
        <v>825</v>
      </c>
      <c r="W32" s="28">
        <v>969.23076923076928</v>
      </c>
      <c r="X32" s="31">
        <v>1050</v>
      </c>
    </row>
    <row r="33" spans="2:24" ht="39.6" customHeight="1">
      <c r="B33" s="233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217.11988567320077</v>
      </c>
      <c r="H33" s="35">
        <v>386.24835675127702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735.08654234331766</v>
      </c>
      <c r="N33" s="35">
        <v>1001.941964638028</v>
      </c>
      <c r="O33" s="35">
        <v>763.71256322745933</v>
      </c>
      <c r="P33" s="34">
        <v>219.34680230352254</v>
      </c>
      <c r="Q33" s="35" t="s">
        <v>42</v>
      </c>
      <c r="R33" s="35" t="s">
        <v>42</v>
      </c>
      <c r="S33" s="35" t="s">
        <v>42</v>
      </c>
      <c r="T33" s="35">
        <v>635.46948425402854</v>
      </c>
      <c r="U33" s="35" t="s">
        <v>42</v>
      </c>
      <c r="V33" s="35">
        <v>736.72328445114158</v>
      </c>
      <c r="W33" s="35">
        <v>859.29098846842123</v>
      </c>
      <c r="X33" s="38">
        <v>915.8496858845607</v>
      </c>
    </row>
    <row r="34" spans="2:24" ht="40.15" customHeight="1">
      <c r="B34" s="233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0.87313626946327383</v>
      </c>
      <c r="H34" s="43">
        <f>H33/H32</f>
        <v>0.89134236173371628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0.89101399071917298</v>
      </c>
      <c r="N34" s="43">
        <f>N33/N32</f>
        <v>0.87125388229393741</v>
      </c>
      <c r="O34" s="43">
        <f>O33/O32</f>
        <v>0.88803786421797593</v>
      </c>
      <c r="P34" s="42">
        <f>P33/P32</f>
        <v>0.86824775911811003</v>
      </c>
      <c r="Q34" s="43" t="s">
        <v>42</v>
      </c>
      <c r="R34" s="43" t="s">
        <v>42</v>
      </c>
      <c r="S34" s="43" t="s">
        <v>42</v>
      </c>
      <c r="T34" s="43">
        <f>T33/T32</f>
        <v>0.88829067691423336</v>
      </c>
      <c r="U34" s="43" t="s">
        <v>42</v>
      </c>
      <c r="V34" s="43">
        <f>V33/V32</f>
        <v>0.89299792054683824</v>
      </c>
      <c r="W34" s="43">
        <f>W33/W32</f>
        <v>0.88657006746741873</v>
      </c>
      <c r="X34" s="46">
        <f>X33/X32</f>
        <v>0.87223779608053398</v>
      </c>
    </row>
    <row r="35" spans="2:24" ht="17.25" customHeight="1">
      <c r="B35" s="232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0.32986111111111105</v>
      </c>
      <c r="H35" s="48">
        <v>0.25019675925925927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0.20833333333333334</v>
      </c>
      <c r="N35" s="48">
        <v>0.20859953703703704</v>
      </c>
      <c r="O35" s="48">
        <v>0.25012731481481482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>
        <v>0.70840277777777783</v>
      </c>
      <c r="U35" s="48" t="s">
        <v>42</v>
      </c>
      <c r="V35" s="48">
        <v>0.70833333333333337</v>
      </c>
      <c r="W35" s="48">
        <v>0.70854166666666663</v>
      </c>
      <c r="X35" s="50">
        <v>0.70856481481481481</v>
      </c>
    </row>
    <row r="36" spans="2:24" ht="17.25" customHeight="1">
      <c r="B36" s="230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0.55637731481481478</v>
      </c>
      <c r="H36" s="48">
        <v>0.29609953703703706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0.45763888888888887</v>
      </c>
      <c r="N36" s="48">
        <v>0.44930555555555557</v>
      </c>
      <c r="O36" s="48">
        <v>0.39934027777777775</v>
      </c>
      <c r="P36" s="47">
        <v>0.81052083333333336</v>
      </c>
      <c r="Q36" s="48" t="s">
        <v>42</v>
      </c>
      <c r="R36" s="48" t="s">
        <v>42</v>
      </c>
      <c r="S36" s="48" t="s">
        <v>42</v>
      </c>
      <c r="T36" s="48">
        <v>0.87847222222222221</v>
      </c>
      <c r="U36" s="48" t="s">
        <v>42</v>
      </c>
      <c r="V36" s="48">
        <v>0.89236111111111116</v>
      </c>
      <c r="W36" s="48">
        <v>1.0031018518518517</v>
      </c>
      <c r="X36" s="50">
        <v>1.0022106481481481</v>
      </c>
    </row>
    <row r="37" spans="2:24" ht="17.25" customHeight="1">
      <c r="B37" s="230" t="s">
        <v>53</v>
      </c>
      <c r="C37" s="231"/>
      <c r="D37" s="58" t="s">
        <v>42</v>
      </c>
      <c r="E37" s="58" t="s">
        <v>42</v>
      </c>
      <c r="F37" s="58" t="s">
        <v>42</v>
      </c>
      <c r="G37" s="58">
        <v>12.5</v>
      </c>
      <c r="H37" s="58">
        <v>6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4</v>
      </c>
      <c r="N37" s="58">
        <v>3</v>
      </c>
      <c r="O37" s="58">
        <v>3.75</v>
      </c>
      <c r="P37" s="57">
        <v>14.25</v>
      </c>
      <c r="Q37" s="58" t="s">
        <v>42</v>
      </c>
      <c r="R37" s="58" t="s">
        <v>42</v>
      </c>
      <c r="S37" s="58" t="s">
        <v>42</v>
      </c>
      <c r="T37" s="58">
        <v>4.333333333333333</v>
      </c>
      <c r="U37" s="48" t="s">
        <v>42</v>
      </c>
      <c r="V37" s="58">
        <v>4</v>
      </c>
      <c r="W37" s="58">
        <v>3.25</v>
      </c>
      <c r="X37" s="61">
        <v>3.3333333333333335</v>
      </c>
    </row>
    <row r="38" spans="2:24" ht="17.25" customHeight="1">
      <c r="B38" s="220" t="s">
        <v>54</v>
      </c>
      <c r="C38" s="221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20" t="s">
        <v>59</v>
      </c>
      <c r="C39" s="221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22" t="s">
        <v>60</v>
      </c>
      <c r="C40" s="223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61681-59F3-4E95-8EA7-96EB12FEFCC8}">
  <sheetPr>
    <tabColor theme="9" tint="0.59999389629810485"/>
    <pageSetUpPr fitToPage="1"/>
  </sheetPr>
  <dimension ref="A1:AC188"/>
  <sheetViews>
    <sheetView zoomScale="85" zoomScaleNormal="85" workbookViewId="0">
      <pane ySplit="4" topLeftCell="A5" activePane="bottomLeft" state="frozen"/>
      <selection activeCell="O43" sqref="O43"/>
      <selection pane="bottomLeft" activeCell="C39" sqref="C39:D39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SUM(F5:F174)</f>
        <v>112362</v>
      </c>
      <c r="E1" s="88" t="s">
        <v>3</v>
      </c>
      <c r="F1" s="89">
        <f>SUM(G5:G174)</f>
        <v>2228923.09</v>
      </c>
      <c r="G1" s="90" t="s">
        <v>84</v>
      </c>
      <c r="H1" s="91">
        <f>L21+L38+L55+L72+L89+L106+L123+L140+L157+L174</f>
        <v>58.416666666666671</v>
      </c>
      <c r="I1" s="345" t="s">
        <v>85</v>
      </c>
      <c r="J1" s="341"/>
      <c r="K1" s="361"/>
      <c r="L1" s="365" t="s">
        <v>86</v>
      </c>
      <c r="M1" s="366"/>
      <c r="N1" s="367"/>
      <c r="O1" s="341" t="s">
        <v>87</v>
      </c>
      <c r="P1" s="341"/>
      <c r="Q1" s="341"/>
      <c r="R1" s="342"/>
      <c r="S1" s="345" t="s">
        <v>88</v>
      </c>
      <c r="T1" s="341"/>
      <c r="U1" s="341"/>
      <c r="V1" s="341"/>
      <c r="W1" s="341"/>
      <c r="X1" s="342"/>
      <c r="Y1" s="341" t="s">
        <v>89</v>
      </c>
      <c r="Z1" s="341"/>
      <c r="AA1" s="345" t="s">
        <v>90</v>
      </c>
      <c r="AB1" s="347"/>
      <c r="AC1" s="348"/>
    </row>
    <row r="2" spans="1:29" ht="26.25" customHeight="1" thickBot="1">
      <c r="A2" s="354">
        <v>46026</v>
      </c>
      <c r="B2" s="355"/>
      <c r="C2" s="92" t="s">
        <v>40</v>
      </c>
      <c r="D2" s="93">
        <f>AVERAGE(N21,N38,N55,N72,N89,N106,N123,N140,N157,N174)</f>
        <v>647.0789557994957</v>
      </c>
      <c r="E2" s="93" t="s">
        <v>91</v>
      </c>
      <c r="F2" s="94">
        <f>F1/D1</f>
        <v>19.836983054769405</v>
      </c>
      <c r="G2" s="95" t="s">
        <v>92</v>
      </c>
      <c r="H2" s="96">
        <f>COUNT(H5:H174)</f>
        <v>3</v>
      </c>
      <c r="I2" s="362"/>
      <c r="J2" s="363"/>
      <c r="K2" s="364"/>
      <c r="L2" s="368"/>
      <c r="M2" s="343"/>
      <c r="N2" s="369"/>
      <c r="O2" s="343"/>
      <c r="P2" s="343"/>
      <c r="Q2" s="343"/>
      <c r="R2" s="344"/>
      <c r="S2" s="346"/>
      <c r="T2" s="343"/>
      <c r="U2" s="343"/>
      <c r="V2" s="343"/>
      <c r="W2" s="343"/>
      <c r="X2" s="344"/>
      <c r="Y2" s="343"/>
      <c r="Z2" s="343"/>
      <c r="AA2" s="349"/>
      <c r="AB2" s="350"/>
      <c r="AC2" s="351"/>
    </row>
    <row r="3" spans="1:29" ht="23.25" customHeight="1">
      <c r="A3" s="356" t="s">
        <v>93</v>
      </c>
      <c r="B3" s="358" t="s">
        <v>94</v>
      </c>
      <c r="C3" s="315" t="s">
        <v>95</v>
      </c>
      <c r="D3" s="315"/>
      <c r="E3" s="337" t="s">
        <v>96</v>
      </c>
      <c r="F3" s="315" t="s">
        <v>97</v>
      </c>
      <c r="G3" s="337" t="s">
        <v>98</v>
      </c>
      <c r="H3" s="339" t="s">
        <v>99</v>
      </c>
      <c r="I3" s="329" t="s">
        <v>100</v>
      </c>
      <c r="J3" s="325" t="s">
        <v>101</v>
      </c>
      <c r="K3" s="327" t="s">
        <v>40</v>
      </c>
      <c r="L3" s="352" t="s">
        <v>100</v>
      </c>
      <c r="M3" s="325" t="s">
        <v>101</v>
      </c>
      <c r="N3" s="327" t="s">
        <v>40</v>
      </c>
      <c r="O3" s="329" t="s">
        <v>100</v>
      </c>
      <c r="P3" s="331" t="s">
        <v>40</v>
      </c>
      <c r="Q3" s="333" t="s">
        <v>102</v>
      </c>
      <c r="R3" s="335" t="s">
        <v>103</v>
      </c>
      <c r="S3" s="314" t="s">
        <v>104</v>
      </c>
      <c r="T3" s="315"/>
      <c r="U3" s="316" t="s">
        <v>105</v>
      </c>
      <c r="V3" s="316" t="s">
        <v>106</v>
      </c>
      <c r="W3" s="315" t="s">
        <v>107</v>
      </c>
      <c r="X3" s="318"/>
      <c r="Y3" s="319" t="s">
        <v>108</v>
      </c>
      <c r="Z3" s="320"/>
      <c r="AA3" s="323" t="s">
        <v>101</v>
      </c>
      <c r="AB3" s="370" t="s">
        <v>102</v>
      </c>
      <c r="AC3" s="372" t="s">
        <v>109</v>
      </c>
    </row>
    <row r="4" spans="1:29" ht="17.25" customHeight="1" thickBot="1">
      <c r="A4" s="357"/>
      <c r="B4" s="359"/>
      <c r="C4" s="360"/>
      <c r="D4" s="360"/>
      <c r="E4" s="338"/>
      <c r="F4" s="360"/>
      <c r="G4" s="338"/>
      <c r="H4" s="340"/>
      <c r="I4" s="330"/>
      <c r="J4" s="326"/>
      <c r="K4" s="328"/>
      <c r="L4" s="353"/>
      <c r="M4" s="326"/>
      <c r="N4" s="328"/>
      <c r="O4" s="330"/>
      <c r="P4" s="332"/>
      <c r="Q4" s="334"/>
      <c r="R4" s="336"/>
      <c r="S4" s="68" t="s">
        <v>110</v>
      </c>
      <c r="T4" s="99" t="s">
        <v>111</v>
      </c>
      <c r="U4" s="317"/>
      <c r="V4" s="317"/>
      <c r="W4" s="99" t="s">
        <v>112</v>
      </c>
      <c r="X4" s="69" t="s">
        <v>113</v>
      </c>
      <c r="Y4" s="321"/>
      <c r="Z4" s="322"/>
      <c r="AA4" s="324"/>
      <c r="AB4" s="371"/>
      <c r="AC4" s="373"/>
    </row>
    <row r="5" spans="1:29" ht="15.75" customHeight="1">
      <c r="A5" s="311" t="s">
        <v>118</v>
      </c>
      <c r="B5" s="100" t="s">
        <v>114</v>
      </c>
      <c r="C5" s="304" t="s">
        <v>125</v>
      </c>
      <c r="D5" s="305"/>
      <c r="E5" s="101">
        <v>19.7</v>
      </c>
      <c r="F5" s="102">
        <v>1139</v>
      </c>
      <c r="G5" s="103">
        <f t="shared" ref="G5:G10" si="0">E5*F5</f>
        <v>22438.3</v>
      </c>
      <c r="H5" s="26"/>
      <c r="I5" s="104">
        <v>6</v>
      </c>
      <c r="J5" s="105">
        <v>2500</v>
      </c>
      <c r="K5" s="106">
        <f t="shared" ref="K5:K10" si="1">J5/I5</f>
        <v>416.66666666666669</v>
      </c>
      <c r="L5" s="107">
        <v>6</v>
      </c>
      <c r="M5" s="105">
        <f t="shared" ref="M5:M10" si="2">F5/V5*60</f>
        <v>2255.4455445544477</v>
      </c>
      <c r="N5" s="106">
        <f t="shared" ref="N5:N10" si="3">M5/L5</f>
        <v>375.90759075907459</v>
      </c>
      <c r="O5" s="108">
        <f t="shared" ref="O5:O10" si="4">L5-I5</f>
        <v>0</v>
      </c>
      <c r="P5" s="109">
        <f t="shared" ref="P5:P10" si="5">N5-K5</f>
        <v>-40.759075907592091</v>
      </c>
      <c r="Q5" s="110">
        <f t="shared" ref="Q5:Q10" si="6">N5/K5</f>
        <v>0.90217821782177898</v>
      </c>
      <c r="R5" s="306">
        <f>Q21</f>
        <v>0.87313626946327383</v>
      </c>
      <c r="S5" s="47">
        <v>0.32986111111111105</v>
      </c>
      <c r="T5" s="48">
        <v>0.35090277777777779</v>
      </c>
      <c r="U5" s="111">
        <v>4.7499999999999432</v>
      </c>
      <c r="V5" s="112">
        <v>30.3000000000001</v>
      </c>
      <c r="W5" s="113"/>
      <c r="X5" s="116"/>
      <c r="Y5" s="309"/>
      <c r="Z5" s="310"/>
      <c r="AA5" s="115">
        <f t="shared" ref="AA5:AA10" si="7">M5-J5</f>
        <v>-244.55445544555232</v>
      </c>
      <c r="AB5" s="156">
        <f t="shared" ref="AB5:AB10" si="8">M5/J5</f>
        <v>0.90217821782177909</v>
      </c>
      <c r="AC5" s="290">
        <f>AB21</f>
        <v>0.87313626946327383</v>
      </c>
    </row>
    <row r="6" spans="1:29" ht="15.75" customHeight="1">
      <c r="A6" s="312"/>
      <c r="B6" s="100" t="s">
        <v>114</v>
      </c>
      <c r="C6" s="293" t="s">
        <v>115</v>
      </c>
      <c r="D6" s="294"/>
      <c r="E6" s="101">
        <v>29.85</v>
      </c>
      <c r="F6" s="102">
        <v>2228</v>
      </c>
      <c r="G6" s="103">
        <f t="shared" si="0"/>
        <v>66505.8</v>
      </c>
      <c r="H6" s="26"/>
      <c r="I6" s="104">
        <v>17</v>
      </c>
      <c r="J6" s="105">
        <v>3600</v>
      </c>
      <c r="K6" s="106">
        <f t="shared" si="1"/>
        <v>211.76470588235293</v>
      </c>
      <c r="L6" s="107">
        <v>17</v>
      </c>
      <c r="M6" s="105">
        <f t="shared" si="2"/>
        <v>3118.5069984447891</v>
      </c>
      <c r="N6" s="106">
        <f t="shared" si="3"/>
        <v>183.44158814381112</v>
      </c>
      <c r="O6" s="108">
        <f t="shared" si="4"/>
        <v>0</v>
      </c>
      <c r="P6" s="109">
        <f t="shared" si="5"/>
        <v>-28.323117738541811</v>
      </c>
      <c r="Q6" s="110">
        <f t="shared" si="6"/>
        <v>0.86625194401244143</v>
      </c>
      <c r="R6" s="307"/>
      <c r="S6" s="47">
        <v>0.35425925925925927</v>
      </c>
      <c r="T6" s="48">
        <v>0.3840277777777778</v>
      </c>
      <c r="U6" s="111">
        <v>4.8333333333333428</v>
      </c>
      <c r="V6" s="112">
        <v>42.866666666666681</v>
      </c>
      <c r="W6" s="113"/>
      <c r="X6" s="116"/>
      <c r="Y6" s="295"/>
      <c r="Z6" s="296"/>
      <c r="AA6" s="117">
        <f t="shared" si="7"/>
        <v>-481.49300155521087</v>
      </c>
      <c r="AB6" s="110">
        <f t="shared" si="8"/>
        <v>0.86625194401244143</v>
      </c>
      <c r="AC6" s="291"/>
    </row>
    <row r="7" spans="1:29" ht="15.75" customHeight="1">
      <c r="A7" s="312"/>
      <c r="B7" s="100" t="s">
        <v>114</v>
      </c>
      <c r="C7" s="293" t="s">
        <v>116</v>
      </c>
      <c r="D7" s="294"/>
      <c r="E7" s="101">
        <v>29.52</v>
      </c>
      <c r="F7" s="102">
        <v>2092</v>
      </c>
      <c r="G7" s="103">
        <f t="shared" si="0"/>
        <v>61755.839999999997</v>
      </c>
      <c r="H7" s="26"/>
      <c r="I7" s="104">
        <v>17</v>
      </c>
      <c r="J7" s="105">
        <v>3600</v>
      </c>
      <c r="K7" s="106">
        <f t="shared" si="1"/>
        <v>211.76470588235293</v>
      </c>
      <c r="L7" s="107">
        <v>17</v>
      </c>
      <c r="M7" s="105">
        <f t="shared" si="2"/>
        <v>3117.2185430463574</v>
      </c>
      <c r="N7" s="106">
        <f t="shared" si="3"/>
        <v>183.36579664978572</v>
      </c>
      <c r="O7" s="108">
        <f t="shared" si="4"/>
        <v>0</v>
      </c>
      <c r="P7" s="109">
        <f t="shared" si="5"/>
        <v>-28.398909232567206</v>
      </c>
      <c r="Q7" s="110">
        <f t="shared" si="6"/>
        <v>0.86589403973509926</v>
      </c>
      <c r="R7" s="307"/>
      <c r="S7" s="47">
        <v>0.38750000000000001</v>
      </c>
      <c r="T7" s="48">
        <v>0.41546296296296298</v>
      </c>
      <c r="U7" s="111">
        <v>4.9999999999999822</v>
      </c>
      <c r="V7" s="112">
        <v>40.266666666666673</v>
      </c>
      <c r="W7" s="113"/>
      <c r="X7" s="116"/>
      <c r="Y7" s="295"/>
      <c r="Z7" s="296"/>
      <c r="AA7" s="117">
        <f t="shared" si="7"/>
        <v>-482.78145695364265</v>
      </c>
      <c r="AB7" s="110">
        <f t="shared" si="8"/>
        <v>0.86589403973509926</v>
      </c>
      <c r="AC7" s="291"/>
    </row>
    <row r="8" spans="1:29" ht="15.75" customHeight="1">
      <c r="A8" s="312"/>
      <c r="B8" s="100" t="s">
        <v>120</v>
      </c>
      <c r="C8" s="293" t="s">
        <v>121</v>
      </c>
      <c r="D8" s="294"/>
      <c r="E8" s="101">
        <v>28.57</v>
      </c>
      <c r="F8" s="102">
        <v>2570</v>
      </c>
      <c r="G8" s="103">
        <f t="shared" si="0"/>
        <v>73424.899999999994</v>
      </c>
      <c r="H8" s="13"/>
      <c r="I8" s="104">
        <v>12</v>
      </c>
      <c r="J8" s="105">
        <v>3600</v>
      </c>
      <c r="K8" s="106">
        <f t="shared" si="1"/>
        <v>300</v>
      </c>
      <c r="L8" s="118">
        <v>12</v>
      </c>
      <c r="M8" s="105">
        <f t="shared" si="2"/>
        <v>3110.9616677874901</v>
      </c>
      <c r="N8" s="106">
        <f t="shared" si="3"/>
        <v>259.24680564895749</v>
      </c>
      <c r="O8" s="108">
        <f t="shared" si="4"/>
        <v>0</v>
      </c>
      <c r="P8" s="109">
        <f t="shared" si="5"/>
        <v>-40.753194351042509</v>
      </c>
      <c r="Q8" s="110">
        <f t="shared" si="6"/>
        <v>0.86415601882985826</v>
      </c>
      <c r="R8" s="307"/>
      <c r="S8" s="47">
        <v>0.41974537037037035</v>
      </c>
      <c r="T8" s="48">
        <v>0.45416666666666666</v>
      </c>
      <c r="U8" s="111">
        <v>6.1666666666666181</v>
      </c>
      <c r="V8" s="112">
        <v>49.566666666666691</v>
      </c>
      <c r="W8" s="113"/>
      <c r="X8" s="116"/>
      <c r="Y8" s="295"/>
      <c r="Z8" s="296"/>
      <c r="AA8" s="117">
        <f t="shared" si="7"/>
        <v>-489.03833221250989</v>
      </c>
      <c r="AB8" s="110">
        <f t="shared" si="8"/>
        <v>0.86415601882985837</v>
      </c>
      <c r="AC8" s="291"/>
    </row>
    <row r="9" spans="1:29" ht="15.75" customHeight="1">
      <c r="A9" s="312"/>
      <c r="B9" s="100" t="s">
        <v>114</v>
      </c>
      <c r="C9" s="293" t="s">
        <v>119</v>
      </c>
      <c r="D9" s="294"/>
      <c r="E9" s="101">
        <v>25.64</v>
      </c>
      <c r="F9" s="102">
        <v>1461</v>
      </c>
      <c r="G9" s="121">
        <f t="shared" si="0"/>
        <v>37460.04</v>
      </c>
      <c r="H9" s="122"/>
      <c r="I9" s="104">
        <v>11</v>
      </c>
      <c r="J9" s="105">
        <v>3600</v>
      </c>
      <c r="K9" s="106">
        <f t="shared" si="1"/>
        <v>327.27272727272725</v>
      </c>
      <c r="L9" s="107">
        <v>11</v>
      </c>
      <c r="M9" s="105">
        <f t="shared" si="2"/>
        <v>3149.4610778443102</v>
      </c>
      <c r="N9" s="106">
        <f t="shared" si="3"/>
        <v>286.31464344039182</v>
      </c>
      <c r="O9" s="108">
        <f t="shared" si="4"/>
        <v>0</v>
      </c>
      <c r="P9" s="109">
        <f t="shared" si="5"/>
        <v>-40.958083832335433</v>
      </c>
      <c r="Q9" s="110">
        <f t="shared" si="6"/>
        <v>0.8748502994011973</v>
      </c>
      <c r="R9" s="307"/>
      <c r="S9" s="47">
        <v>0.45775462962962965</v>
      </c>
      <c r="T9" s="48">
        <v>0.47708333333333336</v>
      </c>
      <c r="U9" s="111">
        <v>5.1666666666667016</v>
      </c>
      <c r="V9" s="112">
        <v>27.833333333333343</v>
      </c>
      <c r="W9" s="113">
        <v>0.47708333333333336</v>
      </c>
      <c r="X9" s="116">
        <v>0.51597222222222228</v>
      </c>
      <c r="Y9" s="295"/>
      <c r="Z9" s="296"/>
      <c r="AA9" s="117">
        <f t="shared" si="7"/>
        <v>-450.53892215568976</v>
      </c>
      <c r="AB9" s="110">
        <f t="shared" si="8"/>
        <v>0.8748502994011973</v>
      </c>
      <c r="AC9" s="291"/>
    </row>
    <row r="10" spans="1:29" ht="15.75" customHeight="1">
      <c r="A10" s="312"/>
      <c r="B10" s="100" t="s">
        <v>114</v>
      </c>
      <c r="C10" s="293" t="s">
        <v>219</v>
      </c>
      <c r="D10" s="294"/>
      <c r="E10" s="101">
        <v>30.95</v>
      </c>
      <c r="F10" s="102">
        <v>1486</v>
      </c>
      <c r="G10" s="121">
        <f t="shared" si="0"/>
        <v>45991.7</v>
      </c>
      <c r="H10" s="62"/>
      <c r="I10" s="104">
        <v>12</v>
      </c>
      <c r="J10" s="105">
        <v>1750</v>
      </c>
      <c r="K10" s="106">
        <f t="shared" si="1"/>
        <v>145.83333333333334</v>
      </c>
      <c r="L10" s="118">
        <v>12</v>
      </c>
      <c r="M10" s="105">
        <f t="shared" si="2"/>
        <v>1532.3975938126644</v>
      </c>
      <c r="N10" s="106">
        <f t="shared" si="3"/>
        <v>127.69979948438869</v>
      </c>
      <c r="O10" s="123">
        <f t="shared" si="4"/>
        <v>0</v>
      </c>
      <c r="P10" s="124">
        <f t="shared" si="5"/>
        <v>-18.133533848944651</v>
      </c>
      <c r="Q10" s="125">
        <f t="shared" si="6"/>
        <v>0.87565576789295096</v>
      </c>
      <c r="R10" s="307"/>
      <c r="S10" s="47">
        <v>0.51597222222222228</v>
      </c>
      <c r="T10" s="48">
        <v>0.55637731481481478</v>
      </c>
      <c r="U10" s="111">
        <v>56.000000000000043</v>
      </c>
      <c r="V10" s="112">
        <v>58.183333333333209</v>
      </c>
      <c r="W10" s="113"/>
      <c r="X10" s="116"/>
      <c r="Y10" s="295"/>
      <c r="Z10" s="296"/>
      <c r="AA10" s="117">
        <f t="shared" si="7"/>
        <v>-217.60240618733565</v>
      </c>
      <c r="AB10" s="110">
        <f t="shared" si="8"/>
        <v>0.87565576789295108</v>
      </c>
      <c r="AC10" s="291"/>
    </row>
    <row r="11" spans="1:29" ht="15.75" customHeight="1">
      <c r="A11" s="312"/>
      <c r="B11" s="100"/>
      <c r="C11" s="293"/>
      <c r="D11" s="294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307"/>
      <c r="S11" s="47"/>
      <c r="T11" s="48"/>
      <c r="U11" s="111"/>
      <c r="V11" s="112"/>
      <c r="W11" s="113"/>
      <c r="X11" s="116"/>
      <c r="Y11" s="295"/>
      <c r="Z11" s="296"/>
      <c r="AA11" s="117"/>
      <c r="AB11" s="110"/>
      <c r="AC11" s="291"/>
    </row>
    <row r="12" spans="1:29" ht="15.75" customHeight="1">
      <c r="A12" s="312"/>
      <c r="B12" s="100"/>
      <c r="C12" s="293"/>
      <c r="D12" s="294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07"/>
      <c r="S12" s="47"/>
      <c r="T12" s="48"/>
      <c r="U12" s="111"/>
      <c r="V12" s="112"/>
      <c r="W12" s="113"/>
      <c r="X12" s="127"/>
      <c r="Y12" s="295"/>
      <c r="Z12" s="296"/>
      <c r="AA12" s="117"/>
      <c r="AB12" s="110"/>
      <c r="AC12" s="291"/>
    </row>
    <row r="13" spans="1:29" ht="15.75" customHeight="1">
      <c r="A13" s="312"/>
      <c r="B13" s="100"/>
      <c r="C13" s="293"/>
      <c r="D13" s="294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07"/>
      <c r="S13" s="47"/>
      <c r="T13" s="48"/>
      <c r="U13" s="111"/>
      <c r="V13" s="112"/>
      <c r="W13" s="113"/>
      <c r="X13" s="127"/>
      <c r="Y13" s="295"/>
      <c r="Z13" s="296"/>
      <c r="AA13" s="117"/>
      <c r="AB13" s="110"/>
      <c r="AC13" s="291"/>
    </row>
    <row r="14" spans="1:29" ht="15.75" customHeight="1">
      <c r="A14" s="312"/>
      <c r="B14" s="100"/>
      <c r="C14" s="293"/>
      <c r="D14" s="294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07"/>
      <c r="S14" s="47"/>
      <c r="T14" s="48"/>
      <c r="U14" s="111"/>
      <c r="V14" s="112"/>
      <c r="W14" s="113"/>
      <c r="X14" s="127"/>
      <c r="Y14" s="295"/>
      <c r="Z14" s="296"/>
      <c r="AA14" s="117"/>
      <c r="AB14" s="110"/>
      <c r="AC14" s="291"/>
    </row>
    <row r="15" spans="1:29" ht="15.75" customHeight="1">
      <c r="A15" s="312"/>
      <c r="B15" s="100"/>
      <c r="C15" s="293"/>
      <c r="D15" s="29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07"/>
      <c r="S15" s="47"/>
      <c r="T15" s="48"/>
      <c r="U15" s="111"/>
      <c r="V15" s="112"/>
      <c r="W15" s="113"/>
      <c r="X15" s="127"/>
      <c r="Y15" s="295"/>
      <c r="Z15" s="296"/>
      <c r="AA15" s="117"/>
      <c r="AB15" s="110"/>
      <c r="AC15" s="291"/>
    </row>
    <row r="16" spans="1:29" ht="15.75" customHeight="1">
      <c r="A16" s="312"/>
      <c r="B16" s="100"/>
      <c r="C16" s="293"/>
      <c r="D16" s="29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07"/>
      <c r="S16" s="47"/>
      <c r="T16" s="48"/>
      <c r="U16" s="111"/>
      <c r="V16" s="112"/>
      <c r="W16" s="113"/>
      <c r="X16" s="127"/>
      <c r="Y16" s="295"/>
      <c r="Z16" s="296"/>
      <c r="AA16" s="117"/>
      <c r="AB16" s="110"/>
      <c r="AC16" s="291"/>
    </row>
    <row r="17" spans="1:29" ht="15.75" customHeight="1">
      <c r="A17" s="312"/>
      <c r="B17" s="100"/>
      <c r="C17" s="293"/>
      <c r="D17" s="29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07"/>
      <c r="S17" s="47"/>
      <c r="T17" s="48"/>
      <c r="U17" s="111"/>
      <c r="V17" s="112"/>
      <c r="W17" s="113"/>
      <c r="X17" s="127"/>
      <c r="Y17" s="295"/>
      <c r="Z17" s="296"/>
      <c r="AA17" s="117"/>
      <c r="AB17" s="110"/>
      <c r="AC17" s="291"/>
    </row>
    <row r="18" spans="1:29" ht="15.75" customHeight="1">
      <c r="A18" s="312"/>
      <c r="B18" s="100"/>
      <c r="C18" s="293"/>
      <c r="D18" s="29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07"/>
      <c r="S18" s="47"/>
      <c r="T18" s="48"/>
      <c r="U18" s="111"/>
      <c r="V18" s="112"/>
      <c r="W18" s="113"/>
      <c r="X18" s="127"/>
      <c r="Y18" s="295"/>
      <c r="Z18" s="296"/>
      <c r="AA18" s="117"/>
      <c r="AB18" s="110"/>
      <c r="AC18" s="291"/>
    </row>
    <row r="19" spans="1:29" ht="15.75" customHeight="1">
      <c r="A19" s="312"/>
      <c r="B19" s="100"/>
      <c r="C19" s="293"/>
      <c r="D19" s="29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07"/>
      <c r="S19" s="47"/>
      <c r="T19" s="48"/>
      <c r="U19" s="111"/>
      <c r="V19" s="112"/>
      <c r="W19" s="113"/>
      <c r="X19" s="127"/>
      <c r="Y19" s="295"/>
      <c r="Z19" s="296"/>
      <c r="AA19" s="117"/>
      <c r="AB19" s="110"/>
      <c r="AC19" s="291"/>
    </row>
    <row r="20" spans="1:29" ht="15.75" customHeight="1">
      <c r="A20" s="312"/>
      <c r="B20" s="163"/>
      <c r="C20" s="293"/>
      <c r="D20" s="294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07"/>
      <c r="S20" s="119"/>
      <c r="T20" s="120"/>
      <c r="U20" s="130"/>
      <c r="V20" s="131"/>
      <c r="W20" s="126"/>
      <c r="X20" s="127"/>
      <c r="Y20" s="295"/>
      <c r="Z20" s="296"/>
      <c r="AA20" s="165"/>
      <c r="AB20" s="125"/>
      <c r="AC20" s="291"/>
    </row>
    <row r="21" spans="1:29" ht="15.75" customHeight="1" thickBot="1">
      <c r="A21" s="313"/>
      <c r="B21" s="133" t="s">
        <v>117</v>
      </c>
      <c r="C21" s="297"/>
      <c r="D21" s="297"/>
      <c r="E21" s="134"/>
      <c r="F21" s="167"/>
      <c r="G21" s="135"/>
      <c r="H21" s="69"/>
      <c r="I21" s="136">
        <f t="shared" ref="I21:J21" si="9">AVERAGE(I5:I20)</f>
        <v>12.5</v>
      </c>
      <c r="J21" s="137">
        <f t="shared" si="9"/>
        <v>3108.3333333333335</v>
      </c>
      <c r="K21" s="138">
        <f t="shared" ref="K21" si="10">J21/I21</f>
        <v>248.66666666666669</v>
      </c>
      <c r="L21" s="136">
        <f t="shared" ref="L21:M21" si="11">AVERAGE(L5:L20)</f>
        <v>12.5</v>
      </c>
      <c r="M21" s="137">
        <f t="shared" si="11"/>
        <v>2713.9985709150096</v>
      </c>
      <c r="N21" s="138">
        <f>M21/L21</f>
        <v>217.11988567320077</v>
      </c>
      <c r="O21" s="139">
        <f>L21-I21</f>
        <v>0</v>
      </c>
      <c r="P21" s="140">
        <f>N21-K21</f>
        <v>-31.546780993465916</v>
      </c>
      <c r="Q21" s="141">
        <f>N21/K21</f>
        <v>0.87313626946327383</v>
      </c>
      <c r="R21" s="308"/>
      <c r="S21" s="142">
        <f>S5</f>
        <v>0.32986111111111105</v>
      </c>
      <c r="T21" s="143">
        <f>INDEX(T5:T20,COUNTA(T5:T20))</f>
        <v>0.55637731481481478</v>
      </c>
      <c r="U21" s="144"/>
      <c r="V21" s="166"/>
      <c r="W21" s="167"/>
      <c r="X21" s="138"/>
      <c r="Y21" s="298"/>
      <c r="Z21" s="299"/>
      <c r="AA21" s="168">
        <f>M21-J21</f>
        <v>-394.33476241832386</v>
      </c>
      <c r="AB21" s="141">
        <f>M21/J21</f>
        <v>0.87313626946327383</v>
      </c>
      <c r="AC21" s="292"/>
    </row>
    <row r="22" spans="1:29" ht="15.75" customHeight="1">
      <c r="A22" s="300" t="s">
        <v>122</v>
      </c>
      <c r="B22" s="114" t="s">
        <v>114</v>
      </c>
      <c r="C22" s="304" t="s">
        <v>123</v>
      </c>
      <c r="D22" s="305"/>
      <c r="E22" s="147">
        <v>14.03</v>
      </c>
      <c r="F22" s="97">
        <v>1109</v>
      </c>
      <c r="G22" s="148">
        <f t="shared" ref="G22:G23" si="12">E22*F22</f>
        <v>15559.269999999999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2317.1213000580415</v>
      </c>
      <c r="N22" s="152">
        <f>M22/L22</f>
        <v>386.18688334300691</v>
      </c>
      <c r="O22" s="154">
        <f>L22-I22</f>
        <v>0</v>
      </c>
      <c r="P22" s="155">
        <f>N22-K22</f>
        <v>-47.146449990326403</v>
      </c>
      <c r="Q22" s="156">
        <f>N22/K22</f>
        <v>0.89120050002232365</v>
      </c>
      <c r="R22" s="306">
        <f>Q38</f>
        <v>0.89134236173371628</v>
      </c>
      <c r="S22" s="157">
        <v>0.25019675925925927</v>
      </c>
      <c r="T22" s="158">
        <v>0.27013888888888887</v>
      </c>
      <c r="U22" s="159"/>
      <c r="V22" s="160">
        <v>28.716666666666626</v>
      </c>
      <c r="W22" s="158"/>
      <c r="X22" s="169"/>
      <c r="Y22" s="309"/>
      <c r="Z22" s="310"/>
      <c r="AA22" s="115">
        <f>M22-J22</f>
        <v>-282.87869994195853</v>
      </c>
      <c r="AB22" s="156">
        <f>M22/J22</f>
        <v>0.89120050002232365</v>
      </c>
      <c r="AC22" s="290">
        <f>AB38</f>
        <v>0.89134236173371617</v>
      </c>
    </row>
    <row r="23" spans="1:29" ht="15.75" customHeight="1">
      <c r="A23" s="301"/>
      <c r="B23" s="100" t="s">
        <v>114</v>
      </c>
      <c r="C23" s="293" t="s">
        <v>124</v>
      </c>
      <c r="D23" s="294"/>
      <c r="E23" s="101">
        <v>14.49</v>
      </c>
      <c r="F23" s="102">
        <v>1251</v>
      </c>
      <c r="G23" s="103">
        <f t="shared" si="12"/>
        <v>18126.990000000002</v>
      </c>
      <c r="H23" s="26"/>
      <c r="I23" s="104">
        <v>6</v>
      </c>
      <c r="J23" s="105">
        <v>2600</v>
      </c>
      <c r="K23" s="106">
        <f t="shared" ref="K23" si="13">J23/I23</f>
        <v>433.33333333333331</v>
      </c>
      <c r="L23" s="107">
        <v>6</v>
      </c>
      <c r="M23" s="105">
        <f>F23/V23*60</f>
        <v>2317.8589809572827</v>
      </c>
      <c r="N23" s="106">
        <f>M23/L23</f>
        <v>386.30983015954712</v>
      </c>
      <c r="O23" s="108">
        <f>L23-I23</f>
        <v>0</v>
      </c>
      <c r="P23" s="109">
        <f>N23-K23</f>
        <v>-47.023503173786196</v>
      </c>
      <c r="Q23" s="110">
        <f>N23/K23</f>
        <v>0.8914842234451088</v>
      </c>
      <c r="R23" s="307"/>
      <c r="S23" s="47">
        <v>0.27361111111111114</v>
      </c>
      <c r="T23" s="48">
        <v>0.29609953703703706</v>
      </c>
      <c r="U23" s="111">
        <v>5.0000000000000622</v>
      </c>
      <c r="V23" s="112">
        <v>32.383333333333333</v>
      </c>
      <c r="W23" s="113"/>
      <c r="X23" s="13"/>
      <c r="Y23" s="295"/>
      <c r="Z23" s="296"/>
      <c r="AA23" s="117">
        <f>M23-J23</f>
        <v>-282.14101904271729</v>
      </c>
      <c r="AB23" s="110">
        <f>M23/J23</f>
        <v>0.89148422344510869</v>
      </c>
      <c r="AC23" s="291"/>
    </row>
    <row r="24" spans="1:29" ht="15.75" customHeight="1">
      <c r="A24" s="301"/>
      <c r="B24" s="100"/>
      <c r="C24" s="293"/>
      <c r="D24" s="294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307"/>
      <c r="S24" s="47"/>
      <c r="T24" s="48"/>
      <c r="U24" s="111"/>
      <c r="V24" s="112"/>
      <c r="W24" s="113"/>
      <c r="X24" s="13"/>
      <c r="Y24" s="295"/>
      <c r="Z24" s="296"/>
      <c r="AA24" s="117"/>
      <c r="AB24" s="110"/>
      <c r="AC24" s="291"/>
    </row>
    <row r="25" spans="1:29" ht="15.75" customHeight="1">
      <c r="A25" s="301"/>
      <c r="B25" s="100"/>
      <c r="C25" s="293"/>
      <c r="D25" s="294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07"/>
      <c r="S25" s="47"/>
      <c r="T25" s="48"/>
      <c r="U25" s="111"/>
      <c r="V25" s="112"/>
      <c r="W25" s="113"/>
      <c r="X25" s="116"/>
      <c r="Y25" s="295"/>
      <c r="Z25" s="296"/>
      <c r="AA25" s="117"/>
      <c r="AB25" s="110"/>
      <c r="AC25" s="291"/>
    </row>
    <row r="26" spans="1:29" ht="15.75" customHeight="1">
      <c r="A26" s="302"/>
      <c r="B26" s="100"/>
      <c r="C26" s="293"/>
      <c r="D26" s="294"/>
      <c r="E26" s="101"/>
      <c r="F26" s="102"/>
      <c r="G26" s="103"/>
      <c r="H26" s="13"/>
      <c r="I26" s="104"/>
      <c r="J26" s="105"/>
      <c r="K26" s="106"/>
      <c r="L26" s="118"/>
      <c r="M26" s="105"/>
      <c r="N26" s="106"/>
      <c r="O26" s="108"/>
      <c r="P26" s="109"/>
      <c r="Q26" s="110"/>
      <c r="R26" s="307"/>
      <c r="S26" s="47"/>
      <c r="T26" s="48"/>
      <c r="U26" s="111"/>
      <c r="V26" s="112"/>
      <c r="W26" s="113"/>
      <c r="X26" s="13"/>
      <c r="Y26" s="295"/>
      <c r="Z26" s="296"/>
      <c r="AA26" s="117"/>
      <c r="AB26" s="110"/>
      <c r="AC26" s="291"/>
    </row>
    <row r="27" spans="1:29" ht="15.75" customHeight="1">
      <c r="A27" s="302"/>
      <c r="B27" s="100"/>
      <c r="C27" s="293"/>
      <c r="D27" s="294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07"/>
      <c r="S27" s="47"/>
      <c r="T27" s="48"/>
      <c r="U27" s="111"/>
      <c r="V27" s="112"/>
      <c r="W27" s="113"/>
      <c r="X27" s="50"/>
      <c r="Y27" s="295"/>
      <c r="Z27" s="296"/>
      <c r="AA27" s="117"/>
      <c r="AB27" s="110"/>
      <c r="AC27" s="291"/>
    </row>
    <row r="28" spans="1:29" ht="15.75" customHeight="1">
      <c r="A28" s="302"/>
      <c r="B28" s="100"/>
      <c r="C28" s="293"/>
      <c r="D28" s="294"/>
      <c r="E28" s="101"/>
      <c r="F28" s="102"/>
      <c r="G28" s="121"/>
      <c r="H28" s="62"/>
      <c r="I28" s="104"/>
      <c r="J28" s="105"/>
      <c r="K28" s="106"/>
      <c r="L28" s="118"/>
      <c r="M28" s="105"/>
      <c r="N28" s="106"/>
      <c r="O28" s="123"/>
      <c r="P28" s="124"/>
      <c r="Q28" s="125"/>
      <c r="R28" s="307"/>
      <c r="S28" s="47"/>
      <c r="T28" s="48"/>
      <c r="U28" s="111"/>
      <c r="V28" s="112"/>
      <c r="W28" s="113"/>
      <c r="X28" s="116"/>
      <c r="Y28" s="295"/>
      <c r="Z28" s="296"/>
      <c r="AA28" s="117"/>
      <c r="AB28" s="110"/>
      <c r="AC28" s="291"/>
    </row>
    <row r="29" spans="1:29" ht="15.75" customHeight="1">
      <c r="A29" s="302"/>
      <c r="B29" s="100"/>
      <c r="C29" s="293"/>
      <c r="D29" s="294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07"/>
      <c r="S29" s="47"/>
      <c r="T29" s="48"/>
      <c r="U29" s="111"/>
      <c r="V29" s="112"/>
      <c r="W29" s="113"/>
      <c r="X29" s="116"/>
      <c r="Y29" s="295"/>
      <c r="Z29" s="296"/>
      <c r="AA29" s="117"/>
      <c r="AB29" s="110"/>
      <c r="AC29" s="291"/>
    </row>
    <row r="30" spans="1:29" ht="15.75" customHeight="1">
      <c r="A30" s="302"/>
      <c r="B30" s="100"/>
      <c r="C30" s="293"/>
      <c r="D30" s="294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07"/>
      <c r="S30" s="119"/>
      <c r="T30" s="120"/>
      <c r="U30" s="111"/>
      <c r="V30" s="131"/>
      <c r="W30" s="113"/>
      <c r="X30" s="116"/>
      <c r="Y30" s="295"/>
      <c r="Z30" s="296"/>
      <c r="AA30" s="117"/>
      <c r="AB30" s="110"/>
      <c r="AC30" s="291"/>
    </row>
    <row r="31" spans="1:29" ht="15.75" customHeight="1">
      <c r="A31" s="302"/>
      <c r="B31" s="100"/>
      <c r="C31" s="293"/>
      <c r="D31" s="294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07"/>
      <c r="S31" s="119"/>
      <c r="T31" s="120"/>
      <c r="U31" s="111"/>
      <c r="V31" s="131"/>
      <c r="W31" s="126"/>
      <c r="X31" s="127"/>
      <c r="Y31" s="295"/>
      <c r="Z31" s="296"/>
      <c r="AA31" s="117"/>
      <c r="AB31" s="110"/>
      <c r="AC31" s="291"/>
    </row>
    <row r="32" spans="1:29" ht="15.75" customHeight="1">
      <c r="A32" s="302"/>
      <c r="B32" s="100"/>
      <c r="C32" s="293"/>
      <c r="D32" s="294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07"/>
      <c r="S32" s="119"/>
      <c r="T32" s="120"/>
      <c r="U32" s="111"/>
      <c r="V32" s="131"/>
      <c r="W32" s="126"/>
      <c r="X32" s="127"/>
      <c r="Y32" s="295"/>
      <c r="Z32" s="296"/>
      <c r="AA32" s="117"/>
      <c r="AB32" s="110"/>
      <c r="AC32" s="291"/>
    </row>
    <row r="33" spans="1:29" ht="15.75" customHeight="1">
      <c r="A33" s="302"/>
      <c r="B33" s="100"/>
      <c r="C33" s="293"/>
      <c r="D33" s="294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07"/>
      <c r="S33" s="119"/>
      <c r="T33" s="120"/>
      <c r="U33" s="111"/>
      <c r="V33" s="131"/>
      <c r="W33" s="126"/>
      <c r="X33" s="127"/>
      <c r="Y33" s="295"/>
      <c r="Z33" s="296"/>
      <c r="AA33" s="117"/>
      <c r="AB33" s="110"/>
      <c r="AC33" s="291"/>
    </row>
    <row r="34" spans="1:29" ht="15.75" customHeight="1">
      <c r="A34" s="302"/>
      <c r="B34" s="100"/>
      <c r="C34" s="293"/>
      <c r="D34" s="294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07"/>
      <c r="S34" s="119"/>
      <c r="T34" s="120"/>
      <c r="U34" s="111"/>
      <c r="V34" s="131"/>
      <c r="W34" s="126"/>
      <c r="X34" s="127"/>
      <c r="Y34" s="295"/>
      <c r="Z34" s="296"/>
      <c r="AA34" s="117"/>
      <c r="AB34" s="110"/>
      <c r="AC34" s="291"/>
    </row>
    <row r="35" spans="1:29" ht="15.75" customHeight="1">
      <c r="A35" s="302"/>
      <c r="B35" s="100"/>
      <c r="C35" s="293"/>
      <c r="D35" s="294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07"/>
      <c r="S35" s="119"/>
      <c r="T35" s="120"/>
      <c r="U35" s="111"/>
      <c r="V35" s="131"/>
      <c r="W35" s="126"/>
      <c r="X35" s="127"/>
      <c r="Y35" s="295"/>
      <c r="Z35" s="296"/>
      <c r="AA35" s="117"/>
      <c r="AB35" s="110"/>
      <c r="AC35" s="291"/>
    </row>
    <row r="36" spans="1:29" ht="15.75" customHeight="1">
      <c r="A36" s="302"/>
      <c r="B36" s="100"/>
      <c r="C36" s="293"/>
      <c r="D36" s="294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07"/>
      <c r="S36" s="119"/>
      <c r="T36" s="120"/>
      <c r="U36" s="111"/>
      <c r="V36" s="131"/>
      <c r="W36" s="126"/>
      <c r="X36" s="127"/>
      <c r="Y36" s="295"/>
      <c r="Z36" s="296"/>
      <c r="AA36" s="117"/>
      <c r="AB36" s="110"/>
      <c r="AC36" s="291"/>
    </row>
    <row r="37" spans="1:29" ht="15.75" customHeight="1">
      <c r="A37" s="302"/>
      <c r="B37" s="100"/>
      <c r="C37" s="293"/>
      <c r="D37" s="294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07"/>
      <c r="S37" s="119"/>
      <c r="T37" s="120"/>
      <c r="U37" s="130"/>
      <c r="V37" s="131"/>
      <c r="W37" s="126"/>
      <c r="X37" s="127"/>
      <c r="Y37" s="295"/>
      <c r="Z37" s="296"/>
      <c r="AA37" s="165"/>
      <c r="AB37" s="125"/>
      <c r="AC37" s="291"/>
    </row>
    <row r="38" spans="1:29" ht="15.75" customHeight="1" thickBot="1">
      <c r="A38" s="303"/>
      <c r="B38" s="133" t="s">
        <v>117</v>
      </c>
      <c r="C38" s="297"/>
      <c r="D38" s="297"/>
      <c r="E38" s="134"/>
      <c r="F38" s="167"/>
      <c r="G38" s="135"/>
      <c r="H38" s="69"/>
      <c r="I38" s="136">
        <f t="shared" ref="I38:J38" si="14">AVERAGE(I22:I37)</f>
        <v>6</v>
      </c>
      <c r="J38" s="137">
        <f t="shared" si="14"/>
        <v>2600</v>
      </c>
      <c r="K38" s="138">
        <f t="shared" ref="K38" si="15">J38/I38</f>
        <v>433.33333333333331</v>
      </c>
      <c r="L38" s="136">
        <f t="shared" ref="L38:M38" si="16">AVERAGE(L22:L37)</f>
        <v>6</v>
      </c>
      <c r="M38" s="137">
        <f t="shared" si="16"/>
        <v>2317.4901405076621</v>
      </c>
      <c r="N38" s="138">
        <f t="shared" ref="N38:N43" si="17">M38/L38</f>
        <v>386.24835675127702</v>
      </c>
      <c r="O38" s="139">
        <f t="shared" ref="O38:O43" si="18">L38-I38</f>
        <v>0</v>
      </c>
      <c r="P38" s="140">
        <f t="shared" ref="P38:P43" si="19">N38-K38</f>
        <v>-47.084976582056299</v>
      </c>
      <c r="Q38" s="141">
        <f t="shared" ref="Q38:Q43" si="20">N38/K38</f>
        <v>0.89134236173371628</v>
      </c>
      <c r="R38" s="308"/>
      <c r="S38" s="142">
        <f>S22</f>
        <v>0.25019675925925927</v>
      </c>
      <c r="T38" s="143">
        <f>INDEX(T22:T37,COUNTA(T22:T37))</f>
        <v>0.29609953703703706</v>
      </c>
      <c r="U38" s="144"/>
      <c r="V38" s="166"/>
      <c r="W38" s="167"/>
      <c r="X38" s="138"/>
      <c r="Y38" s="298"/>
      <c r="Z38" s="299"/>
      <c r="AA38" s="168">
        <f t="shared" ref="AA38:AA43" si="21">M38-J38</f>
        <v>-282.50985949233791</v>
      </c>
      <c r="AB38" s="141">
        <f t="shared" ref="AB38:AB43" si="22">M38/J38</f>
        <v>0.89134236173371617</v>
      </c>
      <c r="AC38" s="292"/>
    </row>
    <row r="39" spans="1:29" ht="15.75" customHeight="1">
      <c r="A39" s="311" t="s">
        <v>126</v>
      </c>
      <c r="B39" s="114" t="s">
        <v>120</v>
      </c>
      <c r="C39" s="304" t="s">
        <v>128</v>
      </c>
      <c r="D39" s="305"/>
      <c r="E39" s="147">
        <v>22.28</v>
      </c>
      <c r="F39" s="97">
        <v>1241</v>
      </c>
      <c r="G39" s="148">
        <f t="shared" ref="G39:G43" si="23">E39*F39</f>
        <v>27649.480000000003</v>
      </c>
      <c r="H39" s="149"/>
      <c r="I39" s="150">
        <v>5</v>
      </c>
      <c r="J39" s="151">
        <v>3300</v>
      </c>
      <c r="K39" s="152">
        <f>J39/I39</f>
        <v>660</v>
      </c>
      <c r="L39" s="153">
        <v>5</v>
      </c>
      <c r="M39" s="151">
        <f>F39/V39*60</f>
        <v>2950.8586525759574</v>
      </c>
      <c r="N39" s="152">
        <f t="shared" si="17"/>
        <v>590.17173051519148</v>
      </c>
      <c r="O39" s="154">
        <f t="shared" si="18"/>
        <v>0</v>
      </c>
      <c r="P39" s="155">
        <f t="shared" si="19"/>
        <v>-69.828269484808516</v>
      </c>
      <c r="Q39" s="156">
        <f t="shared" si="20"/>
        <v>0.8941995916896841</v>
      </c>
      <c r="R39" s="306">
        <f>Q55</f>
        <v>0.89101399071917298</v>
      </c>
      <c r="S39" s="157">
        <v>0.20833333333333334</v>
      </c>
      <c r="T39" s="158">
        <v>0.22585648148148149</v>
      </c>
      <c r="U39" s="159"/>
      <c r="V39" s="160">
        <v>25.233333333333334</v>
      </c>
      <c r="W39" s="161"/>
      <c r="X39" s="162"/>
      <c r="Y39" s="309"/>
      <c r="Z39" s="310"/>
      <c r="AA39" s="115">
        <f t="shared" si="21"/>
        <v>-349.14134742404258</v>
      </c>
      <c r="AB39" s="156">
        <f t="shared" si="22"/>
        <v>0.8941995916896841</v>
      </c>
      <c r="AC39" s="290">
        <f>AB55</f>
        <v>0.89101399071917298</v>
      </c>
    </row>
    <row r="40" spans="1:29" ht="15.75" customHeight="1">
      <c r="A40" s="312"/>
      <c r="B40" s="100" t="s">
        <v>120</v>
      </c>
      <c r="C40" s="293" t="s">
        <v>127</v>
      </c>
      <c r="D40" s="294"/>
      <c r="E40" s="101">
        <v>21.45</v>
      </c>
      <c r="F40" s="102">
        <v>1963</v>
      </c>
      <c r="G40" s="103">
        <f t="shared" si="23"/>
        <v>42106.35</v>
      </c>
      <c r="H40" s="26"/>
      <c r="I40" s="104">
        <v>4</v>
      </c>
      <c r="J40" s="105">
        <v>3300</v>
      </c>
      <c r="K40" s="106">
        <f t="shared" ref="K40:K43" si="24">J40/I40</f>
        <v>825</v>
      </c>
      <c r="L40" s="107">
        <v>4</v>
      </c>
      <c r="M40" s="105">
        <f>F40/V40*60</f>
        <v>2951.879699248123</v>
      </c>
      <c r="N40" s="106">
        <f t="shared" si="17"/>
        <v>737.96992481203074</v>
      </c>
      <c r="O40" s="108">
        <f t="shared" si="18"/>
        <v>0</v>
      </c>
      <c r="P40" s="109">
        <f t="shared" si="19"/>
        <v>-87.03007518796926</v>
      </c>
      <c r="Q40" s="110">
        <f t="shared" si="20"/>
        <v>0.89450899977215848</v>
      </c>
      <c r="R40" s="307"/>
      <c r="S40" s="47">
        <v>0.22923611111111111</v>
      </c>
      <c r="T40" s="48">
        <v>0.25694444444444442</v>
      </c>
      <c r="U40" s="111">
        <v>4.8666666666666547</v>
      </c>
      <c r="V40" s="112">
        <v>39.899999999999963</v>
      </c>
      <c r="W40" s="113"/>
      <c r="X40" s="116"/>
      <c r="Y40" s="295"/>
      <c r="Z40" s="296"/>
      <c r="AA40" s="117">
        <f t="shared" si="21"/>
        <v>-348.12030075187704</v>
      </c>
      <c r="AB40" s="110">
        <f t="shared" si="22"/>
        <v>0.89450899977215848</v>
      </c>
      <c r="AC40" s="291"/>
    </row>
    <row r="41" spans="1:29" ht="15.75" customHeight="1">
      <c r="A41" s="312"/>
      <c r="B41" s="100" t="s">
        <v>120</v>
      </c>
      <c r="C41" s="293" t="s">
        <v>129</v>
      </c>
      <c r="D41" s="294"/>
      <c r="E41" s="101">
        <v>17.89</v>
      </c>
      <c r="F41" s="102">
        <v>3140</v>
      </c>
      <c r="G41" s="103">
        <f t="shared" si="23"/>
        <v>56174.6</v>
      </c>
      <c r="H41" s="26"/>
      <c r="I41" s="104">
        <v>4</v>
      </c>
      <c r="J41" s="105">
        <v>3300</v>
      </c>
      <c r="K41" s="106">
        <f t="shared" si="24"/>
        <v>825</v>
      </c>
      <c r="L41" s="107">
        <v>4</v>
      </c>
      <c r="M41" s="105">
        <f>F41/V41*60</f>
        <v>2948.3568075117337</v>
      </c>
      <c r="N41" s="106">
        <f t="shared" si="17"/>
        <v>737.08920187793342</v>
      </c>
      <c r="O41" s="108">
        <f t="shared" si="18"/>
        <v>0</v>
      </c>
      <c r="P41" s="109">
        <f t="shared" si="19"/>
        <v>-87.910798122066581</v>
      </c>
      <c r="Q41" s="110">
        <f t="shared" si="20"/>
        <v>0.89344145682173748</v>
      </c>
      <c r="R41" s="307"/>
      <c r="S41" s="47">
        <v>0.26048611111111108</v>
      </c>
      <c r="T41" s="48">
        <v>0.30486111111111114</v>
      </c>
      <c r="U41" s="111">
        <v>5.0999999999999979</v>
      </c>
      <c r="V41" s="112">
        <v>63.900000000000077</v>
      </c>
      <c r="W41" s="113"/>
      <c r="X41" s="116"/>
      <c r="Y41" s="295"/>
      <c r="Z41" s="296"/>
      <c r="AA41" s="117">
        <f t="shared" si="21"/>
        <v>-351.64319248826632</v>
      </c>
      <c r="AB41" s="110">
        <f t="shared" si="22"/>
        <v>0.89344145682173748</v>
      </c>
      <c r="AC41" s="291"/>
    </row>
    <row r="42" spans="1:29" ht="15.75" customHeight="1">
      <c r="A42" s="312"/>
      <c r="B42" s="100" t="s">
        <v>120</v>
      </c>
      <c r="C42" s="293" t="s">
        <v>130</v>
      </c>
      <c r="D42" s="294"/>
      <c r="E42" s="101">
        <v>16.66</v>
      </c>
      <c r="F42" s="102">
        <v>4972</v>
      </c>
      <c r="G42" s="103">
        <f t="shared" si="23"/>
        <v>82833.52</v>
      </c>
      <c r="H42" s="26"/>
      <c r="I42" s="104">
        <v>4</v>
      </c>
      <c r="J42" s="105">
        <v>3300</v>
      </c>
      <c r="K42" s="106">
        <f t="shared" si="24"/>
        <v>825</v>
      </c>
      <c r="L42" s="107">
        <v>4</v>
      </c>
      <c r="M42" s="105">
        <f>F42/V42*60</f>
        <v>2942.0118343195281</v>
      </c>
      <c r="N42" s="106">
        <f t="shared" si="17"/>
        <v>735.50295857988203</v>
      </c>
      <c r="O42" s="108">
        <f t="shared" si="18"/>
        <v>0</v>
      </c>
      <c r="P42" s="109">
        <f t="shared" si="19"/>
        <v>-89.497041420117966</v>
      </c>
      <c r="Q42" s="110">
        <f t="shared" si="20"/>
        <v>0.89151873767258427</v>
      </c>
      <c r="R42" s="307"/>
      <c r="S42" s="47">
        <v>0.30833333333333335</v>
      </c>
      <c r="T42" s="48">
        <v>0.37874999999999998</v>
      </c>
      <c r="U42" s="111">
        <v>4.9999999999999822</v>
      </c>
      <c r="V42" s="112">
        <v>101.39999999999995</v>
      </c>
      <c r="W42" s="113"/>
      <c r="X42" s="116"/>
      <c r="Y42" s="295"/>
      <c r="Z42" s="296"/>
      <c r="AA42" s="117">
        <f t="shared" si="21"/>
        <v>-357.98816568047187</v>
      </c>
      <c r="AB42" s="110">
        <f t="shared" si="22"/>
        <v>0.89151873767258427</v>
      </c>
      <c r="AC42" s="291"/>
    </row>
    <row r="43" spans="1:29" ht="15.75" customHeight="1">
      <c r="A43" s="312"/>
      <c r="B43" s="100" t="s">
        <v>120</v>
      </c>
      <c r="C43" s="293" t="s">
        <v>220</v>
      </c>
      <c r="D43" s="294"/>
      <c r="E43" s="101">
        <v>18.53</v>
      </c>
      <c r="F43" s="102">
        <v>5284</v>
      </c>
      <c r="G43" s="103">
        <f t="shared" si="23"/>
        <v>97912.52</v>
      </c>
      <c r="H43" s="13"/>
      <c r="I43" s="104">
        <v>3</v>
      </c>
      <c r="J43" s="105">
        <v>3300</v>
      </c>
      <c r="K43" s="106">
        <f t="shared" si="24"/>
        <v>1100</v>
      </c>
      <c r="L43" s="118">
        <v>3</v>
      </c>
      <c r="M43" s="105">
        <f>F43/V43*60</f>
        <v>2908.6238532110087</v>
      </c>
      <c r="N43" s="106">
        <f t="shared" si="17"/>
        <v>969.54128440366958</v>
      </c>
      <c r="O43" s="108">
        <f t="shared" si="18"/>
        <v>0</v>
      </c>
      <c r="P43" s="109">
        <f t="shared" si="19"/>
        <v>-130.45871559633042</v>
      </c>
      <c r="Q43" s="110">
        <f t="shared" si="20"/>
        <v>0.88140116763969967</v>
      </c>
      <c r="R43" s="307"/>
      <c r="S43" s="47">
        <v>0.38194444444444442</v>
      </c>
      <c r="T43" s="48">
        <v>0.45763888888888887</v>
      </c>
      <c r="U43" s="111">
        <v>4.5999999999999996</v>
      </c>
      <c r="V43" s="112">
        <v>109.00000000000001</v>
      </c>
      <c r="W43" s="113"/>
      <c r="X43" s="116"/>
      <c r="Y43" s="295"/>
      <c r="Z43" s="296"/>
      <c r="AA43" s="117">
        <f t="shared" si="21"/>
        <v>-391.37614678899126</v>
      </c>
      <c r="AB43" s="110">
        <f t="shared" si="22"/>
        <v>0.88140116763969967</v>
      </c>
      <c r="AC43" s="291"/>
    </row>
    <row r="44" spans="1:29" ht="15.75" customHeight="1">
      <c r="A44" s="312"/>
      <c r="B44" s="100"/>
      <c r="C44" s="293"/>
      <c r="D44" s="294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307"/>
      <c r="S44" s="47"/>
      <c r="T44" s="48"/>
      <c r="U44" s="111"/>
      <c r="V44" s="112"/>
      <c r="W44" s="113"/>
      <c r="X44" s="116"/>
      <c r="Y44" s="295"/>
      <c r="Z44" s="296"/>
      <c r="AA44" s="117"/>
      <c r="AB44" s="110"/>
      <c r="AC44" s="291"/>
    </row>
    <row r="45" spans="1:29" ht="15.75" customHeight="1">
      <c r="A45" s="312"/>
      <c r="B45" s="100"/>
      <c r="C45" s="293"/>
      <c r="D45" s="294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307"/>
      <c r="S45" s="47"/>
      <c r="T45" s="48"/>
      <c r="U45" s="111"/>
      <c r="V45" s="112"/>
      <c r="W45" s="113"/>
      <c r="X45" s="116"/>
      <c r="Y45" s="295"/>
      <c r="Z45" s="296"/>
      <c r="AA45" s="117"/>
      <c r="AB45" s="110"/>
      <c r="AC45" s="291"/>
    </row>
    <row r="46" spans="1:29" ht="15.75" customHeight="1">
      <c r="A46" s="312"/>
      <c r="B46" s="100"/>
      <c r="C46" s="293"/>
      <c r="D46" s="294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07"/>
      <c r="S46" s="47"/>
      <c r="T46" s="48"/>
      <c r="U46" s="111"/>
      <c r="V46" s="112"/>
      <c r="W46" s="113"/>
      <c r="X46" s="116"/>
      <c r="Y46" s="295"/>
      <c r="Z46" s="296"/>
      <c r="AA46" s="117"/>
      <c r="AB46" s="110"/>
      <c r="AC46" s="291"/>
    </row>
    <row r="47" spans="1:29" ht="15.75" customHeight="1">
      <c r="A47" s="312"/>
      <c r="B47" s="100"/>
      <c r="C47" s="293"/>
      <c r="D47" s="294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07"/>
      <c r="S47" s="47"/>
      <c r="T47" s="48"/>
      <c r="U47" s="111"/>
      <c r="V47" s="112"/>
      <c r="W47" s="113"/>
      <c r="X47" s="116"/>
      <c r="Y47" s="295"/>
      <c r="Z47" s="296"/>
      <c r="AA47" s="117"/>
      <c r="AB47" s="110"/>
      <c r="AC47" s="291"/>
    </row>
    <row r="48" spans="1:29" ht="15.75" customHeight="1">
      <c r="A48" s="312"/>
      <c r="B48" s="100"/>
      <c r="C48" s="293"/>
      <c r="D48" s="294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07"/>
      <c r="S48" s="47"/>
      <c r="T48" s="48"/>
      <c r="U48" s="111"/>
      <c r="V48" s="112"/>
      <c r="W48" s="113"/>
      <c r="X48" s="116"/>
      <c r="Y48" s="295"/>
      <c r="Z48" s="296"/>
      <c r="AA48" s="117"/>
      <c r="AB48" s="110"/>
      <c r="AC48" s="291"/>
    </row>
    <row r="49" spans="1:29" ht="15.75" customHeight="1">
      <c r="A49" s="312"/>
      <c r="B49" s="100"/>
      <c r="C49" s="293"/>
      <c r="D49" s="294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07"/>
      <c r="S49" s="47"/>
      <c r="T49" s="48"/>
      <c r="U49" s="111"/>
      <c r="V49" s="112"/>
      <c r="W49" s="113"/>
      <c r="X49" s="116"/>
      <c r="Y49" s="295"/>
      <c r="Z49" s="296"/>
      <c r="AA49" s="117"/>
      <c r="AB49" s="110"/>
      <c r="AC49" s="291"/>
    </row>
    <row r="50" spans="1:29" ht="15.75" customHeight="1">
      <c r="A50" s="312"/>
      <c r="B50" s="100"/>
      <c r="C50" s="293"/>
      <c r="D50" s="294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07"/>
      <c r="S50" s="47"/>
      <c r="T50" s="48"/>
      <c r="U50" s="111"/>
      <c r="V50" s="112"/>
      <c r="W50" s="113"/>
      <c r="X50" s="116"/>
      <c r="Y50" s="295"/>
      <c r="Z50" s="296"/>
      <c r="AA50" s="117"/>
      <c r="AB50" s="110"/>
      <c r="AC50" s="291"/>
    </row>
    <row r="51" spans="1:29" ht="15.75" customHeight="1">
      <c r="A51" s="312"/>
      <c r="B51" s="100"/>
      <c r="C51" s="293"/>
      <c r="D51" s="294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07"/>
      <c r="S51" s="47"/>
      <c r="T51" s="48"/>
      <c r="U51" s="111"/>
      <c r="V51" s="112"/>
      <c r="W51" s="113"/>
      <c r="X51" s="116"/>
      <c r="Y51" s="295"/>
      <c r="Z51" s="296"/>
      <c r="AA51" s="117"/>
      <c r="AB51" s="110"/>
      <c r="AC51" s="291"/>
    </row>
    <row r="52" spans="1:29" ht="15.75" customHeight="1">
      <c r="A52" s="312"/>
      <c r="B52" s="100"/>
      <c r="C52" s="293"/>
      <c r="D52" s="294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07"/>
      <c r="S52" s="47"/>
      <c r="T52" s="48"/>
      <c r="U52" s="111"/>
      <c r="V52" s="112"/>
      <c r="W52" s="113"/>
      <c r="X52" s="116"/>
      <c r="Y52" s="295"/>
      <c r="Z52" s="296"/>
      <c r="AA52" s="117"/>
      <c r="AB52" s="110"/>
      <c r="AC52" s="291"/>
    </row>
    <row r="53" spans="1:29" ht="15.75" customHeight="1">
      <c r="A53" s="312"/>
      <c r="B53" s="100"/>
      <c r="C53" s="293"/>
      <c r="D53" s="294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07"/>
      <c r="S53" s="47"/>
      <c r="T53" s="48"/>
      <c r="U53" s="111"/>
      <c r="V53" s="112"/>
      <c r="W53" s="113"/>
      <c r="X53" s="116"/>
      <c r="Y53" s="295"/>
      <c r="Z53" s="296"/>
      <c r="AA53" s="117"/>
      <c r="AB53" s="110"/>
      <c r="AC53" s="291"/>
    </row>
    <row r="54" spans="1:29" ht="15.75" customHeight="1">
      <c r="A54" s="312"/>
      <c r="B54" s="100"/>
      <c r="C54" s="293"/>
      <c r="D54" s="294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07"/>
      <c r="S54" s="119"/>
      <c r="T54" s="120"/>
      <c r="U54" s="130"/>
      <c r="V54" s="131"/>
      <c r="W54" s="126"/>
      <c r="X54" s="127"/>
      <c r="Y54" s="295"/>
      <c r="Z54" s="296"/>
      <c r="AA54" s="165"/>
      <c r="AB54" s="125"/>
      <c r="AC54" s="291"/>
    </row>
    <row r="55" spans="1:29" ht="15.75" customHeight="1" thickBot="1">
      <c r="A55" s="313"/>
      <c r="B55" s="133" t="s">
        <v>117</v>
      </c>
      <c r="C55" s="297"/>
      <c r="D55" s="297"/>
      <c r="E55" s="134"/>
      <c r="F55" s="99"/>
      <c r="G55" s="135"/>
      <c r="H55" s="69"/>
      <c r="I55" s="136">
        <f t="shared" ref="I55:J55" si="25">AVERAGE(I39:I54)</f>
        <v>4</v>
      </c>
      <c r="J55" s="137">
        <f t="shared" si="25"/>
        <v>3300</v>
      </c>
      <c r="K55" s="138">
        <f t="shared" ref="K55" si="26">J55/I55</f>
        <v>825</v>
      </c>
      <c r="L55" s="136">
        <f t="shared" ref="L55:M55" si="27">AVERAGE(L39:L54)</f>
        <v>4</v>
      </c>
      <c r="M55" s="137">
        <f t="shared" si="27"/>
        <v>2940.3461693732706</v>
      </c>
      <c r="N55" s="138">
        <f>M55/L55</f>
        <v>735.08654234331766</v>
      </c>
      <c r="O55" s="139">
        <f>L55-I55</f>
        <v>0</v>
      </c>
      <c r="P55" s="140">
        <f>N55-K55</f>
        <v>-89.91345765668234</v>
      </c>
      <c r="Q55" s="141">
        <f>N55/K55</f>
        <v>0.89101399071917298</v>
      </c>
      <c r="R55" s="308"/>
      <c r="S55" s="142">
        <f>S39</f>
        <v>0.20833333333333334</v>
      </c>
      <c r="T55" s="143">
        <f>INDEX(T39:T54,COUNTA(T39:T54))</f>
        <v>0.45763888888888887</v>
      </c>
      <c r="U55" s="144"/>
      <c r="V55" s="166"/>
      <c r="W55" s="99"/>
      <c r="X55" s="69"/>
      <c r="Y55" s="298"/>
      <c r="Z55" s="299"/>
      <c r="AA55" s="168">
        <f>M55-J55</f>
        <v>-359.65383062672936</v>
      </c>
      <c r="AB55" s="141">
        <f>M55/J55</f>
        <v>0.89101399071917298</v>
      </c>
      <c r="AC55" s="292"/>
    </row>
    <row r="56" spans="1:29" ht="15.75" customHeight="1">
      <c r="A56" s="300" t="s">
        <v>71</v>
      </c>
      <c r="B56" s="114" t="s">
        <v>120</v>
      </c>
      <c r="C56" s="304" t="s">
        <v>131</v>
      </c>
      <c r="D56" s="305"/>
      <c r="E56" s="147">
        <v>18.18</v>
      </c>
      <c r="F56" s="97">
        <v>1381</v>
      </c>
      <c r="G56" s="148">
        <f t="shared" ref="G56:G59" si="28">E56*F56</f>
        <v>25106.579999999998</v>
      </c>
      <c r="H56" s="149"/>
      <c r="I56" s="150">
        <v>3</v>
      </c>
      <c r="J56" s="151">
        <v>3600</v>
      </c>
      <c r="K56" s="152">
        <f>J56/I56</f>
        <v>1200</v>
      </c>
      <c r="L56" s="153">
        <v>3</v>
      </c>
      <c r="M56" s="151">
        <f>F56/V56*60</f>
        <v>3113.0870381966197</v>
      </c>
      <c r="N56" s="152">
        <f>M56/L56</f>
        <v>1037.6956793988732</v>
      </c>
      <c r="O56" s="154">
        <f>L56-I56</f>
        <v>0</v>
      </c>
      <c r="P56" s="155">
        <f>N56-K56</f>
        <v>-162.30432060112685</v>
      </c>
      <c r="Q56" s="156">
        <f>N56/K56</f>
        <v>0.86474639949906096</v>
      </c>
      <c r="R56" s="306">
        <f>Q72</f>
        <v>0.87125388229393741</v>
      </c>
      <c r="S56" s="157">
        <v>0.20859953703703704</v>
      </c>
      <c r="T56" s="158">
        <v>0.22708333333333333</v>
      </c>
      <c r="U56" s="159"/>
      <c r="V56" s="160">
        <v>26.616666666666656</v>
      </c>
      <c r="W56" s="161"/>
      <c r="X56" s="162"/>
      <c r="Y56" s="309"/>
      <c r="Z56" s="310"/>
      <c r="AA56" s="115">
        <f>M56-J56</f>
        <v>-486.91296180338031</v>
      </c>
      <c r="AB56" s="156">
        <f>M56/J56</f>
        <v>0.86474639949906107</v>
      </c>
      <c r="AC56" s="290">
        <f>AB72</f>
        <v>0.87125388229393741</v>
      </c>
    </row>
    <row r="57" spans="1:29" ht="15.75" customHeight="1">
      <c r="A57" s="301"/>
      <c r="B57" s="100" t="s">
        <v>120</v>
      </c>
      <c r="C57" s="293" t="s">
        <v>132</v>
      </c>
      <c r="D57" s="294"/>
      <c r="E57" s="101">
        <v>14.03</v>
      </c>
      <c r="F57" s="102">
        <v>4777</v>
      </c>
      <c r="G57" s="103">
        <f t="shared" si="28"/>
        <v>67021.31</v>
      </c>
      <c r="H57" s="26"/>
      <c r="I57" s="104">
        <v>3</v>
      </c>
      <c r="J57" s="105">
        <v>3000</v>
      </c>
      <c r="K57" s="106">
        <f t="shared" ref="K57:K93" si="29">J57/I57</f>
        <v>1000</v>
      </c>
      <c r="L57" s="107">
        <v>3</v>
      </c>
      <c r="M57" s="105">
        <f>F57/V57*60</f>
        <v>2684.1267363820825</v>
      </c>
      <c r="N57" s="106">
        <f>M57/L57</f>
        <v>894.7089121273608</v>
      </c>
      <c r="O57" s="108">
        <f>L57-I57</f>
        <v>0</v>
      </c>
      <c r="P57" s="109">
        <f>N57-K57</f>
        <v>-105.2910878726392</v>
      </c>
      <c r="Q57" s="110">
        <f>N57/K57</f>
        <v>0.89470891212736081</v>
      </c>
      <c r="R57" s="307"/>
      <c r="S57" s="47">
        <v>0.23765046296296297</v>
      </c>
      <c r="T57" s="48">
        <v>0.31180555555555556</v>
      </c>
      <c r="U57" s="111">
        <v>15.216666666666674</v>
      </c>
      <c r="V57" s="112">
        <v>106.78333333333333</v>
      </c>
      <c r="W57" s="113"/>
      <c r="X57" s="116"/>
      <c r="Y57" s="295"/>
      <c r="Z57" s="296"/>
      <c r="AA57" s="117">
        <f>M57-J57</f>
        <v>-315.87326361791747</v>
      </c>
      <c r="AB57" s="110">
        <f>M57/J57</f>
        <v>0.89470891212736081</v>
      </c>
      <c r="AC57" s="291"/>
    </row>
    <row r="58" spans="1:29" ht="15.75" customHeight="1">
      <c r="A58" s="301"/>
      <c r="B58" s="100" t="s">
        <v>120</v>
      </c>
      <c r="C58" s="293" t="s">
        <v>133</v>
      </c>
      <c r="D58" s="294"/>
      <c r="E58" s="101">
        <v>18.18</v>
      </c>
      <c r="F58" s="102">
        <v>2468</v>
      </c>
      <c r="G58" s="103">
        <f t="shared" si="28"/>
        <v>44868.24</v>
      </c>
      <c r="H58" s="26"/>
      <c r="I58" s="104">
        <v>3</v>
      </c>
      <c r="J58" s="105">
        <v>3600</v>
      </c>
      <c r="K58" s="106">
        <f t="shared" si="29"/>
        <v>1200</v>
      </c>
      <c r="L58" s="107">
        <v>3</v>
      </c>
      <c r="M58" s="105">
        <f>F58/V58*60</f>
        <v>3113.1044148563406</v>
      </c>
      <c r="N58" s="106">
        <f>M58/L58</f>
        <v>1037.7014716187803</v>
      </c>
      <c r="O58" s="108">
        <f>L58-I58</f>
        <v>0</v>
      </c>
      <c r="P58" s="109">
        <f>N58-K58</f>
        <v>-162.29852838121974</v>
      </c>
      <c r="Q58" s="110">
        <f>N58/K58</f>
        <v>0.8647512263489836</v>
      </c>
      <c r="R58" s="307"/>
      <c r="S58" s="47">
        <v>0.32252314814814814</v>
      </c>
      <c r="T58" s="48">
        <v>0.35555555555555557</v>
      </c>
      <c r="U58" s="111">
        <v>15.433333333333321</v>
      </c>
      <c r="V58" s="112">
        <v>47.566666666666691</v>
      </c>
      <c r="W58" s="113"/>
      <c r="X58" s="116"/>
      <c r="Y58" s="295"/>
      <c r="Z58" s="296"/>
      <c r="AA58" s="117">
        <f>M58-J58</f>
        <v>-486.89558514365945</v>
      </c>
      <c r="AB58" s="110">
        <f>M58/J58</f>
        <v>0.86475122634898349</v>
      </c>
      <c r="AC58" s="291"/>
    </row>
    <row r="59" spans="1:29" ht="15.75" customHeight="1">
      <c r="A59" s="301"/>
      <c r="B59" s="100" t="s">
        <v>120</v>
      </c>
      <c r="C59" s="293" t="s">
        <v>134</v>
      </c>
      <c r="D59" s="294"/>
      <c r="E59" s="101">
        <v>14.28</v>
      </c>
      <c r="F59" s="102">
        <v>6213</v>
      </c>
      <c r="G59" s="103">
        <f t="shared" si="28"/>
        <v>88721.64</v>
      </c>
      <c r="H59" s="26"/>
      <c r="I59" s="104">
        <v>3</v>
      </c>
      <c r="J59" s="105">
        <v>3600</v>
      </c>
      <c r="K59" s="106">
        <f t="shared" si="29"/>
        <v>1200</v>
      </c>
      <c r="L59" s="107">
        <v>3</v>
      </c>
      <c r="M59" s="105">
        <f>F59/V59*60</f>
        <v>3112.985386221294</v>
      </c>
      <c r="N59" s="106">
        <f>M59/L59</f>
        <v>1037.661795407098</v>
      </c>
      <c r="O59" s="108">
        <f>L59-I59</f>
        <v>0</v>
      </c>
      <c r="P59" s="109">
        <f>N59-K59</f>
        <v>-162.338204592902</v>
      </c>
      <c r="Q59" s="110">
        <f>N59/K59</f>
        <v>0.86471816283924829</v>
      </c>
      <c r="R59" s="307"/>
      <c r="S59" s="47">
        <v>0.36614583333333334</v>
      </c>
      <c r="T59" s="48">
        <v>0.44930555555555557</v>
      </c>
      <c r="U59" s="111">
        <v>15.249999999999986</v>
      </c>
      <c r="V59" s="112">
        <v>119.75000000000001</v>
      </c>
      <c r="W59" s="113"/>
      <c r="X59" s="116"/>
      <c r="Y59" s="295"/>
      <c r="Z59" s="296"/>
      <c r="AA59" s="117">
        <f>M59-J59</f>
        <v>-487.01461377870601</v>
      </c>
      <c r="AB59" s="110">
        <f>M59/J59</f>
        <v>0.86471816283924829</v>
      </c>
      <c r="AC59" s="291"/>
    </row>
    <row r="60" spans="1:29" ht="15.75" customHeight="1">
      <c r="A60" s="302"/>
      <c r="B60" s="100"/>
      <c r="C60" s="293"/>
      <c r="D60" s="294"/>
      <c r="E60" s="101"/>
      <c r="F60" s="102"/>
      <c r="G60" s="103"/>
      <c r="H60" s="13"/>
      <c r="I60" s="104"/>
      <c r="J60" s="105"/>
      <c r="K60" s="106"/>
      <c r="L60" s="118"/>
      <c r="M60" s="105"/>
      <c r="N60" s="106"/>
      <c r="O60" s="108"/>
      <c r="P60" s="109"/>
      <c r="Q60" s="110"/>
      <c r="R60" s="307"/>
      <c r="S60" s="47"/>
      <c r="T60" s="48"/>
      <c r="U60" s="111"/>
      <c r="V60" s="112"/>
      <c r="W60" s="113"/>
      <c r="X60" s="116"/>
      <c r="Y60" s="295"/>
      <c r="Z60" s="296"/>
      <c r="AA60" s="117"/>
      <c r="AB60" s="110"/>
      <c r="AC60" s="291"/>
    </row>
    <row r="61" spans="1:29" ht="15.75" customHeight="1">
      <c r="A61" s="302"/>
      <c r="B61" s="100"/>
      <c r="C61" s="293"/>
      <c r="D61" s="294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307"/>
      <c r="S61" s="47"/>
      <c r="T61" s="48"/>
      <c r="U61" s="111"/>
      <c r="V61" s="112"/>
      <c r="W61" s="113"/>
      <c r="X61" s="116"/>
      <c r="Y61" s="295"/>
      <c r="Z61" s="296"/>
      <c r="AA61" s="117"/>
      <c r="AB61" s="110"/>
      <c r="AC61" s="291"/>
    </row>
    <row r="62" spans="1:29" ht="15.75" customHeight="1">
      <c r="A62" s="302"/>
      <c r="B62" s="100"/>
      <c r="C62" s="293"/>
      <c r="D62" s="294"/>
      <c r="E62" s="101"/>
      <c r="F62" s="102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307"/>
      <c r="S62" s="47"/>
      <c r="T62" s="48"/>
      <c r="U62" s="111"/>
      <c r="V62" s="112"/>
      <c r="W62" s="113"/>
      <c r="X62" s="116"/>
      <c r="Y62" s="295"/>
      <c r="Z62" s="296"/>
      <c r="AA62" s="117"/>
      <c r="AB62" s="110"/>
      <c r="AC62" s="291"/>
    </row>
    <row r="63" spans="1:29" ht="15.75" customHeight="1">
      <c r="A63" s="302"/>
      <c r="B63" s="100"/>
      <c r="C63" s="293"/>
      <c r="D63" s="294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07"/>
      <c r="S63" s="47"/>
      <c r="T63" s="48"/>
      <c r="U63" s="111"/>
      <c r="V63" s="112"/>
      <c r="W63" s="113"/>
      <c r="X63" s="116"/>
      <c r="Y63" s="295"/>
      <c r="Z63" s="296"/>
      <c r="AA63" s="117"/>
      <c r="AB63" s="110"/>
      <c r="AC63" s="291"/>
    </row>
    <row r="64" spans="1:29" ht="15.75" customHeight="1">
      <c r="A64" s="302"/>
      <c r="B64" s="100"/>
      <c r="C64" s="293"/>
      <c r="D64" s="294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07"/>
      <c r="S64" s="47"/>
      <c r="T64" s="48"/>
      <c r="U64" s="111"/>
      <c r="V64" s="112"/>
      <c r="W64" s="113"/>
      <c r="X64" s="116"/>
      <c r="Y64" s="295"/>
      <c r="Z64" s="296"/>
      <c r="AA64" s="117"/>
      <c r="AB64" s="110"/>
      <c r="AC64" s="291"/>
    </row>
    <row r="65" spans="1:29" ht="15.75" customHeight="1">
      <c r="A65" s="302"/>
      <c r="B65" s="100"/>
      <c r="C65" s="293"/>
      <c r="D65" s="294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07"/>
      <c r="S65" s="47"/>
      <c r="T65" s="48"/>
      <c r="U65" s="111"/>
      <c r="V65" s="112"/>
      <c r="W65" s="113"/>
      <c r="X65" s="116"/>
      <c r="Y65" s="295"/>
      <c r="Z65" s="296"/>
      <c r="AA65" s="117"/>
      <c r="AB65" s="110"/>
      <c r="AC65" s="291"/>
    </row>
    <row r="66" spans="1:29" ht="15.75" customHeight="1">
      <c r="A66" s="302"/>
      <c r="B66" s="100"/>
      <c r="C66" s="293"/>
      <c r="D66" s="294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07"/>
      <c r="S66" s="47"/>
      <c r="T66" s="48"/>
      <c r="U66" s="111"/>
      <c r="V66" s="112"/>
      <c r="W66" s="126"/>
      <c r="X66" s="127"/>
      <c r="Y66" s="295"/>
      <c r="Z66" s="296"/>
      <c r="AA66" s="117"/>
      <c r="AB66" s="110"/>
      <c r="AC66" s="291"/>
    </row>
    <row r="67" spans="1:29" ht="15.75" customHeight="1">
      <c r="A67" s="302"/>
      <c r="B67" s="100"/>
      <c r="C67" s="293"/>
      <c r="D67" s="294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07"/>
      <c r="S67" s="47"/>
      <c r="T67" s="48"/>
      <c r="U67" s="111"/>
      <c r="V67" s="112"/>
      <c r="W67" s="126"/>
      <c r="X67" s="127"/>
      <c r="Y67" s="295"/>
      <c r="Z67" s="296"/>
      <c r="AA67" s="117"/>
      <c r="AB67" s="110"/>
      <c r="AC67" s="291"/>
    </row>
    <row r="68" spans="1:29" ht="15.75" customHeight="1">
      <c r="A68" s="302"/>
      <c r="B68" s="100"/>
      <c r="C68" s="293"/>
      <c r="D68" s="294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07"/>
      <c r="S68" s="47"/>
      <c r="T68" s="48"/>
      <c r="U68" s="111"/>
      <c r="V68" s="112"/>
      <c r="W68" s="126"/>
      <c r="X68" s="127"/>
      <c r="Y68" s="295"/>
      <c r="Z68" s="296"/>
      <c r="AA68" s="117"/>
      <c r="AB68" s="110"/>
      <c r="AC68" s="291"/>
    </row>
    <row r="69" spans="1:29" ht="15.75" customHeight="1">
      <c r="A69" s="302"/>
      <c r="B69" s="100"/>
      <c r="C69" s="293"/>
      <c r="D69" s="294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07"/>
      <c r="S69" s="47"/>
      <c r="T69" s="48"/>
      <c r="U69" s="111"/>
      <c r="V69" s="112"/>
      <c r="W69" s="126"/>
      <c r="X69" s="127"/>
      <c r="Y69" s="295"/>
      <c r="Z69" s="296"/>
      <c r="AA69" s="117"/>
      <c r="AB69" s="110"/>
      <c r="AC69" s="291"/>
    </row>
    <row r="70" spans="1:29" ht="15.75" customHeight="1">
      <c r="A70" s="302"/>
      <c r="B70" s="100"/>
      <c r="C70" s="293"/>
      <c r="D70" s="294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07"/>
      <c r="S70" s="47"/>
      <c r="T70" s="48"/>
      <c r="U70" s="111"/>
      <c r="V70" s="112"/>
      <c r="W70" s="126"/>
      <c r="X70" s="127"/>
      <c r="Y70" s="295"/>
      <c r="Z70" s="296"/>
      <c r="AA70" s="117"/>
      <c r="AB70" s="110"/>
      <c r="AC70" s="291"/>
    </row>
    <row r="71" spans="1:29" ht="15.75" customHeight="1">
      <c r="A71" s="302"/>
      <c r="B71" s="100"/>
      <c r="C71" s="293"/>
      <c r="D71" s="294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07"/>
      <c r="S71" s="119"/>
      <c r="T71" s="120"/>
      <c r="U71" s="130"/>
      <c r="V71" s="131"/>
      <c r="W71" s="126"/>
      <c r="X71" s="127"/>
      <c r="Y71" s="295"/>
      <c r="Z71" s="296"/>
      <c r="AA71" s="165"/>
      <c r="AB71" s="125"/>
      <c r="AC71" s="291"/>
    </row>
    <row r="72" spans="1:29" ht="15.75" customHeight="1" thickBot="1">
      <c r="A72" s="303"/>
      <c r="B72" s="133" t="s">
        <v>117</v>
      </c>
      <c r="C72" s="297"/>
      <c r="D72" s="297"/>
      <c r="E72" s="134"/>
      <c r="F72" s="99"/>
      <c r="G72" s="135"/>
      <c r="H72" s="69"/>
      <c r="I72" s="136">
        <f t="shared" ref="I72:J72" si="30">AVERAGE(I56:I71)</f>
        <v>3</v>
      </c>
      <c r="J72" s="137">
        <f t="shared" si="30"/>
        <v>3450</v>
      </c>
      <c r="K72" s="138">
        <f t="shared" ref="K72" si="31">J72/I72</f>
        <v>1150</v>
      </c>
      <c r="L72" s="136">
        <f t="shared" ref="L72:M72" si="32">AVERAGE(L56:L71)</f>
        <v>3</v>
      </c>
      <c r="M72" s="137">
        <f t="shared" si="32"/>
        <v>3005.8258939140842</v>
      </c>
      <c r="N72" s="138">
        <f>M72/L72</f>
        <v>1001.941964638028</v>
      </c>
      <c r="O72" s="139">
        <f>L72-I72</f>
        <v>0</v>
      </c>
      <c r="P72" s="140">
        <f>N72-K72</f>
        <v>-148.05803536197197</v>
      </c>
      <c r="Q72" s="141">
        <f>N72/K72</f>
        <v>0.87125388229393741</v>
      </c>
      <c r="R72" s="308"/>
      <c r="S72" s="142">
        <f>S56</f>
        <v>0.20859953703703704</v>
      </c>
      <c r="T72" s="143">
        <f>INDEX(T56:T71,COUNTA(T56:T71))</f>
        <v>0.44930555555555557</v>
      </c>
      <c r="U72" s="144"/>
      <c r="V72" s="166"/>
      <c r="W72" s="99"/>
      <c r="X72" s="69"/>
      <c r="Y72" s="298"/>
      <c r="Z72" s="299"/>
      <c r="AA72" s="168">
        <f>M72-J72</f>
        <v>-444.17410608591581</v>
      </c>
      <c r="AB72" s="141">
        <f>M72/J72</f>
        <v>0.87125388229393741</v>
      </c>
      <c r="AC72" s="292"/>
    </row>
    <row r="73" spans="1:29" ht="15.75" customHeight="1">
      <c r="A73" s="311" t="s">
        <v>78</v>
      </c>
      <c r="B73" s="114" t="s">
        <v>120</v>
      </c>
      <c r="C73" s="304" t="s">
        <v>135</v>
      </c>
      <c r="D73" s="305"/>
      <c r="E73" s="147">
        <v>25.45</v>
      </c>
      <c r="F73" s="97">
        <v>965</v>
      </c>
      <c r="G73" s="148">
        <f t="shared" ref="G73:G76" si="33">E73*F73</f>
        <v>24559.25</v>
      </c>
      <c r="H73" s="149"/>
      <c r="I73" s="150">
        <v>4</v>
      </c>
      <c r="J73" s="151">
        <v>3300</v>
      </c>
      <c r="K73" s="152">
        <f>J73/I73</f>
        <v>825</v>
      </c>
      <c r="L73" s="153">
        <v>4</v>
      </c>
      <c r="M73" s="151">
        <f>F73/V73*60</f>
        <v>2921.7830109335564</v>
      </c>
      <c r="N73" s="152">
        <f>M73/L73</f>
        <v>730.4457527333891</v>
      </c>
      <c r="O73" s="154">
        <f>L73-I73</f>
        <v>0</v>
      </c>
      <c r="P73" s="155">
        <f>N73-K73</f>
        <v>-94.554247266610901</v>
      </c>
      <c r="Q73" s="156">
        <f>N73/K73</f>
        <v>0.88538879119198677</v>
      </c>
      <c r="R73" s="306">
        <f>Q89</f>
        <v>0.88803786421797593</v>
      </c>
      <c r="S73" s="157">
        <v>0.25012731481481482</v>
      </c>
      <c r="T73" s="158">
        <v>0.2638888888888889</v>
      </c>
      <c r="U73" s="159"/>
      <c r="V73" s="160">
        <v>19.816666666666674</v>
      </c>
      <c r="W73" s="158"/>
      <c r="X73" s="169"/>
      <c r="Y73" s="309"/>
      <c r="Z73" s="310"/>
      <c r="AA73" s="115">
        <f>M73-J73</f>
        <v>-378.2169890664436</v>
      </c>
      <c r="AB73" s="156">
        <f>M73/J73</f>
        <v>0.88538879119198677</v>
      </c>
      <c r="AC73" s="290">
        <f>AB89</f>
        <v>0.88803786421797593</v>
      </c>
    </row>
    <row r="74" spans="1:29" ht="15.75" customHeight="1">
      <c r="A74" s="312"/>
      <c r="B74" s="100" t="s">
        <v>120</v>
      </c>
      <c r="C74" s="293" t="s">
        <v>136</v>
      </c>
      <c r="D74" s="294"/>
      <c r="E74" s="101">
        <v>25.03</v>
      </c>
      <c r="F74" s="102">
        <v>1750</v>
      </c>
      <c r="G74" s="103">
        <f t="shared" si="33"/>
        <v>43802.5</v>
      </c>
      <c r="H74" s="26"/>
      <c r="I74" s="104">
        <v>4</v>
      </c>
      <c r="J74" s="105">
        <v>3300</v>
      </c>
      <c r="K74" s="106">
        <f t="shared" si="29"/>
        <v>825</v>
      </c>
      <c r="L74" s="107">
        <v>4</v>
      </c>
      <c r="M74" s="105">
        <f>F74/V74*60</f>
        <v>2922.0779220779223</v>
      </c>
      <c r="N74" s="106">
        <f>M74/L74</f>
        <v>730.51948051948057</v>
      </c>
      <c r="O74" s="108">
        <f>L74-I74</f>
        <v>0</v>
      </c>
      <c r="P74" s="109">
        <f>N74-K74</f>
        <v>-94.480519480519433</v>
      </c>
      <c r="Q74" s="110">
        <f>N74/K74</f>
        <v>0.88547815820543097</v>
      </c>
      <c r="R74" s="307"/>
      <c r="S74" s="47">
        <v>0.27435185185185185</v>
      </c>
      <c r="T74" s="48">
        <v>0.29930555555555555</v>
      </c>
      <c r="U74" s="111">
        <v>15.06666666666665</v>
      </c>
      <c r="V74" s="112">
        <v>35.93333333333333</v>
      </c>
      <c r="W74" s="113"/>
      <c r="X74" s="13"/>
      <c r="Y74" s="295"/>
      <c r="Z74" s="296"/>
      <c r="AA74" s="117">
        <f>M74-J74</f>
        <v>-377.92207792207773</v>
      </c>
      <c r="AB74" s="110">
        <f>M74/J74</f>
        <v>0.88547815820543097</v>
      </c>
      <c r="AC74" s="291"/>
    </row>
    <row r="75" spans="1:29" ht="15.75" customHeight="1">
      <c r="A75" s="312"/>
      <c r="B75" s="100" t="s">
        <v>120</v>
      </c>
      <c r="C75" s="293" t="s">
        <v>137</v>
      </c>
      <c r="D75" s="294"/>
      <c r="E75" s="101">
        <v>24.82</v>
      </c>
      <c r="F75" s="102">
        <v>1978</v>
      </c>
      <c r="G75" s="103">
        <f t="shared" si="33"/>
        <v>49093.96</v>
      </c>
      <c r="H75" s="26"/>
      <c r="I75" s="104">
        <v>4</v>
      </c>
      <c r="J75" s="105">
        <v>3300</v>
      </c>
      <c r="K75" s="106">
        <f t="shared" si="29"/>
        <v>825</v>
      </c>
      <c r="L75" s="107">
        <v>4</v>
      </c>
      <c r="M75" s="105">
        <f>F75/V75*60</f>
        <v>2924.3531827515399</v>
      </c>
      <c r="N75" s="106">
        <f>M75/L75</f>
        <v>731.08829568788497</v>
      </c>
      <c r="O75" s="108">
        <f>L75-I75</f>
        <v>0</v>
      </c>
      <c r="P75" s="109">
        <f>N75-K75</f>
        <v>-93.911704312115035</v>
      </c>
      <c r="Q75" s="110">
        <f>N75/K75</f>
        <v>0.88616763113683028</v>
      </c>
      <c r="R75" s="307"/>
      <c r="S75" s="47">
        <v>0.31001157407407409</v>
      </c>
      <c r="T75" s="48">
        <v>0.33819444444444446</v>
      </c>
      <c r="U75" s="111">
        <v>15.416666666666705</v>
      </c>
      <c r="V75" s="112">
        <v>40.583333333333336</v>
      </c>
      <c r="W75" s="113"/>
      <c r="X75" s="13"/>
      <c r="Y75" s="295"/>
      <c r="Z75" s="296"/>
      <c r="AA75" s="117">
        <f>M75-J75</f>
        <v>-375.64681724846014</v>
      </c>
      <c r="AB75" s="110">
        <f>M75/J75</f>
        <v>0.88616763113683028</v>
      </c>
      <c r="AC75" s="291"/>
    </row>
    <row r="76" spans="1:29" ht="15.75" customHeight="1">
      <c r="A76" s="312"/>
      <c r="B76" s="100" t="s">
        <v>120</v>
      </c>
      <c r="C76" s="293" t="s">
        <v>138</v>
      </c>
      <c r="D76" s="294"/>
      <c r="E76" s="101">
        <v>30</v>
      </c>
      <c r="F76" s="102">
        <v>3272</v>
      </c>
      <c r="G76" s="103">
        <f t="shared" si="33"/>
        <v>98160</v>
      </c>
      <c r="H76" s="26"/>
      <c r="I76" s="104">
        <v>3</v>
      </c>
      <c r="J76" s="105">
        <v>3000</v>
      </c>
      <c r="K76" s="106">
        <f t="shared" si="29"/>
        <v>1000</v>
      </c>
      <c r="L76" s="107">
        <v>3</v>
      </c>
      <c r="M76" s="105">
        <f>F76/V76*60</f>
        <v>2687.474332648871</v>
      </c>
      <c r="N76" s="106">
        <f>M76/L76</f>
        <v>895.82477754962372</v>
      </c>
      <c r="O76" s="108">
        <f>L76-I76</f>
        <v>0</v>
      </c>
      <c r="P76" s="109">
        <f>N76-K76</f>
        <v>-104.17522245037628</v>
      </c>
      <c r="Q76" s="110">
        <f>N76/K76</f>
        <v>0.89582477754962375</v>
      </c>
      <c r="R76" s="307"/>
      <c r="S76" s="47">
        <v>0.34861111111111109</v>
      </c>
      <c r="T76" s="48">
        <v>0.39934027777777775</v>
      </c>
      <c r="U76" s="111">
        <v>14.999999999999947</v>
      </c>
      <c r="V76" s="112">
        <v>73.049999999999983</v>
      </c>
      <c r="W76" s="113"/>
      <c r="X76" s="116"/>
      <c r="Y76" s="295"/>
      <c r="Z76" s="296"/>
      <c r="AA76" s="117">
        <f>M76-J76</f>
        <v>-312.52566735112896</v>
      </c>
      <c r="AB76" s="110">
        <f>M76/J76</f>
        <v>0.89582477754962364</v>
      </c>
      <c r="AC76" s="291"/>
    </row>
    <row r="77" spans="1:29" ht="15.75" customHeight="1">
      <c r="A77" s="312"/>
      <c r="B77" s="100"/>
      <c r="C77" s="293"/>
      <c r="D77" s="294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307"/>
      <c r="S77" s="47"/>
      <c r="T77" s="48"/>
      <c r="U77" s="111"/>
      <c r="V77" s="112"/>
      <c r="W77" s="113"/>
      <c r="X77" s="116"/>
      <c r="Y77" s="295"/>
      <c r="Z77" s="296"/>
      <c r="AA77" s="117"/>
      <c r="AB77" s="110"/>
      <c r="AC77" s="291"/>
    </row>
    <row r="78" spans="1:29" ht="15.75" customHeight="1">
      <c r="A78" s="312"/>
      <c r="B78" s="100"/>
      <c r="C78" s="293"/>
      <c r="D78" s="294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07"/>
      <c r="S78" s="47"/>
      <c r="T78" s="48"/>
      <c r="U78" s="111"/>
      <c r="V78" s="112"/>
      <c r="W78" s="113"/>
      <c r="X78" s="50"/>
      <c r="Y78" s="295"/>
      <c r="Z78" s="296"/>
      <c r="AA78" s="117"/>
      <c r="AB78" s="110"/>
      <c r="AC78" s="291"/>
    </row>
    <row r="79" spans="1:29" ht="15.75" customHeight="1">
      <c r="A79" s="312"/>
      <c r="B79" s="100"/>
      <c r="C79" s="293"/>
      <c r="D79" s="294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307"/>
      <c r="S79" s="47"/>
      <c r="T79" s="48"/>
      <c r="U79" s="111"/>
      <c r="V79" s="112"/>
      <c r="W79" s="113"/>
      <c r="X79" s="116"/>
      <c r="Y79" s="295"/>
      <c r="Z79" s="296"/>
      <c r="AA79" s="117"/>
      <c r="AB79" s="110"/>
      <c r="AC79" s="291"/>
    </row>
    <row r="80" spans="1:29" ht="15.75" customHeight="1">
      <c r="A80" s="312"/>
      <c r="B80" s="100"/>
      <c r="C80" s="293"/>
      <c r="D80" s="294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07"/>
      <c r="S80" s="47"/>
      <c r="T80" s="48"/>
      <c r="U80" s="111"/>
      <c r="V80" s="112"/>
      <c r="W80" s="113"/>
      <c r="X80" s="116"/>
      <c r="Y80" s="295"/>
      <c r="Z80" s="296"/>
      <c r="AA80" s="117"/>
      <c r="AB80" s="110"/>
      <c r="AC80" s="291"/>
    </row>
    <row r="81" spans="1:29" ht="15.75" customHeight="1">
      <c r="A81" s="312"/>
      <c r="B81" s="100"/>
      <c r="C81" s="293"/>
      <c r="D81" s="294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07"/>
      <c r="S81" s="47"/>
      <c r="T81" s="48"/>
      <c r="U81" s="111"/>
      <c r="V81" s="112"/>
      <c r="W81" s="126"/>
      <c r="X81" s="127"/>
      <c r="Y81" s="295"/>
      <c r="Z81" s="296"/>
      <c r="AA81" s="117"/>
      <c r="AB81" s="110"/>
      <c r="AC81" s="291"/>
    </row>
    <row r="82" spans="1:29" ht="15.75" customHeight="1">
      <c r="A82" s="312"/>
      <c r="B82" s="100"/>
      <c r="C82" s="293"/>
      <c r="D82" s="294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07"/>
      <c r="S82" s="47"/>
      <c r="T82" s="48"/>
      <c r="U82" s="111"/>
      <c r="V82" s="112"/>
      <c r="W82" s="126"/>
      <c r="X82" s="127"/>
      <c r="Y82" s="295"/>
      <c r="Z82" s="296"/>
      <c r="AA82" s="117"/>
      <c r="AB82" s="110"/>
      <c r="AC82" s="291"/>
    </row>
    <row r="83" spans="1:29" ht="15.75" customHeight="1">
      <c r="A83" s="312"/>
      <c r="B83" s="100"/>
      <c r="C83" s="293"/>
      <c r="D83" s="294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07"/>
      <c r="S83" s="47"/>
      <c r="T83" s="48"/>
      <c r="U83" s="111"/>
      <c r="V83" s="112"/>
      <c r="W83" s="126"/>
      <c r="X83" s="127"/>
      <c r="Y83" s="295"/>
      <c r="Z83" s="296"/>
      <c r="AA83" s="117"/>
      <c r="AB83" s="110"/>
      <c r="AC83" s="291"/>
    </row>
    <row r="84" spans="1:29" ht="15.75" customHeight="1">
      <c r="A84" s="312"/>
      <c r="B84" s="100"/>
      <c r="C84" s="293"/>
      <c r="D84" s="294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07"/>
      <c r="S84" s="47"/>
      <c r="T84" s="48"/>
      <c r="U84" s="111"/>
      <c r="V84" s="112"/>
      <c r="W84" s="126"/>
      <c r="X84" s="127"/>
      <c r="Y84" s="295"/>
      <c r="Z84" s="296"/>
      <c r="AA84" s="117"/>
      <c r="AB84" s="110"/>
      <c r="AC84" s="291"/>
    </row>
    <row r="85" spans="1:29" ht="15.75" customHeight="1">
      <c r="A85" s="312"/>
      <c r="B85" s="100"/>
      <c r="C85" s="293"/>
      <c r="D85" s="294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07"/>
      <c r="S85" s="47"/>
      <c r="T85" s="48"/>
      <c r="U85" s="111"/>
      <c r="V85" s="112"/>
      <c r="W85" s="126"/>
      <c r="X85" s="127"/>
      <c r="Y85" s="295"/>
      <c r="Z85" s="296"/>
      <c r="AA85" s="117"/>
      <c r="AB85" s="110"/>
      <c r="AC85" s="291"/>
    </row>
    <row r="86" spans="1:29" ht="15.75" customHeight="1">
      <c r="A86" s="312"/>
      <c r="B86" s="100"/>
      <c r="C86" s="293"/>
      <c r="D86" s="294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07"/>
      <c r="S86" s="47"/>
      <c r="T86" s="48"/>
      <c r="U86" s="111"/>
      <c r="V86" s="112"/>
      <c r="W86" s="126"/>
      <c r="X86" s="127"/>
      <c r="Y86" s="295"/>
      <c r="Z86" s="296"/>
      <c r="AA86" s="117"/>
      <c r="AB86" s="110"/>
      <c r="AC86" s="291"/>
    </row>
    <row r="87" spans="1:29" ht="15.75" customHeight="1">
      <c r="A87" s="312"/>
      <c r="B87" s="100"/>
      <c r="C87" s="293"/>
      <c r="D87" s="294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07"/>
      <c r="S87" s="47"/>
      <c r="T87" s="48"/>
      <c r="U87" s="111"/>
      <c r="V87" s="112"/>
      <c r="W87" s="126"/>
      <c r="X87" s="127"/>
      <c r="Y87" s="295"/>
      <c r="Z87" s="296"/>
      <c r="AA87" s="117"/>
      <c r="AB87" s="110"/>
      <c r="AC87" s="291"/>
    </row>
    <row r="88" spans="1:29" ht="15.75" customHeight="1">
      <c r="A88" s="312"/>
      <c r="B88" s="100"/>
      <c r="C88" s="293"/>
      <c r="D88" s="294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07"/>
      <c r="S88" s="119"/>
      <c r="T88" s="120"/>
      <c r="U88" s="130"/>
      <c r="V88" s="131"/>
      <c r="W88" s="126"/>
      <c r="X88" s="127"/>
      <c r="Y88" s="295"/>
      <c r="Z88" s="296"/>
      <c r="AA88" s="165"/>
      <c r="AB88" s="125"/>
      <c r="AC88" s="291"/>
    </row>
    <row r="89" spans="1:29" ht="15.75" customHeight="1" thickBot="1">
      <c r="A89" s="313"/>
      <c r="B89" s="133" t="s">
        <v>117</v>
      </c>
      <c r="C89" s="297"/>
      <c r="D89" s="297"/>
      <c r="E89" s="134"/>
      <c r="F89" s="167"/>
      <c r="G89" s="135"/>
      <c r="H89" s="69"/>
      <c r="I89" s="136">
        <f t="shared" ref="I89:J89" si="34">AVERAGE(I73:I88)</f>
        <v>3.75</v>
      </c>
      <c r="J89" s="137">
        <f t="shared" si="34"/>
        <v>3225</v>
      </c>
      <c r="K89" s="138">
        <f t="shared" ref="K89" si="35">J89/I89</f>
        <v>860</v>
      </c>
      <c r="L89" s="136">
        <f t="shared" ref="L89:M89" si="36">AVERAGE(L73:L88)</f>
        <v>3.75</v>
      </c>
      <c r="M89" s="137">
        <f t="shared" si="36"/>
        <v>2863.9221121029723</v>
      </c>
      <c r="N89" s="138">
        <f>M89/L89</f>
        <v>763.71256322745933</v>
      </c>
      <c r="O89" s="139">
        <f>L89-I89</f>
        <v>0</v>
      </c>
      <c r="P89" s="140">
        <f>N89-K89</f>
        <v>-96.287436772540673</v>
      </c>
      <c r="Q89" s="141">
        <f>N89/K89</f>
        <v>0.88803786421797593</v>
      </c>
      <c r="R89" s="308"/>
      <c r="S89" s="142">
        <f>S73</f>
        <v>0.25012731481481482</v>
      </c>
      <c r="T89" s="143">
        <f>INDEX(T73:T88,COUNTA(T73:T88))</f>
        <v>0.39934027777777775</v>
      </c>
      <c r="U89" s="144"/>
      <c r="V89" s="166"/>
      <c r="W89" s="167"/>
      <c r="X89" s="138"/>
      <c r="Y89" s="298"/>
      <c r="Z89" s="299"/>
      <c r="AA89" s="168">
        <f>M89-J89</f>
        <v>-361.07788789702772</v>
      </c>
      <c r="AB89" s="141">
        <f>M89/J89</f>
        <v>0.88803786421797593</v>
      </c>
      <c r="AC89" s="292"/>
    </row>
    <row r="90" spans="1:29" ht="15.75" customHeight="1">
      <c r="A90" s="300" t="s">
        <v>139</v>
      </c>
      <c r="B90" s="114" t="s">
        <v>114</v>
      </c>
      <c r="C90" s="304" t="s">
        <v>140</v>
      </c>
      <c r="D90" s="305"/>
      <c r="E90" s="147">
        <v>25.64</v>
      </c>
      <c r="F90" s="97">
        <v>1427</v>
      </c>
      <c r="G90" s="148">
        <f t="shared" ref="G90:G93" si="37">E90*F90</f>
        <v>36588.28</v>
      </c>
      <c r="H90" s="149"/>
      <c r="I90" s="150">
        <v>11</v>
      </c>
      <c r="J90" s="151">
        <v>3600</v>
      </c>
      <c r="K90" s="152">
        <f>J90/I90</f>
        <v>327.27272727272725</v>
      </c>
      <c r="L90" s="153">
        <v>11</v>
      </c>
      <c r="M90" s="151">
        <f>F90/V90*60</f>
        <v>3153.5911602210026</v>
      </c>
      <c r="N90" s="152">
        <f>M90/L90</f>
        <v>286.6901054746366</v>
      </c>
      <c r="O90" s="154">
        <f>L90-I90</f>
        <v>0</v>
      </c>
      <c r="P90" s="155">
        <f>N90-K90</f>
        <v>-40.582621798090656</v>
      </c>
      <c r="Q90" s="156">
        <f>N90/K90</f>
        <v>0.87599754450583411</v>
      </c>
      <c r="R90" s="306">
        <f>Q106</f>
        <v>0.86824775911811003</v>
      </c>
      <c r="S90" s="157">
        <v>0.70833333333333337</v>
      </c>
      <c r="T90" s="158">
        <v>0.72718749999999999</v>
      </c>
      <c r="U90" s="159"/>
      <c r="V90" s="160">
        <v>27.149999999999928</v>
      </c>
      <c r="W90" s="158"/>
      <c r="X90" s="169"/>
      <c r="Y90" s="309"/>
      <c r="Z90" s="310"/>
      <c r="AA90" s="115">
        <f>M90-J90</f>
        <v>-446.40883977899739</v>
      </c>
      <c r="AB90" s="156">
        <f>M90/J90</f>
        <v>0.87599754450583411</v>
      </c>
      <c r="AC90" s="290">
        <f>AB106</f>
        <v>0.86824775911811003</v>
      </c>
    </row>
    <row r="91" spans="1:29" ht="15.75" customHeight="1">
      <c r="A91" s="301"/>
      <c r="B91" s="100" t="s">
        <v>114</v>
      </c>
      <c r="C91" s="293" t="s">
        <v>141</v>
      </c>
      <c r="D91" s="294"/>
      <c r="E91" s="101">
        <v>29.52</v>
      </c>
      <c r="F91" s="102">
        <v>1724</v>
      </c>
      <c r="G91" s="103">
        <f t="shared" si="37"/>
        <v>50892.479999999996</v>
      </c>
      <c r="H91" s="26"/>
      <c r="I91" s="104">
        <v>17</v>
      </c>
      <c r="J91" s="105">
        <v>3600</v>
      </c>
      <c r="K91" s="106">
        <f t="shared" si="29"/>
        <v>211.76470588235293</v>
      </c>
      <c r="L91" s="107">
        <v>17</v>
      </c>
      <c r="M91" s="105">
        <f>F91/V91*60</f>
        <v>3118.7939698492601</v>
      </c>
      <c r="N91" s="106">
        <f>M91/L91</f>
        <v>183.45846881466235</v>
      </c>
      <c r="O91" s="108">
        <f>L91-I91</f>
        <v>0</v>
      </c>
      <c r="P91" s="109">
        <f>N91-K91</f>
        <v>-28.306237067690574</v>
      </c>
      <c r="Q91" s="110">
        <f>N91/K91</f>
        <v>0.86633165829146119</v>
      </c>
      <c r="R91" s="307"/>
      <c r="S91" s="47">
        <v>0.73055555555555562</v>
      </c>
      <c r="T91" s="48">
        <v>0.75358796296296293</v>
      </c>
      <c r="U91" s="111">
        <v>4.8500000000001187</v>
      </c>
      <c r="V91" s="112">
        <v>33.166666666666522</v>
      </c>
      <c r="W91" s="113"/>
      <c r="X91" s="13"/>
      <c r="Y91" s="295"/>
      <c r="Z91" s="296"/>
      <c r="AA91" s="117">
        <f>M91-J91</f>
        <v>-481.20603015073993</v>
      </c>
      <c r="AB91" s="110">
        <f>M91/J91</f>
        <v>0.86633165829146108</v>
      </c>
      <c r="AC91" s="291"/>
    </row>
    <row r="92" spans="1:29" ht="15.75" customHeight="1">
      <c r="A92" s="301"/>
      <c r="B92" s="100" t="s">
        <v>114</v>
      </c>
      <c r="C92" s="293" t="s">
        <v>142</v>
      </c>
      <c r="D92" s="294"/>
      <c r="E92" s="101">
        <v>29.85</v>
      </c>
      <c r="F92" s="102">
        <v>1883</v>
      </c>
      <c r="G92" s="103">
        <f t="shared" si="37"/>
        <v>56207.55</v>
      </c>
      <c r="H92" s="26"/>
      <c r="I92" s="104">
        <v>17</v>
      </c>
      <c r="J92" s="105">
        <v>3600</v>
      </c>
      <c r="K92" s="106">
        <f t="shared" si="29"/>
        <v>211.76470588235293</v>
      </c>
      <c r="L92" s="107">
        <v>17</v>
      </c>
      <c r="M92" s="105">
        <f>F92/V92*60</f>
        <v>3116.6896551724212</v>
      </c>
      <c r="N92" s="106">
        <f>M92/L92</f>
        <v>183.33468559837772</v>
      </c>
      <c r="O92" s="108">
        <f>L92-I92</f>
        <v>0</v>
      </c>
      <c r="P92" s="109">
        <f>N92-K92</f>
        <v>-28.43002028397521</v>
      </c>
      <c r="Q92" s="110">
        <f>N92/K92</f>
        <v>0.86574712643678375</v>
      </c>
      <c r="R92" s="307"/>
      <c r="S92" s="47">
        <v>0.75694444444444453</v>
      </c>
      <c r="T92" s="48">
        <v>0.78211805555555558</v>
      </c>
      <c r="U92" s="111">
        <v>4.8333333333335027</v>
      </c>
      <c r="V92" s="112">
        <v>36.249999999999915</v>
      </c>
      <c r="W92" s="113"/>
      <c r="X92" s="13"/>
      <c r="Y92" s="295"/>
      <c r="Z92" s="296"/>
      <c r="AA92" s="117">
        <f>M92-J92</f>
        <v>-483.31034482757877</v>
      </c>
      <c r="AB92" s="110">
        <f>M92/J92</f>
        <v>0.86574712643678364</v>
      </c>
      <c r="AC92" s="291"/>
    </row>
    <row r="93" spans="1:29" ht="15.75" customHeight="1">
      <c r="A93" s="301"/>
      <c r="B93" s="100" t="s">
        <v>120</v>
      </c>
      <c r="C93" s="293" t="s">
        <v>143</v>
      </c>
      <c r="D93" s="294"/>
      <c r="E93" s="101">
        <v>28.57</v>
      </c>
      <c r="F93" s="102">
        <v>1876</v>
      </c>
      <c r="G93" s="103">
        <f t="shared" si="37"/>
        <v>53597.32</v>
      </c>
      <c r="H93" s="26"/>
      <c r="I93" s="104">
        <v>12</v>
      </c>
      <c r="J93" s="105">
        <v>3600</v>
      </c>
      <c r="K93" s="106">
        <f t="shared" si="29"/>
        <v>300</v>
      </c>
      <c r="L93" s="107">
        <v>12</v>
      </c>
      <c r="M93" s="105">
        <f>F93/V93*60</f>
        <v>3113.6929460581005</v>
      </c>
      <c r="N93" s="106">
        <f>M93/L93</f>
        <v>259.47441217150839</v>
      </c>
      <c r="O93" s="108">
        <f>L93-I93</f>
        <v>0</v>
      </c>
      <c r="P93" s="109">
        <f>N93-K93</f>
        <v>-40.525587828491609</v>
      </c>
      <c r="Q93" s="110">
        <f>N93/K93</f>
        <v>0.86491470723836128</v>
      </c>
      <c r="R93" s="307"/>
      <c r="S93" s="47">
        <v>0.78541666666666676</v>
      </c>
      <c r="T93" s="48">
        <v>0.81052083333333336</v>
      </c>
      <c r="U93" s="111">
        <v>4.750000000000103</v>
      </c>
      <c r="V93" s="112">
        <v>36.149999999999892</v>
      </c>
      <c r="W93" s="113"/>
      <c r="X93" s="116"/>
      <c r="Y93" s="295"/>
      <c r="Z93" s="296"/>
      <c r="AA93" s="117">
        <f>M93-J93</f>
        <v>-486.30705394189954</v>
      </c>
      <c r="AB93" s="110">
        <f>M93/J93</f>
        <v>0.86491470723836128</v>
      </c>
      <c r="AC93" s="291"/>
    </row>
    <row r="94" spans="1:29" ht="15.75" customHeight="1">
      <c r="A94" s="302"/>
      <c r="B94" s="100"/>
      <c r="C94" s="293"/>
      <c r="D94" s="294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307"/>
      <c r="S94" s="47"/>
      <c r="T94" s="48"/>
      <c r="U94" s="111"/>
      <c r="V94" s="112"/>
      <c r="W94" s="113"/>
      <c r="X94" s="116"/>
      <c r="Y94" s="295"/>
      <c r="Z94" s="296"/>
      <c r="AA94" s="117"/>
      <c r="AB94" s="110"/>
      <c r="AC94" s="291"/>
    </row>
    <row r="95" spans="1:29" ht="15.75" customHeight="1">
      <c r="A95" s="302"/>
      <c r="B95" s="100"/>
      <c r="C95" s="293"/>
      <c r="D95" s="294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07"/>
      <c r="S95" s="47"/>
      <c r="T95" s="48"/>
      <c r="U95" s="111"/>
      <c r="V95" s="112"/>
      <c r="W95" s="113"/>
      <c r="X95" s="50"/>
      <c r="Y95" s="295"/>
      <c r="Z95" s="296"/>
      <c r="AA95" s="117"/>
      <c r="AB95" s="110"/>
      <c r="AC95" s="291"/>
    </row>
    <row r="96" spans="1:29" ht="15.75" customHeight="1">
      <c r="A96" s="302"/>
      <c r="B96" s="100"/>
      <c r="C96" s="293"/>
      <c r="D96" s="294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307"/>
      <c r="S96" s="47"/>
      <c r="T96" s="48"/>
      <c r="U96" s="111"/>
      <c r="V96" s="112"/>
      <c r="W96" s="113"/>
      <c r="X96" s="116"/>
      <c r="Y96" s="295"/>
      <c r="Z96" s="296"/>
      <c r="AA96" s="117"/>
      <c r="AB96" s="110"/>
      <c r="AC96" s="291"/>
    </row>
    <row r="97" spans="1:29" ht="15.75" customHeight="1">
      <c r="A97" s="302"/>
      <c r="B97" s="100"/>
      <c r="C97" s="293"/>
      <c r="D97" s="294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07"/>
      <c r="S97" s="47"/>
      <c r="T97" s="48"/>
      <c r="U97" s="111"/>
      <c r="V97" s="112"/>
      <c r="W97" s="113"/>
      <c r="X97" s="116"/>
      <c r="Y97" s="295"/>
      <c r="Z97" s="296"/>
      <c r="AA97" s="117"/>
      <c r="AB97" s="110"/>
      <c r="AC97" s="291"/>
    </row>
    <row r="98" spans="1:29" ht="15.75" customHeight="1">
      <c r="A98" s="302"/>
      <c r="B98" s="100"/>
      <c r="C98" s="293"/>
      <c r="D98" s="294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07"/>
      <c r="S98" s="47"/>
      <c r="T98" s="48"/>
      <c r="U98" s="111"/>
      <c r="V98" s="112"/>
      <c r="W98" s="126"/>
      <c r="X98" s="127"/>
      <c r="Y98" s="295"/>
      <c r="Z98" s="296"/>
      <c r="AA98" s="117"/>
      <c r="AB98" s="110"/>
      <c r="AC98" s="291"/>
    </row>
    <row r="99" spans="1:29" ht="15.75" customHeight="1">
      <c r="A99" s="302"/>
      <c r="B99" s="100"/>
      <c r="C99" s="293"/>
      <c r="D99" s="294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07"/>
      <c r="S99" s="47"/>
      <c r="T99" s="48"/>
      <c r="U99" s="111"/>
      <c r="V99" s="112"/>
      <c r="W99" s="126"/>
      <c r="X99" s="127"/>
      <c r="Y99" s="295"/>
      <c r="Z99" s="296"/>
      <c r="AA99" s="117"/>
      <c r="AB99" s="110"/>
      <c r="AC99" s="291"/>
    </row>
    <row r="100" spans="1:29" ht="15.75" customHeight="1">
      <c r="A100" s="302"/>
      <c r="B100" s="100"/>
      <c r="C100" s="293"/>
      <c r="D100" s="294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07"/>
      <c r="S100" s="47"/>
      <c r="T100" s="48"/>
      <c r="U100" s="111"/>
      <c r="V100" s="112"/>
      <c r="W100" s="126"/>
      <c r="X100" s="127"/>
      <c r="Y100" s="295"/>
      <c r="Z100" s="296"/>
      <c r="AA100" s="117"/>
      <c r="AB100" s="110"/>
      <c r="AC100" s="291"/>
    </row>
    <row r="101" spans="1:29" ht="15.75" customHeight="1">
      <c r="A101" s="302"/>
      <c r="B101" s="100"/>
      <c r="C101" s="293"/>
      <c r="D101" s="294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07"/>
      <c r="S101" s="47"/>
      <c r="T101" s="48"/>
      <c r="U101" s="111"/>
      <c r="V101" s="112"/>
      <c r="W101" s="126"/>
      <c r="X101" s="127"/>
      <c r="Y101" s="295"/>
      <c r="Z101" s="296"/>
      <c r="AA101" s="117"/>
      <c r="AB101" s="110"/>
      <c r="AC101" s="291"/>
    </row>
    <row r="102" spans="1:29" ht="15.75" customHeight="1">
      <c r="A102" s="302"/>
      <c r="B102" s="100"/>
      <c r="C102" s="293"/>
      <c r="D102" s="294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07"/>
      <c r="S102" s="47"/>
      <c r="T102" s="48"/>
      <c r="U102" s="111"/>
      <c r="V102" s="112"/>
      <c r="W102" s="126"/>
      <c r="X102" s="127"/>
      <c r="Y102" s="295"/>
      <c r="Z102" s="296"/>
      <c r="AA102" s="117"/>
      <c r="AB102" s="110"/>
      <c r="AC102" s="291"/>
    </row>
    <row r="103" spans="1:29" ht="15.75" customHeight="1">
      <c r="A103" s="302"/>
      <c r="B103" s="100"/>
      <c r="C103" s="293"/>
      <c r="D103" s="294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07"/>
      <c r="S103" s="47"/>
      <c r="T103" s="48"/>
      <c r="U103" s="111"/>
      <c r="V103" s="112"/>
      <c r="W103" s="126"/>
      <c r="X103" s="127"/>
      <c r="Y103" s="295"/>
      <c r="Z103" s="296"/>
      <c r="AA103" s="117"/>
      <c r="AB103" s="110"/>
      <c r="AC103" s="291"/>
    </row>
    <row r="104" spans="1:29" ht="15.75" customHeight="1">
      <c r="A104" s="302"/>
      <c r="B104" s="100"/>
      <c r="C104" s="293"/>
      <c r="D104" s="294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07"/>
      <c r="S104" s="47"/>
      <c r="T104" s="48"/>
      <c r="U104" s="111"/>
      <c r="V104" s="112"/>
      <c r="W104" s="126"/>
      <c r="X104" s="127"/>
      <c r="Y104" s="295"/>
      <c r="Z104" s="296"/>
      <c r="AA104" s="117"/>
      <c r="AB104" s="110"/>
      <c r="AC104" s="291"/>
    </row>
    <row r="105" spans="1:29" ht="15.75" customHeight="1">
      <c r="A105" s="302"/>
      <c r="B105" s="100"/>
      <c r="C105" s="293"/>
      <c r="D105" s="294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07"/>
      <c r="S105" s="119"/>
      <c r="T105" s="120"/>
      <c r="U105" s="130"/>
      <c r="V105" s="131"/>
      <c r="W105" s="126"/>
      <c r="X105" s="127"/>
      <c r="Y105" s="295"/>
      <c r="Z105" s="296"/>
      <c r="AA105" s="165"/>
      <c r="AB105" s="125"/>
      <c r="AC105" s="291"/>
    </row>
    <row r="106" spans="1:29" ht="15.75" customHeight="1" thickBot="1">
      <c r="A106" s="303"/>
      <c r="B106" s="133" t="s">
        <v>117</v>
      </c>
      <c r="C106" s="297"/>
      <c r="D106" s="297"/>
      <c r="E106" s="134"/>
      <c r="F106" s="167"/>
      <c r="G106" s="135"/>
      <c r="H106" s="69"/>
      <c r="I106" s="136">
        <f t="shared" ref="I106:J106" si="38">AVERAGE(I90:I105)</f>
        <v>14.25</v>
      </c>
      <c r="J106" s="137">
        <f t="shared" si="38"/>
        <v>3600</v>
      </c>
      <c r="K106" s="138">
        <f t="shared" ref="K106" si="39">J106/I106</f>
        <v>252.63157894736841</v>
      </c>
      <c r="L106" s="136">
        <f t="shared" ref="L106:M106" si="40">AVERAGE(L90:L105)</f>
        <v>14.25</v>
      </c>
      <c r="M106" s="137">
        <f t="shared" si="40"/>
        <v>3125.6919328251961</v>
      </c>
      <c r="N106" s="138">
        <f>M106/L106</f>
        <v>219.34680230352254</v>
      </c>
      <c r="O106" s="139">
        <f>L106-I106</f>
        <v>0</v>
      </c>
      <c r="P106" s="140">
        <f>N106-K106</f>
        <v>-33.284776643845873</v>
      </c>
      <c r="Q106" s="141">
        <f>N106/K106</f>
        <v>0.86824775911811003</v>
      </c>
      <c r="R106" s="308"/>
      <c r="S106" s="142">
        <f>S90</f>
        <v>0.70833333333333337</v>
      </c>
      <c r="T106" s="143">
        <f>INDEX(T90:T105,COUNTA(T90:T105))</f>
        <v>0.81052083333333336</v>
      </c>
      <c r="U106" s="144"/>
      <c r="V106" s="166"/>
      <c r="W106" s="167"/>
      <c r="X106" s="138"/>
      <c r="Y106" s="298"/>
      <c r="Z106" s="299"/>
      <c r="AA106" s="168">
        <f>M106-J106</f>
        <v>-474.30806717480391</v>
      </c>
      <c r="AB106" s="141">
        <f>M106/J106</f>
        <v>0.86824775911811003</v>
      </c>
      <c r="AC106" s="292"/>
    </row>
    <row r="107" spans="1:29" ht="15.75" customHeight="1">
      <c r="A107" s="311" t="s">
        <v>144</v>
      </c>
      <c r="B107" s="114" t="s">
        <v>120</v>
      </c>
      <c r="C107" s="304" t="s">
        <v>217</v>
      </c>
      <c r="D107" s="305"/>
      <c r="E107" s="147">
        <v>22.48</v>
      </c>
      <c r="F107" s="97">
        <v>2877</v>
      </c>
      <c r="G107" s="148">
        <f t="shared" ref="G107:G109" si="41">E107*F107</f>
        <v>64674.96</v>
      </c>
      <c r="H107" s="149"/>
      <c r="I107" s="150">
        <v>5</v>
      </c>
      <c r="J107" s="151">
        <v>3000</v>
      </c>
      <c r="K107" s="152">
        <f>J107/I107</f>
        <v>600</v>
      </c>
      <c r="L107" s="153">
        <v>5</v>
      </c>
      <c r="M107" s="151">
        <f>F107/V107*60</f>
        <v>2659.7842835131</v>
      </c>
      <c r="N107" s="152">
        <f>M107/L107</f>
        <v>531.95685670262003</v>
      </c>
      <c r="O107" s="154">
        <f>L107-I107</f>
        <v>0</v>
      </c>
      <c r="P107" s="155">
        <f>N107-K107</f>
        <v>-68.04314329737997</v>
      </c>
      <c r="Q107" s="156">
        <f>N107/K107</f>
        <v>0.88659476117103342</v>
      </c>
      <c r="R107" s="306">
        <f>Q123</f>
        <v>0.88829067691423336</v>
      </c>
      <c r="S107" s="157">
        <v>0.70840277777777783</v>
      </c>
      <c r="T107" s="158">
        <v>0.75347222222222221</v>
      </c>
      <c r="U107" s="159"/>
      <c r="V107" s="160">
        <v>64.89999999999992</v>
      </c>
      <c r="W107" s="161"/>
      <c r="X107" s="162"/>
      <c r="Y107" s="309"/>
      <c r="Z107" s="310"/>
      <c r="AA107" s="115">
        <f>M107-J107</f>
        <v>-340.21571648689996</v>
      </c>
      <c r="AB107" s="156">
        <f>M107/J107</f>
        <v>0.88659476117103331</v>
      </c>
      <c r="AC107" s="290">
        <f>AB123</f>
        <v>0.88829067691423347</v>
      </c>
    </row>
    <row r="108" spans="1:29" ht="15.75" customHeight="1">
      <c r="A108" s="312"/>
      <c r="B108" s="100" t="s">
        <v>120</v>
      </c>
      <c r="C108" s="293" t="s">
        <v>148</v>
      </c>
      <c r="D108" s="294"/>
      <c r="E108" s="101">
        <v>24.54</v>
      </c>
      <c r="F108" s="102">
        <v>2827</v>
      </c>
      <c r="G108" s="103">
        <f t="shared" si="41"/>
        <v>69374.58</v>
      </c>
      <c r="H108" s="26"/>
      <c r="I108" s="104">
        <v>4</v>
      </c>
      <c r="J108" s="105">
        <v>3000</v>
      </c>
      <c r="K108" s="106">
        <f t="shared" ref="K108:K109" si="42">J108/I108</f>
        <v>750</v>
      </c>
      <c r="L108" s="107">
        <v>4</v>
      </c>
      <c r="M108" s="105">
        <f>F108/V108*60</f>
        <v>2657.9263515278135</v>
      </c>
      <c r="N108" s="106">
        <f>M108/L108</f>
        <v>664.48158788195337</v>
      </c>
      <c r="O108" s="108">
        <f>L108-I108</f>
        <v>0</v>
      </c>
      <c r="P108" s="109">
        <f>N108-K108</f>
        <v>-85.518412118046626</v>
      </c>
      <c r="Q108" s="110">
        <f>N108/K108</f>
        <v>0.88597545050927118</v>
      </c>
      <c r="R108" s="307"/>
      <c r="S108" s="47">
        <v>0.75707175925925929</v>
      </c>
      <c r="T108" s="48">
        <v>0.80138888888888893</v>
      </c>
      <c r="U108" s="111">
        <v>5.1833333333333975</v>
      </c>
      <c r="V108" s="112">
        <v>63.816666666666677</v>
      </c>
      <c r="W108" s="113"/>
      <c r="X108" s="116"/>
      <c r="Y108" s="295"/>
      <c r="Z108" s="296"/>
      <c r="AA108" s="117">
        <f>M108-J108</f>
        <v>-342.07364847218651</v>
      </c>
      <c r="AB108" s="110">
        <f>M108/J108</f>
        <v>0.88597545050927118</v>
      </c>
      <c r="AC108" s="291"/>
    </row>
    <row r="109" spans="1:29" ht="15.75" customHeight="1">
      <c r="A109" s="312"/>
      <c r="B109" s="100" t="s">
        <v>120</v>
      </c>
      <c r="C109" s="293" t="s">
        <v>150</v>
      </c>
      <c r="D109" s="294"/>
      <c r="E109" s="101">
        <v>17.89</v>
      </c>
      <c r="F109" s="102">
        <v>5191</v>
      </c>
      <c r="G109" s="103">
        <f t="shared" si="41"/>
        <v>92866.99</v>
      </c>
      <c r="H109" s="26"/>
      <c r="I109" s="104">
        <v>4</v>
      </c>
      <c r="J109" s="105">
        <v>3300</v>
      </c>
      <c r="K109" s="106">
        <f t="shared" si="42"/>
        <v>825</v>
      </c>
      <c r="L109" s="107">
        <v>4</v>
      </c>
      <c r="M109" s="105">
        <f>F109/V109*60</f>
        <v>2943.3926602614579</v>
      </c>
      <c r="N109" s="106">
        <f>M109/L109</f>
        <v>735.84816506536447</v>
      </c>
      <c r="O109" s="108">
        <f>L109-I109</f>
        <v>0</v>
      </c>
      <c r="P109" s="109">
        <f>N109-K109</f>
        <v>-89.151834934635531</v>
      </c>
      <c r="Q109" s="110">
        <f>N109/K109</f>
        <v>0.8919371697761993</v>
      </c>
      <c r="R109" s="307"/>
      <c r="S109" s="47">
        <v>0.8049884259259259</v>
      </c>
      <c r="T109" s="48">
        <v>0.87847222222222221</v>
      </c>
      <c r="U109" s="111">
        <v>5.1833333333332376</v>
      </c>
      <c r="V109" s="112">
        <v>105.81666666666669</v>
      </c>
      <c r="W109" s="113"/>
      <c r="X109" s="116"/>
      <c r="Y109" s="295"/>
      <c r="Z109" s="296"/>
      <c r="AA109" s="117">
        <f>M109-J109</f>
        <v>-356.60733973854212</v>
      </c>
      <c r="AB109" s="110">
        <f>M109/J109</f>
        <v>0.8919371697761993</v>
      </c>
      <c r="AC109" s="291"/>
    </row>
    <row r="110" spans="1:29" ht="15.75" customHeight="1">
      <c r="A110" s="312"/>
      <c r="B110" s="100"/>
      <c r="C110" s="293"/>
      <c r="D110" s="294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307"/>
      <c r="S110" s="47"/>
      <c r="T110" s="48"/>
      <c r="U110" s="111"/>
      <c r="V110" s="112"/>
      <c r="W110" s="113"/>
      <c r="X110" s="116"/>
      <c r="Y110" s="295"/>
      <c r="Z110" s="296"/>
      <c r="AA110" s="117"/>
      <c r="AB110" s="110"/>
      <c r="AC110" s="291"/>
    </row>
    <row r="111" spans="1:29" ht="15.75" customHeight="1">
      <c r="A111" s="312"/>
      <c r="B111" s="100"/>
      <c r="C111" s="293"/>
      <c r="D111" s="294"/>
      <c r="E111" s="101"/>
      <c r="F111" s="102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307"/>
      <c r="S111" s="47"/>
      <c r="T111" s="48"/>
      <c r="U111" s="111"/>
      <c r="V111" s="112"/>
      <c r="W111" s="113"/>
      <c r="X111" s="116"/>
      <c r="Y111" s="295"/>
      <c r="Z111" s="296"/>
      <c r="AA111" s="117"/>
      <c r="AB111" s="110"/>
      <c r="AC111" s="291"/>
    </row>
    <row r="112" spans="1:29" ht="15.75" customHeight="1">
      <c r="A112" s="312"/>
      <c r="B112" s="100"/>
      <c r="C112" s="293"/>
      <c r="D112" s="294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07"/>
      <c r="S112" s="47"/>
      <c r="T112" s="48"/>
      <c r="U112" s="111"/>
      <c r="V112" s="112"/>
      <c r="W112" s="113"/>
      <c r="X112" s="116"/>
      <c r="Y112" s="295"/>
      <c r="Z112" s="296"/>
      <c r="AA112" s="117"/>
      <c r="AB112" s="110"/>
      <c r="AC112" s="291"/>
    </row>
    <row r="113" spans="1:29" ht="15.75" customHeight="1">
      <c r="A113" s="312"/>
      <c r="B113" s="100"/>
      <c r="C113" s="293"/>
      <c r="D113" s="294"/>
      <c r="E113" s="101"/>
      <c r="F113" s="102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307"/>
      <c r="S113" s="47"/>
      <c r="T113" s="48"/>
      <c r="U113" s="111"/>
      <c r="V113" s="112"/>
      <c r="W113" s="113"/>
      <c r="X113" s="116"/>
      <c r="Y113" s="295"/>
      <c r="Z113" s="296"/>
      <c r="AA113" s="117"/>
      <c r="AB113" s="110"/>
      <c r="AC113" s="291"/>
    </row>
    <row r="114" spans="1:29" ht="15.75" customHeight="1">
      <c r="A114" s="312"/>
      <c r="B114" s="100"/>
      <c r="C114" s="293"/>
      <c r="D114" s="294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07"/>
      <c r="S114" s="47"/>
      <c r="T114" s="48"/>
      <c r="U114" s="111"/>
      <c r="V114" s="112"/>
      <c r="W114" s="113"/>
      <c r="X114" s="116"/>
      <c r="Y114" s="295"/>
      <c r="Z114" s="296"/>
      <c r="AA114" s="117"/>
      <c r="AB114" s="110"/>
      <c r="AC114" s="291"/>
    </row>
    <row r="115" spans="1:29" ht="15.75" customHeight="1">
      <c r="A115" s="312"/>
      <c r="B115" s="100"/>
      <c r="C115" s="293"/>
      <c r="D115" s="294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07"/>
      <c r="S115" s="47"/>
      <c r="T115" s="48"/>
      <c r="U115" s="111"/>
      <c r="V115" s="112"/>
      <c r="W115" s="113"/>
      <c r="X115" s="116"/>
      <c r="Y115" s="295"/>
      <c r="Z115" s="296"/>
      <c r="AA115" s="117"/>
      <c r="AB115" s="110"/>
      <c r="AC115" s="291"/>
    </row>
    <row r="116" spans="1:29" ht="15.75" customHeight="1">
      <c r="A116" s="312"/>
      <c r="B116" s="100"/>
      <c r="C116" s="293"/>
      <c r="D116" s="294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07"/>
      <c r="S116" s="47"/>
      <c r="T116" s="48"/>
      <c r="U116" s="111"/>
      <c r="V116" s="112"/>
      <c r="W116" s="113"/>
      <c r="X116" s="116"/>
      <c r="Y116" s="295"/>
      <c r="Z116" s="296"/>
      <c r="AA116" s="117"/>
      <c r="AB116" s="110"/>
      <c r="AC116" s="291"/>
    </row>
    <row r="117" spans="1:29" ht="15.75" customHeight="1">
      <c r="A117" s="312"/>
      <c r="B117" s="100"/>
      <c r="C117" s="293"/>
      <c r="D117" s="294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07"/>
      <c r="S117" s="47"/>
      <c r="T117" s="48"/>
      <c r="U117" s="111"/>
      <c r="V117" s="112"/>
      <c r="W117" s="113"/>
      <c r="X117" s="116"/>
      <c r="Y117" s="295"/>
      <c r="Z117" s="296"/>
      <c r="AA117" s="117"/>
      <c r="AB117" s="110"/>
      <c r="AC117" s="291"/>
    </row>
    <row r="118" spans="1:29" ht="15.75" customHeight="1">
      <c r="A118" s="312"/>
      <c r="B118" s="100"/>
      <c r="C118" s="293"/>
      <c r="D118" s="294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07"/>
      <c r="S118" s="47"/>
      <c r="T118" s="48"/>
      <c r="U118" s="111"/>
      <c r="V118" s="112"/>
      <c r="W118" s="113"/>
      <c r="X118" s="116"/>
      <c r="Y118" s="295"/>
      <c r="Z118" s="296"/>
      <c r="AA118" s="117"/>
      <c r="AB118" s="110"/>
      <c r="AC118" s="291"/>
    </row>
    <row r="119" spans="1:29" ht="15.75" customHeight="1">
      <c r="A119" s="312"/>
      <c r="B119" s="100"/>
      <c r="C119" s="293"/>
      <c r="D119" s="294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07"/>
      <c r="S119" s="47"/>
      <c r="T119" s="48"/>
      <c r="U119" s="111"/>
      <c r="V119" s="112"/>
      <c r="W119" s="113"/>
      <c r="X119" s="116"/>
      <c r="Y119" s="295"/>
      <c r="Z119" s="296"/>
      <c r="AA119" s="117"/>
      <c r="AB119" s="110"/>
      <c r="AC119" s="291"/>
    </row>
    <row r="120" spans="1:29" ht="15.75" customHeight="1">
      <c r="A120" s="312"/>
      <c r="B120" s="100"/>
      <c r="C120" s="293"/>
      <c r="D120" s="294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07"/>
      <c r="S120" s="47"/>
      <c r="T120" s="48"/>
      <c r="U120" s="111"/>
      <c r="V120" s="112"/>
      <c r="W120" s="113"/>
      <c r="X120" s="116"/>
      <c r="Y120" s="295"/>
      <c r="Z120" s="296"/>
      <c r="AA120" s="117"/>
      <c r="AB120" s="110"/>
      <c r="AC120" s="291"/>
    </row>
    <row r="121" spans="1:29" ht="15.75" customHeight="1">
      <c r="A121" s="312"/>
      <c r="B121" s="100"/>
      <c r="C121" s="293"/>
      <c r="D121" s="294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07"/>
      <c r="S121" s="47"/>
      <c r="T121" s="48"/>
      <c r="U121" s="111"/>
      <c r="V121" s="112"/>
      <c r="W121" s="113"/>
      <c r="X121" s="116"/>
      <c r="Y121" s="295"/>
      <c r="Z121" s="296"/>
      <c r="AA121" s="117"/>
      <c r="AB121" s="110"/>
      <c r="AC121" s="291"/>
    </row>
    <row r="122" spans="1:29" ht="15.75" customHeight="1">
      <c r="A122" s="312"/>
      <c r="B122" s="100"/>
      <c r="C122" s="293"/>
      <c r="D122" s="294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07"/>
      <c r="S122" s="119"/>
      <c r="T122" s="120"/>
      <c r="U122" s="130"/>
      <c r="V122" s="131"/>
      <c r="W122" s="126"/>
      <c r="X122" s="127"/>
      <c r="Y122" s="295"/>
      <c r="Z122" s="296"/>
      <c r="AA122" s="165"/>
      <c r="AB122" s="125"/>
      <c r="AC122" s="291"/>
    </row>
    <row r="123" spans="1:29" ht="15.75" customHeight="1" thickBot="1">
      <c r="A123" s="313"/>
      <c r="B123" s="133" t="s">
        <v>117</v>
      </c>
      <c r="C123" s="297"/>
      <c r="D123" s="297"/>
      <c r="E123" s="134"/>
      <c r="F123" s="99"/>
      <c r="G123" s="135"/>
      <c r="H123" s="69"/>
      <c r="I123" s="136">
        <f t="shared" ref="I123:J123" si="43">AVERAGE(I107:I122)</f>
        <v>4.333333333333333</v>
      </c>
      <c r="J123" s="137">
        <f t="shared" si="43"/>
        <v>3100</v>
      </c>
      <c r="K123" s="138">
        <f t="shared" ref="K123" si="44">J123/I123</f>
        <v>715.38461538461547</v>
      </c>
      <c r="L123" s="136">
        <f t="shared" ref="L123:M123" si="45">AVERAGE(L107:L122)</f>
        <v>4.333333333333333</v>
      </c>
      <c r="M123" s="137">
        <f t="shared" si="45"/>
        <v>2753.7010984341237</v>
      </c>
      <c r="N123" s="138">
        <f>M123/L123</f>
        <v>635.46948425402854</v>
      </c>
      <c r="O123" s="139">
        <f>L123-I123</f>
        <v>0</v>
      </c>
      <c r="P123" s="140">
        <f>N123-K123</f>
        <v>-79.915131130586929</v>
      </c>
      <c r="Q123" s="141">
        <f>N123/K123</f>
        <v>0.88829067691423336</v>
      </c>
      <c r="R123" s="308"/>
      <c r="S123" s="142">
        <f>S107</f>
        <v>0.70840277777777783</v>
      </c>
      <c r="T123" s="143">
        <f>INDEX(T107:T122,COUNTA(T107:T122))</f>
        <v>0.87847222222222221</v>
      </c>
      <c r="U123" s="144"/>
      <c r="V123" s="166"/>
      <c r="W123" s="99"/>
      <c r="X123" s="69"/>
      <c r="Y123" s="298"/>
      <c r="Z123" s="299"/>
      <c r="AA123" s="168">
        <f>M123-J123</f>
        <v>-346.29890156587635</v>
      </c>
      <c r="AB123" s="141">
        <f>M123/J123</f>
        <v>0.88829067691423347</v>
      </c>
      <c r="AC123" s="292"/>
    </row>
    <row r="124" spans="1:29" ht="15.75" customHeight="1">
      <c r="A124" s="300" t="s">
        <v>149</v>
      </c>
      <c r="B124" s="114" t="s">
        <v>120</v>
      </c>
      <c r="C124" s="304" t="s">
        <v>145</v>
      </c>
      <c r="D124" s="305"/>
      <c r="E124" s="147">
        <v>16.7</v>
      </c>
      <c r="F124" s="97">
        <v>1888</v>
      </c>
      <c r="G124" s="148">
        <f t="shared" ref="G124:G127" si="46">E124*F124</f>
        <v>31529.599999999999</v>
      </c>
      <c r="H124" s="149"/>
      <c r="I124" s="150">
        <v>3</v>
      </c>
      <c r="J124" s="151">
        <v>3300</v>
      </c>
      <c r="K124" s="152">
        <f>J124/I124</f>
        <v>1100</v>
      </c>
      <c r="L124" s="153">
        <v>3</v>
      </c>
      <c r="M124" s="151">
        <f>F124/V124*60</f>
        <v>2950.0000000000055</v>
      </c>
      <c r="N124" s="152">
        <f>M124/L124</f>
        <v>983.33333333333519</v>
      </c>
      <c r="O124" s="154">
        <f>L124-I124</f>
        <v>0</v>
      </c>
      <c r="P124" s="155">
        <f>N124-K124</f>
        <v>-116.66666666666481</v>
      </c>
      <c r="Q124" s="156">
        <f>N124/K124</f>
        <v>0.89393939393939559</v>
      </c>
      <c r="R124" s="306">
        <f>Q140</f>
        <v>0.89299792054683824</v>
      </c>
      <c r="S124" s="157">
        <v>0.70833333333333337</v>
      </c>
      <c r="T124" s="158">
        <v>0.73499999999999999</v>
      </c>
      <c r="U124" s="159"/>
      <c r="V124" s="160">
        <v>38.399999999999928</v>
      </c>
      <c r="W124" s="161"/>
      <c r="X124" s="162"/>
      <c r="Y124" s="309"/>
      <c r="Z124" s="310"/>
      <c r="AA124" s="115">
        <f>M124-J124</f>
        <v>-349.99999999999454</v>
      </c>
      <c r="AB124" s="156">
        <f>M124/J124</f>
        <v>0.89393939393939559</v>
      </c>
      <c r="AC124" s="290">
        <f>AB140</f>
        <v>0.89299792054683824</v>
      </c>
    </row>
    <row r="125" spans="1:29" ht="15.75" customHeight="1">
      <c r="A125" s="301"/>
      <c r="B125" s="100" t="s">
        <v>120</v>
      </c>
      <c r="C125" s="293" t="s">
        <v>147</v>
      </c>
      <c r="D125" s="294"/>
      <c r="E125" s="101">
        <v>22.28</v>
      </c>
      <c r="F125" s="102">
        <v>1708</v>
      </c>
      <c r="G125" s="103">
        <f t="shared" si="46"/>
        <v>38054.240000000005</v>
      </c>
      <c r="H125" s="26"/>
      <c r="I125" s="104">
        <v>5</v>
      </c>
      <c r="J125" s="105">
        <v>3300</v>
      </c>
      <c r="K125" s="106">
        <f t="shared" ref="K125:K163" si="47">J125/I125</f>
        <v>660</v>
      </c>
      <c r="L125" s="107">
        <v>5</v>
      </c>
      <c r="M125" s="105">
        <f>F125/V125*60</f>
        <v>2947.6510067114141</v>
      </c>
      <c r="N125" s="106">
        <f>M125/L125</f>
        <v>589.53020134228279</v>
      </c>
      <c r="O125" s="108">
        <f>L125-I125</f>
        <v>0</v>
      </c>
      <c r="P125" s="109">
        <f>N125-K125</f>
        <v>-70.469798657717206</v>
      </c>
      <c r="Q125" s="110">
        <f>N125/K125</f>
        <v>0.89322757779133755</v>
      </c>
      <c r="R125" s="307"/>
      <c r="S125" s="47">
        <v>0.73835648148148147</v>
      </c>
      <c r="T125" s="48">
        <v>0.76249999999999996</v>
      </c>
      <c r="U125" s="111">
        <v>4.8333333333333428</v>
      </c>
      <c r="V125" s="112">
        <v>34.766666666666609</v>
      </c>
      <c r="W125" s="113"/>
      <c r="X125" s="116"/>
      <c r="Y125" s="295"/>
      <c r="Z125" s="296"/>
      <c r="AA125" s="117">
        <f>M125-J125</f>
        <v>-352.34899328858592</v>
      </c>
      <c r="AB125" s="110">
        <f>M125/J125</f>
        <v>0.89322757779133755</v>
      </c>
      <c r="AC125" s="291"/>
    </row>
    <row r="126" spans="1:29" ht="15.75" customHeight="1">
      <c r="A126" s="301"/>
      <c r="B126" s="100" t="s">
        <v>120</v>
      </c>
      <c r="C126" s="293" t="s">
        <v>146</v>
      </c>
      <c r="D126" s="294"/>
      <c r="E126" s="101">
        <v>18.18</v>
      </c>
      <c r="F126" s="102">
        <v>817</v>
      </c>
      <c r="G126" s="103">
        <f t="shared" si="46"/>
        <v>14853.06</v>
      </c>
      <c r="H126" s="26"/>
      <c r="I126" s="104">
        <v>4</v>
      </c>
      <c r="J126" s="105">
        <v>3300</v>
      </c>
      <c r="K126" s="106">
        <f t="shared" si="47"/>
        <v>825</v>
      </c>
      <c r="L126" s="107">
        <v>4</v>
      </c>
      <c r="M126" s="105">
        <f>F126/V126*60</f>
        <v>2947.0941883767368</v>
      </c>
      <c r="N126" s="106">
        <f>M126/L126</f>
        <v>736.77354709418421</v>
      </c>
      <c r="O126" s="108">
        <f>L126-I126</f>
        <v>0</v>
      </c>
      <c r="P126" s="109">
        <f>N126-K126</f>
        <v>-88.22645290581579</v>
      </c>
      <c r="Q126" s="110">
        <f>N126/K126</f>
        <v>0.89305884496264754</v>
      </c>
      <c r="R126" s="307"/>
      <c r="S126" s="47">
        <v>0.7662268518518518</v>
      </c>
      <c r="T126" s="48">
        <v>0.77777777777777779</v>
      </c>
      <c r="U126" s="111">
        <v>5.3666666666666529</v>
      </c>
      <c r="V126" s="112">
        <v>16.633333333333429</v>
      </c>
      <c r="W126" s="113"/>
      <c r="X126" s="116"/>
      <c r="Y126" s="295"/>
      <c r="Z126" s="296"/>
      <c r="AA126" s="117">
        <f>M126-J126</f>
        <v>-352.90581162326316</v>
      </c>
      <c r="AB126" s="110">
        <f>M126/J126</f>
        <v>0.89305884496264754</v>
      </c>
      <c r="AC126" s="291"/>
    </row>
    <row r="127" spans="1:29" ht="15.75" customHeight="1">
      <c r="A127" s="301"/>
      <c r="B127" s="100" t="s">
        <v>120</v>
      </c>
      <c r="C127" s="293" t="s">
        <v>151</v>
      </c>
      <c r="D127" s="294"/>
      <c r="E127" s="101">
        <v>16.66</v>
      </c>
      <c r="F127" s="102">
        <v>7841</v>
      </c>
      <c r="G127" s="103">
        <f t="shared" si="46"/>
        <v>130631.06</v>
      </c>
      <c r="H127" s="26"/>
      <c r="I127" s="104">
        <v>4</v>
      </c>
      <c r="J127" s="105">
        <v>3300</v>
      </c>
      <c r="K127" s="106">
        <f t="shared" si="47"/>
        <v>825</v>
      </c>
      <c r="L127" s="107">
        <v>4</v>
      </c>
      <c r="M127" s="105">
        <f>F127/V127*60</f>
        <v>2942.8273561301085</v>
      </c>
      <c r="N127" s="106">
        <f>M127/L127</f>
        <v>735.70683903252711</v>
      </c>
      <c r="O127" s="108">
        <f>L127-I127</f>
        <v>0</v>
      </c>
      <c r="P127" s="109">
        <f>N127-K127</f>
        <v>-89.293160967472886</v>
      </c>
      <c r="Q127" s="110">
        <f>N127/K127</f>
        <v>0.8917658654939723</v>
      </c>
      <c r="R127" s="307"/>
      <c r="S127" s="47">
        <v>0.78134259259259264</v>
      </c>
      <c r="T127" s="48">
        <v>0.89236111111111116</v>
      </c>
      <c r="U127" s="111">
        <v>5.1333333333333897</v>
      </c>
      <c r="V127" s="112">
        <v>159.86666666666667</v>
      </c>
      <c r="W127" s="113"/>
      <c r="X127" s="116"/>
      <c r="Y127" s="295"/>
      <c r="Z127" s="296"/>
      <c r="AA127" s="117">
        <f>M127-J127</f>
        <v>-357.17264386989154</v>
      </c>
      <c r="AB127" s="110">
        <f>M127/J127</f>
        <v>0.8917658654939723</v>
      </c>
      <c r="AC127" s="291"/>
    </row>
    <row r="128" spans="1:29" ht="15.75" customHeight="1">
      <c r="A128" s="302"/>
      <c r="B128" s="100"/>
      <c r="C128" s="293"/>
      <c r="D128" s="294"/>
      <c r="E128" s="101"/>
      <c r="F128" s="102"/>
      <c r="G128" s="103"/>
      <c r="H128" s="13"/>
      <c r="I128" s="104"/>
      <c r="J128" s="105"/>
      <c r="K128" s="106"/>
      <c r="L128" s="118"/>
      <c r="M128" s="105"/>
      <c r="N128" s="106"/>
      <c r="O128" s="108"/>
      <c r="P128" s="109"/>
      <c r="Q128" s="110"/>
      <c r="R128" s="307"/>
      <c r="S128" s="47"/>
      <c r="T128" s="48"/>
      <c r="U128" s="111"/>
      <c r="V128" s="112"/>
      <c r="W128" s="113"/>
      <c r="X128" s="116"/>
      <c r="Y128" s="295"/>
      <c r="Z128" s="296"/>
      <c r="AA128" s="117"/>
      <c r="AB128" s="110"/>
      <c r="AC128" s="291"/>
    </row>
    <row r="129" spans="1:29" ht="15.75" customHeight="1">
      <c r="A129" s="302"/>
      <c r="B129" s="100"/>
      <c r="C129" s="293"/>
      <c r="D129" s="294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07"/>
      <c r="S129" s="47"/>
      <c r="T129" s="48"/>
      <c r="U129" s="111"/>
      <c r="V129" s="112"/>
      <c r="W129" s="113"/>
      <c r="X129" s="116"/>
      <c r="Y129" s="295"/>
      <c r="Z129" s="296"/>
      <c r="AA129" s="117"/>
      <c r="AB129" s="110"/>
      <c r="AC129" s="291"/>
    </row>
    <row r="130" spans="1:29" ht="15.75" customHeight="1">
      <c r="A130" s="302"/>
      <c r="B130" s="100"/>
      <c r="C130" s="293"/>
      <c r="D130" s="294"/>
      <c r="E130" s="101"/>
      <c r="F130" s="102"/>
      <c r="G130" s="121"/>
      <c r="H130" s="62"/>
      <c r="I130" s="104"/>
      <c r="J130" s="105"/>
      <c r="K130" s="106"/>
      <c r="L130" s="118"/>
      <c r="M130" s="105"/>
      <c r="N130" s="106"/>
      <c r="O130" s="123"/>
      <c r="P130" s="124"/>
      <c r="Q130" s="125"/>
      <c r="R130" s="307"/>
      <c r="S130" s="47"/>
      <c r="T130" s="48"/>
      <c r="U130" s="111"/>
      <c r="V130" s="112"/>
      <c r="W130" s="113"/>
      <c r="X130" s="116"/>
      <c r="Y130" s="295"/>
      <c r="Z130" s="296"/>
      <c r="AA130" s="117"/>
      <c r="AB130" s="110"/>
      <c r="AC130" s="291"/>
    </row>
    <row r="131" spans="1:29" ht="15.75" customHeight="1">
      <c r="A131" s="302"/>
      <c r="B131" s="100"/>
      <c r="C131" s="293"/>
      <c r="D131" s="294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07"/>
      <c r="S131" s="47"/>
      <c r="T131" s="48"/>
      <c r="U131" s="111"/>
      <c r="V131" s="112"/>
      <c r="W131" s="113"/>
      <c r="X131" s="116"/>
      <c r="Y131" s="295"/>
      <c r="Z131" s="296"/>
      <c r="AA131" s="117"/>
      <c r="AB131" s="110"/>
      <c r="AC131" s="291"/>
    </row>
    <row r="132" spans="1:29" ht="15.75" customHeight="1">
      <c r="A132" s="302"/>
      <c r="B132" s="100"/>
      <c r="C132" s="293"/>
      <c r="D132" s="294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07"/>
      <c r="S132" s="47"/>
      <c r="T132" s="48"/>
      <c r="U132" s="111"/>
      <c r="V132" s="112"/>
      <c r="W132" s="113"/>
      <c r="X132" s="116"/>
      <c r="Y132" s="295"/>
      <c r="Z132" s="296"/>
      <c r="AA132" s="117"/>
      <c r="AB132" s="110"/>
      <c r="AC132" s="291"/>
    </row>
    <row r="133" spans="1:29" ht="15.75" customHeight="1">
      <c r="A133" s="302"/>
      <c r="B133" s="100"/>
      <c r="C133" s="293"/>
      <c r="D133" s="294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07"/>
      <c r="S133" s="47"/>
      <c r="T133" s="48"/>
      <c r="U133" s="111"/>
      <c r="V133" s="112"/>
      <c r="W133" s="113"/>
      <c r="X133" s="116"/>
      <c r="Y133" s="295"/>
      <c r="Z133" s="296"/>
      <c r="AA133" s="117"/>
      <c r="AB133" s="110"/>
      <c r="AC133" s="291"/>
    </row>
    <row r="134" spans="1:29" ht="15.75" customHeight="1">
      <c r="A134" s="302"/>
      <c r="B134" s="100"/>
      <c r="C134" s="293"/>
      <c r="D134" s="294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07"/>
      <c r="S134" s="47"/>
      <c r="T134" s="48"/>
      <c r="U134" s="111"/>
      <c r="V134" s="112"/>
      <c r="W134" s="126"/>
      <c r="X134" s="127"/>
      <c r="Y134" s="295"/>
      <c r="Z134" s="296"/>
      <c r="AA134" s="117"/>
      <c r="AB134" s="110"/>
      <c r="AC134" s="291"/>
    </row>
    <row r="135" spans="1:29" ht="15.75" customHeight="1">
      <c r="A135" s="302"/>
      <c r="B135" s="100"/>
      <c r="C135" s="293"/>
      <c r="D135" s="294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07"/>
      <c r="S135" s="47"/>
      <c r="T135" s="48"/>
      <c r="U135" s="111"/>
      <c r="V135" s="112"/>
      <c r="W135" s="126"/>
      <c r="X135" s="127"/>
      <c r="Y135" s="295"/>
      <c r="Z135" s="296"/>
      <c r="AA135" s="117"/>
      <c r="AB135" s="110"/>
      <c r="AC135" s="291"/>
    </row>
    <row r="136" spans="1:29" ht="15.75" customHeight="1">
      <c r="A136" s="302"/>
      <c r="B136" s="100"/>
      <c r="C136" s="293"/>
      <c r="D136" s="294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07"/>
      <c r="S136" s="47"/>
      <c r="T136" s="48"/>
      <c r="U136" s="111"/>
      <c r="V136" s="112"/>
      <c r="W136" s="126"/>
      <c r="X136" s="127"/>
      <c r="Y136" s="295"/>
      <c r="Z136" s="296"/>
      <c r="AA136" s="117"/>
      <c r="AB136" s="110"/>
      <c r="AC136" s="291"/>
    </row>
    <row r="137" spans="1:29" ht="15.75" customHeight="1">
      <c r="A137" s="302"/>
      <c r="B137" s="100"/>
      <c r="C137" s="293"/>
      <c r="D137" s="294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07"/>
      <c r="S137" s="47"/>
      <c r="T137" s="48"/>
      <c r="U137" s="111"/>
      <c r="V137" s="112"/>
      <c r="W137" s="126"/>
      <c r="X137" s="127"/>
      <c r="Y137" s="295"/>
      <c r="Z137" s="296"/>
      <c r="AA137" s="117"/>
      <c r="AB137" s="110"/>
      <c r="AC137" s="291"/>
    </row>
    <row r="138" spans="1:29" ht="15.75" customHeight="1">
      <c r="A138" s="302"/>
      <c r="B138" s="100"/>
      <c r="C138" s="293"/>
      <c r="D138" s="294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07"/>
      <c r="S138" s="47"/>
      <c r="T138" s="48"/>
      <c r="U138" s="111"/>
      <c r="V138" s="112"/>
      <c r="W138" s="126"/>
      <c r="X138" s="127"/>
      <c r="Y138" s="295"/>
      <c r="Z138" s="296"/>
      <c r="AA138" s="117"/>
      <c r="AB138" s="110"/>
      <c r="AC138" s="291"/>
    </row>
    <row r="139" spans="1:29" ht="15.75" customHeight="1">
      <c r="A139" s="302"/>
      <c r="B139" s="100"/>
      <c r="C139" s="293"/>
      <c r="D139" s="294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07"/>
      <c r="S139" s="119"/>
      <c r="T139" s="120"/>
      <c r="U139" s="130"/>
      <c r="V139" s="131"/>
      <c r="W139" s="126"/>
      <c r="X139" s="127"/>
      <c r="Y139" s="295"/>
      <c r="Z139" s="296"/>
      <c r="AA139" s="165"/>
      <c r="AB139" s="125"/>
      <c r="AC139" s="291"/>
    </row>
    <row r="140" spans="1:29" ht="15.75" customHeight="1" thickBot="1">
      <c r="A140" s="303"/>
      <c r="B140" s="133" t="s">
        <v>117</v>
      </c>
      <c r="C140" s="297"/>
      <c r="D140" s="297"/>
      <c r="E140" s="134"/>
      <c r="F140" s="99"/>
      <c r="G140" s="135"/>
      <c r="H140" s="69"/>
      <c r="I140" s="136">
        <f t="shared" ref="I140:J140" si="48">AVERAGE(I124:I139)</f>
        <v>4</v>
      </c>
      <c r="J140" s="137">
        <f t="shared" si="48"/>
        <v>3300</v>
      </c>
      <c r="K140" s="138">
        <f t="shared" ref="K140" si="49">J140/I140</f>
        <v>825</v>
      </c>
      <c r="L140" s="136">
        <f t="shared" ref="L140:M140" si="50">AVERAGE(L124:L139)</f>
        <v>4</v>
      </c>
      <c r="M140" s="137">
        <f t="shared" si="50"/>
        <v>2946.8931378045663</v>
      </c>
      <c r="N140" s="138">
        <f>M140/L140</f>
        <v>736.72328445114158</v>
      </c>
      <c r="O140" s="139">
        <f>L140-I140</f>
        <v>0</v>
      </c>
      <c r="P140" s="140">
        <f>N140-K140</f>
        <v>-88.276715548858419</v>
      </c>
      <c r="Q140" s="141">
        <f>N140/K140</f>
        <v>0.89299792054683824</v>
      </c>
      <c r="R140" s="308"/>
      <c r="S140" s="142">
        <f>S124</f>
        <v>0.70833333333333337</v>
      </c>
      <c r="T140" s="143">
        <f>INDEX(T124:T139,COUNTA(T124:T139))</f>
        <v>0.89236111111111116</v>
      </c>
      <c r="U140" s="144"/>
      <c r="V140" s="166"/>
      <c r="W140" s="99"/>
      <c r="X140" s="69"/>
      <c r="Y140" s="298"/>
      <c r="Z140" s="299"/>
      <c r="AA140" s="168">
        <f>M140-J140</f>
        <v>-353.10686219543368</v>
      </c>
      <c r="AB140" s="141">
        <f>M140/J140</f>
        <v>0.89299792054683824</v>
      </c>
      <c r="AC140" s="292"/>
    </row>
    <row r="141" spans="1:29" ht="15.75" customHeight="1">
      <c r="A141" s="311" t="s">
        <v>152</v>
      </c>
      <c r="B141" s="114" t="s">
        <v>120</v>
      </c>
      <c r="C141" s="304" t="s">
        <v>153</v>
      </c>
      <c r="D141" s="305"/>
      <c r="E141" s="147">
        <v>14.03</v>
      </c>
      <c r="F141" s="97">
        <v>2223</v>
      </c>
      <c r="G141" s="148">
        <f t="shared" ref="G141:G144" si="51">E141*F141</f>
        <v>31188.69</v>
      </c>
      <c r="H141" s="149">
        <v>2</v>
      </c>
      <c r="I141" s="150">
        <v>3</v>
      </c>
      <c r="J141" s="151">
        <v>3000</v>
      </c>
      <c r="K141" s="152">
        <f>J141/I141</f>
        <v>1000</v>
      </c>
      <c r="L141" s="153">
        <v>3</v>
      </c>
      <c r="M141" s="151">
        <f>F141/V141*60</f>
        <v>2683.7022132796728</v>
      </c>
      <c r="N141" s="152">
        <f>M141/L141</f>
        <v>894.56740442655757</v>
      </c>
      <c r="O141" s="154">
        <f>L141-I141</f>
        <v>0</v>
      </c>
      <c r="P141" s="155">
        <f>N141-K141</f>
        <v>-105.43259557344243</v>
      </c>
      <c r="Q141" s="156">
        <f>N141/K141</f>
        <v>0.89456740442655758</v>
      </c>
      <c r="R141" s="306">
        <f>Q157</f>
        <v>0.88657006746741873</v>
      </c>
      <c r="S141" s="157">
        <v>0.70854166666666663</v>
      </c>
      <c r="T141" s="158">
        <v>0.74305555555555558</v>
      </c>
      <c r="U141" s="159"/>
      <c r="V141" s="160">
        <v>49.700000000000095</v>
      </c>
      <c r="W141" s="161"/>
      <c r="X141" s="162"/>
      <c r="Y141" s="309"/>
      <c r="Z141" s="310"/>
      <c r="AA141" s="115">
        <f>M141-J141</f>
        <v>-316.29778672032717</v>
      </c>
      <c r="AB141" s="156">
        <f>M141/J141</f>
        <v>0.89456740442655758</v>
      </c>
      <c r="AC141" s="290">
        <f>AB157</f>
        <v>0.88657006746741873</v>
      </c>
    </row>
    <row r="142" spans="1:29" ht="15.75" customHeight="1">
      <c r="A142" s="312"/>
      <c r="B142" s="100" t="s">
        <v>120</v>
      </c>
      <c r="C142" s="293" t="s">
        <v>154</v>
      </c>
      <c r="D142" s="294"/>
      <c r="E142" s="101">
        <v>18.18</v>
      </c>
      <c r="F142" s="102">
        <v>1844</v>
      </c>
      <c r="G142" s="103">
        <f t="shared" si="51"/>
        <v>33523.919999999998</v>
      </c>
      <c r="H142" s="26"/>
      <c r="I142" s="104">
        <v>4</v>
      </c>
      <c r="J142" s="105">
        <v>3000</v>
      </c>
      <c r="K142" s="106">
        <f t="shared" si="47"/>
        <v>750</v>
      </c>
      <c r="L142" s="107">
        <v>4</v>
      </c>
      <c r="M142" s="105">
        <f>F142/V142*60</f>
        <v>2686.5236746256514</v>
      </c>
      <c r="N142" s="106">
        <f>M142/L142</f>
        <v>671.63091865641286</v>
      </c>
      <c r="O142" s="108">
        <f>L142-I142</f>
        <v>0</v>
      </c>
      <c r="P142" s="109">
        <f>N142-K142</f>
        <v>-78.369081343587141</v>
      </c>
      <c r="Q142" s="110">
        <f>N142/K142</f>
        <v>0.89550789154188382</v>
      </c>
      <c r="R142" s="307"/>
      <c r="S142" s="47">
        <v>0.75347222222222221</v>
      </c>
      <c r="T142" s="48">
        <v>0.78207175925925931</v>
      </c>
      <c r="U142" s="111">
        <v>14.999999999999947</v>
      </c>
      <c r="V142" s="112">
        <v>41.183333333333429</v>
      </c>
      <c r="W142" s="113"/>
      <c r="X142" s="116"/>
      <c r="Y142" s="295"/>
      <c r="Z142" s="296"/>
      <c r="AA142" s="117">
        <f>M142-J142</f>
        <v>-313.47632537434856</v>
      </c>
      <c r="AB142" s="110">
        <f>M142/J142</f>
        <v>0.89550789154188382</v>
      </c>
      <c r="AC142" s="291"/>
    </row>
    <row r="143" spans="1:29" ht="15.75" customHeight="1">
      <c r="A143" s="312"/>
      <c r="B143" s="100" t="s">
        <v>120</v>
      </c>
      <c r="C143" s="293" t="s">
        <v>155</v>
      </c>
      <c r="D143" s="294"/>
      <c r="E143" s="101">
        <v>14.28</v>
      </c>
      <c r="F143" s="102">
        <v>5196</v>
      </c>
      <c r="G143" s="103">
        <f t="shared" si="51"/>
        <v>74198.87999999999</v>
      </c>
      <c r="H143" s="26">
        <v>2</v>
      </c>
      <c r="I143" s="104">
        <v>3</v>
      </c>
      <c r="J143" s="105">
        <v>3600</v>
      </c>
      <c r="K143" s="106">
        <f t="shared" si="47"/>
        <v>1200</v>
      </c>
      <c r="L143" s="107">
        <v>3</v>
      </c>
      <c r="M143" s="105">
        <f>F143/V143*60</f>
        <v>3116.5611462845709</v>
      </c>
      <c r="N143" s="106">
        <f>M143/L143</f>
        <v>1038.8537154281903</v>
      </c>
      <c r="O143" s="108">
        <f>L143-I143</f>
        <v>0</v>
      </c>
      <c r="P143" s="109">
        <f>N143-K143</f>
        <v>-161.1462845718097</v>
      </c>
      <c r="Q143" s="110">
        <f>N143/K143</f>
        <v>0.86571142952349189</v>
      </c>
      <c r="R143" s="307"/>
      <c r="S143" s="47">
        <v>0.79236111111111107</v>
      </c>
      <c r="T143" s="48">
        <v>0.86182870370370368</v>
      </c>
      <c r="U143" s="111">
        <v>14.816666666666531</v>
      </c>
      <c r="V143" s="112">
        <v>100.03333333333336</v>
      </c>
      <c r="W143" s="113">
        <v>0.86182870370370368</v>
      </c>
      <c r="X143" s="116">
        <v>0.91458333333333319</v>
      </c>
      <c r="Y143" s="295"/>
      <c r="Z143" s="296"/>
      <c r="AA143" s="117">
        <f>M143-J143</f>
        <v>-483.4388537154291</v>
      </c>
      <c r="AB143" s="110">
        <f>M143/J143</f>
        <v>0.86571142952349189</v>
      </c>
      <c r="AC143" s="291"/>
    </row>
    <row r="144" spans="1:29" ht="15.75" customHeight="1">
      <c r="A144" s="312"/>
      <c r="B144" s="100" t="s">
        <v>120</v>
      </c>
      <c r="C144" s="293" t="s">
        <v>153</v>
      </c>
      <c r="D144" s="294"/>
      <c r="E144" s="101">
        <v>14.03</v>
      </c>
      <c r="F144" s="102">
        <v>5702</v>
      </c>
      <c r="G144" s="103">
        <f t="shared" si="51"/>
        <v>79999.06</v>
      </c>
      <c r="H144" s="26"/>
      <c r="I144" s="104">
        <v>3</v>
      </c>
      <c r="J144" s="105">
        <v>3000</v>
      </c>
      <c r="K144" s="106">
        <f t="shared" si="47"/>
        <v>1000</v>
      </c>
      <c r="L144" s="107">
        <v>3</v>
      </c>
      <c r="M144" s="105">
        <f>F144/V144*60</f>
        <v>2683.9958158995805</v>
      </c>
      <c r="N144" s="106">
        <f>M144/L144</f>
        <v>894.6652719665268</v>
      </c>
      <c r="O144" s="108">
        <f>L144-I144</f>
        <v>0</v>
      </c>
      <c r="P144" s="109">
        <f>N144-K144</f>
        <v>-105.3347280334732</v>
      </c>
      <c r="Q144" s="110">
        <f>N144/K144</f>
        <v>0.89466527196652679</v>
      </c>
      <c r="R144" s="307"/>
      <c r="S144" s="47">
        <v>0.91458333333333319</v>
      </c>
      <c r="T144" s="48">
        <v>1.0031018518518517</v>
      </c>
      <c r="U144" s="111">
        <v>75.966666666666498</v>
      </c>
      <c r="V144" s="112">
        <v>127.46666666666671</v>
      </c>
      <c r="W144" s="113"/>
      <c r="X144" s="116"/>
      <c r="Y144" s="295"/>
      <c r="Z144" s="296"/>
      <c r="AA144" s="117">
        <f>M144-J144</f>
        <v>-316.00418410041948</v>
      </c>
      <c r="AB144" s="110">
        <f>M144/J144</f>
        <v>0.89466527196652679</v>
      </c>
      <c r="AC144" s="291"/>
    </row>
    <row r="145" spans="1:29" ht="15.75" customHeight="1">
      <c r="A145" s="312"/>
      <c r="B145" s="100"/>
      <c r="C145" s="293"/>
      <c r="D145" s="294"/>
      <c r="E145" s="101"/>
      <c r="F145" s="102"/>
      <c r="G145" s="103"/>
      <c r="H145" s="13"/>
      <c r="I145" s="104"/>
      <c r="J145" s="105"/>
      <c r="K145" s="106"/>
      <c r="L145" s="118"/>
      <c r="M145" s="105"/>
      <c r="N145" s="106"/>
      <c r="O145" s="108"/>
      <c r="P145" s="109"/>
      <c r="Q145" s="110"/>
      <c r="R145" s="307"/>
      <c r="S145" s="47"/>
      <c r="T145" s="48"/>
      <c r="U145" s="111"/>
      <c r="V145" s="112"/>
      <c r="W145" s="113"/>
      <c r="X145" s="116"/>
      <c r="Y145" s="295"/>
      <c r="Z145" s="296"/>
      <c r="AA145" s="117"/>
      <c r="AB145" s="110"/>
      <c r="AC145" s="291"/>
    </row>
    <row r="146" spans="1:29" ht="15.75" customHeight="1">
      <c r="A146" s="312"/>
      <c r="B146" s="100"/>
      <c r="C146" s="293"/>
      <c r="D146" s="294"/>
      <c r="E146" s="101"/>
      <c r="F146" s="102"/>
      <c r="G146" s="121"/>
      <c r="H146" s="122"/>
      <c r="I146" s="104"/>
      <c r="J146" s="105"/>
      <c r="K146" s="106"/>
      <c r="L146" s="107"/>
      <c r="M146" s="105"/>
      <c r="N146" s="106"/>
      <c r="O146" s="108"/>
      <c r="P146" s="109"/>
      <c r="Q146" s="110"/>
      <c r="R146" s="307"/>
      <c r="S146" s="47"/>
      <c r="T146" s="48"/>
      <c r="U146" s="111"/>
      <c r="V146" s="112"/>
      <c r="W146" s="113"/>
      <c r="X146" s="116"/>
      <c r="Y146" s="295"/>
      <c r="Z146" s="296"/>
      <c r="AA146" s="117"/>
      <c r="AB146" s="110"/>
      <c r="AC146" s="291"/>
    </row>
    <row r="147" spans="1:29" ht="15.75" customHeight="1">
      <c r="A147" s="312"/>
      <c r="B147" s="100"/>
      <c r="C147" s="293"/>
      <c r="D147" s="294"/>
      <c r="E147" s="101"/>
      <c r="F147" s="102"/>
      <c r="G147" s="121"/>
      <c r="H147" s="62"/>
      <c r="I147" s="104"/>
      <c r="J147" s="105"/>
      <c r="K147" s="106"/>
      <c r="L147" s="118"/>
      <c r="M147" s="105"/>
      <c r="N147" s="106"/>
      <c r="O147" s="123"/>
      <c r="P147" s="124"/>
      <c r="Q147" s="125"/>
      <c r="R147" s="307"/>
      <c r="S147" s="47"/>
      <c r="T147" s="48"/>
      <c r="U147" s="111"/>
      <c r="V147" s="112"/>
      <c r="W147" s="113"/>
      <c r="X147" s="116"/>
      <c r="Y147" s="295"/>
      <c r="Z147" s="296"/>
      <c r="AA147" s="117"/>
      <c r="AB147" s="110"/>
      <c r="AC147" s="291"/>
    </row>
    <row r="148" spans="1:29" ht="15.75" customHeight="1">
      <c r="A148" s="312"/>
      <c r="B148" s="100"/>
      <c r="C148" s="293"/>
      <c r="D148" s="294"/>
      <c r="E148" s="101"/>
      <c r="F148" s="102"/>
      <c r="G148" s="121"/>
      <c r="H148" s="62"/>
      <c r="I148" s="104"/>
      <c r="J148" s="105"/>
      <c r="K148" s="106"/>
      <c r="L148" s="118"/>
      <c r="M148" s="105"/>
      <c r="N148" s="106"/>
      <c r="O148" s="123"/>
      <c r="P148" s="124"/>
      <c r="Q148" s="125"/>
      <c r="R148" s="307"/>
      <c r="S148" s="47"/>
      <c r="T148" s="48"/>
      <c r="U148" s="111"/>
      <c r="V148" s="112"/>
      <c r="W148" s="113"/>
      <c r="X148" s="116"/>
      <c r="Y148" s="295"/>
      <c r="Z148" s="296"/>
      <c r="AA148" s="117"/>
      <c r="AB148" s="110"/>
      <c r="AC148" s="291"/>
    </row>
    <row r="149" spans="1:29" ht="15.75" customHeight="1">
      <c r="A149" s="312"/>
      <c r="B149" s="100"/>
      <c r="C149" s="293"/>
      <c r="D149" s="294"/>
      <c r="E149" s="101"/>
      <c r="F149" s="102"/>
      <c r="G149" s="121"/>
      <c r="H149" s="62"/>
      <c r="I149" s="104"/>
      <c r="J149" s="105"/>
      <c r="K149" s="106"/>
      <c r="L149" s="118"/>
      <c r="M149" s="105"/>
      <c r="N149" s="106"/>
      <c r="O149" s="123"/>
      <c r="P149" s="124"/>
      <c r="Q149" s="125"/>
      <c r="R149" s="307"/>
      <c r="S149" s="47"/>
      <c r="T149" s="48"/>
      <c r="U149" s="111"/>
      <c r="V149" s="112"/>
      <c r="W149" s="113"/>
      <c r="X149" s="116"/>
      <c r="Y149" s="295"/>
      <c r="Z149" s="296"/>
      <c r="AA149" s="117"/>
      <c r="AB149" s="110"/>
      <c r="AC149" s="291"/>
    </row>
    <row r="150" spans="1:29" ht="15.75" customHeight="1">
      <c r="A150" s="312"/>
      <c r="B150" s="100"/>
      <c r="C150" s="293"/>
      <c r="D150" s="294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307"/>
      <c r="S150" s="47"/>
      <c r="T150" s="48"/>
      <c r="U150" s="111"/>
      <c r="V150" s="112"/>
      <c r="W150" s="113"/>
      <c r="X150" s="116"/>
      <c r="Y150" s="295"/>
      <c r="Z150" s="296"/>
      <c r="AA150" s="117"/>
      <c r="AB150" s="110"/>
      <c r="AC150" s="291"/>
    </row>
    <row r="151" spans="1:29" ht="15.75" customHeight="1">
      <c r="A151" s="312"/>
      <c r="B151" s="100"/>
      <c r="C151" s="293"/>
      <c r="D151" s="294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307"/>
      <c r="S151" s="47"/>
      <c r="T151" s="48"/>
      <c r="U151" s="111"/>
      <c r="V151" s="112"/>
      <c r="W151" s="126"/>
      <c r="X151" s="127"/>
      <c r="Y151" s="295"/>
      <c r="Z151" s="296"/>
      <c r="AA151" s="117"/>
      <c r="AB151" s="110"/>
      <c r="AC151" s="291"/>
    </row>
    <row r="152" spans="1:29" ht="15.75" customHeight="1">
      <c r="A152" s="312"/>
      <c r="B152" s="100"/>
      <c r="C152" s="293"/>
      <c r="D152" s="294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307"/>
      <c r="S152" s="47"/>
      <c r="T152" s="48"/>
      <c r="U152" s="111"/>
      <c r="V152" s="112"/>
      <c r="W152" s="126"/>
      <c r="X152" s="127"/>
      <c r="Y152" s="295"/>
      <c r="Z152" s="296"/>
      <c r="AA152" s="117"/>
      <c r="AB152" s="110"/>
      <c r="AC152" s="291"/>
    </row>
    <row r="153" spans="1:29" ht="15.75" customHeight="1">
      <c r="A153" s="312"/>
      <c r="B153" s="100"/>
      <c r="C153" s="293"/>
      <c r="D153" s="294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307"/>
      <c r="S153" s="47"/>
      <c r="T153" s="48"/>
      <c r="U153" s="111"/>
      <c r="V153" s="112"/>
      <c r="W153" s="126"/>
      <c r="X153" s="127"/>
      <c r="Y153" s="295"/>
      <c r="Z153" s="296"/>
      <c r="AA153" s="117"/>
      <c r="AB153" s="110"/>
      <c r="AC153" s="291"/>
    </row>
    <row r="154" spans="1:29" ht="15.75" customHeight="1">
      <c r="A154" s="312"/>
      <c r="B154" s="100"/>
      <c r="C154" s="293"/>
      <c r="D154" s="294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307"/>
      <c r="S154" s="47"/>
      <c r="T154" s="48"/>
      <c r="U154" s="111"/>
      <c r="V154" s="112"/>
      <c r="W154" s="126"/>
      <c r="X154" s="127"/>
      <c r="Y154" s="295"/>
      <c r="Z154" s="296"/>
      <c r="AA154" s="117"/>
      <c r="AB154" s="110"/>
      <c r="AC154" s="291"/>
    </row>
    <row r="155" spans="1:29" ht="15.75" customHeight="1">
      <c r="A155" s="312"/>
      <c r="B155" s="100"/>
      <c r="C155" s="293"/>
      <c r="D155" s="294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307"/>
      <c r="S155" s="47"/>
      <c r="T155" s="48"/>
      <c r="U155" s="111"/>
      <c r="V155" s="112"/>
      <c r="W155" s="126"/>
      <c r="X155" s="127"/>
      <c r="Y155" s="295"/>
      <c r="Z155" s="296"/>
      <c r="AA155" s="117"/>
      <c r="AB155" s="110"/>
      <c r="AC155" s="291"/>
    </row>
    <row r="156" spans="1:29" ht="15.75" customHeight="1">
      <c r="A156" s="312"/>
      <c r="B156" s="100"/>
      <c r="C156" s="293"/>
      <c r="D156" s="294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307"/>
      <c r="S156" s="119"/>
      <c r="T156" s="120"/>
      <c r="U156" s="130"/>
      <c r="V156" s="131"/>
      <c r="W156" s="126"/>
      <c r="X156" s="127"/>
      <c r="Y156" s="295"/>
      <c r="Z156" s="296"/>
      <c r="AA156" s="165"/>
      <c r="AB156" s="125"/>
      <c r="AC156" s="291"/>
    </row>
    <row r="157" spans="1:29" ht="15.75" customHeight="1" thickBot="1">
      <c r="A157" s="313"/>
      <c r="B157" s="133" t="s">
        <v>117</v>
      </c>
      <c r="C157" s="297"/>
      <c r="D157" s="297"/>
      <c r="E157" s="134"/>
      <c r="F157" s="99"/>
      <c r="G157" s="135"/>
      <c r="H157" s="69"/>
      <c r="I157" s="136">
        <f t="shared" ref="I157:J157" si="52">AVERAGE(I141:I156)</f>
        <v>3.25</v>
      </c>
      <c r="J157" s="137">
        <f t="shared" si="52"/>
        <v>3150</v>
      </c>
      <c r="K157" s="138">
        <f t="shared" ref="K157" si="53">J157/I157</f>
        <v>969.23076923076928</v>
      </c>
      <c r="L157" s="136">
        <f t="shared" ref="L157:M157" si="54">AVERAGE(L141:L156)</f>
        <v>3.25</v>
      </c>
      <c r="M157" s="137">
        <f t="shared" si="54"/>
        <v>2792.6957125223689</v>
      </c>
      <c r="N157" s="138">
        <f t="shared" ref="N157:N163" si="55">M157/L157</f>
        <v>859.29098846842123</v>
      </c>
      <c r="O157" s="139">
        <f t="shared" ref="O157:O163" si="56">L157-I157</f>
        <v>0</v>
      </c>
      <c r="P157" s="140">
        <f t="shared" ref="P157:P163" si="57">N157-K157</f>
        <v>-109.93978076234805</v>
      </c>
      <c r="Q157" s="141">
        <f t="shared" ref="Q157:Q163" si="58">N157/K157</f>
        <v>0.88657006746741873</v>
      </c>
      <c r="R157" s="308"/>
      <c r="S157" s="142">
        <f>S141</f>
        <v>0.70854166666666663</v>
      </c>
      <c r="T157" s="143">
        <f>INDEX(T141:T156,COUNTA(T141:T156))</f>
        <v>1.0031018518518517</v>
      </c>
      <c r="U157" s="144"/>
      <c r="V157" s="166"/>
      <c r="W157" s="99"/>
      <c r="X157" s="69"/>
      <c r="Y157" s="298"/>
      <c r="Z157" s="299"/>
      <c r="AA157" s="168">
        <f t="shared" ref="AA157:AA163" si="59">M157-J157</f>
        <v>-357.30428747763108</v>
      </c>
      <c r="AB157" s="141">
        <f t="shared" ref="AB157:AB163" si="60">M157/J157</f>
        <v>0.88657006746741873</v>
      </c>
      <c r="AC157" s="292"/>
    </row>
    <row r="158" spans="1:29" ht="15.75" customHeight="1">
      <c r="A158" s="300" t="s">
        <v>156</v>
      </c>
      <c r="B158" s="114" t="s">
        <v>120</v>
      </c>
      <c r="C158" s="304" t="s">
        <v>157</v>
      </c>
      <c r="D158" s="305"/>
      <c r="E158" s="147">
        <v>18.18</v>
      </c>
      <c r="F158" s="97">
        <v>2165</v>
      </c>
      <c r="G158" s="148">
        <f t="shared" ref="G158:G163" si="61">E158*F158</f>
        <v>39359.699999999997</v>
      </c>
      <c r="H158" s="149">
        <v>2</v>
      </c>
      <c r="I158" s="150">
        <v>3</v>
      </c>
      <c r="J158" s="151">
        <v>3600</v>
      </c>
      <c r="K158" s="152">
        <f>J158/I158</f>
        <v>1200</v>
      </c>
      <c r="L158" s="153">
        <v>3</v>
      </c>
      <c r="M158" s="151">
        <f t="shared" ref="M158:M163" si="62">F158/V158*60</f>
        <v>3117.5999999999954</v>
      </c>
      <c r="N158" s="152">
        <f t="shared" si="55"/>
        <v>1039.1999999999985</v>
      </c>
      <c r="O158" s="154">
        <f t="shared" si="56"/>
        <v>0</v>
      </c>
      <c r="P158" s="155">
        <f t="shared" si="57"/>
        <v>-160.80000000000155</v>
      </c>
      <c r="Q158" s="156">
        <f t="shared" si="58"/>
        <v>0.86599999999999866</v>
      </c>
      <c r="R158" s="306">
        <f>Q174</f>
        <v>0.87223779608053398</v>
      </c>
      <c r="S158" s="157">
        <v>0.70856481481481481</v>
      </c>
      <c r="T158" s="158">
        <v>0.73750000000000004</v>
      </c>
      <c r="U158" s="159"/>
      <c r="V158" s="160">
        <v>41.666666666666728</v>
      </c>
      <c r="W158" s="158"/>
      <c r="X158" s="169"/>
      <c r="Y158" s="309"/>
      <c r="Z158" s="310"/>
      <c r="AA158" s="171">
        <f t="shared" si="59"/>
        <v>-482.40000000000464</v>
      </c>
      <c r="AB158" s="156">
        <f t="shared" si="60"/>
        <v>0.86599999999999866</v>
      </c>
      <c r="AC158" s="290">
        <f>AB174</f>
        <v>0.87223779608053398</v>
      </c>
    </row>
    <row r="159" spans="1:29" ht="15.75" customHeight="1">
      <c r="A159" s="301"/>
      <c r="B159" s="100" t="s">
        <v>120</v>
      </c>
      <c r="C159" s="293" t="s">
        <v>158</v>
      </c>
      <c r="D159" s="294"/>
      <c r="E159" s="101">
        <v>18.18</v>
      </c>
      <c r="F159" s="102">
        <v>1298</v>
      </c>
      <c r="G159" s="103">
        <f t="shared" si="61"/>
        <v>23597.64</v>
      </c>
      <c r="H159" s="26"/>
      <c r="I159" s="104">
        <v>3</v>
      </c>
      <c r="J159" s="105">
        <v>3600</v>
      </c>
      <c r="K159" s="106">
        <f t="shared" si="47"/>
        <v>1200</v>
      </c>
      <c r="L159" s="107">
        <v>3</v>
      </c>
      <c r="M159" s="105">
        <f t="shared" si="62"/>
        <v>3121.4428857715552</v>
      </c>
      <c r="N159" s="106">
        <f t="shared" si="55"/>
        <v>1040.4809619238517</v>
      </c>
      <c r="O159" s="108">
        <f t="shared" si="56"/>
        <v>0</v>
      </c>
      <c r="P159" s="109">
        <f t="shared" si="57"/>
        <v>-159.51903807614826</v>
      </c>
      <c r="Q159" s="110">
        <f t="shared" si="58"/>
        <v>0.86706746826987646</v>
      </c>
      <c r="R159" s="307"/>
      <c r="S159" s="47">
        <v>0.7479513888888889</v>
      </c>
      <c r="T159" s="48">
        <v>0.76527777777777772</v>
      </c>
      <c r="U159" s="111">
        <v>15.049999999999955</v>
      </c>
      <c r="V159" s="112">
        <v>24.949999999999903</v>
      </c>
      <c r="W159" s="113"/>
      <c r="X159" s="13"/>
      <c r="Y159" s="295"/>
      <c r="Z159" s="296"/>
      <c r="AA159" s="172">
        <f t="shared" si="59"/>
        <v>-478.55711422844479</v>
      </c>
      <c r="AB159" s="110">
        <f t="shared" si="60"/>
        <v>0.86706746826987646</v>
      </c>
      <c r="AC159" s="291"/>
    </row>
    <row r="160" spans="1:29" ht="15.75" customHeight="1">
      <c r="A160" s="301"/>
      <c r="B160" s="100" t="s">
        <v>120</v>
      </c>
      <c r="C160" s="293" t="s">
        <v>159</v>
      </c>
      <c r="D160" s="294"/>
      <c r="E160" s="101">
        <v>24.82</v>
      </c>
      <c r="F160" s="102">
        <v>2781</v>
      </c>
      <c r="G160" s="103">
        <f t="shared" si="61"/>
        <v>69024.42</v>
      </c>
      <c r="H160" s="26"/>
      <c r="I160" s="104">
        <v>4</v>
      </c>
      <c r="J160" s="105">
        <v>3300</v>
      </c>
      <c r="K160" s="106">
        <f t="shared" si="47"/>
        <v>825</v>
      </c>
      <c r="L160" s="107">
        <v>4</v>
      </c>
      <c r="M160" s="105">
        <f t="shared" si="62"/>
        <v>2922.2416812609472</v>
      </c>
      <c r="N160" s="106">
        <f t="shared" si="55"/>
        <v>730.5604203152368</v>
      </c>
      <c r="O160" s="108">
        <f t="shared" si="56"/>
        <v>0</v>
      </c>
      <c r="P160" s="109">
        <f t="shared" si="57"/>
        <v>-94.439579684763203</v>
      </c>
      <c r="Q160" s="110">
        <f t="shared" si="58"/>
        <v>0.88552778220028705</v>
      </c>
      <c r="R160" s="307"/>
      <c r="S160" s="47">
        <v>0.77569444444444446</v>
      </c>
      <c r="T160" s="48">
        <v>0.81534722222222222</v>
      </c>
      <c r="U160" s="111">
        <v>15.000000000000107</v>
      </c>
      <c r="V160" s="112">
        <v>57.099999999999973</v>
      </c>
      <c r="W160" s="113"/>
      <c r="X160" s="13"/>
      <c r="Y160" s="295"/>
      <c r="Z160" s="296"/>
      <c r="AA160" s="172">
        <f t="shared" si="59"/>
        <v>-377.75831873905281</v>
      </c>
      <c r="AB160" s="110">
        <f t="shared" si="60"/>
        <v>0.88552778220028705</v>
      </c>
      <c r="AC160" s="291"/>
    </row>
    <row r="161" spans="1:29" ht="15.75" customHeight="1">
      <c r="A161" s="301"/>
      <c r="B161" s="100" t="s">
        <v>120</v>
      </c>
      <c r="C161" s="293" t="s">
        <v>160</v>
      </c>
      <c r="D161" s="294"/>
      <c r="E161" s="101">
        <v>25.03</v>
      </c>
      <c r="F161" s="102">
        <v>2259</v>
      </c>
      <c r="G161" s="103">
        <f t="shared" si="61"/>
        <v>56542.770000000004</v>
      </c>
      <c r="H161" s="26"/>
      <c r="I161" s="104">
        <v>4</v>
      </c>
      <c r="J161" s="105">
        <v>3300</v>
      </c>
      <c r="K161" s="106">
        <f t="shared" si="47"/>
        <v>825</v>
      </c>
      <c r="L161" s="107">
        <v>4</v>
      </c>
      <c r="M161" s="105">
        <f t="shared" si="62"/>
        <v>2921.1206896551685</v>
      </c>
      <c r="N161" s="106">
        <f t="shared" si="55"/>
        <v>730.28017241379212</v>
      </c>
      <c r="O161" s="108">
        <f t="shared" si="56"/>
        <v>0</v>
      </c>
      <c r="P161" s="109">
        <f t="shared" si="57"/>
        <v>-94.719827586207884</v>
      </c>
      <c r="Q161" s="110">
        <f t="shared" si="58"/>
        <v>0.88518808777429348</v>
      </c>
      <c r="R161" s="307"/>
      <c r="S161" s="47">
        <v>0.8256944444444444</v>
      </c>
      <c r="T161" s="48">
        <v>0.85791666666666666</v>
      </c>
      <c r="U161" s="111">
        <v>14.899999999999931</v>
      </c>
      <c r="V161" s="112">
        <v>46.400000000000063</v>
      </c>
      <c r="W161" s="113">
        <v>0.85791666666666666</v>
      </c>
      <c r="X161" s="116">
        <v>0.91041666666666665</v>
      </c>
      <c r="Y161" s="295"/>
      <c r="Z161" s="296"/>
      <c r="AA161" s="172">
        <f t="shared" si="59"/>
        <v>-378.87931034483154</v>
      </c>
      <c r="AB161" s="110">
        <f t="shared" si="60"/>
        <v>0.88518808777429348</v>
      </c>
      <c r="AC161" s="291"/>
    </row>
    <row r="162" spans="1:29" ht="15.75" customHeight="1">
      <c r="A162" s="302"/>
      <c r="B162" s="100" t="s">
        <v>120</v>
      </c>
      <c r="C162" s="293" t="s">
        <v>157</v>
      </c>
      <c r="D162" s="294"/>
      <c r="E162" s="101">
        <v>18.18</v>
      </c>
      <c r="F162" s="102">
        <v>1515</v>
      </c>
      <c r="G162" s="103">
        <f t="shared" si="61"/>
        <v>27542.7</v>
      </c>
      <c r="H162" s="13"/>
      <c r="I162" s="104">
        <v>3</v>
      </c>
      <c r="J162" s="105">
        <v>3600</v>
      </c>
      <c r="K162" s="106">
        <f t="shared" si="47"/>
        <v>1200</v>
      </c>
      <c r="L162" s="118">
        <v>3</v>
      </c>
      <c r="M162" s="105">
        <f t="shared" si="62"/>
        <v>3118.3533447684304</v>
      </c>
      <c r="N162" s="106">
        <f t="shared" si="55"/>
        <v>1039.4511149228101</v>
      </c>
      <c r="O162" s="108">
        <f t="shared" si="56"/>
        <v>0</v>
      </c>
      <c r="P162" s="109">
        <f t="shared" si="57"/>
        <v>-160.54888507718988</v>
      </c>
      <c r="Q162" s="110">
        <f t="shared" si="58"/>
        <v>0.86620926243567509</v>
      </c>
      <c r="R162" s="307"/>
      <c r="S162" s="47">
        <v>0.91041666666666665</v>
      </c>
      <c r="T162" s="48">
        <v>0.93065972222222226</v>
      </c>
      <c r="U162" s="111">
        <v>75.599999999999994</v>
      </c>
      <c r="V162" s="112">
        <v>29.15000000000008</v>
      </c>
      <c r="W162" s="113"/>
      <c r="X162" s="116"/>
      <c r="Y162" s="295"/>
      <c r="Z162" s="296"/>
      <c r="AA162" s="172">
        <f t="shared" si="59"/>
        <v>-481.64665523156964</v>
      </c>
      <c r="AB162" s="110">
        <f t="shared" si="60"/>
        <v>0.86620926243567509</v>
      </c>
      <c r="AC162" s="291"/>
    </row>
    <row r="163" spans="1:29" ht="15.75" customHeight="1">
      <c r="A163" s="302"/>
      <c r="B163" s="100" t="s">
        <v>120</v>
      </c>
      <c r="C163" s="293" t="s">
        <v>155</v>
      </c>
      <c r="D163" s="294"/>
      <c r="E163" s="101">
        <v>14.28</v>
      </c>
      <c r="F163" s="102">
        <v>4580</v>
      </c>
      <c r="G163" s="121">
        <f t="shared" si="61"/>
        <v>65402.399999999994</v>
      </c>
      <c r="H163" s="122"/>
      <c r="I163" s="104">
        <v>3</v>
      </c>
      <c r="J163" s="105">
        <v>3600</v>
      </c>
      <c r="K163" s="106">
        <f t="shared" si="47"/>
        <v>1200</v>
      </c>
      <c r="L163" s="107">
        <v>3</v>
      </c>
      <c r="M163" s="105">
        <f t="shared" si="62"/>
        <v>3116.2351162351188</v>
      </c>
      <c r="N163" s="106">
        <f t="shared" si="55"/>
        <v>1038.7450387450397</v>
      </c>
      <c r="O163" s="108">
        <f t="shared" si="56"/>
        <v>0</v>
      </c>
      <c r="P163" s="109">
        <f t="shared" si="57"/>
        <v>-161.25496125496034</v>
      </c>
      <c r="Q163" s="110">
        <f t="shared" si="58"/>
        <v>0.86562086562086638</v>
      </c>
      <c r="R163" s="307"/>
      <c r="S163" s="47">
        <v>0.94097222222222221</v>
      </c>
      <c r="T163" s="48">
        <v>1.0022106481481481</v>
      </c>
      <c r="U163" s="111">
        <v>14.849999999999923</v>
      </c>
      <c r="V163" s="112">
        <v>88.183333333333266</v>
      </c>
      <c r="W163" s="113"/>
      <c r="X163" s="50"/>
      <c r="Y163" s="295"/>
      <c r="Z163" s="296"/>
      <c r="AA163" s="172">
        <f t="shared" si="59"/>
        <v>-483.76488376488123</v>
      </c>
      <c r="AB163" s="110">
        <f t="shared" si="60"/>
        <v>0.86562086562086638</v>
      </c>
      <c r="AC163" s="291"/>
    </row>
    <row r="164" spans="1:29" ht="15.75" customHeight="1">
      <c r="A164" s="302"/>
      <c r="B164" s="100"/>
      <c r="C164" s="293"/>
      <c r="D164" s="294"/>
      <c r="E164" s="101"/>
      <c r="F164" s="102"/>
      <c r="G164" s="121"/>
      <c r="H164" s="62"/>
      <c r="I164" s="104"/>
      <c r="J164" s="105"/>
      <c r="K164" s="106"/>
      <c r="L164" s="118"/>
      <c r="M164" s="105"/>
      <c r="N164" s="106"/>
      <c r="O164" s="123"/>
      <c r="P164" s="124"/>
      <c r="Q164" s="125"/>
      <c r="R164" s="307"/>
      <c r="S164" s="47"/>
      <c r="T164" s="48"/>
      <c r="U164" s="111"/>
      <c r="V164" s="112"/>
      <c r="W164" s="113"/>
      <c r="X164" s="116"/>
      <c r="Y164" s="295"/>
      <c r="Z164" s="296"/>
      <c r="AA164" s="172"/>
      <c r="AB164" s="110"/>
      <c r="AC164" s="291"/>
    </row>
    <row r="165" spans="1:29" ht="15.75" customHeight="1">
      <c r="A165" s="302"/>
      <c r="B165" s="100"/>
      <c r="C165" s="293"/>
      <c r="D165" s="294"/>
      <c r="E165" s="101"/>
      <c r="F165" s="102"/>
      <c r="G165" s="121"/>
      <c r="H165" s="62"/>
      <c r="I165" s="104"/>
      <c r="J165" s="105"/>
      <c r="K165" s="106"/>
      <c r="L165" s="118"/>
      <c r="M165" s="105"/>
      <c r="N165" s="106"/>
      <c r="O165" s="123"/>
      <c r="P165" s="124"/>
      <c r="Q165" s="125"/>
      <c r="R165" s="307"/>
      <c r="S165" s="47"/>
      <c r="T165" s="48"/>
      <c r="U165" s="111"/>
      <c r="V165" s="112"/>
      <c r="W165" s="113"/>
      <c r="X165" s="116"/>
      <c r="Y165" s="295"/>
      <c r="Z165" s="296"/>
      <c r="AA165" s="172"/>
      <c r="AB165" s="110"/>
      <c r="AC165" s="291"/>
    </row>
    <row r="166" spans="1:29" ht="15.75" customHeight="1">
      <c r="A166" s="302"/>
      <c r="B166" s="100"/>
      <c r="C166" s="293"/>
      <c r="D166" s="294"/>
      <c r="E166" s="101"/>
      <c r="F166" s="102"/>
      <c r="G166" s="121"/>
      <c r="H166" s="62"/>
      <c r="I166" s="104"/>
      <c r="J166" s="105"/>
      <c r="K166" s="106"/>
      <c r="L166" s="118"/>
      <c r="M166" s="105"/>
      <c r="N166" s="106"/>
      <c r="O166" s="123"/>
      <c r="P166" s="124"/>
      <c r="Q166" s="125"/>
      <c r="R166" s="307"/>
      <c r="S166" s="47"/>
      <c r="T166" s="48"/>
      <c r="U166" s="111"/>
      <c r="V166" s="112"/>
      <c r="W166" s="126"/>
      <c r="X166" s="127"/>
      <c r="Y166" s="295"/>
      <c r="Z166" s="296"/>
      <c r="AA166" s="172"/>
      <c r="AB166" s="110"/>
      <c r="AC166" s="291"/>
    </row>
    <row r="167" spans="1:29" ht="15.75" customHeight="1">
      <c r="A167" s="302"/>
      <c r="B167" s="100"/>
      <c r="C167" s="293"/>
      <c r="D167" s="294"/>
      <c r="E167" s="101"/>
      <c r="F167" s="102"/>
      <c r="G167" s="121"/>
      <c r="H167" s="62"/>
      <c r="I167" s="104"/>
      <c r="J167" s="105"/>
      <c r="K167" s="106"/>
      <c r="L167" s="118"/>
      <c r="M167" s="105"/>
      <c r="N167" s="106"/>
      <c r="O167" s="123"/>
      <c r="P167" s="124"/>
      <c r="Q167" s="125"/>
      <c r="R167" s="307"/>
      <c r="S167" s="47"/>
      <c r="T167" s="48"/>
      <c r="U167" s="111"/>
      <c r="V167" s="112"/>
      <c r="W167" s="126"/>
      <c r="X167" s="127"/>
      <c r="Y167" s="295"/>
      <c r="Z167" s="296"/>
      <c r="AA167" s="172"/>
      <c r="AB167" s="110"/>
      <c r="AC167" s="291"/>
    </row>
    <row r="168" spans="1:29" ht="15.75" customHeight="1">
      <c r="A168" s="302"/>
      <c r="B168" s="100"/>
      <c r="C168" s="293"/>
      <c r="D168" s="294"/>
      <c r="E168" s="101"/>
      <c r="F168" s="102"/>
      <c r="G168" s="121"/>
      <c r="H168" s="62"/>
      <c r="I168" s="104"/>
      <c r="J168" s="105"/>
      <c r="K168" s="106"/>
      <c r="L168" s="118"/>
      <c r="M168" s="105"/>
      <c r="N168" s="106"/>
      <c r="O168" s="123"/>
      <c r="P168" s="124"/>
      <c r="Q168" s="125"/>
      <c r="R168" s="307"/>
      <c r="S168" s="47"/>
      <c r="T168" s="48"/>
      <c r="U168" s="111"/>
      <c r="V168" s="112"/>
      <c r="W168" s="126"/>
      <c r="X168" s="127"/>
      <c r="Y168" s="295"/>
      <c r="Z168" s="296"/>
      <c r="AA168" s="172"/>
      <c r="AB168" s="110"/>
      <c r="AC168" s="291"/>
    </row>
    <row r="169" spans="1:29" ht="15.75" customHeight="1">
      <c r="A169" s="302"/>
      <c r="B169" s="100"/>
      <c r="C169" s="293"/>
      <c r="D169" s="294"/>
      <c r="E169" s="101"/>
      <c r="F169" s="102"/>
      <c r="G169" s="121"/>
      <c r="H169" s="62"/>
      <c r="I169" s="104"/>
      <c r="J169" s="105"/>
      <c r="K169" s="106"/>
      <c r="L169" s="118"/>
      <c r="M169" s="105"/>
      <c r="N169" s="106"/>
      <c r="O169" s="123"/>
      <c r="P169" s="124"/>
      <c r="Q169" s="125"/>
      <c r="R169" s="307"/>
      <c r="S169" s="47"/>
      <c r="T169" s="48"/>
      <c r="U169" s="111"/>
      <c r="V169" s="112"/>
      <c r="W169" s="126"/>
      <c r="X169" s="127"/>
      <c r="Y169" s="295"/>
      <c r="Z169" s="296"/>
      <c r="AA169" s="172"/>
      <c r="AB169" s="110"/>
      <c r="AC169" s="291"/>
    </row>
    <row r="170" spans="1:29" ht="15.75" customHeight="1">
      <c r="A170" s="302"/>
      <c r="B170" s="100"/>
      <c r="C170" s="293"/>
      <c r="D170" s="294"/>
      <c r="E170" s="101"/>
      <c r="F170" s="102"/>
      <c r="G170" s="121"/>
      <c r="H170" s="62"/>
      <c r="I170" s="104"/>
      <c r="J170" s="105"/>
      <c r="K170" s="106"/>
      <c r="L170" s="118"/>
      <c r="M170" s="105"/>
      <c r="N170" s="106"/>
      <c r="O170" s="123"/>
      <c r="P170" s="124"/>
      <c r="Q170" s="125"/>
      <c r="R170" s="307"/>
      <c r="S170" s="47"/>
      <c r="T170" s="48"/>
      <c r="U170" s="111"/>
      <c r="V170" s="112"/>
      <c r="W170" s="126"/>
      <c r="X170" s="127"/>
      <c r="Y170" s="295"/>
      <c r="Z170" s="296"/>
      <c r="AA170" s="172"/>
      <c r="AB170" s="110"/>
      <c r="AC170" s="291"/>
    </row>
    <row r="171" spans="1:29" ht="15.75" customHeight="1">
      <c r="A171" s="302"/>
      <c r="B171" s="100"/>
      <c r="C171" s="293"/>
      <c r="D171" s="294"/>
      <c r="E171" s="101"/>
      <c r="F171" s="102"/>
      <c r="G171" s="121"/>
      <c r="H171" s="62"/>
      <c r="I171" s="104"/>
      <c r="J171" s="105"/>
      <c r="K171" s="106"/>
      <c r="L171" s="118"/>
      <c r="M171" s="105"/>
      <c r="N171" s="106"/>
      <c r="O171" s="123"/>
      <c r="P171" s="124"/>
      <c r="Q171" s="125"/>
      <c r="R171" s="307"/>
      <c r="S171" s="47"/>
      <c r="T171" s="48"/>
      <c r="U171" s="111"/>
      <c r="V171" s="112"/>
      <c r="W171" s="113"/>
      <c r="X171" s="116"/>
      <c r="Y171" s="295"/>
      <c r="Z171" s="296"/>
      <c r="AA171" s="172"/>
      <c r="AB171" s="110"/>
      <c r="AC171" s="291"/>
    </row>
    <row r="172" spans="1:29" ht="15.75" customHeight="1">
      <c r="A172" s="302"/>
      <c r="B172" s="100"/>
      <c r="C172" s="293"/>
      <c r="D172" s="294"/>
      <c r="E172" s="101"/>
      <c r="F172" s="102"/>
      <c r="G172" s="121"/>
      <c r="H172" s="62"/>
      <c r="I172" s="104"/>
      <c r="J172" s="105"/>
      <c r="K172" s="106"/>
      <c r="L172" s="118"/>
      <c r="M172" s="105"/>
      <c r="N172" s="106"/>
      <c r="O172" s="123"/>
      <c r="P172" s="124"/>
      <c r="Q172" s="125"/>
      <c r="R172" s="307"/>
      <c r="S172" s="47"/>
      <c r="T172" s="48"/>
      <c r="U172" s="111"/>
      <c r="V172" s="112"/>
      <c r="W172" s="126"/>
      <c r="X172" s="127"/>
      <c r="Y172" s="295"/>
      <c r="Z172" s="296"/>
      <c r="AA172" s="172"/>
      <c r="AB172" s="110"/>
      <c r="AC172" s="291"/>
    </row>
    <row r="173" spans="1:29" ht="15.75" customHeight="1">
      <c r="A173" s="302"/>
      <c r="B173" s="100"/>
      <c r="C173" s="293"/>
      <c r="D173" s="294"/>
      <c r="E173" s="170"/>
      <c r="F173" s="102"/>
      <c r="G173" s="129"/>
      <c r="H173" s="62"/>
      <c r="I173" s="104"/>
      <c r="J173" s="105"/>
      <c r="K173" s="106"/>
      <c r="L173" s="118"/>
      <c r="M173" s="105"/>
      <c r="N173" s="106"/>
      <c r="O173" s="123"/>
      <c r="P173" s="124"/>
      <c r="Q173" s="125"/>
      <c r="R173" s="307"/>
      <c r="S173" s="119"/>
      <c r="T173" s="120"/>
      <c r="U173" s="130"/>
      <c r="V173" s="131"/>
      <c r="W173" s="126"/>
      <c r="X173" s="127"/>
      <c r="Y173" s="295"/>
      <c r="Z173" s="296"/>
      <c r="AA173" s="173"/>
      <c r="AB173" s="125"/>
      <c r="AC173" s="291"/>
    </row>
    <row r="174" spans="1:29" ht="15.75" customHeight="1" thickBot="1">
      <c r="A174" s="303"/>
      <c r="B174" s="133" t="s">
        <v>117</v>
      </c>
      <c r="C174" s="297"/>
      <c r="D174" s="297"/>
      <c r="E174" s="134"/>
      <c r="F174" s="167"/>
      <c r="G174" s="135"/>
      <c r="H174" s="69"/>
      <c r="I174" s="136">
        <f t="shared" ref="I174:J174" si="63">AVERAGE(I158:I173)</f>
        <v>3.3333333333333335</v>
      </c>
      <c r="J174" s="137">
        <f t="shared" si="63"/>
        <v>3500</v>
      </c>
      <c r="K174" s="138">
        <f t="shared" ref="K174" si="64">J174/I174</f>
        <v>1050</v>
      </c>
      <c r="L174" s="136">
        <f t="shared" ref="L174:M174" si="65">AVERAGE(L158:L173)</f>
        <v>3.3333333333333335</v>
      </c>
      <c r="M174" s="137">
        <f t="shared" si="65"/>
        <v>3052.8322862818691</v>
      </c>
      <c r="N174" s="138">
        <f>M174/L174</f>
        <v>915.8496858845607</v>
      </c>
      <c r="O174" s="139">
        <f>L174-I174</f>
        <v>0</v>
      </c>
      <c r="P174" s="140">
        <f>N174-K174</f>
        <v>-134.1503141154393</v>
      </c>
      <c r="Q174" s="141">
        <f>N174/K174</f>
        <v>0.87223779608053398</v>
      </c>
      <c r="R174" s="308"/>
      <c r="S174" s="142">
        <f>S158</f>
        <v>0.70856481481481481</v>
      </c>
      <c r="T174" s="143">
        <f>INDEX(T158:T173,COUNTA(T158:T173))</f>
        <v>1.0022106481481481</v>
      </c>
      <c r="U174" s="144"/>
      <c r="V174" s="166"/>
      <c r="W174" s="167"/>
      <c r="X174" s="138"/>
      <c r="Y174" s="298"/>
      <c r="Z174" s="299"/>
      <c r="AA174" s="174">
        <f>M174-J174</f>
        <v>-447.16771371813093</v>
      </c>
      <c r="AB174" s="141">
        <f>M174/J174</f>
        <v>0.87223779608053398</v>
      </c>
      <c r="AC174" s="292"/>
    </row>
    <row r="176" spans="1:29">
      <c r="Y176" s="289" t="s">
        <v>161</v>
      </c>
      <c r="Z176" s="289"/>
    </row>
    <row r="177" spans="25:26">
      <c r="Y177" s="289" t="s">
        <v>162</v>
      </c>
      <c r="Z177" s="289"/>
    </row>
    <row r="178" spans="25:26">
      <c r="Y178" s="289" t="s">
        <v>163</v>
      </c>
      <c r="Z178" s="289"/>
    </row>
    <row r="179" spans="25:26">
      <c r="Y179" s="289" t="s">
        <v>164</v>
      </c>
      <c r="Z179" s="289"/>
    </row>
    <row r="180" spans="25:26">
      <c r="Y180" s="289" t="s">
        <v>165</v>
      </c>
      <c r="Z180" s="289"/>
    </row>
    <row r="181" spans="25:26">
      <c r="Y181" s="289" t="s">
        <v>166</v>
      </c>
      <c r="Z181" s="289"/>
    </row>
    <row r="182" spans="25:26">
      <c r="Y182" s="289" t="s">
        <v>167</v>
      </c>
      <c r="Z182" s="289"/>
    </row>
    <row r="183" spans="25:26">
      <c r="Y183" s="289" t="s">
        <v>168</v>
      </c>
      <c r="Z183" s="289"/>
    </row>
    <row r="184" spans="25:26">
      <c r="Y184" s="289" t="s">
        <v>169</v>
      </c>
      <c r="Z184" s="289"/>
    </row>
    <row r="185" spans="25:26">
      <c r="Y185" s="289" t="s">
        <v>170</v>
      </c>
      <c r="Z185" s="289"/>
    </row>
    <row r="186" spans="25:26">
      <c r="Y186" s="289" t="s">
        <v>171</v>
      </c>
      <c r="Z186" s="289"/>
    </row>
    <row r="187" spans="25:26">
      <c r="Y187" s="289" t="s">
        <v>172</v>
      </c>
      <c r="Z187" s="289"/>
    </row>
    <row r="188" spans="25:26">
      <c r="Y188" s="289" t="s">
        <v>173</v>
      </c>
      <c r="Z188" s="289"/>
    </row>
  </sheetData>
  <mergeCells count="415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4:Z144"/>
    <mergeCell ref="C145:D145"/>
    <mergeCell ref="Y145:Z145"/>
    <mergeCell ref="C146:D146"/>
    <mergeCell ref="C151:D151"/>
    <mergeCell ref="Y151:Z151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Y134:Z134"/>
    <mergeCell ref="C135:D135"/>
    <mergeCell ref="Y135:Z135"/>
    <mergeCell ref="C136:D136"/>
    <mergeCell ref="Y136:Z136"/>
    <mergeCell ref="C140:D140"/>
    <mergeCell ref="Y140:Z140"/>
    <mergeCell ref="C149:D149"/>
    <mergeCell ref="Y149:Z149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43:Z143"/>
    <mergeCell ref="C144:D144"/>
    <mergeCell ref="C164:D164"/>
    <mergeCell ref="Y164:Z164"/>
    <mergeCell ref="Y161:Z161"/>
    <mergeCell ref="C162:D162"/>
    <mergeCell ref="C150:D150"/>
    <mergeCell ref="Y150:Z150"/>
    <mergeCell ref="A158:A174"/>
    <mergeCell ref="C158:D158"/>
    <mergeCell ref="R158:R174"/>
    <mergeCell ref="Y158:Z158"/>
    <mergeCell ref="C168:D168"/>
    <mergeCell ref="Y168:Z168"/>
    <mergeCell ref="C169:D169"/>
    <mergeCell ref="Y169:Z169"/>
    <mergeCell ref="C170:D170"/>
    <mergeCell ref="Y170:Z170"/>
    <mergeCell ref="C165:D165"/>
    <mergeCell ref="Y165:Z165"/>
    <mergeCell ref="C166:D166"/>
    <mergeCell ref="Y166:Z166"/>
    <mergeCell ref="C167:D167"/>
    <mergeCell ref="Y167:Z167"/>
    <mergeCell ref="C174:D174"/>
    <mergeCell ref="Y174:Z174"/>
    <mergeCell ref="Y162:Z162"/>
    <mergeCell ref="C163:D163"/>
    <mergeCell ref="Y163:Z163"/>
    <mergeCell ref="Y176:Z176"/>
    <mergeCell ref="Y177:Z177"/>
    <mergeCell ref="Y178:Z178"/>
    <mergeCell ref="Y179:Z179"/>
    <mergeCell ref="C171:D171"/>
    <mergeCell ref="Y171:Z171"/>
    <mergeCell ref="C172:D172"/>
    <mergeCell ref="Y172:Z172"/>
    <mergeCell ref="C173:D173"/>
    <mergeCell ref="Y173:Z173"/>
    <mergeCell ref="Y186:Z186"/>
    <mergeCell ref="Y187:Z187"/>
    <mergeCell ref="Y188:Z188"/>
    <mergeCell ref="Y180:Z180"/>
    <mergeCell ref="Y181:Z181"/>
    <mergeCell ref="Y182:Z182"/>
    <mergeCell ref="Y183:Z183"/>
    <mergeCell ref="Y184:Z184"/>
    <mergeCell ref="Y185:Z185"/>
  </mergeCells>
  <phoneticPr fontId="5" type="noConversion"/>
  <conditionalFormatting sqref="O5:O174">
    <cfRule type="cellIs" dxfId="93" priority="1" operator="greaterThan">
      <formula>0</formula>
    </cfRule>
  </conditionalFormatting>
  <conditionalFormatting sqref="P5:P174 AA5:AA174">
    <cfRule type="cellIs" dxfId="92" priority="4" operator="lessThan">
      <formula>0</formula>
    </cfRule>
  </conditionalFormatting>
  <conditionalFormatting sqref="Q5:Q174 AB5:AB174">
    <cfRule type="cellIs" dxfId="91" priority="2" operator="greaterThan">
      <formula>1</formula>
    </cfRule>
    <cfRule type="cellIs" dxfId="90" priority="3" operator="lessThan">
      <formula>0.8</formula>
    </cfRule>
  </conditionalFormatting>
  <conditionalFormatting sqref="AC5:AC6 R5:R174 AC90:AC95">
    <cfRule type="cellIs" dxfId="89" priority="5" operator="lessThan">
      <formula>0.8</formula>
    </cfRule>
  </conditionalFormatting>
  <conditionalFormatting sqref="AC12:AC20">
    <cfRule type="cellIs" dxfId="88" priority="14" operator="lessThan">
      <formula>0.8</formula>
    </cfRule>
  </conditionalFormatting>
  <conditionalFormatting sqref="AC22:AC27">
    <cfRule type="cellIs" dxfId="87" priority="13" operator="lessThan">
      <formula>0.8</formula>
    </cfRule>
  </conditionalFormatting>
  <conditionalFormatting sqref="AC39">
    <cfRule type="cellIs" dxfId="86" priority="12" operator="lessThan">
      <formula>0.8</formula>
    </cfRule>
  </conditionalFormatting>
  <conditionalFormatting sqref="AC56">
    <cfRule type="cellIs" dxfId="85" priority="7" operator="lessThan">
      <formula>0.8</formula>
    </cfRule>
  </conditionalFormatting>
  <conditionalFormatting sqref="AC73:AC78">
    <cfRule type="cellIs" dxfId="84" priority="6" operator="lessThan">
      <formula>0.8</formula>
    </cfRule>
  </conditionalFormatting>
  <conditionalFormatting sqref="AC107">
    <cfRule type="cellIs" dxfId="83" priority="11" operator="lessThan">
      <formula>0.8</formula>
    </cfRule>
  </conditionalFormatting>
  <conditionalFormatting sqref="AC124">
    <cfRule type="cellIs" dxfId="82" priority="10" operator="lessThan">
      <formula>0.8</formula>
    </cfRule>
  </conditionalFormatting>
  <conditionalFormatting sqref="AC141">
    <cfRule type="cellIs" dxfId="81" priority="9" operator="lessThan">
      <formula>0.8</formula>
    </cfRule>
  </conditionalFormatting>
  <conditionalFormatting sqref="AC158:AC163">
    <cfRule type="cellIs" dxfId="80" priority="8" operator="lessThan">
      <formula>0.8</formula>
    </cfRule>
  </conditionalFormatting>
  <dataValidations count="1">
    <dataValidation type="list" allowBlank="1" showInputMessage="1" showErrorMessage="1" sqref="Y5:Z174" xr:uid="{08B0EF95-DB15-434B-B7D9-F70389460D27}">
      <formula1>$Y$176:$Y$188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0CEB1-981E-4767-996E-1844A1E4DBF0}">
  <sheetPr>
    <tabColor theme="9" tint="0.59999389629810485"/>
    <pageSetUpPr fitToPage="1"/>
  </sheetPr>
  <dimension ref="A1:AG137"/>
  <sheetViews>
    <sheetView zoomScale="85" zoomScaleNormal="85" workbookViewId="0">
      <pane ySplit="4" topLeftCell="A5" activePane="bottomLeft" state="frozen"/>
      <selection activeCell="O43" sqref="O43"/>
      <selection pane="bottomLeft" activeCell="AA27" sqref="AA27:AF28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SUM(F5:F123)</f>
        <v>59360</v>
      </c>
      <c r="E1" s="88" t="s">
        <v>3</v>
      </c>
      <c r="F1" s="89">
        <f>SUM(G5:G123)</f>
        <v>3204305.9099999992</v>
      </c>
      <c r="G1" s="90" t="s">
        <v>84</v>
      </c>
      <c r="H1" s="91">
        <f>L21+L38+L55+L72+L89+L106+L123</f>
        <v>133</v>
      </c>
      <c r="I1" s="345" t="s">
        <v>85</v>
      </c>
      <c r="J1" s="341"/>
      <c r="K1" s="361"/>
      <c r="L1" s="365" t="s">
        <v>86</v>
      </c>
      <c r="M1" s="366"/>
      <c r="N1" s="367"/>
      <c r="O1" s="341" t="s">
        <v>87</v>
      </c>
      <c r="P1" s="341"/>
      <c r="Q1" s="341"/>
      <c r="R1" s="342"/>
      <c r="S1" s="345" t="s">
        <v>88</v>
      </c>
      <c r="T1" s="341"/>
      <c r="U1" s="341"/>
      <c r="V1" s="341"/>
      <c r="W1" s="341"/>
      <c r="X1" s="342"/>
      <c r="Y1" s="200" t="s">
        <v>222</v>
      </c>
      <c r="Z1" s="200" t="s">
        <v>223</v>
      </c>
      <c r="AA1" s="385" t="s">
        <v>175</v>
      </c>
      <c r="AB1" s="386"/>
      <c r="AC1" s="176" t="s">
        <v>19</v>
      </c>
      <c r="AD1" s="177" t="s">
        <v>174</v>
      </c>
      <c r="AE1" s="345" t="s">
        <v>90</v>
      </c>
      <c r="AF1" s="347"/>
      <c r="AG1" s="348"/>
    </row>
    <row r="2" spans="1:33" ht="26.25" customHeight="1" thickBot="1">
      <c r="A2" s="354">
        <v>46026</v>
      </c>
      <c r="B2" s="355"/>
      <c r="C2" s="92" t="s">
        <v>40</v>
      </c>
      <c r="D2" s="93">
        <f>AVERAGE(N21,N38,N55,N72,N89,N106,N123)</f>
        <v>149.60041052240618</v>
      </c>
      <c r="E2" s="93" t="s">
        <v>91</v>
      </c>
      <c r="F2" s="94">
        <f>F1/D1</f>
        <v>53.980894710242573</v>
      </c>
      <c r="G2" s="95" t="s">
        <v>92</v>
      </c>
      <c r="H2" s="96">
        <f>COUNT(H5:H123)</f>
        <v>0</v>
      </c>
      <c r="I2" s="362"/>
      <c r="J2" s="363"/>
      <c r="K2" s="364"/>
      <c r="L2" s="368"/>
      <c r="M2" s="343"/>
      <c r="N2" s="369"/>
      <c r="O2" s="343"/>
      <c r="P2" s="343"/>
      <c r="Q2" s="343"/>
      <c r="R2" s="344"/>
      <c r="S2" s="346"/>
      <c r="T2" s="343"/>
      <c r="U2" s="343"/>
      <c r="V2" s="343"/>
      <c r="W2" s="343"/>
      <c r="X2" s="344"/>
      <c r="Y2" s="201">
        <f>SUM(Y21,Y38,Y55,Y72,Y89,Y106,Y123)</f>
        <v>0</v>
      </c>
      <c r="Z2" s="201">
        <f>SUM(Z21,Z38,Z55,Z72,Z89,Z106,Z123)</f>
        <v>0</v>
      </c>
      <c r="AA2" s="387"/>
      <c r="AB2" s="388"/>
      <c r="AC2" s="178">
        <f>SUM(AC21,AC38,AC55,AC72,AC89,AC106,AC123)</f>
        <v>48</v>
      </c>
      <c r="AD2" s="179">
        <f>SUM(AD21,AD38,AD55,AD72,AD89,AD106,AD123)</f>
        <v>0</v>
      </c>
      <c r="AE2" s="349"/>
      <c r="AF2" s="350"/>
      <c r="AG2" s="351"/>
    </row>
    <row r="3" spans="1:33" ht="23.25" customHeight="1">
      <c r="A3" s="356" t="s">
        <v>93</v>
      </c>
      <c r="B3" s="358" t="s">
        <v>94</v>
      </c>
      <c r="C3" s="315" t="s">
        <v>95</v>
      </c>
      <c r="D3" s="315"/>
      <c r="E3" s="337" t="s">
        <v>96</v>
      </c>
      <c r="F3" s="315" t="s">
        <v>97</v>
      </c>
      <c r="G3" s="337" t="s">
        <v>98</v>
      </c>
      <c r="H3" s="339" t="s">
        <v>99</v>
      </c>
      <c r="I3" s="329" t="s">
        <v>100</v>
      </c>
      <c r="J3" s="325" t="s">
        <v>101</v>
      </c>
      <c r="K3" s="327" t="s">
        <v>40</v>
      </c>
      <c r="L3" s="352" t="s">
        <v>100</v>
      </c>
      <c r="M3" s="325" t="s">
        <v>101</v>
      </c>
      <c r="N3" s="327" t="s">
        <v>40</v>
      </c>
      <c r="O3" s="329" t="s">
        <v>100</v>
      </c>
      <c r="P3" s="331" t="s">
        <v>40</v>
      </c>
      <c r="Q3" s="333" t="s">
        <v>102</v>
      </c>
      <c r="R3" s="335" t="s">
        <v>103</v>
      </c>
      <c r="S3" s="314" t="s">
        <v>104</v>
      </c>
      <c r="T3" s="315"/>
      <c r="U3" s="316" t="s">
        <v>105</v>
      </c>
      <c r="V3" s="316" t="s">
        <v>106</v>
      </c>
      <c r="W3" s="315" t="s">
        <v>107</v>
      </c>
      <c r="X3" s="318"/>
      <c r="Y3" s="379" t="s">
        <v>224</v>
      </c>
      <c r="Z3" s="380"/>
      <c r="AA3" s="381" t="s">
        <v>108</v>
      </c>
      <c r="AB3" s="382"/>
      <c r="AC3" s="379" t="s">
        <v>225</v>
      </c>
      <c r="AD3" s="380"/>
      <c r="AE3" s="323" t="s">
        <v>101</v>
      </c>
      <c r="AF3" s="370" t="s">
        <v>102</v>
      </c>
      <c r="AG3" s="372" t="s">
        <v>109</v>
      </c>
    </row>
    <row r="4" spans="1:33" ht="17.25" customHeight="1" thickBot="1">
      <c r="A4" s="357"/>
      <c r="B4" s="359"/>
      <c r="C4" s="360"/>
      <c r="D4" s="360"/>
      <c r="E4" s="338"/>
      <c r="F4" s="360"/>
      <c r="G4" s="338"/>
      <c r="H4" s="340"/>
      <c r="I4" s="330"/>
      <c r="J4" s="326"/>
      <c r="K4" s="328"/>
      <c r="L4" s="353"/>
      <c r="M4" s="326"/>
      <c r="N4" s="328"/>
      <c r="O4" s="330"/>
      <c r="P4" s="332"/>
      <c r="Q4" s="334"/>
      <c r="R4" s="336"/>
      <c r="S4" s="68" t="s">
        <v>110</v>
      </c>
      <c r="T4" s="99" t="s">
        <v>111</v>
      </c>
      <c r="U4" s="317"/>
      <c r="V4" s="317"/>
      <c r="W4" s="99" t="s">
        <v>112</v>
      </c>
      <c r="X4" s="69" t="s">
        <v>113</v>
      </c>
      <c r="Y4" s="202" t="s">
        <v>49</v>
      </c>
      <c r="Z4" s="203" t="s">
        <v>50</v>
      </c>
      <c r="AA4" s="383"/>
      <c r="AB4" s="384"/>
      <c r="AC4" s="202" t="s">
        <v>176</v>
      </c>
      <c r="AD4" s="203" t="s">
        <v>177</v>
      </c>
      <c r="AE4" s="324"/>
      <c r="AF4" s="371"/>
      <c r="AG4" s="373"/>
    </row>
    <row r="5" spans="1:33" ht="15.75" customHeight="1">
      <c r="A5" s="311" t="s">
        <v>183</v>
      </c>
      <c r="B5" s="114" t="s">
        <v>178</v>
      </c>
      <c r="C5" s="375" t="s">
        <v>179</v>
      </c>
      <c r="D5" s="375"/>
      <c r="E5" s="147">
        <v>19.7</v>
      </c>
      <c r="F5" s="151">
        <v>3240</v>
      </c>
      <c r="G5" s="148">
        <f t="shared" ref="G5:G8" si="0">E5*F5</f>
        <v>63828</v>
      </c>
      <c r="H5" s="149"/>
      <c r="I5" s="150">
        <v>13</v>
      </c>
      <c r="J5" s="151">
        <v>1200</v>
      </c>
      <c r="K5" s="152">
        <f>J5/I5</f>
        <v>92.307692307692307</v>
      </c>
      <c r="L5" s="153">
        <v>13</v>
      </c>
      <c r="M5" s="151">
        <f>F5/V5*60</f>
        <v>1077.6053215077607</v>
      </c>
      <c r="N5" s="152">
        <f>M5/L5</f>
        <v>82.89271703905851</v>
      </c>
      <c r="O5" s="154">
        <f>L5-I5</f>
        <v>0</v>
      </c>
      <c r="P5" s="155">
        <f>N5-K5</f>
        <v>-9.4149752686337962</v>
      </c>
      <c r="Q5" s="156">
        <f>N5/K5</f>
        <v>0.8980044345898005</v>
      </c>
      <c r="R5" s="306">
        <f>Q21</f>
        <v>0.8907750395371592</v>
      </c>
      <c r="S5" s="157">
        <v>0.20833333333333334</v>
      </c>
      <c r="T5" s="158">
        <v>0.33361111111111114</v>
      </c>
      <c r="U5" s="159"/>
      <c r="V5" s="160">
        <v>180.4</v>
      </c>
      <c r="W5" s="183"/>
      <c r="X5" s="152"/>
      <c r="Y5" s="12"/>
      <c r="Z5" s="208"/>
      <c r="AA5" s="309"/>
      <c r="AB5" s="310"/>
      <c r="AC5" s="12">
        <v>5</v>
      </c>
      <c r="AD5" s="208"/>
      <c r="AE5" s="180">
        <f>M5-J5</f>
        <v>-122.39467849223934</v>
      </c>
      <c r="AF5" s="132">
        <f>M5/J5</f>
        <v>0.8980044345898005</v>
      </c>
      <c r="AG5" s="376">
        <f>AF21</f>
        <v>0.8907750395371592</v>
      </c>
    </row>
    <row r="6" spans="1:33" ht="15.75" customHeight="1">
      <c r="A6" s="312"/>
      <c r="B6" s="100" t="s">
        <v>184</v>
      </c>
      <c r="C6" s="374" t="s">
        <v>185</v>
      </c>
      <c r="D6" s="374"/>
      <c r="E6" s="101">
        <v>56.77</v>
      </c>
      <c r="F6" s="102">
        <v>4218</v>
      </c>
      <c r="G6" s="103">
        <f t="shared" si="0"/>
        <v>239455.86000000002</v>
      </c>
      <c r="H6" s="26"/>
      <c r="I6" s="104">
        <v>25</v>
      </c>
      <c r="J6" s="105">
        <v>2000</v>
      </c>
      <c r="K6" s="106">
        <f t="shared" ref="K6:K42" si="1">J6/I6</f>
        <v>80</v>
      </c>
      <c r="L6" s="107">
        <v>25</v>
      </c>
      <c r="M6" s="105">
        <f>F6/V6*60</f>
        <v>1776.623376623377</v>
      </c>
      <c r="N6" s="106">
        <f>M6/L6</f>
        <v>71.064935064935085</v>
      </c>
      <c r="O6" s="108">
        <f>L6-I6</f>
        <v>0</v>
      </c>
      <c r="P6" s="109">
        <f>N6-K6</f>
        <v>-8.9350649350649149</v>
      </c>
      <c r="Q6" s="110">
        <f>N6/K6</f>
        <v>0.88831168831168861</v>
      </c>
      <c r="R6" s="307"/>
      <c r="S6" s="47">
        <v>0.33680555555555558</v>
      </c>
      <c r="T6" s="48">
        <v>0.43572916666666667</v>
      </c>
      <c r="U6" s="111">
        <v>4.5999999999999996</v>
      </c>
      <c r="V6" s="112">
        <v>142.44999999999996</v>
      </c>
      <c r="W6" s="113"/>
      <c r="X6" s="116"/>
      <c r="Y6" s="12"/>
      <c r="Z6" s="208"/>
      <c r="AA6" s="295"/>
      <c r="AB6" s="296"/>
      <c r="AC6" s="12">
        <v>4</v>
      </c>
      <c r="AD6" s="208"/>
      <c r="AE6" s="117">
        <f>M6-J6</f>
        <v>-223.376623376623</v>
      </c>
      <c r="AF6" s="110">
        <f>M6/J6</f>
        <v>0.8883116883116885</v>
      </c>
      <c r="AG6" s="377"/>
    </row>
    <row r="7" spans="1:33" ht="15.75" customHeight="1">
      <c r="A7" s="312"/>
      <c r="B7" s="100" t="s">
        <v>186</v>
      </c>
      <c r="C7" s="374" t="s">
        <v>187</v>
      </c>
      <c r="D7" s="374"/>
      <c r="E7" s="101">
        <v>77.34</v>
      </c>
      <c r="F7" s="102">
        <v>2647</v>
      </c>
      <c r="G7" s="103">
        <f t="shared" si="0"/>
        <v>204718.98</v>
      </c>
      <c r="H7" s="26"/>
      <c r="I7" s="104">
        <v>25</v>
      </c>
      <c r="J7" s="105">
        <v>2000</v>
      </c>
      <c r="K7" s="106">
        <f t="shared" si="1"/>
        <v>80</v>
      </c>
      <c r="L7" s="107">
        <v>25</v>
      </c>
      <c r="M7" s="105">
        <f>F7/V7*60</f>
        <v>1777.5041969781746</v>
      </c>
      <c r="N7" s="106">
        <f>M7/L7</f>
        <v>71.100167879126985</v>
      </c>
      <c r="O7" s="108">
        <f>L7-I7</f>
        <v>0</v>
      </c>
      <c r="P7" s="109">
        <f>N7-K7</f>
        <v>-8.8998321208730147</v>
      </c>
      <c r="Q7" s="110">
        <f>N7/K7</f>
        <v>0.88875209848908732</v>
      </c>
      <c r="R7" s="307"/>
      <c r="S7" s="47">
        <v>0.43888888888888888</v>
      </c>
      <c r="T7" s="48">
        <v>0.50093750000000004</v>
      </c>
      <c r="U7" s="111">
        <v>4.5499999999999918</v>
      </c>
      <c r="V7" s="112">
        <v>89.350000000000051</v>
      </c>
      <c r="W7" s="113">
        <v>0.50093750000000004</v>
      </c>
      <c r="X7" s="116">
        <v>0.53975694444444444</v>
      </c>
      <c r="Y7" s="12"/>
      <c r="Z7" s="208"/>
      <c r="AA7" s="295"/>
      <c r="AB7" s="296"/>
      <c r="AC7" s="12">
        <v>2</v>
      </c>
      <c r="AD7" s="208"/>
      <c r="AE7" s="117">
        <f>M7-J7</f>
        <v>-222.4958030218254</v>
      </c>
      <c r="AF7" s="110">
        <f>M7/J7</f>
        <v>0.88875209848908732</v>
      </c>
      <c r="AG7" s="377"/>
    </row>
    <row r="8" spans="1:33" ht="15.75" customHeight="1">
      <c r="A8" s="312"/>
      <c r="B8" s="100" t="s">
        <v>186</v>
      </c>
      <c r="C8" s="374" t="s">
        <v>189</v>
      </c>
      <c r="D8" s="374"/>
      <c r="E8" s="101">
        <v>59.52</v>
      </c>
      <c r="F8" s="102">
        <v>5546</v>
      </c>
      <c r="G8" s="103">
        <f t="shared" si="0"/>
        <v>330097.92000000004</v>
      </c>
      <c r="H8" s="26"/>
      <c r="I8" s="104">
        <v>25</v>
      </c>
      <c r="J8" s="105">
        <v>2000</v>
      </c>
      <c r="K8" s="106">
        <f t="shared" si="1"/>
        <v>80</v>
      </c>
      <c r="L8" s="107">
        <v>25</v>
      </c>
      <c r="M8" s="105">
        <f>F8/V8*60</f>
        <v>1781.8473895582335</v>
      </c>
      <c r="N8" s="106">
        <f>M8/L8</f>
        <v>71.273895582329345</v>
      </c>
      <c r="O8" s="108">
        <f>L8-I8</f>
        <v>0</v>
      </c>
      <c r="P8" s="109">
        <f>N8-K8</f>
        <v>-8.7261044176706548</v>
      </c>
      <c r="Q8" s="110">
        <f>N8/K8</f>
        <v>0.89092369477911681</v>
      </c>
      <c r="R8" s="307"/>
      <c r="S8" s="47">
        <v>0.53975694444444444</v>
      </c>
      <c r="T8" s="48">
        <v>0.6694444444444444</v>
      </c>
      <c r="U8" s="111">
        <v>55.899999999999949</v>
      </c>
      <c r="V8" s="112">
        <v>186.74999999999994</v>
      </c>
      <c r="W8" s="113"/>
      <c r="X8" s="116"/>
      <c r="Y8" s="12"/>
      <c r="Z8" s="208"/>
      <c r="AA8" s="295"/>
      <c r="AB8" s="296"/>
      <c r="AC8" s="12">
        <v>4</v>
      </c>
      <c r="AD8" s="208"/>
      <c r="AE8" s="117">
        <f>M8-J8</f>
        <v>-218.15261044176646</v>
      </c>
      <c r="AF8" s="110">
        <f>M8/J8</f>
        <v>0.89092369477911681</v>
      </c>
      <c r="AG8" s="377"/>
    </row>
    <row r="9" spans="1:33" ht="15.75" customHeight="1">
      <c r="A9" s="312"/>
      <c r="B9" s="100"/>
      <c r="C9" s="374"/>
      <c r="D9" s="374"/>
      <c r="E9" s="101"/>
      <c r="F9" s="102"/>
      <c r="G9" s="103"/>
      <c r="H9" s="13"/>
      <c r="I9" s="104"/>
      <c r="J9" s="105"/>
      <c r="K9" s="106"/>
      <c r="L9" s="118"/>
      <c r="M9" s="105"/>
      <c r="N9" s="106"/>
      <c r="O9" s="108"/>
      <c r="P9" s="109"/>
      <c r="Q9" s="110"/>
      <c r="R9" s="307"/>
      <c r="S9" s="47"/>
      <c r="T9" s="48"/>
      <c r="U9" s="111"/>
      <c r="V9" s="112"/>
      <c r="W9" s="113"/>
      <c r="X9" s="116"/>
      <c r="Y9" s="12"/>
      <c r="Z9" s="208"/>
      <c r="AA9" s="295"/>
      <c r="AB9" s="296"/>
      <c r="AC9" s="12"/>
      <c r="AD9" s="208"/>
      <c r="AE9" s="117"/>
      <c r="AF9" s="110"/>
      <c r="AG9" s="377"/>
    </row>
    <row r="10" spans="1:33" ht="15.75" customHeight="1">
      <c r="A10" s="312"/>
      <c r="B10" s="100"/>
      <c r="C10" s="374"/>
      <c r="D10" s="374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07"/>
      <c r="S10" s="47"/>
      <c r="T10" s="48"/>
      <c r="U10" s="111"/>
      <c r="V10" s="112"/>
      <c r="W10" s="113"/>
      <c r="X10" s="116"/>
      <c r="Y10" s="12"/>
      <c r="Z10" s="208"/>
      <c r="AA10" s="295"/>
      <c r="AB10" s="296"/>
      <c r="AC10" s="12"/>
      <c r="AD10" s="208"/>
      <c r="AE10" s="117"/>
      <c r="AF10" s="110"/>
      <c r="AG10" s="377"/>
    </row>
    <row r="11" spans="1:33" ht="15.75" customHeight="1">
      <c r="A11" s="312"/>
      <c r="B11" s="100"/>
      <c r="C11" s="374"/>
      <c r="D11" s="374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307"/>
      <c r="S11" s="47"/>
      <c r="T11" s="48"/>
      <c r="U11" s="111"/>
      <c r="V11" s="112"/>
      <c r="W11" s="113"/>
      <c r="X11" s="116"/>
      <c r="Y11" s="12"/>
      <c r="Z11" s="208"/>
      <c r="AA11" s="295"/>
      <c r="AB11" s="296"/>
      <c r="AC11" s="12"/>
      <c r="AD11" s="208"/>
      <c r="AE11" s="117"/>
      <c r="AF11" s="110"/>
      <c r="AG11" s="377"/>
    </row>
    <row r="12" spans="1:33" ht="15.75" customHeight="1">
      <c r="A12" s="312"/>
      <c r="B12" s="100"/>
      <c r="C12" s="374"/>
      <c r="D12" s="374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07"/>
      <c r="S12" s="47"/>
      <c r="T12" s="48"/>
      <c r="U12" s="111"/>
      <c r="V12" s="112"/>
      <c r="W12" s="113"/>
      <c r="X12" s="116"/>
      <c r="Y12" s="12"/>
      <c r="Z12" s="208"/>
      <c r="AA12" s="295"/>
      <c r="AB12" s="296"/>
      <c r="AC12" s="12"/>
      <c r="AD12" s="208"/>
      <c r="AE12" s="117"/>
      <c r="AF12" s="110"/>
      <c r="AG12" s="377"/>
    </row>
    <row r="13" spans="1:33" ht="15.75" customHeight="1">
      <c r="A13" s="312"/>
      <c r="B13" s="100"/>
      <c r="C13" s="374"/>
      <c r="D13" s="374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07"/>
      <c r="S13" s="47"/>
      <c r="T13" s="48"/>
      <c r="U13" s="111"/>
      <c r="V13" s="112"/>
      <c r="W13" s="113"/>
      <c r="X13" s="116"/>
      <c r="Y13" s="12"/>
      <c r="Z13" s="208"/>
      <c r="AA13" s="295"/>
      <c r="AB13" s="296"/>
      <c r="AC13" s="12"/>
      <c r="AD13" s="208"/>
      <c r="AE13" s="117"/>
      <c r="AF13" s="110"/>
      <c r="AG13" s="377"/>
    </row>
    <row r="14" spans="1:33" ht="15.75" customHeight="1">
      <c r="A14" s="312"/>
      <c r="B14" s="100"/>
      <c r="C14" s="374"/>
      <c r="D14" s="374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07"/>
      <c r="S14" s="47"/>
      <c r="T14" s="48"/>
      <c r="U14" s="111"/>
      <c r="V14" s="112"/>
      <c r="W14" s="113"/>
      <c r="X14" s="116"/>
      <c r="Y14" s="12"/>
      <c r="Z14" s="208"/>
      <c r="AA14" s="295"/>
      <c r="AB14" s="296"/>
      <c r="AC14" s="12"/>
      <c r="AD14" s="208"/>
      <c r="AE14" s="117"/>
      <c r="AF14" s="110"/>
      <c r="AG14" s="377"/>
    </row>
    <row r="15" spans="1:33" ht="15.75" customHeight="1">
      <c r="A15" s="312"/>
      <c r="B15" s="100"/>
      <c r="C15" s="374"/>
      <c r="D15" s="37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07"/>
      <c r="S15" s="47"/>
      <c r="T15" s="48"/>
      <c r="U15" s="111"/>
      <c r="V15" s="112"/>
      <c r="W15" s="113"/>
      <c r="X15" s="116"/>
      <c r="Y15" s="12"/>
      <c r="Z15" s="208"/>
      <c r="AA15" s="295"/>
      <c r="AB15" s="296"/>
      <c r="AC15" s="12"/>
      <c r="AD15" s="208"/>
      <c r="AE15" s="117"/>
      <c r="AF15" s="110"/>
      <c r="AG15" s="377"/>
    </row>
    <row r="16" spans="1:33" ht="15.75" customHeight="1">
      <c r="A16" s="312"/>
      <c r="B16" s="100"/>
      <c r="C16" s="374"/>
      <c r="D16" s="37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07"/>
      <c r="S16" s="47"/>
      <c r="T16" s="48"/>
      <c r="U16" s="111"/>
      <c r="V16" s="112"/>
      <c r="W16" s="113"/>
      <c r="X16" s="116"/>
      <c r="Y16" s="12"/>
      <c r="Z16" s="208"/>
      <c r="AA16" s="295"/>
      <c r="AB16" s="296"/>
      <c r="AC16" s="12"/>
      <c r="AD16" s="208"/>
      <c r="AE16" s="117"/>
      <c r="AF16" s="110"/>
      <c r="AG16" s="377"/>
    </row>
    <row r="17" spans="1:33" ht="15.75" customHeight="1">
      <c r="A17" s="312"/>
      <c r="B17" s="100"/>
      <c r="C17" s="374"/>
      <c r="D17" s="37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07"/>
      <c r="S17" s="47"/>
      <c r="T17" s="48"/>
      <c r="U17" s="111"/>
      <c r="V17" s="112"/>
      <c r="W17" s="113"/>
      <c r="X17" s="116"/>
      <c r="Y17" s="12"/>
      <c r="Z17" s="208"/>
      <c r="AA17" s="295"/>
      <c r="AB17" s="296"/>
      <c r="AC17" s="12"/>
      <c r="AD17" s="208"/>
      <c r="AE17" s="117"/>
      <c r="AF17" s="110"/>
      <c r="AG17" s="377"/>
    </row>
    <row r="18" spans="1:33" ht="15.75" customHeight="1">
      <c r="A18" s="312"/>
      <c r="B18" s="100"/>
      <c r="C18" s="374"/>
      <c r="D18" s="37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07"/>
      <c r="S18" s="47"/>
      <c r="T18" s="48"/>
      <c r="U18" s="111"/>
      <c r="V18" s="112"/>
      <c r="W18" s="113"/>
      <c r="X18" s="116"/>
      <c r="Y18" s="12"/>
      <c r="Z18" s="208"/>
      <c r="AA18" s="295"/>
      <c r="AB18" s="296"/>
      <c r="AC18" s="12"/>
      <c r="AD18" s="208"/>
      <c r="AE18" s="117"/>
      <c r="AF18" s="110"/>
      <c r="AG18" s="377"/>
    </row>
    <row r="19" spans="1:33" ht="15.75" customHeight="1">
      <c r="A19" s="312"/>
      <c r="B19" s="100"/>
      <c r="C19" s="374"/>
      <c r="D19" s="37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07"/>
      <c r="S19" s="47"/>
      <c r="T19" s="48"/>
      <c r="U19" s="111"/>
      <c r="V19" s="112"/>
      <c r="W19" s="113"/>
      <c r="X19" s="116"/>
      <c r="Y19" s="12"/>
      <c r="Z19" s="208"/>
      <c r="AA19" s="295"/>
      <c r="AB19" s="296"/>
      <c r="AC19" s="12"/>
      <c r="AD19" s="208"/>
      <c r="AE19" s="117"/>
      <c r="AF19" s="110"/>
      <c r="AG19" s="377"/>
    </row>
    <row r="20" spans="1:33" ht="15.75" customHeight="1">
      <c r="A20" s="312"/>
      <c r="B20" s="100"/>
      <c r="C20" s="374"/>
      <c r="D20" s="374"/>
      <c r="E20" s="184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07"/>
      <c r="S20" s="47"/>
      <c r="T20" s="48"/>
      <c r="U20" s="130"/>
      <c r="V20" s="112"/>
      <c r="W20" s="113"/>
      <c r="X20" s="116"/>
      <c r="Y20" s="12"/>
      <c r="Z20" s="208"/>
      <c r="AA20" s="295"/>
      <c r="AB20" s="296"/>
      <c r="AC20" s="12"/>
      <c r="AD20" s="208"/>
      <c r="AE20" s="117"/>
      <c r="AF20" s="110"/>
      <c r="AG20" s="377"/>
    </row>
    <row r="21" spans="1:33" ht="15.75" customHeight="1" thickBot="1">
      <c r="A21" s="313"/>
      <c r="B21" s="133" t="s">
        <v>117</v>
      </c>
      <c r="C21" s="297"/>
      <c r="D21" s="297"/>
      <c r="E21" s="134"/>
      <c r="F21" s="167"/>
      <c r="G21" s="135"/>
      <c r="H21" s="69"/>
      <c r="I21" s="136">
        <f t="shared" ref="I21:J21" si="2">AVERAGE(I5:I20)</f>
        <v>22</v>
      </c>
      <c r="J21" s="137">
        <f t="shared" si="2"/>
        <v>1800</v>
      </c>
      <c r="K21" s="138">
        <f t="shared" ref="K21" si="3">J21/I21</f>
        <v>81.818181818181813</v>
      </c>
      <c r="L21" s="136">
        <f t="shared" ref="L21:M21" si="4">AVERAGE(L5:L20)</f>
        <v>22</v>
      </c>
      <c r="M21" s="137">
        <f t="shared" si="4"/>
        <v>1603.3950711668865</v>
      </c>
      <c r="N21" s="138">
        <f>M21/L21</f>
        <v>72.881594143949386</v>
      </c>
      <c r="O21" s="139">
        <f>L21-I21</f>
        <v>0</v>
      </c>
      <c r="P21" s="140">
        <f>N21-K21</f>
        <v>-8.9365876742324275</v>
      </c>
      <c r="Q21" s="141">
        <f>N21/K21</f>
        <v>0.8907750395371592</v>
      </c>
      <c r="R21" s="308"/>
      <c r="S21" s="142">
        <f>S5</f>
        <v>0.20833333333333334</v>
      </c>
      <c r="T21" s="143">
        <f>INDEX(T5:T20,COUNTA(T5:T20))</f>
        <v>0.6694444444444444</v>
      </c>
      <c r="U21" s="144"/>
      <c r="V21" s="166"/>
      <c r="W21" s="167"/>
      <c r="X21" s="138"/>
      <c r="Y21" s="181">
        <f>SUM(Y5:Y20)</f>
        <v>0</v>
      </c>
      <c r="Z21" s="182">
        <f>SUM(Z5:Z20)</f>
        <v>0</v>
      </c>
      <c r="AA21" s="298"/>
      <c r="AB21" s="299"/>
      <c r="AC21" s="181">
        <f>SUM(AC5:AC20)</f>
        <v>15</v>
      </c>
      <c r="AD21" s="182">
        <f>SUM(AD5:AD20)</f>
        <v>0</v>
      </c>
      <c r="AE21" s="168">
        <f>M21-J21</f>
        <v>-196.60492883311349</v>
      </c>
      <c r="AF21" s="141">
        <f>M21/J21</f>
        <v>0.8907750395371592</v>
      </c>
      <c r="AG21" s="378"/>
    </row>
    <row r="22" spans="1:33" ht="15.75" customHeight="1">
      <c r="A22" s="300" t="s">
        <v>190</v>
      </c>
      <c r="B22" s="146" t="s">
        <v>186</v>
      </c>
      <c r="C22" s="304" t="s">
        <v>197</v>
      </c>
      <c r="D22" s="305"/>
      <c r="E22" s="147">
        <v>47.37</v>
      </c>
      <c r="F22" s="159">
        <v>1735</v>
      </c>
      <c r="G22" s="148">
        <f t="shared" ref="G22:G25" si="5">E22*F22</f>
        <v>82186.95</v>
      </c>
      <c r="H22" s="149"/>
      <c r="I22" s="153">
        <v>21</v>
      </c>
      <c r="J22" s="151">
        <v>2000</v>
      </c>
      <c r="K22" s="152">
        <f>J22/I22</f>
        <v>95.238095238095241</v>
      </c>
      <c r="L22" s="153">
        <v>21</v>
      </c>
      <c r="M22" s="151">
        <f>F22/V22*60</f>
        <v>1772.4177071509637</v>
      </c>
      <c r="N22" s="152">
        <f>M22/L22</f>
        <v>84.40084319766494</v>
      </c>
      <c r="O22" s="154">
        <f>L22-I22</f>
        <v>0</v>
      </c>
      <c r="P22" s="155">
        <f>N22-K22</f>
        <v>-10.8372520404303</v>
      </c>
      <c r="Q22" s="156">
        <f>N22/K22</f>
        <v>0.88620885357548185</v>
      </c>
      <c r="R22" s="306">
        <f>Q38</f>
        <v>0.88607471330934273</v>
      </c>
      <c r="S22" s="157">
        <v>0.25018518518518518</v>
      </c>
      <c r="T22" s="158">
        <v>0.29097222222222224</v>
      </c>
      <c r="U22" s="159"/>
      <c r="V22" s="160">
        <v>58.733333333333377</v>
      </c>
      <c r="W22" s="97"/>
      <c r="X22" s="98"/>
      <c r="Y22" s="12"/>
      <c r="Z22" s="208"/>
      <c r="AA22" s="309"/>
      <c r="AB22" s="310"/>
      <c r="AC22" s="12">
        <v>1</v>
      </c>
      <c r="AD22" s="208"/>
      <c r="AE22" s="115">
        <f>M22-J22</f>
        <v>-227.58229284903632</v>
      </c>
      <c r="AF22" s="156">
        <f>M22/J22</f>
        <v>0.88620885357548185</v>
      </c>
      <c r="AG22" s="389">
        <f>AF38</f>
        <v>0.88607471330934273</v>
      </c>
    </row>
    <row r="23" spans="1:33" ht="15.75" customHeight="1">
      <c r="A23" s="301"/>
      <c r="B23" s="163" t="s">
        <v>186</v>
      </c>
      <c r="C23" s="293" t="s">
        <v>199</v>
      </c>
      <c r="D23" s="294"/>
      <c r="E23" s="101">
        <v>53.76</v>
      </c>
      <c r="F23" s="111">
        <v>3715</v>
      </c>
      <c r="G23" s="103">
        <f t="shared" si="5"/>
        <v>199718.39999999999</v>
      </c>
      <c r="H23" s="26"/>
      <c r="I23" s="107">
        <v>20</v>
      </c>
      <c r="J23" s="105">
        <v>2000</v>
      </c>
      <c r="K23" s="106">
        <f t="shared" si="1"/>
        <v>100</v>
      </c>
      <c r="L23" s="107">
        <v>20</v>
      </c>
      <c r="M23" s="105">
        <f>F23/V23*60</f>
        <v>1771.3907284768213</v>
      </c>
      <c r="N23" s="106">
        <f>M23/L23</f>
        <v>88.569536423841072</v>
      </c>
      <c r="O23" s="108">
        <f>L23-I23</f>
        <v>0</v>
      </c>
      <c r="P23" s="109">
        <f>N23-K23</f>
        <v>-11.430463576158928</v>
      </c>
      <c r="Q23" s="110">
        <f>N23/K23</f>
        <v>0.88569536423841067</v>
      </c>
      <c r="R23" s="307"/>
      <c r="S23" s="47">
        <v>0.29456018518518517</v>
      </c>
      <c r="T23" s="48">
        <v>0.38194444444444442</v>
      </c>
      <c r="U23" s="111">
        <v>5.1666666666666217</v>
      </c>
      <c r="V23" s="112">
        <v>125.83333333333331</v>
      </c>
      <c r="W23" s="113"/>
      <c r="X23" s="116"/>
      <c r="Y23" s="12"/>
      <c r="Z23" s="208"/>
      <c r="AA23" s="295"/>
      <c r="AB23" s="296"/>
      <c r="AC23" s="12">
        <v>2</v>
      </c>
      <c r="AD23" s="208"/>
      <c r="AE23" s="117">
        <f>M23-J23</f>
        <v>-228.60927152317868</v>
      </c>
      <c r="AF23" s="110">
        <f>M23/J23</f>
        <v>0.88569536423841067</v>
      </c>
      <c r="AG23" s="377"/>
    </row>
    <row r="24" spans="1:33" ht="15.75" customHeight="1">
      <c r="A24" s="301"/>
      <c r="B24" s="163" t="s">
        <v>186</v>
      </c>
      <c r="C24" s="293" t="s">
        <v>193</v>
      </c>
      <c r="D24" s="294"/>
      <c r="E24" s="101">
        <v>64.97</v>
      </c>
      <c r="F24" s="111">
        <v>912</v>
      </c>
      <c r="G24" s="103">
        <f t="shared" si="5"/>
        <v>59252.639999999999</v>
      </c>
      <c r="H24" s="26"/>
      <c r="I24" s="107">
        <v>20</v>
      </c>
      <c r="J24" s="105">
        <v>2000</v>
      </c>
      <c r="K24" s="106">
        <f t="shared" si="1"/>
        <v>100</v>
      </c>
      <c r="L24" s="107">
        <v>20</v>
      </c>
      <c r="M24" s="105">
        <f>F24/V24*60</f>
        <v>1771.8294657312463</v>
      </c>
      <c r="N24" s="106">
        <f>M24/L24</f>
        <v>88.591473286562319</v>
      </c>
      <c r="O24" s="108">
        <f>L24-I24</f>
        <v>0</v>
      </c>
      <c r="P24" s="109">
        <f>N24-K24</f>
        <v>-11.408526713437681</v>
      </c>
      <c r="Q24" s="110">
        <f>N24/K24</f>
        <v>0.88591473286562317</v>
      </c>
      <c r="R24" s="307"/>
      <c r="S24" s="47">
        <v>0.38549768518518518</v>
      </c>
      <c r="T24" s="48">
        <v>0.40694444444444444</v>
      </c>
      <c r="U24" s="111">
        <v>5.1166666666666938</v>
      </c>
      <c r="V24" s="112">
        <v>30.88333333333334</v>
      </c>
      <c r="W24" s="113"/>
      <c r="X24" s="116"/>
      <c r="Y24" s="12"/>
      <c r="Z24" s="208"/>
      <c r="AA24" s="295"/>
      <c r="AB24" s="296"/>
      <c r="AC24" s="12">
        <v>1</v>
      </c>
      <c r="AD24" s="208"/>
      <c r="AE24" s="117">
        <f>M24-J24</f>
        <v>-228.17053426875373</v>
      </c>
      <c r="AF24" s="110">
        <f>M24/J24</f>
        <v>0.88591473286562317</v>
      </c>
      <c r="AG24" s="377"/>
    </row>
    <row r="25" spans="1:33" ht="15.75" customHeight="1">
      <c r="A25" s="301"/>
      <c r="B25" s="163" t="s">
        <v>191</v>
      </c>
      <c r="C25" s="293" t="s">
        <v>195</v>
      </c>
      <c r="D25" s="294"/>
      <c r="E25" s="101">
        <v>57.3</v>
      </c>
      <c r="F25" s="111">
        <v>1213</v>
      </c>
      <c r="G25" s="103">
        <f t="shared" si="5"/>
        <v>69504.899999999994</v>
      </c>
      <c r="H25" s="26"/>
      <c r="I25" s="107">
        <v>21</v>
      </c>
      <c r="J25" s="105">
        <v>2000</v>
      </c>
      <c r="K25" s="106">
        <f t="shared" si="1"/>
        <v>95.238095238095241</v>
      </c>
      <c r="L25" s="107">
        <v>21</v>
      </c>
      <c r="M25" s="105">
        <f>F25/V25*60</f>
        <v>1772.9598051157113</v>
      </c>
      <c r="N25" s="106">
        <f>M25/L25</f>
        <v>84.426657386462438</v>
      </c>
      <c r="O25" s="108">
        <f>L25-I25</f>
        <v>0</v>
      </c>
      <c r="P25" s="109">
        <f>N25-K25</f>
        <v>-10.811437851632803</v>
      </c>
      <c r="Q25" s="110">
        <f>N25/K25</f>
        <v>0.88647990255785558</v>
      </c>
      <c r="R25" s="307"/>
      <c r="S25" s="47">
        <v>0.41041666666666665</v>
      </c>
      <c r="T25" s="48">
        <v>0.43892361111111111</v>
      </c>
      <c r="U25" s="111">
        <v>4.9999999999999822</v>
      </c>
      <c r="V25" s="112">
        <v>41.050000000000026</v>
      </c>
      <c r="W25" s="113"/>
      <c r="X25" s="116"/>
      <c r="Y25" s="12"/>
      <c r="Z25" s="208"/>
      <c r="AA25" s="295"/>
      <c r="AB25" s="296"/>
      <c r="AC25" s="12">
        <v>1</v>
      </c>
      <c r="AD25" s="208"/>
      <c r="AE25" s="117">
        <f>M25-J25</f>
        <v>-227.04019488428867</v>
      </c>
      <c r="AF25" s="110">
        <f>M25/J25</f>
        <v>0.88647990255785569</v>
      </c>
      <c r="AG25" s="377"/>
    </row>
    <row r="26" spans="1:33" ht="15.75" customHeight="1">
      <c r="A26" s="302"/>
      <c r="B26" s="163"/>
      <c r="C26" s="293"/>
      <c r="D26" s="294"/>
      <c r="E26" s="101"/>
      <c r="F26" s="111"/>
      <c r="G26" s="103"/>
      <c r="H26" s="13"/>
      <c r="I26" s="118"/>
      <c r="J26" s="105"/>
      <c r="K26" s="106"/>
      <c r="L26" s="118"/>
      <c r="M26" s="105"/>
      <c r="N26" s="106"/>
      <c r="O26" s="108"/>
      <c r="P26" s="109"/>
      <c r="Q26" s="110"/>
      <c r="R26" s="307"/>
      <c r="S26" s="47"/>
      <c r="T26" s="48"/>
      <c r="U26" s="111"/>
      <c r="V26" s="112"/>
      <c r="W26" s="113"/>
      <c r="X26" s="116"/>
      <c r="Y26" s="12"/>
      <c r="Z26" s="208"/>
      <c r="AA26" s="295"/>
      <c r="AB26" s="296"/>
      <c r="AC26" s="12"/>
      <c r="AD26" s="208"/>
      <c r="AE26" s="117"/>
      <c r="AF26" s="110"/>
      <c r="AG26" s="377"/>
    </row>
    <row r="27" spans="1:33" ht="15.75" customHeight="1">
      <c r="A27" s="302"/>
      <c r="B27" s="163"/>
      <c r="C27" s="293"/>
      <c r="D27" s="294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307"/>
      <c r="S27" s="47"/>
      <c r="T27" s="48"/>
      <c r="U27" s="111"/>
      <c r="V27" s="112"/>
      <c r="W27" s="113"/>
      <c r="X27" s="116"/>
      <c r="Y27" s="12"/>
      <c r="Z27" s="208"/>
      <c r="AA27" s="295"/>
      <c r="AB27" s="296"/>
      <c r="AC27" s="12"/>
      <c r="AD27" s="208"/>
      <c r="AE27" s="117"/>
      <c r="AF27" s="110"/>
      <c r="AG27" s="377"/>
    </row>
    <row r="28" spans="1:33" ht="15.75" customHeight="1">
      <c r="A28" s="302"/>
      <c r="B28" s="163"/>
      <c r="C28" s="293"/>
      <c r="D28" s="294"/>
      <c r="E28" s="101"/>
      <c r="F28" s="111"/>
      <c r="G28" s="121"/>
      <c r="H28" s="62"/>
      <c r="I28" s="118"/>
      <c r="J28" s="105"/>
      <c r="K28" s="106"/>
      <c r="L28" s="118"/>
      <c r="M28" s="105"/>
      <c r="N28" s="106"/>
      <c r="O28" s="123"/>
      <c r="P28" s="124"/>
      <c r="Q28" s="125"/>
      <c r="R28" s="307"/>
      <c r="S28" s="47"/>
      <c r="T28" s="48"/>
      <c r="U28" s="111"/>
      <c r="V28" s="112"/>
      <c r="W28" s="113"/>
      <c r="X28" s="116"/>
      <c r="Y28" s="12"/>
      <c r="Z28" s="208"/>
      <c r="AA28" s="295"/>
      <c r="AB28" s="296"/>
      <c r="AC28" s="12"/>
      <c r="AD28" s="208"/>
      <c r="AE28" s="117"/>
      <c r="AF28" s="110"/>
      <c r="AG28" s="377"/>
    </row>
    <row r="29" spans="1:33" ht="15.75" customHeight="1">
      <c r="A29" s="302"/>
      <c r="B29" s="163"/>
      <c r="C29" s="293"/>
      <c r="D29" s="294"/>
      <c r="E29" s="101"/>
      <c r="F29" s="111"/>
      <c r="G29" s="121"/>
      <c r="H29" s="62"/>
      <c r="I29" s="118"/>
      <c r="J29" s="105"/>
      <c r="K29" s="106"/>
      <c r="L29" s="118"/>
      <c r="M29" s="105"/>
      <c r="N29" s="106"/>
      <c r="O29" s="123"/>
      <c r="P29" s="124"/>
      <c r="Q29" s="125"/>
      <c r="R29" s="307"/>
      <c r="S29" s="47"/>
      <c r="T29" s="48"/>
      <c r="U29" s="111"/>
      <c r="V29" s="112"/>
      <c r="W29" s="113"/>
      <c r="X29" s="116"/>
      <c r="Y29" s="12"/>
      <c r="Z29" s="208"/>
      <c r="AA29" s="295"/>
      <c r="AB29" s="296"/>
      <c r="AC29" s="12"/>
      <c r="AD29" s="208"/>
      <c r="AE29" s="117"/>
      <c r="AF29" s="110"/>
      <c r="AG29" s="377"/>
    </row>
    <row r="30" spans="1:33" ht="15.75" customHeight="1">
      <c r="A30" s="302"/>
      <c r="B30" s="163"/>
      <c r="C30" s="293"/>
      <c r="D30" s="294"/>
      <c r="E30" s="101"/>
      <c r="F30" s="111"/>
      <c r="G30" s="121"/>
      <c r="H30" s="62"/>
      <c r="I30" s="118"/>
      <c r="J30" s="105"/>
      <c r="K30" s="106"/>
      <c r="L30" s="118"/>
      <c r="M30" s="105"/>
      <c r="N30" s="106"/>
      <c r="O30" s="123"/>
      <c r="P30" s="124"/>
      <c r="Q30" s="125"/>
      <c r="R30" s="307"/>
      <c r="S30" s="47"/>
      <c r="T30" s="48"/>
      <c r="U30" s="111"/>
      <c r="V30" s="112"/>
      <c r="W30" s="113"/>
      <c r="X30" s="116"/>
      <c r="Y30" s="12"/>
      <c r="Z30" s="208"/>
      <c r="AA30" s="295"/>
      <c r="AB30" s="296"/>
      <c r="AC30" s="12"/>
      <c r="AD30" s="208"/>
      <c r="AE30" s="117"/>
      <c r="AF30" s="110"/>
      <c r="AG30" s="377"/>
    </row>
    <row r="31" spans="1:33" ht="15.75" customHeight="1">
      <c r="A31" s="302"/>
      <c r="B31" s="163"/>
      <c r="C31" s="293"/>
      <c r="D31" s="294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307"/>
      <c r="S31" s="47"/>
      <c r="T31" s="48"/>
      <c r="U31" s="111"/>
      <c r="V31" s="112"/>
      <c r="W31" s="113"/>
      <c r="X31" s="116"/>
      <c r="Y31" s="12"/>
      <c r="Z31" s="208"/>
      <c r="AA31" s="295"/>
      <c r="AB31" s="296"/>
      <c r="AC31" s="12"/>
      <c r="AD31" s="208"/>
      <c r="AE31" s="117"/>
      <c r="AF31" s="110"/>
      <c r="AG31" s="377"/>
    </row>
    <row r="32" spans="1:33" ht="15.75" customHeight="1">
      <c r="A32" s="302"/>
      <c r="B32" s="163"/>
      <c r="C32" s="293"/>
      <c r="D32" s="294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307"/>
      <c r="S32" s="47"/>
      <c r="T32" s="48"/>
      <c r="U32" s="111"/>
      <c r="V32" s="112"/>
      <c r="W32" s="113"/>
      <c r="X32" s="116"/>
      <c r="Y32" s="12"/>
      <c r="Z32" s="208"/>
      <c r="AA32" s="295"/>
      <c r="AB32" s="296"/>
      <c r="AC32" s="12"/>
      <c r="AD32" s="208"/>
      <c r="AE32" s="117"/>
      <c r="AF32" s="110"/>
      <c r="AG32" s="377"/>
    </row>
    <row r="33" spans="1:33" ht="15.75" customHeight="1">
      <c r="A33" s="302"/>
      <c r="B33" s="163"/>
      <c r="C33" s="293"/>
      <c r="D33" s="294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307"/>
      <c r="S33" s="47"/>
      <c r="T33" s="48"/>
      <c r="U33" s="111"/>
      <c r="V33" s="112"/>
      <c r="W33" s="113"/>
      <c r="X33" s="116"/>
      <c r="Y33" s="12"/>
      <c r="Z33" s="208"/>
      <c r="AA33" s="295"/>
      <c r="AB33" s="296"/>
      <c r="AC33" s="12"/>
      <c r="AD33" s="208"/>
      <c r="AE33" s="117"/>
      <c r="AF33" s="110"/>
      <c r="AG33" s="377"/>
    </row>
    <row r="34" spans="1:33" ht="15.75" customHeight="1">
      <c r="A34" s="302"/>
      <c r="B34" s="163"/>
      <c r="C34" s="293"/>
      <c r="D34" s="294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307"/>
      <c r="S34" s="47"/>
      <c r="T34" s="48"/>
      <c r="U34" s="111"/>
      <c r="V34" s="112"/>
      <c r="W34" s="113"/>
      <c r="X34" s="116"/>
      <c r="Y34" s="12"/>
      <c r="Z34" s="208"/>
      <c r="AA34" s="295"/>
      <c r="AB34" s="296"/>
      <c r="AC34" s="12"/>
      <c r="AD34" s="208"/>
      <c r="AE34" s="117"/>
      <c r="AF34" s="110"/>
      <c r="AG34" s="377"/>
    </row>
    <row r="35" spans="1:33" ht="15.75" customHeight="1">
      <c r="A35" s="302"/>
      <c r="B35" s="163"/>
      <c r="C35" s="293"/>
      <c r="D35" s="294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307"/>
      <c r="S35" s="47"/>
      <c r="T35" s="48"/>
      <c r="U35" s="111"/>
      <c r="V35" s="112"/>
      <c r="W35" s="185"/>
      <c r="X35" s="186"/>
      <c r="Y35" s="12"/>
      <c r="Z35" s="208"/>
      <c r="AA35" s="295"/>
      <c r="AB35" s="296"/>
      <c r="AC35" s="12"/>
      <c r="AD35" s="208"/>
      <c r="AE35" s="117"/>
      <c r="AF35" s="110"/>
      <c r="AG35" s="377"/>
    </row>
    <row r="36" spans="1:33" ht="15.75" customHeight="1">
      <c r="A36" s="302"/>
      <c r="B36" s="163"/>
      <c r="C36" s="293"/>
      <c r="D36" s="294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307"/>
      <c r="S36" s="47"/>
      <c r="T36" s="48"/>
      <c r="U36" s="111"/>
      <c r="V36" s="112"/>
      <c r="W36" s="187"/>
      <c r="X36" s="188"/>
      <c r="Y36" s="12"/>
      <c r="Z36" s="208"/>
      <c r="AA36" s="295"/>
      <c r="AB36" s="296"/>
      <c r="AC36" s="12"/>
      <c r="AD36" s="208"/>
      <c r="AE36" s="117"/>
      <c r="AF36" s="110"/>
      <c r="AG36" s="377"/>
    </row>
    <row r="37" spans="1:33" ht="15.75" customHeight="1">
      <c r="A37" s="302"/>
      <c r="B37" s="100"/>
      <c r="C37" s="293"/>
      <c r="D37" s="294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307"/>
      <c r="S37" s="47"/>
      <c r="T37" s="48"/>
      <c r="U37" s="130"/>
      <c r="V37" s="112"/>
      <c r="W37" s="187"/>
      <c r="X37" s="188"/>
      <c r="Y37" s="12"/>
      <c r="Z37" s="208"/>
      <c r="AA37" s="295"/>
      <c r="AB37" s="296"/>
      <c r="AC37" s="12"/>
      <c r="AD37" s="208"/>
      <c r="AE37" s="117"/>
      <c r="AF37" s="110"/>
      <c r="AG37" s="377"/>
    </row>
    <row r="38" spans="1:33" ht="15.75" customHeight="1" thickBot="1">
      <c r="A38" s="303"/>
      <c r="B38" s="133" t="s">
        <v>117</v>
      </c>
      <c r="C38" s="297"/>
      <c r="D38" s="297"/>
      <c r="E38" s="134"/>
      <c r="F38" s="167"/>
      <c r="G38" s="135"/>
      <c r="H38" s="69"/>
      <c r="I38" s="136">
        <f t="shared" ref="I38:J38" si="6">AVERAGE(I22:I37)</f>
        <v>20.5</v>
      </c>
      <c r="J38" s="137">
        <f t="shared" si="6"/>
        <v>2000</v>
      </c>
      <c r="K38" s="138">
        <f t="shared" ref="K38" si="7">J38/I38</f>
        <v>97.560975609756099</v>
      </c>
      <c r="L38" s="136">
        <f t="shared" ref="L38:M38" si="8">AVERAGE(L22:L37)</f>
        <v>20.5</v>
      </c>
      <c r="M38" s="137">
        <f t="shared" si="8"/>
        <v>1772.1494266186855</v>
      </c>
      <c r="N38" s="138">
        <f>M38/L38</f>
        <v>86.446313493594417</v>
      </c>
      <c r="O38" s="139">
        <f>L38-I38</f>
        <v>0</v>
      </c>
      <c r="P38" s="140">
        <f>N38-K38</f>
        <v>-11.114662116161682</v>
      </c>
      <c r="Q38" s="141">
        <f>N38/K38</f>
        <v>0.88607471330934273</v>
      </c>
      <c r="R38" s="308"/>
      <c r="S38" s="142">
        <f>S22</f>
        <v>0.25018518518518518</v>
      </c>
      <c r="T38" s="143">
        <f>INDEX(T22:T37,COUNTA(T22:T37))</f>
        <v>0.43892361111111111</v>
      </c>
      <c r="U38" s="144"/>
      <c r="V38" s="166"/>
      <c r="W38" s="189"/>
      <c r="X38" s="190"/>
      <c r="Y38" s="181">
        <f>SUM(Y22:Y37)</f>
        <v>0</v>
      </c>
      <c r="Z38" s="182">
        <f>SUM(Z22:Z37)</f>
        <v>0</v>
      </c>
      <c r="AA38" s="298"/>
      <c r="AB38" s="299"/>
      <c r="AC38" s="181">
        <f>SUM(AC22:AC37)</f>
        <v>5</v>
      </c>
      <c r="AD38" s="182">
        <f>SUM(AD22:AD37)</f>
        <v>0</v>
      </c>
      <c r="AE38" s="168">
        <f>M38-J38</f>
        <v>-227.85057338131446</v>
      </c>
      <c r="AF38" s="141">
        <f>M38/J38</f>
        <v>0.88607471330934273</v>
      </c>
      <c r="AG38" s="378"/>
    </row>
    <row r="39" spans="1:33" ht="15.75" customHeight="1">
      <c r="A39" s="311" t="s">
        <v>196</v>
      </c>
      <c r="B39" s="146" t="s">
        <v>186</v>
      </c>
      <c r="C39" s="304" t="s">
        <v>194</v>
      </c>
      <c r="D39" s="305"/>
      <c r="E39" s="147">
        <v>59.34</v>
      </c>
      <c r="F39" s="97">
        <v>1755</v>
      </c>
      <c r="G39" s="148">
        <f t="shared" ref="G39:G42" si="9">E39*F39</f>
        <v>104141.70000000001</v>
      </c>
      <c r="H39" s="149"/>
      <c r="I39" s="150">
        <v>24</v>
      </c>
      <c r="J39" s="151">
        <v>2000</v>
      </c>
      <c r="K39" s="152">
        <f>J39/I39</f>
        <v>83.333333333333329</v>
      </c>
      <c r="L39" s="153">
        <v>24</v>
      </c>
      <c r="M39" s="151">
        <f>F39/V39*60</f>
        <v>1772.7272727272723</v>
      </c>
      <c r="N39" s="152">
        <f>M39/L39</f>
        <v>73.863636363636346</v>
      </c>
      <c r="O39" s="154">
        <f>L39-I39</f>
        <v>0</v>
      </c>
      <c r="P39" s="155">
        <f>N39-K39</f>
        <v>-9.469696969696983</v>
      </c>
      <c r="Q39" s="156">
        <f>N39/K39</f>
        <v>0.88636363636363624</v>
      </c>
      <c r="R39" s="306">
        <f>Q55</f>
        <v>0.88653142009574504</v>
      </c>
      <c r="S39" s="157">
        <v>0.25</v>
      </c>
      <c r="T39" s="158">
        <v>0.29125000000000001</v>
      </c>
      <c r="U39" s="159"/>
      <c r="V39" s="160">
        <v>59.400000000000013</v>
      </c>
      <c r="W39" s="158"/>
      <c r="X39" s="169"/>
      <c r="Y39" s="12"/>
      <c r="Z39" s="208"/>
      <c r="AA39" s="309"/>
      <c r="AB39" s="310"/>
      <c r="AC39" s="12">
        <v>1</v>
      </c>
      <c r="AD39" s="208"/>
      <c r="AE39" s="115">
        <f>M39-J39</f>
        <v>-227.27272727272771</v>
      </c>
      <c r="AF39" s="156">
        <f>M39/J39</f>
        <v>0.88636363636363613</v>
      </c>
      <c r="AG39" s="290">
        <f>AF55</f>
        <v>0.88653142009574504</v>
      </c>
    </row>
    <row r="40" spans="1:33" ht="15.75" customHeight="1">
      <c r="A40" s="312"/>
      <c r="B40" s="163" t="s">
        <v>186</v>
      </c>
      <c r="C40" s="293" t="s">
        <v>188</v>
      </c>
      <c r="D40" s="294"/>
      <c r="E40" s="101">
        <v>58.67</v>
      </c>
      <c r="F40" s="102">
        <v>4094</v>
      </c>
      <c r="G40" s="103">
        <f t="shared" si="9"/>
        <v>240194.98</v>
      </c>
      <c r="H40" s="26"/>
      <c r="I40" s="104">
        <v>23</v>
      </c>
      <c r="J40" s="105">
        <v>2000</v>
      </c>
      <c r="K40" s="106">
        <f t="shared" si="1"/>
        <v>86.956521739130437</v>
      </c>
      <c r="L40" s="107">
        <v>23</v>
      </c>
      <c r="M40" s="105">
        <f>F40/V40*60</f>
        <v>1776.352898638062</v>
      </c>
      <c r="N40" s="106">
        <f>M40/L40</f>
        <v>77.232734723394003</v>
      </c>
      <c r="O40" s="108">
        <f>L40-I40</f>
        <v>0</v>
      </c>
      <c r="P40" s="109">
        <f>N40-K40</f>
        <v>-9.7237870157364341</v>
      </c>
      <c r="Q40" s="110">
        <f>N40/K40</f>
        <v>0.88817644931903106</v>
      </c>
      <c r="R40" s="307"/>
      <c r="S40" s="47">
        <v>0.29444444444444445</v>
      </c>
      <c r="T40" s="48">
        <v>0.39047453703703705</v>
      </c>
      <c r="U40" s="111">
        <v>4.5999999999999996</v>
      </c>
      <c r="V40" s="112">
        <v>138.28333333333333</v>
      </c>
      <c r="W40" s="113"/>
      <c r="X40" s="116"/>
      <c r="Y40" s="12"/>
      <c r="Z40" s="208"/>
      <c r="AA40" s="295"/>
      <c r="AB40" s="296"/>
      <c r="AC40" s="12">
        <v>4</v>
      </c>
      <c r="AD40" s="208"/>
      <c r="AE40" s="117">
        <f>M40-J40</f>
        <v>-223.64710136193798</v>
      </c>
      <c r="AF40" s="110">
        <f>M40/J40</f>
        <v>0.88817644931903106</v>
      </c>
      <c r="AG40" s="291"/>
    </row>
    <row r="41" spans="1:33" ht="15.75" customHeight="1">
      <c r="A41" s="312"/>
      <c r="B41" s="163" t="s">
        <v>186</v>
      </c>
      <c r="C41" s="293" t="s">
        <v>200</v>
      </c>
      <c r="D41" s="294"/>
      <c r="E41" s="101">
        <v>71.55</v>
      </c>
      <c r="F41" s="102">
        <v>2578</v>
      </c>
      <c r="G41" s="103">
        <f t="shared" si="9"/>
        <v>184455.9</v>
      </c>
      <c r="H41" s="26"/>
      <c r="I41" s="104">
        <v>22</v>
      </c>
      <c r="J41" s="105">
        <v>2000</v>
      </c>
      <c r="K41" s="106">
        <f t="shared" si="1"/>
        <v>90.909090909090907</v>
      </c>
      <c r="L41" s="107">
        <v>22</v>
      </c>
      <c r="M41" s="105">
        <f>F41/V41*60</f>
        <v>1773.1753916698506</v>
      </c>
      <c r="N41" s="106">
        <f>M41/L41</f>
        <v>80.598881439538658</v>
      </c>
      <c r="O41" s="108">
        <f>L41-I41</f>
        <v>0</v>
      </c>
      <c r="P41" s="109">
        <f>N41-K41</f>
        <v>-10.310209469552248</v>
      </c>
      <c r="Q41" s="110">
        <f>N41/K41</f>
        <v>0.88658769583492525</v>
      </c>
      <c r="R41" s="307"/>
      <c r="S41" s="47">
        <v>0.39374999999999999</v>
      </c>
      <c r="T41" s="48">
        <v>0.45432870370370371</v>
      </c>
      <c r="U41" s="111">
        <v>4.7166666666666313</v>
      </c>
      <c r="V41" s="112">
        <v>87.233333333333348</v>
      </c>
      <c r="W41" s="113">
        <v>0.45432870370370371</v>
      </c>
      <c r="X41" s="116">
        <v>0.49376157407407406</v>
      </c>
      <c r="Y41" s="12"/>
      <c r="Z41" s="208"/>
      <c r="AA41" s="295"/>
      <c r="AB41" s="296"/>
      <c r="AC41" s="12">
        <v>2</v>
      </c>
      <c r="AD41" s="208"/>
      <c r="AE41" s="117">
        <f>M41-J41</f>
        <v>-226.82460833014943</v>
      </c>
      <c r="AF41" s="110">
        <f>M41/J41</f>
        <v>0.88658769583492525</v>
      </c>
      <c r="AG41" s="291"/>
    </row>
    <row r="42" spans="1:33" ht="15.75" customHeight="1">
      <c r="A42" s="312"/>
      <c r="B42" s="163" t="s">
        <v>186</v>
      </c>
      <c r="C42" s="293" t="s">
        <v>198</v>
      </c>
      <c r="D42" s="294"/>
      <c r="E42" s="101">
        <v>59.54</v>
      </c>
      <c r="F42" s="102">
        <v>3510</v>
      </c>
      <c r="G42" s="103">
        <f t="shared" si="9"/>
        <v>208985.4</v>
      </c>
      <c r="H42" s="26"/>
      <c r="I42" s="104">
        <v>23</v>
      </c>
      <c r="J42" s="105">
        <v>2000</v>
      </c>
      <c r="K42" s="106">
        <f t="shared" si="1"/>
        <v>86.956521739130437</v>
      </c>
      <c r="L42" s="107">
        <v>23</v>
      </c>
      <c r="M42" s="105">
        <f>F42/V42*60</f>
        <v>1769.9957977307754</v>
      </c>
      <c r="N42" s="106">
        <f>M42/L42</f>
        <v>76.956339031772842</v>
      </c>
      <c r="O42" s="108">
        <f>L42-I42</f>
        <v>0</v>
      </c>
      <c r="P42" s="109">
        <f>N42-K42</f>
        <v>-10.000182707357595</v>
      </c>
      <c r="Q42" s="110">
        <f>N42/K42</f>
        <v>0.88499789886538771</v>
      </c>
      <c r="R42" s="307"/>
      <c r="S42" s="47">
        <v>0.49376157407407406</v>
      </c>
      <c r="T42" s="48">
        <v>0.57638888888888884</v>
      </c>
      <c r="U42" s="111">
        <v>56.78333333333331</v>
      </c>
      <c r="V42" s="112">
        <v>118.98333333333328</v>
      </c>
      <c r="W42" s="113"/>
      <c r="X42" s="116"/>
      <c r="Y42" s="12"/>
      <c r="Z42" s="208"/>
      <c r="AA42" s="295"/>
      <c r="AB42" s="296"/>
      <c r="AC42" s="12">
        <v>2</v>
      </c>
      <c r="AD42" s="208"/>
      <c r="AE42" s="117">
        <f>M42-J42</f>
        <v>-230.00420226922461</v>
      </c>
      <c r="AF42" s="110">
        <f>M42/J42</f>
        <v>0.88499789886538771</v>
      </c>
      <c r="AG42" s="291"/>
    </row>
    <row r="43" spans="1:33" ht="15.75" customHeight="1">
      <c r="A43" s="312"/>
      <c r="B43" s="163"/>
      <c r="C43" s="293"/>
      <c r="D43" s="294"/>
      <c r="E43" s="101"/>
      <c r="F43" s="102"/>
      <c r="G43" s="103"/>
      <c r="H43" s="13"/>
      <c r="I43" s="104"/>
      <c r="J43" s="105"/>
      <c r="K43" s="106"/>
      <c r="L43" s="118"/>
      <c r="M43" s="105"/>
      <c r="N43" s="106"/>
      <c r="O43" s="108"/>
      <c r="P43" s="109"/>
      <c r="Q43" s="110"/>
      <c r="R43" s="307"/>
      <c r="S43" s="47"/>
      <c r="T43" s="48"/>
      <c r="U43" s="111"/>
      <c r="V43" s="112"/>
      <c r="W43" s="113"/>
      <c r="X43" s="116"/>
      <c r="Y43" s="12"/>
      <c r="Z43" s="208"/>
      <c r="AA43" s="295"/>
      <c r="AB43" s="296"/>
      <c r="AC43" s="12"/>
      <c r="AD43" s="208"/>
      <c r="AE43" s="117"/>
      <c r="AF43" s="110"/>
      <c r="AG43" s="291"/>
    </row>
    <row r="44" spans="1:33" ht="15.75" customHeight="1">
      <c r="A44" s="312"/>
      <c r="B44" s="163"/>
      <c r="C44" s="293"/>
      <c r="D44" s="294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307"/>
      <c r="S44" s="47"/>
      <c r="T44" s="48"/>
      <c r="U44" s="111"/>
      <c r="V44" s="112"/>
      <c r="W44" s="113"/>
      <c r="X44" s="116"/>
      <c r="Y44" s="12"/>
      <c r="Z44" s="208"/>
      <c r="AA44" s="295"/>
      <c r="AB44" s="296"/>
      <c r="AC44" s="12"/>
      <c r="AD44" s="208"/>
      <c r="AE44" s="117"/>
      <c r="AF44" s="110"/>
      <c r="AG44" s="291"/>
    </row>
    <row r="45" spans="1:33" ht="15.75" customHeight="1">
      <c r="A45" s="312"/>
      <c r="B45" s="163"/>
      <c r="C45" s="293"/>
      <c r="D45" s="294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307"/>
      <c r="S45" s="119"/>
      <c r="T45" s="120"/>
      <c r="U45" s="111"/>
      <c r="V45" s="112"/>
      <c r="W45" s="120"/>
      <c r="X45" s="191"/>
      <c r="Y45" s="12"/>
      <c r="Z45" s="208"/>
      <c r="AA45" s="295"/>
      <c r="AB45" s="296"/>
      <c r="AC45" s="12"/>
      <c r="AD45" s="208"/>
      <c r="AE45" s="117"/>
      <c r="AF45" s="110"/>
      <c r="AG45" s="291"/>
    </row>
    <row r="46" spans="1:33" ht="15.75" customHeight="1">
      <c r="A46" s="312"/>
      <c r="B46" s="163"/>
      <c r="C46" s="293"/>
      <c r="D46" s="294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07"/>
      <c r="S46" s="119"/>
      <c r="T46" s="120"/>
      <c r="U46" s="111"/>
      <c r="V46" s="112"/>
      <c r="W46" s="120"/>
      <c r="X46" s="191"/>
      <c r="Y46" s="12"/>
      <c r="Z46" s="208"/>
      <c r="AA46" s="295"/>
      <c r="AB46" s="296"/>
      <c r="AC46" s="12"/>
      <c r="AD46" s="208"/>
      <c r="AE46" s="117"/>
      <c r="AF46" s="110"/>
      <c r="AG46" s="291"/>
    </row>
    <row r="47" spans="1:33" ht="15.75" customHeight="1">
      <c r="A47" s="312"/>
      <c r="B47" s="163"/>
      <c r="C47" s="293"/>
      <c r="D47" s="294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07"/>
      <c r="S47" s="119"/>
      <c r="T47" s="120"/>
      <c r="U47" s="111"/>
      <c r="V47" s="112"/>
      <c r="W47" s="120"/>
      <c r="X47" s="191"/>
      <c r="Y47" s="12"/>
      <c r="Z47" s="208"/>
      <c r="AA47" s="295"/>
      <c r="AB47" s="296"/>
      <c r="AC47" s="12"/>
      <c r="AD47" s="208"/>
      <c r="AE47" s="117"/>
      <c r="AF47" s="110"/>
      <c r="AG47" s="291"/>
    </row>
    <row r="48" spans="1:33" ht="15.75" customHeight="1">
      <c r="A48" s="312"/>
      <c r="B48" s="163"/>
      <c r="C48" s="293"/>
      <c r="D48" s="294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07"/>
      <c r="S48" s="119"/>
      <c r="T48" s="120"/>
      <c r="U48" s="111"/>
      <c r="V48" s="112"/>
      <c r="W48" s="120"/>
      <c r="X48" s="191"/>
      <c r="Y48" s="12"/>
      <c r="Z48" s="208"/>
      <c r="AA48" s="295"/>
      <c r="AB48" s="296"/>
      <c r="AC48" s="12"/>
      <c r="AD48" s="208"/>
      <c r="AE48" s="117"/>
      <c r="AF48" s="110"/>
      <c r="AG48" s="291"/>
    </row>
    <row r="49" spans="1:33" ht="15.75" customHeight="1">
      <c r="A49" s="312"/>
      <c r="B49" s="163"/>
      <c r="C49" s="293"/>
      <c r="D49" s="294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07"/>
      <c r="S49" s="119"/>
      <c r="T49" s="120"/>
      <c r="U49" s="111"/>
      <c r="V49" s="112"/>
      <c r="W49" s="120"/>
      <c r="X49" s="191"/>
      <c r="Y49" s="12"/>
      <c r="Z49" s="208"/>
      <c r="AA49" s="295"/>
      <c r="AB49" s="296"/>
      <c r="AC49" s="12"/>
      <c r="AD49" s="208"/>
      <c r="AE49" s="117"/>
      <c r="AF49" s="110"/>
      <c r="AG49" s="291"/>
    </row>
    <row r="50" spans="1:33" ht="15.75" customHeight="1">
      <c r="A50" s="312"/>
      <c r="B50" s="163"/>
      <c r="C50" s="293"/>
      <c r="D50" s="294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07"/>
      <c r="S50" s="119"/>
      <c r="T50" s="120"/>
      <c r="U50" s="111"/>
      <c r="V50" s="112"/>
      <c r="W50" s="120"/>
      <c r="X50" s="191"/>
      <c r="Y50" s="12"/>
      <c r="Z50" s="208"/>
      <c r="AA50" s="295"/>
      <c r="AB50" s="296"/>
      <c r="AC50" s="12"/>
      <c r="AD50" s="208"/>
      <c r="AE50" s="117"/>
      <c r="AF50" s="110"/>
      <c r="AG50" s="291"/>
    </row>
    <row r="51" spans="1:33" ht="15.75" customHeight="1">
      <c r="A51" s="312"/>
      <c r="B51" s="163"/>
      <c r="C51" s="293"/>
      <c r="D51" s="294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07"/>
      <c r="S51" s="119"/>
      <c r="T51" s="120"/>
      <c r="U51" s="111"/>
      <c r="V51" s="112"/>
      <c r="W51" s="120"/>
      <c r="X51" s="191"/>
      <c r="Y51" s="12"/>
      <c r="Z51" s="208"/>
      <c r="AA51" s="295"/>
      <c r="AB51" s="296"/>
      <c r="AC51" s="12"/>
      <c r="AD51" s="208"/>
      <c r="AE51" s="117"/>
      <c r="AF51" s="110"/>
      <c r="AG51" s="291"/>
    </row>
    <row r="52" spans="1:33" ht="15.75" customHeight="1">
      <c r="A52" s="312"/>
      <c r="B52" s="163"/>
      <c r="C52" s="293"/>
      <c r="D52" s="294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07"/>
      <c r="S52" s="119"/>
      <c r="T52" s="120"/>
      <c r="U52" s="111"/>
      <c r="V52" s="112"/>
      <c r="W52" s="120"/>
      <c r="X52" s="191"/>
      <c r="Y52" s="12"/>
      <c r="Z52" s="208"/>
      <c r="AA52" s="295"/>
      <c r="AB52" s="296"/>
      <c r="AC52" s="12"/>
      <c r="AD52" s="208"/>
      <c r="AE52" s="117"/>
      <c r="AF52" s="110"/>
      <c r="AG52" s="291"/>
    </row>
    <row r="53" spans="1:33" ht="15.75" customHeight="1">
      <c r="A53" s="312"/>
      <c r="B53" s="163"/>
      <c r="C53" s="293"/>
      <c r="D53" s="294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07"/>
      <c r="S53" s="119"/>
      <c r="T53" s="120"/>
      <c r="U53" s="111"/>
      <c r="V53" s="112"/>
      <c r="W53" s="120"/>
      <c r="X53" s="191"/>
      <c r="Y53" s="12"/>
      <c r="Z53" s="208"/>
      <c r="AA53" s="295"/>
      <c r="AB53" s="296"/>
      <c r="AC53" s="12"/>
      <c r="AD53" s="208"/>
      <c r="AE53" s="117"/>
      <c r="AF53" s="110"/>
      <c r="AG53" s="291"/>
    </row>
    <row r="54" spans="1:33" ht="15.75" customHeight="1">
      <c r="A54" s="312"/>
      <c r="B54" s="163"/>
      <c r="C54" s="293"/>
      <c r="D54" s="294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07"/>
      <c r="S54" s="119"/>
      <c r="T54" s="120"/>
      <c r="U54" s="130"/>
      <c r="V54" s="131"/>
      <c r="W54" s="126"/>
      <c r="X54" s="127"/>
      <c r="Y54" s="12"/>
      <c r="Z54" s="208"/>
      <c r="AA54" s="295"/>
      <c r="AB54" s="296"/>
      <c r="AC54" s="12"/>
      <c r="AD54" s="208"/>
      <c r="AE54" s="165"/>
      <c r="AF54" s="125"/>
      <c r="AG54" s="291"/>
    </row>
    <row r="55" spans="1:33" ht="15.75" customHeight="1" thickBot="1">
      <c r="A55" s="313"/>
      <c r="B55" s="133" t="s">
        <v>117</v>
      </c>
      <c r="C55" s="297"/>
      <c r="D55" s="297"/>
      <c r="E55" s="134"/>
      <c r="F55" s="167"/>
      <c r="G55" s="135"/>
      <c r="H55" s="69"/>
      <c r="I55" s="136">
        <f t="shared" ref="I55:J55" si="10">AVERAGE(I39:I54)</f>
        <v>23</v>
      </c>
      <c r="J55" s="137">
        <f t="shared" si="10"/>
        <v>2000</v>
      </c>
      <c r="K55" s="138">
        <f t="shared" ref="K55" si="11">J55/I55</f>
        <v>86.956521739130437</v>
      </c>
      <c r="L55" s="136">
        <f t="shared" ref="L55:M55" si="12">AVERAGE(L39:L54)</f>
        <v>23</v>
      </c>
      <c r="M55" s="137">
        <f t="shared" si="12"/>
        <v>1773.0628401914901</v>
      </c>
      <c r="N55" s="138">
        <f t="shared" ref="N55:N63" si="13">M55/L55</f>
        <v>77.089688703977828</v>
      </c>
      <c r="O55" s="139">
        <f t="shared" ref="O55:O63" si="14">L55-I55</f>
        <v>0</v>
      </c>
      <c r="P55" s="140">
        <f t="shared" ref="P55:P63" si="15">N55-K55</f>
        <v>-9.8668330351526095</v>
      </c>
      <c r="Q55" s="141">
        <f t="shared" ref="Q55:Q63" si="16">N55/K55</f>
        <v>0.88653142009574504</v>
      </c>
      <c r="R55" s="308"/>
      <c r="S55" s="142">
        <f>S39</f>
        <v>0.25</v>
      </c>
      <c r="T55" s="143">
        <f>INDEX(T39:T54,COUNTA(T39:T54))</f>
        <v>0.57638888888888884</v>
      </c>
      <c r="U55" s="144"/>
      <c r="V55" s="166"/>
      <c r="W55" s="167"/>
      <c r="X55" s="138"/>
      <c r="Y55" s="181">
        <f>SUM(Y39:Y54)</f>
        <v>0</v>
      </c>
      <c r="Z55" s="182">
        <f>SUM(Z39:Z54)</f>
        <v>0</v>
      </c>
      <c r="AA55" s="298"/>
      <c r="AB55" s="299"/>
      <c r="AC55" s="181">
        <f>SUM(AC39:AC54)</f>
        <v>9</v>
      </c>
      <c r="AD55" s="194">
        <f>SUM(AD39:AD54)</f>
        <v>0</v>
      </c>
      <c r="AE55" s="168">
        <f t="shared" ref="AE55:AE63" si="17">M55-J55</f>
        <v>-226.93715980850993</v>
      </c>
      <c r="AF55" s="141">
        <f t="shared" ref="AF55:AF63" si="18">M55/J55</f>
        <v>0.88653142009574504</v>
      </c>
      <c r="AG55" s="292"/>
    </row>
    <row r="56" spans="1:33" ht="15.75" customHeight="1">
      <c r="A56" s="300" t="s">
        <v>231</v>
      </c>
      <c r="B56" s="114" t="s">
        <v>191</v>
      </c>
      <c r="C56" s="375" t="s">
        <v>192</v>
      </c>
      <c r="D56" s="375"/>
      <c r="E56" s="147">
        <v>57.3</v>
      </c>
      <c r="F56" s="97">
        <v>2323</v>
      </c>
      <c r="G56" s="148">
        <f t="shared" ref="G56:G63" si="19">E56*F56</f>
        <v>133107.9</v>
      </c>
      <c r="H56" s="149"/>
      <c r="I56" s="150">
        <v>22</v>
      </c>
      <c r="J56" s="151">
        <v>1800</v>
      </c>
      <c r="K56" s="152">
        <f>J56/I56</f>
        <v>81.818181818181813</v>
      </c>
      <c r="L56" s="153">
        <v>22</v>
      </c>
      <c r="M56" s="151">
        <f t="shared" ref="M56:M63" si="20">F56/V56*60</f>
        <v>1595.345288057993</v>
      </c>
      <c r="N56" s="152">
        <f t="shared" si="13"/>
        <v>72.515694911726953</v>
      </c>
      <c r="O56" s="154">
        <f t="shared" si="14"/>
        <v>0</v>
      </c>
      <c r="P56" s="155">
        <f t="shared" si="15"/>
        <v>-9.3024869064548596</v>
      </c>
      <c r="Q56" s="156">
        <f t="shared" si="16"/>
        <v>0.88630293780999614</v>
      </c>
      <c r="R56" s="306">
        <f>Q72</f>
        <v>0.88712879392408384</v>
      </c>
      <c r="S56" s="157">
        <v>0.25</v>
      </c>
      <c r="T56" s="158">
        <v>0.31067129629629631</v>
      </c>
      <c r="U56" s="159"/>
      <c r="V56" s="160">
        <v>87.366666666666674</v>
      </c>
      <c r="W56" s="158"/>
      <c r="X56" s="169"/>
      <c r="Y56" s="12"/>
      <c r="Z56" s="208"/>
      <c r="AA56" s="309"/>
      <c r="AB56" s="310"/>
      <c r="AC56" s="12">
        <v>2</v>
      </c>
      <c r="AD56" s="208"/>
      <c r="AE56" s="115">
        <f t="shared" si="17"/>
        <v>-204.654711942007</v>
      </c>
      <c r="AF56" s="156">
        <f t="shared" si="18"/>
        <v>0.88630293780999614</v>
      </c>
      <c r="AG56" s="290">
        <f>AF72</f>
        <v>0.88712879392408395</v>
      </c>
    </row>
    <row r="57" spans="1:33" ht="15.75" customHeight="1">
      <c r="A57" s="301"/>
      <c r="B57" s="100" t="s">
        <v>201</v>
      </c>
      <c r="C57" s="374" t="s">
        <v>205</v>
      </c>
      <c r="D57" s="374"/>
      <c r="E57" s="101">
        <v>71.84</v>
      </c>
      <c r="F57" s="102">
        <v>815</v>
      </c>
      <c r="G57" s="103">
        <f t="shared" si="19"/>
        <v>58549.600000000006</v>
      </c>
      <c r="H57" s="26"/>
      <c r="I57" s="104">
        <v>19</v>
      </c>
      <c r="J57" s="105">
        <v>1800</v>
      </c>
      <c r="K57" s="106">
        <f t="shared" ref="K57:K63" si="21">J57/I57</f>
        <v>94.736842105263165</v>
      </c>
      <c r="L57" s="107">
        <v>19</v>
      </c>
      <c r="M57" s="105">
        <f t="shared" si="20"/>
        <v>1598.0392156862752</v>
      </c>
      <c r="N57" s="106">
        <f t="shared" si="13"/>
        <v>84.107327141382896</v>
      </c>
      <c r="O57" s="108">
        <f t="shared" si="14"/>
        <v>0</v>
      </c>
      <c r="P57" s="109">
        <f t="shared" si="15"/>
        <v>-10.629514963880268</v>
      </c>
      <c r="Q57" s="110">
        <f t="shared" si="16"/>
        <v>0.88779956427015272</v>
      </c>
      <c r="R57" s="307"/>
      <c r="S57" s="47">
        <v>0.31416666666666665</v>
      </c>
      <c r="T57" s="48">
        <v>0.33541666666666664</v>
      </c>
      <c r="U57" s="111">
        <v>5.0333333333332941</v>
      </c>
      <c r="V57" s="112">
        <v>30.599999999999987</v>
      </c>
      <c r="W57" s="113"/>
      <c r="X57" s="116"/>
      <c r="Y57" s="12"/>
      <c r="Z57" s="208"/>
      <c r="AA57" s="295"/>
      <c r="AB57" s="296"/>
      <c r="AC57" s="12">
        <v>1</v>
      </c>
      <c r="AD57" s="208"/>
      <c r="AE57" s="117">
        <f t="shared" si="17"/>
        <v>-201.96078431372484</v>
      </c>
      <c r="AF57" s="110">
        <f t="shared" si="18"/>
        <v>0.88779956427015283</v>
      </c>
      <c r="AG57" s="291"/>
    </row>
    <row r="58" spans="1:33" ht="15.75" customHeight="1">
      <c r="A58" s="301"/>
      <c r="B58" s="100" t="s">
        <v>201</v>
      </c>
      <c r="C58" s="374" t="s">
        <v>206</v>
      </c>
      <c r="D58" s="374"/>
      <c r="E58" s="101">
        <v>72.400000000000006</v>
      </c>
      <c r="F58" s="102">
        <v>537</v>
      </c>
      <c r="G58" s="103">
        <f t="shared" si="19"/>
        <v>38878.800000000003</v>
      </c>
      <c r="H58" s="26"/>
      <c r="I58" s="104">
        <v>18</v>
      </c>
      <c r="J58" s="105">
        <v>1800</v>
      </c>
      <c r="K58" s="106">
        <f t="shared" si="21"/>
        <v>100</v>
      </c>
      <c r="L58" s="107">
        <v>18</v>
      </c>
      <c r="M58" s="105">
        <f t="shared" si="20"/>
        <v>1601.6570008285025</v>
      </c>
      <c r="N58" s="106">
        <f t="shared" si="13"/>
        <v>88.980944490472368</v>
      </c>
      <c r="O58" s="108">
        <f t="shared" si="14"/>
        <v>0</v>
      </c>
      <c r="P58" s="109">
        <f t="shared" si="15"/>
        <v>-11.019055509527632</v>
      </c>
      <c r="Q58" s="110">
        <f t="shared" si="16"/>
        <v>0.88980944490472369</v>
      </c>
      <c r="R58" s="307"/>
      <c r="S58" s="47">
        <v>0.33888888888888891</v>
      </c>
      <c r="T58" s="48">
        <v>0.3528587962962963</v>
      </c>
      <c r="U58" s="111">
        <v>5.0000000000000622</v>
      </c>
      <c r="V58" s="112">
        <v>20.116666666666639</v>
      </c>
      <c r="W58" s="113"/>
      <c r="X58" s="116"/>
      <c r="Y58" s="12"/>
      <c r="Z58" s="208"/>
      <c r="AA58" s="295"/>
      <c r="AB58" s="296"/>
      <c r="AC58" s="12">
        <v>1</v>
      </c>
      <c r="AD58" s="208"/>
      <c r="AE58" s="117">
        <f t="shared" si="17"/>
        <v>-198.34299917149747</v>
      </c>
      <c r="AF58" s="110">
        <f t="shared" si="18"/>
        <v>0.88980944490472358</v>
      </c>
      <c r="AG58" s="291"/>
    </row>
    <row r="59" spans="1:33" ht="15.75" customHeight="1">
      <c r="A59" s="301"/>
      <c r="B59" s="100" t="s">
        <v>180</v>
      </c>
      <c r="C59" s="374" t="s">
        <v>181</v>
      </c>
      <c r="D59" s="374"/>
      <c r="E59" s="101">
        <v>24.07</v>
      </c>
      <c r="F59" s="102">
        <v>717</v>
      </c>
      <c r="G59" s="103">
        <f t="shared" si="19"/>
        <v>17258.189999999999</v>
      </c>
      <c r="H59" s="26"/>
      <c r="I59" s="104">
        <v>20</v>
      </c>
      <c r="J59" s="105">
        <v>2600</v>
      </c>
      <c r="K59" s="106">
        <f t="shared" si="21"/>
        <v>130</v>
      </c>
      <c r="L59" s="107">
        <v>20</v>
      </c>
      <c r="M59" s="105">
        <f t="shared" si="20"/>
        <v>2308.7656529516989</v>
      </c>
      <c r="N59" s="106">
        <f t="shared" si="13"/>
        <v>115.43828264758494</v>
      </c>
      <c r="O59" s="108">
        <f t="shared" si="14"/>
        <v>0</v>
      </c>
      <c r="P59" s="109">
        <f t="shared" si="15"/>
        <v>-14.561717352415059</v>
      </c>
      <c r="Q59" s="110">
        <f t="shared" si="16"/>
        <v>0.88798678959680721</v>
      </c>
      <c r="R59" s="307"/>
      <c r="S59" s="47">
        <v>0.35719907407407409</v>
      </c>
      <c r="T59" s="48">
        <v>0.37013888888888891</v>
      </c>
      <c r="U59" s="111">
        <v>6.2500000000000178</v>
      </c>
      <c r="V59" s="112">
        <v>18.63333333333334</v>
      </c>
      <c r="W59" s="113"/>
      <c r="X59" s="116"/>
      <c r="Y59" s="12"/>
      <c r="Z59" s="208"/>
      <c r="AA59" s="295"/>
      <c r="AB59" s="296"/>
      <c r="AC59" s="12">
        <v>1</v>
      </c>
      <c r="AD59" s="208"/>
      <c r="AE59" s="215">
        <f t="shared" si="17"/>
        <v>-291.23434704830106</v>
      </c>
      <c r="AF59" s="216">
        <f t="shared" si="18"/>
        <v>0.88798678959680732</v>
      </c>
      <c r="AG59" s="291"/>
    </row>
    <row r="60" spans="1:33" ht="15.75" customHeight="1">
      <c r="A60" s="302"/>
      <c r="B60" s="100" t="s">
        <v>180</v>
      </c>
      <c r="C60" s="374" t="s">
        <v>182</v>
      </c>
      <c r="D60" s="374"/>
      <c r="E60" s="101">
        <v>29.97</v>
      </c>
      <c r="F60" s="105">
        <v>3147</v>
      </c>
      <c r="G60" s="103">
        <f t="shared" si="19"/>
        <v>94315.59</v>
      </c>
      <c r="H60" s="13"/>
      <c r="I60" s="104">
        <v>20</v>
      </c>
      <c r="J60" s="105">
        <v>2600</v>
      </c>
      <c r="K60" s="106">
        <f t="shared" si="21"/>
        <v>130</v>
      </c>
      <c r="L60" s="118">
        <v>20</v>
      </c>
      <c r="M60" s="105">
        <f t="shared" si="20"/>
        <v>2308.3129584352077</v>
      </c>
      <c r="N60" s="106">
        <f t="shared" si="13"/>
        <v>115.41564792176038</v>
      </c>
      <c r="O60" s="108">
        <f t="shared" si="14"/>
        <v>0</v>
      </c>
      <c r="P60" s="109">
        <f t="shared" si="15"/>
        <v>-14.584352078239618</v>
      </c>
      <c r="Q60" s="110">
        <f t="shared" si="16"/>
        <v>0.88781267632123373</v>
      </c>
      <c r="R60" s="307"/>
      <c r="S60" s="47">
        <v>0.37375000000000003</v>
      </c>
      <c r="T60" s="48">
        <v>0.43055555555555558</v>
      </c>
      <c r="U60" s="111">
        <v>5.2000000000000135</v>
      </c>
      <c r="V60" s="112">
        <v>81.8</v>
      </c>
      <c r="W60" s="113"/>
      <c r="X60" s="116"/>
      <c r="Y60" s="12"/>
      <c r="Z60" s="208"/>
      <c r="AA60" s="295"/>
      <c r="AB60" s="296"/>
      <c r="AC60" s="12">
        <v>2</v>
      </c>
      <c r="AD60" s="208"/>
      <c r="AE60" s="215">
        <f t="shared" si="17"/>
        <v>-291.68704156479225</v>
      </c>
      <c r="AF60" s="216">
        <f t="shared" si="18"/>
        <v>0.88781267632123373</v>
      </c>
      <c r="AG60" s="291"/>
    </row>
    <row r="61" spans="1:33" ht="15.75" customHeight="1">
      <c r="A61" s="302"/>
      <c r="B61" s="100" t="s">
        <v>201</v>
      </c>
      <c r="C61" s="374" t="s">
        <v>202</v>
      </c>
      <c r="D61" s="374"/>
      <c r="E61" s="101">
        <v>32.06</v>
      </c>
      <c r="F61" s="105">
        <v>200</v>
      </c>
      <c r="G61" s="121">
        <f t="shared" si="19"/>
        <v>6412</v>
      </c>
      <c r="H61" s="122"/>
      <c r="I61" s="104">
        <v>19</v>
      </c>
      <c r="J61" s="105">
        <v>3600</v>
      </c>
      <c r="K61" s="106">
        <f t="shared" si="21"/>
        <v>189.47368421052633</v>
      </c>
      <c r="L61" s="107">
        <v>19</v>
      </c>
      <c r="M61" s="105">
        <f t="shared" si="20"/>
        <v>3185.8407079646222</v>
      </c>
      <c r="N61" s="106">
        <f t="shared" si="13"/>
        <v>167.67582673498012</v>
      </c>
      <c r="O61" s="108">
        <f t="shared" si="14"/>
        <v>0</v>
      </c>
      <c r="P61" s="109">
        <f t="shared" si="15"/>
        <v>-21.797857475546209</v>
      </c>
      <c r="Q61" s="110">
        <f t="shared" si="16"/>
        <v>0.88495575221239497</v>
      </c>
      <c r="R61" s="307"/>
      <c r="S61" s="47">
        <v>0.43488425925925928</v>
      </c>
      <c r="T61" s="48">
        <v>0.4375</v>
      </c>
      <c r="U61" s="111">
        <v>6.2333333333333218</v>
      </c>
      <c r="V61" s="112">
        <v>3.7666666666666426</v>
      </c>
      <c r="W61" s="113"/>
      <c r="X61" s="116"/>
      <c r="Y61" s="12"/>
      <c r="Z61" s="208"/>
      <c r="AA61" s="295"/>
      <c r="AB61" s="296"/>
      <c r="AC61" s="12">
        <v>0</v>
      </c>
      <c r="AD61" s="208"/>
      <c r="AE61" s="215">
        <f t="shared" si="17"/>
        <v>-414.1592920353778</v>
      </c>
      <c r="AF61" s="216">
        <f t="shared" si="18"/>
        <v>0.88495575221239509</v>
      </c>
      <c r="AG61" s="291"/>
    </row>
    <row r="62" spans="1:33" ht="15.75" customHeight="1">
      <c r="A62" s="302"/>
      <c r="B62" s="100" t="s">
        <v>178</v>
      </c>
      <c r="C62" s="374" t="s">
        <v>203</v>
      </c>
      <c r="D62" s="374"/>
      <c r="E62" s="101">
        <v>57.73</v>
      </c>
      <c r="F62" s="105">
        <v>981</v>
      </c>
      <c r="G62" s="121">
        <f t="shared" si="19"/>
        <v>56633.13</v>
      </c>
      <c r="H62" s="62"/>
      <c r="I62" s="104">
        <v>22</v>
      </c>
      <c r="J62" s="105">
        <v>1800</v>
      </c>
      <c r="K62" s="106">
        <f t="shared" si="21"/>
        <v>81.818181818181813</v>
      </c>
      <c r="L62" s="118">
        <v>22</v>
      </c>
      <c r="M62" s="105">
        <f t="shared" si="20"/>
        <v>1597.286295793758</v>
      </c>
      <c r="N62" s="106">
        <f t="shared" si="13"/>
        <v>72.603922536079907</v>
      </c>
      <c r="O62" s="123">
        <f t="shared" si="14"/>
        <v>0</v>
      </c>
      <c r="P62" s="124">
        <f t="shared" si="15"/>
        <v>-9.2142592821019065</v>
      </c>
      <c r="Q62" s="125">
        <f t="shared" si="16"/>
        <v>0.88738127544097667</v>
      </c>
      <c r="R62" s="307"/>
      <c r="S62" s="47">
        <v>0.44107638888888889</v>
      </c>
      <c r="T62" s="48">
        <v>0.46666666666666667</v>
      </c>
      <c r="U62" s="111">
        <v>5.1500000000000057</v>
      </c>
      <c r="V62" s="112">
        <v>36.850000000000009</v>
      </c>
      <c r="W62" s="113"/>
      <c r="X62" s="116"/>
      <c r="Y62" s="12"/>
      <c r="Z62" s="208"/>
      <c r="AA62" s="295"/>
      <c r="AB62" s="296"/>
      <c r="AC62" s="12">
        <v>1</v>
      </c>
      <c r="AD62" s="208"/>
      <c r="AE62" s="215">
        <f t="shared" si="17"/>
        <v>-202.71370420624203</v>
      </c>
      <c r="AF62" s="216">
        <f t="shared" si="18"/>
        <v>0.88738127544097667</v>
      </c>
      <c r="AG62" s="291"/>
    </row>
    <row r="63" spans="1:33" ht="15.75" customHeight="1">
      <c r="A63" s="302"/>
      <c r="B63" s="100" t="s">
        <v>178</v>
      </c>
      <c r="C63" s="374" t="s">
        <v>204</v>
      </c>
      <c r="D63" s="374"/>
      <c r="E63" s="101">
        <v>57.73</v>
      </c>
      <c r="F63" s="105">
        <v>855</v>
      </c>
      <c r="G63" s="121">
        <f t="shared" si="19"/>
        <v>49359.149999999994</v>
      </c>
      <c r="H63" s="62"/>
      <c r="I63" s="104">
        <v>22</v>
      </c>
      <c r="J63" s="105">
        <v>1800</v>
      </c>
      <c r="K63" s="106">
        <f t="shared" si="21"/>
        <v>81.818181818181813</v>
      </c>
      <c r="L63" s="118">
        <v>22</v>
      </c>
      <c r="M63" s="105">
        <f t="shared" si="20"/>
        <v>1595.6454121306381</v>
      </c>
      <c r="N63" s="106">
        <f t="shared" si="13"/>
        <v>72.529336915029006</v>
      </c>
      <c r="O63" s="123">
        <f t="shared" si="14"/>
        <v>0</v>
      </c>
      <c r="P63" s="124">
        <f t="shared" si="15"/>
        <v>-9.2888449031528069</v>
      </c>
      <c r="Q63" s="125">
        <f t="shared" si="16"/>
        <v>0.8864696734059101</v>
      </c>
      <c r="R63" s="307"/>
      <c r="S63" s="47">
        <v>0.47013888888888888</v>
      </c>
      <c r="T63" s="48">
        <v>0.49246527777777777</v>
      </c>
      <c r="U63" s="111">
        <v>4.9999999999999822</v>
      </c>
      <c r="V63" s="112">
        <v>32.149999999999991</v>
      </c>
      <c r="W63" s="113"/>
      <c r="X63" s="116"/>
      <c r="Y63" s="12"/>
      <c r="Z63" s="208"/>
      <c r="AA63" s="295"/>
      <c r="AB63" s="296"/>
      <c r="AC63" s="12">
        <v>1</v>
      </c>
      <c r="AD63" s="208"/>
      <c r="AE63" s="215">
        <f t="shared" si="17"/>
        <v>-204.35458786936192</v>
      </c>
      <c r="AF63" s="216">
        <f t="shared" si="18"/>
        <v>0.8864696734059101</v>
      </c>
      <c r="AG63" s="291"/>
    </row>
    <row r="64" spans="1:33" ht="15.75" customHeight="1">
      <c r="A64" s="302"/>
      <c r="B64" s="100"/>
      <c r="C64" s="374"/>
      <c r="D64" s="374"/>
      <c r="E64" s="101"/>
      <c r="F64" s="105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07"/>
      <c r="S64" s="47"/>
      <c r="T64" s="48"/>
      <c r="U64" s="111"/>
      <c r="V64" s="112"/>
      <c r="W64" s="113"/>
      <c r="X64" s="116"/>
      <c r="Y64" s="12"/>
      <c r="Z64" s="208"/>
      <c r="AA64" s="295"/>
      <c r="AB64" s="296"/>
      <c r="AC64" s="12"/>
      <c r="AD64" s="208"/>
      <c r="AE64" s="215"/>
      <c r="AF64" s="216"/>
      <c r="AG64" s="291"/>
    </row>
    <row r="65" spans="1:33" ht="15.75" customHeight="1">
      <c r="A65" s="302"/>
      <c r="B65" s="100"/>
      <c r="C65" s="374"/>
      <c r="D65" s="374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07"/>
      <c r="S65" s="47"/>
      <c r="T65" s="48"/>
      <c r="U65" s="111"/>
      <c r="V65" s="112"/>
      <c r="W65" s="113"/>
      <c r="X65" s="116"/>
      <c r="Y65" s="12"/>
      <c r="Z65" s="208"/>
      <c r="AA65" s="295"/>
      <c r="AB65" s="296"/>
      <c r="AC65" s="12"/>
      <c r="AD65" s="208"/>
      <c r="AE65" s="215"/>
      <c r="AF65" s="216"/>
      <c r="AG65" s="291"/>
    </row>
    <row r="66" spans="1:33" ht="15.75" customHeight="1">
      <c r="A66" s="302"/>
      <c r="B66" s="100"/>
      <c r="C66" s="374"/>
      <c r="D66" s="374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07"/>
      <c r="S66" s="47"/>
      <c r="T66" s="48"/>
      <c r="U66" s="111"/>
      <c r="V66" s="112"/>
      <c r="W66" s="113"/>
      <c r="X66" s="116"/>
      <c r="Y66" s="12"/>
      <c r="Z66" s="208"/>
      <c r="AA66" s="295"/>
      <c r="AB66" s="296"/>
      <c r="AC66" s="12"/>
      <c r="AD66" s="208"/>
      <c r="AE66" s="215"/>
      <c r="AF66" s="216"/>
      <c r="AG66" s="291"/>
    </row>
    <row r="67" spans="1:33" ht="15.75" customHeight="1">
      <c r="A67" s="302"/>
      <c r="B67" s="100"/>
      <c r="C67" s="374"/>
      <c r="D67" s="374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07"/>
      <c r="S67" s="47"/>
      <c r="T67" s="48"/>
      <c r="U67" s="111"/>
      <c r="V67" s="112"/>
      <c r="W67" s="113"/>
      <c r="X67" s="116"/>
      <c r="Y67" s="12"/>
      <c r="Z67" s="208"/>
      <c r="AA67" s="295"/>
      <c r="AB67" s="296"/>
      <c r="AC67" s="12"/>
      <c r="AD67" s="208"/>
      <c r="AE67" s="215"/>
      <c r="AF67" s="216"/>
      <c r="AG67" s="291"/>
    </row>
    <row r="68" spans="1:33" ht="15.75" customHeight="1">
      <c r="A68" s="302"/>
      <c r="B68" s="100"/>
      <c r="C68" s="374"/>
      <c r="D68" s="374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07"/>
      <c r="S68" s="47"/>
      <c r="T68" s="48"/>
      <c r="U68" s="111"/>
      <c r="V68" s="112"/>
      <c r="W68" s="113"/>
      <c r="X68" s="116"/>
      <c r="Y68" s="12"/>
      <c r="Z68" s="208"/>
      <c r="AA68" s="295"/>
      <c r="AB68" s="296"/>
      <c r="AC68" s="12"/>
      <c r="AD68" s="208"/>
      <c r="AE68" s="215"/>
      <c r="AF68" s="216"/>
      <c r="AG68" s="291"/>
    </row>
    <row r="69" spans="1:33" ht="15.75" customHeight="1">
      <c r="A69" s="302"/>
      <c r="B69" s="100"/>
      <c r="C69" s="374"/>
      <c r="D69" s="374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07"/>
      <c r="S69" s="47"/>
      <c r="T69" s="48"/>
      <c r="U69" s="111"/>
      <c r="V69" s="112"/>
      <c r="W69" s="113"/>
      <c r="X69" s="116"/>
      <c r="Y69" s="12"/>
      <c r="Z69" s="208"/>
      <c r="AA69" s="295"/>
      <c r="AB69" s="296"/>
      <c r="AC69" s="12"/>
      <c r="AD69" s="208"/>
      <c r="AE69" s="215"/>
      <c r="AF69" s="216"/>
      <c r="AG69" s="291"/>
    </row>
    <row r="70" spans="1:33" ht="15.75" customHeight="1">
      <c r="A70" s="302"/>
      <c r="B70" s="100"/>
      <c r="C70" s="374"/>
      <c r="D70" s="374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07"/>
      <c r="S70" s="47"/>
      <c r="T70" s="48"/>
      <c r="U70" s="111"/>
      <c r="V70" s="112"/>
      <c r="W70" s="113"/>
      <c r="X70" s="116"/>
      <c r="Y70" s="12"/>
      <c r="Z70" s="208"/>
      <c r="AA70" s="295"/>
      <c r="AB70" s="296"/>
      <c r="AC70" s="12"/>
      <c r="AD70" s="208"/>
      <c r="AE70" s="215"/>
      <c r="AF70" s="216"/>
      <c r="AG70" s="291"/>
    </row>
    <row r="71" spans="1:33" ht="15.75" customHeight="1">
      <c r="A71" s="302"/>
      <c r="B71" s="100"/>
      <c r="C71" s="374"/>
      <c r="D71" s="374"/>
      <c r="E71" s="184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07"/>
      <c r="S71" s="119"/>
      <c r="T71" s="120"/>
      <c r="U71" s="130"/>
      <c r="V71" s="131"/>
      <c r="W71" s="126"/>
      <c r="X71" s="127"/>
      <c r="Y71" s="12"/>
      <c r="Z71" s="208"/>
      <c r="AA71" s="295"/>
      <c r="AB71" s="296"/>
      <c r="AC71" s="12"/>
      <c r="AD71" s="208"/>
      <c r="AE71" s="165"/>
      <c r="AF71" s="125"/>
      <c r="AG71" s="291"/>
    </row>
    <row r="72" spans="1:33" ht="15.75" customHeight="1" thickBot="1">
      <c r="A72" s="303"/>
      <c r="B72" s="133" t="s">
        <v>117</v>
      </c>
      <c r="C72" s="297"/>
      <c r="D72" s="297"/>
      <c r="E72" s="134"/>
      <c r="F72" s="167"/>
      <c r="G72" s="135"/>
      <c r="H72" s="69"/>
      <c r="I72" s="136">
        <f t="shared" ref="I72:J72" si="22">AVERAGE(I56:I71)</f>
        <v>20.25</v>
      </c>
      <c r="J72" s="137">
        <f t="shared" si="22"/>
        <v>2225</v>
      </c>
      <c r="K72" s="138">
        <f t="shared" ref="K72" si="23">J72/I72</f>
        <v>109.87654320987654</v>
      </c>
      <c r="L72" s="136">
        <f t="shared" ref="L72:M72" si="24">AVERAGE(L56:L71)</f>
        <v>20.25</v>
      </c>
      <c r="M72" s="137">
        <f t="shared" si="24"/>
        <v>1973.8615664810868</v>
      </c>
      <c r="N72" s="138">
        <f>M72/L72</f>
        <v>97.474645258325268</v>
      </c>
      <c r="O72" s="139">
        <f>L72-I72</f>
        <v>0</v>
      </c>
      <c r="P72" s="140">
        <f>N72-K72</f>
        <v>-12.401897951551277</v>
      </c>
      <c r="Q72" s="141">
        <f>N72/K72</f>
        <v>0.88712879392408384</v>
      </c>
      <c r="R72" s="308"/>
      <c r="S72" s="142">
        <f>S56</f>
        <v>0.25</v>
      </c>
      <c r="T72" s="143">
        <f>INDEX(T56:T71,COUNTA(T56:T71))</f>
        <v>0.49246527777777777</v>
      </c>
      <c r="U72" s="144"/>
      <c r="V72" s="166"/>
      <c r="W72" s="167"/>
      <c r="X72" s="138"/>
      <c r="Y72" s="181">
        <f>SUM(Y56:Y71)</f>
        <v>0</v>
      </c>
      <c r="Z72" s="182">
        <f>SUM(Z56:Z71)</f>
        <v>0</v>
      </c>
      <c r="AA72" s="298"/>
      <c r="AB72" s="299"/>
      <c r="AC72" s="181">
        <f>SUM(AC56:AC71)</f>
        <v>9</v>
      </c>
      <c r="AD72" s="194">
        <f>SUM(AD56:AD71)</f>
        <v>0</v>
      </c>
      <c r="AE72" s="168">
        <f>M72-J72</f>
        <v>-251.13843351891319</v>
      </c>
      <c r="AF72" s="141">
        <f>M72/J72</f>
        <v>0.88712879392408395</v>
      </c>
      <c r="AG72" s="292"/>
    </row>
    <row r="73" spans="1:33" ht="15.75" customHeight="1">
      <c r="A73" s="311" t="s">
        <v>118</v>
      </c>
      <c r="B73" s="146" t="s">
        <v>180</v>
      </c>
      <c r="C73" s="304" t="s">
        <v>207</v>
      </c>
      <c r="D73" s="305"/>
      <c r="E73" s="147">
        <v>21.74</v>
      </c>
      <c r="F73" s="97">
        <v>991</v>
      </c>
      <c r="G73" s="148">
        <f t="shared" ref="G73" si="25">E73*F73</f>
        <v>21544.34</v>
      </c>
      <c r="H73" s="149"/>
      <c r="I73" s="150">
        <v>6</v>
      </c>
      <c r="J73" s="151">
        <v>3600</v>
      </c>
      <c r="K73" s="152">
        <f>J73/I73</f>
        <v>600</v>
      </c>
      <c r="L73" s="153">
        <v>6</v>
      </c>
      <c r="M73" s="151">
        <f>F73/V73*60</f>
        <v>3258.0821917808116</v>
      </c>
      <c r="N73" s="152">
        <f>M73/L73</f>
        <v>543.01369863013531</v>
      </c>
      <c r="O73" s="154">
        <f>L73-I73</f>
        <v>0</v>
      </c>
      <c r="P73" s="155">
        <f>N73-K73</f>
        <v>-56.986301369864691</v>
      </c>
      <c r="Q73" s="156">
        <f>N73/K73</f>
        <v>0.90502283105022552</v>
      </c>
      <c r="R73" s="306">
        <f>Q89</f>
        <v>0.90502283105022552</v>
      </c>
      <c r="S73" s="157">
        <v>0.31388888888888883</v>
      </c>
      <c r="T73" s="158">
        <v>0.32656249999999998</v>
      </c>
      <c r="U73" s="159"/>
      <c r="V73" s="160">
        <v>18.250000000000057</v>
      </c>
      <c r="W73" s="161"/>
      <c r="X73" s="162"/>
      <c r="Y73" s="12"/>
      <c r="Z73" s="208"/>
      <c r="AA73" s="309"/>
      <c r="AB73" s="310"/>
      <c r="AC73" s="12">
        <v>0</v>
      </c>
      <c r="AD73" s="208"/>
      <c r="AE73" s="115">
        <f>M73-J73</f>
        <v>-341.91780821918837</v>
      </c>
      <c r="AF73" s="156">
        <f>M73/J73</f>
        <v>0.90502283105022541</v>
      </c>
      <c r="AG73" s="290">
        <f>AF89</f>
        <v>0.90502283105022541</v>
      </c>
    </row>
    <row r="74" spans="1:33" ht="15.75" customHeight="1">
      <c r="A74" s="312"/>
      <c r="B74" s="100"/>
      <c r="C74" s="293"/>
      <c r="D74" s="294"/>
      <c r="E74" s="101"/>
      <c r="F74" s="102"/>
      <c r="G74" s="103"/>
      <c r="H74" s="26"/>
      <c r="I74" s="104"/>
      <c r="J74" s="105"/>
      <c r="K74" s="106"/>
      <c r="L74" s="107"/>
      <c r="M74" s="105"/>
      <c r="N74" s="106"/>
      <c r="O74" s="108"/>
      <c r="P74" s="109"/>
      <c r="Q74" s="110"/>
      <c r="R74" s="307"/>
      <c r="S74" s="47"/>
      <c r="T74" s="48"/>
      <c r="U74" s="111"/>
      <c r="V74" s="112"/>
      <c r="W74" s="113"/>
      <c r="X74" s="116"/>
      <c r="Y74" s="12"/>
      <c r="Z74" s="208"/>
      <c r="AA74" s="295"/>
      <c r="AB74" s="296"/>
      <c r="AC74" s="12"/>
      <c r="AD74" s="208"/>
      <c r="AE74" s="117"/>
      <c r="AF74" s="110"/>
      <c r="AG74" s="291"/>
    </row>
    <row r="75" spans="1:33" ht="15.75" customHeight="1">
      <c r="A75" s="312"/>
      <c r="B75" s="100"/>
      <c r="C75" s="293"/>
      <c r="D75" s="294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07"/>
      <c r="S75" s="47"/>
      <c r="T75" s="48"/>
      <c r="U75" s="111"/>
      <c r="V75" s="112"/>
      <c r="W75" s="113"/>
      <c r="X75" s="116"/>
      <c r="Y75" s="12"/>
      <c r="Z75" s="208"/>
      <c r="AA75" s="295"/>
      <c r="AB75" s="296"/>
      <c r="AC75" s="12"/>
      <c r="AD75" s="208"/>
      <c r="AE75" s="117"/>
      <c r="AF75" s="110"/>
      <c r="AG75" s="291"/>
    </row>
    <row r="76" spans="1:33" ht="15.75" customHeight="1">
      <c r="A76" s="312"/>
      <c r="B76" s="100"/>
      <c r="C76" s="293"/>
      <c r="D76" s="294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07"/>
      <c r="S76" s="47"/>
      <c r="T76" s="48"/>
      <c r="U76" s="111"/>
      <c r="V76" s="112"/>
      <c r="W76" s="113"/>
      <c r="X76" s="116"/>
      <c r="Y76" s="12"/>
      <c r="Z76" s="208"/>
      <c r="AA76" s="295"/>
      <c r="AB76" s="296"/>
      <c r="AC76" s="12"/>
      <c r="AD76" s="208"/>
      <c r="AE76" s="117"/>
      <c r="AF76" s="110"/>
      <c r="AG76" s="291"/>
    </row>
    <row r="77" spans="1:33" ht="15.75" customHeight="1">
      <c r="A77" s="312"/>
      <c r="B77" s="100"/>
      <c r="C77" s="293"/>
      <c r="D77" s="294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307"/>
      <c r="S77" s="47"/>
      <c r="T77" s="48"/>
      <c r="U77" s="111"/>
      <c r="V77" s="112"/>
      <c r="W77" s="113"/>
      <c r="X77" s="116"/>
      <c r="Y77" s="12"/>
      <c r="Z77" s="208"/>
      <c r="AA77" s="295"/>
      <c r="AB77" s="296"/>
      <c r="AC77" s="12"/>
      <c r="AD77" s="208"/>
      <c r="AE77" s="117"/>
      <c r="AF77" s="110"/>
      <c r="AG77" s="291"/>
    </row>
    <row r="78" spans="1:33" ht="15.75" customHeight="1">
      <c r="A78" s="312"/>
      <c r="B78" s="100"/>
      <c r="C78" s="293"/>
      <c r="D78" s="294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07"/>
      <c r="S78" s="47"/>
      <c r="T78" s="48"/>
      <c r="U78" s="111"/>
      <c r="V78" s="112"/>
      <c r="W78" s="113"/>
      <c r="X78" s="116"/>
      <c r="Y78" s="12"/>
      <c r="Z78" s="208"/>
      <c r="AA78" s="295"/>
      <c r="AB78" s="296"/>
      <c r="AC78" s="12"/>
      <c r="AD78" s="208"/>
      <c r="AE78" s="117"/>
      <c r="AF78" s="110"/>
      <c r="AG78" s="291"/>
    </row>
    <row r="79" spans="1:33" ht="15.75" customHeight="1">
      <c r="A79" s="312"/>
      <c r="B79" s="100"/>
      <c r="C79" s="293"/>
      <c r="D79" s="294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307"/>
      <c r="S79" s="47"/>
      <c r="T79" s="48"/>
      <c r="U79" s="111"/>
      <c r="V79" s="112"/>
      <c r="W79" s="113"/>
      <c r="X79" s="116"/>
      <c r="Y79" s="12"/>
      <c r="Z79" s="208"/>
      <c r="AA79" s="295"/>
      <c r="AB79" s="296"/>
      <c r="AC79" s="12"/>
      <c r="AD79" s="208"/>
      <c r="AE79" s="117"/>
      <c r="AF79" s="110"/>
      <c r="AG79" s="291"/>
    </row>
    <row r="80" spans="1:33" ht="15.75" customHeight="1">
      <c r="A80" s="312"/>
      <c r="B80" s="100"/>
      <c r="C80" s="293"/>
      <c r="D80" s="294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07"/>
      <c r="S80" s="47"/>
      <c r="T80" s="48"/>
      <c r="U80" s="111"/>
      <c r="V80" s="112"/>
      <c r="W80" s="113"/>
      <c r="X80" s="116"/>
      <c r="Y80" s="12"/>
      <c r="Z80" s="208"/>
      <c r="AA80" s="295"/>
      <c r="AB80" s="296"/>
      <c r="AC80" s="12"/>
      <c r="AD80" s="208"/>
      <c r="AE80" s="117"/>
      <c r="AF80" s="110"/>
      <c r="AG80" s="291"/>
    </row>
    <row r="81" spans="1:33" ht="15.75" customHeight="1">
      <c r="A81" s="312"/>
      <c r="B81" s="100"/>
      <c r="C81" s="293"/>
      <c r="D81" s="294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07"/>
      <c r="S81" s="47"/>
      <c r="T81" s="48"/>
      <c r="U81" s="111"/>
      <c r="V81" s="112"/>
      <c r="W81" s="113"/>
      <c r="X81" s="127"/>
      <c r="Y81" s="12"/>
      <c r="Z81" s="208"/>
      <c r="AA81" s="295"/>
      <c r="AB81" s="296"/>
      <c r="AC81" s="12"/>
      <c r="AD81" s="208"/>
      <c r="AE81" s="117"/>
      <c r="AF81" s="110"/>
      <c r="AG81" s="291"/>
    </row>
    <row r="82" spans="1:33" ht="15.75" customHeight="1">
      <c r="A82" s="312"/>
      <c r="B82" s="100"/>
      <c r="C82" s="293"/>
      <c r="D82" s="294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07"/>
      <c r="S82" s="47"/>
      <c r="T82" s="48"/>
      <c r="U82" s="111"/>
      <c r="V82" s="112"/>
      <c r="W82" s="113"/>
      <c r="X82" s="127"/>
      <c r="Y82" s="12"/>
      <c r="Z82" s="208"/>
      <c r="AA82" s="295"/>
      <c r="AB82" s="296"/>
      <c r="AC82" s="12"/>
      <c r="AD82" s="208"/>
      <c r="AE82" s="117"/>
      <c r="AF82" s="110"/>
      <c r="AG82" s="291"/>
    </row>
    <row r="83" spans="1:33" ht="15.75" customHeight="1">
      <c r="A83" s="312"/>
      <c r="B83" s="100"/>
      <c r="C83" s="293"/>
      <c r="D83" s="294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07"/>
      <c r="S83" s="47"/>
      <c r="T83" s="48"/>
      <c r="U83" s="111"/>
      <c r="V83" s="112"/>
      <c r="W83" s="113"/>
      <c r="X83" s="127"/>
      <c r="Y83" s="12"/>
      <c r="Z83" s="208"/>
      <c r="AA83" s="295"/>
      <c r="AB83" s="296"/>
      <c r="AC83" s="12"/>
      <c r="AD83" s="208"/>
      <c r="AE83" s="117"/>
      <c r="AF83" s="110"/>
      <c r="AG83" s="291"/>
    </row>
    <row r="84" spans="1:33" ht="15.75" customHeight="1">
      <c r="A84" s="312"/>
      <c r="B84" s="100"/>
      <c r="C84" s="293"/>
      <c r="D84" s="294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07"/>
      <c r="S84" s="47"/>
      <c r="T84" s="48"/>
      <c r="U84" s="111"/>
      <c r="V84" s="112"/>
      <c r="W84" s="113"/>
      <c r="X84" s="127"/>
      <c r="Y84" s="12"/>
      <c r="Z84" s="208"/>
      <c r="AA84" s="295"/>
      <c r="AB84" s="296"/>
      <c r="AC84" s="12"/>
      <c r="AD84" s="208"/>
      <c r="AE84" s="117"/>
      <c r="AF84" s="110"/>
      <c r="AG84" s="291"/>
    </row>
    <row r="85" spans="1:33" ht="15.75" customHeight="1">
      <c r="A85" s="312"/>
      <c r="B85" s="100"/>
      <c r="C85" s="293"/>
      <c r="D85" s="294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07"/>
      <c r="S85" s="47"/>
      <c r="T85" s="48"/>
      <c r="U85" s="111"/>
      <c r="V85" s="112"/>
      <c r="W85" s="113"/>
      <c r="X85" s="127"/>
      <c r="Y85" s="12"/>
      <c r="Z85" s="208"/>
      <c r="AA85" s="295"/>
      <c r="AB85" s="296"/>
      <c r="AC85" s="12"/>
      <c r="AD85" s="208"/>
      <c r="AE85" s="117"/>
      <c r="AF85" s="110"/>
      <c r="AG85" s="291"/>
    </row>
    <row r="86" spans="1:33" ht="15.75" customHeight="1">
      <c r="A86" s="312"/>
      <c r="B86" s="100"/>
      <c r="C86" s="293"/>
      <c r="D86" s="294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07"/>
      <c r="S86" s="47"/>
      <c r="T86" s="48"/>
      <c r="U86" s="111"/>
      <c r="V86" s="112"/>
      <c r="W86" s="113"/>
      <c r="X86" s="127"/>
      <c r="Y86" s="12"/>
      <c r="Z86" s="208"/>
      <c r="AA86" s="295"/>
      <c r="AB86" s="296"/>
      <c r="AC86" s="12"/>
      <c r="AD86" s="208"/>
      <c r="AE86" s="117"/>
      <c r="AF86" s="110"/>
      <c r="AG86" s="291"/>
    </row>
    <row r="87" spans="1:33" ht="15.75" customHeight="1">
      <c r="A87" s="312"/>
      <c r="B87" s="100"/>
      <c r="C87" s="293"/>
      <c r="D87" s="294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07"/>
      <c r="S87" s="47"/>
      <c r="T87" s="48"/>
      <c r="U87" s="111"/>
      <c r="V87" s="112"/>
      <c r="W87" s="113"/>
      <c r="X87" s="127"/>
      <c r="Y87" s="12"/>
      <c r="Z87" s="208"/>
      <c r="AA87" s="295"/>
      <c r="AB87" s="296"/>
      <c r="AC87" s="12"/>
      <c r="AD87" s="208"/>
      <c r="AE87" s="117"/>
      <c r="AF87" s="110"/>
      <c r="AG87" s="291"/>
    </row>
    <row r="88" spans="1:33" ht="15.75" customHeight="1">
      <c r="A88" s="312"/>
      <c r="B88" s="163"/>
      <c r="C88" s="293"/>
      <c r="D88" s="294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07"/>
      <c r="S88" s="119"/>
      <c r="T88" s="120"/>
      <c r="U88" s="130"/>
      <c r="V88" s="131"/>
      <c r="W88" s="126"/>
      <c r="X88" s="127"/>
      <c r="Y88" s="12"/>
      <c r="Z88" s="208"/>
      <c r="AA88" s="295"/>
      <c r="AB88" s="296"/>
      <c r="AC88" s="12"/>
      <c r="AD88" s="208"/>
      <c r="AE88" s="165"/>
      <c r="AF88" s="125"/>
      <c r="AG88" s="291"/>
    </row>
    <row r="89" spans="1:33" ht="15.75" customHeight="1" thickBot="1">
      <c r="A89" s="313"/>
      <c r="B89" s="133" t="s">
        <v>117</v>
      </c>
      <c r="C89" s="297"/>
      <c r="D89" s="297"/>
      <c r="E89" s="134"/>
      <c r="F89" s="167"/>
      <c r="G89" s="135"/>
      <c r="H89" s="69"/>
      <c r="I89" s="136">
        <f t="shared" ref="I89:J89" si="26">AVERAGE(I73:I88)</f>
        <v>6</v>
      </c>
      <c r="J89" s="137">
        <f t="shared" si="26"/>
        <v>3600</v>
      </c>
      <c r="K89" s="138">
        <f t="shared" ref="K89" si="27">J89/I89</f>
        <v>600</v>
      </c>
      <c r="L89" s="136">
        <f t="shared" ref="L89:M89" si="28">AVERAGE(L73:L88)</f>
        <v>6</v>
      </c>
      <c r="M89" s="137">
        <f t="shared" si="28"/>
        <v>3258.0821917808116</v>
      </c>
      <c r="N89" s="138">
        <f>M89/L89</f>
        <v>543.01369863013531</v>
      </c>
      <c r="O89" s="139">
        <f>L89-I89</f>
        <v>0</v>
      </c>
      <c r="P89" s="140">
        <f>N89-K89</f>
        <v>-56.986301369864691</v>
      </c>
      <c r="Q89" s="141">
        <f>N89/K89</f>
        <v>0.90502283105022552</v>
      </c>
      <c r="R89" s="308"/>
      <c r="S89" s="142">
        <f>S73</f>
        <v>0.31388888888888883</v>
      </c>
      <c r="T89" s="143">
        <f>INDEX(T73:T88,COUNTA(T73:T88))</f>
        <v>0.32656249999999998</v>
      </c>
      <c r="U89" s="144"/>
      <c r="V89" s="166"/>
      <c r="W89" s="167"/>
      <c r="X89" s="138"/>
      <c r="Y89" s="181">
        <f>SUM(Y73:Y88)</f>
        <v>0</v>
      </c>
      <c r="Z89" s="182">
        <f>SUM(Z73:Z88)</f>
        <v>0</v>
      </c>
      <c r="AA89" s="298"/>
      <c r="AB89" s="299"/>
      <c r="AC89" s="181">
        <f>SUM(AC73:AC88)</f>
        <v>0</v>
      </c>
      <c r="AD89" s="194">
        <f>SUM(AD73:AD88)</f>
        <v>0</v>
      </c>
      <c r="AE89" s="168">
        <f>M89-J89</f>
        <v>-341.91780821918837</v>
      </c>
      <c r="AF89" s="141">
        <f>M89/J89</f>
        <v>0.90502283105022541</v>
      </c>
      <c r="AG89" s="292"/>
    </row>
    <row r="90" spans="1:33" ht="15.75" customHeight="1">
      <c r="A90" s="300" t="s">
        <v>215</v>
      </c>
      <c r="B90" s="146" t="s">
        <v>184</v>
      </c>
      <c r="C90" s="304" t="s">
        <v>209</v>
      </c>
      <c r="D90" s="305"/>
      <c r="E90" s="147">
        <v>44.3</v>
      </c>
      <c r="F90" s="97">
        <v>844</v>
      </c>
      <c r="G90" s="148">
        <f t="shared" ref="G90:G93" si="29">E90*F90</f>
        <v>37389.199999999997</v>
      </c>
      <c r="H90" s="149"/>
      <c r="I90" s="150">
        <v>17</v>
      </c>
      <c r="J90" s="151">
        <v>2000</v>
      </c>
      <c r="K90" s="152">
        <f>J90/I90</f>
        <v>117.64705882352941</v>
      </c>
      <c r="L90" s="153">
        <v>17</v>
      </c>
      <c r="M90" s="151">
        <f>F90/V90*60</f>
        <v>1774.7663551401947</v>
      </c>
      <c r="N90" s="152">
        <f>M90/L90</f>
        <v>104.3980208905997</v>
      </c>
      <c r="O90" s="154">
        <f>L90-I90</f>
        <v>0</v>
      </c>
      <c r="P90" s="155">
        <f>N90-K90</f>
        <v>-13.24903793292971</v>
      </c>
      <c r="Q90" s="156">
        <f>N90/K90</f>
        <v>0.88738317757009744</v>
      </c>
      <c r="R90" s="306">
        <f>Q106</f>
        <v>0.88629652544501825</v>
      </c>
      <c r="S90" s="157">
        <v>0.70865740740740746</v>
      </c>
      <c r="T90" s="158">
        <v>0.72847222222222219</v>
      </c>
      <c r="U90" s="159"/>
      <c r="V90" s="160">
        <v>28.533333333333211</v>
      </c>
      <c r="W90" s="158"/>
      <c r="X90" s="169"/>
      <c r="Y90" s="206"/>
      <c r="Z90" s="207"/>
      <c r="AA90" s="309"/>
      <c r="AB90" s="310"/>
      <c r="AC90" s="206">
        <v>1</v>
      </c>
      <c r="AD90" s="207"/>
      <c r="AE90" s="115">
        <f>M90-J90</f>
        <v>-225.23364485980528</v>
      </c>
      <c r="AF90" s="156">
        <f>M90/J90</f>
        <v>0.88738317757009733</v>
      </c>
      <c r="AG90" s="290">
        <f>AF106</f>
        <v>0.88629652544501825</v>
      </c>
    </row>
    <row r="91" spans="1:33" ht="15.75" customHeight="1">
      <c r="A91" s="301"/>
      <c r="B91" s="163" t="s">
        <v>184</v>
      </c>
      <c r="C91" s="293" t="s">
        <v>218</v>
      </c>
      <c r="D91" s="294"/>
      <c r="E91" s="101">
        <v>58.17</v>
      </c>
      <c r="F91" s="102">
        <v>3109</v>
      </c>
      <c r="G91" s="103">
        <f t="shared" si="29"/>
        <v>180850.53</v>
      </c>
      <c r="H91" s="26"/>
      <c r="I91" s="104">
        <v>19</v>
      </c>
      <c r="J91" s="105">
        <v>1800</v>
      </c>
      <c r="K91" s="106">
        <f t="shared" ref="K91:K93" si="30">J91/I91</f>
        <v>94.736842105263165</v>
      </c>
      <c r="L91" s="107">
        <v>19</v>
      </c>
      <c r="M91" s="105">
        <f>F91/V91*60</f>
        <v>1597.5449614616048</v>
      </c>
      <c r="N91" s="106">
        <f>M91/L91</f>
        <v>84.081313761137096</v>
      </c>
      <c r="O91" s="108">
        <f>L91-I91</f>
        <v>0</v>
      </c>
      <c r="P91" s="109">
        <f>N91-K91</f>
        <v>-10.655528344126068</v>
      </c>
      <c r="Q91" s="110">
        <f>N91/K91</f>
        <v>0.88752497858978041</v>
      </c>
      <c r="R91" s="307"/>
      <c r="S91" s="47">
        <v>0.7321064814814815</v>
      </c>
      <c r="T91" s="48">
        <v>0.81319444444444444</v>
      </c>
      <c r="U91" s="111">
        <v>5.2333333333334053</v>
      </c>
      <c r="V91" s="112">
        <v>116.76666666666664</v>
      </c>
      <c r="W91" s="113"/>
      <c r="X91" s="116"/>
      <c r="Y91" s="12"/>
      <c r="Z91" s="208"/>
      <c r="AA91" s="295"/>
      <c r="AB91" s="296"/>
      <c r="AC91" s="12">
        <v>2</v>
      </c>
      <c r="AD91" s="208"/>
      <c r="AE91" s="117">
        <f>M91-J91</f>
        <v>-202.45503853839523</v>
      </c>
      <c r="AF91" s="110">
        <f>M91/J91</f>
        <v>0.88752497858978041</v>
      </c>
      <c r="AG91" s="291"/>
    </row>
    <row r="92" spans="1:33" ht="15.75" customHeight="1">
      <c r="A92" s="301"/>
      <c r="B92" s="163" t="s">
        <v>184</v>
      </c>
      <c r="C92" s="293" t="s">
        <v>210</v>
      </c>
      <c r="D92" s="294"/>
      <c r="E92" s="101">
        <v>50.67</v>
      </c>
      <c r="F92" s="102">
        <v>717</v>
      </c>
      <c r="G92" s="103">
        <f t="shared" si="29"/>
        <v>36330.39</v>
      </c>
      <c r="H92" s="26"/>
      <c r="I92" s="104">
        <v>20</v>
      </c>
      <c r="J92" s="105">
        <v>2000</v>
      </c>
      <c r="K92" s="106">
        <f t="shared" si="30"/>
        <v>100</v>
      </c>
      <c r="L92" s="107">
        <v>20</v>
      </c>
      <c r="M92" s="105">
        <f>F92/V92*60</f>
        <v>1770.3703703703732</v>
      </c>
      <c r="N92" s="106">
        <f>M92/L92</f>
        <v>88.518518518518661</v>
      </c>
      <c r="O92" s="108">
        <f>L92-I92</f>
        <v>0</v>
      </c>
      <c r="P92" s="109">
        <f>N92-K92</f>
        <v>-11.481481481481339</v>
      </c>
      <c r="Q92" s="110">
        <f>N92/K92</f>
        <v>0.88518518518518663</v>
      </c>
      <c r="R92" s="307"/>
      <c r="S92" s="47">
        <v>0.81666666666666665</v>
      </c>
      <c r="T92" s="48">
        <v>0.83354166666666663</v>
      </c>
      <c r="U92" s="111">
        <v>4.9999999999999822</v>
      </c>
      <c r="V92" s="112">
        <v>24.299999999999962</v>
      </c>
      <c r="W92" s="113"/>
      <c r="X92" s="116"/>
      <c r="Y92" s="12"/>
      <c r="Z92" s="208"/>
      <c r="AA92" s="295"/>
      <c r="AB92" s="296"/>
      <c r="AC92" s="12">
        <v>1</v>
      </c>
      <c r="AD92" s="208"/>
      <c r="AE92" s="117">
        <f>M92-J92</f>
        <v>-229.62962962962683</v>
      </c>
      <c r="AF92" s="110">
        <f>M92/J92</f>
        <v>0.88518518518518663</v>
      </c>
      <c r="AG92" s="291"/>
    </row>
    <row r="93" spans="1:33" ht="15.75" customHeight="1">
      <c r="A93" s="301"/>
      <c r="B93" s="163" t="s">
        <v>184</v>
      </c>
      <c r="C93" s="293" t="s">
        <v>211</v>
      </c>
      <c r="D93" s="294"/>
      <c r="E93" s="101">
        <v>57.3</v>
      </c>
      <c r="F93" s="102">
        <v>1437</v>
      </c>
      <c r="G93" s="103">
        <f t="shared" si="29"/>
        <v>82340.099999999991</v>
      </c>
      <c r="H93" s="26"/>
      <c r="I93" s="104">
        <v>21</v>
      </c>
      <c r="J93" s="105">
        <v>2000</v>
      </c>
      <c r="K93" s="106">
        <f t="shared" si="30"/>
        <v>95.238095238095241</v>
      </c>
      <c r="L93" s="107">
        <v>21</v>
      </c>
      <c r="M93" s="105">
        <f>F93/V93*60</f>
        <v>1770.4312114989696</v>
      </c>
      <c r="N93" s="106">
        <f>M93/L93</f>
        <v>84.306248166617593</v>
      </c>
      <c r="O93" s="108">
        <f>L93-I93</f>
        <v>0</v>
      </c>
      <c r="P93" s="109">
        <f>N93-K93</f>
        <v>-10.931847071477648</v>
      </c>
      <c r="Q93" s="110">
        <f>N93/K93</f>
        <v>0.88521560574948466</v>
      </c>
      <c r="R93" s="307"/>
      <c r="S93" s="47">
        <v>0.83701388888888884</v>
      </c>
      <c r="T93" s="48">
        <v>0.87083333333333335</v>
      </c>
      <c r="U93" s="111">
        <v>4.9999999999999822</v>
      </c>
      <c r="V93" s="112">
        <v>48.700000000000102</v>
      </c>
      <c r="W93" s="113"/>
      <c r="X93" s="116"/>
      <c r="Y93" s="12"/>
      <c r="Z93" s="208"/>
      <c r="AA93" s="295"/>
      <c r="AB93" s="296"/>
      <c r="AC93" s="12">
        <v>1</v>
      </c>
      <c r="AD93" s="208"/>
      <c r="AE93" s="117">
        <f>M93-J93</f>
        <v>-229.56878850103044</v>
      </c>
      <c r="AF93" s="110">
        <f>M93/J93</f>
        <v>0.88521560574948477</v>
      </c>
      <c r="AG93" s="291"/>
    </row>
    <row r="94" spans="1:33" ht="15.75" customHeight="1">
      <c r="A94" s="302"/>
      <c r="B94" s="163"/>
      <c r="C94" s="293"/>
      <c r="D94" s="294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307"/>
      <c r="S94" s="47"/>
      <c r="T94" s="48"/>
      <c r="U94" s="111"/>
      <c r="V94" s="112"/>
      <c r="W94" s="113"/>
      <c r="X94" s="116"/>
      <c r="Y94" s="12"/>
      <c r="Z94" s="208"/>
      <c r="AA94" s="295"/>
      <c r="AB94" s="296"/>
      <c r="AC94" s="12"/>
      <c r="AD94" s="208"/>
      <c r="AE94" s="117"/>
      <c r="AF94" s="110"/>
      <c r="AG94" s="291"/>
    </row>
    <row r="95" spans="1:33" ht="15.75" customHeight="1">
      <c r="A95" s="302"/>
      <c r="B95" s="163"/>
      <c r="C95" s="293"/>
      <c r="D95" s="294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07"/>
      <c r="S95" s="47"/>
      <c r="T95" s="48"/>
      <c r="U95" s="111"/>
      <c r="V95" s="112"/>
      <c r="W95" s="113"/>
      <c r="X95" s="116"/>
      <c r="Y95" s="12"/>
      <c r="Z95" s="208"/>
      <c r="AA95" s="295"/>
      <c r="AB95" s="296"/>
      <c r="AC95" s="12"/>
      <c r="AD95" s="208"/>
      <c r="AE95" s="117"/>
      <c r="AF95" s="110"/>
      <c r="AG95" s="291"/>
    </row>
    <row r="96" spans="1:33" ht="15.75" customHeight="1">
      <c r="A96" s="302"/>
      <c r="B96" s="163"/>
      <c r="C96" s="293"/>
      <c r="D96" s="294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307"/>
      <c r="S96" s="119"/>
      <c r="T96" s="120"/>
      <c r="U96" s="111"/>
      <c r="V96" s="112"/>
      <c r="W96" s="120"/>
      <c r="X96" s="191"/>
      <c r="Y96" s="12"/>
      <c r="Z96" s="208"/>
      <c r="AA96" s="295"/>
      <c r="AB96" s="296"/>
      <c r="AC96" s="12"/>
      <c r="AD96" s="208"/>
      <c r="AE96" s="117"/>
      <c r="AF96" s="110"/>
      <c r="AG96" s="291"/>
    </row>
    <row r="97" spans="1:33" ht="15.75" customHeight="1">
      <c r="A97" s="302"/>
      <c r="B97" s="163"/>
      <c r="C97" s="293"/>
      <c r="D97" s="294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07"/>
      <c r="S97" s="119"/>
      <c r="T97" s="120"/>
      <c r="U97" s="111"/>
      <c r="V97" s="112"/>
      <c r="W97" s="120"/>
      <c r="X97" s="191"/>
      <c r="Y97" s="12"/>
      <c r="Z97" s="208"/>
      <c r="AA97" s="295"/>
      <c r="AB97" s="296"/>
      <c r="AC97" s="12"/>
      <c r="AD97" s="208"/>
      <c r="AE97" s="117"/>
      <c r="AF97" s="110"/>
      <c r="AG97" s="291"/>
    </row>
    <row r="98" spans="1:33" ht="15.75" customHeight="1">
      <c r="A98" s="302"/>
      <c r="B98" s="163"/>
      <c r="C98" s="293"/>
      <c r="D98" s="294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07"/>
      <c r="S98" s="119"/>
      <c r="T98" s="120"/>
      <c r="U98" s="111"/>
      <c r="V98" s="112"/>
      <c r="W98" s="120"/>
      <c r="X98" s="191"/>
      <c r="Y98" s="12"/>
      <c r="Z98" s="208"/>
      <c r="AA98" s="295"/>
      <c r="AB98" s="296"/>
      <c r="AC98" s="12"/>
      <c r="AD98" s="208"/>
      <c r="AE98" s="117"/>
      <c r="AF98" s="110"/>
      <c r="AG98" s="291"/>
    </row>
    <row r="99" spans="1:33" ht="15.75" customHeight="1">
      <c r="A99" s="302"/>
      <c r="B99" s="163"/>
      <c r="C99" s="293"/>
      <c r="D99" s="294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07"/>
      <c r="S99" s="119"/>
      <c r="T99" s="120"/>
      <c r="U99" s="111"/>
      <c r="V99" s="112"/>
      <c r="W99" s="120"/>
      <c r="X99" s="191"/>
      <c r="Y99" s="12"/>
      <c r="Z99" s="208"/>
      <c r="AA99" s="295"/>
      <c r="AB99" s="296"/>
      <c r="AC99" s="12"/>
      <c r="AD99" s="208"/>
      <c r="AE99" s="117"/>
      <c r="AF99" s="110"/>
      <c r="AG99" s="291"/>
    </row>
    <row r="100" spans="1:33" ht="15.75" customHeight="1">
      <c r="A100" s="302"/>
      <c r="B100" s="163"/>
      <c r="C100" s="293"/>
      <c r="D100" s="294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07"/>
      <c r="S100" s="119"/>
      <c r="T100" s="120"/>
      <c r="U100" s="111"/>
      <c r="V100" s="112"/>
      <c r="W100" s="120"/>
      <c r="X100" s="191"/>
      <c r="Y100" s="12"/>
      <c r="Z100" s="208"/>
      <c r="AA100" s="295"/>
      <c r="AB100" s="296"/>
      <c r="AC100" s="12"/>
      <c r="AD100" s="208"/>
      <c r="AE100" s="117"/>
      <c r="AF100" s="110"/>
      <c r="AG100" s="291"/>
    </row>
    <row r="101" spans="1:33" ht="15.75" customHeight="1">
      <c r="A101" s="302"/>
      <c r="B101" s="163"/>
      <c r="C101" s="293"/>
      <c r="D101" s="294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07"/>
      <c r="S101" s="119"/>
      <c r="T101" s="120"/>
      <c r="U101" s="111"/>
      <c r="V101" s="112"/>
      <c r="W101" s="120"/>
      <c r="X101" s="191"/>
      <c r="Y101" s="12"/>
      <c r="Z101" s="208"/>
      <c r="AA101" s="295"/>
      <c r="AB101" s="296"/>
      <c r="AC101" s="12"/>
      <c r="AD101" s="208"/>
      <c r="AE101" s="117"/>
      <c r="AF101" s="110"/>
      <c r="AG101" s="291"/>
    </row>
    <row r="102" spans="1:33" ht="15.75" customHeight="1">
      <c r="A102" s="302"/>
      <c r="B102" s="163"/>
      <c r="C102" s="293"/>
      <c r="D102" s="294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07"/>
      <c r="S102" s="119"/>
      <c r="T102" s="120"/>
      <c r="U102" s="111"/>
      <c r="V102" s="112"/>
      <c r="W102" s="120"/>
      <c r="X102" s="191"/>
      <c r="Y102" s="12"/>
      <c r="Z102" s="208"/>
      <c r="AA102" s="295"/>
      <c r="AB102" s="296"/>
      <c r="AC102" s="12"/>
      <c r="AD102" s="208"/>
      <c r="AE102" s="117"/>
      <c r="AF102" s="110"/>
      <c r="AG102" s="291"/>
    </row>
    <row r="103" spans="1:33" ht="15.75" customHeight="1">
      <c r="A103" s="302"/>
      <c r="B103" s="163"/>
      <c r="C103" s="293"/>
      <c r="D103" s="294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07"/>
      <c r="S103" s="119"/>
      <c r="T103" s="120"/>
      <c r="U103" s="111"/>
      <c r="V103" s="112"/>
      <c r="W103" s="120"/>
      <c r="X103" s="191"/>
      <c r="Y103" s="12"/>
      <c r="Z103" s="208"/>
      <c r="AA103" s="295"/>
      <c r="AB103" s="296"/>
      <c r="AC103" s="12"/>
      <c r="AD103" s="208"/>
      <c r="AE103" s="117"/>
      <c r="AF103" s="110"/>
      <c r="AG103" s="291"/>
    </row>
    <row r="104" spans="1:33" ht="15.75" customHeight="1">
      <c r="A104" s="302"/>
      <c r="B104" s="163"/>
      <c r="C104" s="293"/>
      <c r="D104" s="294"/>
      <c r="E104" s="101"/>
      <c r="F104" s="128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07"/>
      <c r="S104" s="119"/>
      <c r="T104" s="120"/>
      <c r="U104" s="111"/>
      <c r="V104" s="112"/>
      <c r="W104" s="120"/>
      <c r="X104" s="191"/>
      <c r="Y104" s="12"/>
      <c r="Z104" s="208"/>
      <c r="AA104" s="295"/>
      <c r="AB104" s="296"/>
      <c r="AC104" s="12"/>
      <c r="AD104" s="208"/>
      <c r="AE104" s="117"/>
      <c r="AF104" s="110"/>
      <c r="AG104" s="291"/>
    </row>
    <row r="105" spans="1:33" ht="15.75" customHeight="1">
      <c r="A105" s="302"/>
      <c r="B105" s="163"/>
      <c r="C105" s="293"/>
      <c r="D105" s="294"/>
      <c r="E105" s="164"/>
      <c r="F105" s="128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07"/>
      <c r="S105" s="119"/>
      <c r="T105" s="120"/>
      <c r="U105" s="130"/>
      <c r="V105" s="131"/>
      <c r="W105" s="126"/>
      <c r="X105" s="127"/>
      <c r="Y105" s="12"/>
      <c r="Z105" s="208"/>
      <c r="AA105" s="295"/>
      <c r="AB105" s="296"/>
      <c r="AC105" s="12"/>
      <c r="AD105" s="208"/>
      <c r="AE105" s="165"/>
      <c r="AF105" s="125"/>
      <c r="AG105" s="291"/>
    </row>
    <row r="106" spans="1:33" ht="15.75" customHeight="1" thickBot="1">
      <c r="A106" s="303"/>
      <c r="B106" s="133" t="s">
        <v>117</v>
      </c>
      <c r="C106" s="297"/>
      <c r="D106" s="297"/>
      <c r="E106" s="134"/>
      <c r="F106" s="167"/>
      <c r="G106" s="135"/>
      <c r="H106" s="69"/>
      <c r="I106" s="136">
        <f t="shared" ref="I106:J106" si="31">AVERAGE(I90:I105)</f>
        <v>19.25</v>
      </c>
      <c r="J106" s="137">
        <f t="shared" si="31"/>
        <v>1950</v>
      </c>
      <c r="K106" s="138">
        <f t="shared" ref="K106" si="32">J106/I106</f>
        <v>101.2987012987013</v>
      </c>
      <c r="L106" s="136">
        <f t="shared" ref="L106:M106" si="33">AVERAGE(L90:L105)</f>
        <v>19.25</v>
      </c>
      <c r="M106" s="137">
        <f t="shared" si="33"/>
        <v>1728.2782246177856</v>
      </c>
      <c r="N106" s="138">
        <f>M106/L106</f>
        <v>89.780686993131724</v>
      </c>
      <c r="O106" s="139">
        <f>L106-I106</f>
        <v>0</v>
      </c>
      <c r="P106" s="140">
        <f>N106-K106</f>
        <v>-11.518014305569579</v>
      </c>
      <c r="Q106" s="141">
        <f>N106/K106</f>
        <v>0.88629652544501825</v>
      </c>
      <c r="R106" s="308"/>
      <c r="S106" s="142">
        <f>S90</f>
        <v>0.70865740740740746</v>
      </c>
      <c r="T106" s="143">
        <f>INDEX(T90:T105,COUNTA(T90:T105))</f>
        <v>0.87083333333333335</v>
      </c>
      <c r="U106" s="144"/>
      <c r="V106" s="166"/>
      <c r="W106" s="167"/>
      <c r="X106" s="138"/>
      <c r="Y106" s="181">
        <f t="shared" ref="Y106:Z106" si="34">SUM(Y90:Y105)</f>
        <v>0</v>
      </c>
      <c r="Z106" s="182">
        <f t="shared" si="34"/>
        <v>0</v>
      </c>
      <c r="AA106" s="298"/>
      <c r="AB106" s="299"/>
      <c r="AC106" s="181">
        <f t="shared" ref="AC106:AD106" si="35">SUM(AC90:AC105)</f>
        <v>5</v>
      </c>
      <c r="AD106" s="182">
        <f t="shared" si="35"/>
        <v>0</v>
      </c>
      <c r="AE106" s="168">
        <f>M106-J106</f>
        <v>-221.72177538221445</v>
      </c>
      <c r="AF106" s="141">
        <f>M106/J106</f>
        <v>0.88629652544501825</v>
      </c>
      <c r="AG106" s="292"/>
    </row>
    <row r="107" spans="1:33" ht="15.75" customHeight="1">
      <c r="A107" s="311" t="s">
        <v>229</v>
      </c>
      <c r="B107" s="146" t="s">
        <v>184</v>
      </c>
      <c r="C107" s="304" t="s">
        <v>212</v>
      </c>
      <c r="D107" s="305"/>
      <c r="E107" s="147">
        <v>56.79</v>
      </c>
      <c r="F107" s="97">
        <v>1865</v>
      </c>
      <c r="G107" s="148">
        <f t="shared" ref="G107:G110" si="36">E107*F107</f>
        <v>105913.34999999999</v>
      </c>
      <c r="H107" s="149"/>
      <c r="I107" s="150">
        <v>23</v>
      </c>
      <c r="J107" s="151">
        <v>2000</v>
      </c>
      <c r="K107" s="152">
        <f>J107/I107</f>
        <v>86.956521739130437</v>
      </c>
      <c r="L107" s="153">
        <v>23</v>
      </c>
      <c r="M107" s="151">
        <f>F107/V107*60</f>
        <v>1771.9714964370557</v>
      </c>
      <c r="N107" s="152">
        <f>M107/L107</f>
        <v>77.042238975524157</v>
      </c>
      <c r="O107" s="154">
        <f>L107-I107</f>
        <v>0</v>
      </c>
      <c r="P107" s="155">
        <f>N107-K107</f>
        <v>-9.9142827636062805</v>
      </c>
      <c r="Q107" s="156">
        <f>N107/K107</f>
        <v>0.88598574821852782</v>
      </c>
      <c r="R107" s="306">
        <f>Q123</f>
        <v>0.88567871077102189</v>
      </c>
      <c r="S107" s="157">
        <v>0.70833333333333337</v>
      </c>
      <c r="T107" s="158">
        <v>0.75218750000000001</v>
      </c>
      <c r="U107" s="159"/>
      <c r="V107" s="160">
        <v>63.149999999999963</v>
      </c>
      <c r="W107" s="158"/>
      <c r="X107" s="169"/>
      <c r="Y107" s="206"/>
      <c r="Z107" s="207"/>
      <c r="AA107" s="309"/>
      <c r="AB107" s="310"/>
      <c r="AC107" s="206">
        <v>1</v>
      </c>
      <c r="AD107" s="207"/>
      <c r="AE107" s="115">
        <f>M107-J107</f>
        <v>-228.02850356294425</v>
      </c>
      <c r="AF107" s="156">
        <f>M107/J107</f>
        <v>0.88598574821852782</v>
      </c>
      <c r="AG107" s="290">
        <f>AF123</f>
        <v>0.88567871077102189</v>
      </c>
    </row>
    <row r="108" spans="1:33" ht="15.75" customHeight="1">
      <c r="A108" s="312"/>
      <c r="B108" s="163" t="s">
        <v>184</v>
      </c>
      <c r="C108" s="293" t="s">
        <v>213</v>
      </c>
      <c r="D108" s="294"/>
      <c r="E108" s="101">
        <v>56.87</v>
      </c>
      <c r="F108" s="102">
        <v>1388</v>
      </c>
      <c r="G108" s="103">
        <f t="shared" si="36"/>
        <v>78935.56</v>
      </c>
      <c r="H108" s="26"/>
      <c r="I108" s="104">
        <v>23</v>
      </c>
      <c r="J108" s="105">
        <v>2000</v>
      </c>
      <c r="K108" s="106">
        <f t="shared" ref="K108:K110" si="37">J108/I108</f>
        <v>86.956521739130437</v>
      </c>
      <c r="L108" s="107">
        <v>23</v>
      </c>
      <c r="M108" s="105">
        <f>F108/V108*60</f>
        <v>1772.5434551259295</v>
      </c>
      <c r="N108" s="106">
        <f>M108/L108</f>
        <v>77.067106744605638</v>
      </c>
      <c r="O108" s="108">
        <f>L108-I108</f>
        <v>0</v>
      </c>
      <c r="P108" s="109">
        <f>N108-K108</f>
        <v>-9.8894149945247989</v>
      </c>
      <c r="Q108" s="110">
        <f>N108/K108</f>
        <v>0.8862717275629648</v>
      </c>
      <c r="R108" s="307"/>
      <c r="S108" s="47">
        <v>0.75556712962962957</v>
      </c>
      <c r="T108" s="48">
        <v>0.78819444444444442</v>
      </c>
      <c r="U108" s="111">
        <v>4.8666666666665748</v>
      </c>
      <c r="V108" s="112">
        <v>46.983333333333377</v>
      </c>
      <c r="W108" s="113"/>
      <c r="X108" s="116"/>
      <c r="Y108" s="12"/>
      <c r="Z108" s="208"/>
      <c r="AA108" s="295"/>
      <c r="AB108" s="296"/>
      <c r="AC108" s="12">
        <v>1</v>
      </c>
      <c r="AD108" s="208"/>
      <c r="AE108" s="117">
        <f>M108-J108</f>
        <v>-227.45654487407046</v>
      </c>
      <c r="AF108" s="110">
        <f>M108/J108</f>
        <v>0.8862717275629648</v>
      </c>
      <c r="AG108" s="291"/>
    </row>
    <row r="109" spans="1:33" ht="15.75" customHeight="1">
      <c r="A109" s="312"/>
      <c r="B109" s="163" t="s">
        <v>184</v>
      </c>
      <c r="C109" s="293" t="s">
        <v>214</v>
      </c>
      <c r="D109" s="294"/>
      <c r="E109" s="101">
        <v>47.6</v>
      </c>
      <c r="F109" s="102">
        <v>1706</v>
      </c>
      <c r="G109" s="103">
        <f t="shared" si="36"/>
        <v>81205.600000000006</v>
      </c>
      <c r="H109" s="26"/>
      <c r="I109" s="104">
        <v>23</v>
      </c>
      <c r="J109" s="105">
        <v>2000</v>
      </c>
      <c r="K109" s="106">
        <f t="shared" si="37"/>
        <v>86.956521739130437</v>
      </c>
      <c r="L109" s="107">
        <v>23</v>
      </c>
      <c r="M109" s="105">
        <f>F109/V109*60</f>
        <v>1768.8940092165888</v>
      </c>
      <c r="N109" s="106">
        <f>M109/L109</f>
        <v>76.908435183329942</v>
      </c>
      <c r="O109" s="108">
        <f>L109-I109</f>
        <v>0</v>
      </c>
      <c r="P109" s="109">
        <f>N109-K109</f>
        <v>-10.048086555800495</v>
      </c>
      <c r="Q109" s="110">
        <f>N109/K109</f>
        <v>0.88444700460829428</v>
      </c>
      <c r="R109" s="307"/>
      <c r="S109" s="47">
        <v>0.79175925925925927</v>
      </c>
      <c r="T109" s="48">
        <v>0.83194444444444449</v>
      </c>
      <c r="U109" s="111">
        <v>5.1333333333333897</v>
      </c>
      <c r="V109" s="112">
        <v>57.866666666666703</v>
      </c>
      <c r="W109" s="113"/>
      <c r="X109" s="116"/>
      <c r="Y109" s="12"/>
      <c r="Z109" s="208"/>
      <c r="AA109" s="295"/>
      <c r="AB109" s="296"/>
      <c r="AC109" s="12">
        <v>1</v>
      </c>
      <c r="AD109" s="208"/>
      <c r="AE109" s="117">
        <f>M109-J109</f>
        <v>-231.10599078341124</v>
      </c>
      <c r="AF109" s="110">
        <f>M109/J109</f>
        <v>0.8844470046082944</v>
      </c>
      <c r="AG109" s="291"/>
    </row>
    <row r="110" spans="1:33" ht="15.75" customHeight="1">
      <c r="A110" s="312"/>
      <c r="B110" s="163" t="s">
        <v>184</v>
      </c>
      <c r="C110" s="293" t="s">
        <v>216</v>
      </c>
      <c r="D110" s="294"/>
      <c r="E110" s="101">
        <v>54.09</v>
      </c>
      <c r="F110" s="102">
        <v>2565</v>
      </c>
      <c r="G110" s="103">
        <f t="shared" si="36"/>
        <v>138740.85</v>
      </c>
      <c r="H110" s="26"/>
      <c r="I110" s="104">
        <v>19</v>
      </c>
      <c r="J110" s="105">
        <v>2000</v>
      </c>
      <c r="K110" s="106">
        <f t="shared" si="37"/>
        <v>105.26315789473684</v>
      </c>
      <c r="L110" s="107">
        <v>19</v>
      </c>
      <c r="M110" s="105">
        <f>F110/V110*60</f>
        <v>1772.0207253886012</v>
      </c>
      <c r="N110" s="106">
        <f>M110/L110</f>
        <v>93.264248704663217</v>
      </c>
      <c r="O110" s="108">
        <f>L110-I110</f>
        <v>0</v>
      </c>
      <c r="P110" s="109">
        <f>N110-K110</f>
        <v>-11.998909190073618</v>
      </c>
      <c r="Q110" s="110">
        <f>N110/K110</f>
        <v>0.88601036269430067</v>
      </c>
      <c r="R110" s="307"/>
      <c r="S110" s="47">
        <v>0.83552083333333338</v>
      </c>
      <c r="T110" s="48">
        <v>0.89583333333333337</v>
      </c>
      <c r="U110" s="111">
        <v>5.1500000000000057</v>
      </c>
      <c r="V110" s="112">
        <v>86.85</v>
      </c>
      <c r="W110" s="113"/>
      <c r="X110" s="116"/>
      <c r="Y110" s="12"/>
      <c r="Z110" s="208"/>
      <c r="AA110" s="295"/>
      <c r="AB110" s="296"/>
      <c r="AC110" s="12">
        <v>2</v>
      </c>
      <c r="AD110" s="208"/>
      <c r="AE110" s="117">
        <f>M110-J110</f>
        <v>-227.97927461139875</v>
      </c>
      <c r="AF110" s="110">
        <f>M110/J110</f>
        <v>0.88601036269430067</v>
      </c>
      <c r="AG110" s="291"/>
    </row>
    <row r="111" spans="1:33" ht="15.75" customHeight="1">
      <c r="A111" s="312"/>
      <c r="B111" s="163"/>
      <c r="C111" s="293"/>
      <c r="D111" s="294"/>
      <c r="E111" s="101"/>
      <c r="F111" s="102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307"/>
      <c r="S111" s="47"/>
      <c r="T111" s="48"/>
      <c r="U111" s="111"/>
      <c r="V111" s="112"/>
      <c r="W111" s="113"/>
      <c r="X111" s="116"/>
      <c r="Y111" s="12"/>
      <c r="Z111" s="208"/>
      <c r="AA111" s="295"/>
      <c r="AB111" s="296"/>
      <c r="AC111" s="12"/>
      <c r="AD111" s="208"/>
      <c r="AE111" s="117"/>
      <c r="AF111" s="110"/>
      <c r="AG111" s="291"/>
    </row>
    <row r="112" spans="1:33" ht="15.75" customHeight="1">
      <c r="A112" s="312"/>
      <c r="B112" s="163"/>
      <c r="C112" s="293"/>
      <c r="D112" s="294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07"/>
      <c r="S112" s="47"/>
      <c r="T112" s="48"/>
      <c r="U112" s="111"/>
      <c r="V112" s="112"/>
      <c r="W112" s="113"/>
      <c r="X112" s="116"/>
      <c r="Y112" s="12"/>
      <c r="Z112" s="208"/>
      <c r="AA112" s="295"/>
      <c r="AB112" s="296"/>
      <c r="AC112" s="12"/>
      <c r="AD112" s="208"/>
      <c r="AE112" s="117"/>
      <c r="AF112" s="110"/>
      <c r="AG112" s="291"/>
    </row>
    <row r="113" spans="1:33" ht="15.75" customHeight="1">
      <c r="A113" s="312"/>
      <c r="B113" s="163"/>
      <c r="C113" s="293"/>
      <c r="D113" s="294"/>
      <c r="E113" s="101"/>
      <c r="F113" s="102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307"/>
      <c r="S113" s="119"/>
      <c r="T113" s="120"/>
      <c r="U113" s="111"/>
      <c r="V113" s="112"/>
      <c r="W113" s="120"/>
      <c r="X113" s="191"/>
      <c r="Y113" s="12"/>
      <c r="Z113" s="208"/>
      <c r="AA113" s="295"/>
      <c r="AB113" s="296"/>
      <c r="AC113" s="12"/>
      <c r="AD113" s="208"/>
      <c r="AE113" s="117"/>
      <c r="AF113" s="110"/>
      <c r="AG113" s="291"/>
    </row>
    <row r="114" spans="1:33" ht="15.75" customHeight="1">
      <c r="A114" s="312"/>
      <c r="B114" s="163"/>
      <c r="C114" s="293"/>
      <c r="D114" s="294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07"/>
      <c r="S114" s="119"/>
      <c r="T114" s="120"/>
      <c r="U114" s="111"/>
      <c r="V114" s="112"/>
      <c r="W114" s="120"/>
      <c r="X114" s="191"/>
      <c r="Y114" s="12"/>
      <c r="Z114" s="208"/>
      <c r="AA114" s="295"/>
      <c r="AB114" s="296"/>
      <c r="AC114" s="12"/>
      <c r="AD114" s="208"/>
      <c r="AE114" s="117"/>
      <c r="AF114" s="110"/>
      <c r="AG114" s="291"/>
    </row>
    <row r="115" spans="1:33" ht="15.75" customHeight="1">
      <c r="A115" s="312"/>
      <c r="B115" s="163"/>
      <c r="C115" s="293"/>
      <c r="D115" s="294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07"/>
      <c r="S115" s="119"/>
      <c r="T115" s="120"/>
      <c r="U115" s="111"/>
      <c r="V115" s="112"/>
      <c r="W115" s="120"/>
      <c r="X115" s="191"/>
      <c r="Y115" s="12"/>
      <c r="Z115" s="208"/>
      <c r="AA115" s="295"/>
      <c r="AB115" s="296"/>
      <c r="AC115" s="12"/>
      <c r="AD115" s="208"/>
      <c r="AE115" s="117"/>
      <c r="AF115" s="110"/>
      <c r="AG115" s="291"/>
    </row>
    <row r="116" spans="1:33" ht="15.75" customHeight="1">
      <c r="A116" s="312"/>
      <c r="B116" s="163"/>
      <c r="C116" s="293"/>
      <c r="D116" s="294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07"/>
      <c r="S116" s="119"/>
      <c r="T116" s="120"/>
      <c r="U116" s="111"/>
      <c r="V116" s="112"/>
      <c r="W116" s="120"/>
      <c r="X116" s="191"/>
      <c r="Y116" s="12"/>
      <c r="Z116" s="208"/>
      <c r="AA116" s="295"/>
      <c r="AB116" s="296"/>
      <c r="AC116" s="12"/>
      <c r="AD116" s="208"/>
      <c r="AE116" s="117"/>
      <c r="AF116" s="110"/>
      <c r="AG116" s="291"/>
    </row>
    <row r="117" spans="1:33" ht="15.75" customHeight="1">
      <c r="A117" s="312"/>
      <c r="B117" s="163"/>
      <c r="C117" s="293"/>
      <c r="D117" s="294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07"/>
      <c r="S117" s="119"/>
      <c r="T117" s="120"/>
      <c r="U117" s="111"/>
      <c r="V117" s="112"/>
      <c r="W117" s="120"/>
      <c r="X117" s="191"/>
      <c r="Y117" s="12"/>
      <c r="Z117" s="208"/>
      <c r="AA117" s="295"/>
      <c r="AB117" s="296"/>
      <c r="AC117" s="12"/>
      <c r="AD117" s="208"/>
      <c r="AE117" s="117"/>
      <c r="AF117" s="110"/>
      <c r="AG117" s="291"/>
    </row>
    <row r="118" spans="1:33" ht="15.75" customHeight="1">
      <c r="A118" s="312"/>
      <c r="B118" s="163"/>
      <c r="C118" s="293"/>
      <c r="D118" s="294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07"/>
      <c r="S118" s="119"/>
      <c r="T118" s="120"/>
      <c r="U118" s="111"/>
      <c r="V118" s="112"/>
      <c r="W118" s="120"/>
      <c r="X118" s="191"/>
      <c r="Y118" s="12"/>
      <c r="Z118" s="208"/>
      <c r="AA118" s="295"/>
      <c r="AB118" s="296"/>
      <c r="AC118" s="12"/>
      <c r="AD118" s="208"/>
      <c r="AE118" s="117"/>
      <c r="AF118" s="110"/>
      <c r="AG118" s="291"/>
    </row>
    <row r="119" spans="1:33" ht="15.75" customHeight="1">
      <c r="A119" s="312"/>
      <c r="B119" s="163"/>
      <c r="C119" s="293"/>
      <c r="D119" s="294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07"/>
      <c r="S119" s="119"/>
      <c r="T119" s="120"/>
      <c r="U119" s="111"/>
      <c r="V119" s="112"/>
      <c r="W119" s="120"/>
      <c r="X119" s="191"/>
      <c r="Y119" s="12"/>
      <c r="Z119" s="208"/>
      <c r="AA119" s="295"/>
      <c r="AB119" s="296"/>
      <c r="AC119" s="12"/>
      <c r="AD119" s="208"/>
      <c r="AE119" s="117"/>
      <c r="AF119" s="110"/>
      <c r="AG119" s="291"/>
    </row>
    <row r="120" spans="1:33" ht="15.75" customHeight="1">
      <c r="A120" s="312"/>
      <c r="B120" s="163"/>
      <c r="C120" s="293"/>
      <c r="D120" s="294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07"/>
      <c r="S120" s="119"/>
      <c r="T120" s="120"/>
      <c r="U120" s="111"/>
      <c r="V120" s="112"/>
      <c r="W120" s="120"/>
      <c r="X120" s="191"/>
      <c r="Y120" s="12"/>
      <c r="Z120" s="208"/>
      <c r="AA120" s="295"/>
      <c r="AB120" s="296"/>
      <c r="AC120" s="12"/>
      <c r="AD120" s="208"/>
      <c r="AE120" s="117"/>
      <c r="AF120" s="110"/>
      <c r="AG120" s="291"/>
    </row>
    <row r="121" spans="1:33" ht="15.75" customHeight="1">
      <c r="A121" s="312"/>
      <c r="B121" s="163"/>
      <c r="C121" s="293"/>
      <c r="D121" s="294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07"/>
      <c r="S121" s="119"/>
      <c r="T121" s="120"/>
      <c r="U121" s="111"/>
      <c r="V121" s="112"/>
      <c r="W121" s="120"/>
      <c r="X121" s="191"/>
      <c r="Y121" s="12"/>
      <c r="Z121" s="208"/>
      <c r="AA121" s="295"/>
      <c r="AB121" s="296"/>
      <c r="AC121" s="12"/>
      <c r="AD121" s="208"/>
      <c r="AE121" s="117"/>
      <c r="AF121" s="110"/>
      <c r="AG121" s="291"/>
    </row>
    <row r="122" spans="1:33" ht="15.75" customHeight="1">
      <c r="A122" s="312"/>
      <c r="B122" s="163"/>
      <c r="C122" s="293"/>
      <c r="D122" s="294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07"/>
      <c r="S122" s="119"/>
      <c r="T122" s="120"/>
      <c r="U122" s="130"/>
      <c r="V122" s="131"/>
      <c r="W122" s="126"/>
      <c r="X122" s="127"/>
      <c r="Y122" s="12"/>
      <c r="Z122" s="208"/>
      <c r="AA122" s="295"/>
      <c r="AB122" s="296"/>
      <c r="AC122" s="12"/>
      <c r="AD122" s="208"/>
      <c r="AE122" s="165"/>
      <c r="AF122" s="125"/>
      <c r="AG122" s="291"/>
    </row>
    <row r="123" spans="1:33" ht="15.75" customHeight="1" thickBot="1">
      <c r="A123" s="313"/>
      <c r="B123" s="133" t="s">
        <v>117</v>
      </c>
      <c r="C123" s="297"/>
      <c r="D123" s="297"/>
      <c r="E123" s="134"/>
      <c r="F123" s="167"/>
      <c r="G123" s="135"/>
      <c r="H123" s="69"/>
      <c r="I123" s="136">
        <f t="shared" ref="I123:J123" si="38">AVERAGE(I107:I122)</f>
        <v>22</v>
      </c>
      <c r="J123" s="137">
        <f t="shared" si="38"/>
        <v>2000</v>
      </c>
      <c r="K123" s="138">
        <f t="shared" ref="K123" si="39">J123/I123</f>
        <v>90.909090909090907</v>
      </c>
      <c r="L123" s="136">
        <f t="shared" ref="L123:M123" si="40">AVERAGE(L107:L122)</f>
        <v>22</v>
      </c>
      <c r="M123" s="137">
        <f t="shared" si="40"/>
        <v>1771.3574215420438</v>
      </c>
      <c r="N123" s="138">
        <f>M123/L123</f>
        <v>80.516246433729265</v>
      </c>
      <c r="O123" s="139">
        <f>L123-I123</f>
        <v>0</v>
      </c>
      <c r="P123" s="140">
        <f>N123-K123</f>
        <v>-10.392844475361642</v>
      </c>
      <c r="Q123" s="141">
        <f>N123/K123</f>
        <v>0.88567871077102189</v>
      </c>
      <c r="R123" s="308"/>
      <c r="S123" s="142">
        <f>S107</f>
        <v>0.70833333333333337</v>
      </c>
      <c r="T123" s="143">
        <f>INDEX(T107:T122,COUNTA(T107:T122))</f>
        <v>0.89583333333333337</v>
      </c>
      <c r="U123" s="144"/>
      <c r="V123" s="166"/>
      <c r="W123" s="167"/>
      <c r="X123" s="138"/>
      <c r="Y123" s="181">
        <f t="shared" ref="Y123:Z123" si="41">SUM(Y107:Y122)</f>
        <v>0</v>
      </c>
      <c r="Z123" s="182">
        <f t="shared" si="41"/>
        <v>0</v>
      </c>
      <c r="AA123" s="298"/>
      <c r="AB123" s="299"/>
      <c r="AC123" s="181">
        <f t="shared" ref="AC123:AD123" si="42">SUM(AC107:AC122)</f>
        <v>5</v>
      </c>
      <c r="AD123" s="182">
        <f t="shared" si="42"/>
        <v>0</v>
      </c>
      <c r="AE123" s="168">
        <f>M123-J123</f>
        <v>-228.64257845795623</v>
      </c>
      <c r="AF123" s="141">
        <f>M123/J123</f>
        <v>0.88567871077102189</v>
      </c>
      <c r="AG123" s="292"/>
    </row>
    <row r="125" spans="1:33">
      <c r="AA125" s="289" t="s">
        <v>161</v>
      </c>
      <c r="AB125" s="289"/>
    </row>
    <row r="126" spans="1:33">
      <c r="AA126" s="289" t="s">
        <v>162</v>
      </c>
      <c r="AB126" s="289"/>
    </row>
    <row r="127" spans="1:33">
      <c r="AA127" s="289" t="s">
        <v>163</v>
      </c>
      <c r="AB127" s="289"/>
    </row>
    <row r="128" spans="1:33">
      <c r="AA128" s="289" t="s">
        <v>164</v>
      </c>
      <c r="AB128" s="289"/>
    </row>
    <row r="129" spans="27:28">
      <c r="AA129" s="289" t="s">
        <v>165</v>
      </c>
      <c r="AB129" s="289"/>
    </row>
    <row r="130" spans="27:28">
      <c r="AA130" s="289" t="s">
        <v>166</v>
      </c>
      <c r="AB130" s="289"/>
    </row>
    <row r="131" spans="27:28">
      <c r="AA131" s="289" t="s">
        <v>167</v>
      </c>
      <c r="AB131" s="289"/>
    </row>
    <row r="132" spans="27:28">
      <c r="AA132" s="289" t="s">
        <v>168</v>
      </c>
      <c r="AB132" s="289"/>
    </row>
    <row r="133" spans="27:28">
      <c r="AA133" s="289" t="s">
        <v>169</v>
      </c>
      <c r="AB133" s="289"/>
    </row>
    <row r="134" spans="27:28">
      <c r="AA134" s="289" t="s">
        <v>170</v>
      </c>
      <c r="AB134" s="289"/>
    </row>
    <row r="135" spans="27:28">
      <c r="AA135" s="289" t="s">
        <v>171</v>
      </c>
      <c r="AB135" s="289"/>
    </row>
    <row r="136" spans="27:28">
      <c r="AA136" s="289" t="s">
        <v>172</v>
      </c>
      <c r="AB136" s="289"/>
    </row>
    <row r="137" spans="27:28">
      <c r="AA137" s="289" t="s">
        <v>173</v>
      </c>
      <c r="AB137" s="289"/>
    </row>
  </sheetData>
  <mergeCells count="306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AA114:AB114"/>
    <mergeCell ref="C115:D115"/>
    <mergeCell ref="AA115:AB115"/>
    <mergeCell ref="C116:D116"/>
    <mergeCell ref="AA116:AB116"/>
    <mergeCell ref="C117:D117"/>
    <mergeCell ref="AA117:AB117"/>
    <mergeCell ref="C97:D97"/>
    <mergeCell ref="AA97:AB97"/>
    <mergeCell ref="C98:D98"/>
    <mergeCell ref="AA98:AB98"/>
    <mergeCell ref="C99:D99"/>
    <mergeCell ref="AA99:AB99"/>
    <mergeCell ref="AA93:AB9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21:D121"/>
    <mergeCell ref="AA121:AB121"/>
    <mergeCell ref="C122:D122"/>
    <mergeCell ref="AA122:AB122"/>
    <mergeCell ref="C123:D123"/>
    <mergeCell ref="AA123:AB123"/>
    <mergeCell ref="C118:D118"/>
    <mergeCell ref="AA118:AB118"/>
    <mergeCell ref="C119:D119"/>
    <mergeCell ref="AA119:AB119"/>
    <mergeCell ref="C120:D120"/>
    <mergeCell ref="AA120:AB120"/>
    <mergeCell ref="AA137:AB137"/>
    <mergeCell ref="AA131:AB131"/>
    <mergeCell ref="AA132:AB132"/>
    <mergeCell ref="AA133:AB133"/>
    <mergeCell ref="AA134:AB134"/>
    <mergeCell ref="AA135:AB135"/>
    <mergeCell ref="AA136:AB136"/>
    <mergeCell ref="AA125:AB125"/>
    <mergeCell ref="AA126:AB126"/>
    <mergeCell ref="AA127:AB127"/>
    <mergeCell ref="AA128:AB128"/>
    <mergeCell ref="AA129:AB129"/>
    <mergeCell ref="AA130:AB130"/>
  </mergeCells>
  <phoneticPr fontId="5" type="noConversion"/>
  <conditionalFormatting sqref="O5:O123">
    <cfRule type="cellIs" dxfId="79" priority="2" operator="greaterThan">
      <formula>0</formula>
    </cfRule>
  </conditionalFormatting>
  <conditionalFormatting sqref="P5:P123 AE5:AE123">
    <cfRule type="cellIs" dxfId="78" priority="5" operator="lessThan">
      <formula>0</formula>
    </cfRule>
  </conditionalFormatting>
  <conditionalFormatting sqref="Q5:Q123 AF5:AF123">
    <cfRule type="cellIs" dxfId="77" priority="3" operator="greaterThan">
      <formula>1</formula>
    </cfRule>
    <cfRule type="cellIs" dxfId="76" priority="4" operator="lessThan">
      <formula>0.8</formula>
    </cfRule>
  </conditionalFormatting>
  <conditionalFormatting sqref="AG5 R5:R123">
    <cfRule type="cellIs" dxfId="75" priority="6" operator="lessThan">
      <formula>0.8</formula>
    </cfRule>
  </conditionalFormatting>
  <conditionalFormatting sqref="AG22">
    <cfRule type="cellIs" dxfId="74" priority="10" operator="lessThan">
      <formula>0.8</formula>
    </cfRule>
  </conditionalFormatting>
  <conditionalFormatting sqref="AG37">
    <cfRule type="cellIs" dxfId="73" priority="9" operator="lessThan">
      <formula>0.8</formula>
    </cfRule>
  </conditionalFormatting>
  <conditionalFormatting sqref="AG39:AG74">
    <cfRule type="cellIs" dxfId="72" priority="7" operator="lessThan">
      <formula>0.8</formula>
    </cfRule>
  </conditionalFormatting>
  <conditionalFormatting sqref="AG80:AG88">
    <cfRule type="cellIs" dxfId="71" priority="8" operator="lessThan">
      <formula>0.8</formula>
    </cfRule>
  </conditionalFormatting>
  <conditionalFormatting sqref="AG90:AG123">
    <cfRule type="cellIs" dxfId="70" priority="1" operator="lessThan">
      <formula>0.8</formula>
    </cfRule>
  </conditionalFormatting>
  <dataValidations count="1">
    <dataValidation type="list" allowBlank="1" showInputMessage="1" showErrorMessage="1" sqref="AA5:AB123" xr:uid="{A8E0D3CA-EAEC-4BA5-BBF5-D22F59905118}">
      <formula1>$AA$125:$AA$137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20387-56CE-49D2-95D9-655815728DEC}">
  <sheetPr>
    <tabColor theme="8" tint="0.59999389629810485"/>
  </sheetPr>
  <dimension ref="B1:AR42"/>
  <sheetViews>
    <sheetView zoomScale="70" zoomScaleNormal="70" workbookViewId="0">
      <selection activeCell="R22" sqref="R22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6" t="s">
        <v>0</v>
      </c>
      <c r="C1" s="276"/>
      <c r="D1" s="276"/>
      <c r="E1" s="276"/>
      <c r="F1" s="276"/>
      <c r="G1" s="276"/>
      <c r="H1" s="276"/>
      <c r="I1" s="276"/>
      <c r="J1" s="276"/>
      <c r="K1" s="1"/>
      <c r="L1" s="1"/>
      <c r="M1" s="1"/>
      <c r="N1" s="1"/>
      <c r="O1" s="1"/>
      <c r="P1" s="1"/>
    </row>
    <row r="2" spans="2:34" ht="27.75" customHeight="1">
      <c r="B2" s="277"/>
      <c r="C2" s="277"/>
      <c r="D2" s="277"/>
      <c r="E2" s="277"/>
      <c r="F2" s="277"/>
      <c r="G2" s="277"/>
      <c r="H2" s="277"/>
      <c r="I2" s="277"/>
      <c r="J2" s="277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8" t="s">
        <v>228</v>
      </c>
      <c r="D3" s="279"/>
      <c r="E3" s="3" t="s">
        <v>2</v>
      </c>
      <c r="F3" s="280">
        <f>'0103(18度C)'!D1+'0103(4度C)'!D1</f>
        <v>134835</v>
      </c>
      <c r="G3" s="281"/>
      <c r="H3" s="3" t="s">
        <v>3</v>
      </c>
      <c r="I3" s="282">
        <f>'0103(18度C)'!F1+'0103(4度C)'!F1</f>
        <v>4182799.1700000009</v>
      </c>
      <c r="J3" s="283"/>
      <c r="K3" s="4"/>
      <c r="L3" s="5"/>
      <c r="M3" s="1"/>
      <c r="N3" s="1"/>
      <c r="O3" s="1"/>
      <c r="P3" s="1"/>
    </row>
    <row r="4" spans="2:34" ht="28.5" customHeight="1">
      <c r="B4" s="284" t="s">
        <v>4</v>
      </c>
      <c r="C4" s="264" t="s">
        <v>5</v>
      </c>
      <c r="D4" s="265"/>
      <c r="E4" s="287" t="s">
        <v>6</v>
      </c>
      <c r="F4" s="288"/>
      <c r="G4" s="287" t="s">
        <v>7</v>
      </c>
      <c r="H4" s="288"/>
      <c r="I4" s="287" t="s">
        <v>8</v>
      </c>
      <c r="J4" s="288"/>
      <c r="K4" s="260" t="s">
        <v>9</v>
      </c>
      <c r="L4" s="261"/>
      <c r="M4" s="260" t="s">
        <v>10</v>
      </c>
      <c r="N4" s="261"/>
      <c r="O4" s="262" t="s">
        <v>11</v>
      </c>
      <c r="P4" s="263"/>
      <c r="Q4" s="263" t="s">
        <v>12</v>
      </c>
      <c r="R4" s="263"/>
    </row>
    <row r="5" spans="2:34" ht="28.5" customHeight="1">
      <c r="B5" s="285"/>
      <c r="C5" s="264" t="s">
        <v>13</v>
      </c>
      <c r="D5" s="265"/>
      <c r="E5" s="266" t="s">
        <v>14</v>
      </c>
      <c r="F5" s="267"/>
      <c r="G5" s="268" t="s">
        <v>15</v>
      </c>
      <c r="H5" s="269"/>
      <c r="I5" s="270" t="s">
        <v>16</v>
      </c>
      <c r="J5" s="271"/>
      <c r="K5" s="272" t="s">
        <v>17</v>
      </c>
      <c r="L5" s="273"/>
      <c r="M5" s="274" t="s">
        <v>18</v>
      </c>
      <c r="N5" s="275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5"/>
      <c r="C6" s="264" t="s">
        <v>22</v>
      </c>
      <c r="D6" s="265"/>
      <c r="E6" s="256">
        <f>AVERAGE(D14:O14,D32:X32)</f>
        <v>523.99059590897377</v>
      </c>
      <c r="F6" s="257" t="e">
        <f>AVERAGE(#REF!,D14:K14)</f>
        <v>#REF!</v>
      </c>
      <c r="G6" s="258">
        <f>AVERAGE(D14:K14)</f>
        <v>222.21634175208237</v>
      </c>
      <c r="H6" s="259"/>
      <c r="I6" s="258">
        <f>AVERAGE(L14:O14)</f>
        <v>96.103896103896105</v>
      </c>
      <c r="J6" s="259"/>
      <c r="K6" s="258">
        <f>AVERAGE(D32:O32)</f>
        <v>703.4</v>
      </c>
      <c r="L6" s="259"/>
      <c r="M6" s="258">
        <f>AVERAGE(P32:X32)</f>
        <v>757.15527506549176</v>
      </c>
      <c r="N6" s="259"/>
      <c r="O6" s="390">
        <f>'0103(4度C)'!Y2</f>
        <v>0</v>
      </c>
      <c r="P6" s="392">
        <f>'0103(4度C)'!Z2</f>
        <v>0</v>
      </c>
      <c r="Q6" s="391">
        <f>'0103(4度C)'!AC2</f>
        <v>39</v>
      </c>
      <c r="R6" s="392">
        <f>'0103(4度C)'!AD2</f>
        <v>0</v>
      </c>
    </row>
    <row r="7" spans="2:34" ht="28.5" customHeight="1">
      <c r="B7" s="285"/>
      <c r="C7" s="250" t="s">
        <v>23</v>
      </c>
      <c r="D7" s="251"/>
      <c r="E7" s="252">
        <f>AVERAGE(D15:O15,D33:X33)</f>
        <v>463.53185048983642</v>
      </c>
      <c r="F7" s="253" t="e">
        <f>AVERAGE(#REF!,D15:K15)</f>
        <v>#REF!</v>
      </c>
      <c r="G7" s="254">
        <f>AVERAGE(D15:K15)</f>
        <v>199.85620028559197</v>
      </c>
      <c r="H7" s="255"/>
      <c r="I7" s="254">
        <f>AVERAGE(L15:O15)</f>
        <v>85.141456580321318</v>
      </c>
      <c r="J7" s="255"/>
      <c r="K7" s="254">
        <f>AVERAGE(D33:O33)</f>
        <v>620.40382950710887</v>
      </c>
      <c r="L7" s="255"/>
      <c r="M7" s="254">
        <f>AVERAGE(P33:X33)</f>
        <v>668.9565491997655</v>
      </c>
      <c r="N7" s="255"/>
      <c r="O7" s="390"/>
      <c r="P7" s="392"/>
      <c r="Q7" s="391"/>
      <c r="R7" s="392"/>
    </row>
    <row r="8" spans="2:34" ht="28.5" customHeight="1">
      <c r="B8" s="286"/>
      <c r="C8" s="250" t="s">
        <v>24</v>
      </c>
      <c r="D8" s="251"/>
      <c r="E8" s="248">
        <f>AVERAGE(D16:O16,D34:X34)</f>
        <v>0.88505478643547442</v>
      </c>
      <c r="F8" s="249" t="e">
        <f>AVERAGE(D16:K16,#REF!)</f>
        <v>#REF!</v>
      </c>
      <c r="G8" s="238">
        <f>AVERAGE(D16:K16)</f>
        <v>0.8918071287929521</v>
      </c>
      <c r="H8" s="239"/>
      <c r="I8" s="238">
        <f>AVERAGE(L16:O16)</f>
        <v>0.885917533470994</v>
      </c>
      <c r="J8" s="239"/>
      <c r="K8" s="238">
        <f>AVERAGE(D34:O34)</f>
        <v>0.88245202151482438</v>
      </c>
      <c r="L8" s="239"/>
      <c r="M8" s="238">
        <f>AVERAGE(P34:X34)</f>
        <v>0.88191057865593458</v>
      </c>
      <c r="N8" s="239"/>
      <c r="O8" s="390"/>
      <c r="P8" s="392"/>
      <c r="Q8" s="391"/>
      <c r="R8" s="392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36" t="s">
        <v>26</v>
      </c>
      <c r="C11" s="237"/>
      <c r="D11" s="240" t="s">
        <v>27</v>
      </c>
      <c r="E11" s="241"/>
      <c r="F11" s="241"/>
      <c r="G11" s="241"/>
      <c r="H11" s="241"/>
      <c r="I11" s="241"/>
      <c r="J11" s="241"/>
      <c r="K11" s="241"/>
      <c r="L11" s="242" t="s">
        <v>28</v>
      </c>
      <c r="M11" s="243"/>
      <c r="N11" s="243"/>
      <c r="O11" s="244"/>
    </row>
    <row r="12" spans="2:34" ht="17.25" customHeight="1">
      <c r="B12" s="230" t="s">
        <v>29</v>
      </c>
      <c r="C12" s="231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1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Y13" s="25"/>
      <c r="Z13" s="25"/>
      <c r="AA13" s="25"/>
      <c r="AB13" s="25"/>
      <c r="AC13" s="25"/>
      <c r="AD13" s="25"/>
      <c r="AE13" s="25"/>
    </row>
    <row r="14" spans="2:34" ht="40.15" customHeight="1">
      <c r="B14" s="233" t="s">
        <v>40</v>
      </c>
      <c r="C14" s="26" t="s">
        <v>41</v>
      </c>
      <c r="D14" s="27" t="s">
        <v>42</v>
      </c>
      <c r="E14" s="28">
        <v>97.391304347826093</v>
      </c>
      <c r="F14" s="28">
        <v>100.56497175141243</v>
      </c>
      <c r="G14" s="28">
        <v>90.909090909090907</v>
      </c>
      <c r="H14" s="28" t="s">
        <v>42</v>
      </c>
      <c r="I14" s="28">
        <v>600</v>
      </c>
      <c r="J14" s="28" t="s">
        <v>42</v>
      </c>
      <c r="K14" s="29" t="s">
        <v>42</v>
      </c>
      <c r="L14" s="27" t="s">
        <v>42</v>
      </c>
      <c r="M14" s="30">
        <v>101.2987012987013</v>
      </c>
      <c r="N14" s="28" t="s">
        <v>42</v>
      </c>
      <c r="O14" s="31">
        <v>90.909090909090907</v>
      </c>
      <c r="Y14" s="32"/>
      <c r="Z14" s="32"/>
      <c r="AA14" s="32"/>
      <c r="AB14" s="32"/>
      <c r="AC14" s="32"/>
      <c r="AD14" s="25"/>
      <c r="AE14" s="25"/>
    </row>
    <row r="15" spans="2:34" ht="39.6" customHeight="1">
      <c r="B15" s="233"/>
      <c r="C15" s="33" t="s">
        <v>43</v>
      </c>
      <c r="D15" s="34" t="s">
        <v>42</v>
      </c>
      <c r="E15" s="35">
        <v>86.546849278519346</v>
      </c>
      <c r="F15" s="35">
        <v>89.215096781495234</v>
      </c>
      <c r="G15" s="35">
        <v>80.571520187738187</v>
      </c>
      <c r="H15" s="35" t="s">
        <v>42</v>
      </c>
      <c r="I15" s="35">
        <v>543.0913348946151</v>
      </c>
      <c r="J15" s="35" t="s">
        <v>42</v>
      </c>
      <c r="K15" s="36" t="s">
        <v>42</v>
      </c>
      <c r="L15" s="34" t="s">
        <v>42</v>
      </c>
      <c r="M15" s="37">
        <v>89.768230344958255</v>
      </c>
      <c r="N15" s="35" t="s">
        <v>42</v>
      </c>
      <c r="O15" s="38">
        <v>80.514682815684395</v>
      </c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33"/>
      <c r="C16" s="41" t="s">
        <v>44</v>
      </c>
      <c r="D16" s="42" t="s">
        <v>42</v>
      </c>
      <c r="E16" s="43">
        <f t="shared" ref="E16:I16" si="0">E15/E14</f>
        <v>0.88865068455622542</v>
      </c>
      <c r="F16" s="43">
        <f t="shared" si="0"/>
        <v>0.88713888372610428</v>
      </c>
      <c r="G16" s="43">
        <f t="shared" si="0"/>
        <v>0.88628672206512005</v>
      </c>
      <c r="H16" s="43" t="s">
        <v>42</v>
      </c>
      <c r="I16" s="43">
        <f t="shared" si="0"/>
        <v>0.90515222482435853</v>
      </c>
      <c r="J16" s="43" t="s">
        <v>42</v>
      </c>
      <c r="K16" s="44" t="s">
        <v>42</v>
      </c>
      <c r="L16" s="42" t="s">
        <v>42</v>
      </c>
      <c r="M16" s="45">
        <f t="shared" ref="M16" si="1">M15/M14</f>
        <v>0.88617355596945968</v>
      </c>
      <c r="N16" s="43" t="s">
        <v>42</v>
      </c>
      <c r="O16" s="46">
        <f t="shared" ref="O16" si="2">O15/O14</f>
        <v>0.88566151097252832</v>
      </c>
      <c r="Y16" s="32"/>
      <c r="Z16" s="32"/>
      <c r="AA16" s="32"/>
      <c r="AB16" s="32"/>
      <c r="AC16" s="32"/>
      <c r="AD16" s="32"/>
      <c r="AE16" s="32"/>
    </row>
    <row r="17" spans="2:44" ht="17.25" customHeight="1">
      <c r="B17" s="232" t="s">
        <v>45</v>
      </c>
      <c r="C17" s="13" t="s">
        <v>46</v>
      </c>
      <c r="D17" s="47" t="s">
        <v>42</v>
      </c>
      <c r="E17" s="48">
        <v>0.29166666666666669</v>
      </c>
      <c r="F17" s="48">
        <v>0.20833333333333334</v>
      </c>
      <c r="G17" s="48">
        <v>0.29166666666666669</v>
      </c>
      <c r="H17" s="48" t="s">
        <v>42</v>
      </c>
      <c r="I17" s="48">
        <v>0.33958333333333335</v>
      </c>
      <c r="J17" s="48" t="s">
        <v>42</v>
      </c>
      <c r="K17" s="48" t="s">
        <v>42</v>
      </c>
      <c r="L17" s="47" t="s">
        <v>42</v>
      </c>
      <c r="M17" s="49">
        <v>0.70833333333333337</v>
      </c>
      <c r="N17" s="48" t="s">
        <v>42</v>
      </c>
      <c r="O17" s="50">
        <v>0.70844907407407409</v>
      </c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7" t="s">
        <v>42</v>
      </c>
      <c r="E18" s="48">
        <v>0.58968750000000003</v>
      </c>
      <c r="F18" s="48">
        <v>0.58410879629629631</v>
      </c>
      <c r="G18" s="48">
        <v>0.59459490740740739</v>
      </c>
      <c r="H18" s="48" t="s">
        <v>42</v>
      </c>
      <c r="I18" s="48">
        <v>0.34946759259259258</v>
      </c>
      <c r="J18" s="48" t="s">
        <v>42</v>
      </c>
      <c r="K18" s="48" t="s">
        <v>42</v>
      </c>
      <c r="L18" s="47" t="s">
        <v>42</v>
      </c>
      <c r="M18" s="49">
        <v>0.84733796296296293</v>
      </c>
      <c r="N18" s="48" t="s">
        <v>42</v>
      </c>
      <c r="O18" s="50">
        <v>0.88704861111111111</v>
      </c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4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Y19" s="9"/>
      <c r="Z19" s="192"/>
      <c r="AA19" s="192"/>
      <c r="AB19" s="192"/>
      <c r="AC19" s="192"/>
      <c r="AD19" s="192"/>
      <c r="AE19" s="192"/>
      <c r="AF19" s="192"/>
      <c r="AG19" s="192"/>
      <c r="AH19" s="192"/>
      <c r="AI19" s="192"/>
      <c r="AJ19" s="192"/>
      <c r="AK19" s="192"/>
      <c r="AL19" s="192"/>
      <c r="AM19" s="192"/>
      <c r="AN19" s="192"/>
      <c r="AO19" s="25"/>
      <c r="AP19" s="25"/>
      <c r="AQ19" s="25"/>
      <c r="AR19" s="25"/>
    </row>
    <row r="20" spans="2:44" ht="17.25" customHeight="1">
      <c r="B20" s="235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Y20" s="9"/>
      <c r="Z20" s="192"/>
      <c r="AA20" s="192"/>
      <c r="AB20" s="192"/>
      <c r="AC20" s="192"/>
      <c r="AD20" s="192"/>
      <c r="AE20" s="192"/>
      <c r="AF20" s="192"/>
      <c r="AG20" s="192"/>
      <c r="AH20" s="192"/>
      <c r="AI20" s="192"/>
      <c r="AJ20" s="192"/>
      <c r="AK20" s="192"/>
      <c r="AL20" s="192"/>
      <c r="AM20" s="192"/>
      <c r="AN20" s="192"/>
      <c r="AO20" s="25"/>
      <c r="AP20" s="25"/>
      <c r="AQ20" s="25"/>
      <c r="AR20" s="25"/>
    </row>
    <row r="21" spans="2:44" ht="17.25" customHeight="1">
      <c r="B21" s="234" t="s">
        <v>51</v>
      </c>
      <c r="C21" s="51" t="s">
        <v>49</v>
      </c>
      <c r="D21" s="54"/>
      <c r="E21" s="52">
        <v>7</v>
      </c>
      <c r="F21" s="52">
        <v>12</v>
      </c>
      <c r="G21" s="52">
        <v>8</v>
      </c>
      <c r="H21" s="52"/>
      <c r="I21" s="52">
        <v>1</v>
      </c>
      <c r="J21" s="52"/>
      <c r="K21" s="53"/>
      <c r="L21" s="54"/>
      <c r="M21" s="55">
        <v>5</v>
      </c>
      <c r="N21" s="52"/>
      <c r="O21" s="56">
        <v>6</v>
      </c>
      <c r="Y21" s="9"/>
      <c r="Z21" s="192"/>
      <c r="AA21" s="192"/>
      <c r="AB21" s="192"/>
      <c r="AC21" s="192"/>
      <c r="AD21" s="192"/>
      <c r="AE21" s="192"/>
      <c r="AF21" s="192"/>
      <c r="AG21" s="192"/>
      <c r="AH21" s="192"/>
      <c r="AI21" s="192"/>
      <c r="AJ21" s="192"/>
      <c r="AK21" s="192"/>
      <c r="AL21" s="192"/>
      <c r="AM21" s="192"/>
      <c r="AN21" s="192"/>
      <c r="AO21" s="25"/>
      <c r="AP21" s="25"/>
      <c r="AQ21" s="25"/>
      <c r="AR21" s="25"/>
    </row>
    <row r="22" spans="2:44" ht="17.25" customHeight="1">
      <c r="B22" s="235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U22" s="9"/>
      <c r="V22" s="9"/>
      <c r="W22" s="9"/>
      <c r="X22" s="9"/>
      <c r="Y22" s="9"/>
      <c r="Z22" s="192"/>
      <c r="AA22" s="192"/>
      <c r="AB22" s="192"/>
      <c r="AC22" s="192"/>
      <c r="AD22" s="192"/>
      <c r="AE22" s="192"/>
      <c r="AF22" s="192"/>
      <c r="AG22" s="192"/>
      <c r="AH22" s="192"/>
      <c r="AI22" s="192"/>
      <c r="AJ22" s="192"/>
      <c r="AK22" s="192"/>
      <c r="AL22" s="192"/>
      <c r="AM22" s="192"/>
      <c r="AN22" s="192"/>
      <c r="AO22" s="25"/>
      <c r="AP22" s="25"/>
      <c r="AQ22" s="25"/>
      <c r="AR22" s="25"/>
    </row>
    <row r="23" spans="2:44" ht="17.25" customHeight="1">
      <c r="B23" s="230" t="s">
        <v>53</v>
      </c>
      <c r="C23" s="231"/>
      <c r="D23" s="57" t="s">
        <v>42</v>
      </c>
      <c r="E23" s="58">
        <v>23</v>
      </c>
      <c r="F23" s="58">
        <v>19.666666666666668</v>
      </c>
      <c r="G23" s="58">
        <v>22</v>
      </c>
      <c r="H23" s="58" t="s">
        <v>42</v>
      </c>
      <c r="I23" s="58">
        <v>6</v>
      </c>
      <c r="J23" s="58" t="s">
        <v>42</v>
      </c>
      <c r="K23" s="59" t="s">
        <v>42</v>
      </c>
      <c r="L23" s="57" t="s">
        <v>42</v>
      </c>
      <c r="M23" s="60">
        <v>19.25</v>
      </c>
      <c r="N23" s="58" t="s">
        <v>42</v>
      </c>
      <c r="O23" s="61">
        <v>22</v>
      </c>
      <c r="W23" s="192"/>
    </row>
    <row r="24" spans="2:44" ht="17.25" customHeight="1">
      <c r="B24" s="220" t="s">
        <v>54</v>
      </c>
      <c r="C24" s="221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20" t="s">
        <v>59</v>
      </c>
      <c r="C25" s="221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22" t="s">
        <v>60</v>
      </c>
      <c r="C26" s="223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36" t="s">
        <v>26</v>
      </c>
      <c r="C29" s="237"/>
      <c r="D29" s="224" t="s">
        <v>64</v>
      </c>
      <c r="E29" s="225"/>
      <c r="F29" s="225"/>
      <c r="G29" s="225"/>
      <c r="H29" s="225"/>
      <c r="I29" s="225"/>
      <c r="J29" s="225"/>
      <c r="K29" s="225"/>
      <c r="L29" s="225"/>
      <c r="M29" s="225"/>
      <c r="N29" s="225"/>
      <c r="O29" s="226"/>
      <c r="P29" s="227" t="s">
        <v>65</v>
      </c>
      <c r="Q29" s="228"/>
      <c r="R29" s="228"/>
      <c r="S29" s="228"/>
      <c r="T29" s="228"/>
      <c r="U29" s="228"/>
      <c r="V29" s="228"/>
      <c r="W29" s="228"/>
      <c r="X29" s="229"/>
    </row>
    <row r="30" spans="2:44" ht="17.25" customHeight="1">
      <c r="B30" s="230" t="s">
        <v>29</v>
      </c>
      <c r="C30" s="231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30"/>
      <c r="C31" s="231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33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248.66666666666669</v>
      </c>
      <c r="H32" s="28">
        <v>433.33333333333331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1150</v>
      </c>
      <c r="O32" s="28">
        <v>860</v>
      </c>
      <c r="P32" s="27">
        <v>252.63157894736841</v>
      </c>
      <c r="Q32" s="28" t="s">
        <v>42</v>
      </c>
      <c r="R32" s="28" t="s">
        <v>42</v>
      </c>
      <c r="S32" s="28" t="s">
        <v>42</v>
      </c>
      <c r="T32" s="28">
        <v>715.38461538461547</v>
      </c>
      <c r="U32" s="28" t="s">
        <v>42</v>
      </c>
      <c r="V32" s="28">
        <v>825</v>
      </c>
      <c r="W32" s="28">
        <v>969.23076923076928</v>
      </c>
      <c r="X32" s="31">
        <v>1023.5294117647059</v>
      </c>
    </row>
    <row r="33" spans="2:24" ht="39.6" customHeight="1">
      <c r="B33" s="233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217.12199367885123</v>
      </c>
      <c r="H33" s="35">
        <v>386.23026337750781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733.02397635477121</v>
      </c>
      <c r="N33" s="35">
        <v>1001.8648902065243</v>
      </c>
      <c r="O33" s="35">
        <v>763.77802391788987</v>
      </c>
      <c r="P33" s="34">
        <v>219.36546056329425</v>
      </c>
      <c r="Q33" s="35" t="s">
        <v>42</v>
      </c>
      <c r="R33" s="35" t="s">
        <v>42</v>
      </c>
      <c r="S33" s="35" t="s">
        <v>42</v>
      </c>
      <c r="T33" s="35">
        <v>635.46764532573241</v>
      </c>
      <c r="U33" s="35" t="s">
        <v>42</v>
      </c>
      <c r="V33" s="35">
        <v>736.68490053738833</v>
      </c>
      <c r="W33" s="35">
        <v>859.27417519971766</v>
      </c>
      <c r="X33" s="38">
        <v>893.99056437269496</v>
      </c>
    </row>
    <row r="34" spans="2:24" ht="40.15" customHeight="1">
      <c r="B34" s="233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0.87314474669779307</v>
      </c>
      <c r="H34" s="43">
        <f>H33/H32</f>
        <v>0.8913006077942488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0.88851391073305597</v>
      </c>
      <c r="N34" s="43">
        <f>N33/N32</f>
        <v>0.87118686104915155</v>
      </c>
      <c r="O34" s="43">
        <f>O33/O32</f>
        <v>0.88811398129987196</v>
      </c>
      <c r="P34" s="42">
        <f>P33/P32</f>
        <v>0.86832161472970648</v>
      </c>
      <c r="Q34" s="43" t="s">
        <v>42</v>
      </c>
      <c r="R34" s="43" t="s">
        <v>42</v>
      </c>
      <c r="S34" s="43" t="s">
        <v>42</v>
      </c>
      <c r="T34" s="43">
        <f>T33/T32</f>
        <v>0.88828810636930322</v>
      </c>
      <c r="U34" s="43" t="s">
        <v>42</v>
      </c>
      <c r="V34" s="43">
        <f>V33/V32</f>
        <v>0.89295139459077377</v>
      </c>
      <c r="W34" s="43">
        <f>W33/W32</f>
        <v>0.88655272044415312</v>
      </c>
      <c r="X34" s="46">
        <f>X33/X32</f>
        <v>0.87343905714573644</v>
      </c>
    </row>
    <row r="35" spans="2:24" ht="17.25" customHeight="1">
      <c r="B35" s="232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0.3527777777777778</v>
      </c>
      <c r="H35" s="48">
        <v>0.29166666666666669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0.29166666666666669</v>
      </c>
      <c r="N35" s="48">
        <v>0.29167824074074072</v>
      </c>
      <c r="O35" s="48">
        <v>0.29188657407407409</v>
      </c>
      <c r="P35" s="47">
        <v>0.70846064814814813</v>
      </c>
      <c r="Q35" s="48" t="s">
        <v>42</v>
      </c>
      <c r="R35" s="48" t="s">
        <v>42</v>
      </c>
      <c r="S35" s="48" t="s">
        <v>42</v>
      </c>
      <c r="T35" s="48">
        <v>0.70833333333333337</v>
      </c>
      <c r="U35" s="48" t="s">
        <v>42</v>
      </c>
      <c r="V35" s="48">
        <v>0.70864583333333331</v>
      </c>
      <c r="W35" s="48">
        <v>0.70833333333333337</v>
      </c>
      <c r="X35" s="50">
        <v>0.7086689814814815</v>
      </c>
    </row>
    <row r="36" spans="2:24" ht="17.25" customHeight="1">
      <c r="B36" s="230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0.51180555555555551</v>
      </c>
      <c r="H36" s="48">
        <v>0.32013888888888886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0.47430555555555554</v>
      </c>
      <c r="N36" s="48">
        <v>0.46388888888888891</v>
      </c>
      <c r="O36" s="48">
        <v>0.40232638888888889</v>
      </c>
      <c r="P36" s="47">
        <v>0.79741898148148149</v>
      </c>
      <c r="Q36" s="48" t="s">
        <v>42</v>
      </c>
      <c r="R36" s="48" t="s">
        <v>42</v>
      </c>
      <c r="S36" s="48" t="s">
        <v>42</v>
      </c>
      <c r="T36" s="48">
        <v>0.86388888888888893</v>
      </c>
      <c r="U36" s="48" t="s">
        <v>42</v>
      </c>
      <c r="V36" s="48">
        <v>0.87777777777777777</v>
      </c>
      <c r="W36" s="48">
        <v>0.97986111111111107</v>
      </c>
      <c r="X36" s="50">
        <v>0.9759606481481482</v>
      </c>
    </row>
    <row r="37" spans="2:24" ht="17.25" customHeight="1">
      <c r="B37" s="230" t="s">
        <v>53</v>
      </c>
      <c r="C37" s="231"/>
      <c r="D37" s="58" t="s">
        <v>42</v>
      </c>
      <c r="E37" s="58" t="s">
        <v>42</v>
      </c>
      <c r="F37" s="58" t="s">
        <v>42</v>
      </c>
      <c r="G37" s="58">
        <v>12.5</v>
      </c>
      <c r="H37" s="58">
        <v>6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4</v>
      </c>
      <c r="N37" s="58">
        <v>3</v>
      </c>
      <c r="O37" s="58">
        <v>3.75</v>
      </c>
      <c r="P37" s="57">
        <v>14.25</v>
      </c>
      <c r="Q37" s="58" t="s">
        <v>42</v>
      </c>
      <c r="R37" s="58" t="s">
        <v>42</v>
      </c>
      <c r="S37" s="58" t="s">
        <v>42</v>
      </c>
      <c r="T37" s="58">
        <v>4.333333333333333</v>
      </c>
      <c r="U37" s="48" t="s">
        <v>42</v>
      </c>
      <c r="V37" s="58">
        <v>4</v>
      </c>
      <c r="W37" s="58">
        <v>3.25</v>
      </c>
      <c r="X37" s="61">
        <v>3.4</v>
      </c>
    </row>
    <row r="38" spans="2:24" ht="17.25" customHeight="1">
      <c r="B38" s="220" t="s">
        <v>54</v>
      </c>
      <c r="C38" s="221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20" t="s">
        <v>59</v>
      </c>
      <c r="C39" s="221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22" t="s">
        <v>60</v>
      </c>
      <c r="C40" s="223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50703-1EFC-433A-8D2D-6F1C40F4FA5C}">
  <sheetPr>
    <tabColor theme="8" tint="0.59999389629810485"/>
    <pageSetUpPr fitToPage="1"/>
  </sheetPr>
  <dimension ref="A1:AC188"/>
  <sheetViews>
    <sheetView zoomScale="85" zoomScaleNormal="85" workbookViewId="0">
      <pane ySplit="4" topLeftCell="A5" activePane="bottomLeft" state="frozen"/>
      <selection activeCell="M49" sqref="M49"/>
      <selection pane="bottomLeft" activeCell="M49" sqref="M49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SUM(F5:F174)</f>
        <v>89001</v>
      </c>
      <c r="E1" s="88" t="s">
        <v>3</v>
      </c>
      <c r="F1" s="89">
        <f>SUM(G5:G174)</f>
        <v>1754612.0300000003</v>
      </c>
      <c r="G1" s="90" t="s">
        <v>84</v>
      </c>
      <c r="H1" s="91">
        <f>L21+L38+L55+L72+L89+L106+L123+L140+L157+L174</f>
        <v>58.483333333333334</v>
      </c>
      <c r="I1" s="345" t="s">
        <v>85</v>
      </c>
      <c r="J1" s="341"/>
      <c r="K1" s="361"/>
      <c r="L1" s="365" t="s">
        <v>86</v>
      </c>
      <c r="M1" s="366"/>
      <c r="N1" s="367"/>
      <c r="O1" s="341" t="s">
        <v>87</v>
      </c>
      <c r="P1" s="341"/>
      <c r="Q1" s="341"/>
      <c r="R1" s="342"/>
      <c r="S1" s="345" t="s">
        <v>88</v>
      </c>
      <c r="T1" s="341"/>
      <c r="U1" s="341"/>
      <c r="V1" s="341"/>
      <c r="W1" s="341"/>
      <c r="X1" s="342"/>
      <c r="Y1" s="341" t="s">
        <v>89</v>
      </c>
      <c r="Z1" s="341"/>
      <c r="AA1" s="345" t="s">
        <v>90</v>
      </c>
      <c r="AB1" s="347"/>
      <c r="AC1" s="348"/>
    </row>
    <row r="2" spans="1:29" ht="26.25" customHeight="1" thickBot="1">
      <c r="A2" s="354">
        <v>46025</v>
      </c>
      <c r="B2" s="355"/>
      <c r="C2" s="92" t="s">
        <v>40</v>
      </c>
      <c r="D2" s="93">
        <f>AVERAGE(N21,N38,N55,N72,N89,N106,N123,N140,N157,N174)</f>
        <v>644.68018935343719</v>
      </c>
      <c r="E2" s="93" t="s">
        <v>91</v>
      </c>
      <c r="F2" s="94">
        <f>F1/D1</f>
        <v>19.71452039864721</v>
      </c>
      <c r="G2" s="95" t="s">
        <v>92</v>
      </c>
      <c r="H2" s="96">
        <f>COUNT(H5:H174)</f>
        <v>2</v>
      </c>
      <c r="I2" s="362"/>
      <c r="J2" s="363"/>
      <c r="K2" s="364"/>
      <c r="L2" s="368"/>
      <c r="M2" s="343"/>
      <c r="N2" s="369"/>
      <c r="O2" s="343"/>
      <c r="P2" s="343"/>
      <c r="Q2" s="343"/>
      <c r="R2" s="344"/>
      <c r="S2" s="346"/>
      <c r="T2" s="343"/>
      <c r="U2" s="343"/>
      <c r="V2" s="343"/>
      <c r="W2" s="343"/>
      <c r="X2" s="344"/>
      <c r="Y2" s="343"/>
      <c r="Z2" s="343"/>
      <c r="AA2" s="349"/>
      <c r="AB2" s="350"/>
      <c r="AC2" s="351"/>
    </row>
    <row r="3" spans="1:29" ht="23.25" customHeight="1">
      <c r="A3" s="356" t="s">
        <v>93</v>
      </c>
      <c r="B3" s="358" t="s">
        <v>94</v>
      </c>
      <c r="C3" s="315" t="s">
        <v>95</v>
      </c>
      <c r="D3" s="315"/>
      <c r="E3" s="337" t="s">
        <v>96</v>
      </c>
      <c r="F3" s="315" t="s">
        <v>97</v>
      </c>
      <c r="G3" s="337" t="s">
        <v>98</v>
      </c>
      <c r="H3" s="339" t="s">
        <v>99</v>
      </c>
      <c r="I3" s="329" t="s">
        <v>100</v>
      </c>
      <c r="J3" s="325" t="s">
        <v>101</v>
      </c>
      <c r="K3" s="327" t="s">
        <v>40</v>
      </c>
      <c r="L3" s="352" t="s">
        <v>100</v>
      </c>
      <c r="M3" s="325" t="s">
        <v>101</v>
      </c>
      <c r="N3" s="327" t="s">
        <v>40</v>
      </c>
      <c r="O3" s="329" t="s">
        <v>100</v>
      </c>
      <c r="P3" s="331" t="s">
        <v>40</v>
      </c>
      <c r="Q3" s="333" t="s">
        <v>102</v>
      </c>
      <c r="R3" s="335" t="s">
        <v>103</v>
      </c>
      <c r="S3" s="314" t="s">
        <v>104</v>
      </c>
      <c r="T3" s="315"/>
      <c r="U3" s="316" t="s">
        <v>105</v>
      </c>
      <c r="V3" s="316" t="s">
        <v>106</v>
      </c>
      <c r="W3" s="315" t="s">
        <v>107</v>
      </c>
      <c r="X3" s="318"/>
      <c r="Y3" s="319" t="s">
        <v>108</v>
      </c>
      <c r="Z3" s="320"/>
      <c r="AA3" s="323" t="s">
        <v>101</v>
      </c>
      <c r="AB3" s="370" t="s">
        <v>102</v>
      </c>
      <c r="AC3" s="372" t="s">
        <v>109</v>
      </c>
    </row>
    <row r="4" spans="1:29" ht="17.25" customHeight="1" thickBot="1">
      <c r="A4" s="357"/>
      <c r="B4" s="359"/>
      <c r="C4" s="360"/>
      <c r="D4" s="360"/>
      <c r="E4" s="338"/>
      <c r="F4" s="360"/>
      <c r="G4" s="338"/>
      <c r="H4" s="340"/>
      <c r="I4" s="330"/>
      <c r="J4" s="326"/>
      <c r="K4" s="328"/>
      <c r="L4" s="353"/>
      <c r="M4" s="326"/>
      <c r="N4" s="328"/>
      <c r="O4" s="330"/>
      <c r="P4" s="332"/>
      <c r="Q4" s="334"/>
      <c r="R4" s="336"/>
      <c r="S4" s="68" t="s">
        <v>110</v>
      </c>
      <c r="T4" s="99" t="s">
        <v>111</v>
      </c>
      <c r="U4" s="317"/>
      <c r="V4" s="317"/>
      <c r="W4" s="99" t="s">
        <v>112</v>
      </c>
      <c r="X4" s="69" t="s">
        <v>113</v>
      </c>
      <c r="Y4" s="321"/>
      <c r="Z4" s="322"/>
      <c r="AA4" s="324"/>
      <c r="AB4" s="371"/>
      <c r="AC4" s="373"/>
    </row>
    <row r="5" spans="1:29" ht="15.75" customHeight="1">
      <c r="A5" s="300" t="s">
        <v>118</v>
      </c>
      <c r="B5" s="100" t="s">
        <v>114</v>
      </c>
      <c r="C5" s="304" t="s">
        <v>125</v>
      </c>
      <c r="D5" s="305"/>
      <c r="E5" s="101">
        <v>19.7</v>
      </c>
      <c r="F5" s="102">
        <v>280</v>
      </c>
      <c r="G5" s="103">
        <f t="shared" ref="G5:G10" si="0">E5*F5</f>
        <v>5516</v>
      </c>
      <c r="H5" s="26"/>
      <c r="I5" s="104">
        <v>6</v>
      </c>
      <c r="J5" s="105">
        <v>2500</v>
      </c>
      <c r="K5" s="106">
        <f t="shared" ref="K5:K10" si="1">J5/I5</f>
        <v>416.66666666666669</v>
      </c>
      <c r="L5" s="107">
        <v>6</v>
      </c>
      <c r="M5" s="105">
        <f t="shared" ref="M5:M10" si="2">F5/V5*60</f>
        <v>2255.0335570469906</v>
      </c>
      <c r="N5" s="106">
        <f t="shared" ref="N5:N10" si="3">M5/L5</f>
        <v>375.83892617449845</v>
      </c>
      <c r="O5" s="108">
        <f t="shared" ref="O5:O10" si="4">L5-I5</f>
        <v>0</v>
      </c>
      <c r="P5" s="109">
        <f t="shared" ref="P5:P10" si="5">N5-K5</f>
        <v>-40.827740492168232</v>
      </c>
      <c r="Q5" s="110">
        <f t="shared" ref="Q5:Q10" si="6">N5/K5</f>
        <v>0.90201342281879626</v>
      </c>
      <c r="R5" s="306">
        <f>Q21</f>
        <v>0.87314474669779307</v>
      </c>
      <c r="S5" s="47">
        <v>0.3527777777777778</v>
      </c>
      <c r="T5" s="48">
        <v>0.35795138888888889</v>
      </c>
      <c r="U5" s="111">
        <v>4.766666666666719</v>
      </c>
      <c r="V5" s="112">
        <v>7.4499999999999655</v>
      </c>
      <c r="W5" s="113"/>
      <c r="X5" s="116"/>
      <c r="Y5" s="309"/>
      <c r="Z5" s="310"/>
      <c r="AA5" s="115">
        <f t="shared" ref="AA5:AA10" si="7">M5-J5</f>
        <v>-244.96644295300939</v>
      </c>
      <c r="AB5" s="156">
        <f t="shared" ref="AB5:AB10" si="8">M5/J5</f>
        <v>0.90201342281879626</v>
      </c>
      <c r="AC5" s="290">
        <f>AB21</f>
        <v>0.87314474669779307</v>
      </c>
    </row>
    <row r="6" spans="1:29" ht="15.75" customHeight="1">
      <c r="A6" s="301"/>
      <c r="B6" s="100" t="s">
        <v>114</v>
      </c>
      <c r="C6" s="293" t="s">
        <v>115</v>
      </c>
      <c r="D6" s="294"/>
      <c r="E6" s="101">
        <v>29.85</v>
      </c>
      <c r="F6" s="102">
        <v>1366</v>
      </c>
      <c r="G6" s="103">
        <f t="shared" si="0"/>
        <v>40775.1</v>
      </c>
      <c r="H6" s="26"/>
      <c r="I6" s="104">
        <v>17</v>
      </c>
      <c r="J6" s="105">
        <v>3600</v>
      </c>
      <c r="K6" s="106">
        <f t="shared" si="1"/>
        <v>211.76470588235293</v>
      </c>
      <c r="L6" s="107">
        <v>17</v>
      </c>
      <c r="M6" s="105">
        <f t="shared" si="2"/>
        <v>3118.3259353202275</v>
      </c>
      <c r="N6" s="106">
        <f t="shared" si="3"/>
        <v>183.4309373717781</v>
      </c>
      <c r="O6" s="108">
        <f t="shared" si="4"/>
        <v>0</v>
      </c>
      <c r="P6" s="109">
        <f t="shared" si="5"/>
        <v>-28.333768510574828</v>
      </c>
      <c r="Q6" s="110">
        <f t="shared" si="6"/>
        <v>0.86620164870006333</v>
      </c>
      <c r="R6" s="307"/>
      <c r="S6" s="47">
        <v>0.36180555555555555</v>
      </c>
      <c r="T6" s="48">
        <v>0.38005787037037037</v>
      </c>
      <c r="U6" s="111">
        <v>5.5499999999999883</v>
      </c>
      <c r="V6" s="112">
        <v>26.283333333333339</v>
      </c>
      <c r="W6" s="113"/>
      <c r="X6" s="116"/>
      <c r="Y6" s="295"/>
      <c r="Z6" s="296"/>
      <c r="AA6" s="117">
        <f t="shared" si="7"/>
        <v>-481.67406467977253</v>
      </c>
      <c r="AB6" s="110">
        <f t="shared" si="8"/>
        <v>0.86620164870006322</v>
      </c>
      <c r="AC6" s="291"/>
    </row>
    <row r="7" spans="1:29" ht="15.75" customHeight="1">
      <c r="A7" s="301"/>
      <c r="B7" s="100" t="s">
        <v>114</v>
      </c>
      <c r="C7" s="293" t="s">
        <v>116</v>
      </c>
      <c r="D7" s="294"/>
      <c r="E7" s="101">
        <v>29.52</v>
      </c>
      <c r="F7" s="102">
        <v>1286</v>
      </c>
      <c r="G7" s="103">
        <f t="shared" si="0"/>
        <v>37962.720000000001</v>
      </c>
      <c r="H7" s="26"/>
      <c r="I7" s="104">
        <v>17</v>
      </c>
      <c r="J7" s="105">
        <v>3600</v>
      </c>
      <c r="K7" s="106">
        <f t="shared" si="1"/>
        <v>211.76470588235293</v>
      </c>
      <c r="L7" s="107">
        <v>17</v>
      </c>
      <c r="M7" s="105">
        <f t="shared" si="2"/>
        <v>3117.5757575757539</v>
      </c>
      <c r="N7" s="106">
        <f t="shared" si="3"/>
        <v>183.386809269162</v>
      </c>
      <c r="O7" s="108">
        <f t="shared" si="4"/>
        <v>0</v>
      </c>
      <c r="P7" s="109">
        <f t="shared" si="5"/>
        <v>-28.377896613190927</v>
      </c>
      <c r="Q7" s="110">
        <f t="shared" si="6"/>
        <v>0.86599326599326509</v>
      </c>
      <c r="R7" s="307"/>
      <c r="S7" s="47">
        <v>0.38350694444444444</v>
      </c>
      <c r="T7" s="48">
        <v>0.40069444444444446</v>
      </c>
      <c r="U7" s="111">
        <v>4.9666666666666703</v>
      </c>
      <c r="V7" s="112">
        <v>24.750000000000032</v>
      </c>
      <c r="W7" s="113"/>
      <c r="X7" s="116"/>
      <c r="Y7" s="295"/>
      <c r="Z7" s="296"/>
      <c r="AA7" s="117">
        <f t="shared" si="7"/>
        <v>-482.42424242424613</v>
      </c>
      <c r="AB7" s="110">
        <f t="shared" si="8"/>
        <v>0.86599326599326498</v>
      </c>
      <c r="AC7" s="291"/>
    </row>
    <row r="8" spans="1:29" ht="15.75" customHeight="1">
      <c r="A8" s="301"/>
      <c r="B8" s="100" t="s">
        <v>120</v>
      </c>
      <c r="C8" s="293" t="s">
        <v>121</v>
      </c>
      <c r="D8" s="294"/>
      <c r="E8" s="101">
        <v>28.57</v>
      </c>
      <c r="F8" s="102">
        <v>1855</v>
      </c>
      <c r="G8" s="103">
        <f t="shared" si="0"/>
        <v>52997.35</v>
      </c>
      <c r="H8" s="13"/>
      <c r="I8" s="104">
        <v>12</v>
      </c>
      <c r="J8" s="105">
        <v>3600</v>
      </c>
      <c r="K8" s="106">
        <f t="shared" si="1"/>
        <v>300</v>
      </c>
      <c r="L8" s="118">
        <v>12</v>
      </c>
      <c r="M8" s="105">
        <f t="shared" si="2"/>
        <v>3110.3865859338639</v>
      </c>
      <c r="N8" s="106">
        <f t="shared" si="3"/>
        <v>259.19888216115532</v>
      </c>
      <c r="O8" s="108">
        <f t="shared" si="4"/>
        <v>0</v>
      </c>
      <c r="P8" s="109">
        <f t="shared" si="5"/>
        <v>-40.801117838844675</v>
      </c>
      <c r="Q8" s="110">
        <f t="shared" si="6"/>
        <v>0.86399627387051769</v>
      </c>
      <c r="R8" s="307"/>
      <c r="S8" s="47">
        <v>0.40431712962962962</v>
      </c>
      <c r="T8" s="48">
        <v>0.42916666666666664</v>
      </c>
      <c r="U8" s="111">
        <v>5.2166666666666295</v>
      </c>
      <c r="V8" s="112">
        <v>35.783333333333303</v>
      </c>
      <c r="W8" s="113"/>
      <c r="X8" s="116"/>
      <c r="Y8" s="295"/>
      <c r="Z8" s="296"/>
      <c r="AA8" s="117">
        <f t="shared" si="7"/>
        <v>-489.6134140661361</v>
      </c>
      <c r="AB8" s="110">
        <f t="shared" si="8"/>
        <v>0.86399627387051769</v>
      </c>
      <c r="AC8" s="291"/>
    </row>
    <row r="9" spans="1:29" ht="15.75" customHeight="1">
      <c r="A9" s="302"/>
      <c r="B9" s="100" t="s">
        <v>114</v>
      </c>
      <c r="C9" s="293" t="s">
        <v>119</v>
      </c>
      <c r="D9" s="294"/>
      <c r="E9" s="101">
        <v>25.64</v>
      </c>
      <c r="F9" s="102">
        <v>946</v>
      </c>
      <c r="G9" s="121">
        <f t="shared" si="0"/>
        <v>24255.440000000002</v>
      </c>
      <c r="H9" s="122"/>
      <c r="I9" s="104">
        <v>11</v>
      </c>
      <c r="J9" s="105">
        <v>3600</v>
      </c>
      <c r="K9" s="106">
        <f t="shared" si="1"/>
        <v>327.27272727272725</v>
      </c>
      <c r="L9" s="107">
        <v>11</v>
      </c>
      <c r="M9" s="105">
        <f t="shared" si="2"/>
        <v>3150.416281221098</v>
      </c>
      <c r="N9" s="106">
        <f t="shared" si="3"/>
        <v>286.40148011100888</v>
      </c>
      <c r="O9" s="108">
        <f t="shared" si="4"/>
        <v>0</v>
      </c>
      <c r="P9" s="109">
        <f t="shared" si="5"/>
        <v>-40.871247161718372</v>
      </c>
      <c r="Q9" s="110">
        <f t="shared" si="6"/>
        <v>0.8751156336725272</v>
      </c>
      <c r="R9" s="307"/>
      <c r="S9" s="47">
        <v>0.43263888888888891</v>
      </c>
      <c r="T9" s="48">
        <v>0.44515046296296296</v>
      </c>
      <c r="U9" s="111">
        <v>5.0000000000000622</v>
      </c>
      <c r="V9" s="112">
        <v>18.01666666666663</v>
      </c>
      <c r="W9" s="113">
        <v>0.44515046296296296</v>
      </c>
      <c r="X9" s="116">
        <v>0.48502314814814818</v>
      </c>
      <c r="Y9" s="295"/>
      <c r="Z9" s="296"/>
      <c r="AA9" s="117">
        <f t="shared" si="7"/>
        <v>-449.58371877890204</v>
      </c>
      <c r="AB9" s="110">
        <f t="shared" si="8"/>
        <v>0.8751156336725272</v>
      </c>
      <c r="AC9" s="291"/>
    </row>
    <row r="10" spans="1:29" ht="15.75" customHeight="1">
      <c r="A10" s="302"/>
      <c r="B10" s="100" t="s">
        <v>114</v>
      </c>
      <c r="C10" s="293" t="s">
        <v>219</v>
      </c>
      <c r="D10" s="294"/>
      <c r="E10" s="101">
        <v>30.95</v>
      </c>
      <c r="F10" s="102">
        <v>985</v>
      </c>
      <c r="G10" s="121">
        <f t="shared" si="0"/>
        <v>30485.75</v>
      </c>
      <c r="H10" s="62"/>
      <c r="I10" s="104">
        <v>12</v>
      </c>
      <c r="J10" s="105">
        <v>1750</v>
      </c>
      <c r="K10" s="106">
        <f t="shared" si="1"/>
        <v>145.83333333333334</v>
      </c>
      <c r="L10" s="118">
        <v>12</v>
      </c>
      <c r="M10" s="105">
        <f t="shared" si="2"/>
        <v>1532.4114088159074</v>
      </c>
      <c r="N10" s="106">
        <f t="shared" si="3"/>
        <v>127.70095073465895</v>
      </c>
      <c r="O10" s="123">
        <f t="shared" si="4"/>
        <v>0</v>
      </c>
      <c r="P10" s="124">
        <f t="shared" si="5"/>
        <v>-18.132382598674397</v>
      </c>
      <c r="Q10" s="125">
        <f t="shared" si="6"/>
        <v>0.87566366218051839</v>
      </c>
      <c r="R10" s="307"/>
      <c r="S10" s="47">
        <v>0.48502314814814818</v>
      </c>
      <c r="T10" s="48">
        <v>0.51180555555555551</v>
      </c>
      <c r="U10" s="111">
        <v>57.416666666666714</v>
      </c>
      <c r="V10" s="112">
        <v>38.566666666666563</v>
      </c>
      <c r="W10" s="113"/>
      <c r="X10" s="116"/>
      <c r="Y10" s="295"/>
      <c r="Z10" s="296"/>
      <c r="AA10" s="117">
        <f t="shared" si="7"/>
        <v>-217.58859118409259</v>
      </c>
      <c r="AB10" s="110">
        <f t="shared" si="8"/>
        <v>0.8756636621805185</v>
      </c>
      <c r="AC10" s="291"/>
    </row>
    <row r="11" spans="1:29" ht="15.75" customHeight="1">
      <c r="A11" s="302"/>
      <c r="B11" s="100"/>
      <c r="C11" s="293"/>
      <c r="D11" s="294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307"/>
      <c r="S11" s="47"/>
      <c r="T11" s="48"/>
      <c r="U11" s="111"/>
      <c r="V11" s="112"/>
      <c r="W11" s="113"/>
      <c r="X11" s="116"/>
      <c r="Y11" s="295"/>
      <c r="Z11" s="296"/>
      <c r="AA11" s="117"/>
      <c r="AB11" s="110"/>
      <c r="AC11" s="291"/>
    </row>
    <row r="12" spans="1:29" ht="15.75" customHeight="1">
      <c r="A12" s="302"/>
      <c r="B12" s="100"/>
      <c r="C12" s="293"/>
      <c r="D12" s="294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07"/>
      <c r="S12" s="47"/>
      <c r="T12" s="48"/>
      <c r="U12" s="111"/>
      <c r="V12" s="112"/>
      <c r="W12" s="113"/>
      <c r="X12" s="116"/>
      <c r="Y12" s="295"/>
      <c r="Z12" s="296"/>
      <c r="AA12" s="117"/>
      <c r="AB12" s="110"/>
      <c r="AC12" s="291"/>
    </row>
    <row r="13" spans="1:29" ht="15.75" customHeight="1">
      <c r="A13" s="302"/>
      <c r="B13" s="100"/>
      <c r="C13" s="293"/>
      <c r="D13" s="294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07"/>
      <c r="S13" s="47"/>
      <c r="T13" s="48"/>
      <c r="U13" s="111"/>
      <c r="V13" s="112"/>
      <c r="W13" s="113"/>
      <c r="X13" s="127"/>
      <c r="Y13" s="295"/>
      <c r="Z13" s="296"/>
      <c r="AA13" s="117"/>
      <c r="AB13" s="110"/>
      <c r="AC13" s="291"/>
    </row>
    <row r="14" spans="1:29" ht="15.75" customHeight="1">
      <c r="A14" s="302"/>
      <c r="B14" s="100"/>
      <c r="C14" s="293"/>
      <c r="D14" s="294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07"/>
      <c r="S14" s="47"/>
      <c r="T14" s="48"/>
      <c r="U14" s="111"/>
      <c r="V14" s="112"/>
      <c r="W14" s="113"/>
      <c r="X14" s="127"/>
      <c r="Y14" s="295"/>
      <c r="Z14" s="296"/>
      <c r="AA14" s="117"/>
      <c r="AB14" s="110"/>
      <c r="AC14" s="291"/>
    </row>
    <row r="15" spans="1:29" ht="15.75" customHeight="1">
      <c r="A15" s="302"/>
      <c r="B15" s="100"/>
      <c r="C15" s="293"/>
      <c r="D15" s="29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07"/>
      <c r="S15" s="47"/>
      <c r="T15" s="48"/>
      <c r="U15" s="111"/>
      <c r="V15" s="112"/>
      <c r="W15" s="113"/>
      <c r="X15" s="127"/>
      <c r="Y15" s="295"/>
      <c r="Z15" s="296"/>
      <c r="AA15" s="117"/>
      <c r="AB15" s="110"/>
      <c r="AC15" s="291"/>
    </row>
    <row r="16" spans="1:29" ht="15.75" customHeight="1">
      <c r="A16" s="302"/>
      <c r="B16" s="100"/>
      <c r="C16" s="293"/>
      <c r="D16" s="29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07"/>
      <c r="S16" s="47"/>
      <c r="T16" s="48"/>
      <c r="U16" s="111"/>
      <c r="V16" s="112"/>
      <c r="W16" s="113"/>
      <c r="X16" s="127"/>
      <c r="Y16" s="295"/>
      <c r="Z16" s="296"/>
      <c r="AA16" s="117"/>
      <c r="AB16" s="110"/>
      <c r="AC16" s="291"/>
    </row>
    <row r="17" spans="1:29" ht="15.75" customHeight="1">
      <c r="A17" s="302"/>
      <c r="B17" s="100"/>
      <c r="C17" s="293"/>
      <c r="D17" s="29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07"/>
      <c r="S17" s="47"/>
      <c r="T17" s="48"/>
      <c r="U17" s="111"/>
      <c r="V17" s="112"/>
      <c r="W17" s="113"/>
      <c r="X17" s="127"/>
      <c r="Y17" s="295"/>
      <c r="Z17" s="296"/>
      <c r="AA17" s="117"/>
      <c r="AB17" s="110"/>
      <c r="AC17" s="291"/>
    </row>
    <row r="18" spans="1:29" ht="15.75" customHeight="1">
      <c r="A18" s="302"/>
      <c r="B18" s="100"/>
      <c r="C18" s="293"/>
      <c r="D18" s="29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07"/>
      <c r="S18" s="47"/>
      <c r="T18" s="48"/>
      <c r="U18" s="111"/>
      <c r="V18" s="112"/>
      <c r="W18" s="113"/>
      <c r="X18" s="127"/>
      <c r="Y18" s="295"/>
      <c r="Z18" s="296"/>
      <c r="AA18" s="117"/>
      <c r="AB18" s="110"/>
      <c r="AC18" s="291"/>
    </row>
    <row r="19" spans="1:29" ht="15.75" customHeight="1">
      <c r="A19" s="302"/>
      <c r="B19" s="100"/>
      <c r="C19" s="293"/>
      <c r="D19" s="29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07"/>
      <c r="S19" s="47"/>
      <c r="T19" s="48"/>
      <c r="U19" s="111"/>
      <c r="V19" s="112"/>
      <c r="W19" s="113"/>
      <c r="X19" s="127"/>
      <c r="Y19" s="295"/>
      <c r="Z19" s="296"/>
      <c r="AA19" s="117"/>
      <c r="AB19" s="110"/>
      <c r="AC19" s="291"/>
    </row>
    <row r="20" spans="1:29" ht="15.75" customHeight="1">
      <c r="A20" s="302"/>
      <c r="B20" s="163"/>
      <c r="C20" s="293"/>
      <c r="D20" s="294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07"/>
      <c r="S20" s="119"/>
      <c r="T20" s="120"/>
      <c r="U20" s="130"/>
      <c r="V20" s="131"/>
      <c r="W20" s="126"/>
      <c r="X20" s="127"/>
      <c r="Y20" s="295"/>
      <c r="Z20" s="296"/>
      <c r="AA20" s="165"/>
      <c r="AB20" s="125"/>
      <c r="AC20" s="291"/>
    </row>
    <row r="21" spans="1:29" ht="15.75" customHeight="1" thickBot="1">
      <c r="A21" s="303"/>
      <c r="B21" s="133" t="s">
        <v>117</v>
      </c>
      <c r="C21" s="297"/>
      <c r="D21" s="297"/>
      <c r="E21" s="134"/>
      <c r="F21" s="167"/>
      <c r="G21" s="135"/>
      <c r="H21" s="69"/>
      <c r="I21" s="136">
        <f t="shared" ref="I21:J21" si="9">AVERAGE(I5:I20)</f>
        <v>12.5</v>
      </c>
      <c r="J21" s="137">
        <f t="shared" si="9"/>
        <v>3108.3333333333335</v>
      </c>
      <c r="K21" s="138">
        <f t="shared" ref="K21" si="10">J21/I21</f>
        <v>248.66666666666669</v>
      </c>
      <c r="L21" s="136">
        <f t="shared" ref="L21:M21" si="11">AVERAGE(L5:L20)</f>
        <v>12.5</v>
      </c>
      <c r="M21" s="137">
        <f t="shared" si="11"/>
        <v>2714.0249209856402</v>
      </c>
      <c r="N21" s="138">
        <f>M21/L21</f>
        <v>217.12199367885123</v>
      </c>
      <c r="O21" s="139">
        <f>L21-I21</f>
        <v>0</v>
      </c>
      <c r="P21" s="140">
        <f>N21-K21</f>
        <v>-31.54467298781546</v>
      </c>
      <c r="Q21" s="141">
        <f>N21/K21</f>
        <v>0.87314474669779307</v>
      </c>
      <c r="R21" s="308"/>
      <c r="S21" s="142">
        <f>S5</f>
        <v>0.3527777777777778</v>
      </c>
      <c r="T21" s="143">
        <f>INDEX(T5:T20,COUNTA(T5:T20))</f>
        <v>0.51180555555555551</v>
      </c>
      <c r="U21" s="144"/>
      <c r="V21" s="166"/>
      <c r="W21" s="167"/>
      <c r="X21" s="138"/>
      <c r="Y21" s="298"/>
      <c r="Z21" s="299"/>
      <c r="AA21" s="168">
        <f>M21-J21</f>
        <v>-394.30841234769332</v>
      </c>
      <c r="AB21" s="141">
        <f>M21/J21</f>
        <v>0.87314474669779307</v>
      </c>
      <c r="AC21" s="292"/>
    </row>
    <row r="22" spans="1:29" ht="15.75" customHeight="1">
      <c r="A22" s="311" t="s">
        <v>122</v>
      </c>
      <c r="B22" s="114" t="s">
        <v>114</v>
      </c>
      <c r="C22" s="304" t="s">
        <v>123</v>
      </c>
      <c r="D22" s="305"/>
      <c r="E22" s="147">
        <v>14.03</v>
      </c>
      <c r="F22" s="97">
        <v>665</v>
      </c>
      <c r="G22" s="148">
        <f t="shared" ref="G22:G23" si="12">E22*F22</f>
        <v>9329.9499999999989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2317.5217812197479</v>
      </c>
      <c r="N22" s="152">
        <f>M22/L22</f>
        <v>386.25363020329132</v>
      </c>
      <c r="O22" s="154">
        <f>L22-I22</f>
        <v>0</v>
      </c>
      <c r="P22" s="155">
        <f>N22-K22</f>
        <v>-47.079703130041992</v>
      </c>
      <c r="Q22" s="156">
        <f>N22/K22</f>
        <v>0.89135453123836461</v>
      </c>
      <c r="R22" s="306">
        <f>Q38</f>
        <v>0.8913006077942488</v>
      </c>
      <c r="S22" s="157">
        <v>0.29166666666666669</v>
      </c>
      <c r="T22" s="158">
        <v>0.3036226851851852</v>
      </c>
      <c r="U22" s="159"/>
      <c r="V22" s="160">
        <v>17.216666666666669</v>
      </c>
      <c r="W22" s="158"/>
      <c r="X22" s="169"/>
      <c r="Y22" s="309"/>
      <c r="Z22" s="310"/>
      <c r="AA22" s="115">
        <f>M22-J22</f>
        <v>-282.47821878025206</v>
      </c>
      <c r="AB22" s="156">
        <f>M22/J22</f>
        <v>0.89135453123836461</v>
      </c>
      <c r="AC22" s="290">
        <f>AB38</f>
        <v>0.8913006077942488</v>
      </c>
    </row>
    <row r="23" spans="1:29" ht="15.75" customHeight="1">
      <c r="A23" s="312"/>
      <c r="B23" s="100" t="s">
        <v>114</v>
      </c>
      <c r="C23" s="293" t="s">
        <v>124</v>
      </c>
      <c r="D23" s="294"/>
      <c r="E23" s="101">
        <v>14.49</v>
      </c>
      <c r="F23" s="102">
        <v>728</v>
      </c>
      <c r="G23" s="103">
        <f t="shared" si="12"/>
        <v>10548.72</v>
      </c>
      <c r="H23" s="26"/>
      <c r="I23" s="104">
        <v>6</v>
      </c>
      <c r="J23" s="105">
        <v>2600</v>
      </c>
      <c r="K23" s="106">
        <f t="shared" ref="K23" si="13">J23/I23</f>
        <v>433.33333333333331</v>
      </c>
      <c r="L23" s="107">
        <v>6</v>
      </c>
      <c r="M23" s="105">
        <f>F23/V23*60</f>
        <v>2317.2413793103465</v>
      </c>
      <c r="N23" s="106">
        <f>M23/L23</f>
        <v>386.20689655172441</v>
      </c>
      <c r="O23" s="108">
        <f>L23-I23</f>
        <v>0</v>
      </c>
      <c r="P23" s="109">
        <f>N23-K23</f>
        <v>-47.126436781608902</v>
      </c>
      <c r="Q23" s="110">
        <f>N23/K23</f>
        <v>0.89124668435013332</v>
      </c>
      <c r="R23" s="307"/>
      <c r="S23" s="47">
        <v>0.30704861111111109</v>
      </c>
      <c r="T23" s="48">
        <v>0.32013888888888886</v>
      </c>
      <c r="U23" s="111">
        <v>4.9333333333332785</v>
      </c>
      <c r="V23" s="112">
        <v>18.849999999999987</v>
      </c>
      <c r="W23" s="113"/>
      <c r="X23" s="13"/>
      <c r="Y23" s="295"/>
      <c r="Z23" s="296"/>
      <c r="AA23" s="117">
        <f>M23-J23</f>
        <v>-282.75862068965353</v>
      </c>
      <c r="AB23" s="110">
        <f>M23/J23</f>
        <v>0.89124668435013321</v>
      </c>
      <c r="AC23" s="291"/>
    </row>
    <row r="24" spans="1:29" ht="15.75" customHeight="1">
      <c r="A24" s="312"/>
      <c r="B24" s="100"/>
      <c r="C24" s="293"/>
      <c r="D24" s="294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307"/>
      <c r="S24" s="47"/>
      <c r="T24" s="48"/>
      <c r="U24" s="111"/>
      <c r="V24" s="112"/>
      <c r="W24" s="113"/>
      <c r="X24" s="13"/>
      <c r="Y24" s="295"/>
      <c r="Z24" s="296"/>
      <c r="AA24" s="117"/>
      <c r="AB24" s="110"/>
      <c r="AC24" s="291"/>
    </row>
    <row r="25" spans="1:29" ht="15.75" customHeight="1">
      <c r="A25" s="312"/>
      <c r="B25" s="100"/>
      <c r="C25" s="293"/>
      <c r="D25" s="294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07"/>
      <c r="S25" s="47"/>
      <c r="T25" s="48"/>
      <c r="U25" s="111"/>
      <c r="V25" s="112"/>
      <c r="W25" s="113"/>
      <c r="X25" s="116"/>
      <c r="Y25" s="295"/>
      <c r="Z25" s="296"/>
      <c r="AA25" s="117"/>
      <c r="AB25" s="110"/>
      <c r="AC25" s="291"/>
    </row>
    <row r="26" spans="1:29" ht="15.75" customHeight="1">
      <c r="A26" s="312"/>
      <c r="B26" s="100"/>
      <c r="C26" s="293"/>
      <c r="D26" s="294"/>
      <c r="E26" s="101"/>
      <c r="F26" s="102"/>
      <c r="G26" s="103"/>
      <c r="H26" s="13"/>
      <c r="I26" s="104"/>
      <c r="J26" s="105"/>
      <c r="K26" s="106"/>
      <c r="L26" s="118"/>
      <c r="M26" s="105"/>
      <c r="N26" s="106"/>
      <c r="O26" s="108"/>
      <c r="P26" s="109"/>
      <c r="Q26" s="110"/>
      <c r="R26" s="307"/>
      <c r="S26" s="47"/>
      <c r="T26" s="48"/>
      <c r="U26" s="111"/>
      <c r="V26" s="112"/>
      <c r="W26" s="113"/>
      <c r="X26" s="13"/>
      <c r="Y26" s="295"/>
      <c r="Z26" s="296"/>
      <c r="AA26" s="117"/>
      <c r="AB26" s="110"/>
      <c r="AC26" s="291"/>
    </row>
    <row r="27" spans="1:29" ht="15.75" customHeight="1">
      <c r="A27" s="312"/>
      <c r="B27" s="100"/>
      <c r="C27" s="293"/>
      <c r="D27" s="294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07"/>
      <c r="S27" s="47"/>
      <c r="T27" s="48"/>
      <c r="U27" s="111"/>
      <c r="V27" s="112"/>
      <c r="W27" s="113"/>
      <c r="X27" s="50"/>
      <c r="Y27" s="295"/>
      <c r="Z27" s="296"/>
      <c r="AA27" s="117"/>
      <c r="AB27" s="110"/>
      <c r="AC27" s="291"/>
    </row>
    <row r="28" spans="1:29" ht="15.75" customHeight="1">
      <c r="A28" s="312"/>
      <c r="B28" s="100"/>
      <c r="C28" s="293"/>
      <c r="D28" s="294"/>
      <c r="E28" s="101"/>
      <c r="F28" s="102"/>
      <c r="G28" s="121"/>
      <c r="H28" s="62"/>
      <c r="I28" s="104"/>
      <c r="J28" s="105"/>
      <c r="K28" s="106"/>
      <c r="L28" s="118"/>
      <c r="M28" s="105"/>
      <c r="N28" s="106"/>
      <c r="O28" s="123"/>
      <c r="P28" s="124"/>
      <c r="Q28" s="125"/>
      <c r="R28" s="307"/>
      <c r="S28" s="47"/>
      <c r="T28" s="48"/>
      <c r="U28" s="111"/>
      <c r="V28" s="112"/>
      <c r="W28" s="113"/>
      <c r="X28" s="116"/>
      <c r="Y28" s="295"/>
      <c r="Z28" s="296"/>
      <c r="AA28" s="117"/>
      <c r="AB28" s="110"/>
      <c r="AC28" s="291"/>
    </row>
    <row r="29" spans="1:29" ht="15.75" customHeight="1">
      <c r="A29" s="312"/>
      <c r="B29" s="100"/>
      <c r="C29" s="293"/>
      <c r="D29" s="294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07"/>
      <c r="S29" s="47"/>
      <c r="T29" s="48"/>
      <c r="U29" s="111"/>
      <c r="V29" s="112"/>
      <c r="W29" s="113"/>
      <c r="X29" s="116"/>
      <c r="Y29" s="295"/>
      <c r="Z29" s="296"/>
      <c r="AA29" s="117"/>
      <c r="AB29" s="110"/>
      <c r="AC29" s="291"/>
    </row>
    <row r="30" spans="1:29" ht="15.75" customHeight="1">
      <c r="A30" s="312"/>
      <c r="B30" s="100"/>
      <c r="C30" s="293"/>
      <c r="D30" s="294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07"/>
      <c r="S30" s="119"/>
      <c r="T30" s="120"/>
      <c r="U30" s="111"/>
      <c r="V30" s="131"/>
      <c r="W30" s="113"/>
      <c r="X30" s="116"/>
      <c r="Y30" s="295"/>
      <c r="Z30" s="296"/>
      <c r="AA30" s="117"/>
      <c r="AB30" s="110"/>
      <c r="AC30" s="291"/>
    </row>
    <row r="31" spans="1:29" ht="15.75" customHeight="1">
      <c r="A31" s="312"/>
      <c r="B31" s="100"/>
      <c r="C31" s="293"/>
      <c r="D31" s="294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07"/>
      <c r="S31" s="119"/>
      <c r="T31" s="120"/>
      <c r="U31" s="111"/>
      <c r="V31" s="131"/>
      <c r="W31" s="126"/>
      <c r="X31" s="127"/>
      <c r="Y31" s="295"/>
      <c r="Z31" s="296"/>
      <c r="AA31" s="117"/>
      <c r="AB31" s="110"/>
      <c r="AC31" s="291"/>
    </row>
    <row r="32" spans="1:29" ht="15.75" customHeight="1">
      <c r="A32" s="312"/>
      <c r="B32" s="100"/>
      <c r="C32" s="293"/>
      <c r="D32" s="294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07"/>
      <c r="S32" s="119"/>
      <c r="T32" s="120"/>
      <c r="U32" s="111"/>
      <c r="V32" s="131"/>
      <c r="W32" s="126"/>
      <c r="X32" s="127"/>
      <c r="Y32" s="295"/>
      <c r="Z32" s="296"/>
      <c r="AA32" s="117"/>
      <c r="AB32" s="110"/>
      <c r="AC32" s="291"/>
    </row>
    <row r="33" spans="1:29" ht="15.75" customHeight="1">
      <c r="A33" s="312"/>
      <c r="B33" s="100"/>
      <c r="C33" s="293"/>
      <c r="D33" s="294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07"/>
      <c r="S33" s="119"/>
      <c r="T33" s="120"/>
      <c r="U33" s="111"/>
      <c r="V33" s="131"/>
      <c r="W33" s="126"/>
      <c r="X33" s="127"/>
      <c r="Y33" s="295"/>
      <c r="Z33" s="296"/>
      <c r="AA33" s="117"/>
      <c r="AB33" s="110"/>
      <c r="AC33" s="291"/>
    </row>
    <row r="34" spans="1:29" ht="15.75" customHeight="1">
      <c r="A34" s="312"/>
      <c r="B34" s="100"/>
      <c r="C34" s="293"/>
      <c r="D34" s="294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07"/>
      <c r="S34" s="119"/>
      <c r="T34" s="120"/>
      <c r="U34" s="111"/>
      <c r="V34" s="131"/>
      <c r="W34" s="126"/>
      <c r="X34" s="127"/>
      <c r="Y34" s="295"/>
      <c r="Z34" s="296"/>
      <c r="AA34" s="117"/>
      <c r="AB34" s="110"/>
      <c r="AC34" s="291"/>
    </row>
    <row r="35" spans="1:29" ht="15.75" customHeight="1">
      <c r="A35" s="312"/>
      <c r="B35" s="100"/>
      <c r="C35" s="293"/>
      <c r="D35" s="294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07"/>
      <c r="S35" s="119"/>
      <c r="T35" s="120"/>
      <c r="U35" s="111"/>
      <c r="V35" s="131"/>
      <c r="W35" s="126"/>
      <c r="X35" s="127"/>
      <c r="Y35" s="295"/>
      <c r="Z35" s="296"/>
      <c r="AA35" s="117"/>
      <c r="AB35" s="110"/>
      <c r="AC35" s="291"/>
    </row>
    <row r="36" spans="1:29" ht="15.75" customHeight="1">
      <c r="A36" s="312"/>
      <c r="B36" s="100"/>
      <c r="C36" s="293"/>
      <c r="D36" s="294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07"/>
      <c r="S36" s="119"/>
      <c r="T36" s="120"/>
      <c r="U36" s="111"/>
      <c r="V36" s="131"/>
      <c r="W36" s="126"/>
      <c r="X36" s="127"/>
      <c r="Y36" s="295"/>
      <c r="Z36" s="296"/>
      <c r="AA36" s="117"/>
      <c r="AB36" s="110"/>
      <c r="AC36" s="291"/>
    </row>
    <row r="37" spans="1:29" ht="15.75" customHeight="1">
      <c r="A37" s="312"/>
      <c r="B37" s="100"/>
      <c r="C37" s="293"/>
      <c r="D37" s="294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07"/>
      <c r="S37" s="119"/>
      <c r="T37" s="120"/>
      <c r="U37" s="130"/>
      <c r="V37" s="131"/>
      <c r="W37" s="126"/>
      <c r="X37" s="127"/>
      <c r="Y37" s="295"/>
      <c r="Z37" s="296"/>
      <c r="AA37" s="165"/>
      <c r="AB37" s="125"/>
      <c r="AC37" s="291"/>
    </row>
    <row r="38" spans="1:29" ht="15.75" customHeight="1" thickBot="1">
      <c r="A38" s="313"/>
      <c r="B38" s="133" t="s">
        <v>117</v>
      </c>
      <c r="C38" s="297"/>
      <c r="D38" s="297"/>
      <c r="E38" s="134"/>
      <c r="F38" s="167"/>
      <c r="G38" s="135"/>
      <c r="H38" s="69"/>
      <c r="I38" s="136">
        <f t="shared" ref="I38:J38" si="14">AVERAGE(I22:I37)</f>
        <v>6</v>
      </c>
      <c r="J38" s="137">
        <f t="shared" si="14"/>
        <v>2600</v>
      </c>
      <c r="K38" s="138">
        <f t="shared" ref="K38" si="15">J38/I38</f>
        <v>433.33333333333331</v>
      </c>
      <c r="L38" s="136">
        <f t="shared" ref="L38:M38" si="16">AVERAGE(L22:L37)</f>
        <v>6</v>
      </c>
      <c r="M38" s="137">
        <f t="shared" si="16"/>
        <v>2317.381580265047</v>
      </c>
      <c r="N38" s="138">
        <f t="shared" ref="N38:N43" si="17">M38/L38</f>
        <v>386.23026337750781</v>
      </c>
      <c r="O38" s="139">
        <f t="shared" ref="O38:O43" si="18">L38-I38</f>
        <v>0</v>
      </c>
      <c r="P38" s="140">
        <f t="shared" ref="P38:P43" si="19">N38-K38</f>
        <v>-47.103069955825504</v>
      </c>
      <c r="Q38" s="141">
        <f t="shared" ref="Q38:Q43" si="20">N38/K38</f>
        <v>0.8913006077942488</v>
      </c>
      <c r="R38" s="308"/>
      <c r="S38" s="142">
        <f>S22</f>
        <v>0.29166666666666669</v>
      </c>
      <c r="T38" s="143">
        <f>INDEX(T22:T37,COUNTA(T22:T37))</f>
        <v>0.32013888888888886</v>
      </c>
      <c r="U38" s="144"/>
      <c r="V38" s="166"/>
      <c r="W38" s="167"/>
      <c r="X38" s="138"/>
      <c r="Y38" s="298"/>
      <c r="Z38" s="299"/>
      <c r="AA38" s="168">
        <f t="shared" ref="AA38:AA43" si="21">M38-J38</f>
        <v>-282.61841973495302</v>
      </c>
      <c r="AB38" s="141">
        <f t="shared" ref="AB38:AB43" si="22">M38/J38</f>
        <v>0.8913006077942488</v>
      </c>
      <c r="AC38" s="292"/>
    </row>
    <row r="39" spans="1:29" ht="15.75" customHeight="1">
      <c r="A39" s="300" t="s">
        <v>126</v>
      </c>
      <c r="B39" s="114" t="s">
        <v>120</v>
      </c>
      <c r="C39" s="304" t="s">
        <v>128</v>
      </c>
      <c r="D39" s="305"/>
      <c r="E39" s="147">
        <v>22.28</v>
      </c>
      <c r="F39" s="97">
        <v>840</v>
      </c>
      <c r="G39" s="148">
        <f t="shared" ref="G39:G43" si="23">E39*F39</f>
        <v>18715.2</v>
      </c>
      <c r="H39" s="149"/>
      <c r="I39" s="150">
        <v>5</v>
      </c>
      <c r="J39" s="151">
        <v>3300</v>
      </c>
      <c r="K39" s="152">
        <f>J39/I39</f>
        <v>660</v>
      </c>
      <c r="L39" s="153">
        <v>5</v>
      </c>
      <c r="M39" s="151">
        <f>F39/V39*60</f>
        <v>2950.2439024390233</v>
      </c>
      <c r="N39" s="152">
        <f t="shared" si="17"/>
        <v>590.04878048780461</v>
      </c>
      <c r="O39" s="154">
        <f t="shared" si="18"/>
        <v>0</v>
      </c>
      <c r="P39" s="155">
        <f t="shared" si="19"/>
        <v>-69.951219512195394</v>
      </c>
      <c r="Q39" s="156">
        <f t="shared" si="20"/>
        <v>0.89401330376940091</v>
      </c>
      <c r="R39" s="306">
        <f>Q55</f>
        <v>0.88851391073305597</v>
      </c>
      <c r="S39" s="157">
        <v>0.29166666666666669</v>
      </c>
      <c r="T39" s="158">
        <v>0.30353009259259262</v>
      </c>
      <c r="U39" s="159"/>
      <c r="V39" s="160">
        <v>17.083333333333339</v>
      </c>
      <c r="W39" s="161"/>
      <c r="X39" s="162"/>
      <c r="Y39" s="309"/>
      <c r="Z39" s="310"/>
      <c r="AA39" s="115">
        <f t="shared" si="21"/>
        <v>-349.75609756097674</v>
      </c>
      <c r="AB39" s="156">
        <f t="shared" si="22"/>
        <v>0.89401330376940102</v>
      </c>
      <c r="AC39" s="290">
        <f>AB55</f>
        <v>0.88851391073305597</v>
      </c>
    </row>
    <row r="40" spans="1:29" ht="15.75" customHeight="1">
      <c r="A40" s="301"/>
      <c r="B40" s="100" t="s">
        <v>120</v>
      </c>
      <c r="C40" s="293" t="s">
        <v>127</v>
      </c>
      <c r="D40" s="294"/>
      <c r="E40" s="101">
        <v>21.45</v>
      </c>
      <c r="F40" s="102">
        <v>1308</v>
      </c>
      <c r="G40" s="103">
        <f t="shared" si="23"/>
        <v>28056.6</v>
      </c>
      <c r="H40" s="26"/>
      <c r="I40" s="104">
        <v>4</v>
      </c>
      <c r="J40" s="105">
        <v>3300</v>
      </c>
      <c r="K40" s="106">
        <f t="shared" ref="K40:K43" si="24">J40/I40</f>
        <v>825</v>
      </c>
      <c r="L40" s="107">
        <v>4</v>
      </c>
      <c r="M40" s="105">
        <f>F40/V40*60</f>
        <v>2952.2257053291478</v>
      </c>
      <c r="N40" s="106">
        <f t="shared" si="17"/>
        <v>738.05642633228695</v>
      </c>
      <c r="O40" s="108">
        <f t="shared" si="18"/>
        <v>0</v>
      </c>
      <c r="P40" s="109">
        <f t="shared" si="19"/>
        <v>-86.943573667713054</v>
      </c>
      <c r="Q40" s="110">
        <f t="shared" si="20"/>
        <v>0.8946138500997417</v>
      </c>
      <c r="R40" s="307"/>
      <c r="S40" s="47">
        <v>0.30723379629629627</v>
      </c>
      <c r="T40" s="48">
        <v>0.32569444444444445</v>
      </c>
      <c r="U40" s="111">
        <v>5.3333333333332611</v>
      </c>
      <c r="V40" s="112">
        <v>26.583333333333385</v>
      </c>
      <c r="W40" s="113"/>
      <c r="X40" s="116"/>
      <c r="Y40" s="295"/>
      <c r="Z40" s="296"/>
      <c r="AA40" s="117">
        <f t="shared" si="21"/>
        <v>-347.77429467085221</v>
      </c>
      <c r="AB40" s="110">
        <f t="shared" si="22"/>
        <v>0.8946138500997417</v>
      </c>
      <c r="AC40" s="291"/>
    </row>
    <row r="41" spans="1:29" ht="15.75" customHeight="1">
      <c r="A41" s="301"/>
      <c r="B41" s="100" t="s">
        <v>120</v>
      </c>
      <c r="C41" s="293" t="s">
        <v>129</v>
      </c>
      <c r="D41" s="294"/>
      <c r="E41" s="101">
        <v>17.89</v>
      </c>
      <c r="F41" s="102">
        <v>2100</v>
      </c>
      <c r="G41" s="103">
        <f t="shared" si="23"/>
        <v>37569</v>
      </c>
      <c r="H41" s="26"/>
      <c r="I41" s="104">
        <v>4</v>
      </c>
      <c r="J41" s="105">
        <v>3300</v>
      </c>
      <c r="K41" s="106">
        <f t="shared" si="24"/>
        <v>825</v>
      </c>
      <c r="L41" s="107">
        <v>4</v>
      </c>
      <c r="M41" s="105">
        <f>F41/V41*60</f>
        <v>2948.5179407176279</v>
      </c>
      <c r="N41" s="106">
        <f t="shared" si="17"/>
        <v>737.12948517940697</v>
      </c>
      <c r="O41" s="108">
        <f t="shared" si="18"/>
        <v>0</v>
      </c>
      <c r="P41" s="109">
        <f t="shared" si="19"/>
        <v>-87.87051482059303</v>
      </c>
      <c r="Q41" s="110">
        <f t="shared" si="20"/>
        <v>0.89349028506594785</v>
      </c>
      <c r="R41" s="307"/>
      <c r="S41" s="47">
        <v>0.32935185185185184</v>
      </c>
      <c r="T41" s="48">
        <v>0.35902777777777778</v>
      </c>
      <c r="U41" s="111">
        <v>5.2666666666666373</v>
      </c>
      <c r="V41" s="112">
        <v>42.733333333333348</v>
      </c>
      <c r="W41" s="113"/>
      <c r="X41" s="116"/>
      <c r="Y41" s="295"/>
      <c r="Z41" s="296"/>
      <c r="AA41" s="117">
        <f t="shared" si="21"/>
        <v>-351.48205928237212</v>
      </c>
      <c r="AB41" s="110">
        <f t="shared" si="22"/>
        <v>0.89349028506594785</v>
      </c>
      <c r="AC41" s="291"/>
    </row>
    <row r="42" spans="1:29" ht="15.75" customHeight="1">
      <c r="A42" s="301"/>
      <c r="B42" s="100" t="s">
        <v>120</v>
      </c>
      <c r="C42" s="293" t="s">
        <v>130</v>
      </c>
      <c r="D42" s="294"/>
      <c r="E42" s="101">
        <v>16.66</v>
      </c>
      <c r="F42" s="102">
        <v>3334</v>
      </c>
      <c r="G42" s="103">
        <f t="shared" si="23"/>
        <v>55544.44</v>
      </c>
      <c r="H42" s="26"/>
      <c r="I42" s="104">
        <v>4</v>
      </c>
      <c r="J42" s="105">
        <v>3300</v>
      </c>
      <c r="K42" s="106">
        <f t="shared" si="24"/>
        <v>825</v>
      </c>
      <c r="L42" s="107">
        <v>4</v>
      </c>
      <c r="M42" s="105">
        <f>F42/V42*60</f>
        <v>2941.7647058823532</v>
      </c>
      <c r="N42" s="106">
        <f t="shared" si="17"/>
        <v>735.44117647058829</v>
      </c>
      <c r="O42" s="108">
        <f t="shared" si="18"/>
        <v>0</v>
      </c>
      <c r="P42" s="109">
        <f t="shared" si="19"/>
        <v>-89.558823529411711</v>
      </c>
      <c r="Q42" s="110">
        <f t="shared" si="20"/>
        <v>0.89144385026737971</v>
      </c>
      <c r="R42" s="307"/>
      <c r="S42" s="47">
        <v>0.36249999999999999</v>
      </c>
      <c r="T42" s="48">
        <v>0.40972222222222221</v>
      </c>
      <c r="U42" s="111">
        <v>4.9999999999999822</v>
      </c>
      <c r="V42" s="112">
        <v>68</v>
      </c>
      <c r="W42" s="113"/>
      <c r="X42" s="116"/>
      <c r="Y42" s="295"/>
      <c r="Z42" s="296"/>
      <c r="AA42" s="117">
        <f t="shared" si="21"/>
        <v>-358.23529411764684</v>
      </c>
      <c r="AB42" s="110">
        <f t="shared" si="22"/>
        <v>0.89144385026737971</v>
      </c>
      <c r="AC42" s="291"/>
    </row>
    <row r="43" spans="1:29" ht="15.75" customHeight="1">
      <c r="A43" s="302"/>
      <c r="B43" s="100" t="s">
        <v>120</v>
      </c>
      <c r="C43" s="293" t="s">
        <v>220</v>
      </c>
      <c r="D43" s="294"/>
      <c r="E43" s="101">
        <v>18.53</v>
      </c>
      <c r="F43" s="102">
        <v>4206</v>
      </c>
      <c r="G43" s="103">
        <f t="shared" si="23"/>
        <v>77937.180000000008</v>
      </c>
      <c r="H43" s="13"/>
      <c r="I43" s="104">
        <v>3</v>
      </c>
      <c r="J43" s="105">
        <v>3300</v>
      </c>
      <c r="K43" s="106">
        <f t="shared" si="24"/>
        <v>1100</v>
      </c>
      <c r="L43" s="118">
        <v>3</v>
      </c>
      <c r="M43" s="105">
        <f>F43/V43*60</f>
        <v>2867.727272727273</v>
      </c>
      <c r="N43" s="106">
        <f t="shared" si="17"/>
        <v>955.90909090909099</v>
      </c>
      <c r="O43" s="108">
        <f t="shared" si="18"/>
        <v>0</v>
      </c>
      <c r="P43" s="109">
        <f t="shared" si="19"/>
        <v>-144.09090909090901</v>
      </c>
      <c r="Q43" s="110">
        <f t="shared" si="20"/>
        <v>0.86900826446280999</v>
      </c>
      <c r="R43" s="307"/>
      <c r="S43" s="47">
        <v>0.41319444444444442</v>
      </c>
      <c r="T43" s="48">
        <v>0.47430555555555554</v>
      </c>
      <c r="U43" s="111">
        <v>4.9999999999999822</v>
      </c>
      <c r="V43" s="112">
        <v>88</v>
      </c>
      <c r="W43" s="113"/>
      <c r="X43" s="116"/>
      <c r="Y43" s="295"/>
      <c r="Z43" s="296"/>
      <c r="AA43" s="117">
        <f t="shared" si="21"/>
        <v>-432.27272727272702</v>
      </c>
      <c r="AB43" s="110">
        <f t="shared" si="22"/>
        <v>0.86900826446280999</v>
      </c>
      <c r="AC43" s="291"/>
    </row>
    <row r="44" spans="1:29" ht="15.75" customHeight="1">
      <c r="A44" s="302"/>
      <c r="B44" s="100"/>
      <c r="C44" s="293"/>
      <c r="D44" s="294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307"/>
      <c r="S44" s="47"/>
      <c r="T44" s="48"/>
      <c r="U44" s="111"/>
      <c r="V44" s="112"/>
      <c r="W44" s="113"/>
      <c r="X44" s="116"/>
      <c r="Y44" s="295"/>
      <c r="Z44" s="296"/>
      <c r="AA44" s="117"/>
      <c r="AB44" s="110"/>
      <c r="AC44" s="291"/>
    </row>
    <row r="45" spans="1:29" ht="15.75" customHeight="1">
      <c r="A45" s="302"/>
      <c r="B45" s="100"/>
      <c r="C45" s="293"/>
      <c r="D45" s="294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307"/>
      <c r="S45" s="47"/>
      <c r="T45" s="48"/>
      <c r="U45" s="111"/>
      <c r="V45" s="112"/>
      <c r="W45" s="113"/>
      <c r="X45" s="116"/>
      <c r="Y45" s="295"/>
      <c r="Z45" s="296"/>
      <c r="AA45" s="117"/>
      <c r="AB45" s="110"/>
      <c r="AC45" s="291"/>
    </row>
    <row r="46" spans="1:29" ht="15.75" customHeight="1">
      <c r="A46" s="302"/>
      <c r="B46" s="100"/>
      <c r="C46" s="293"/>
      <c r="D46" s="294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07"/>
      <c r="S46" s="47"/>
      <c r="T46" s="48"/>
      <c r="U46" s="111"/>
      <c r="V46" s="112"/>
      <c r="W46" s="113"/>
      <c r="X46" s="116"/>
      <c r="Y46" s="295"/>
      <c r="Z46" s="296"/>
      <c r="AA46" s="117"/>
      <c r="AB46" s="110"/>
      <c r="AC46" s="291"/>
    </row>
    <row r="47" spans="1:29" ht="15.75" customHeight="1">
      <c r="A47" s="302"/>
      <c r="B47" s="100"/>
      <c r="C47" s="293"/>
      <c r="D47" s="294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07"/>
      <c r="S47" s="47"/>
      <c r="T47" s="48"/>
      <c r="U47" s="111"/>
      <c r="V47" s="112"/>
      <c r="W47" s="113"/>
      <c r="X47" s="116"/>
      <c r="Y47" s="295"/>
      <c r="Z47" s="296"/>
      <c r="AA47" s="117"/>
      <c r="AB47" s="110"/>
      <c r="AC47" s="291"/>
    </row>
    <row r="48" spans="1:29" ht="15.75" customHeight="1">
      <c r="A48" s="302"/>
      <c r="B48" s="100"/>
      <c r="C48" s="293"/>
      <c r="D48" s="294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07"/>
      <c r="S48" s="47"/>
      <c r="T48" s="48"/>
      <c r="U48" s="111"/>
      <c r="V48" s="112"/>
      <c r="W48" s="113"/>
      <c r="X48" s="116"/>
      <c r="Y48" s="295"/>
      <c r="Z48" s="296"/>
      <c r="AA48" s="117"/>
      <c r="AB48" s="110"/>
      <c r="AC48" s="291"/>
    </row>
    <row r="49" spans="1:29" ht="15.75" customHeight="1">
      <c r="A49" s="302"/>
      <c r="B49" s="100"/>
      <c r="C49" s="293"/>
      <c r="D49" s="294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07"/>
      <c r="S49" s="47"/>
      <c r="T49" s="48"/>
      <c r="U49" s="111"/>
      <c r="V49" s="112"/>
      <c r="W49" s="113"/>
      <c r="X49" s="116"/>
      <c r="Y49" s="295"/>
      <c r="Z49" s="296"/>
      <c r="AA49" s="117"/>
      <c r="AB49" s="110"/>
      <c r="AC49" s="291"/>
    </row>
    <row r="50" spans="1:29" ht="15.75" customHeight="1">
      <c r="A50" s="302"/>
      <c r="B50" s="100"/>
      <c r="C50" s="293"/>
      <c r="D50" s="294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07"/>
      <c r="S50" s="47"/>
      <c r="T50" s="48"/>
      <c r="U50" s="111"/>
      <c r="V50" s="112"/>
      <c r="W50" s="113"/>
      <c r="X50" s="116"/>
      <c r="Y50" s="295"/>
      <c r="Z50" s="296"/>
      <c r="AA50" s="117"/>
      <c r="AB50" s="110"/>
      <c r="AC50" s="291"/>
    </row>
    <row r="51" spans="1:29" ht="15.75" customHeight="1">
      <c r="A51" s="302"/>
      <c r="B51" s="100"/>
      <c r="C51" s="293"/>
      <c r="D51" s="294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07"/>
      <c r="S51" s="47"/>
      <c r="T51" s="48"/>
      <c r="U51" s="111"/>
      <c r="V51" s="112"/>
      <c r="W51" s="113"/>
      <c r="X51" s="116"/>
      <c r="Y51" s="295"/>
      <c r="Z51" s="296"/>
      <c r="AA51" s="117"/>
      <c r="AB51" s="110"/>
      <c r="AC51" s="291"/>
    </row>
    <row r="52" spans="1:29" ht="15.75" customHeight="1">
      <c r="A52" s="302"/>
      <c r="B52" s="100"/>
      <c r="C52" s="293"/>
      <c r="D52" s="294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07"/>
      <c r="S52" s="47"/>
      <c r="T52" s="48"/>
      <c r="U52" s="111"/>
      <c r="V52" s="112"/>
      <c r="W52" s="113"/>
      <c r="X52" s="116"/>
      <c r="Y52" s="295"/>
      <c r="Z52" s="296"/>
      <c r="AA52" s="117"/>
      <c r="AB52" s="110"/>
      <c r="AC52" s="291"/>
    </row>
    <row r="53" spans="1:29" ht="15.75" customHeight="1">
      <c r="A53" s="302"/>
      <c r="B53" s="100"/>
      <c r="C53" s="293"/>
      <c r="D53" s="294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07"/>
      <c r="S53" s="47"/>
      <c r="T53" s="48"/>
      <c r="U53" s="111"/>
      <c r="V53" s="112"/>
      <c r="W53" s="113"/>
      <c r="X53" s="116"/>
      <c r="Y53" s="295"/>
      <c r="Z53" s="296"/>
      <c r="AA53" s="117"/>
      <c r="AB53" s="110"/>
      <c r="AC53" s="291"/>
    </row>
    <row r="54" spans="1:29" ht="15.75" customHeight="1">
      <c r="A54" s="302"/>
      <c r="B54" s="100"/>
      <c r="C54" s="293"/>
      <c r="D54" s="294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07"/>
      <c r="S54" s="119"/>
      <c r="T54" s="120"/>
      <c r="U54" s="130"/>
      <c r="V54" s="131"/>
      <c r="W54" s="126"/>
      <c r="X54" s="127"/>
      <c r="Y54" s="295"/>
      <c r="Z54" s="296"/>
      <c r="AA54" s="165"/>
      <c r="AB54" s="125"/>
      <c r="AC54" s="291"/>
    </row>
    <row r="55" spans="1:29" ht="15.75" customHeight="1" thickBot="1">
      <c r="A55" s="303"/>
      <c r="B55" s="133" t="s">
        <v>117</v>
      </c>
      <c r="C55" s="297"/>
      <c r="D55" s="297"/>
      <c r="E55" s="134"/>
      <c r="F55" s="99"/>
      <c r="G55" s="135"/>
      <c r="H55" s="69"/>
      <c r="I55" s="136">
        <f t="shared" ref="I55:J55" si="25">AVERAGE(I39:I54)</f>
        <v>4</v>
      </c>
      <c r="J55" s="137">
        <f t="shared" si="25"/>
        <v>3300</v>
      </c>
      <c r="K55" s="138">
        <f t="shared" ref="K55" si="26">J55/I55</f>
        <v>825</v>
      </c>
      <c r="L55" s="136">
        <f t="shared" ref="L55:M55" si="27">AVERAGE(L39:L54)</f>
        <v>4</v>
      </c>
      <c r="M55" s="137">
        <f t="shared" si="27"/>
        <v>2932.0959054190848</v>
      </c>
      <c r="N55" s="138">
        <f>M55/L55</f>
        <v>733.02397635477121</v>
      </c>
      <c r="O55" s="139">
        <f>L55-I55</f>
        <v>0</v>
      </c>
      <c r="P55" s="140">
        <f>N55-K55</f>
        <v>-91.976023645228793</v>
      </c>
      <c r="Q55" s="141">
        <f>N55/K55</f>
        <v>0.88851391073305597</v>
      </c>
      <c r="R55" s="308"/>
      <c r="S55" s="142">
        <f>S39</f>
        <v>0.29166666666666669</v>
      </c>
      <c r="T55" s="143">
        <f>INDEX(T39:T54,COUNTA(T39:T54))</f>
        <v>0.47430555555555554</v>
      </c>
      <c r="U55" s="144"/>
      <c r="V55" s="166"/>
      <c r="W55" s="99"/>
      <c r="X55" s="69"/>
      <c r="Y55" s="298"/>
      <c r="Z55" s="299"/>
      <c r="AA55" s="168">
        <f>M55-J55</f>
        <v>-367.90409458091517</v>
      </c>
      <c r="AB55" s="141">
        <f>M55/J55</f>
        <v>0.88851391073305597</v>
      </c>
      <c r="AC55" s="292"/>
    </row>
    <row r="56" spans="1:29" ht="15.75" customHeight="1">
      <c r="A56" s="311" t="s">
        <v>71</v>
      </c>
      <c r="B56" s="114" t="s">
        <v>120</v>
      </c>
      <c r="C56" s="304" t="s">
        <v>131</v>
      </c>
      <c r="D56" s="305"/>
      <c r="E56" s="147">
        <v>18.18</v>
      </c>
      <c r="F56" s="97">
        <v>881</v>
      </c>
      <c r="G56" s="148">
        <f t="shared" ref="G56:G59" si="28">E56*F56</f>
        <v>16016.58</v>
      </c>
      <c r="H56" s="149"/>
      <c r="I56" s="150">
        <v>3</v>
      </c>
      <c r="J56" s="151">
        <v>3600</v>
      </c>
      <c r="K56" s="152">
        <f>J56/I56</f>
        <v>1200</v>
      </c>
      <c r="L56" s="153">
        <v>3</v>
      </c>
      <c r="M56" s="151">
        <f>F56/V56*60</f>
        <v>3112.4631992149184</v>
      </c>
      <c r="N56" s="152">
        <f>M56/L56</f>
        <v>1037.4877330716395</v>
      </c>
      <c r="O56" s="154">
        <f>L56-I56</f>
        <v>0</v>
      </c>
      <c r="P56" s="155">
        <f>N56-K56</f>
        <v>-162.51226692836053</v>
      </c>
      <c r="Q56" s="156">
        <f>N56/K56</f>
        <v>0.8645731108930329</v>
      </c>
      <c r="R56" s="306">
        <f>Q72</f>
        <v>0.87118686104915155</v>
      </c>
      <c r="S56" s="157">
        <v>0.29167824074074072</v>
      </c>
      <c r="T56" s="158">
        <v>0.3034722222222222</v>
      </c>
      <c r="U56" s="159"/>
      <c r="V56" s="160">
        <v>16.983333333333324</v>
      </c>
      <c r="W56" s="161"/>
      <c r="X56" s="162"/>
      <c r="Y56" s="309"/>
      <c r="Z56" s="310"/>
      <c r="AA56" s="115">
        <f>M56-J56</f>
        <v>-487.5368007850816</v>
      </c>
      <c r="AB56" s="156">
        <f>M56/J56</f>
        <v>0.8645731108930329</v>
      </c>
      <c r="AC56" s="290">
        <f>AB72</f>
        <v>0.87118686104915155</v>
      </c>
    </row>
    <row r="57" spans="1:29" ht="15.75" customHeight="1">
      <c r="A57" s="312"/>
      <c r="B57" s="100" t="s">
        <v>120</v>
      </c>
      <c r="C57" s="293" t="s">
        <v>132</v>
      </c>
      <c r="D57" s="294"/>
      <c r="E57" s="101">
        <v>14.03</v>
      </c>
      <c r="F57" s="102">
        <v>3264</v>
      </c>
      <c r="G57" s="103">
        <f t="shared" si="28"/>
        <v>45793.919999999998</v>
      </c>
      <c r="H57" s="26"/>
      <c r="I57" s="104">
        <v>3</v>
      </c>
      <c r="J57" s="105">
        <v>3000</v>
      </c>
      <c r="K57" s="106">
        <f t="shared" ref="K57:K93" si="29">J57/I57</f>
        <v>1000</v>
      </c>
      <c r="L57" s="107">
        <v>3</v>
      </c>
      <c r="M57" s="105">
        <f>F57/V57*60</f>
        <v>2683.9652809502054</v>
      </c>
      <c r="N57" s="106">
        <f>M57/L57</f>
        <v>894.65509365006847</v>
      </c>
      <c r="O57" s="108">
        <f>L57-I57</f>
        <v>0</v>
      </c>
      <c r="P57" s="109">
        <f>N57-K57</f>
        <v>-105.34490634993153</v>
      </c>
      <c r="Q57" s="110">
        <f>N57/K57</f>
        <v>0.89465509365006846</v>
      </c>
      <c r="R57" s="307"/>
      <c r="S57" s="47">
        <v>0.31391203703703702</v>
      </c>
      <c r="T57" s="48">
        <v>0.36458333333333331</v>
      </c>
      <c r="U57" s="111">
        <v>15.033333333333339</v>
      </c>
      <c r="V57" s="112">
        <v>72.966666666666669</v>
      </c>
      <c r="W57" s="113"/>
      <c r="X57" s="116"/>
      <c r="Y57" s="295"/>
      <c r="Z57" s="296"/>
      <c r="AA57" s="117">
        <f>M57-J57</f>
        <v>-316.0347190497946</v>
      </c>
      <c r="AB57" s="110">
        <f>M57/J57</f>
        <v>0.89465509365006846</v>
      </c>
      <c r="AC57" s="291"/>
    </row>
    <row r="58" spans="1:29" ht="15.75" customHeight="1">
      <c r="A58" s="312"/>
      <c r="B58" s="100" t="s">
        <v>120</v>
      </c>
      <c r="C58" s="293" t="s">
        <v>133</v>
      </c>
      <c r="D58" s="294"/>
      <c r="E58" s="101">
        <v>18.18</v>
      </c>
      <c r="F58" s="102">
        <v>1706</v>
      </c>
      <c r="G58" s="103">
        <f t="shared" si="28"/>
        <v>31015.079999999998</v>
      </c>
      <c r="H58" s="26"/>
      <c r="I58" s="104">
        <v>3</v>
      </c>
      <c r="J58" s="105">
        <v>3600</v>
      </c>
      <c r="K58" s="106">
        <f t="shared" si="29"/>
        <v>1200</v>
      </c>
      <c r="L58" s="107">
        <v>3</v>
      </c>
      <c r="M58" s="105">
        <f>F58/V58*60</f>
        <v>3112.8231120121645</v>
      </c>
      <c r="N58" s="106">
        <f>M58/L58</f>
        <v>1037.6077040040548</v>
      </c>
      <c r="O58" s="108">
        <f>L58-I58</f>
        <v>0</v>
      </c>
      <c r="P58" s="109">
        <f>N58-K58</f>
        <v>-162.39229599594523</v>
      </c>
      <c r="Q58" s="110">
        <f>N58/K58</f>
        <v>0.86467308667004561</v>
      </c>
      <c r="R58" s="307"/>
      <c r="S58" s="47">
        <v>0.37508101851851849</v>
      </c>
      <c r="T58" s="48">
        <v>0.39791666666666664</v>
      </c>
      <c r="U58" s="111">
        <v>15.116666666666658</v>
      </c>
      <c r="V58" s="112">
        <v>32.883333333333333</v>
      </c>
      <c r="W58" s="113"/>
      <c r="X58" s="116"/>
      <c r="Y58" s="295"/>
      <c r="Z58" s="296"/>
      <c r="AA58" s="117">
        <f>M58-J58</f>
        <v>-487.17688798783547</v>
      </c>
      <c r="AB58" s="110">
        <f>M58/J58</f>
        <v>0.86467308667004572</v>
      </c>
      <c r="AC58" s="291"/>
    </row>
    <row r="59" spans="1:29" ht="15.75" customHeight="1">
      <c r="A59" s="312"/>
      <c r="B59" s="100" t="s">
        <v>120</v>
      </c>
      <c r="C59" s="293" t="s">
        <v>134</v>
      </c>
      <c r="D59" s="294"/>
      <c r="E59" s="101">
        <v>14.28</v>
      </c>
      <c r="F59" s="102">
        <v>4137</v>
      </c>
      <c r="G59" s="103">
        <f t="shared" si="28"/>
        <v>59076.36</v>
      </c>
      <c r="H59" s="26"/>
      <c r="I59" s="104">
        <v>3</v>
      </c>
      <c r="J59" s="105">
        <v>3600</v>
      </c>
      <c r="K59" s="106">
        <f t="shared" si="29"/>
        <v>1200</v>
      </c>
      <c r="L59" s="107">
        <v>3</v>
      </c>
      <c r="M59" s="105">
        <f>F59/V59*60</f>
        <v>3113.1270903010018</v>
      </c>
      <c r="N59" s="106">
        <f>M59/L59</f>
        <v>1037.7090301003338</v>
      </c>
      <c r="O59" s="108">
        <f>L59-I59</f>
        <v>0</v>
      </c>
      <c r="P59" s="109">
        <f>N59-K59</f>
        <v>-162.29096989966615</v>
      </c>
      <c r="Q59" s="110">
        <f>N59/K59</f>
        <v>0.86475752508361159</v>
      </c>
      <c r="R59" s="307"/>
      <c r="S59" s="47">
        <v>0.4085185185185185</v>
      </c>
      <c r="T59" s="48">
        <v>0.46388888888888891</v>
      </c>
      <c r="U59" s="111">
        <v>15.266666666666682</v>
      </c>
      <c r="V59" s="112">
        <v>79.733333333333377</v>
      </c>
      <c r="W59" s="113"/>
      <c r="X59" s="116"/>
      <c r="Y59" s="295"/>
      <c r="Z59" s="296"/>
      <c r="AA59" s="117">
        <f>M59-J59</f>
        <v>-486.87290969899823</v>
      </c>
      <c r="AB59" s="110">
        <f>M59/J59</f>
        <v>0.86475752508361159</v>
      </c>
      <c r="AC59" s="291"/>
    </row>
    <row r="60" spans="1:29" ht="15.75" customHeight="1">
      <c r="A60" s="312"/>
      <c r="B60" s="100"/>
      <c r="C60" s="293"/>
      <c r="D60" s="294"/>
      <c r="E60" s="101"/>
      <c r="F60" s="102"/>
      <c r="G60" s="103"/>
      <c r="H60" s="13"/>
      <c r="I60" s="104"/>
      <c r="J60" s="105"/>
      <c r="K60" s="106"/>
      <c r="L60" s="118"/>
      <c r="M60" s="105"/>
      <c r="N60" s="106"/>
      <c r="O60" s="108"/>
      <c r="P60" s="109"/>
      <c r="Q60" s="110"/>
      <c r="R60" s="307"/>
      <c r="S60" s="47"/>
      <c r="T60" s="48"/>
      <c r="U60" s="111"/>
      <c r="V60" s="112"/>
      <c r="W60" s="113"/>
      <c r="X60" s="116"/>
      <c r="Y60" s="295"/>
      <c r="Z60" s="296"/>
      <c r="AA60" s="117"/>
      <c r="AB60" s="110"/>
      <c r="AC60" s="291"/>
    </row>
    <row r="61" spans="1:29" ht="15.75" customHeight="1">
      <c r="A61" s="312"/>
      <c r="B61" s="100"/>
      <c r="C61" s="293"/>
      <c r="D61" s="294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307"/>
      <c r="S61" s="47"/>
      <c r="T61" s="48"/>
      <c r="U61" s="111"/>
      <c r="V61" s="112"/>
      <c r="W61" s="113"/>
      <c r="X61" s="116"/>
      <c r="Y61" s="295"/>
      <c r="Z61" s="296"/>
      <c r="AA61" s="117"/>
      <c r="AB61" s="110"/>
      <c r="AC61" s="291"/>
    </row>
    <row r="62" spans="1:29" ht="15.75" customHeight="1">
      <c r="A62" s="312"/>
      <c r="B62" s="100"/>
      <c r="C62" s="293"/>
      <c r="D62" s="294"/>
      <c r="E62" s="101"/>
      <c r="F62" s="102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307"/>
      <c r="S62" s="47"/>
      <c r="T62" s="48"/>
      <c r="U62" s="111"/>
      <c r="V62" s="112"/>
      <c r="W62" s="113"/>
      <c r="X62" s="116"/>
      <c r="Y62" s="295"/>
      <c r="Z62" s="296"/>
      <c r="AA62" s="117"/>
      <c r="AB62" s="110"/>
      <c r="AC62" s="291"/>
    </row>
    <row r="63" spans="1:29" ht="15.75" customHeight="1">
      <c r="A63" s="312"/>
      <c r="B63" s="100"/>
      <c r="C63" s="293"/>
      <c r="D63" s="294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07"/>
      <c r="S63" s="47"/>
      <c r="T63" s="48"/>
      <c r="U63" s="111"/>
      <c r="V63" s="112"/>
      <c r="W63" s="113"/>
      <c r="X63" s="116"/>
      <c r="Y63" s="295"/>
      <c r="Z63" s="296"/>
      <c r="AA63" s="117"/>
      <c r="AB63" s="110"/>
      <c r="AC63" s="291"/>
    </row>
    <row r="64" spans="1:29" ht="15.75" customHeight="1">
      <c r="A64" s="312"/>
      <c r="B64" s="100"/>
      <c r="C64" s="293"/>
      <c r="D64" s="294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07"/>
      <c r="S64" s="47"/>
      <c r="T64" s="48"/>
      <c r="U64" s="111"/>
      <c r="V64" s="112"/>
      <c r="W64" s="113"/>
      <c r="X64" s="116"/>
      <c r="Y64" s="295"/>
      <c r="Z64" s="296"/>
      <c r="AA64" s="117"/>
      <c r="AB64" s="110"/>
      <c r="AC64" s="291"/>
    </row>
    <row r="65" spans="1:29" ht="15.75" customHeight="1">
      <c r="A65" s="312"/>
      <c r="B65" s="100"/>
      <c r="C65" s="293"/>
      <c r="D65" s="294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07"/>
      <c r="S65" s="47"/>
      <c r="T65" s="48"/>
      <c r="U65" s="111"/>
      <c r="V65" s="112"/>
      <c r="W65" s="113"/>
      <c r="X65" s="116"/>
      <c r="Y65" s="295"/>
      <c r="Z65" s="296"/>
      <c r="AA65" s="117"/>
      <c r="AB65" s="110"/>
      <c r="AC65" s="291"/>
    </row>
    <row r="66" spans="1:29" ht="15.75" customHeight="1">
      <c r="A66" s="312"/>
      <c r="B66" s="100"/>
      <c r="C66" s="293"/>
      <c r="D66" s="294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07"/>
      <c r="S66" s="47"/>
      <c r="T66" s="48"/>
      <c r="U66" s="111"/>
      <c r="V66" s="112"/>
      <c r="W66" s="126"/>
      <c r="X66" s="127"/>
      <c r="Y66" s="295"/>
      <c r="Z66" s="296"/>
      <c r="AA66" s="117"/>
      <c r="AB66" s="110"/>
      <c r="AC66" s="291"/>
    </row>
    <row r="67" spans="1:29" ht="15.75" customHeight="1">
      <c r="A67" s="312"/>
      <c r="B67" s="100"/>
      <c r="C67" s="293"/>
      <c r="D67" s="294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07"/>
      <c r="S67" s="47"/>
      <c r="T67" s="48"/>
      <c r="U67" s="111"/>
      <c r="V67" s="112"/>
      <c r="W67" s="126"/>
      <c r="X67" s="127"/>
      <c r="Y67" s="295"/>
      <c r="Z67" s="296"/>
      <c r="AA67" s="117"/>
      <c r="AB67" s="110"/>
      <c r="AC67" s="291"/>
    </row>
    <row r="68" spans="1:29" ht="15.75" customHeight="1">
      <c r="A68" s="312"/>
      <c r="B68" s="100"/>
      <c r="C68" s="293"/>
      <c r="D68" s="294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07"/>
      <c r="S68" s="47"/>
      <c r="T68" s="48"/>
      <c r="U68" s="111"/>
      <c r="V68" s="112"/>
      <c r="W68" s="126"/>
      <c r="X68" s="127"/>
      <c r="Y68" s="295"/>
      <c r="Z68" s="296"/>
      <c r="AA68" s="117"/>
      <c r="AB68" s="110"/>
      <c r="AC68" s="291"/>
    </row>
    <row r="69" spans="1:29" ht="15.75" customHeight="1">
      <c r="A69" s="312"/>
      <c r="B69" s="100"/>
      <c r="C69" s="293"/>
      <c r="D69" s="294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07"/>
      <c r="S69" s="47"/>
      <c r="T69" s="48"/>
      <c r="U69" s="111"/>
      <c r="V69" s="112"/>
      <c r="W69" s="126"/>
      <c r="X69" s="127"/>
      <c r="Y69" s="295"/>
      <c r="Z69" s="296"/>
      <c r="AA69" s="117"/>
      <c r="AB69" s="110"/>
      <c r="AC69" s="291"/>
    </row>
    <row r="70" spans="1:29" ht="15.75" customHeight="1">
      <c r="A70" s="312"/>
      <c r="B70" s="100"/>
      <c r="C70" s="293"/>
      <c r="D70" s="294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07"/>
      <c r="S70" s="47"/>
      <c r="T70" s="48"/>
      <c r="U70" s="111"/>
      <c r="V70" s="112"/>
      <c r="W70" s="126"/>
      <c r="X70" s="127"/>
      <c r="Y70" s="295"/>
      <c r="Z70" s="296"/>
      <c r="AA70" s="117"/>
      <c r="AB70" s="110"/>
      <c r="AC70" s="291"/>
    </row>
    <row r="71" spans="1:29" ht="15.75" customHeight="1">
      <c r="A71" s="312"/>
      <c r="B71" s="100"/>
      <c r="C71" s="293"/>
      <c r="D71" s="294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07"/>
      <c r="S71" s="119"/>
      <c r="T71" s="120"/>
      <c r="U71" s="130"/>
      <c r="V71" s="131"/>
      <c r="W71" s="126"/>
      <c r="X71" s="127"/>
      <c r="Y71" s="295"/>
      <c r="Z71" s="296"/>
      <c r="AA71" s="165"/>
      <c r="AB71" s="125"/>
      <c r="AC71" s="291"/>
    </row>
    <row r="72" spans="1:29" ht="15.75" customHeight="1" thickBot="1">
      <c r="A72" s="313"/>
      <c r="B72" s="133" t="s">
        <v>117</v>
      </c>
      <c r="C72" s="297"/>
      <c r="D72" s="297"/>
      <c r="E72" s="134"/>
      <c r="F72" s="99"/>
      <c r="G72" s="135"/>
      <c r="H72" s="69"/>
      <c r="I72" s="136">
        <f t="shared" ref="I72:J72" si="30">AVERAGE(I56:I71)</f>
        <v>3</v>
      </c>
      <c r="J72" s="137">
        <f t="shared" si="30"/>
        <v>3450</v>
      </c>
      <c r="K72" s="138">
        <f t="shared" ref="K72" si="31">J72/I72</f>
        <v>1150</v>
      </c>
      <c r="L72" s="136">
        <f t="shared" ref="L72:M72" si="32">AVERAGE(L56:L71)</f>
        <v>3</v>
      </c>
      <c r="M72" s="137">
        <f t="shared" si="32"/>
        <v>3005.5946706195728</v>
      </c>
      <c r="N72" s="138">
        <f>M72/L72</f>
        <v>1001.8648902065243</v>
      </c>
      <c r="O72" s="139">
        <f>L72-I72</f>
        <v>0</v>
      </c>
      <c r="P72" s="140">
        <f>N72-K72</f>
        <v>-148.13510979347575</v>
      </c>
      <c r="Q72" s="141">
        <f>N72/K72</f>
        <v>0.87118686104915155</v>
      </c>
      <c r="R72" s="308"/>
      <c r="S72" s="142">
        <f>S56</f>
        <v>0.29167824074074072</v>
      </c>
      <c r="T72" s="143">
        <f>INDEX(T56:T71,COUNTA(T56:T71))</f>
        <v>0.46388888888888891</v>
      </c>
      <c r="U72" s="144"/>
      <c r="V72" s="166"/>
      <c r="W72" s="99"/>
      <c r="X72" s="69"/>
      <c r="Y72" s="298"/>
      <c r="Z72" s="299"/>
      <c r="AA72" s="168">
        <f>M72-J72</f>
        <v>-444.40532938042725</v>
      </c>
      <c r="AB72" s="141">
        <f>M72/J72</f>
        <v>0.87118686104915155</v>
      </c>
      <c r="AC72" s="292"/>
    </row>
    <row r="73" spans="1:29" ht="15.75" customHeight="1">
      <c r="A73" s="300" t="s">
        <v>78</v>
      </c>
      <c r="B73" s="114" t="s">
        <v>120</v>
      </c>
      <c r="C73" s="304" t="s">
        <v>135</v>
      </c>
      <c r="D73" s="305"/>
      <c r="E73" s="147">
        <v>25.45</v>
      </c>
      <c r="F73" s="97">
        <v>569</v>
      </c>
      <c r="G73" s="148">
        <f t="shared" ref="G73:G76" si="33">E73*F73</f>
        <v>14481.05</v>
      </c>
      <c r="H73" s="149"/>
      <c r="I73" s="150">
        <v>4</v>
      </c>
      <c r="J73" s="151">
        <v>3300</v>
      </c>
      <c r="K73" s="152">
        <f>J73/I73</f>
        <v>825</v>
      </c>
      <c r="L73" s="153">
        <v>4</v>
      </c>
      <c r="M73" s="151">
        <f>F73/V73*60</f>
        <v>2922.1112696148457</v>
      </c>
      <c r="N73" s="152">
        <f>M73/L73</f>
        <v>730.52781740371142</v>
      </c>
      <c r="O73" s="154">
        <f>L73-I73</f>
        <v>0</v>
      </c>
      <c r="P73" s="155">
        <f>N73-K73</f>
        <v>-94.472182596288576</v>
      </c>
      <c r="Q73" s="156">
        <f>N73/K73</f>
        <v>0.88548826351965026</v>
      </c>
      <c r="R73" s="306">
        <f>Q89</f>
        <v>0.88811398129987196</v>
      </c>
      <c r="S73" s="157">
        <v>0.29188657407407409</v>
      </c>
      <c r="T73" s="158">
        <v>0.3</v>
      </c>
      <c r="U73" s="159"/>
      <c r="V73" s="160">
        <v>11.683333333333294</v>
      </c>
      <c r="W73" s="158"/>
      <c r="X73" s="169"/>
      <c r="Y73" s="309"/>
      <c r="Z73" s="310"/>
      <c r="AA73" s="115">
        <f>M73-J73</f>
        <v>-377.8887303851543</v>
      </c>
      <c r="AB73" s="156">
        <f>M73/J73</f>
        <v>0.88548826351965026</v>
      </c>
      <c r="AC73" s="290">
        <f>AB89</f>
        <v>0.88811398129987196</v>
      </c>
    </row>
    <row r="74" spans="1:29" ht="15.75" customHeight="1">
      <c r="A74" s="301"/>
      <c r="B74" s="100" t="s">
        <v>120</v>
      </c>
      <c r="C74" s="293" t="s">
        <v>136</v>
      </c>
      <c r="D74" s="294"/>
      <c r="E74" s="101">
        <v>25.03</v>
      </c>
      <c r="F74" s="102">
        <v>1117</v>
      </c>
      <c r="G74" s="103">
        <f t="shared" si="33"/>
        <v>27958.510000000002</v>
      </c>
      <c r="H74" s="26"/>
      <c r="I74" s="104">
        <v>4</v>
      </c>
      <c r="J74" s="105">
        <v>3300</v>
      </c>
      <c r="K74" s="106">
        <f t="shared" si="29"/>
        <v>825</v>
      </c>
      <c r="L74" s="107">
        <v>4</v>
      </c>
      <c r="M74" s="105">
        <f>F74/V74*60</f>
        <v>2922.3837209302278</v>
      </c>
      <c r="N74" s="106">
        <f>M74/L74</f>
        <v>730.59593023255695</v>
      </c>
      <c r="O74" s="108">
        <f>L74-I74</f>
        <v>0</v>
      </c>
      <c r="P74" s="109">
        <f>N74-K74</f>
        <v>-94.404069767443048</v>
      </c>
      <c r="Q74" s="110">
        <f>N74/K74</f>
        <v>0.88557082452431146</v>
      </c>
      <c r="R74" s="307"/>
      <c r="S74" s="47">
        <v>0.31046296296296294</v>
      </c>
      <c r="T74" s="48">
        <v>0.3263888888888889</v>
      </c>
      <c r="U74" s="111">
        <v>15.06666666666665</v>
      </c>
      <c r="V74" s="112">
        <v>22.933333333333373</v>
      </c>
      <c r="W74" s="113"/>
      <c r="X74" s="13"/>
      <c r="Y74" s="295"/>
      <c r="Z74" s="296"/>
      <c r="AA74" s="117">
        <f>M74-J74</f>
        <v>-377.61627906977219</v>
      </c>
      <c r="AB74" s="110">
        <f>M74/J74</f>
        <v>0.88557082452431146</v>
      </c>
      <c r="AC74" s="291"/>
    </row>
    <row r="75" spans="1:29" ht="15.75" customHeight="1">
      <c r="A75" s="301"/>
      <c r="B75" s="100" t="s">
        <v>120</v>
      </c>
      <c r="C75" s="293" t="s">
        <v>137</v>
      </c>
      <c r="D75" s="294"/>
      <c r="E75" s="101">
        <v>24.82</v>
      </c>
      <c r="F75" s="102">
        <v>1386</v>
      </c>
      <c r="G75" s="103">
        <f t="shared" si="33"/>
        <v>34400.519999999997</v>
      </c>
      <c r="H75" s="26"/>
      <c r="I75" s="104">
        <v>4</v>
      </c>
      <c r="J75" s="105">
        <v>3300</v>
      </c>
      <c r="K75" s="106">
        <f t="shared" si="29"/>
        <v>825</v>
      </c>
      <c r="L75" s="107">
        <v>4</v>
      </c>
      <c r="M75" s="105">
        <f>F75/V75*60</f>
        <v>2924.736225087931</v>
      </c>
      <c r="N75" s="106">
        <f>M75/L75</f>
        <v>731.18405627198274</v>
      </c>
      <c r="O75" s="108">
        <f>L75-I75</f>
        <v>0</v>
      </c>
      <c r="P75" s="109">
        <f>N75-K75</f>
        <v>-93.81594372801726</v>
      </c>
      <c r="Q75" s="110">
        <f>N75/K75</f>
        <v>0.88628370457210026</v>
      </c>
      <c r="R75" s="307"/>
      <c r="S75" s="47">
        <v>0.33680555555555558</v>
      </c>
      <c r="T75" s="48">
        <v>0.35655092592592591</v>
      </c>
      <c r="U75" s="111">
        <v>15.000000000000027</v>
      </c>
      <c r="V75" s="112">
        <v>28.433333333333273</v>
      </c>
      <c r="W75" s="113"/>
      <c r="X75" s="13"/>
      <c r="Y75" s="295"/>
      <c r="Z75" s="296"/>
      <c r="AA75" s="117">
        <f>M75-J75</f>
        <v>-375.26377491206904</v>
      </c>
      <c r="AB75" s="110">
        <f>M75/J75</f>
        <v>0.88628370457210026</v>
      </c>
      <c r="AC75" s="291"/>
    </row>
    <row r="76" spans="1:29" ht="15.75" customHeight="1">
      <c r="A76" s="301"/>
      <c r="B76" s="100" t="s">
        <v>120</v>
      </c>
      <c r="C76" s="293" t="s">
        <v>138</v>
      </c>
      <c r="D76" s="294"/>
      <c r="E76" s="101">
        <v>30</v>
      </c>
      <c r="F76" s="102">
        <v>2300</v>
      </c>
      <c r="G76" s="103">
        <f t="shared" si="33"/>
        <v>69000</v>
      </c>
      <c r="H76" s="26"/>
      <c r="I76" s="104">
        <v>3</v>
      </c>
      <c r="J76" s="105">
        <v>3000</v>
      </c>
      <c r="K76" s="106">
        <f t="shared" si="29"/>
        <v>1000</v>
      </c>
      <c r="L76" s="107">
        <v>3</v>
      </c>
      <c r="M76" s="105">
        <f>F76/V76*60</f>
        <v>2687.4391431353438</v>
      </c>
      <c r="N76" s="106">
        <f>M76/L76</f>
        <v>895.81304771178122</v>
      </c>
      <c r="O76" s="108">
        <f>L76-I76</f>
        <v>0</v>
      </c>
      <c r="P76" s="109">
        <f>N76-K76</f>
        <v>-104.18695228821878</v>
      </c>
      <c r="Q76" s="110">
        <f>N76/K76</f>
        <v>0.89581304771178127</v>
      </c>
      <c r="R76" s="307"/>
      <c r="S76" s="47">
        <v>0.36666666666666664</v>
      </c>
      <c r="T76" s="48">
        <v>0.40232638888888889</v>
      </c>
      <c r="U76" s="111">
        <v>14.566666666666652</v>
      </c>
      <c r="V76" s="112">
        <v>51.350000000000037</v>
      </c>
      <c r="W76" s="113"/>
      <c r="X76" s="116"/>
      <c r="Y76" s="295"/>
      <c r="Z76" s="296"/>
      <c r="AA76" s="117">
        <f>M76-J76</f>
        <v>-312.56085686465622</v>
      </c>
      <c r="AB76" s="110">
        <f>M76/J76</f>
        <v>0.89581304771178127</v>
      </c>
      <c r="AC76" s="291"/>
    </row>
    <row r="77" spans="1:29" ht="15.75" customHeight="1">
      <c r="A77" s="302"/>
      <c r="B77" s="100"/>
      <c r="C77" s="293"/>
      <c r="D77" s="294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307"/>
      <c r="S77" s="47"/>
      <c r="T77" s="48"/>
      <c r="U77" s="111"/>
      <c r="V77" s="112"/>
      <c r="W77" s="113"/>
      <c r="X77" s="116"/>
      <c r="Y77" s="295"/>
      <c r="Z77" s="296"/>
      <c r="AA77" s="117"/>
      <c r="AB77" s="110"/>
      <c r="AC77" s="291"/>
    </row>
    <row r="78" spans="1:29" ht="15.75" customHeight="1">
      <c r="A78" s="302"/>
      <c r="B78" s="100"/>
      <c r="C78" s="293"/>
      <c r="D78" s="294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07"/>
      <c r="S78" s="47"/>
      <c r="T78" s="48"/>
      <c r="U78" s="111"/>
      <c r="V78" s="112"/>
      <c r="W78" s="113"/>
      <c r="X78" s="50"/>
      <c r="Y78" s="295"/>
      <c r="Z78" s="296"/>
      <c r="AA78" s="117"/>
      <c r="AB78" s="110"/>
      <c r="AC78" s="291"/>
    </row>
    <row r="79" spans="1:29" ht="15.75" customHeight="1">
      <c r="A79" s="302"/>
      <c r="B79" s="100"/>
      <c r="C79" s="293"/>
      <c r="D79" s="294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307"/>
      <c r="S79" s="47"/>
      <c r="T79" s="48"/>
      <c r="U79" s="111"/>
      <c r="V79" s="112"/>
      <c r="W79" s="113"/>
      <c r="X79" s="116"/>
      <c r="Y79" s="295"/>
      <c r="Z79" s="296"/>
      <c r="AA79" s="117"/>
      <c r="AB79" s="110"/>
      <c r="AC79" s="291"/>
    </row>
    <row r="80" spans="1:29" ht="15.75" customHeight="1">
      <c r="A80" s="302"/>
      <c r="B80" s="100"/>
      <c r="C80" s="293"/>
      <c r="D80" s="294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07"/>
      <c r="S80" s="47"/>
      <c r="T80" s="48"/>
      <c r="U80" s="111"/>
      <c r="V80" s="112"/>
      <c r="W80" s="113"/>
      <c r="X80" s="116"/>
      <c r="Y80" s="295"/>
      <c r="Z80" s="296"/>
      <c r="AA80" s="117"/>
      <c r="AB80" s="110"/>
      <c r="AC80" s="291"/>
    </row>
    <row r="81" spans="1:29" ht="15.75" customHeight="1">
      <c r="A81" s="302"/>
      <c r="B81" s="100"/>
      <c r="C81" s="293"/>
      <c r="D81" s="294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07"/>
      <c r="S81" s="47"/>
      <c r="T81" s="48"/>
      <c r="U81" s="111"/>
      <c r="V81" s="112"/>
      <c r="W81" s="126"/>
      <c r="X81" s="127"/>
      <c r="Y81" s="295"/>
      <c r="Z81" s="296"/>
      <c r="AA81" s="117"/>
      <c r="AB81" s="110"/>
      <c r="AC81" s="291"/>
    </row>
    <row r="82" spans="1:29" ht="15.75" customHeight="1">
      <c r="A82" s="302"/>
      <c r="B82" s="100"/>
      <c r="C82" s="293"/>
      <c r="D82" s="294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07"/>
      <c r="S82" s="47"/>
      <c r="T82" s="48"/>
      <c r="U82" s="111"/>
      <c r="V82" s="112"/>
      <c r="W82" s="126"/>
      <c r="X82" s="127"/>
      <c r="Y82" s="295"/>
      <c r="Z82" s="296"/>
      <c r="AA82" s="117"/>
      <c r="AB82" s="110"/>
      <c r="AC82" s="291"/>
    </row>
    <row r="83" spans="1:29" ht="15.75" customHeight="1">
      <c r="A83" s="302"/>
      <c r="B83" s="100"/>
      <c r="C83" s="293"/>
      <c r="D83" s="294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07"/>
      <c r="S83" s="47"/>
      <c r="T83" s="48"/>
      <c r="U83" s="111"/>
      <c r="V83" s="112"/>
      <c r="W83" s="126"/>
      <c r="X83" s="127"/>
      <c r="Y83" s="295"/>
      <c r="Z83" s="296"/>
      <c r="AA83" s="117"/>
      <c r="AB83" s="110"/>
      <c r="AC83" s="291"/>
    </row>
    <row r="84" spans="1:29" ht="15.75" customHeight="1">
      <c r="A84" s="302"/>
      <c r="B84" s="100"/>
      <c r="C84" s="293"/>
      <c r="D84" s="294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07"/>
      <c r="S84" s="47"/>
      <c r="T84" s="48"/>
      <c r="U84" s="111"/>
      <c r="V84" s="112"/>
      <c r="W84" s="126"/>
      <c r="X84" s="127"/>
      <c r="Y84" s="295"/>
      <c r="Z84" s="296"/>
      <c r="AA84" s="117"/>
      <c r="AB84" s="110"/>
      <c r="AC84" s="291"/>
    </row>
    <row r="85" spans="1:29" ht="15.75" customHeight="1">
      <c r="A85" s="302"/>
      <c r="B85" s="100"/>
      <c r="C85" s="293"/>
      <c r="D85" s="294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07"/>
      <c r="S85" s="47"/>
      <c r="T85" s="48"/>
      <c r="U85" s="111"/>
      <c r="V85" s="112"/>
      <c r="W85" s="126"/>
      <c r="X85" s="127"/>
      <c r="Y85" s="295"/>
      <c r="Z85" s="296"/>
      <c r="AA85" s="117"/>
      <c r="AB85" s="110"/>
      <c r="AC85" s="291"/>
    </row>
    <row r="86" spans="1:29" ht="15.75" customHeight="1">
      <c r="A86" s="302"/>
      <c r="B86" s="100"/>
      <c r="C86" s="293"/>
      <c r="D86" s="294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07"/>
      <c r="S86" s="47"/>
      <c r="T86" s="48"/>
      <c r="U86" s="111"/>
      <c r="V86" s="112"/>
      <c r="W86" s="126"/>
      <c r="X86" s="127"/>
      <c r="Y86" s="295"/>
      <c r="Z86" s="296"/>
      <c r="AA86" s="117"/>
      <c r="AB86" s="110"/>
      <c r="AC86" s="291"/>
    </row>
    <row r="87" spans="1:29" ht="15.75" customHeight="1">
      <c r="A87" s="302"/>
      <c r="B87" s="100"/>
      <c r="C87" s="293"/>
      <c r="D87" s="294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07"/>
      <c r="S87" s="47"/>
      <c r="T87" s="48"/>
      <c r="U87" s="111"/>
      <c r="V87" s="112"/>
      <c r="W87" s="126"/>
      <c r="X87" s="127"/>
      <c r="Y87" s="295"/>
      <c r="Z87" s="296"/>
      <c r="AA87" s="117"/>
      <c r="AB87" s="110"/>
      <c r="AC87" s="291"/>
    </row>
    <row r="88" spans="1:29" ht="15.75" customHeight="1">
      <c r="A88" s="302"/>
      <c r="B88" s="100"/>
      <c r="C88" s="293"/>
      <c r="D88" s="294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07"/>
      <c r="S88" s="119"/>
      <c r="T88" s="120"/>
      <c r="U88" s="130"/>
      <c r="V88" s="131"/>
      <c r="W88" s="126"/>
      <c r="X88" s="127"/>
      <c r="Y88" s="295"/>
      <c r="Z88" s="296"/>
      <c r="AA88" s="165"/>
      <c r="AB88" s="125"/>
      <c r="AC88" s="291"/>
    </row>
    <row r="89" spans="1:29" ht="15.75" customHeight="1" thickBot="1">
      <c r="A89" s="303"/>
      <c r="B89" s="133" t="s">
        <v>117</v>
      </c>
      <c r="C89" s="297"/>
      <c r="D89" s="297"/>
      <c r="E89" s="134"/>
      <c r="F89" s="167"/>
      <c r="G89" s="135"/>
      <c r="H89" s="69"/>
      <c r="I89" s="136">
        <f t="shared" ref="I89:J89" si="34">AVERAGE(I73:I88)</f>
        <v>3.75</v>
      </c>
      <c r="J89" s="137">
        <f t="shared" si="34"/>
        <v>3225</v>
      </c>
      <c r="K89" s="138">
        <f t="shared" ref="K89" si="35">J89/I89</f>
        <v>860</v>
      </c>
      <c r="L89" s="136">
        <f t="shared" ref="L89:M89" si="36">AVERAGE(L73:L88)</f>
        <v>3.75</v>
      </c>
      <c r="M89" s="137">
        <f t="shared" si="36"/>
        <v>2864.1675896920869</v>
      </c>
      <c r="N89" s="138">
        <f>M89/L89</f>
        <v>763.77802391788987</v>
      </c>
      <c r="O89" s="139">
        <f>L89-I89</f>
        <v>0</v>
      </c>
      <c r="P89" s="140">
        <f>N89-K89</f>
        <v>-96.221976082110132</v>
      </c>
      <c r="Q89" s="141">
        <f>N89/K89</f>
        <v>0.88811398129987196</v>
      </c>
      <c r="R89" s="308"/>
      <c r="S89" s="142">
        <f>S73</f>
        <v>0.29188657407407409</v>
      </c>
      <c r="T89" s="143">
        <f>INDEX(T73:T88,COUNTA(T73:T88))</f>
        <v>0.40232638888888889</v>
      </c>
      <c r="U89" s="144"/>
      <c r="V89" s="166"/>
      <c r="W89" s="167"/>
      <c r="X89" s="138"/>
      <c r="Y89" s="298"/>
      <c r="Z89" s="299"/>
      <c r="AA89" s="168">
        <f>M89-J89</f>
        <v>-360.83241030791305</v>
      </c>
      <c r="AB89" s="141">
        <f>M89/J89</f>
        <v>0.88811398129987196</v>
      </c>
      <c r="AC89" s="292"/>
    </row>
    <row r="90" spans="1:29" ht="15.75" customHeight="1">
      <c r="A90" s="311" t="s">
        <v>139</v>
      </c>
      <c r="B90" s="114" t="s">
        <v>114</v>
      </c>
      <c r="C90" s="304" t="s">
        <v>140</v>
      </c>
      <c r="D90" s="305"/>
      <c r="E90" s="147">
        <v>25.64</v>
      </c>
      <c r="F90" s="97">
        <v>1147</v>
      </c>
      <c r="G90" s="148">
        <f t="shared" ref="G90:G93" si="37">E90*F90</f>
        <v>29409.08</v>
      </c>
      <c r="H90" s="149"/>
      <c r="I90" s="150">
        <v>11</v>
      </c>
      <c r="J90" s="151">
        <v>3600</v>
      </c>
      <c r="K90" s="152">
        <f>J90/I90</f>
        <v>327.27272727272725</v>
      </c>
      <c r="L90" s="153">
        <v>11</v>
      </c>
      <c r="M90" s="151">
        <f>F90/V90*60</f>
        <v>3154.4690603514132</v>
      </c>
      <c r="N90" s="152">
        <f>M90/L90</f>
        <v>286.76991457740121</v>
      </c>
      <c r="O90" s="154">
        <f>L90-I90</f>
        <v>0</v>
      </c>
      <c r="P90" s="155">
        <f>N90-K90</f>
        <v>-40.502812695326043</v>
      </c>
      <c r="Q90" s="156">
        <f>N90/K90</f>
        <v>0.87624140565317044</v>
      </c>
      <c r="R90" s="306">
        <f>Q106</f>
        <v>0.86832161472970648</v>
      </c>
      <c r="S90" s="157">
        <v>0.70846064814814813</v>
      </c>
      <c r="T90" s="158">
        <v>0.72361111111111109</v>
      </c>
      <c r="U90" s="159"/>
      <c r="V90" s="160">
        <v>21.816666666666666</v>
      </c>
      <c r="W90" s="158"/>
      <c r="X90" s="169"/>
      <c r="Y90" s="309"/>
      <c r="Z90" s="310"/>
      <c r="AA90" s="115">
        <f>M90-J90</f>
        <v>-445.53093964858681</v>
      </c>
      <c r="AB90" s="156">
        <f>M90/J90</f>
        <v>0.87624140565317032</v>
      </c>
      <c r="AC90" s="290">
        <f>AB106</f>
        <v>0.86832161472970637</v>
      </c>
    </row>
    <row r="91" spans="1:29" ht="15.75" customHeight="1">
      <c r="A91" s="312"/>
      <c r="B91" s="100" t="s">
        <v>114</v>
      </c>
      <c r="C91" s="293" t="s">
        <v>141</v>
      </c>
      <c r="D91" s="294"/>
      <c r="E91" s="101">
        <v>29.52</v>
      </c>
      <c r="F91" s="102">
        <v>1413</v>
      </c>
      <c r="G91" s="103">
        <f t="shared" si="37"/>
        <v>41711.760000000002</v>
      </c>
      <c r="H91" s="26"/>
      <c r="I91" s="104">
        <v>17</v>
      </c>
      <c r="J91" s="105">
        <v>3600</v>
      </c>
      <c r="K91" s="106">
        <f t="shared" si="29"/>
        <v>211.76470588235293</v>
      </c>
      <c r="L91" s="107">
        <v>17</v>
      </c>
      <c r="M91" s="105">
        <f>F91/V91*60</f>
        <v>3118.8228080931963</v>
      </c>
      <c r="N91" s="106">
        <f>M91/L91</f>
        <v>183.46016518195273</v>
      </c>
      <c r="O91" s="108">
        <f>L91-I91</f>
        <v>0</v>
      </c>
      <c r="P91" s="109">
        <f>N91-K91</f>
        <v>-28.304540700400196</v>
      </c>
      <c r="Q91" s="110">
        <f>N91/K91</f>
        <v>0.86633966891477687</v>
      </c>
      <c r="R91" s="307"/>
      <c r="S91" s="47">
        <v>0.7270833333333333</v>
      </c>
      <c r="T91" s="48">
        <v>0.74596064814814811</v>
      </c>
      <c r="U91" s="111">
        <v>4.9999999999999822</v>
      </c>
      <c r="V91" s="112">
        <v>27.183333333333319</v>
      </c>
      <c r="W91" s="113"/>
      <c r="X91" s="13"/>
      <c r="Y91" s="295"/>
      <c r="Z91" s="296"/>
      <c r="AA91" s="117">
        <f>M91-J91</f>
        <v>-481.17719190680373</v>
      </c>
      <c r="AB91" s="110">
        <f>M91/J91</f>
        <v>0.86633966891477676</v>
      </c>
      <c r="AC91" s="291"/>
    </row>
    <row r="92" spans="1:29" ht="15.75" customHeight="1">
      <c r="A92" s="312"/>
      <c r="B92" s="100" t="s">
        <v>114</v>
      </c>
      <c r="C92" s="293" t="s">
        <v>142</v>
      </c>
      <c r="D92" s="294"/>
      <c r="E92" s="101">
        <v>29.85</v>
      </c>
      <c r="F92" s="102">
        <v>1562</v>
      </c>
      <c r="G92" s="103">
        <f t="shared" si="37"/>
        <v>46625.700000000004</v>
      </c>
      <c r="H92" s="26"/>
      <c r="I92" s="104">
        <v>17</v>
      </c>
      <c r="J92" s="105">
        <v>3600</v>
      </c>
      <c r="K92" s="106">
        <f t="shared" si="29"/>
        <v>211.76470588235293</v>
      </c>
      <c r="L92" s="107">
        <v>17</v>
      </c>
      <c r="M92" s="105">
        <f>F92/V92*60</f>
        <v>3117.0731707317063</v>
      </c>
      <c r="N92" s="106">
        <f>M92/L92</f>
        <v>183.35724533715918</v>
      </c>
      <c r="O92" s="108">
        <f>L92-I92</f>
        <v>0</v>
      </c>
      <c r="P92" s="109">
        <f>N92-K92</f>
        <v>-28.407460545193743</v>
      </c>
      <c r="Q92" s="110">
        <f>N92/K92</f>
        <v>0.86585365853658514</v>
      </c>
      <c r="R92" s="307"/>
      <c r="S92" s="47">
        <v>0.74930555555555556</v>
      </c>
      <c r="T92" s="48">
        <v>0.77018518518518519</v>
      </c>
      <c r="U92" s="111">
        <v>4.8166666666667268</v>
      </c>
      <c r="V92" s="112">
        <v>30.066666666666677</v>
      </c>
      <c r="W92" s="113"/>
      <c r="X92" s="13"/>
      <c r="Y92" s="295"/>
      <c r="Z92" s="296"/>
      <c r="AA92" s="117">
        <f>M92-J92</f>
        <v>-482.92682926829366</v>
      </c>
      <c r="AB92" s="110">
        <f>M92/J92</f>
        <v>0.86585365853658514</v>
      </c>
      <c r="AC92" s="291"/>
    </row>
    <row r="93" spans="1:29" ht="15.75" customHeight="1">
      <c r="A93" s="312"/>
      <c r="B93" s="100" t="s">
        <v>120</v>
      </c>
      <c r="C93" s="293" t="s">
        <v>143</v>
      </c>
      <c r="D93" s="294"/>
      <c r="E93" s="101">
        <v>28.57</v>
      </c>
      <c r="F93" s="102">
        <v>1779</v>
      </c>
      <c r="G93" s="103">
        <f t="shared" si="37"/>
        <v>50826.03</v>
      </c>
      <c r="H93" s="26"/>
      <c r="I93" s="104">
        <v>12</v>
      </c>
      <c r="J93" s="105">
        <v>3600</v>
      </c>
      <c r="K93" s="106">
        <f t="shared" si="29"/>
        <v>300</v>
      </c>
      <c r="L93" s="107">
        <v>12</v>
      </c>
      <c r="M93" s="105">
        <f>F93/V93*60</f>
        <v>3113.4662129314556</v>
      </c>
      <c r="N93" s="106">
        <f>M93/L93</f>
        <v>259.45551774428799</v>
      </c>
      <c r="O93" s="108">
        <f>L93-I93</f>
        <v>0</v>
      </c>
      <c r="P93" s="109">
        <f>N93-K93</f>
        <v>-40.544482255712012</v>
      </c>
      <c r="Q93" s="110">
        <f>N93/K93</f>
        <v>0.86485172581429326</v>
      </c>
      <c r="R93" s="307"/>
      <c r="S93" s="47">
        <v>0.77361111111111114</v>
      </c>
      <c r="T93" s="48">
        <v>0.79741898148148149</v>
      </c>
      <c r="U93" s="111">
        <v>4.9333333333333584</v>
      </c>
      <c r="V93" s="112">
        <v>34.28333333333331</v>
      </c>
      <c r="W93" s="113"/>
      <c r="X93" s="116"/>
      <c r="Y93" s="295"/>
      <c r="Z93" s="296"/>
      <c r="AA93" s="117">
        <f>M93-J93</f>
        <v>-486.53378706854437</v>
      </c>
      <c r="AB93" s="110">
        <f>M93/J93</f>
        <v>0.86485172581429326</v>
      </c>
      <c r="AC93" s="291"/>
    </row>
    <row r="94" spans="1:29" ht="15.75" customHeight="1">
      <c r="A94" s="312"/>
      <c r="B94" s="100"/>
      <c r="C94" s="293"/>
      <c r="D94" s="294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307"/>
      <c r="S94" s="47"/>
      <c r="T94" s="48"/>
      <c r="U94" s="111"/>
      <c r="V94" s="112"/>
      <c r="W94" s="113"/>
      <c r="X94" s="116"/>
      <c r="Y94" s="295"/>
      <c r="Z94" s="296"/>
      <c r="AA94" s="117"/>
      <c r="AB94" s="110"/>
      <c r="AC94" s="291"/>
    </row>
    <row r="95" spans="1:29" ht="15.75" customHeight="1">
      <c r="A95" s="312"/>
      <c r="B95" s="100"/>
      <c r="C95" s="293"/>
      <c r="D95" s="294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07"/>
      <c r="S95" s="47"/>
      <c r="T95" s="48"/>
      <c r="U95" s="111"/>
      <c r="V95" s="112"/>
      <c r="W95" s="113"/>
      <c r="X95" s="50"/>
      <c r="Y95" s="295"/>
      <c r="Z95" s="296"/>
      <c r="AA95" s="117"/>
      <c r="AB95" s="110"/>
      <c r="AC95" s="291"/>
    </row>
    <row r="96" spans="1:29" ht="15.75" customHeight="1">
      <c r="A96" s="312"/>
      <c r="B96" s="100"/>
      <c r="C96" s="293"/>
      <c r="D96" s="294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307"/>
      <c r="S96" s="47"/>
      <c r="T96" s="48"/>
      <c r="U96" s="111"/>
      <c r="V96" s="112"/>
      <c r="W96" s="113"/>
      <c r="X96" s="116"/>
      <c r="Y96" s="295"/>
      <c r="Z96" s="296"/>
      <c r="AA96" s="117"/>
      <c r="AB96" s="110"/>
      <c r="AC96" s="291"/>
    </row>
    <row r="97" spans="1:29" ht="15.75" customHeight="1">
      <c r="A97" s="312"/>
      <c r="B97" s="100"/>
      <c r="C97" s="293"/>
      <c r="D97" s="294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07"/>
      <c r="S97" s="47"/>
      <c r="T97" s="48"/>
      <c r="U97" s="111"/>
      <c r="V97" s="112"/>
      <c r="W97" s="113"/>
      <c r="X97" s="116"/>
      <c r="Y97" s="295"/>
      <c r="Z97" s="296"/>
      <c r="AA97" s="117"/>
      <c r="AB97" s="110"/>
      <c r="AC97" s="291"/>
    </row>
    <row r="98" spans="1:29" ht="15.75" customHeight="1">
      <c r="A98" s="312"/>
      <c r="B98" s="100"/>
      <c r="C98" s="293"/>
      <c r="D98" s="294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07"/>
      <c r="S98" s="47"/>
      <c r="T98" s="48"/>
      <c r="U98" s="111"/>
      <c r="V98" s="112"/>
      <c r="W98" s="126"/>
      <c r="X98" s="127"/>
      <c r="Y98" s="295"/>
      <c r="Z98" s="296"/>
      <c r="AA98" s="117"/>
      <c r="AB98" s="110"/>
      <c r="AC98" s="291"/>
    </row>
    <row r="99" spans="1:29" ht="15.75" customHeight="1">
      <c r="A99" s="312"/>
      <c r="B99" s="100"/>
      <c r="C99" s="293"/>
      <c r="D99" s="294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07"/>
      <c r="S99" s="47"/>
      <c r="T99" s="48"/>
      <c r="U99" s="111"/>
      <c r="V99" s="112"/>
      <c r="W99" s="126"/>
      <c r="X99" s="127"/>
      <c r="Y99" s="295"/>
      <c r="Z99" s="296"/>
      <c r="AA99" s="117"/>
      <c r="AB99" s="110"/>
      <c r="AC99" s="291"/>
    </row>
    <row r="100" spans="1:29" ht="15.75" customHeight="1">
      <c r="A100" s="312"/>
      <c r="B100" s="100"/>
      <c r="C100" s="293"/>
      <c r="D100" s="294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07"/>
      <c r="S100" s="47"/>
      <c r="T100" s="48"/>
      <c r="U100" s="111"/>
      <c r="V100" s="112"/>
      <c r="W100" s="126"/>
      <c r="X100" s="127"/>
      <c r="Y100" s="295"/>
      <c r="Z100" s="296"/>
      <c r="AA100" s="117"/>
      <c r="AB100" s="110"/>
      <c r="AC100" s="291"/>
    </row>
    <row r="101" spans="1:29" ht="15.75" customHeight="1">
      <c r="A101" s="312"/>
      <c r="B101" s="100"/>
      <c r="C101" s="293"/>
      <c r="D101" s="294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07"/>
      <c r="S101" s="47"/>
      <c r="T101" s="48"/>
      <c r="U101" s="111"/>
      <c r="V101" s="112"/>
      <c r="W101" s="126"/>
      <c r="X101" s="127"/>
      <c r="Y101" s="295"/>
      <c r="Z101" s="296"/>
      <c r="AA101" s="117"/>
      <c r="AB101" s="110"/>
      <c r="AC101" s="291"/>
    </row>
    <row r="102" spans="1:29" ht="15.75" customHeight="1">
      <c r="A102" s="312"/>
      <c r="B102" s="100"/>
      <c r="C102" s="293"/>
      <c r="D102" s="294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07"/>
      <c r="S102" s="47"/>
      <c r="T102" s="48"/>
      <c r="U102" s="111"/>
      <c r="V102" s="112"/>
      <c r="W102" s="126"/>
      <c r="X102" s="127"/>
      <c r="Y102" s="295"/>
      <c r="Z102" s="296"/>
      <c r="AA102" s="117"/>
      <c r="AB102" s="110"/>
      <c r="AC102" s="291"/>
    </row>
    <row r="103" spans="1:29" ht="15.75" customHeight="1">
      <c r="A103" s="312"/>
      <c r="B103" s="100"/>
      <c r="C103" s="293"/>
      <c r="D103" s="294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07"/>
      <c r="S103" s="47"/>
      <c r="T103" s="48"/>
      <c r="U103" s="111"/>
      <c r="V103" s="112"/>
      <c r="W103" s="126"/>
      <c r="X103" s="127"/>
      <c r="Y103" s="295"/>
      <c r="Z103" s="296"/>
      <c r="AA103" s="117"/>
      <c r="AB103" s="110"/>
      <c r="AC103" s="291"/>
    </row>
    <row r="104" spans="1:29" ht="15.75" customHeight="1">
      <c r="A104" s="312"/>
      <c r="B104" s="100"/>
      <c r="C104" s="293"/>
      <c r="D104" s="294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07"/>
      <c r="S104" s="47"/>
      <c r="T104" s="48"/>
      <c r="U104" s="111"/>
      <c r="V104" s="112"/>
      <c r="W104" s="126"/>
      <c r="X104" s="127"/>
      <c r="Y104" s="295"/>
      <c r="Z104" s="296"/>
      <c r="AA104" s="117"/>
      <c r="AB104" s="110"/>
      <c r="AC104" s="291"/>
    </row>
    <row r="105" spans="1:29" ht="15.75" customHeight="1">
      <c r="A105" s="312"/>
      <c r="B105" s="100"/>
      <c r="C105" s="293"/>
      <c r="D105" s="294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07"/>
      <c r="S105" s="119"/>
      <c r="T105" s="120"/>
      <c r="U105" s="130"/>
      <c r="V105" s="131"/>
      <c r="W105" s="126"/>
      <c r="X105" s="127"/>
      <c r="Y105" s="295"/>
      <c r="Z105" s="296"/>
      <c r="AA105" s="165"/>
      <c r="AB105" s="125"/>
      <c r="AC105" s="291"/>
    </row>
    <row r="106" spans="1:29" ht="15.75" customHeight="1" thickBot="1">
      <c r="A106" s="313"/>
      <c r="B106" s="133" t="s">
        <v>117</v>
      </c>
      <c r="C106" s="297"/>
      <c r="D106" s="297"/>
      <c r="E106" s="134"/>
      <c r="F106" s="167"/>
      <c r="G106" s="135"/>
      <c r="H106" s="69"/>
      <c r="I106" s="136">
        <f t="shared" ref="I106:J106" si="38">AVERAGE(I90:I105)</f>
        <v>14.25</v>
      </c>
      <c r="J106" s="137">
        <f t="shared" si="38"/>
        <v>3600</v>
      </c>
      <c r="K106" s="138">
        <f t="shared" ref="K106" si="39">J106/I106</f>
        <v>252.63157894736841</v>
      </c>
      <c r="L106" s="136">
        <f t="shared" ref="L106:M106" si="40">AVERAGE(L90:L105)</f>
        <v>14.25</v>
      </c>
      <c r="M106" s="137">
        <f t="shared" si="40"/>
        <v>3125.9578130269429</v>
      </c>
      <c r="N106" s="138">
        <f>M106/L106</f>
        <v>219.36546056329425</v>
      </c>
      <c r="O106" s="139">
        <f>L106-I106</f>
        <v>0</v>
      </c>
      <c r="P106" s="140">
        <f>N106-K106</f>
        <v>-33.266118384074161</v>
      </c>
      <c r="Q106" s="141">
        <f>N106/K106</f>
        <v>0.86832161472970648</v>
      </c>
      <c r="R106" s="308"/>
      <c r="S106" s="142">
        <f>S90</f>
        <v>0.70846064814814813</v>
      </c>
      <c r="T106" s="143">
        <f>INDEX(T90:T105,COUNTA(T90:T105))</f>
        <v>0.79741898148148149</v>
      </c>
      <c r="U106" s="144"/>
      <c r="V106" s="166"/>
      <c r="W106" s="167"/>
      <c r="X106" s="138"/>
      <c r="Y106" s="298"/>
      <c r="Z106" s="299"/>
      <c r="AA106" s="168">
        <f>M106-J106</f>
        <v>-474.04218697305714</v>
      </c>
      <c r="AB106" s="141">
        <f>M106/J106</f>
        <v>0.86832161472970637</v>
      </c>
      <c r="AC106" s="292"/>
    </row>
    <row r="107" spans="1:29" ht="15.75" customHeight="1">
      <c r="A107" s="300" t="s">
        <v>144</v>
      </c>
      <c r="B107" s="114" t="s">
        <v>120</v>
      </c>
      <c r="C107" s="304" t="s">
        <v>217</v>
      </c>
      <c r="D107" s="305"/>
      <c r="E107" s="147">
        <v>22.48</v>
      </c>
      <c r="F107" s="97">
        <v>2671</v>
      </c>
      <c r="G107" s="148">
        <f t="shared" ref="G107:G109" si="41">E107*F107</f>
        <v>60044.08</v>
      </c>
      <c r="H107" s="149"/>
      <c r="I107" s="150">
        <v>5</v>
      </c>
      <c r="J107" s="151">
        <v>3000</v>
      </c>
      <c r="K107" s="152">
        <f>J107/I107</f>
        <v>600</v>
      </c>
      <c r="L107" s="153">
        <v>5</v>
      </c>
      <c r="M107" s="151">
        <f>F107/V107*60</f>
        <v>2659.9170124481334</v>
      </c>
      <c r="N107" s="152">
        <f>M107/L107</f>
        <v>531.98340248962666</v>
      </c>
      <c r="O107" s="154">
        <f>L107-I107</f>
        <v>0</v>
      </c>
      <c r="P107" s="155">
        <f>N107-K107</f>
        <v>-68.016597510373344</v>
      </c>
      <c r="Q107" s="156">
        <f>N107/K107</f>
        <v>0.8866390041493778</v>
      </c>
      <c r="R107" s="306">
        <f>Q123</f>
        <v>0.88828810636930322</v>
      </c>
      <c r="S107" s="157">
        <v>0.70833333333333337</v>
      </c>
      <c r="T107" s="158">
        <v>0.75017361111111114</v>
      </c>
      <c r="U107" s="159"/>
      <c r="V107" s="160">
        <v>60.249999999999986</v>
      </c>
      <c r="W107" s="161"/>
      <c r="X107" s="162"/>
      <c r="Y107" s="309"/>
      <c r="Z107" s="310"/>
      <c r="AA107" s="115">
        <f>M107-J107</f>
        <v>-340.08298755186661</v>
      </c>
      <c r="AB107" s="156">
        <f>M107/J107</f>
        <v>0.8866390041493778</v>
      </c>
      <c r="AC107" s="290">
        <f>AB123</f>
        <v>0.88828810636930333</v>
      </c>
    </row>
    <row r="108" spans="1:29" ht="15.75" customHeight="1">
      <c r="A108" s="301"/>
      <c r="B108" s="100" t="s">
        <v>120</v>
      </c>
      <c r="C108" s="293" t="s">
        <v>148</v>
      </c>
      <c r="D108" s="294"/>
      <c r="E108" s="101">
        <v>24.54</v>
      </c>
      <c r="F108" s="102">
        <v>2587</v>
      </c>
      <c r="G108" s="103">
        <f t="shared" si="41"/>
        <v>63484.979999999996</v>
      </c>
      <c r="H108" s="26"/>
      <c r="I108" s="104">
        <v>4</v>
      </c>
      <c r="J108" s="105">
        <v>3000</v>
      </c>
      <c r="K108" s="106">
        <f t="shared" ref="K108:K109" si="42">J108/I108</f>
        <v>750</v>
      </c>
      <c r="L108" s="107">
        <v>4</v>
      </c>
      <c r="M108" s="105">
        <f>F108/V108*60</f>
        <v>2657.8767123287662</v>
      </c>
      <c r="N108" s="106">
        <f>M108/L108</f>
        <v>664.46917808219155</v>
      </c>
      <c r="O108" s="108">
        <f>L108-I108</f>
        <v>0</v>
      </c>
      <c r="P108" s="109">
        <f>N108-K108</f>
        <v>-85.530821917808453</v>
      </c>
      <c r="Q108" s="110">
        <f>N108/K108</f>
        <v>0.88595890410958877</v>
      </c>
      <c r="R108" s="307"/>
      <c r="S108" s="47">
        <v>0.75347222222222221</v>
      </c>
      <c r="T108" s="48">
        <v>0.79402777777777778</v>
      </c>
      <c r="U108" s="111">
        <v>4.7499999999999432</v>
      </c>
      <c r="V108" s="112">
        <v>58.40000000000002</v>
      </c>
      <c r="W108" s="113"/>
      <c r="X108" s="116"/>
      <c r="Y108" s="295"/>
      <c r="Z108" s="296"/>
      <c r="AA108" s="117">
        <f>M108-J108</f>
        <v>-342.12328767123381</v>
      </c>
      <c r="AB108" s="110">
        <f>M108/J108</f>
        <v>0.88595890410958877</v>
      </c>
      <c r="AC108" s="291"/>
    </row>
    <row r="109" spans="1:29" ht="15.75" customHeight="1">
      <c r="A109" s="301"/>
      <c r="B109" s="100" t="s">
        <v>120</v>
      </c>
      <c r="C109" s="293" t="s">
        <v>150</v>
      </c>
      <c r="D109" s="294"/>
      <c r="E109" s="101">
        <v>17.89</v>
      </c>
      <c r="F109" s="102">
        <v>4688</v>
      </c>
      <c r="G109" s="103">
        <f t="shared" si="41"/>
        <v>83868.320000000007</v>
      </c>
      <c r="H109" s="26"/>
      <c r="I109" s="104">
        <v>4</v>
      </c>
      <c r="J109" s="105">
        <v>3300</v>
      </c>
      <c r="K109" s="106">
        <f t="shared" si="42"/>
        <v>825</v>
      </c>
      <c r="L109" s="107">
        <v>4</v>
      </c>
      <c r="M109" s="105">
        <f>F109/V109*60</f>
        <v>2943.2856644576204</v>
      </c>
      <c r="N109" s="106">
        <f>M109/L109</f>
        <v>735.82141611440511</v>
      </c>
      <c r="O109" s="108">
        <f>L109-I109</f>
        <v>0</v>
      </c>
      <c r="P109" s="109">
        <f>N109-K109</f>
        <v>-89.17858388559489</v>
      </c>
      <c r="Q109" s="110">
        <f>N109/K109</f>
        <v>0.89190474680533949</v>
      </c>
      <c r="R109" s="307"/>
      <c r="S109" s="47">
        <v>0.79752314814814818</v>
      </c>
      <c r="T109" s="48">
        <v>0.86388888888888893</v>
      </c>
      <c r="U109" s="111">
        <v>5.0333333333333741</v>
      </c>
      <c r="V109" s="112">
        <v>95.566666666666691</v>
      </c>
      <c r="W109" s="113"/>
      <c r="X109" s="116"/>
      <c r="Y109" s="295"/>
      <c r="Z109" s="296"/>
      <c r="AA109" s="117">
        <f>M109-J109</f>
        <v>-356.71433554237956</v>
      </c>
      <c r="AB109" s="110">
        <f>M109/J109</f>
        <v>0.89190474680533949</v>
      </c>
      <c r="AC109" s="291"/>
    </row>
    <row r="110" spans="1:29" ht="15.75" customHeight="1">
      <c r="A110" s="301"/>
      <c r="B110" s="100"/>
      <c r="C110" s="293"/>
      <c r="D110" s="294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307"/>
      <c r="S110" s="47"/>
      <c r="T110" s="48"/>
      <c r="U110" s="111"/>
      <c r="V110" s="112"/>
      <c r="W110" s="113"/>
      <c r="X110" s="116"/>
      <c r="Y110" s="295"/>
      <c r="Z110" s="296"/>
      <c r="AA110" s="117"/>
      <c r="AB110" s="110"/>
      <c r="AC110" s="291"/>
    </row>
    <row r="111" spans="1:29" ht="15.75" customHeight="1">
      <c r="A111" s="302"/>
      <c r="B111" s="100"/>
      <c r="C111" s="293"/>
      <c r="D111" s="294"/>
      <c r="E111" s="101"/>
      <c r="F111" s="102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307"/>
      <c r="S111" s="47"/>
      <c r="T111" s="48"/>
      <c r="U111" s="111"/>
      <c r="V111" s="112"/>
      <c r="W111" s="113"/>
      <c r="X111" s="116"/>
      <c r="Y111" s="295"/>
      <c r="Z111" s="296"/>
      <c r="AA111" s="117"/>
      <c r="AB111" s="110"/>
      <c r="AC111" s="291"/>
    </row>
    <row r="112" spans="1:29" ht="15.75" customHeight="1">
      <c r="A112" s="302"/>
      <c r="B112" s="100"/>
      <c r="C112" s="293"/>
      <c r="D112" s="294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07"/>
      <c r="S112" s="47"/>
      <c r="T112" s="48"/>
      <c r="U112" s="111"/>
      <c r="V112" s="112"/>
      <c r="W112" s="113"/>
      <c r="X112" s="116"/>
      <c r="Y112" s="295"/>
      <c r="Z112" s="296"/>
      <c r="AA112" s="117"/>
      <c r="AB112" s="110"/>
      <c r="AC112" s="291"/>
    </row>
    <row r="113" spans="1:29" ht="15.75" customHeight="1">
      <c r="A113" s="302"/>
      <c r="B113" s="100"/>
      <c r="C113" s="293"/>
      <c r="D113" s="294"/>
      <c r="E113" s="101"/>
      <c r="F113" s="102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307"/>
      <c r="S113" s="47"/>
      <c r="T113" s="48"/>
      <c r="U113" s="111"/>
      <c r="V113" s="112"/>
      <c r="W113" s="113"/>
      <c r="X113" s="116"/>
      <c r="Y113" s="295"/>
      <c r="Z113" s="296"/>
      <c r="AA113" s="117"/>
      <c r="AB113" s="110"/>
      <c r="AC113" s="291"/>
    </row>
    <row r="114" spans="1:29" ht="15.75" customHeight="1">
      <c r="A114" s="302"/>
      <c r="B114" s="100"/>
      <c r="C114" s="293"/>
      <c r="D114" s="294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07"/>
      <c r="S114" s="47"/>
      <c r="T114" s="48"/>
      <c r="U114" s="111"/>
      <c r="V114" s="112"/>
      <c r="W114" s="113"/>
      <c r="X114" s="116"/>
      <c r="Y114" s="295"/>
      <c r="Z114" s="296"/>
      <c r="AA114" s="117"/>
      <c r="AB114" s="110"/>
      <c r="AC114" s="291"/>
    </row>
    <row r="115" spans="1:29" ht="15.75" customHeight="1">
      <c r="A115" s="302"/>
      <c r="B115" s="100"/>
      <c r="C115" s="293"/>
      <c r="D115" s="294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07"/>
      <c r="S115" s="47"/>
      <c r="T115" s="48"/>
      <c r="U115" s="111"/>
      <c r="V115" s="112"/>
      <c r="W115" s="113"/>
      <c r="X115" s="116"/>
      <c r="Y115" s="295"/>
      <c r="Z115" s="296"/>
      <c r="AA115" s="117"/>
      <c r="AB115" s="110"/>
      <c r="AC115" s="291"/>
    </row>
    <row r="116" spans="1:29" ht="15.75" customHeight="1">
      <c r="A116" s="302"/>
      <c r="B116" s="100"/>
      <c r="C116" s="293"/>
      <c r="D116" s="294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07"/>
      <c r="S116" s="47"/>
      <c r="T116" s="48"/>
      <c r="U116" s="111"/>
      <c r="V116" s="112"/>
      <c r="W116" s="113"/>
      <c r="X116" s="116"/>
      <c r="Y116" s="295"/>
      <c r="Z116" s="296"/>
      <c r="AA116" s="117"/>
      <c r="AB116" s="110"/>
      <c r="AC116" s="291"/>
    </row>
    <row r="117" spans="1:29" ht="15.75" customHeight="1">
      <c r="A117" s="302"/>
      <c r="B117" s="100"/>
      <c r="C117" s="293"/>
      <c r="D117" s="294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07"/>
      <c r="S117" s="47"/>
      <c r="T117" s="48"/>
      <c r="U117" s="111"/>
      <c r="V117" s="112"/>
      <c r="W117" s="113"/>
      <c r="X117" s="116"/>
      <c r="Y117" s="295"/>
      <c r="Z117" s="296"/>
      <c r="AA117" s="117"/>
      <c r="AB117" s="110"/>
      <c r="AC117" s="291"/>
    </row>
    <row r="118" spans="1:29" ht="15.75" customHeight="1">
      <c r="A118" s="302"/>
      <c r="B118" s="100"/>
      <c r="C118" s="293"/>
      <c r="D118" s="294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07"/>
      <c r="S118" s="47"/>
      <c r="T118" s="48"/>
      <c r="U118" s="111"/>
      <c r="V118" s="112"/>
      <c r="W118" s="113"/>
      <c r="X118" s="116"/>
      <c r="Y118" s="295"/>
      <c r="Z118" s="296"/>
      <c r="AA118" s="117"/>
      <c r="AB118" s="110"/>
      <c r="AC118" s="291"/>
    </row>
    <row r="119" spans="1:29" ht="15.75" customHeight="1">
      <c r="A119" s="302"/>
      <c r="B119" s="100"/>
      <c r="C119" s="293"/>
      <c r="D119" s="294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07"/>
      <c r="S119" s="47"/>
      <c r="T119" s="48"/>
      <c r="U119" s="111"/>
      <c r="V119" s="112"/>
      <c r="W119" s="113"/>
      <c r="X119" s="116"/>
      <c r="Y119" s="295"/>
      <c r="Z119" s="296"/>
      <c r="AA119" s="117"/>
      <c r="AB119" s="110"/>
      <c r="AC119" s="291"/>
    </row>
    <row r="120" spans="1:29" ht="15.75" customHeight="1">
      <c r="A120" s="302"/>
      <c r="B120" s="100"/>
      <c r="C120" s="293"/>
      <c r="D120" s="294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07"/>
      <c r="S120" s="47"/>
      <c r="T120" s="48"/>
      <c r="U120" s="111"/>
      <c r="V120" s="112"/>
      <c r="W120" s="113"/>
      <c r="X120" s="116"/>
      <c r="Y120" s="295"/>
      <c r="Z120" s="296"/>
      <c r="AA120" s="117"/>
      <c r="AB120" s="110"/>
      <c r="AC120" s="291"/>
    </row>
    <row r="121" spans="1:29" ht="15.75" customHeight="1">
      <c r="A121" s="302"/>
      <c r="B121" s="100"/>
      <c r="C121" s="293"/>
      <c r="D121" s="294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07"/>
      <c r="S121" s="47"/>
      <c r="T121" s="48"/>
      <c r="U121" s="111"/>
      <c r="V121" s="112"/>
      <c r="W121" s="113"/>
      <c r="X121" s="116"/>
      <c r="Y121" s="295"/>
      <c r="Z121" s="296"/>
      <c r="AA121" s="117"/>
      <c r="AB121" s="110"/>
      <c r="AC121" s="291"/>
    </row>
    <row r="122" spans="1:29" ht="15.75" customHeight="1">
      <c r="A122" s="302"/>
      <c r="B122" s="100"/>
      <c r="C122" s="293"/>
      <c r="D122" s="294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07"/>
      <c r="S122" s="119"/>
      <c r="T122" s="120"/>
      <c r="U122" s="130"/>
      <c r="V122" s="131"/>
      <c r="W122" s="126"/>
      <c r="X122" s="127"/>
      <c r="Y122" s="295"/>
      <c r="Z122" s="296"/>
      <c r="AA122" s="165"/>
      <c r="AB122" s="125"/>
      <c r="AC122" s="291"/>
    </row>
    <row r="123" spans="1:29" ht="15.75" customHeight="1" thickBot="1">
      <c r="A123" s="303"/>
      <c r="B123" s="133" t="s">
        <v>117</v>
      </c>
      <c r="C123" s="297"/>
      <c r="D123" s="297"/>
      <c r="E123" s="134"/>
      <c r="F123" s="99"/>
      <c r="G123" s="135"/>
      <c r="H123" s="69"/>
      <c r="I123" s="136">
        <f t="shared" ref="I123:J123" si="43">AVERAGE(I107:I122)</f>
        <v>4.333333333333333</v>
      </c>
      <c r="J123" s="137">
        <f t="shared" si="43"/>
        <v>3100</v>
      </c>
      <c r="K123" s="138">
        <f t="shared" ref="K123" si="44">J123/I123</f>
        <v>715.38461538461547</v>
      </c>
      <c r="L123" s="136">
        <f t="shared" ref="L123:M123" si="45">AVERAGE(L107:L122)</f>
        <v>4.333333333333333</v>
      </c>
      <c r="M123" s="137">
        <f t="shared" si="45"/>
        <v>2753.6931297448405</v>
      </c>
      <c r="N123" s="138">
        <f>M123/L123</f>
        <v>635.46764532573241</v>
      </c>
      <c r="O123" s="139">
        <f>L123-I123</f>
        <v>0</v>
      </c>
      <c r="P123" s="140">
        <f>N123-K123</f>
        <v>-79.916970058883066</v>
      </c>
      <c r="Q123" s="141">
        <f>N123/K123</f>
        <v>0.88828810636930322</v>
      </c>
      <c r="R123" s="308"/>
      <c r="S123" s="142">
        <f>S107</f>
        <v>0.70833333333333337</v>
      </c>
      <c r="T123" s="143">
        <f>INDEX(T107:T122,COUNTA(T107:T122))</f>
        <v>0.86388888888888893</v>
      </c>
      <c r="U123" s="144"/>
      <c r="V123" s="166"/>
      <c r="W123" s="99"/>
      <c r="X123" s="69"/>
      <c r="Y123" s="298"/>
      <c r="Z123" s="299"/>
      <c r="AA123" s="168">
        <f>M123-J123</f>
        <v>-346.30687025515954</v>
      </c>
      <c r="AB123" s="141">
        <f>M123/J123</f>
        <v>0.88828810636930333</v>
      </c>
      <c r="AC123" s="292"/>
    </row>
    <row r="124" spans="1:29" ht="15.75" customHeight="1">
      <c r="A124" s="311" t="s">
        <v>149</v>
      </c>
      <c r="B124" s="114" t="s">
        <v>120</v>
      </c>
      <c r="C124" s="304" t="s">
        <v>145</v>
      </c>
      <c r="D124" s="305"/>
      <c r="E124" s="147">
        <v>16.7</v>
      </c>
      <c r="F124" s="97">
        <v>1699</v>
      </c>
      <c r="G124" s="148">
        <f t="shared" ref="G124:G127" si="46">E124*F124</f>
        <v>28373.3</v>
      </c>
      <c r="H124" s="149"/>
      <c r="I124" s="150">
        <v>3</v>
      </c>
      <c r="J124" s="151">
        <v>3300</v>
      </c>
      <c r="K124" s="152">
        <f>J124/I124</f>
        <v>1100</v>
      </c>
      <c r="L124" s="153">
        <v>3</v>
      </c>
      <c r="M124" s="151">
        <f>F124/V124*60</f>
        <v>2950.5065123010154</v>
      </c>
      <c r="N124" s="152">
        <f>M124/L124</f>
        <v>983.50217076700517</v>
      </c>
      <c r="O124" s="154">
        <f>L124-I124</f>
        <v>0</v>
      </c>
      <c r="P124" s="155">
        <f>N124-K124</f>
        <v>-116.49782923299483</v>
      </c>
      <c r="Q124" s="156">
        <f>N124/K124</f>
        <v>0.89409288251545926</v>
      </c>
      <c r="R124" s="306">
        <f>Q140</f>
        <v>0.89295139459077377</v>
      </c>
      <c r="S124" s="157">
        <v>0.70864583333333331</v>
      </c>
      <c r="T124" s="158">
        <v>0.73263888888888884</v>
      </c>
      <c r="U124" s="159"/>
      <c r="V124" s="160">
        <v>34.549999999999969</v>
      </c>
      <c r="W124" s="161"/>
      <c r="X124" s="162"/>
      <c r="Y124" s="309"/>
      <c r="Z124" s="310"/>
      <c r="AA124" s="115">
        <f>M124-J124</f>
        <v>-349.49348769898461</v>
      </c>
      <c r="AB124" s="156">
        <f>M124/J124</f>
        <v>0.89409288251545926</v>
      </c>
      <c r="AC124" s="290">
        <f>AB140</f>
        <v>0.89295139459077377</v>
      </c>
    </row>
    <row r="125" spans="1:29" ht="15.75" customHeight="1">
      <c r="A125" s="312"/>
      <c r="B125" s="100" t="s">
        <v>120</v>
      </c>
      <c r="C125" s="293" t="s">
        <v>147</v>
      </c>
      <c r="D125" s="294"/>
      <c r="E125" s="101">
        <v>22.28</v>
      </c>
      <c r="F125" s="102">
        <v>1607</v>
      </c>
      <c r="G125" s="103">
        <f t="shared" si="46"/>
        <v>35803.96</v>
      </c>
      <c r="H125" s="26"/>
      <c r="I125" s="104">
        <v>5</v>
      </c>
      <c r="J125" s="105">
        <v>3300</v>
      </c>
      <c r="K125" s="106">
        <f t="shared" ref="K125:K162" si="47">J125/I125</f>
        <v>660</v>
      </c>
      <c r="L125" s="107">
        <v>5</v>
      </c>
      <c r="M125" s="105">
        <f>F125/V125*60</f>
        <v>2947.1217524197705</v>
      </c>
      <c r="N125" s="106">
        <f>M125/L125</f>
        <v>589.42435048395407</v>
      </c>
      <c r="O125" s="108">
        <f>L125-I125</f>
        <v>0</v>
      </c>
      <c r="P125" s="109">
        <f>N125-K125</f>
        <v>-70.575649516045928</v>
      </c>
      <c r="Q125" s="110">
        <f>N125/K125</f>
        <v>0.89306719770296072</v>
      </c>
      <c r="R125" s="307"/>
      <c r="S125" s="47">
        <v>0.73630787037037038</v>
      </c>
      <c r="T125" s="48">
        <v>0.75902777777777775</v>
      </c>
      <c r="U125" s="111">
        <v>5.2833333333334132</v>
      </c>
      <c r="V125" s="112">
        <v>32.716666666666612</v>
      </c>
      <c r="W125" s="113"/>
      <c r="X125" s="116"/>
      <c r="Y125" s="295"/>
      <c r="Z125" s="296"/>
      <c r="AA125" s="117">
        <f>M125-J125</f>
        <v>-352.87824758022953</v>
      </c>
      <c r="AB125" s="110">
        <f>M125/J125</f>
        <v>0.89306719770296072</v>
      </c>
      <c r="AC125" s="291"/>
    </row>
    <row r="126" spans="1:29" ht="15.75" customHeight="1">
      <c r="A126" s="312"/>
      <c r="B126" s="100" t="s">
        <v>120</v>
      </c>
      <c r="C126" s="293" t="s">
        <v>146</v>
      </c>
      <c r="D126" s="294"/>
      <c r="E126" s="101">
        <v>18.18</v>
      </c>
      <c r="F126" s="102">
        <v>762</v>
      </c>
      <c r="G126" s="103">
        <f t="shared" si="46"/>
        <v>13853.16</v>
      </c>
      <c r="H126" s="26"/>
      <c r="I126" s="104">
        <v>4</v>
      </c>
      <c r="J126" s="105">
        <v>3300</v>
      </c>
      <c r="K126" s="106">
        <f t="shared" si="47"/>
        <v>825</v>
      </c>
      <c r="L126" s="107">
        <v>4</v>
      </c>
      <c r="M126" s="105">
        <f>F126/V126*60</f>
        <v>2946.5091299677815</v>
      </c>
      <c r="N126" s="106">
        <f>M126/L126</f>
        <v>736.62728249194538</v>
      </c>
      <c r="O126" s="108">
        <f>L126-I126</f>
        <v>0</v>
      </c>
      <c r="P126" s="109">
        <f>N126-K126</f>
        <v>-88.37271750805462</v>
      </c>
      <c r="Q126" s="110">
        <f>N126/K126</f>
        <v>0.8928815545356914</v>
      </c>
      <c r="R126" s="307"/>
      <c r="S126" s="47">
        <v>0.76283564814814819</v>
      </c>
      <c r="T126" s="48">
        <v>0.77361111111111114</v>
      </c>
      <c r="U126" s="111">
        <v>5.4833333333334444</v>
      </c>
      <c r="V126" s="112">
        <v>15.516666666666641</v>
      </c>
      <c r="W126" s="113"/>
      <c r="X126" s="116"/>
      <c r="Y126" s="295"/>
      <c r="Z126" s="296"/>
      <c r="AA126" s="117">
        <f>M126-J126</f>
        <v>-353.49087003221848</v>
      </c>
      <c r="AB126" s="110">
        <f>M126/J126</f>
        <v>0.8928815545356914</v>
      </c>
      <c r="AC126" s="291"/>
    </row>
    <row r="127" spans="1:29" ht="15.75" customHeight="1">
      <c r="A127" s="312"/>
      <c r="B127" s="100" t="s">
        <v>120</v>
      </c>
      <c r="C127" s="293" t="s">
        <v>151</v>
      </c>
      <c r="D127" s="294"/>
      <c r="E127" s="101">
        <v>16.66</v>
      </c>
      <c r="F127" s="102">
        <v>7111</v>
      </c>
      <c r="G127" s="103">
        <f t="shared" si="46"/>
        <v>118469.26</v>
      </c>
      <c r="H127" s="26"/>
      <c r="I127" s="104">
        <v>4</v>
      </c>
      <c r="J127" s="105">
        <v>3300</v>
      </c>
      <c r="K127" s="106">
        <f t="shared" si="47"/>
        <v>825</v>
      </c>
      <c r="L127" s="107">
        <v>4</v>
      </c>
      <c r="M127" s="105">
        <f>F127/V127*60</f>
        <v>2942.8210139096441</v>
      </c>
      <c r="N127" s="106">
        <f>M127/L127</f>
        <v>735.70525347741102</v>
      </c>
      <c r="O127" s="108">
        <f>L127-I127</f>
        <v>0</v>
      </c>
      <c r="P127" s="109">
        <f>N127-K127</f>
        <v>-89.29474652258898</v>
      </c>
      <c r="Q127" s="110">
        <f>N127/K127</f>
        <v>0.89176394360898303</v>
      </c>
      <c r="R127" s="307"/>
      <c r="S127" s="47">
        <v>0.77709490740740739</v>
      </c>
      <c r="T127" s="48">
        <v>0.87777777777777777</v>
      </c>
      <c r="U127" s="111">
        <v>5.0166666666665982</v>
      </c>
      <c r="V127" s="112">
        <v>144.98333333333335</v>
      </c>
      <c r="W127" s="113"/>
      <c r="X127" s="116"/>
      <c r="Y127" s="295"/>
      <c r="Z127" s="296"/>
      <c r="AA127" s="117">
        <f>M127-J127</f>
        <v>-357.17898609035592</v>
      </c>
      <c r="AB127" s="110">
        <f>M127/J127</f>
        <v>0.89176394360898303</v>
      </c>
      <c r="AC127" s="291"/>
    </row>
    <row r="128" spans="1:29" ht="15.75" customHeight="1">
      <c r="A128" s="312"/>
      <c r="B128" s="100"/>
      <c r="C128" s="293"/>
      <c r="D128" s="294"/>
      <c r="E128" s="101"/>
      <c r="F128" s="102"/>
      <c r="G128" s="103"/>
      <c r="H128" s="13"/>
      <c r="I128" s="104"/>
      <c r="J128" s="105"/>
      <c r="K128" s="106"/>
      <c r="L128" s="118"/>
      <c r="M128" s="105"/>
      <c r="N128" s="106"/>
      <c r="O128" s="108"/>
      <c r="P128" s="109"/>
      <c r="Q128" s="110"/>
      <c r="R128" s="307"/>
      <c r="S128" s="47"/>
      <c r="T128" s="48"/>
      <c r="U128" s="111"/>
      <c r="V128" s="112"/>
      <c r="W128" s="113"/>
      <c r="X128" s="116"/>
      <c r="Y128" s="295"/>
      <c r="Z128" s="296"/>
      <c r="AA128" s="117"/>
      <c r="AB128" s="110"/>
      <c r="AC128" s="291"/>
    </row>
    <row r="129" spans="1:29" ht="15.75" customHeight="1">
      <c r="A129" s="312"/>
      <c r="B129" s="100"/>
      <c r="C129" s="293"/>
      <c r="D129" s="294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07"/>
      <c r="S129" s="47"/>
      <c r="T129" s="48"/>
      <c r="U129" s="111"/>
      <c r="V129" s="112"/>
      <c r="W129" s="113"/>
      <c r="X129" s="116"/>
      <c r="Y129" s="295"/>
      <c r="Z129" s="296"/>
      <c r="AA129" s="117"/>
      <c r="AB129" s="110"/>
      <c r="AC129" s="291"/>
    </row>
    <row r="130" spans="1:29" ht="15.75" customHeight="1">
      <c r="A130" s="312"/>
      <c r="B130" s="100"/>
      <c r="C130" s="293"/>
      <c r="D130" s="294"/>
      <c r="E130" s="101"/>
      <c r="F130" s="102"/>
      <c r="G130" s="121"/>
      <c r="H130" s="62"/>
      <c r="I130" s="104"/>
      <c r="J130" s="105"/>
      <c r="K130" s="106"/>
      <c r="L130" s="118"/>
      <c r="M130" s="105"/>
      <c r="N130" s="106"/>
      <c r="O130" s="123"/>
      <c r="P130" s="124"/>
      <c r="Q130" s="125"/>
      <c r="R130" s="307"/>
      <c r="S130" s="47"/>
      <c r="T130" s="48"/>
      <c r="U130" s="111"/>
      <c r="V130" s="112"/>
      <c r="W130" s="113"/>
      <c r="X130" s="116"/>
      <c r="Y130" s="295"/>
      <c r="Z130" s="296"/>
      <c r="AA130" s="117"/>
      <c r="AB130" s="110"/>
      <c r="AC130" s="291"/>
    </row>
    <row r="131" spans="1:29" ht="15.75" customHeight="1">
      <c r="A131" s="312"/>
      <c r="B131" s="100"/>
      <c r="C131" s="293"/>
      <c r="D131" s="294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07"/>
      <c r="S131" s="47"/>
      <c r="T131" s="48"/>
      <c r="U131" s="111"/>
      <c r="V131" s="112"/>
      <c r="W131" s="113"/>
      <c r="X131" s="116"/>
      <c r="Y131" s="295"/>
      <c r="Z131" s="296"/>
      <c r="AA131" s="117"/>
      <c r="AB131" s="110"/>
      <c r="AC131" s="291"/>
    </row>
    <row r="132" spans="1:29" ht="15.75" customHeight="1">
      <c r="A132" s="312"/>
      <c r="B132" s="100"/>
      <c r="C132" s="293"/>
      <c r="D132" s="294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07"/>
      <c r="S132" s="47"/>
      <c r="T132" s="48"/>
      <c r="U132" s="111"/>
      <c r="V132" s="112"/>
      <c r="W132" s="113"/>
      <c r="X132" s="116"/>
      <c r="Y132" s="295"/>
      <c r="Z132" s="296"/>
      <c r="AA132" s="117"/>
      <c r="AB132" s="110"/>
      <c r="AC132" s="291"/>
    </row>
    <row r="133" spans="1:29" ht="15.75" customHeight="1">
      <c r="A133" s="312"/>
      <c r="B133" s="100"/>
      <c r="C133" s="293"/>
      <c r="D133" s="294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07"/>
      <c r="S133" s="47"/>
      <c r="T133" s="48"/>
      <c r="U133" s="111"/>
      <c r="V133" s="112"/>
      <c r="W133" s="113"/>
      <c r="X133" s="116"/>
      <c r="Y133" s="295"/>
      <c r="Z133" s="296"/>
      <c r="AA133" s="117"/>
      <c r="AB133" s="110"/>
      <c r="AC133" s="291"/>
    </row>
    <row r="134" spans="1:29" ht="15.75" customHeight="1">
      <c r="A134" s="312"/>
      <c r="B134" s="100"/>
      <c r="C134" s="293"/>
      <c r="D134" s="294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07"/>
      <c r="S134" s="47"/>
      <c r="T134" s="48"/>
      <c r="U134" s="111"/>
      <c r="V134" s="112"/>
      <c r="W134" s="126"/>
      <c r="X134" s="127"/>
      <c r="Y134" s="295"/>
      <c r="Z134" s="296"/>
      <c r="AA134" s="117"/>
      <c r="AB134" s="110"/>
      <c r="AC134" s="291"/>
    </row>
    <row r="135" spans="1:29" ht="15.75" customHeight="1">
      <c r="A135" s="312"/>
      <c r="B135" s="100"/>
      <c r="C135" s="293"/>
      <c r="D135" s="294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07"/>
      <c r="S135" s="47"/>
      <c r="T135" s="48"/>
      <c r="U135" s="111"/>
      <c r="V135" s="112"/>
      <c r="W135" s="126"/>
      <c r="X135" s="127"/>
      <c r="Y135" s="295"/>
      <c r="Z135" s="296"/>
      <c r="AA135" s="117"/>
      <c r="AB135" s="110"/>
      <c r="AC135" s="291"/>
    </row>
    <row r="136" spans="1:29" ht="15.75" customHeight="1">
      <c r="A136" s="312"/>
      <c r="B136" s="100"/>
      <c r="C136" s="293"/>
      <c r="D136" s="294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07"/>
      <c r="S136" s="47"/>
      <c r="T136" s="48"/>
      <c r="U136" s="111"/>
      <c r="V136" s="112"/>
      <c r="W136" s="126"/>
      <c r="X136" s="127"/>
      <c r="Y136" s="295"/>
      <c r="Z136" s="296"/>
      <c r="AA136" s="117"/>
      <c r="AB136" s="110"/>
      <c r="AC136" s="291"/>
    </row>
    <row r="137" spans="1:29" ht="15.75" customHeight="1">
      <c r="A137" s="312"/>
      <c r="B137" s="100"/>
      <c r="C137" s="293"/>
      <c r="D137" s="294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07"/>
      <c r="S137" s="47"/>
      <c r="T137" s="48"/>
      <c r="U137" s="111"/>
      <c r="V137" s="112"/>
      <c r="W137" s="126"/>
      <c r="X137" s="127"/>
      <c r="Y137" s="295"/>
      <c r="Z137" s="296"/>
      <c r="AA137" s="117"/>
      <c r="AB137" s="110"/>
      <c r="AC137" s="291"/>
    </row>
    <row r="138" spans="1:29" ht="15.75" customHeight="1">
      <c r="A138" s="312"/>
      <c r="B138" s="100"/>
      <c r="C138" s="293"/>
      <c r="D138" s="294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07"/>
      <c r="S138" s="47"/>
      <c r="T138" s="48"/>
      <c r="U138" s="111"/>
      <c r="V138" s="112"/>
      <c r="W138" s="126"/>
      <c r="X138" s="127"/>
      <c r="Y138" s="295"/>
      <c r="Z138" s="296"/>
      <c r="AA138" s="117"/>
      <c r="AB138" s="110"/>
      <c r="AC138" s="291"/>
    </row>
    <row r="139" spans="1:29" ht="15.75" customHeight="1">
      <c r="A139" s="312"/>
      <c r="B139" s="100"/>
      <c r="C139" s="293"/>
      <c r="D139" s="294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07"/>
      <c r="S139" s="119"/>
      <c r="T139" s="120"/>
      <c r="U139" s="130"/>
      <c r="V139" s="131"/>
      <c r="W139" s="126"/>
      <c r="X139" s="127"/>
      <c r="Y139" s="295"/>
      <c r="Z139" s="296"/>
      <c r="AA139" s="165"/>
      <c r="AB139" s="125"/>
      <c r="AC139" s="291"/>
    </row>
    <row r="140" spans="1:29" ht="15.75" customHeight="1" thickBot="1">
      <c r="A140" s="313"/>
      <c r="B140" s="133" t="s">
        <v>117</v>
      </c>
      <c r="C140" s="297"/>
      <c r="D140" s="297"/>
      <c r="E140" s="134"/>
      <c r="F140" s="99"/>
      <c r="G140" s="135"/>
      <c r="H140" s="69"/>
      <c r="I140" s="136">
        <f t="shared" ref="I140:J140" si="48">AVERAGE(I124:I139)</f>
        <v>4</v>
      </c>
      <c r="J140" s="137">
        <f t="shared" si="48"/>
        <v>3300</v>
      </c>
      <c r="K140" s="138">
        <f t="shared" ref="K140" si="49">J140/I140</f>
        <v>825</v>
      </c>
      <c r="L140" s="136">
        <f t="shared" ref="L140:M140" si="50">AVERAGE(L124:L139)</f>
        <v>4</v>
      </c>
      <c r="M140" s="137">
        <f t="shared" si="50"/>
        <v>2946.7396021495533</v>
      </c>
      <c r="N140" s="138">
        <f>M140/L140</f>
        <v>736.68490053738833</v>
      </c>
      <c r="O140" s="139">
        <f>L140-I140</f>
        <v>0</v>
      </c>
      <c r="P140" s="140">
        <f>N140-K140</f>
        <v>-88.31509946261167</v>
      </c>
      <c r="Q140" s="141">
        <f>N140/K140</f>
        <v>0.89295139459077377</v>
      </c>
      <c r="R140" s="308"/>
      <c r="S140" s="142">
        <f>S124</f>
        <v>0.70864583333333331</v>
      </c>
      <c r="T140" s="143">
        <f>INDEX(T124:T139,COUNTA(T124:T139))</f>
        <v>0.87777777777777777</v>
      </c>
      <c r="U140" s="144"/>
      <c r="V140" s="166"/>
      <c r="W140" s="99"/>
      <c r="X140" s="69"/>
      <c r="Y140" s="298"/>
      <c r="Z140" s="299"/>
      <c r="AA140" s="168">
        <f>M140-J140</f>
        <v>-353.26039785044668</v>
      </c>
      <c r="AB140" s="141">
        <f>M140/J140</f>
        <v>0.89295139459077377</v>
      </c>
      <c r="AC140" s="292"/>
    </row>
    <row r="141" spans="1:29" ht="15.75" customHeight="1">
      <c r="A141" s="300" t="s">
        <v>152</v>
      </c>
      <c r="B141" s="114" t="s">
        <v>120</v>
      </c>
      <c r="C141" s="304" t="s">
        <v>153</v>
      </c>
      <c r="D141" s="305"/>
      <c r="E141" s="147">
        <v>14.03</v>
      </c>
      <c r="F141" s="97">
        <v>2863</v>
      </c>
      <c r="G141" s="148">
        <f t="shared" ref="G141:G144" si="51">E141*F141</f>
        <v>40167.89</v>
      </c>
      <c r="H141" s="149">
        <v>2</v>
      </c>
      <c r="I141" s="150">
        <v>3</v>
      </c>
      <c r="J141" s="151">
        <v>3000</v>
      </c>
      <c r="K141" s="152">
        <f>J141/I141</f>
        <v>1000</v>
      </c>
      <c r="L141" s="153">
        <v>3</v>
      </c>
      <c r="M141" s="151">
        <f>F141/V141*60</f>
        <v>2684.0625000000032</v>
      </c>
      <c r="N141" s="152">
        <f>M141/L141</f>
        <v>894.68750000000102</v>
      </c>
      <c r="O141" s="154">
        <f>L141-I141</f>
        <v>0</v>
      </c>
      <c r="P141" s="155">
        <f>N141-K141</f>
        <v>-105.31249999999898</v>
      </c>
      <c r="Q141" s="156">
        <f>N141/K141</f>
        <v>0.89468750000000097</v>
      </c>
      <c r="R141" s="306">
        <f>Q157</f>
        <v>0.88655272044415312</v>
      </c>
      <c r="S141" s="157">
        <v>0.70833333333333337</v>
      </c>
      <c r="T141" s="158">
        <v>0.75277777777777777</v>
      </c>
      <c r="U141" s="159"/>
      <c r="V141" s="160">
        <v>63.999999999999929</v>
      </c>
      <c r="W141" s="161"/>
      <c r="X141" s="162"/>
      <c r="Y141" s="309"/>
      <c r="Z141" s="310"/>
      <c r="AA141" s="115">
        <f>M141-J141</f>
        <v>-315.93749999999682</v>
      </c>
      <c r="AB141" s="156">
        <f>M141/J141</f>
        <v>0.89468750000000108</v>
      </c>
      <c r="AC141" s="290">
        <f>AB157</f>
        <v>0.88655272044415312</v>
      </c>
    </row>
    <row r="142" spans="1:29" ht="15.75" customHeight="1">
      <c r="A142" s="301"/>
      <c r="B142" s="100" t="s">
        <v>120</v>
      </c>
      <c r="C142" s="293" t="s">
        <v>154</v>
      </c>
      <c r="D142" s="294"/>
      <c r="E142" s="101">
        <v>18.18</v>
      </c>
      <c r="F142" s="102">
        <v>1699</v>
      </c>
      <c r="G142" s="103">
        <f t="shared" si="51"/>
        <v>30887.82</v>
      </c>
      <c r="H142" s="26"/>
      <c r="I142" s="104">
        <v>4</v>
      </c>
      <c r="J142" s="105">
        <v>3000</v>
      </c>
      <c r="K142" s="106">
        <f t="shared" si="47"/>
        <v>750</v>
      </c>
      <c r="L142" s="107">
        <v>4</v>
      </c>
      <c r="M142" s="105">
        <f>F142/V142*60</f>
        <v>2686.1660079051371</v>
      </c>
      <c r="N142" s="106">
        <f>M142/L142</f>
        <v>671.54150197628428</v>
      </c>
      <c r="O142" s="108">
        <f>L142-I142</f>
        <v>0</v>
      </c>
      <c r="P142" s="109">
        <f>N142-K142</f>
        <v>-78.45849802371572</v>
      </c>
      <c r="Q142" s="110">
        <f>N142/K142</f>
        <v>0.89538866930171235</v>
      </c>
      <c r="R142" s="307"/>
      <c r="S142" s="47">
        <v>0.76322916666666663</v>
      </c>
      <c r="T142" s="48">
        <v>0.7895833333333333</v>
      </c>
      <c r="U142" s="111">
        <v>15.049999999999955</v>
      </c>
      <c r="V142" s="112">
        <v>37.950000000000017</v>
      </c>
      <c r="W142" s="113"/>
      <c r="X142" s="116"/>
      <c r="Y142" s="295"/>
      <c r="Z142" s="296"/>
      <c r="AA142" s="117">
        <f>M142-J142</f>
        <v>-313.83399209486288</v>
      </c>
      <c r="AB142" s="110">
        <f>M142/J142</f>
        <v>0.89538866930171235</v>
      </c>
      <c r="AC142" s="291"/>
    </row>
    <row r="143" spans="1:29" ht="15.75" customHeight="1">
      <c r="A143" s="301"/>
      <c r="B143" s="100" t="s">
        <v>120</v>
      </c>
      <c r="C143" s="293" t="s">
        <v>155</v>
      </c>
      <c r="D143" s="294"/>
      <c r="E143" s="101">
        <v>14.28</v>
      </c>
      <c r="F143" s="102">
        <v>4612</v>
      </c>
      <c r="G143" s="103">
        <f t="shared" si="51"/>
        <v>65859.360000000001</v>
      </c>
      <c r="H143" s="26">
        <v>2</v>
      </c>
      <c r="I143" s="104">
        <v>3</v>
      </c>
      <c r="J143" s="105">
        <v>3600</v>
      </c>
      <c r="K143" s="106">
        <f t="shared" si="47"/>
        <v>1200</v>
      </c>
      <c r="L143" s="107">
        <v>3</v>
      </c>
      <c r="M143" s="105">
        <f>F143/V143*60</f>
        <v>3116.2162162162122</v>
      </c>
      <c r="N143" s="106">
        <f>M143/L143</f>
        <v>1038.7387387387373</v>
      </c>
      <c r="O143" s="108">
        <f>L143-I143</f>
        <v>0</v>
      </c>
      <c r="P143" s="109">
        <f>N143-K143</f>
        <v>-161.26126126126269</v>
      </c>
      <c r="Q143" s="110">
        <f>N143/K143</f>
        <v>0.8656156156156144</v>
      </c>
      <c r="R143" s="307"/>
      <c r="S143" s="47">
        <v>0.80013888888888884</v>
      </c>
      <c r="T143" s="48">
        <v>0.8618055555555556</v>
      </c>
      <c r="U143" s="111">
        <v>15.199999999999978</v>
      </c>
      <c r="V143" s="112">
        <v>88.800000000000125</v>
      </c>
      <c r="W143" s="113">
        <v>0.8618055555555556</v>
      </c>
      <c r="X143" s="116">
        <v>0.91557870370370376</v>
      </c>
      <c r="Y143" s="295"/>
      <c r="Z143" s="296"/>
      <c r="AA143" s="117">
        <f>M143-J143</f>
        <v>-483.78378378378784</v>
      </c>
      <c r="AB143" s="110">
        <f>M143/J143</f>
        <v>0.86561561561561451</v>
      </c>
      <c r="AC143" s="291"/>
    </row>
    <row r="144" spans="1:29" ht="15.75" customHeight="1">
      <c r="A144" s="301"/>
      <c r="B144" s="100" t="s">
        <v>120</v>
      </c>
      <c r="C144" s="293" t="s">
        <v>153</v>
      </c>
      <c r="D144" s="294"/>
      <c r="E144" s="101">
        <v>14.03</v>
      </c>
      <c r="F144" s="102">
        <v>4141</v>
      </c>
      <c r="G144" s="103">
        <f t="shared" si="51"/>
        <v>58098.229999999996</v>
      </c>
      <c r="H144" s="26"/>
      <c r="I144" s="104">
        <v>3</v>
      </c>
      <c r="J144" s="105">
        <v>3000</v>
      </c>
      <c r="K144" s="106">
        <f t="shared" si="47"/>
        <v>1000</v>
      </c>
      <c r="L144" s="107">
        <v>3</v>
      </c>
      <c r="M144" s="105">
        <f>F144/V144*60</f>
        <v>2684.1195534749768</v>
      </c>
      <c r="N144" s="106">
        <f>M144/L144</f>
        <v>894.70651782499226</v>
      </c>
      <c r="O144" s="108">
        <f>L144-I144</f>
        <v>0</v>
      </c>
      <c r="P144" s="109">
        <f>N144-K144</f>
        <v>-105.29348217500774</v>
      </c>
      <c r="Q144" s="110">
        <f>N144/K144</f>
        <v>0.89470651782499222</v>
      </c>
      <c r="R144" s="307"/>
      <c r="S144" s="47">
        <v>0.91557870370370376</v>
      </c>
      <c r="T144" s="48">
        <v>0.97986111111111107</v>
      </c>
      <c r="U144" s="111">
        <v>77.433333333333337</v>
      </c>
      <c r="V144" s="112">
        <v>92.566666666666535</v>
      </c>
      <c r="W144" s="113"/>
      <c r="X144" s="116"/>
      <c r="Y144" s="295"/>
      <c r="Z144" s="296"/>
      <c r="AA144" s="117">
        <f>M144-J144</f>
        <v>-315.88044652502322</v>
      </c>
      <c r="AB144" s="110">
        <f>M144/J144</f>
        <v>0.89470651782499222</v>
      </c>
      <c r="AC144" s="291"/>
    </row>
    <row r="145" spans="1:29" ht="15.75" customHeight="1">
      <c r="A145" s="302"/>
      <c r="B145" s="100"/>
      <c r="C145" s="293"/>
      <c r="D145" s="294"/>
      <c r="E145" s="101"/>
      <c r="F145" s="102"/>
      <c r="G145" s="103"/>
      <c r="H145" s="13"/>
      <c r="I145" s="104"/>
      <c r="J145" s="105"/>
      <c r="K145" s="106"/>
      <c r="L145" s="118"/>
      <c r="M145" s="105"/>
      <c r="N145" s="106"/>
      <c r="O145" s="108"/>
      <c r="P145" s="109"/>
      <c r="Q145" s="110"/>
      <c r="R145" s="307"/>
      <c r="S145" s="47"/>
      <c r="T145" s="48"/>
      <c r="U145" s="111"/>
      <c r="V145" s="112"/>
      <c r="W145" s="113"/>
      <c r="X145" s="116"/>
      <c r="Y145" s="295"/>
      <c r="Z145" s="296"/>
      <c r="AA145" s="117"/>
      <c r="AB145" s="110"/>
      <c r="AC145" s="291"/>
    </row>
    <row r="146" spans="1:29" ht="15.75" customHeight="1">
      <c r="A146" s="302"/>
      <c r="B146" s="100"/>
      <c r="C146" s="293"/>
      <c r="D146" s="294"/>
      <c r="E146" s="101"/>
      <c r="F146" s="102"/>
      <c r="G146" s="121"/>
      <c r="H146" s="122"/>
      <c r="I146" s="104"/>
      <c r="J146" s="105"/>
      <c r="K146" s="106"/>
      <c r="L146" s="107"/>
      <c r="M146" s="105"/>
      <c r="N146" s="106"/>
      <c r="O146" s="108"/>
      <c r="P146" s="109"/>
      <c r="Q146" s="110"/>
      <c r="R146" s="307"/>
      <c r="S146" s="47"/>
      <c r="T146" s="48"/>
      <c r="U146" s="111"/>
      <c r="V146" s="112"/>
      <c r="W146" s="113"/>
      <c r="X146" s="116"/>
      <c r="Y146" s="295"/>
      <c r="Z146" s="296"/>
      <c r="AA146" s="117"/>
      <c r="AB146" s="110"/>
      <c r="AC146" s="291"/>
    </row>
    <row r="147" spans="1:29" ht="15.75" customHeight="1">
      <c r="A147" s="302"/>
      <c r="B147" s="100"/>
      <c r="C147" s="293"/>
      <c r="D147" s="294"/>
      <c r="E147" s="101"/>
      <c r="F147" s="102"/>
      <c r="G147" s="121"/>
      <c r="H147" s="62"/>
      <c r="I147" s="104"/>
      <c r="J147" s="105"/>
      <c r="K147" s="106"/>
      <c r="L147" s="118"/>
      <c r="M147" s="105"/>
      <c r="N147" s="106"/>
      <c r="O147" s="123"/>
      <c r="P147" s="124"/>
      <c r="Q147" s="125"/>
      <c r="R147" s="307"/>
      <c r="S147" s="47"/>
      <c r="T147" s="48"/>
      <c r="U147" s="111"/>
      <c r="V147" s="112"/>
      <c r="W147" s="113"/>
      <c r="X147" s="116"/>
      <c r="Y147" s="295"/>
      <c r="Z147" s="296"/>
      <c r="AA147" s="117"/>
      <c r="AB147" s="110"/>
      <c r="AC147" s="291"/>
    </row>
    <row r="148" spans="1:29" ht="15.75" customHeight="1">
      <c r="A148" s="302"/>
      <c r="B148" s="100"/>
      <c r="C148" s="293"/>
      <c r="D148" s="294"/>
      <c r="E148" s="101"/>
      <c r="F148" s="102"/>
      <c r="G148" s="121"/>
      <c r="H148" s="62"/>
      <c r="I148" s="104"/>
      <c r="J148" s="105"/>
      <c r="K148" s="106"/>
      <c r="L148" s="118"/>
      <c r="M148" s="105"/>
      <c r="N148" s="106"/>
      <c r="O148" s="123"/>
      <c r="P148" s="124"/>
      <c r="Q148" s="125"/>
      <c r="R148" s="307"/>
      <c r="S148" s="47"/>
      <c r="T148" s="48"/>
      <c r="U148" s="111"/>
      <c r="V148" s="112"/>
      <c r="W148" s="113"/>
      <c r="X148" s="116"/>
      <c r="Y148" s="295"/>
      <c r="Z148" s="296"/>
      <c r="AA148" s="117"/>
      <c r="AB148" s="110"/>
      <c r="AC148" s="291"/>
    </row>
    <row r="149" spans="1:29" ht="15.75" customHeight="1">
      <c r="A149" s="302"/>
      <c r="B149" s="100"/>
      <c r="C149" s="293"/>
      <c r="D149" s="294"/>
      <c r="E149" s="101"/>
      <c r="F149" s="102"/>
      <c r="G149" s="121"/>
      <c r="H149" s="62"/>
      <c r="I149" s="104"/>
      <c r="J149" s="105"/>
      <c r="K149" s="106"/>
      <c r="L149" s="118"/>
      <c r="M149" s="105"/>
      <c r="N149" s="106"/>
      <c r="O149" s="123"/>
      <c r="P149" s="124"/>
      <c r="Q149" s="125"/>
      <c r="R149" s="307"/>
      <c r="S149" s="47"/>
      <c r="T149" s="48"/>
      <c r="U149" s="111"/>
      <c r="V149" s="112"/>
      <c r="W149" s="113"/>
      <c r="X149" s="116"/>
      <c r="Y149" s="295"/>
      <c r="Z149" s="296"/>
      <c r="AA149" s="117"/>
      <c r="AB149" s="110"/>
      <c r="AC149" s="291"/>
    </row>
    <row r="150" spans="1:29" ht="15.75" customHeight="1">
      <c r="A150" s="302"/>
      <c r="B150" s="100"/>
      <c r="C150" s="293"/>
      <c r="D150" s="294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307"/>
      <c r="S150" s="47"/>
      <c r="T150" s="48"/>
      <c r="U150" s="111"/>
      <c r="V150" s="112"/>
      <c r="W150" s="113"/>
      <c r="X150" s="116"/>
      <c r="Y150" s="295"/>
      <c r="Z150" s="296"/>
      <c r="AA150" s="117"/>
      <c r="AB150" s="110"/>
      <c r="AC150" s="291"/>
    </row>
    <row r="151" spans="1:29" ht="15.75" customHeight="1">
      <c r="A151" s="302"/>
      <c r="B151" s="100"/>
      <c r="C151" s="293"/>
      <c r="D151" s="294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307"/>
      <c r="S151" s="47"/>
      <c r="T151" s="48"/>
      <c r="U151" s="111"/>
      <c r="V151" s="112"/>
      <c r="W151" s="126"/>
      <c r="X151" s="127"/>
      <c r="Y151" s="295"/>
      <c r="Z151" s="296"/>
      <c r="AA151" s="117"/>
      <c r="AB151" s="110"/>
      <c r="AC151" s="291"/>
    </row>
    <row r="152" spans="1:29" ht="15.75" customHeight="1">
      <c r="A152" s="302"/>
      <c r="B152" s="100"/>
      <c r="C152" s="293"/>
      <c r="D152" s="294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307"/>
      <c r="S152" s="47"/>
      <c r="T152" s="48"/>
      <c r="U152" s="111"/>
      <c r="V152" s="112"/>
      <c r="W152" s="126"/>
      <c r="X152" s="127"/>
      <c r="Y152" s="295"/>
      <c r="Z152" s="296"/>
      <c r="AA152" s="117"/>
      <c r="AB152" s="110"/>
      <c r="AC152" s="291"/>
    </row>
    <row r="153" spans="1:29" ht="15.75" customHeight="1">
      <c r="A153" s="302"/>
      <c r="B153" s="100"/>
      <c r="C153" s="293"/>
      <c r="D153" s="294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307"/>
      <c r="S153" s="47"/>
      <c r="T153" s="48"/>
      <c r="U153" s="111"/>
      <c r="V153" s="112"/>
      <c r="W153" s="126"/>
      <c r="X153" s="127"/>
      <c r="Y153" s="295"/>
      <c r="Z153" s="296"/>
      <c r="AA153" s="117"/>
      <c r="AB153" s="110"/>
      <c r="AC153" s="291"/>
    </row>
    <row r="154" spans="1:29" ht="15.75" customHeight="1">
      <c r="A154" s="302"/>
      <c r="B154" s="100"/>
      <c r="C154" s="293"/>
      <c r="D154" s="294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307"/>
      <c r="S154" s="47"/>
      <c r="T154" s="48"/>
      <c r="U154" s="111"/>
      <c r="V154" s="112"/>
      <c r="W154" s="126"/>
      <c r="X154" s="127"/>
      <c r="Y154" s="295"/>
      <c r="Z154" s="296"/>
      <c r="AA154" s="117"/>
      <c r="AB154" s="110"/>
      <c r="AC154" s="291"/>
    </row>
    <row r="155" spans="1:29" ht="15.75" customHeight="1">
      <c r="A155" s="302"/>
      <c r="B155" s="100"/>
      <c r="C155" s="293"/>
      <c r="D155" s="294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307"/>
      <c r="S155" s="47"/>
      <c r="T155" s="48"/>
      <c r="U155" s="111"/>
      <c r="V155" s="112"/>
      <c r="W155" s="126"/>
      <c r="X155" s="127"/>
      <c r="Y155" s="295"/>
      <c r="Z155" s="296"/>
      <c r="AA155" s="117"/>
      <c r="AB155" s="110"/>
      <c r="AC155" s="291"/>
    </row>
    <row r="156" spans="1:29" ht="15.75" customHeight="1">
      <c r="A156" s="302"/>
      <c r="B156" s="100"/>
      <c r="C156" s="293"/>
      <c r="D156" s="294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307"/>
      <c r="S156" s="119"/>
      <c r="T156" s="120"/>
      <c r="U156" s="130"/>
      <c r="V156" s="131"/>
      <c r="W156" s="126"/>
      <c r="X156" s="127"/>
      <c r="Y156" s="295"/>
      <c r="Z156" s="296"/>
      <c r="AA156" s="165"/>
      <c r="AB156" s="125"/>
      <c r="AC156" s="291"/>
    </row>
    <row r="157" spans="1:29" ht="15.75" customHeight="1" thickBot="1">
      <c r="A157" s="303"/>
      <c r="B157" s="133" t="s">
        <v>117</v>
      </c>
      <c r="C157" s="297"/>
      <c r="D157" s="297"/>
      <c r="E157" s="134"/>
      <c r="F157" s="99"/>
      <c r="G157" s="135"/>
      <c r="H157" s="69"/>
      <c r="I157" s="136">
        <f t="shared" ref="I157:J157" si="52">AVERAGE(I141:I156)</f>
        <v>3.25</v>
      </c>
      <c r="J157" s="137">
        <f t="shared" si="52"/>
        <v>3150</v>
      </c>
      <c r="K157" s="138">
        <f t="shared" ref="K157" si="53">J157/I157</f>
        <v>969.23076923076928</v>
      </c>
      <c r="L157" s="136">
        <f t="shared" ref="L157:M157" si="54">AVERAGE(L141:L156)</f>
        <v>3.25</v>
      </c>
      <c r="M157" s="137">
        <f t="shared" si="54"/>
        <v>2792.6410693990824</v>
      </c>
      <c r="N157" s="138">
        <f t="shared" ref="N157:N162" si="55">M157/L157</f>
        <v>859.27417519971766</v>
      </c>
      <c r="O157" s="139">
        <f t="shared" ref="O157:O162" si="56">L157-I157</f>
        <v>0</v>
      </c>
      <c r="P157" s="140">
        <f t="shared" ref="P157:P162" si="57">N157-K157</f>
        <v>-109.95659403105162</v>
      </c>
      <c r="Q157" s="141">
        <f t="shared" ref="Q157:Q162" si="58">N157/K157</f>
        <v>0.88655272044415312</v>
      </c>
      <c r="R157" s="308"/>
      <c r="S157" s="142">
        <f>S141</f>
        <v>0.70833333333333337</v>
      </c>
      <c r="T157" s="143">
        <f>INDEX(T141:T156,COUNTA(T141:T156))</f>
        <v>0.97986111111111107</v>
      </c>
      <c r="U157" s="144"/>
      <c r="V157" s="166"/>
      <c r="W157" s="99"/>
      <c r="X157" s="69"/>
      <c r="Y157" s="298"/>
      <c r="Z157" s="299"/>
      <c r="AA157" s="168">
        <f t="shared" ref="AA157:AA162" si="59">M157-J157</f>
        <v>-357.35893060091757</v>
      </c>
      <c r="AB157" s="141">
        <f t="shared" ref="AB157:AB162" si="60">M157/J157</f>
        <v>0.88655272044415312</v>
      </c>
      <c r="AC157" s="292"/>
    </row>
    <row r="158" spans="1:29" ht="15.75" customHeight="1">
      <c r="A158" s="311" t="s">
        <v>156</v>
      </c>
      <c r="B158" s="114" t="s">
        <v>120</v>
      </c>
      <c r="C158" s="304" t="s">
        <v>158</v>
      </c>
      <c r="D158" s="305"/>
      <c r="E158" s="147">
        <v>18.18</v>
      </c>
      <c r="F158" s="97">
        <v>1223</v>
      </c>
      <c r="G158" s="148">
        <f t="shared" ref="G158:G162" si="61">E158*F158</f>
        <v>22234.14</v>
      </c>
      <c r="H158" s="149"/>
      <c r="I158" s="150">
        <v>3</v>
      </c>
      <c r="J158" s="151">
        <v>3600</v>
      </c>
      <c r="K158" s="152">
        <f>J158/I158</f>
        <v>1200</v>
      </c>
      <c r="L158" s="153">
        <v>3</v>
      </c>
      <c r="M158" s="151">
        <f>F158/V158*60</f>
        <v>3120.3401842664848</v>
      </c>
      <c r="N158" s="152">
        <f t="shared" si="55"/>
        <v>1040.1133947554949</v>
      </c>
      <c r="O158" s="154">
        <f t="shared" si="56"/>
        <v>0</v>
      </c>
      <c r="P158" s="155">
        <f t="shared" si="57"/>
        <v>-159.88660524450506</v>
      </c>
      <c r="Q158" s="156">
        <f t="shared" si="58"/>
        <v>0.86676116229624578</v>
      </c>
      <c r="R158" s="306">
        <f>Q174</f>
        <v>0.87343905714573644</v>
      </c>
      <c r="S158" s="157">
        <v>0.7086689814814815</v>
      </c>
      <c r="T158" s="158">
        <v>0.72499999999999998</v>
      </c>
      <c r="U158" s="159"/>
      <c r="V158" s="160">
        <v>23.516666666666612</v>
      </c>
      <c r="W158" s="158"/>
      <c r="X158" s="169"/>
      <c r="Y158" s="309"/>
      <c r="Z158" s="310"/>
      <c r="AA158" s="171">
        <f t="shared" si="59"/>
        <v>-479.65981573351519</v>
      </c>
      <c r="AB158" s="156">
        <f t="shared" si="60"/>
        <v>0.86676116229624578</v>
      </c>
      <c r="AC158" s="290">
        <f>AB174</f>
        <v>0.87343905714573644</v>
      </c>
    </row>
    <row r="159" spans="1:29" ht="15.75" customHeight="1">
      <c r="A159" s="312"/>
      <c r="B159" s="100" t="s">
        <v>120</v>
      </c>
      <c r="C159" s="293" t="s">
        <v>159</v>
      </c>
      <c r="D159" s="294"/>
      <c r="E159" s="101">
        <v>24.82</v>
      </c>
      <c r="F159" s="102">
        <v>2635</v>
      </c>
      <c r="G159" s="103">
        <f t="shared" si="61"/>
        <v>65400.700000000004</v>
      </c>
      <c r="H159" s="26"/>
      <c r="I159" s="104">
        <v>4</v>
      </c>
      <c r="J159" s="105">
        <v>3300</v>
      </c>
      <c r="K159" s="106">
        <f t="shared" si="47"/>
        <v>825</v>
      </c>
      <c r="L159" s="107">
        <v>4</v>
      </c>
      <c r="M159" s="105">
        <f>F159/V159*60</f>
        <v>2922.3659889094279</v>
      </c>
      <c r="N159" s="106">
        <f t="shared" si="55"/>
        <v>730.59149722735697</v>
      </c>
      <c r="O159" s="108">
        <f t="shared" si="56"/>
        <v>0</v>
      </c>
      <c r="P159" s="109">
        <f t="shared" si="57"/>
        <v>-94.408502772643033</v>
      </c>
      <c r="Q159" s="110">
        <f t="shared" si="58"/>
        <v>0.88556545118467511</v>
      </c>
      <c r="R159" s="307"/>
      <c r="S159" s="47">
        <v>0.73541666666666672</v>
      </c>
      <c r="T159" s="48">
        <v>0.77298611111111115</v>
      </c>
      <c r="U159" s="111">
        <v>15.000000000000107</v>
      </c>
      <c r="V159" s="112">
        <v>54.09999999999998</v>
      </c>
      <c r="W159" s="113"/>
      <c r="X159" s="13"/>
      <c r="Y159" s="295"/>
      <c r="Z159" s="296"/>
      <c r="AA159" s="172">
        <f t="shared" si="59"/>
        <v>-377.63401109057213</v>
      </c>
      <c r="AB159" s="110">
        <f t="shared" si="60"/>
        <v>0.88556545118467511</v>
      </c>
      <c r="AC159" s="291"/>
    </row>
    <row r="160" spans="1:29" ht="15.75" customHeight="1">
      <c r="A160" s="312"/>
      <c r="B160" s="100" t="s">
        <v>120</v>
      </c>
      <c r="C160" s="293" t="s">
        <v>160</v>
      </c>
      <c r="D160" s="294"/>
      <c r="E160" s="101">
        <v>25.03</v>
      </c>
      <c r="F160" s="102">
        <v>2079</v>
      </c>
      <c r="G160" s="103">
        <f t="shared" si="61"/>
        <v>52037.37</v>
      </c>
      <c r="H160" s="26"/>
      <c r="I160" s="104">
        <v>4</v>
      </c>
      <c r="J160" s="105">
        <v>3300</v>
      </c>
      <c r="K160" s="106">
        <f t="shared" si="47"/>
        <v>825</v>
      </c>
      <c r="L160" s="107">
        <v>4</v>
      </c>
      <c r="M160" s="105">
        <f>F160/V160*60</f>
        <v>2921.3114754098387</v>
      </c>
      <c r="N160" s="106">
        <f t="shared" si="55"/>
        <v>730.32786885245969</v>
      </c>
      <c r="O160" s="108">
        <f t="shared" si="56"/>
        <v>0</v>
      </c>
      <c r="P160" s="109">
        <f t="shared" si="57"/>
        <v>-94.672131147540313</v>
      </c>
      <c r="Q160" s="110">
        <f t="shared" si="58"/>
        <v>0.88524590163934502</v>
      </c>
      <c r="R160" s="307"/>
      <c r="S160" s="47">
        <v>0.78354166666666669</v>
      </c>
      <c r="T160" s="48">
        <v>0.81319444444444444</v>
      </c>
      <c r="U160" s="111">
        <v>15.199999999999978</v>
      </c>
      <c r="V160" s="112">
        <v>42.69999999999996</v>
      </c>
      <c r="W160" s="113"/>
      <c r="X160" s="13"/>
      <c r="Y160" s="295"/>
      <c r="Z160" s="296"/>
      <c r="AA160" s="172">
        <f t="shared" si="59"/>
        <v>-378.68852459016125</v>
      </c>
      <c r="AB160" s="110">
        <f t="shared" si="60"/>
        <v>0.88524590163934502</v>
      </c>
      <c r="AC160" s="291"/>
    </row>
    <row r="161" spans="1:29" ht="15.75" customHeight="1">
      <c r="A161" s="312"/>
      <c r="B161" s="100" t="s">
        <v>120</v>
      </c>
      <c r="C161" s="293" t="s">
        <v>157</v>
      </c>
      <c r="D161" s="294"/>
      <c r="E161" s="101">
        <v>18.18</v>
      </c>
      <c r="F161" s="102">
        <v>3445</v>
      </c>
      <c r="G161" s="103">
        <f t="shared" si="61"/>
        <v>62630.1</v>
      </c>
      <c r="H161" s="26"/>
      <c r="I161" s="104">
        <v>3</v>
      </c>
      <c r="J161" s="105">
        <v>3600</v>
      </c>
      <c r="K161" s="106">
        <f t="shared" si="47"/>
        <v>1200</v>
      </c>
      <c r="L161" s="107">
        <v>3</v>
      </c>
      <c r="M161" s="105">
        <f>F161/V161*60</f>
        <v>3117.6470588235234</v>
      </c>
      <c r="N161" s="106">
        <f t="shared" si="55"/>
        <v>1039.2156862745078</v>
      </c>
      <c r="O161" s="108">
        <f t="shared" si="56"/>
        <v>0</v>
      </c>
      <c r="P161" s="109">
        <f t="shared" si="57"/>
        <v>-160.78431372549221</v>
      </c>
      <c r="Q161" s="110">
        <f t="shared" si="58"/>
        <v>0.8660130718954232</v>
      </c>
      <c r="R161" s="307"/>
      <c r="S161" s="47">
        <v>0.82361111111111107</v>
      </c>
      <c r="T161" s="48">
        <v>0.86965277777777783</v>
      </c>
      <c r="U161" s="111">
        <v>14.999999999999947</v>
      </c>
      <c r="V161" s="112">
        <v>66.300000000000125</v>
      </c>
      <c r="W161" s="113">
        <v>0.86965277777777783</v>
      </c>
      <c r="X161" s="116">
        <v>0.92222222222222194</v>
      </c>
      <c r="Y161" s="295"/>
      <c r="Z161" s="296"/>
      <c r="AA161" s="172">
        <f t="shared" si="59"/>
        <v>-482.35294117647663</v>
      </c>
      <c r="AB161" s="110">
        <f t="shared" si="60"/>
        <v>0.8660130718954232</v>
      </c>
      <c r="AC161" s="291"/>
    </row>
    <row r="162" spans="1:29" ht="15.75" customHeight="1">
      <c r="A162" s="312"/>
      <c r="B162" s="100" t="s">
        <v>120</v>
      </c>
      <c r="C162" s="293" t="s">
        <v>155</v>
      </c>
      <c r="D162" s="294"/>
      <c r="E162" s="101">
        <v>14.28</v>
      </c>
      <c r="F162" s="102">
        <v>4019</v>
      </c>
      <c r="G162" s="103">
        <f t="shared" si="61"/>
        <v>57391.32</v>
      </c>
      <c r="H162" s="13"/>
      <c r="I162" s="104">
        <v>3</v>
      </c>
      <c r="J162" s="105">
        <v>3600</v>
      </c>
      <c r="K162" s="106">
        <f t="shared" si="47"/>
        <v>1200</v>
      </c>
      <c r="L162" s="118">
        <v>3</v>
      </c>
      <c r="M162" s="105">
        <f>F162/V162*60</f>
        <v>3116.1748869265371</v>
      </c>
      <c r="N162" s="106">
        <f t="shared" si="55"/>
        <v>1038.7249623088458</v>
      </c>
      <c r="O162" s="108">
        <f t="shared" si="56"/>
        <v>0</v>
      </c>
      <c r="P162" s="109">
        <f t="shared" si="57"/>
        <v>-161.27503769115424</v>
      </c>
      <c r="Q162" s="110">
        <f t="shared" si="58"/>
        <v>0.86560413525737145</v>
      </c>
      <c r="R162" s="307"/>
      <c r="S162" s="47">
        <v>0.92222222222222194</v>
      </c>
      <c r="T162" s="48">
        <v>0.9759606481481482</v>
      </c>
      <c r="U162" s="111">
        <v>75.69999999999952</v>
      </c>
      <c r="V162" s="112">
        <v>77.383333333333809</v>
      </c>
      <c r="W162" s="113"/>
      <c r="X162" s="116"/>
      <c r="Y162" s="295"/>
      <c r="Z162" s="296"/>
      <c r="AA162" s="172">
        <f t="shared" si="59"/>
        <v>-483.82511307346294</v>
      </c>
      <c r="AB162" s="110">
        <f t="shared" si="60"/>
        <v>0.86560413525737145</v>
      </c>
      <c r="AC162" s="291"/>
    </row>
    <row r="163" spans="1:29" ht="15.75" customHeight="1">
      <c r="A163" s="312"/>
      <c r="B163" s="100"/>
      <c r="C163" s="293"/>
      <c r="D163" s="294"/>
      <c r="E163" s="101"/>
      <c r="F163" s="102"/>
      <c r="G163" s="121"/>
      <c r="H163" s="122"/>
      <c r="I163" s="104"/>
      <c r="J163" s="105"/>
      <c r="K163" s="106"/>
      <c r="L163" s="107"/>
      <c r="M163" s="105"/>
      <c r="N163" s="106"/>
      <c r="O163" s="108"/>
      <c r="P163" s="109"/>
      <c r="Q163" s="110"/>
      <c r="R163" s="307"/>
      <c r="S163" s="47"/>
      <c r="T163" s="48"/>
      <c r="U163" s="111"/>
      <c r="V163" s="112"/>
      <c r="W163" s="113"/>
      <c r="X163" s="50"/>
      <c r="Y163" s="295"/>
      <c r="Z163" s="296"/>
      <c r="AA163" s="172"/>
      <c r="AB163" s="110"/>
      <c r="AC163" s="291"/>
    </row>
    <row r="164" spans="1:29" ht="15.75" customHeight="1">
      <c r="A164" s="312"/>
      <c r="B164" s="100"/>
      <c r="C164" s="293"/>
      <c r="D164" s="294"/>
      <c r="E164" s="101"/>
      <c r="F164" s="102"/>
      <c r="G164" s="121"/>
      <c r="H164" s="62"/>
      <c r="I164" s="104"/>
      <c r="J164" s="105"/>
      <c r="K164" s="106"/>
      <c r="L164" s="118"/>
      <c r="M164" s="105"/>
      <c r="N164" s="106"/>
      <c r="O164" s="123"/>
      <c r="P164" s="124"/>
      <c r="Q164" s="125"/>
      <c r="R164" s="307"/>
      <c r="S164" s="47"/>
      <c r="T164" s="48"/>
      <c r="U164" s="111"/>
      <c r="V164" s="112"/>
      <c r="W164" s="113"/>
      <c r="X164" s="116"/>
      <c r="Y164" s="295"/>
      <c r="Z164" s="296"/>
      <c r="AA164" s="172"/>
      <c r="AB164" s="110"/>
      <c r="AC164" s="291"/>
    </row>
    <row r="165" spans="1:29" ht="15.75" customHeight="1">
      <c r="A165" s="312"/>
      <c r="B165" s="100"/>
      <c r="C165" s="293"/>
      <c r="D165" s="294"/>
      <c r="E165" s="101"/>
      <c r="F165" s="102"/>
      <c r="G165" s="121"/>
      <c r="H165" s="62"/>
      <c r="I165" s="104"/>
      <c r="J165" s="105"/>
      <c r="K165" s="106"/>
      <c r="L165" s="118"/>
      <c r="M165" s="105"/>
      <c r="N165" s="106"/>
      <c r="O165" s="123"/>
      <c r="P165" s="124"/>
      <c r="Q165" s="125"/>
      <c r="R165" s="307"/>
      <c r="S165" s="47"/>
      <c r="T165" s="48"/>
      <c r="U165" s="111"/>
      <c r="V165" s="112"/>
      <c r="W165" s="113"/>
      <c r="X165" s="116"/>
      <c r="Y165" s="295"/>
      <c r="Z165" s="296"/>
      <c r="AA165" s="172"/>
      <c r="AB165" s="110"/>
      <c r="AC165" s="291"/>
    </row>
    <row r="166" spans="1:29" ht="15.75" customHeight="1">
      <c r="A166" s="312"/>
      <c r="B166" s="100"/>
      <c r="C166" s="293"/>
      <c r="D166" s="294"/>
      <c r="E166" s="101"/>
      <c r="F166" s="102"/>
      <c r="G166" s="121"/>
      <c r="H166" s="62"/>
      <c r="I166" s="104"/>
      <c r="J166" s="105"/>
      <c r="K166" s="106"/>
      <c r="L166" s="118"/>
      <c r="M166" s="105"/>
      <c r="N166" s="106"/>
      <c r="O166" s="123"/>
      <c r="P166" s="124"/>
      <c r="Q166" s="125"/>
      <c r="R166" s="307"/>
      <c r="S166" s="47"/>
      <c r="T166" s="48"/>
      <c r="U166" s="111"/>
      <c r="V166" s="112"/>
      <c r="W166" s="126"/>
      <c r="X166" s="127"/>
      <c r="Y166" s="295"/>
      <c r="Z166" s="296"/>
      <c r="AA166" s="172"/>
      <c r="AB166" s="110"/>
      <c r="AC166" s="291"/>
    </row>
    <row r="167" spans="1:29" ht="15.75" customHeight="1">
      <c r="A167" s="312"/>
      <c r="B167" s="100"/>
      <c r="C167" s="293"/>
      <c r="D167" s="294"/>
      <c r="E167" s="101"/>
      <c r="F167" s="102"/>
      <c r="G167" s="121"/>
      <c r="H167" s="62"/>
      <c r="I167" s="104"/>
      <c r="J167" s="105"/>
      <c r="K167" s="106"/>
      <c r="L167" s="118"/>
      <c r="M167" s="105"/>
      <c r="N167" s="106"/>
      <c r="O167" s="123"/>
      <c r="P167" s="124"/>
      <c r="Q167" s="125"/>
      <c r="R167" s="307"/>
      <c r="S167" s="47"/>
      <c r="T167" s="48"/>
      <c r="U167" s="111"/>
      <c r="V167" s="112"/>
      <c r="W167" s="126"/>
      <c r="X167" s="127"/>
      <c r="Y167" s="295"/>
      <c r="Z167" s="296"/>
      <c r="AA167" s="172"/>
      <c r="AB167" s="110"/>
      <c r="AC167" s="291"/>
    </row>
    <row r="168" spans="1:29" ht="15.75" customHeight="1">
      <c r="A168" s="312"/>
      <c r="B168" s="100"/>
      <c r="C168" s="293"/>
      <c r="D168" s="294"/>
      <c r="E168" s="101"/>
      <c r="F168" s="102"/>
      <c r="G168" s="121"/>
      <c r="H168" s="62"/>
      <c r="I168" s="104"/>
      <c r="J168" s="105"/>
      <c r="K168" s="106"/>
      <c r="L168" s="118"/>
      <c r="M168" s="105"/>
      <c r="N168" s="106"/>
      <c r="O168" s="123"/>
      <c r="P168" s="124"/>
      <c r="Q168" s="125"/>
      <c r="R168" s="307"/>
      <c r="S168" s="47"/>
      <c r="T168" s="48"/>
      <c r="U168" s="111"/>
      <c r="V168" s="112"/>
      <c r="W168" s="126"/>
      <c r="X168" s="127"/>
      <c r="Y168" s="295"/>
      <c r="Z168" s="296"/>
      <c r="AA168" s="172"/>
      <c r="AB168" s="110"/>
      <c r="AC168" s="291"/>
    </row>
    <row r="169" spans="1:29" ht="15.75" customHeight="1">
      <c r="A169" s="312"/>
      <c r="B169" s="100"/>
      <c r="C169" s="293"/>
      <c r="D169" s="294"/>
      <c r="E169" s="101"/>
      <c r="F169" s="102"/>
      <c r="G169" s="121"/>
      <c r="H169" s="62"/>
      <c r="I169" s="104"/>
      <c r="J169" s="105"/>
      <c r="K169" s="106"/>
      <c r="L169" s="118"/>
      <c r="M169" s="105"/>
      <c r="N169" s="106"/>
      <c r="O169" s="123"/>
      <c r="P169" s="124"/>
      <c r="Q169" s="125"/>
      <c r="R169" s="307"/>
      <c r="S169" s="47"/>
      <c r="T169" s="48"/>
      <c r="U169" s="111"/>
      <c r="V169" s="112"/>
      <c r="W169" s="126"/>
      <c r="X169" s="127"/>
      <c r="Y169" s="295"/>
      <c r="Z169" s="296"/>
      <c r="AA169" s="172"/>
      <c r="AB169" s="110"/>
      <c r="AC169" s="291"/>
    </row>
    <row r="170" spans="1:29" ht="15.75" customHeight="1">
      <c r="A170" s="312"/>
      <c r="B170" s="100"/>
      <c r="C170" s="293"/>
      <c r="D170" s="294"/>
      <c r="E170" s="101"/>
      <c r="F170" s="102"/>
      <c r="G170" s="121"/>
      <c r="H170" s="62"/>
      <c r="I170" s="104"/>
      <c r="J170" s="105"/>
      <c r="K170" s="106"/>
      <c r="L170" s="118"/>
      <c r="M170" s="105"/>
      <c r="N170" s="106"/>
      <c r="O170" s="123"/>
      <c r="P170" s="124"/>
      <c r="Q170" s="125"/>
      <c r="R170" s="307"/>
      <c r="S170" s="47"/>
      <c r="T170" s="48"/>
      <c r="U170" s="111"/>
      <c r="V170" s="112"/>
      <c r="W170" s="126"/>
      <c r="X170" s="127"/>
      <c r="Y170" s="295"/>
      <c r="Z170" s="296"/>
      <c r="AA170" s="172"/>
      <c r="AB170" s="110"/>
      <c r="AC170" s="291"/>
    </row>
    <row r="171" spans="1:29" ht="15.75" customHeight="1">
      <c r="A171" s="312"/>
      <c r="B171" s="100"/>
      <c r="C171" s="293"/>
      <c r="D171" s="294"/>
      <c r="E171" s="101"/>
      <c r="F171" s="102"/>
      <c r="G171" s="121"/>
      <c r="H171" s="62"/>
      <c r="I171" s="104"/>
      <c r="J171" s="105"/>
      <c r="K171" s="106"/>
      <c r="L171" s="118"/>
      <c r="M171" s="105"/>
      <c r="N171" s="106"/>
      <c r="O171" s="123"/>
      <c r="P171" s="124"/>
      <c r="Q171" s="125"/>
      <c r="R171" s="307"/>
      <c r="S171" s="47"/>
      <c r="T171" s="48"/>
      <c r="U171" s="111"/>
      <c r="V171" s="112"/>
      <c r="W171" s="113"/>
      <c r="X171" s="116"/>
      <c r="Y171" s="295"/>
      <c r="Z171" s="296"/>
      <c r="AA171" s="172"/>
      <c r="AB171" s="110"/>
      <c r="AC171" s="291"/>
    </row>
    <row r="172" spans="1:29" ht="15.75" customHeight="1">
      <c r="A172" s="312"/>
      <c r="B172" s="100"/>
      <c r="C172" s="293"/>
      <c r="D172" s="294"/>
      <c r="E172" s="101"/>
      <c r="F172" s="102"/>
      <c r="G172" s="121"/>
      <c r="H172" s="62"/>
      <c r="I172" s="104"/>
      <c r="J172" s="105"/>
      <c r="K172" s="106"/>
      <c r="L172" s="118"/>
      <c r="M172" s="105"/>
      <c r="N172" s="106"/>
      <c r="O172" s="123"/>
      <c r="P172" s="124"/>
      <c r="Q172" s="125"/>
      <c r="R172" s="307"/>
      <c r="S172" s="47"/>
      <c r="T172" s="48"/>
      <c r="U172" s="111"/>
      <c r="V172" s="112"/>
      <c r="W172" s="126"/>
      <c r="X172" s="127"/>
      <c r="Y172" s="295"/>
      <c r="Z172" s="296"/>
      <c r="AA172" s="172"/>
      <c r="AB172" s="110"/>
      <c r="AC172" s="291"/>
    </row>
    <row r="173" spans="1:29" ht="15.75" customHeight="1">
      <c r="A173" s="312"/>
      <c r="B173" s="100"/>
      <c r="C173" s="293"/>
      <c r="D173" s="294"/>
      <c r="E173" s="170"/>
      <c r="F173" s="102"/>
      <c r="G173" s="129"/>
      <c r="H173" s="62"/>
      <c r="I173" s="104"/>
      <c r="J173" s="105"/>
      <c r="K173" s="106"/>
      <c r="L173" s="118"/>
      <c r="M173" s="105"/>
      <c r="N173" s="106"/>
      <c r="O173" s="123"/>
      <c r="P173" s="124"/>
      <c r="Q173" s="125"/>
      <c r="R173" s="307"/>
      <c r="S173" s="119"/>
      <c r="T173" s="120"/>
      <c r="U173" s="130"/>
      <c r="V173" s="131"/>
      <c r="W173" s="126"/>
      <c r="X173" s="127"/>
      <c r="Y173" s="295"/>
      <c r="Z173" s="296"/>
      <c r="AA173" s="173"/>
      <c r="AB173" s="125"/>
      <c r="AC173" s="291"/>
    </row>
    <row r="174" spans="1:29" ht="15.75" customHeight="1" thickBot="1">
      <c r="A174" s="313"/>
      <c r="B174" s="133" t="s">
        <v>117</v>
      </c>
      <c r="C174" s="297"/>
      <c r="D174" s="297"/>
      <c r="E174" s="134"/>
      <c r="F174" s="167"/>
      <c r="G174" s="135"/>
      <c r="H174" s="69"/>
      <c r="I174" s="136">
        <f t="shared" ref="I174:J174" si="62">AVERAGE(I158:I173)</f>
        <v>3.4</v>
      </c>
      <c r="J174" s="137">
        <f t="shared" si="62"/>
        <v>3480</v>
      </c>
      <c r="K174" s="138">
        <f t="shared" ref="K174" si="63">J174/I174</f>
        <v>1023.5294117647059</v>
      </c>
      <c r="L174" s="136">
        <f t="shared" ref="L174:M174" si="64">AVERAGE(L158:L173)</f>
        <v>3.4</v>
      </c>
      <c r="M174" s="137">
        <f t="shared" si="64"/>
        <v>3039.5679188671629</v>
      </c>
      <c r="N174" s="138">
        <f>M174/L174</f>
        <v>893.99056437269496</v>
      </c>
      <c r="O174" s="139">
        <f>L174-I174</f>
        <v>0</v>
      </c>
      <c r="P174" s="140">
        <f>N174-K174</f>
        <v>-129.53884739201089</v>
      </c>
      <c r="Q174" s="141">
        <f>N174/K174</f>
        <v>0.87343905714573644</v>
      </c>
      <c r="R174" s="308"/>
      <c r="S174" s="142">
        <f>S158</f>
        <v>0.7086689814814815</v>
      </c>
      <c r="T174" s="143">
        <f>INDEX(T158:T173,COUNTA(T158:T173))</f>
        <v>0.9759606481481482</v>
      </c>
      <c r="U174" s="144"/>
      <c r="V174" s="166"/>
      <c r="W174" s="167"/>
      <c r="X174" s="138"/>
      <c r="Y174" s="298"/>
      <c r="Z174" s="299"/>
      <c r="AA174" s="174">
        <f>M174-J174</f>
        <v>-440.43208113283708</v>
      </c>
      <c r="AB174" s="141">
        <f>M174/J174</f>
        <v>0.87343905714573644</v>
      </c>
      <c r="AC174" s="292"/>
    </row>
    <row r="176" spans="1:29">
      <c r="Y176" s="289" t="s">
        <v>161</v>
      </c>
      <c r="Z176" s="289"/>
    </row>
    <row r="177" spans="25:26">
      <c r="Y177" s="289" t="s">
        <v>162</v>
      </c>
      <c r="Z177" s="289"/>
    </row>
    <row r="178" spans="25:26">
      <c r="Y178" s="289" t="s">
        <v>163</v>
      </c>
      <c r="Z178" s="289"/>
    </row>
    <row r="179" spans="25:26">
      <c r="Y179" s="289" t="s">
        <v>164</v>
      </c>
      <c r="Z179" s="289"/>
    </row>
    <row r="180" spans="25:26">
      <c r="Y180" s="289" t="s">
        <v>165</v>
      </c>
      <c r="Z180" s="289"/>
    </row>
    <row r="181" spans="25:26">
      <c r="Y181" s="289" t="s">
        <v>166</v>
      </c>
      <c r="Z181" s="289"/>
    </row>
    <row r="182" spans="25:26">
      <c r="Y182" s="289" t="s">
        <v>167</v>
      </c>
      <c r="Z182" s="289"/>
    </row>
    <row r="183" spans="25:26">
      <c r="Y183" s="289" t="s">
        <v>168</v>
      </c>
      <c r="Z183" s="289"/>
    </row>
    <row r="184" spans="25:26">
      <c r="Y184" s="289" t="s">
        <v>169</v>
      </c>
      <c r="Z184" s="289"/>
    </row>
    <row r="185" spans="25:26">
      <c r="Y185" s="289" t="s">
        <v>170</v>
      </c>
      <c r="Z185" s="289"/>
    </row>
    <row r="186" spans="25:26">
      <c r="Y186" s="289" t="s">
        <v>171</v>
      </c>
      <c r="Z186" s="289"/>
    </row>
    <row r="187" spans="25:26">
      <c r="Y187" s="289" t="s">
        <v>172</v>
      </c>
      <c r="Z187" s="289"/>
    </row>
    <row r="188" spans="25:26">
      <c r="Y188" s="289" t="s">
        <v>173</v>
      </c>
      <c r="Z188" s="289"/>
    </row>
  </sheetData>
  <mergeCells count="415">
    <mergeCell ref="Y186:Z186"/>
    <mergeCell ref="Y187:Z187"/>
    <mergeCell ref="Y188:Z188"/>
    <mergeCell ref="Y180:Z180"/>
    <mergeCell ref="Y181:Z181"/>
    <mergeCell ref="Y182:Z182"/>
    <mergeCell ref="Y183:Z183"/>
    <mergeCell ref="Y184:Z184"/>
    <mergeCell ref="Y185:Z185"/>
    <mergeCell ref="C174:D174"/>
    <mergeCell ref="Y174:Z174"/>
    <mergeCell ref="Y162:Z162"/>
    <mergeCell ref="C163:D163"/>
    <mergeCell ref="Y163:Z163"/>
    <mergeCell ref="Y176:Z176"/>
    <mergeCell ref="Y177:Z177"/>
    <mergeCell ref="Y178:Z178"/>
    <mergeCell ref="Y179:Z179"/>
    <mergeCell ref="C171:D171"/>
    <mergeCell ref="Y171:Z171"/>
    <mergeCell ref="C172:D172"/>
    <mergeCell ref="Y172:Z172"/>
    <mergeCell ref="C173:D173"/>
    <mergeCell ref="Y173:Z173"/>
    <mergeCell ref="Y143:Z143"/>
    <mergeCell ref="C144:D144"/>
    <mergeCell ref="C164:D164"/>
    <mergeCell ref="Y164:Z164"/>
    <mergeCell ref="Y161:Z161"/>
    <mergeCell ref="C162:D162"/>
    <mergeCell ref="C150:D150"/>
    <mergeCell ref="Y150:Z150"/>
    <mergeCell ref="A158:A174"/>
    <mergeCell ref="C158:D158"/>
    <mergeCell ref="R158:R174"/>
    <mergeCell ref="Y158:Z158"/>
    <mergeCell ref="C168:D168"/>
    <mergeCell ref="Y168:Z168"/>
    <mergeCell ref="C169:D169"/>
    <mergeCell ref="Y169:Z169"/>
    <mergeCell ref="C170:D170"/>
    <mergeCell ref="Y170:Z170"/>
    <mergeCell ref="C165:D165"/>
    <mergeCell ref="Y165:Z165"/>
    <mergeCell ref="C166:D166"/>
    <mergeCell ref="Y166:Z166"/>
    <mergeCell ref="C167:D167"/>
    <mergeCell ref="Y167:Z167"/>
    <mergeCell ref="C135:D135"/>
    <mergeCell ref="Y135:Z135"/>
    <mergeCell ref="C136:D136"/>
    <mergeCell ref="Y136:Z136"/>
    <mergeCell ref="C140:D140"/>
    <mergeCell ref="Y140:Z140"/>
    <mergeCell ref="C149:D149"/>
    <mergeCell ref="Y149:Z149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4:Z144"/>
    <mergeCell ref="C145:D145"/>
    <mergeCell ref="Y145:Z145"/>
    <mergeCell ref="C146:D146"/>
    <mergeCell ref="C151:D151"/>
    <mergeCell ref="Y151:Z151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Y134:Z134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74">
    <cfRule type="cellIs" dxfId="69" priority="1" operator="greaterThan">
      <formula>0</formula>
    </cfRule>
  </conditionalFormatting>
  <conditionalFormatting sqref="P5:P174 AA5:AA174">
    <cfRule type="cellIs" dxfId="68" priority="4" operator="lessThan">
      <formula>0</formula>
    </cfRule>
  </conditionalFormatting>
  <conditionalFormatting sqref="Q5:Q174 AB5:AB174">
    <cfRule type="cellIs" dxfId="67" priority="2" operator="greaterThan">
      <formula>1</formula>
    </cfRule>
    <cfRule type="cellIs" dxfId="66" priority="3" operator="lessThan">
      <formula>0.8</formula>
    </cfRule>
  </conditionalFormatting>
  <conditionalFormatting sqref="AC5:AC6 R5:R174 AC90:AC95">
    <cfRule type="cellIs" dxfId="65" priority="5" operator="lessThan">
      <formula>0.8</formula>
    </cfRule>
  </conditionalFormatting>
  <conditionalFormatting sqref="AC12:AC20">
    <cfRule type="cellIs" dxfId="64" priority="14" operator="lessThan">
      <formula>0.8</formula>
    </cfRule>
  </conditionalFormatting>
  <conditionalFormatting sqref="AC22:AC27">
    <cfRule type="cellIs" dxfId="63" priority="13" operator="lessThan">
      <formula>0.8</formula>
    </cfRule>
  </conditionalFormatting>
  <conditionalFormatting sqref="AC39">
    <cfRule type="cellIs" dxfId="62" priority="12" operator="lessThan">
      <formula>0.8</formula>
    </cfRule>
  </conditionalFormatting>
  <conditionalFormatting sqref="AC56">
    <cfRule type="cellIs" dxfId="61" priority="7" operator="lessThan">
      <formula>0.8</formula>
    </cfRule>
  </conditionalFormatting>
  <conditionalFormatting sqref="AC73:AC78">
    <cfRule type="cellIs" dxfId="60" priority="6" operator="lessThan">
      <formula>0.8</formula>
    </cfRule>
  </conditionalFormatting>
  <conditionalFormatting sqref="AC107">
    <cfRule type="cellIs" dxfId="59" priority="11" operator="lessThan">
      <formula>0.8</formula>
    </cfRule>
  </conditionalFormatting>
  <conditionalFormatting sqref="AC124">
    <cfRule type="cellIs" dxfId="58" priority="10" operator="lessThan">
      <formula>0.8</formula>
    </cfRule>
  </conditionalFormatting>
  <conditionalFormatting sqref="AC141">
    <cfRule type="cellIs" dxfId="57" priority="9" operator="lessThan">
      <formula>0.8</formula>
    </cfRule>
  </conditionalFormatting>
  <conditionalFormatting sqref="AC158:AC163">
    <cfRule type="cellIs" dxfId="56" priority="8" operator="lessThan">
      <formula>0.8</formula>
    </cfRule>
  </conditionalFormatting>
  <dataValidations count="1">
    <dataValidation type="list" allowBlank="1" showInputMessage="1" showErrorMessage="1" sqref="Y5:Z174" xr:uid="{5A8258A7-A4B9-42C9-B8B7-DAEF2FCCBF19}">
      <formula1>$Y$176:$Y$188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0D34D-3E8E-4A46-84A8-196361407622}">
  <sheetPr>
    <tabColor theme="8" tint="0.59999389629810485"/>
    <pageSetUpPr fitToPage="1"/>
  </sheetPr>
  <dimension ref="A1:AG120"/>
  <sheetViews>
    <sheetView zoomScale="85" zoomScaleNormal="85" workbookViewId="0">
      <pane ySplit="4" topLeftCell="A5" activePane="bottomLeft" state="frozen"/>
      <selection activeCell="M49" sqref="M49"/>
      <selection pane="bottomLeft" activeCell="M34" sqref="M34"/>
    </sheetView>
  </sheetViews>
  <sheetFormatPr defaultColWidth="7.109375" defaultRowHeight="15.75"/>
  <cols>
    <col min="1" max="1" width="13.44140625" style="5" customWidth="1"/>
    <col min="2" max="2" width="10.77734375" style="145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SUM(F5:F106)</f>
        <v>45834</v>
      </c>
      <c r="E1" s="88" t="s">
        <v>3</v>
      </c>
      <c r="F1" s="89">
        <f>SUM(G5:G106)</f>
        <v>2428187.1400000006</v>
      </c>
      <c r="G1" s="90" t="s">
        <v>84</v>
      </c>
      <c r="H1" s="91">
        <f>L21+L38+L55+L72+L89+L106</f>
        <v>111.91666666666667</v>
      </c>
      <c r="I1" s="345" t="s">
        <v>85</v>
      </c>
      <c r="J1" s="341"/>
      <c r="K1" s="361"/>
      <c r="L1" s="365" t="s">
        <v>86</v>
      </c>
      <c r="M1" s="366"/>
      <c r="N1" s="367"/>
      <c r="O1" s="341" t="s">
        <v>87</v>
      </c>
      <c r="P1" s="341"/>
      <c r="Q1" s="341"/>
      <c r="R1" s="342"/>
      <c r="S1" s="345" t="s">
        <v>88</v>
      </c>
      <c r="T1" s="341"/>
      <c r="U1" s="341"/>
      <c r="V1" s="341"/>
      <c r="W1" s="341"/>
      <c r="X1" s="342"/>
      <c r="Y1" s="200" t="s">
        <v>222</v>
      </c>
      <c r="Z1" s="200" t="s">
        <v>223</v>
      </c>
      <c r="AA1" s="385" t="s">
        <v>175</v>
      </c>
      <c r="AB1" s="386"/>
      <c r="AC1" s="176" t="s">
        <v>19</v>
      </c>
      <c r="AD1" s="177" t="s">
        <v>174</v>
      </c>
      <c r="AE1" s="345" t="s">
        <v>90</v>
      </c>
      <c r="AF1" s="347"/>
      <c r="AG1" s="348"/>
    </row>
    <row r="2" spans="1:33" ht="26.25" customHeight="1" thickBot="1">
      <c r="A2" s="354">
        <v>46025</v>
      </c>
      <c r="B2" s="355"/>
      <c r="C2" s="92" t="s">
        <v>40</v>
      </c>
      <c r="D2" s="93">
        <f>AVERAGE(N21,N38,N55,N72,N89,N106)</f>
        <v>161.6179523838351</v>
      </c>
      <c r="E2" s="93" t="s">
        <v>91</v>
      </c>
      <c r="F2" s="94">
        <f>F1/D1</f>
        <v>52.977857922066605</v>
      </c>
      <c r="G2" s="95" t="s">
        <v>92</v>
      </c>
      <c r="H2" s="96">
        <f>COUNT(H5:H106)</f>
        <v>0</v>
      </c>
      <c r="I2" s="362"/>
      <c r="J2" s="363"/>
      <c r="K2" s="364"/>
      <c r="L2" s="368"/>
      <c r="M2" s="343"/>
      <c r="N2" s="369"/>
      <c r="O2" s="343"/>
      <c r="P2" s="343"/>
      <c r="Q2" s="343"/>
      <c r="R2" s="344"/>
      <c r="S2" s="346"/>
      <c r="T2" s="343"/>
      <c r="U2" s="343"/>
      <c r="V2" s="343"/>
      <c r="W2" s="343"/>
      <c r="X2" s="344"/>
      <c r="Y2" s="201">
        <f>SUM(Y21,Y38,Y55,Y72,Y89,Y106)</f>
        <v>0</v>
      </c>
      <c r="Z2" s="201">
        <f>SUM(Z21,Z38,Z55,Z72,Z89,Z106)</f>
        <v>0</v>
      </c>
      <c r="AA2" s="387"/>
      <c r="AB2" s="388"/>
      <c r="AC2" s="178">
        <f>SUM(AC21,AC38,AC55,AC72,AC89,AC106)</f>
        <v>39</v>
      </c>
      <c r="AD2" s="179">
        <f>SUM(AD21,AD38,AD55,AD72,AD89,AD106)</f>
        <v>0</v>
      </c>
      <c r="AE2" s="349"/>
      <c r="AF2" s="350"/>
      <c r="AG2" s="351"/>
    </row>
    <row r="3" spans="1:33" ht="23.25" customHeight="1">
      <c r="A3" s="356" t="s">
        <v>93</v>
      </c>
      <c r="B3" s="358" t="s">
        <v>94</v>
      </c>
      <c r="C3" s="315" t="s">
        <v>95</v>
      </c>
      <c r="D3" s="315"/>
      <c r="E3" s="337" t="s">
        <v>96</v>
      </c>
      <c r="F3" s="315" t="s">
        <v>97</v>
      </c>
      <c r="G3" s="337" t="s">
        <v>98</v>
      </c>
      <c r="H3" s="339" t="s">
        <v>99</v>
      </c>
      <c r="I3" s="329" t="s">
        <v>100</v>
      </c>
      <c r="J3" s="325" t="s">
        <v>101</v>
      </c>
      <c r="K3" s="327" t="s">
        <v>40</v>
      </c>
      <c r="L3" s="352" t="s">
        <v>100</v>
      </c>
      <c r="M3" s="325" t="s">
        <v>101</v>
      </c>
      <c r="N3" s="327" t="s">
        <v>40</v>
      </c>
      <c r="O3" s="329" t="s">
        <v>100</v>
      </c>
      <c r="P3" s="331" t="s">
        <v>40</v>
      </c>
      <c r="Q3" s="333" t="s">
        <v>102</v>
      </c>
      <c r="R3" s="335" t="s">
        <v>103</v>
      </c>
      <c r="S3" s="314" t="s">
        <v>104</v>
      </c>
      <c r="T3" s="315"/>
      <c r="U3" s="316" t="s">
        <v>105</v>
      </c>
      <c r="V3" s="316" t="s">
        <v>106</v>
      </c>
      <c r="W3" s="315" t="s">
        <v>107</v>
      </c>
      <c r="X3" s="318"/>
      <c r="Y3" s="379" t="s">
        <v>224</v>
      </c>
      <c r="Z3" s="380"/>
      <c r="AA3" s="381" t="s">
        <v>108</v>
      </c>
      <c r="AB3" s="382"/>
      <c r="AC3" s="379" t="s">
        <v>225</v>
      </c>
      <c r="AD3" s="380"/>
      <c r="AE3" s="323" t="s">
        <v>101</v>
      </c>
      <c r="AF3" s="370" t="s">
        <v>102</v>
      </c>
      <c r="AG3" s="372" t="s">
        <v>109</v>
      </c>
    </row>
    <row r="4" spans="1:33" ht="17.25" customHeight="1" thickBot="1">
      <c r="A4" s="357"/>
      <c r="B4" s="359"/>
      <c r="C4" s="360"/>
      <c r="D4" s="360"/>
      <c r="E4" s="338"/>
      <c r="F4" s="360"/>
      <c r="G4" s="338"/>
      <c r="H4" s="340"/>
      <c r="I4" s="330"/>
      <c r="J4" s="326"/>
      <c r="K4" s="328"/>
      <c r="L4" s="353"/>
      <c r="M4" s="326"/>
      <c r="N4" s="328"/>
      <c r="O4" s="330"/>
      <c r="P4" s="332"/>
      <c r="Q4" s="334"/>
      <c r="R4" s="336"/>
      <c r="S4" s="68" t="s">
        <v>110</v>
      </c>
      <c r="T4" s="99" t="s">
        <v>111</v>
      </c>
      <c r="U4" s="317"/>
      <c r="V4" s="317"/>
      <c r="W4" s="99" t="s">
        <v>112</v>
      </c>
      <c r="X4" s="69" t="s">
        <v>113</v>
      </c>
      <c r="Y4" s="202" t="s">
        <v>49</v>
      </c>
      <c r="Z4" s="203" t="s">
        <v>50</v>
      </c>
      <c r="AA4" s="383"/>
      <c r="AB4" s="384"/>
      <c r="AC4" s="202" t="s">
        <v>176</v>
      </c>
      <c r="AD4" s="203" t="s">
        <v>177</v>
      </c>
      <c r="AE4" s="324"/>
      <c r="AF4" s="371"/>
      <c r="AG4" s="373"/>
    </row>
    <row r="5" spans="1:33" ht="15.75" customHeight="1">
      <c r="A5" s="311" t="s">
        <v>183</v>
      </c>
      <c r="B5" s="114" t="s">
        <v>184</v>
      </c>
      <c r="C5" s="375" t="s">
        <v>185</v>
      </c>
      <c r="D5" s="375"/>
      <c r="E5" s="147">
        <v>56.77</v>
      </c>
      <c r="F5" s="151">
        <v>3584</v>
      </c>
      <c r="G5" s="148">
        <f t="shared" ref="G5:G9" si="0">E5*F5</f>
        <v>203463.68000000002</v>
      </c>
      <c r="H5" s="149"/>
      <c r="I5" s="150">
        <v>25</v>
      </c>
      <c r="J5" s="151">
        <v>2000</v>
      </c>
      <c r="K5" s="152">
        <f>J5/I5</f>
        <v>80</v>
      </c>
      <c r="L5" s="153">
        <v>25</v>
      </c>
      <c r="M5" s="151">
        <f>F5/V5*60</f>
        <v>1776.7006334343164</v>
      </c>
      <c r="N5" s="152">
        <f>M5/L5</f>
        <v>71.06802533737266</v>
      </c>
      <c r="O5" s="154">
        <f>L5-I5</f>
        <v>0</v>
      </c>
      <c r="P5" s="155">
        <f>N5-K5</f>
        <v>-8.93197466262734</v>
      </c>
      <c r="Q5" s="156">
        <f>N5/K5</f>
        <v>0.88835031671715825</v>
      </c>
      <c r="R5" s="306">
        <f>Q21</f>
        <v>0.88865068455622542</v>
      </c>
      <c r="S5" s="157">
        <v>0.29166666666666669</v>
      </c>
      <c r="T5" s="158">
        <v>0.37571759259259258</v>
      </c>
      <c r="U5" s="159"/>
      <c r="V5" s="160">
        <v>121.03333333333327</v>
      </c>
      <c r="W5" s="183"/>
      <c r="X5" s="152"/>
      <c r="Y5" s="12"/>
      <c r="Z5" s="208"/>
      <c r="AA5" s="309"/>
      <c r="AB5" s="310"/>
      <c r="AC5" s="12">
        <v>2</v>
      </c>
      <c r="AD5" s="208"/>
      <c r="AE5" s="180">
        <f>M5-J5</f>
        <v>-223.29936656568361</v>
      </c>
      <c r="AF5" s="132">
        <f>M5/J5</f>
        <v>0.88835031671715814</v>
      </c>
      <c r="AG5" s="376">
        <f>AF21</f>
        <v>0.88865068455622542</v>
      </c>
    </row>
    <row r="6" spans="1:33" ht="15.75" customHeight="1">
      <c r="A6" s="312"/>
      <c r="B6" s="100" t="s">
        <v>180</v>
      </c>
      <c r="C6" s="374" t="s">
        <v>181</v>
      </c>
      <c r="D6" s="374"/>
      <c r="E6" s="101">
        <v>24.07</v>
      </c>
      <c r="F6" s="102">
        <v>742</v>
      </c>
      <c r="G6" s="103">
        <f t="shared" si="0"/>
        <v>17859.939999999999</v>
      </c>
      <c r="H6" s="26"/>
      <c r="I6" s="104">
        <v>20</v>
      </c>
      <c r="J6" s="105">
        <v>2600</v>
      </c>
      <c r="K6" s="106">
        <f t="shared" ref="K6:K44" si="1">J6/I6</f>
        <v>130</v>
      </c>
      <c r="L6" s="107">
        <v>20</v>
      </c>
      <c r="M6" s="105">
        <f>F6/V6*60</f>
        <v>2308.7294727744129</v>
      </c>
      <c r="N6" s="106">
        <f>M6/L6</f>
        <v>115.43647363872064</v>
      </c>
      <c r="O6" s="108">
        <f>L6-I6</f>
        <v>0</v>
      </c>
      <c r="P6" s="109">
        <f>N6-K6</f>
        <v>-14.563526361279358</v>
      </c>
      <c r="Q6" s="110">
        <f>N6/K6</f>
        <v>0.88797287414400494</v>
      </c>
      <c r="R6" s="307"/>
      <c r="S6" s="47">
        <v>0.37916666666666665</v>
      </c>
      <c r="T6" s="48">
        <v>0.39255787037037038</v>
      </c>
      <c r="U6" s="111">
        <v>4.9666666666666703</v>
      </c>
      <c r="V6" s="112">
        <v>19.283333333333363</v>
      </c>
      <c r="W6" s="113"/>
      <c r="X6" s="116"/>
      <c r="Y6" s="12"/>
      <c r="Z6" s="208"/>
      <c r="AA6" s="295"/>
      <c r="AB6" s="296"/>
      <c r="AC6" s="12">
        <v>1</v>
      </c>
      <c r="AD6" s="208"/>
      <c r="AE6" s="117">
        <f>M6-J6</f>
        <v>-291.2705272255871</v>
      </c>
      <c r="AF6" s="110">
        <f>M6/J6</f>
        <v>0.88797287414400494</v>
      </c>
      <c r="AG6" s="377"/>
    </row>
    <row r="7" spans="1:33" ht="15.75" customHeight="1">
      <c r="A7" s="312"/>
      <c r="B7" s="100" t="s">
        <v>180</v>
      </c>
      <c r="C7" s="374" t="s">
        <v>182</v>
      </c>
      <c r="D7" s="374"/>
      <c r="E7" s="101">
        <v>29.97</v>
      </c>
      <c r="F7" s="102">
        <v>2221</v>
      </c>
      <c r="G7" s="103">
        <f t="shared" si="0"/>
        <v>66563.37</v>
      </c>
      <c r="H7" s="26"/>
      <c r="I7" s="104">
        <v>20</v>
      </c>
      <c r="J7" s="105">
        <v>2600</v>
      </c>
      <c r="K7" s="106">
        <f t="shared" si="1"/>
        <v>130</v>
      </c>
      <c r="L7" s="107">
        <v>20</v>
      </c>
      <c r="M7" s="105">
        <f>F7/V7*60</f>
        <v>2308.1986143187046</v>
      </c>
      <c r="N7" s="106">
        <f>M7/L7</f>
        <v>115.40993071593523</v>
      </c>
      <c r="O7" s="108">
        <f>L7-I7</f>
        <v>0</v>
      </c>
      <c r="P7" s="109">
        <f>N7-K7</f>
        <v>-14.590069284064768</v>
      </c>
      <c r="Q7" s="110">
        <f>N7/K7</f>
        <v>0.88776869781488643</v>
      </c>
      <c r="R7" s="307"/>
      <c r="S7" s="47">
        <v>0.39601851851851849</v>
      </c>
      <c r="T7" s="48">
        <v>0.43611111111111112</v>
      </c>
      <c r="U7" s="111">
        <v>4.9833333333332863</v>
      </c>
      <c r="V7" s="112">
        <v>57.733333333333377</v>
      </c>
      <c r="W7" s="113"/>
      <c r="X7" s="116"/>
      <c r="Y7" s="12"/>
      <c r="Z7" s="208"/>
      <c r="AA7" s="295"/>
      <c r="AB7" s="296"/>
      <c r="AC7" s="12">
        <v>1</v>
      </c>
      <c r="AD7" s="208"/>
      <c r="AE7" s="117">
        <f>M7-J7</f>
        <v>-291.80138568129541</v>
      </c>
      <c r="AF7" s="110">
        <f>M7/J7</f>
        <v>0.88776869781488643</v>
      </c>
      <c r="AG7" s="377"/>
    </row>
    <row r="8" spans="1:33" ht="15.75" customHeight="1">
      <c r="A8" s="312"/>
      <c r="B8" s="100" t="s">
        <v>186</v>
      </c>
      <c r="C8" s="374" t="s">
        <v>187</v>
      </c>
      <c r="D8" s="374"/>
      <c r="E8" s="101">
        <v>77.34</v>
      </c>
      <c r="F8" s="102">
        <v>1577</v>
      </c>
      <c r="G8" s="103">
        <f t="shared" si="0"/>
        <v>121965.18000000001</v>
      </c>
      <c r="H8" s="26"/>
      <c r="I8" s="104">
        <v>25</v>
      </c>
      <c r="J8" s="105">
        <v>2000</v>
      </c>
      <c r="K8" s="106">
        <f t="shared" si="1"/>
        <v>80</v>
      </c>
      <c r="L8" s="107">
        <v>25</v>
      </c>
      <c r="M8" s="105">
        <f>F8/V8*60</f>
        <v>1777.4577332498441</v>
      </c>
      <c r="N8" s="106">
        <f>M8/L8</f>
        <v>71.098309329993768</v>
      </c>
      <c r="O8" s="108">
        <f>L8-I8</f>
        <v>0</v>
      </c>
      <c r="P8" s="109">
        <f>N8-K8</f>
        <v>-8.9016906700062322</v>
      </c>
      <c r="Q8" s="110">
        <f>N8/K8</f>
        <v>0.88872886662492212</v>
      </c>
      <c r="R8" s="307"/>
      <c r="S8" s="47">
        <v>0.43958333333333333</v>
      </c>
      <c r="T8" s="48">
        <v>0.47655092592592591</v>
      </c>
      <c r="U8" s="111">
        <v>4.9999999999999822</v>
      </c>
      <c r="V8" s="112">
        <v>53.233333333333313</v>
      </c>
      <c r="W8" s="113">
        <v>0.47655092592592591</v>
      </c>
      <c r="X8" s="116">
        <v>0.51527777777777772</v>
      </c>
      <c r="Y8" s="12"/>
      <c r="Z8" s="208"/>
      <c r="AA8" s="295"/>
      <c r="AB8" s="296"/>
      <c r="AC8" s="12">
        <v>1</v>
      </c>
      <c r="AD8" s="208"/>
      <c r="AE8" s="117">
        <f>M8-J8</f>
        <v>-222.54226675015593</v>
      </c>
      <c r="AF8" s="110">
        <f>M8/J8</f>
        <v>0.88872886662492201</v>
      </c>
      <c r="AG8" s="377"/>
    </row>
    <row r="9" spans="1:33" ht="15.75" customHeight="1">
      <c r="A9" s="312"/>
      <c r="B9" s="100" t="s">
        <v>186</v>
      </c>
      <c r="C9" s="374" t="s">
        <v>189</v>
      </c>
      <c r="D9" s="374"/>
      <c r="E9" s="101">
        <v>59.52</v>
      </c>
      <c r="F9" s="102">
        <v>3182</v>
      </c>
      <c r="G9" s="103">
        <f t="shared" si="0"/>
        <v>189392.64000000001</v>
      </c>
      <c r="H9" s="13"/>
      <c r="I9" s="104">
        <v>25</v>
      </c>
      <c r="J9" s="105">
        <v>2000</v>
      </c>
      <c r="K9" s="106">
        <f t="shared" si="1"/>
        <v>80</v>
      </c>
      <c r="L9" s="118">
        <v>25</v>
      </c>
      <c r="M9" s="105">
        <f>F9/V9*60</f>
        <v>1781.8012132524477</v>
      </c>
      <c r="N9" s="106">
        <f>M9/L9</f>
        <v>71.272048530097905</v>
      </c>
      <c r="O9" s="108">
        <f>L9-I9</f>
        <v>0</v>
      </c>
      <c r="P9" s="109">
        <f>N9-K9</f>
        <v>-8.727951469902095</v>
      </c>
      <c r="Q9" s="110">
        <f>N9/K9</f>
        <v>0.89090060662622383</v>
      </c>
      <c r="R9" s="307"/>
      <c r="S9" s="47">
        <v>0.51527777777777772</v>
      </c>
      <c r="T9" s="48">
        <v>0.58968750000000003</v>
      </c>
      <c r="U9" s="111">
        <v>55.766666666666616</v>
      </c>
      <c r="V9" s="112">
        <v>107.15000000000012</v>
      </c>
      <c r="W9" s="113"/>
      <c r="X9" s="116"/>
      <c r="Y9" s="12"/>
      <c r="Z9" s="208"/>
      <c r="AA9" s="295"/>
      <c r="AB9" s="296"/>
      <c r="AC9" s="12">
        <v>2</v>
      </c>
      <c r="AD9" s="208"/>
      <c r="AE9" s="117">
        <f>M9-J9</f>
        <v>-218.19878674755228</v>
      </c>
      <c r="AF9" s="110">
        <f>M9/J9</f>
        <v>0.89090060662622383</v>
      </c>
      <c r="AG9" s="377"/>
    </row>
    <row r="10" spans="1:33" ht="15.75" customHeight="1">
      <c r="A10" s="312"/>
      <c r="B10" s="100"/>
      <c r="C10" s="374"/>
      <c r="D10" s="374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07"/>
      <c r="S10" s="47"/>
      <c r="T10" s="48"/>
      <c r="U10" s="111"/>
      <c r="V10" s="112"/>
      <c r="W10" s="113"/>
      <c r="X10" s="116"/>
      <c r="Y10" s="12"/>
      <c r="Z10" s="208"/>
      <c r="AA10" s="295"/>
      <c r="AB10" s="296"/>
      <c r="AC10" s="12"/>
      <c r="AD10" s="208"/>
      <c r="AE10" s="117"/>
      <c r="AF10" s="110"/>
      <c r="AG10" s="377"/>
    </row>
    <row r="11" spans="1:33" ht="15.75" customHeight="1">
      <c r="A11" s="312"/>
      <c r="B11" s="100"/>
      <c r="C11" s="374"/>
      <c r="D11" s="374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307"/>
      <c r="S11" s="47"/>
      <c r="T11" s="48"/>
      <c r="U11" s="111"/>
      <c r="V11" s="112"/>
      <c r="W11" s="113"/>
      <c r="X11" s="116"/>
      <c r="Y11" s="12"/>
      <c r="Z11" s="208"/>
      <c r="AA11" s="295"/>
      <c r="AB11" s="296"/>
      <c r="AC11" s="12"/>
      <c r="AD11" s="208"/>
      <c r="AE11" s="117"/>
      <c r="AF11" s="110"/>
      <c r="AG11" s="377"/>
    </row>
    <row r="12" spans="1:33" ht="15.75" customHeight="1">
      <c r="A12" s="312"/>
      <c r="B12" s="100"/>
      <c r="C12" s="374"/>
      <c r="D12" s="374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07"/>
      <c r="S12" s="47"/>
      <c r="T12" s="48"/>
      <c r="U12" s="111"/>
      <c r="V12" s="112"/>
      <c r="W12" s="113"/>
      <c r="X12" s="116"/>
      <c r="Y12" s="12"/>
      <c r="Z12" s="208"/>
      <c r="AA12" s="295"/>
      <c r="AB12" s="296"/>
      <c r="AC12" s="12"/>
      <c r="AD12" s="208"/>
      <c r="AE12" s="117"/>
      <c r="AF12" s="110"/>
      <c r="AG12" s="377"/>
    </row>
    <row r="13" spans="1:33" ht="15.75" customHeight="1">
      <c r="A13" s="312"/>
      <c r="B13" s="100"/>
      <c r="C13" s="374"/>
      <c r="D13" s="374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07"/>
      <c r="S13" s="47"/>
      <c r="T13" s="48"/>
      <c r="U13" s="111"/>
      <c r="V13" s="112"/>
      <c r="W13" s="113"/>
      <c r="X13" s="116"/>
      <c r="Y13" s="12"/>
      <c r="Z13" s="208"/>
      <c r="AA13" s="295"/>
      <c r="AB13" s="296"/>
      <c r="AC13" s="12"/>
      <c r="AD13" s="208"/>
      <c r="AE13" s="117"/>
      <c r="AF13" s="110"/>
      <c r="AG13" s="377"/>
    </row>
    <row r="14" spans="1:33" ht="15.75" customHeight="1">
      <c r="A14" s="312"/>
      <c r="B14" s="100"/>
      <c r="C14" s="374"/>
      <c r="D14" s="374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07"/>
      <c r="S14" s="47"/>
      <c r="T14" s="48"/>
      <c r="U14" s="111"/>
      <c r="V14" s="112"/>
      <c r="W14" s="113"/>
      <c r="X14" s="116"/>
      <c r="Y14" s="12"/>
      <c r="Z14" s="208"/>
      <c r="AA14" s="295"/>
      <c r="AB14" s="296"/>
      <c r="AC14" s="12"/>
      <c r="AD14" s="208"/>
      <c r="AE14" s="117"/>
      <c r="AF14" s="110"/>
      <c r="AG14" s="377"/>
    </row>
    <row r="15" spans="1:33" ht="15.75" customHeight="1">
      <c r="A15" s="312"/>
      <c r="B15" s="100"/>
      <c r="C15" s="374"/>
      <c r="D15" s="37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07"/>
      <c r="S15" s="47"/>
      <c r="T15" s="48"/>
      <c r="U15" s="111"/>
      <c r="V15" s="112"/>
      <c r="W15" s="113"/>
      <c r="X15" s="116"/>
      <c r="Y15" s="12"/>
      <c r="Z15" s="208"/>
      <c r="AA15" s="295"/>
      <c r="AB15" s="296"/>
      <c r="AC15" s="12"/>
      <c r="AD15" s="208"/>
      <c r="AE15" s="117"/>
      <c r="AF15" s="110"/>
      <c r="AG15" s="377"/>
    </row>
    <row r="16" spans="1:33" ht="15.75" customHeight="1">
      <c r="A16" s="312"/>
      <c r="B16" s="100"/>
      <c r="C16" s="374"/>
      <c r="D16" s="37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07"/>
      <c r="S16" s="47"/>
      <c r="T16" s="48"/>
      <c r="U16" s="111"/>
      <c r="V16" s="112"/>
      <c r="W16" s="113"/>
      <c r="X16" s="116"/>
      <c r="Y16" s="12"/>
      <c r="Z16" s="208"/>
      <c r="AA16" s="295"/>
      <c r="AB16" s="296"/>
      <c r="AC16" s="12"/>
      <c r="AD16" s="208"/>
      <c r="AE16" s="117"/>
      <c r="AF16" s="110"/>
      <c r="AG16" s="377"/>
    </row>
    <row r="17" spans="1:33" ht="15.75" customHeight="1">
      <c r="A17" s="312"/>
      <c r="B17" s="100"/>
      <c r="C17" s="374"/>
      <c r="D17" s="37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07"/>
      <c r="S17" s="47"/>
      <c r="T17" s="48"/>
      <c r="U17" s="111"/>
      <c r="V17" s="112"/>
      <c r="W17" s="113"/>
      <c r="X17" s="116"/>
      <c r="Y17" s="12"/>
      <c r="Z17" s="208"/>
      <c r="AA17" s="295"/>
      <c r="AB17" s="296"/>
      <c r="AC17" s="12"/>
      <c r="AD17" s="208"/>
      <c r="AE17" s="117"/>
      <c r="AF17" s="110"/>
      <c r="AG17" s="377"/>
    </row>
    <row r="18" spans="1:33" ht="15.75" customHeight="1">
      <c r="A18" s="312"/>
      <c r="B18" s="100"/>
      <c r="C18" s="374"/>
      <c r="D18" s="37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07"/>
      <c r="S18" s="47"/>
      <c r="T18" s="48"/>
      <c r="U18" s="111"/>
      <c r="V18" s="112"/>
      <c r="W18" s="113"/>
      <c r="X18" s="116"/>
      <c r="Y18" s="12"/>
      <c r="Z18" s="208"/>
      <c r="AA18" s="295"/>
      <c r="AB18" s="296"/>
      <c r="AC18" s="12"/>
      <c r="AD18" s="208"/>
      <c r="AE18" s="117"/>
      <c r="AF18" s="110"/>
      <c r="AG18" s="377"/>
    </row>
    <row r="19" spans="1:33" ht="15.75" customHeight="1">
      <c r="A19" s="312"/>
      <c r="B19" s="100"/>
      <c r="C19" s="374"/>
      <c r="D19" s="37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07"/>
      <c r="S19" s="47"/>
      <c r="T19" s="48"/>
      <c r="U19" s="111"/>
      <c r="V19" s="112"/>
      <c r="W19" s="113"/>
      <c r="X19" s="116"/>
      <c r="Y19" s="12"/>
      <c r="Z19" s="208"/>
      <c r="AA19" s="295"/>
      <c r="AB19" s="296"/>
      <c r="AC19" s="12"/>
      <c r="AD19" s="208"/>
      <c r="AE19" s="117"/>
      <c r="AF19" s="110"/>
      <c r="AG19" s="377"/>
    </row>
    <row r="20" spans="1:33" ht="15.75" customHeight="1">
      <c r="A20" s="312"/>
      <c r="B20" s="100"/>
      <c r="C20" s="374"/>
      <c r="D20" s="374"/>
      <c r="E20" s="184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07"/>
      <c r="S20" s="47"/>
      <c r="T20" s="48"/>
      <c r="U20" s="130"/>
      <c r="V20" s="112"/>
      <c r="W20" s="113"/>
      <c r="X20" s="116"/>
      <c r="Y20" s="12"/>
      <c r="Z20" s="208"/>
      <c r="AA20" s="295"/>
      <c r="AB20" s="296"/>
      <c r="AC20" s="12"/>
      <c r="AD20" s="208"/>
      <c r="AE20" s="117"/>
      <c r="AF20" s="110"/>
      <c r="AG20" s="377"/>
    </row>
    <row r="21" spans="1:33" ht="15.75" customHeight="1" thickBot="1">
      <c r="A21" s="313"/>
      <c r="B21" s="133" t="s">
        <v>117</v>
      </c>
      <c r="C21" s="297"/>
      <c r="D21" s="297"/>
      <c r="E21" s="134"/>
      <c r="F21" s="167"/>
      <c r="G21" s="135"/>
      <c r="H21" s="69"/>
      <c r="I21" s="136">
        <f t="shared" ref="I21:J21" si="2">AVERAGE(I5:I20)</f>
        <v>23</v>
      </c>
      <c r="J21" s="137">
        <f t="shared" si="2"/>
        <v>2240</v>
      </c>
      <c r="K21" s="138">
        <f t="shared" ref="K21" si="3">J21/I21</f>
        <v>97.391304347826093</v>
      </c>
      <c r="L21" s="136">
        <f t="shared" ref="L21:M21" si="4">AVERAGE(L5:L20)</f>
        <v>23</v>
      </c>
      <c r="M21" s="137">
        <f t="shared" si="4"/>
        <v>1990.5775334059449</v>
      </c>
      <c r="N21" s="138">
        <f t="shared" ref="N21:N30" si="5">M21/L21</f>
        <v>86.546849278519346</v>
      </c>
      <c r="O21" s="139">
        <f t="shared" ref="O21:O30" si="6">L21-I21</f>
        <v>0</v>
      </c>
      <c r="P21" s="140">
        <f t="shared" ref="P21:P30" si="7">N21-K21</f>
        <v>-10.844455069306747</v>
      </c>
      <c r="Q21" s="141">
        <f t="shared" ref="Q21:Q30" si="8">N21/K21</f>
        <v>0.88865068455622542</v>
      </c>
      <c r="R21" s="308"/>
      <c r="S21" s="142">
        <f>S5</f>
        <v>0.29166666666666669</v>
      </c>
      <c r="T21" s="143">
        <f>INDEX(T5:T20,COUNTA(T5:T20))</f>
        <v>0.58968750000000003</v>
      </c>
      <c r="U21" s="144"/>
      <c r="V21" s="166"/>
      <c r="W21" s="167"/>
      <c r="X21" s="138"/>
      <c r="Y21" s="181">
        <f>SUM(Y5:Y20)</f>
        <v>0</v>
      </c>
      <c r="Z21" s="182">
        <f>SUM(Z5:Z20)</f>
        <v>0</v>
      </c>
      <c r="AA21" s="298"/>
      <c r="AB21" s="299"/>
      <c r="AC21" s="181">
        <f>SUM(AC5:AC20)</f>
        <v>7</v>
      </c>
      <c r="AD21" s="182">
        <f>SUM(AD5:AD20)</f>
        <v>0</v>
      </c>
      <c r="AE21" s="168">
        <f t="shared" ref="AE21:AE30" si="9">M21-J21</f>
        <v>-249.42246659405509</v>
      </c>
      <c r="AF21" s="141">
        <f t="shared" ref="AF21:AF30" si="10">M21/J21</f>
        <v>0.88865068455622542</v>
      </c>
      <c r="AG21" s="378"/>
    </row>
    <row r="22" spans="1:33" ht="15.75" customHeight="1">
      <c r="A22" s="300" t="s">
        <v>190</v>
      </c>
      <c r="B22" s="146" t="s">
        <v>178</v>
      </c>
      <c r="C22" s="304" t="s">
        <v>179</v>
      </c>
      <c r="D22" s="305"/>
      <c r="E22" s="147">
        <v>19.7</v>
      </c>
      <c r="F22" s="159">
        <v>3054</v>
      </c>
      <c r="G22" s="148">
        <f t="shared" ref="G22:G30" si="11">E22*F22</f>
        <v>60163.799999999996</v>
      </c>
      <c r="H22" s="149"/>
      <c r="I22" s="153">
        <v>13</v>
      </c>
      <c r="J22" s="151">
        <v>1200</v>
      </c>
      <c r="K22" s="152">
        <f>J22/I22</f>
        <v>92.307692307692307</v>
      </c>
      <c r="L22" s="153">
        <v>13</v>
      </c>
      <c r="M22" s="151">
        <f t="shared" ref="M22:M30" si="12">F22/V22*60</f>
        <v>1077.5654219347252</v>
      </c>
      <c r="N22" s="152">
        <f t="shared" si="5"/>
        <v>82.889647841132714</v>
      </c>
      <c r="O22" s="154">
        <f t="shared" si="6"/>
        <v>0</v>
      </c>
      <c r="P22" s="155">
        <f t="shared" si="7"/>
        <v>-9.4180444665595928</v>
      </c>
      <c r="Q22" s="156">
        <f t="shared" si="8"/>
        <v>0.89797118494560446</v>
      </c>
      <c r="R22" s="306">
        <f>Q38</f>
        <v>0.88713888372610428</v>
      </c>
      <c r="S22" s="157">
        <v>0.20833333333333334</v>
      </c>
      <c r="T22" s="158">
        <v>0.32642361111111112</v>
      </c>
      <c r="U22" s="159"/>
      <c r="V22" s="160">
        <v>170.04999999999998</v>
      </c>
      <c r="W22" s="97"/>
      <c r="X22" s="98"/>
      <c r="Y22" s="12"/>
      <c r="Z22" s="208"/>
      <c r="AA22" s="309"/>
      <c r="AB22" s="310"/>
      <c r="AC22" s="12">
        <v>4</v>
      </c>
      <c r="AD22" s="208"/>
      <c r="AE22" s="115">
        <f t="shared" si="9"/>
        <v>-122.43457806527476</v>
      </c>
      <c r="AF22" s="156">
        <f t="shared" si="10"/>
        <v>0.89797118494560435</v>
      </c>
      <c r="AG22" s="389">
        <f>AF38</f>
        <v>0.88713888372610439</v>
      </c>
    </row>
    <row r="23" spans="1:33" ht="15.75" customHeight="1">
      <c r="A23" s="301"/>
      <c r="B23" s="163" t="s">
        <v>191</v>
      </c>
      <c r="C23" s="293" t="s">
        <v>192</v>
      </c>
      <c r="D23" s="294"/>
      <c r="E23" s="101">
        <v>57.3</v>
      </c>
      <c r="F23" s="111">
        <v>2066</v>
      </c>
      <c r="G23" s="103">
        <f t="shared" si="11"/>
        <v>118381.79999999999</v>
      </c>
      <c r="H23" s="26"/>
      <c r="I23" s="107">
        <v>22</v>
      </c>
      <c r="J23" s="105">
        <v>1800</v>
      </c>
      <c r="K23" s="106">
        <f t="shared" si="1"/>
        <v>81.818181818181813</v>
      </c>
      <c r="L23" s="107">
        <v>22</v>
      </c>
      <c r="M23" s="105">
        <f t="shared" si="12"/>
        <v>1595.3667953667955</v>
      </c>
      <c r="N23" s="106">
        <f t="shared" si="5"/>
        <v>72.516672516672529</v>
      </c>
      <c r="O23" s="108">
        <f t="shared" si="6"/>
        <v>0</v>
      </c>
      <c r="P23" s="109">
        <f t="shared" si="7"/>
        <v>-9.3015093015092845</v>
      </c>
      <c r="Q23" s="110">
        <f t="shared" si="8"/>
        <v>0.88631488631488653</v>
      </c>
      <c r="R23" s="307"/>
      <c r="S23" s="47">
        <v>0.33076388888888891</v>
      </c>
      <c r="T23" s="48">
        <v>0.38472222222222224</v>
      </c>
      <c r="U23" s="111">
        <v>6.2500000000000178</v>
      </c>
      <c r="V23" s="112">
        <v>77.699999999999989</v>
      </c>
      <c r="W23" s="113"/>
      <c r="X23" s="116"/>
      <c r="Y23" s="12"/>
      <c r="Z23" s="208"/>
      <c r="AA23" s="295"/>
      <c r="AB23" s="296"/>
      <c r="AC23" s="12">
        <v>2</v>
      </c>
      <c r="AD23" s="208"/>
      <c r="AE23" s="117">
        <f t="shared" si="9"/>
        <v>-204.63320463320451</v>
      </c>
      <c r="AF23" s="110">
        <f t="shared" si="10"/>
        <v>0.88631488631488642</v>
      </c>
      <c r="AG23" s="377"/>
    </row>
    <row r="24" spans="1:33" ht="15.75" customHeight="1">
      <c r="A24" s="301"/>
      <c r="B24" s="163" t="s">
        <v>178</v>
      </c>
      <c r="C24" s="293" t="s">
        <v>203</v>
      </c>
      <c r="D24" s="294"/>
      <c r="E24" s="101">
        <v>57.73</v>
      </c>
      <c r="F24" s="111">
        <v>960</v>
      </c>
      <c r="G24" s="103">
        <f t="shared" si="11"/>
        <v>55420.799999999996</v>
      </c>
      <c r="H24" s="26"/>
      <c r="I24" s="107">
        <v>22</v>
      </c>
      <c r="J24" s="105">
        <v>1800</v>
      </c>
      <c r="K24" s="106">
        <f t="shared" si="1"/>
        <v>81.818181818181813</v>
      </c>
      <c r="L24" s="107">
        <v>22</v>
      </c>
      <c r="M24" s="105">
        <f t="shared" si="12"/>
        <v>1597.0425138632168</v>
      </c>
      <c r="N24" s="106">
        <f t="shared" si="5"/>
        <v>72.592841539237128</v>
      </c>
      <c r="O24" s="108">
        <f t="shared" si="6"/>
        <v>0</v>
      </c>
      <c r="P24" s="109">
        <f t="shared" si="7"/>
        <v>-9.2253402789446852</v>
      </c>
      <c r="Q24" s="110">
        <f t="shared" si="8"/>
        <v>0.8872458410351205</v>
      </c>
      <c r="R24" s="307"/>
      <c r="S24" s="47">
        <v>0.38819444444444445</v>
      </c>
      <c r="T24" s="48">
        <v>0.41324074074074074</v>
      </c>
      <c r="U24" s="111">
        <v>4.9999999999999822</v>
      </c>
      <c r="V24" s="112">
        <v>36.066666666666656</v>
      </c>
      <c r="W24" s="113"/>
      <c r="X24" s="116"/>
      <c r="Y24" s="12"/>
      <c r="Z24" s="208"/>
      <c r="AA24" s="295"/>
      <c r="AB24" s="296"/>
      <c r="AC24" s="12">
        <v>1</v>
      </c>
      <c r="AD24" s="208"/>
      <c r="AE24" s="117">
        <f t="shared" si="9"/>
        <v>-202.95748613678325</v>
      </c>
      <c r="AF24" s="110">
        <f t="shared" si="10"/>
        <v>0.88724584103512039</v>
      </c>
      <c r="AG24" s="377"/>
    </row>
    <row r="25" spans="1:33" ht="15.75" customHeight="1">
      <c r="A25" s="301"/>
      <c r="B25" s="163" t="s">
        <v>178</v>
      </c>
      <c r="C25" s="293" t="s">
        <v>204</v>
      </c>
      <c r="D25" s="294"/>
      <c r="E25" s="101">
        <v>57.73</v>
      </c>
      <c r="F25" s="111">
        <v>765</v>
      </c>
      <c r="G25" s="103">
        <f t="shared" si="11"/>
        <v>44163.45</v>
      </c>
      <c r="H25" s="26"/>
      <c r="I25" s="107">
        <v>22</v>
      </c>
      <c r="J25" s="105">
        <v>1800</v>
      </c>
      <c r="K25" s="106">
        <f t="shared" si="1"/>
        <v>81.818181818181813</v>
      </c>
      <c r="L25" s="107">
        <v>22</v>
      </c>
      <c r="M25" s="105">
        <f t="shared" si="12"/>
        <v>1595.5967555040575</v>
      </c>
      <c r="N25" s="106">
        <f t="shared" si="5"/>
        <v>72.527125250184426</v>
      </c>
      <c r="O25" s="108">
        <f t="shared" si="6"/>
        <v>0</v>
      </c>
      <c r="P25" s="109">
        <f t="shared" si="7"/>
        <v>-9.2910565679973871</v>
      </c>
      <c r="Q25" s="110">
        <f t="shared" si="8"/>
        <v>0.88644264194669864</v>
      </c>
      <c r="R25" s="307"/>
      <c r="S25" s="47">
        <v>0.41682870370370373</v>
      </c>
      <c r="T25" s="48">
        <v>0.43680555555555556</v>
      </c>
      <c r="U25" s="111">
        <v>5.1666666666667016</v>
      </c>
      <c r="V25" s="112">
        <v>28.766666666666634</v>
      </c>
      <c r="W25" s="113"/>
      <c r="X25" s="116"/>
      <c r="Y25" s="12"/>
      <c r="Z25" s="208"/>
      <c r="AA25" s="295"/>
      <c r="AB25" s="296"/>
      <c r="AC25" s="12">
        <v>1</v>
      </c>
      <c r="AD25" s="208"/>
      <c r="AE25" s="117">
        <f t="shared" si="9"/>
        <v>-204.40324449594254</v>
      </c>
      <c r="AF25" s="110">
        <f t="shared" si="10"/>
        <v>0.88644264194669864</v>
      </c>
      <c r="AG25" s="377"/>
    </row>
    <row r="26" spans="1:33" ht="15.75" customHeight="1">
      <c r="A26" s="302"/>
      <c r="B26" s="163" t="s">
        <v>201</v>
      </c>
      <c r="C26" s="293" t="s">
        <v>205</v>
      </c>
      <c r="D26" s="294"/>
      <c r="E26" s="101">
        <v>71.84</v>
      </c>
      <c r="F26" s="111">
        <v>801</v>
      </c>
      <c r="G26" s="103">
        <f t="shared" si="11"/>
        <v>57543.840000000004</v>
      </c>
      <c r="H26" s="13"/>
      <c r="I26" s="118">
        <v>19</v>
      </c>
      <c r="J26" s="105">
        <v>1800</v>
      </c>
      <c r="K26" s="106">
        <f t="shared" si="1"/>
        <v>94.736842105263165</v>
      </c>
      <c r="L26" s="118">
        <v>19</v>
      </c>
      <c r="M26" s="105">
        <f t="shared" si="12"/>
        <v>1598.4478935698442</v>
      </c>
      <c r="N26" s="106">
        <f t="shared" si="5"/>
        <v>84.128836503676013</v>
      </c>
      <c r="O26" s="108">
        <f t="shared" si="6"/>
        <v>0</v>
      </c>
      <c r="P26" s="109">
        <f t="shared" si="7"/>
        <v>-10.608005601587152</v>
      </c>
      <c r="Q26" s="110">
        <f t="shared" si="8"/>
        <v>0.88802660753880225</v>
      </c>
      <c r="R26" s="307"/>
      <c r="S26" s="47">
        <v>0.44027777777777777</v>
      </c>
      <c r="T26" s="48">
        <v>0.4611574074074074</v>
      </c>
      <c r="U26" s="111">
        <v>4.9999999999999822</v>
      </c>
      <c r="V26" s="112">
        <v>30.066666666666677</v>
      </c>
      <c r="W26" s="113"/>
      <c r="X26" s="116"/>
      <c r="Y26" s="12"/>
      <c r="Z26" s="208"/>
      <c r="AA26" s="295"/>
      <c r="AB26" s="296"/>
      <c r="AC26" s="12">
        <v>1</v>
      </c>
      <c r="AD26" s="208"/>
      <c r="AE26" s="117">
        <f t="shared" si="9"/>
        <v>-201.55210643015585</v>
      </c>
      <c r="AF26" s="110">
        <f t="shared" si="10"/>
        <v>0.88802660753880236</v>
      </c>
      <c r="AG26" s="377"/>
    </row>
    <row r="27" spans="1:33" ht="15.75" customHeight="1">
      <c r="A27" s="302"/>
      <c r="B27" s="163" t="s">
        <v>201</v>
      </c>
      <c r="C27" s="293" t="s">
        <v>206</v>
      </c>
      <c r="D27" s="294"/>
      <c r="E27" s="101">
        <v>72.400000000000006</v>
      </c>
      <c r="F27" s="111">
        <v>569</v>
      </c>
      <c r="G27" s="121">
        <f t="shared" si="11"/>
        <v>41195.600000000006</v>
      </c>
      <c r="H27" s="122"/>
      <c r="I27" s="107">
        <v>18</v>
      </c>
      <c r="J27" s="105">
        <v>1800</v>
      </c>
      <c r="K27" s="106">
        <f t="shared" si="1"/>
        <v>100</v>
      </c>
      <c r="L27" s="107">
        <v>18</v>
      </c>
      <c r="M27" s="105">
        <f t="shared" si="12"/>
        <v>1601.5637216575446</v>
      </c>
      <c r="N27" s="106">
        <f t="shared" si="5"/>
        <v>88.975762314308042</v>
      </c>
      <c r="O27" s="108">
        <f t="shared" si="6"/>
        <v>0</v>
      </c>
      <c r="P27" s="109">
        <f t="shared" si="7"/>
        <v>-11.024237685691958</v>
      </c>
      <c r="Q27" s="110">
        <f t="shared" si="8"/>
        <v>0.88975762314308038</v>
      </c>
      <c r="R27" s="307"/>
      <c r="S27" s="47">
        <v>0.46458333333333335</v>
      </c>
      <c r="T27" s="48">
        <v>0.47938657407407409</v>
      </c>
      <c r="U27" s="111">
        <v>4.9333333333333584</v>
      </c>
      <c r="V27" s="112">
        <v>21.31666666666667</v>
      </c>
      <c r="W27" s="113"/>
      <c r="X27" s="116"/>
      <c r="Y27" s="12"/>
      <c r="Z27" s="208"/>
      <c r="AA27" s="295"/>
      <c r="AB27" s="296"/>
      <c r="AC27" s="12">
        <v>1</v>
      </c>
      <c r="AD27" s="208"/>
      <c r="AE27" s="117">
        <f t="shared" si="9"/>
        <v>-198.43627834245535</v>
      </c>
      <c r="AF27" s="110">
        <f t="shared" si="10"/>
        <v>0.88975762314308038</v>
      </c>
      <c r="AG27" s="377"/>
    </row>
    <row r="28" spans="1:33" ht="15.75" customHeight="1">
      <c r="A28" s="302"/>
      <c r="B28" s="163" t="s">
        <v>201</v>
      </c>
      <c r="C28" s="293" t="s">
        <v>202</v>
      </c>
      <c r="D28" s="294"/>
      <c r="E28" s="101">
        <v>32.06</v>
      </c>
      <c r="F28" s="111">
        <v>356</v>
      </c>
      <c r="G28" s="121">
        <f t="shared" si="11"/>
        <v>11413.36</v>
      </c>
      <c r="H28" s="62"/>
      <c r="I28" s="118">
        <v>19</v>
      </c>
      <c r="J28" s="105">
        <v>3600</v>
      </c>
      <c r="K28" s="106">
        <f t="shared" si="1"/>
        <v>189.47368421052633</v>
      </c>
      <c r="L28" s="118">
        <v>19</v>
      </c>
      <c r="M28" s="105">
        <f t="shared" si="12"/>
        <v>3180.1488833747098</v>
      </c>
      <c r="N28" s="106">
        <f t="shared" si="5"/>
        <v>167.37625701972158</v>
      </c>
      <c r="O28" s="123">
        <f t="shared" si="6"/>
        <v>0</v>
      </c>
      <c r="P28" s="124">
        <f t="shared" si="7"/>
        <v>-22.097427190804751</v>
      </c>
      <c r="Q28" s="125">
        <f t="shared" si="8"/>
        <v>0.88337468982630829</v>
      </c>
      <c r="R28" s="307"/>
      <c r="S28" s="47">
        <v>0.48283564814814817</v>
      </c>
      <c r="T28" s="48">
        <v>0.48749999999999999</v>
      </c>
      <c r="U28" s="111">
        <v>4.9666666666666703</v>
      </c>
      <c r="V28" s="112">
        <v>6.7166666666666242</v>
      </c>
      <c r="W28" s="113">
        <v>0.48749999999999999</v>
      </c>
      <c r="X28" s="116">
        <v>0.52659722222222227</v>
      </c>
      <c r="Y28" s="12"/>
      <c r="Z28" s="208"/>
      <c r="AA28" s="295"/>
      <c r="AB28" s="296"/>
      <c r="AC28" s="12">
        <v>0</v>
      </c>
      <c r="AD28" s="208"/>
      <c r="AE28" s="117">
        <f t="shared" si="9"/>
        <v>-419.85111662529016</v>
      </c>
      <c r="AF28" s="110">
        <f t="shared" si="10"/>
        <v>0.88337468982630829</v>
      </c>
      <c r="AG28" s="377"/>
    </row>
    <row r="29" spans="1:33" ht="15.75" customHeight="1">
      <c r="A29" s="302"/>
      <c r="B29" s="163" t="s">
        <v>186</v>
      </c>
      <c r="C29" s="293" t="s">
        <v>197</v>
      </c>
      <c r="D29" s="294"/>
      <c r="E29" s="101">
        <v>47.37</v>
      </c>
      <c r="F29" s="111">
        <v>1350</v>
      </c>
      <c r="G29" s="121">
        <f t="shared" si="11"/>
        <v>63949.5</v>
      </c>
      <c r="H29" s="62"/>
      <c r="I29" s="118">
        <v>21</v>
      </c>
      <c r="J29" s="105">
        <v>2000</v>
      </c>
      <c r="K29" s="106">
        <f t="shared" si="1"/>
        <v>95.238095238095241</v>
      </c>
      <c r="L29" s="118">
        <v>21</v>
      </c>
      <c r="M29" s="105">
        <f t="shared" si="12"/>
        <v>1772.4288840262602</v>
      </c>
      <c r="N29" s="106">
        <f t="shared" si="5"/>
        <v>84.401375429821911</v>
      </c>
      <c r="O29" s="123">
        <f t="shared" si="6"/>
        <v>0</v>
      </c>
      <c r="P29" s="124">
        <f t="shared" si="7"/>
        <v>-10.83671980827333</v>
      </c>
      <c r="Q29" s="125">
        <f t="shared" si="8"/>
        <v>0.88621444201313004</v>
      </c>
      <c r="R29" s="307"/>
      <c r="S29" s="47">
        <v>0.52659722222222227</v>
      </c>
      <c r="T29" s="48">
        <v>0.55833333333333335</v>
      </c>
      <c r="U29" s="111">
        <v>56.30000000000009</v>
      </c>
      <c r="V29" s="112">
        <v>45.699999999999946</v>
      </c>
      <c r="W29" s="113"/>
      <c r="X29" s="116"/>
      <c r="Y29" s="12"/>
      <c r="Z29" s="208"/>
      <c r="AA29" s="295"/>
      <c r="AB29" s="296"/>
      <c r="AC29" s="12">
        <v>1</v>
      </c>
      <c r="AD29" s="208"/>
      <c r="AE29" s="117">
        <f t="shared" si="9"/>
        <v>-227.57111597373978</v>
      </c>
      <c r="AF29" s="110">
        <f t="shared" si="10"/>
        <v>0.88621444201313015</v>
      </c>
      <c r="AG29" s="377"/>
    </row>
    <row r="30" spans="1:33" ht="15.75" customHeight="1">
      <c r="A30" s="302"/>
      <c r="B30" s="163" t="s">
        <v>191</v>
      </c>
      <c r="C30" s="293" t="s">
        <v>195</v>
      </c>
      <c r="D30" s="294"/>
      <c r="E30" s="101">
        <v>57.3</v>
      </c>
      <c r="F30" s="111">
        <v>949</v>
      </c>
      <c r="G30" s="121">
        <f t="shared" si="11"/>
        <v>54377.7</v>
      </c>
      <c r="H30" s="62"/>
      <c r="I30" s="118">
        <v>21</v>
      </c>
      <c r="J30" s="105">
        <v>2000</v>
      </c>
      <c r="K30" s="106">
        <f t="shared" si="1"/>
        <v>95.238095238095241</v>
      </c>
      <c r="L30" s="118">
        <v>21</v>
      </c>
      <c r="M30" s="105">
        <f t="shared" si="12"/>
        <v>1772.9112610275035</v>
      </c>
      <c r="N30" s="106">
        <f t="shared" si="5"/>
        <v>84.424345763214461</v>
      </c>
      <c r="O30" s="123">
        <f t="shared" si="6"/>
        <v>0</v>
      </c>
      <c r="P30" s="124">
        <f t="shared" si="7"/>
        <v>-10.81374947488078</v>
      </c>
      <c r="Q30" s="125">
        <f t="shared" si="8"/>
        <v>0.88645563051375187</v>
      </c>
      <c r="R30" s="307"/>
      <c r="S30" s="47">
        <v>0.56180555555555556</v>
      </c>
      <c r="T30" s="48">
        <v>0.58410879629629631</v>
      </c>
      <c r="U30" s="111">
        <v>4.9999999999999822</v>
      </c>
      <c r="V30" s="112">
        <v>32.116666666666674</v>
      </c>
      <c r="W30" s="113"/>
      <c r="X30" s="116"/>
      <c r="Y30" s="12"/>
      <c r="Z30" s="208"/>
      <c r="AA30" s="295"/>
      <c r="AB30" s="296"/>
      <c r="AC30" s="12">
        <v>1</v>
      </c>
      <c r="AD30" s="208"/>
      <c r="AE30" s="117">
        <f t="shared" si="9"/>
        <v>-227.08873897249646</v>
      </c>
      <c r="AF30" s="110">
        <f t="shared" si="10"/>
        <v>0.88645563051375176</v>
      </c>
      <c r="AG30" s="377"/>
    </row>
    <row r="31" spans="1:33" ht="15.75" customHeight="1">
      <c r="A31" s="302"/>
      <c r="B31" s="163"/>
      <c r="C31" s="293"/>
      <c r="D31" s="294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307"/>
      <c r="S31" s="47"/>
      <c r="T31" s="48"/>
      <c r="U31" s="111"/>
      <c r="V31" s="112"/>
      <c r="W31" s="113"/>
      <c r="X31" s="116"/>
      <c r="Y31" s="12"/>
      <c r="Z31" s="208"/>
      <c r="AA31" s="295"/>
      <c r="AB31" s="296"/>
      <c r="AC31" s="12"/>
      <c r="AD31" s="208"/>
      <c r="AE31" s="117"/>
      <c r="AF31" s="110"/>
      <c r="AG31" s="377"/>
    </row>
    <row r="32" spans="1:33" ht="15.75" customHeight="1">
      <c r="A32" s="302"/>
      <c r="B32" s="163"/>
      <c r="C32" s="293"/>
      <c r="D32" s="294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307"/>
      <c r="S32" s="47"/>
      <c r="T32" s="48"/>
      <c r="U32" s="111"/>
      <c r="V32" s="112"/>
      <c r="W32" s="113"/>
      <c r="X32" s="116"/>
      <c r="Y32" s="12"/>
      <c r="Z32" s="208"/>
      <c r="AA32" s="295"/>
      <c r="AB32" s="296"/>
      <c r="AC32" s="12"/>
      <c r="AD32" s="208"/>
      <c r="AE32" s="117"/>
      <c r="AF32" s="110"/>
      <c r="AG32" s="377"/>
    </row>
    <row r="33" spans="1:33" ht="15.75" customHeight="1">
      <c r="A33" s="302"/>
      <c r="B33" s="163"/>
      <c r="C33" s="293"/>
      <c r="D33" s="294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307"/>
      <c r="S33" s="47"/>
      <c r="T33" s="48"/>
      <c r="U33" s="111"/>
      <c r="V33" s="112"/>
      <c r="W33" s="113"/>
      <c r="X33" s="116"/>
      <c r="Y33" s="12"/>
      <c r="Z33" s="208"/>
      <c r="AA33" s="295"/>
      <c r="AB33" s="296"/>
      <c r="AC33" s="12"/>
      <c r="AD33" s="208"/>
      <c r="AE33" s="117"/>
      <c r="AF33" s="110"/>
      <c r="AG33" s="377"/>
    </row>
    <row r="34" spans="1:33" ht="15.75" customHeight="1">
      <c r="A34" s="302"/>
      <c r="B34" s="163"/>
      <c r="C34" s="293"/>
      <c r="D34" s="294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307"/>
      <c r="S34" s="47"/>
      <c r="T34" s="48"/>
      <c r="U34" s="111"/>
      <c r="V34" s="112"/>
      <c r="W34" s="113"/>
      <c r="X34" s="116"/>
      <c r="Y34" s="12"/>
      <c r="Z34" s="208"/>
      <c r="AA34" s="295"/>
      <c r="AB34" s="296"/>
      <c r="AC34" s="12"/>
      <c r="AD34" s="208"/>
      <c r="AE34" s="117"/>
      <c r="AF34" s="110"/>
      <c r="AG34" s="377"/>
    </row>
    <row r="35" spans="1:33" ht="15.75" customHeight="1">
      <c r="A35" s="302"/>
      <c r="B35" s="163"/>
      <c r="C35" s="293"/>
      <c r="D35" s="294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307"/>
      <c r="S35" s="47"/>
      <c r="T35" s="48"/>
      <c r="U35" s="111"/>
      <c r="V35" s="112"/>
      <c r="W35" s="185"/>
      <c r="X35" s="186"/>
      <c r="Y35" s="12"/>
      <c r="Z35" s="208"/>
      <c r="AA35" s="295"/>
      <c r="AB35" s="296"/>
      <c r="AC35" s="12"/>
      <c r="AD35" s="208"/>
      <c r="AE35" s="117"/>
      <c r="AF35" s="110"/>
      <c r="AG35" s="377"/>
    </row>
    <row r="36" spans="1:33" ht="15.75" customHeight="1">
      <c r="A36" s="302"/>
      <c r="B36" s="163"/>
      <c r="C36" s="293"/>
      <c r="D36" s="294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307"/>
      <c r="S36" s="47"/>
      <c r="T36" s="48"/>
      <c r="U36" s="111"/>
      <c r="V36" s="112"/>
      <c r="W36" s="187"/>
      <c r="X36" s="188"/>
      <c r="Y36" s="12"/>
      <c r="Z36" s="208"/>
      <c r="AA36" s="295"/>
      <c r="AB36" s="296"/>
      <c r="AC36" s="12"/>
      <c r="AD36" s="208"/>
      <c r="AE36" s="117"/>
      <c r="AF36" s="110"/>
      <c r="AG36" s="377"/>
    </row>
    <row r="37" spans="1:33" ht="15.75" customHeight="1">
      <c r="A37" s="302"/>
      <c r="B37" s="100"/>
      <c r="C37" s="293"/>
      <c r="D37" s="294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307"/>
      <c r="S37" s="47"/>
      <c r="T37" s="48"/>
      <c r="U37" s="130"/>
      <c r="V37" s="112"/>
      <c r="W37" s="187"/>
      <c r="X37" s="188"/>
      <c r="Y37" s="12"/>
      <c r="Z37" s="208"/>
      <c r="AA37" s="295"/>
      <c r="AB37" s="296"/>
      <c r="AC37" s="12"/>
      <c r="AD37" s="208"/>
      <c r="AE37" s="117"/>
      <c r="AF37" s="110"/>
      <c r="AG37" s="377"/>
    </row>
    <row r="38" spans="1:33" ht="15.75" customHeight="1" thickBot="1">
      <c r="A38" s="303"/>
      <c r="B38" s="133" t="s">
        <v>117</v>
      </c>
      <c r="C38" s="297"/>
      <c r="D38" s="297"/>
      <c r="E38" s="134"/>
      <c r="F38" s="167"/>
      <c r="G38" s="135"/>
      <c r="H38" s="69"/>
      <c r="I38" s="136">
        <f t="shared" ref="I38:J38" si="13">AVERAGE(I22:I37)</f>
        <v>19.666666666666668</v>
      </c>
      <c r="J38" s="137">
        <f t="shared" si="13"/>
        <v>1977.7777777777778</v>
      </c>
      <c r="K38" s="138">
        <f t="shared" ref="K38" si="14">J38/I38</f>
        <v>100.56497175141243</v>
      </c>
      <c r="L38" s="136">
        <f t="shared" ref="L38:M38" si="15">AVERAGE(L22:L37)</f>
        <v>19.666666666666668</v>
      </c>
      <c r="M38" s="137">
        <f t="shared" si="15"/>
        <v>1754.5635700360731</v>
      </c>
      <c r="N38" s="138">
        <f t="shared" ref="N38:N44" si="16">M38/L38</f>
        <v>89.215096781495234</v>
      </c>
      <c r="O38" s="139">
        <f t="shared" ref="O38:O44" si="17">L38-I38</f>
        <v>0</v>
      </c>
      <c r="P38" s="140">
        <f t="shared" ref="P38:P44" si="18">N38-K38</f>
        <v>-11.349874969917195</v>
      </c>
      <c r="Q38" s="141">
        <f t="shared" ref="Q38:Q44" si="19">N38/K38</f>
        <v>0.88713888372610428</v>
      </c>
      <c r="R38" s="308"/>
      <c r="S38" s="142">
        <f>S22</f>
        <v>0.20833333333333334</v>
      </c>
      <c r="T38" s="143">
        <f>INDEX(T22:T37,COUNTA(T22:T37))</f>
        <v>0.58410879629629631</v>
      </c>
      <c r="U38" s="144"/>
      <c r="V38" s="166"/>
      <c r="W38" s="189"/>
      <c r="X38" s="190"/>
      <c r="Y38" s="181">
        <f>SUM(Y22:Y37)</f>
        <v>0</v>
      </c>
      <c r="Z38" s="182">
        <f>SUM(Z22:Z37)</f>
        <v>0</v>
      </c>
      <c r="AA38" s="298"/>
      <c r="AB38" s="299"/>
      <c r="AC38" s="181">
        <f>SUM(AC22:AC37)</f>
        <v>12</v>
      </c>
      <c r="AD38" s="182">
        <f>SUM(AD22:AD37)</f>
        <v>0</v>
      </c>
      <c r="AE38" s="168">
        <f t="shared" ref="AE38:AE44" si="20">M38-J38</f>
        <v>-223.21420774170474</v>
      </c>
      <c r="AF38" s="141">
        <f t="shared" ref="AF38:AF44" si="21">M38/J38</f>
        <v>0.88713888372610439</v>
      </c>
      <c r="AG38" s="378"/>
    </row>
    <row r="39" spans="1:33" ht="15.75" customHeight="1">
      <c r="A39" s="311" t="s">
        <v>196</v>
      </c>
      <c r="B39" s="146" t="s">
        <v>186</v>
      </c>
      <c r="C39" s="304" t="s">
        <v>194</v>
      </c>
      <c r="D39" s="305"/>
      <c r="E39" s="147">
        <v>59.34</v>
      </c>
      <c r="F39" s="97">
        <v>1099</v>
      </c>
      <c r="G39" s="148">
        <f t="shared" ref="G39:G44" si="22">E39*F39</f>
        <v>65214.66</v>
      </c>
      <c r="H39" s="149"/>
      <c r="I39" s="150">
        <v>24</v>
      </c>
      <c r="J39" s="151">
        <v>2000</v>
      </c>
      <c r="K39" s="152">
        <f>J39/I39</f>
        <v>83.333333333333329</v>
      </c>
      <c r="L39" s="153">
        <v>24</v>
      </c>
      <c r="M39" s="151">
        <f t="shared" ref="M39:M44" si="23">F39/V39*60</f>
        <v>1772.5806451612912</v>
      </c>
      <c r="N39" s="152">
        <f t="shared" si="16"/>
        <v>73.85752688172046</v>
      </c>
      <c r="O39" s="154">
        <f t="shared" si="17"/>
        <v>0</v>
      </c>
      <c r="P39" s="155">
        <f t="shared" si="18"/>
        <v>-9.4758064516128684</v>
      </c>
      <c r="Q39" s="156">
        <f t="shared" si="19"/>
        <v>0.88629032258064555</v>
      </c>
      <c r="R39" s="306">
        <f>Q55</f>
        <v>0.88628672206512005</v>
      </c>
      <c r="S39" s="157">
        <v>0.29166666666666669</v>
      </c>
      <c r="T39" s="158">
        <v>0.3175</v>
      </c>
      <c r="U39" s="159"/>
      <c r="V39" s="160">
        <v>37.199999999999982</v>
      </c>
      <c r="W39" s="158"/>
      <c r="X39" s="169"/>
      <c r="Y39" s="12"/>
      <c r="Z39" s="208"/>
      <c r="AA39" s="309"/>
      <c r="AB39" s="310"/>
      <c r="AC39" s="12">
        <v>1</v>
      </c>
      <c r="AD39" s="208"/>
      <c r="AE39" s="115">
        <f t="shared" si="20"/>
        <v>-227.41935483870884</v>
      </c>
      <c r="AF39" s="156">
        <f t="shared" si="21"/>
        <v>0.88629032258064555</v>
      </c>
      <c r="AG39" s="290">
        <f>AF55</f>
        <v>0.88628672206512005</v>
      </c>
    </row>
    <row r="40" spans="1:33" ht="15.75" customHeight="1">
      <c r="A40" s="312"/>
      <c r="B40" s="163" t="s">
        <v>186</v>
      </c>
      <c r="C40" s="293" t="s">
        <v>188</v>
      </c>
      <c r="D40" s="294"/>
      <c r="E40" s="101">
        <v>58.67</v>
      </c>
      <c r="F40" s="102">
        <v>2444</v>
      </c>
      <c r="G40" s="103">
        <f t="shared" si="22"/>
        <v>143389.48000000001</v>
      </c>
      <c r="H40" s="26"/>
      <c r="I40" s="104">
        <v>23</v>
      </c>
      <c r="J40" s="105">
        <v>2000</v>
      </c>
      <c r="K40" s="106">
        <f t="shared" si="1"/>
        <v>86.956521739130437</v>
      </c>
      <c r="L40" s="107">
        <v>23</v>
      </c>
      <c r="M40" s="105">
        <f t="shared" si="23"/>
        <v>1776.3779527559063</v>
      </c>
      <c r="N40" s="106">
        <f t="shared" si="16"/>
        <v>77.233824032865499</v>
      </c>
      <c r="O40" s="108">
        <f t="shared" si="17"/>
        <v>0</v>
      </c>
      <c r="P40" s="109">
        <f t="shared" si="18"/>
        <v>-9.7226977062649382</v>
      </c>
      <c r="Q40" s="110">
        <f t="shared" si="19"/>
        <v>0.88818897637795324</v>
      </c>
      <c r="R40" s="307"/>
      <c r="S40" s="47">
        <v>0.32114583333333335</v>
      </c>
      <c r="T40" s="48">
        <v>0.37847222222222221</v>
      </c>
      <c r="U40" s="111">
        <v>5.2500000000000213</v>
      </c>
      <c r="V40" s="112">
        <v>82.549999999999955</v>
      </c>
      <c r="W40" s="113"/>
      <c r="X40" s="116"/>
      <c r="Y40" s="12"/>
      <c r="Z40" s="208"/>
      <c r="AA40" s="295"/>
      <c r="AB40" s="296"/>
      <c r="AC40" s="12">
        <v>2</v>
      </c>
      <c r="AD40" s="208"/>
      <c r="AE40" s="117">
        <f t="shared" si="20"/>
        <v>-223.62204724409366</v>
      </c>
      <c r="AF40" s="110">
        <f t="shared" si="21"/>
        <v>0.88818897637795313</v>
      </c>
      <c r="AG40" s="291"/>
    </row>
    <row r="41" spans="1:33" ht="15.75" customHeight="1">
      <c r="A41" s="312"/>
      <c r="B41" s="163" t="s">
        <v>186</v>
      </c>
      <c r="C41" s="293" t="s">
        <v>200</v>
      </c>
      <c r="D41" s="294"/>
      <c r="E41" s="101">
        <v>71.55</v>
      </c>
      <c r="F41" s="102">
        <v>1606</v>
      </c>
      <c r="G41" s="103">
        <f t="shared" si="22"/>
        <v>114909.29999999999</v>
      </c>
      <c r="H41" s="26"/>
      <c r="I41" s="104">
        <v>22</v>
      </c>
      <c r="J41" s="105">
        <v>2000</v>
      </c>
      <c r="K41" s="106">
        <f t="shared" si="1"/>
        <v>90.909090909090907</v>
      </c>
      <c r="L41" s="107">
        <v>22</v>
      </c>
      <c r="M41" s="105">
        <f t="shared" si="23"/>
        <v>1772.9530818767244</v>
      </c>
      <c r="N41" s="106">
        <f t="shared" si="16"/>
        <v>80.588776448942014</v>
      </c>
      <c r="O41" s="108">
        <f t="shared" si="17"/>
        <v>0</v>
      </c>
      <c r="P41" s="109">
        <f t="shared" si="18"/>
        <v>-10.320314460148893</v>
      </c>
      <c r="Q41" s="110">
        <f t="shared" si="19"/>
        <v>0.88647654093836215</v>
      </c>
      <c r="R41" s="307"/>
      <c r="S41" s="47">
        <v>0.38194444444444442</v>
      </c>
      <c r="T41" s="48">
        <v>0.41968749999999999</v>
      </c>
      <c r="U41" s="111">
        <v>4.9999999999999822</v>
      </c>
      <c r="V41" s="112">
        <v>54.350000000000023</v>
      </c>
      <c r="W41" s="113"/>
      <c r="X41" s="116"/>
      <c r="Y41" s="12"/>
      <c r="Z41" s="208"/>
      <c r="AA41" s="295"/>
      <c r="AB41" s="296"/>
      <c r="AC41" s="12">
        <v>1</v>
      </c>
      <c r="AD41" s="208"/>
      <c r="AE41" s="117">
        <f t="shared" si="20"/>
        <v>-227.04691812327565</v>
      </c>
      <c r="AF41" s="110">
        <f t="shared" si="21"/>
        <v>0.88647654093836215</v>
      </c>
      <c r="AG41" s="291"/>
    </row>
    <row r="42" spans="1:33" ht="15.75" customHeight="1">
      <c r="A42" s="312"/>
      <c r="B42" s="163" t="s">
        <v>186</v>
      </c>
      <c r="C42" s="293" t="s">
        <v>193</v>
      </c>
      <c r="D42" s="294"/>
      <c r="E42" s="101">
        <v>64.97</v>
      </c>
      <c r="F42" s="102">
        <v>606</v>
      </c>
      <c r="G42" s="103">
        <f t="shared" si="22"/>
        <v>39371.82</v>
      </c>
      <c r="H42" s="26"/>
      <c r="I42" s="104">
        <v>20</v>
      </c>
      <c r="J42" s="105">
        <v>2000</v>
      </c>
      <c r="K42" s="106">
        <f t="shared" si="1"/>
        <v>100</v>
      </c>
      <c r="L42" s="107">
        <v>20</v>
      </c>
      <c r="M42" s="105">
        <f t="shared" si="23"/>
        <v>1772.2177091795259</v>
      </c>
      <c r="N42" s="106">
        <f t="shared" si="16"/>
        <v>88.610885458976298</v>
      </c>
      <c r="O42" s="108">
        <f t="shared" si="17"/>
        <v>0</v>
      </c>
      <c r="P42" s="109">
        <f t="shared" si="18"/>
        <v>-11.389114541023702</v>
      </c>
      <c r="Q42" s="110">
        <f t="shared" si="19"/>
        <v>0.88610885458976296</v>
      </c>
      <c r="R42" s="307"/>
      <c r="S42" s="47">
        <v>0.42325231481481479</v>
      </c>
      <c r="T42" s="48">
        <v>0.4375</v>
      </c>
      <c r="U42" s="111">
        <v>5.1333333333333098</v>
      </c>
      <c r="V42" s="112">
        <v>20.516666666666701</v>
      </c>
      <c r="W42" s="113"/>
      <c r="X42" s="116"/>
      <c r="Y42" s="12"/>
      <c r="Z42" s="208"/>
      <c r="AA42" s="295"/>
      <c r="AB42" s="296"/>
      <c r="AC42" s="12">
        <v>1</v>
      </c>
      <c r="AD42" s="208"/>
      <c r="AE42" s="117">
        <f t="shared" si="20"/>
        <v>-227.78229082047415</v>
      </c>
      <c r="AF42" s="110">
        <f t="shared" si="21"/>
        <v>0.88610885458976296</v>
      </c>
      <c r="AG42" s="291"/>
    </row>
    <row r="43" spans="1:33" ht="15.75" customHeight="1">
      <c r="A43" s="312"/>
      <c r="B43" s="163" t="s">
        <v>186</v>
      </c>
      <c r="C43" s="293" t="s">
        <v>198</v>
      </c>
      <c r="D43" s="294"/>
      <c r="E43" s="101">
        <v>59.54</v>
      </c>
      <c r="F43" s="102">
        <v>2148</v>
      </c>
      <c r="G43" s="103">
        <f t="shared" si="22"/>
        <v>127891.92</v>
      </c>
      <c r="H43" s="13"/>
      <c r="I43" s="104">
        <v>23</v>
      </c>
      <c r="J43" s="105">
        <v>2000</v>
      </c>
      <c r="K43" s="106">
        <f t="shared" si="1"/>
        <v>86.956521739130437</v>
      </c>
      <c r="L43" s="118">
        <v>23</v>
      </c>
      <c r="M43" s="105">
        <f t="shared" si="23"/>
        <v>1769.9244678416119</v>
      </c>
      <c r="N43" s="106">
        <f t="shared" si="16"/>
        <v>76.953237732243991</v>
      </c>
      <c r="O43" s="108">
        <f t="shared" si="17"/>
        <v>0</v>
      </c>
      <c r="P43" s="109">
        <f t="shared" si="18"/>
        <v>-10.003284006886446</v>
      </c>
      <c r="Q43" s="110">
        <f t="shared" si="19"/>
        <v>0.88496223392080586</v>
      </c>
      <c r="R43" s="307"/>
      <c r="S43" s="47">
        <v>0.44109953703703703</v>
      </c>
      <c r="T43" s="48">
        <v>0.49166666666666664</v>
      </c>
      <c r="U43" s="111">
        <v>5.1833333333333176</v>
      </c>
      <c r="V43" s="112">
        <v>72.816666666666649</v>
      </c>
      <c r="W43" s="113">
        <v>0.49166666666666664</v>
      </c>
      <c r="X43" s="116">
        <v>0.53125</v>
      </c>
      <c r="Y43" s="12"/>
      <c r="Z43" s="208"/>
      <c r="AA43" s="295"/>
      <c r="AB43" s="296"/>
      <c r="AC43" s="12">
        <v>1</v>
      </c>
      <c r="AD43" s="208"/>
      <c r="AE43" s="117">
        <f t="shared" si="20"/>
        <v>-230.07553215838811</v>
      </c>
      <c r="AF43" s="110">
        <f t="shared" si="21"/>
        <v>0.88496223392080597</v>
      </c>
      <c r="AG43" s="291"/>
    </row>
    <row r="44" spans="1:33" ht="15.75" customHeight="1">
      <c r="A44" s="312"/>
      <c r="B44" s="163" t="s">
        <v>186</v>
      </c>
      <c r="C44" s="293" t="s">
        <v>199</v>
      </c>
      <c r="D44" s="294"/>
      <c r="E44" s="101">
        <v>53.76</v>
      </c>
      <c r="F44" s="102">
        <v>2693</v>
      </c>
      <c r="G44" s="121">
        <f t="shared" si="22"/>
        <v>144775.67999999999</v>
      </c>
      <c r="H44" s="122"/>
      <c r="I44" s="104">
        <v>20</v>
      </c>
      <c r="J44" s="105">
        <v>2000</v>
      </c>
      <c r="K44" s="106">
        <f t="shared" si="1"/>
        <v>100</v>
      </c>
      <c r="L44" s="107">
        <v>20</v>
      </c>
      <c r="M44" s="105">
        <f t="shared" si="23"/>
        <v>1771.386807966381</v>
      </c>
      <c r="N44" s="106">
        <f t="shared" si="16"/>
        <v>88.569340398319042</v>
      </c>
      <c r="O44" s="108">
        <f t="shared" si="17"/>
        <v>0</v>
      </c>
      <c r="P44" s="109">
        <f t="shared" si="18"/>
        <v>-11.430659601680958</v>
      </c>
      <c r="Q44" s="110">
        <f t="shared" si="19"/>
        <v>0.88569340398319041</v>
      </c>
      <c r="R44" s="307"/>
      <c r="S44" s="47">
        <v>0.53125</v>
      </c>
      <c r="T44" s="48">
        <v>0.59459490740740739</v>
      </c>
      <c r="U44" s="111">
        <v>57.000000000000036</v>
      </c>
      <c r="V44" s="112">
        <v>91.21666666666664</v>
      </c>
      <c r="W44" s="113"/>
      <c r="X44" s="116"/>
      <c r="Y44" s="12"/>
      <c r="Z44" s="208"/>
      <c r="AA44" s="295"/>
      <c r="AB44" s="296"/>
      <c r="AC44" s="12">
        <v>2</v>
      </c>
      <c r="AD44" s="208"/>
      <c r="AE44" s="117">
        <f t="shared" si="20"/>
        <v>-228.61319203361904</v>
      </c>
      <c r="AF44" s="110">
        <f t="shared" si="21"/>
        <v>0.88569340398319052</v>
      </c>
      <c r="AG44" s="291"/>
    </row>
    <row r="45" spans="1:33" ht="15.75" customHeight="1">
      <c r="A45" s="312"/>
      <c r="B45" s="163"/>
      <c r="C45" s="293"/>
      <c r="D45" s="294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307"/>
      <c r="S45" s="119"/>
      <c r="T45" s="120"/>
      <c r="U45" s="111"/>
      <c r="V45" s="112"/>
      <c r="W45" s="120"/>
      <c r="X45" s="191"/>
      <c r="Y45" s="12"/>
      <c r="Z45" s="208"/>
      <c r="AA45" s="295"/>
      <c r="AB45" s="296"/>
      <c r="AC45" s="12"/>
      <c r="AD45" s="208"/>
      <c r="AE45" s="117"/>
      <c r="AF45" s="110"/>
      <c r="AG45" s="291"/>
    </row>
    <row r="46" spans="1:33" ht="15.75" customHeight="1">
      <c r="A46" s="312"/>
      <c r="B46" s="163"/>
      <c r="C46" s="293"/>
      <c r="D46" s="294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07"/>
      <c r="S46" s="119"/>
      <c r="T46" s="120"/>
      <c r="U46" s="111"/>
      <c r="V46" s="112"/>
      <c r="W46" s="120"/>
      <c r="X46" s="191"/>
      <c r="Y46" s="12"/>
      <c r="Z46" s="208"/>
      <c r="AA46" s="295"/>
      <c r="AB46" s="296"/>
      <c r="AC46" s="12"/>
      <c r="AD46" s="208"/>
      <c r="AE46" s="117"/>
      <c r="AF46" s="110"/>
      <c r="AG46" s="291"/>
    </row>
    <row r="47" spans="1:33" ht="15.75" customHeight="1">
      <c r="A47" s="312"/>
      <c r="B47" s="163"/>
      <c r="C47" s="293"/>
      <c r="D47" s="294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07"/>
      <c r="S47" s="119"/>
      <c r="T47" s="120"/>
      <c r="U47" s="111"/>
      <c r="V47" s="112"/>
      <c r="W47" s="120"/>
      <c r="X47" s="191"/>
      <c r="Y47" s="12"/>
      <c r="Z47" s="208"/>
      <c r="AA47" s="295"/>
      <c r="AB47" s="296"/>
      <c r="AC47" s="12"/>
      <c r="AD47" s="208"/>
      <c r="AE47" s="117"/>
      <c r="AF47" s="110"/>
      <c r="AG47" s="291"/>
    </row>
    <row r="48" spans="1:33" ht="15.75" customHeight="1">
      <c r="A48" s="312"/>
      <c r="B48" s="163"/>
      <c r="C48" s="293"/>
      <c r="D48" s="294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07"/>
      <c r="S48" s="119"/>
      <c r="T48" s="120"/>
      <c r="U48" s="111"/>
      <c r="V48" s="112"/>
      <c r="W48" s="120"/>
      <c r="X48" s="191"/>
      <c r="Y48" s="12"/>
      <c r="Z48" s="208"/>
      <c r="AA48" s="295"/>
      <c r="AB48" s="296"/>
      <c r="AC48" s="12"/>
      <c r="AD48" s="208"/>
      <c r="AE48" s="117"/>
      <c r="AF48" s="110"/>
      <c r="AG48" s="291"/>
    </row>
    <row r="49" spans="1:33" ht="15.75" customHeight="1">
      <c r="A49" s="312"/>
      <c r="B49" s="163"/>
      <c r="C49" s="293"/>
      <c r="D49" s="294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07"/>
      <c r="S49" s="119"/>
      <c r="T49" s="120"/>
      <c r="U49" s="111"/>
      <c r="V49" s="112"/>
      <c r="W49" s="120"/>
      <c r="X49" s="191"/>
      <c r="Y49" s="12"/>
      <c r="Z49" s="208"/>
      <c r="AA49" s="295"/>
      <c r="AB49" s="296"/>
      <c r="AC49" s="12"/>
      <c r="AD49" s="208"/>
      <c r="AE49" s="117"/>
      <c r="AF49" s="110"/>
      <c r="AG49" s="291"/>
    </row>
    <row r="50" spans="1:33" ht="15.75" customHeight="1">
      <c r="A50" s="312"/>
      <c r="B50" s="163"/>
      <c r="C50" s="293"/>
      <c r="D50" s="294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07"/>
      <c r="S50" s="119"/>
      <c r="T50" s="120"/>
      <c r="U50" s="111"/>
      <c r="V50" s="112"/>
      <c r="W50" s="120"/>
      <c r="X50" s="191"/>
      <c r="Y50" s="12"/>
      <c r="Z50" s="208"/>
      <c r="AA50" s="295"/>
      <c r="AB50" s="296"/>
      <c r="AC50" s="12"/>
      <c r="AD50" s="208"/>
      <c r="AE50" s="117"/>
      <c r="AF50" s="110"/>
      <c r="AG50" s="291"/>
    </row>
    <row r="51" spans="1:33" ht="15.75" customHeight="1">
      <c r="A51" s="312"/>
      <c r="B51" s="163"/>
      <c r="C51" s="293"/>
      <c r="D51" s="294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07"/>
      <c r="S51" s="119"/>
      <c r="T51" s="120"/>
      <c r="U51" s="111"/>
      <c r="V51" s="112"/>
      <c r="W51" s="120"/>
      <c r="X51" s="191"/>
      <c r="Y51" s="12"/>
      <c r="Z51" s="208"/>
      <c r="AA51" s="295"/>
      <c r="AB51" s="296"/>
      <c r="AC51" s="12"/>
      <c r="AD51" s="208"/>
      <c r="AE51" s="117"/>
      <c r="AF51" s="110"/>
      <c r="AG51" s="291"/>
    </row>
    <row r="52" spans="1:33" ht="15.75" customHeight="1">
      <c r="A52" s="312"/>
      <c r="B52" s="163"/>
      <c r="C52" s="293"/>
      <c r="D52" s="294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07"/>
      <c r="S52" s="119"/>
      <c r="T52" s="120"/>
      <c r="U52" s="111"/>
      <c r="V52" s="112"/>
      <c r="W52" s="120"/>
      <c r="X52" s="191"/>
      <c r="Y52" s="12"/>
      <c r="Z52" s="208"/>
      <c r="AA52" s="295"/>
      <c r="AB52" s="296"/>
      <c r="AC52" s="12"/>
      <c r="AD52" s="208"/>
      <c r="AE52" s="117"/>
      <c r="AF52" s="110"/>
      <c r="AG52" s="291"/>
    </row>
    <row r="53" spans="1:33" ht="15.75" customHeight="1">
      <c r="A53" s="312"/>
      <c r="B53" s="163"/>
      <c r="C53" s="293"/>
      <c r="D53" s="294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07"/>
      <c r="S53" s="119"/>
      <c r="T53" s="120"/>
      <c r="U53" s="111"/>
      <c r="V53" s="112"/>
      <c r="W53" s="120"/>
      <c r="X53" s="191"/>
      <c r="Y53" s="12"/>
      <c r="Z53" s="208"/>
      <c r="AA53" s="295"/>
      <c r="AB53" s="296"/>
      <c r="AC53" s="12"/>
      <c r="AD53" s="208"/>
      <c r="AE53" s="117"/>
      <c r="AF53" s="110"/>
      <c r="AG53" s="291"/>
    </row>
    <row r="54" spans="1:33" ht="15.75" customHeight="1">
      <c r="A54" s="312"/>
      <c r="B54" s="163"/>
      <c r="C54" s="293"/>
      <c r="D54" s="294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07"/>
      <c r="S54" s="119"/>
      <c r="T54" s="120"/>
      <c r="U54" s="130"/>
      <c r="V54" s="131"/>
      <c r="W54" s="126"/>
      <c r="X54" s="127"/>
      <c r="Y54" s="12"/>
      <c r="Z54" s="208"/>
      <c r="AA54" s="295"/>
      <c r="AB54" s="296"/>
      <c r="AC54" s="12"/>
      <c r="AD54" s="208"/>
      <c r="AE54" s="165"/>
      <c r="AF54" s="125"/>
      <c r="AG54" s="291"/>
    </row>
    <row r="55" spans="1:33" ht="15.75" customHeight="1" thickBot="1">
      <c r="A55" s="313"/>
      <c r="B55" s="133" t="s">
        <v>117</v>
      </c>
      <c r="C55" s="297"/>
      <c r="D55" s="297"/>
      <c r="E55" s="134"/>
      <c r="F55" s="167"/>
      <c r="G55" s="135"/>
      <c r="H55" s="69"/>
      <c r="I55" s="136">
        <f t="shared" ref="I55:J55" si="24">AVERAGE(I39:I54)</f>
        <v>22</v>
      </c>
      <c r="J55" s="137">
        <f t="shared" si="24"/>
        <v>2000</v>
      </c>
      <c r="K55" s="138">
        <f t="shared" ref="K55" si="25">J55/I55</f>
        <v>90.909090909090907</v>
      </c>
      <c r="L55" s="136">
        <f t="shared" ref="L55:M55" si="26">AVERAGE(L39:L54)</f>
        <v>22</v>
      </c>
      <c r="M55" s="137">
        <f t="shared" si="26"/>
        <v>1772.5734441302402</v>
      </c>
      <c r="N55" s="138">
        <f>M55/L55</f>
        <v>80.571520187738187</v>
      </c>
      <c r="O55" s="139">
        <f>L55-I55</f>
        <v>0</v>
      </c>
      <c r="P55" s="140">
        <f>N55-K55</f>
        <v>-10.337570721352719</v>
      </c>
      <c r="Q55" s="141">
        <f>N55/K55</f>
        <v>0.88628672206512005</v>
      </c>
      <c r="R55" s="308"/>
      <c r="S55" s="142">
        <f>S39</f>
        <v>0.29166666666666669</v>
      </c>
      <c r="T55" s="143">
        <f>INDEX(T39:T54,COUNTA(T39:T54))</f>
        <v>0.59459490740740739</v>
      </c>
      <c r="U55" s="144"/>
      <c r="V55" s="166"/>
      <c r="W55" s="167"/>
      <c r="X55" s="138"/>
      <c r="Y55" s="181">
        <f>SUM(Y39:Y54)</f>
        <v>0</v>
      </c>
      <c r="Z55" s="182">
        <f>SUM(Z39:Z54)</f>
        <v>0</v>
      </c>
      <c r="AA55" s="298"/>
      <c r="AB55" s="299"/>
      <c r="AC55" s="181">
        <f>SUM(AC39:AC54)</f>
        <v>8</v>
      </c>
      <c r="AD55" s="194">
        <f>SUM(AD39:AD54)</f>
        <v>0</v>
      </c>
      <c r="AE55" s="168">
        <f>M55-J55</f>
        <v>-227.4265558697598</v>
      </c>
      <c r="AF55" s="141">
        <f>M55/J55</f>
        <v>0.88628672206512005</v>
      </c>
      <c r="AG55" s="292"/>
    </row>
    <row r="56" spans="1:33" ht="15.75" customHeight="1">
      <c r="A56" s="300" t="s">
        <v>118</v>
      </c>
      <c r="B56" s="146" t="s">
        <v>180</v>
      </c>
      <c r="C56" s="304" t="s">
        <v>207</v>
      </c>
      <c r="D56" s="305"/>
      <c r="E56" s="147">
        <v>21.74</v>
      </c>
      <c r="F56" s="97">
        <v>773</v>
      </c>
      <c r="G56" s="148">
        <f t="shared" ref="G56" si="27">E56*F56</f>
        <v>16805.02</v>
      </c>
      <c r="H56" s="149"/>
      <c r="I56" s="150">
        <v>6</v>
      </c>
      <c r="J56" s="151">
        <v>3600</v>
      </c>
      <c r="K56" s="152">
        <f>J56/I56</f>
        <v>600</v>
      </c>
      <c r="L56" s="153">
        <v>6</v>
      </c>
      <c r="M56" s="151">
        <f>F56/V56*60</f>
        <v>3258.5480093676906</v>
      </c>
      <c r="N56" s="152">
        <f>M56/L56</f>
        <v>543.0913348946151</v>
      </c>
      <c r="O56" s="154">
        <f>L56-I56</f>
        <v>0</v>
      </c>
      <c r="P56" s="155">
        <f>N56-K56</f>
        <v>-56.908665105384898</v>
      </c>
      <c r="Q56" s="156">
        <f>N56/K56</f>
        <v>0.90515222482435853</v>
      </c>
      <c r="R56" s="306">
        <f>Q72</f>
        <v>0.90515222482435853</v>
      </c>
      <c r="S56" s="157">
        <v>0.33958333333333335</v>
      </c>
      <c r="T56" s="158">
        <v>0.34946759259259258</v>
      </c>
      <c r="U56" s="159"/>
      <c r="V56" s="160">
        <v>14.233333333333293</v>
      </c>
      <c r="W56" s="161"/>
      <c r="X56" s="162"/>
      <c r="Y56" s="12"/>
      <c r="Z56" s="208"/>
      <c r="AA56" s="309"/>
      <c r="AB56" s="310"/>
      <c r="AC56" s="12">
        <v>1</v>
      </c>
      <c r="AD56" s="208"/>
      <c r="AE56" s="115">
        <f>M56-J56</f>
        <v>-341.45199063230939</v>
      </c>
      <c r="AF56" s="156">
        <f>M56/J56</f>
        <v>0.90515222482435853</v>
      </c>
      <c r="AG56" s="290">
        <f>AF72</f>
        <v>0.90515222482435853</v>
      </c>
    </row>
    <row r="57" spans="1:33" ht="15.75" customHeight="1">
      <c r="A57" s="301"/>
      <c r="B57" s="100"/>
      <c r="C57" s="293"/>
      <c r="D57" s="294"/>
      <c r="E57" s="101"/>
      <c r="F57" s="102"/>
      <c r="G57" s="103"/>
      <c r="H57" s="26"/>
      <c r="I57" s="104"/>
      <c r="J57" s="105"/>
      <c r="K57" s="106"/>
      <c r="L57" s="107"/>
      <c r="M57" s="105"/>
      <c r="N57" s="106"/>
      <c r="O57" s="108"/>
      <c r="P57" s="109"/>
      <c r="Q57" s="110"/>
      <c r="R57" s="307"/>
      <c r="S57" s="47"/>
      <c r="T57" s="48"/>
      <c r="U57" s="111"/>
      <c r="V57" s="112"/>
      <c r="W57" s="113"/>
      <c r="X57" s="116"/>
      <c r="Y57" s="12"/>
      <c r="Z57" s="208"/>
      <c r="AA57" s="295"/>
      <c r="AB57" s="296"/>
      <c r="AC57" s="12"/>
      <c r="AD57" s="208"/>
      <c r="AE57" s="117"/>
      <c r="AF57" s="110"/>
      <c r="AG57" s="291"/>
    </row>
    <row r="58" spans="1:33" ht="15.75" customHeight="1">
      <c r="A58" s="301"/>
      <c r="B58" s="100"/>
      <c r="C58" s="293"/>
      <c r="D58" s="294"/>
      <c r="E58" s="101"/>
      <c r="F58" s="102"/>
      <c r="G58" s="103"/>
      <c r="H58" s="26"/>
      <c r="I58" s="104"/>
      <c r="J58" s="105"/>
      <c r="K58" s="106"/>
      <c r="L58" s="107"/>
      <c r="M58" s="105"/>
      <c r="N58" s="106"/>
      <c r="O58" s="108"/>
      <c r="P58" s="109"/>
      <c r="Q58" s="110"/>
      <c r="R58" s="307"/>
      <c r="S58" s="47"/>
      <c r="T58" s="48"/>
      <c r="U58" s="111"/>
      <c r="V58" s="112"/>
      <c r="W58" s="113"/>
      <c r="X58" s="116"/>
      <c r="Y58" s="12"/>
      <c r="Z58" s="208"/>
      <c r="AA58" s="295"/>
      <c r="AB58" s="296"/>
      <c r="AC58" s="12"/>
      <c r="AD58" s="208"/>
      <c r="AE58" s="117"/>
      <c r="AF58" s="110"/>
      <c r="AG58" s="291"/>
    </row>
    <row r="59" spans="1:33" ht="15.75" customHeight="1">
      <c r="A59" s="301"/>
      <c r="B59" s="100"/>
      <c r="C59" s="293"/>
      <c r="D59" s="294"/>
      <c r="E59" s="101"/>
      <c r="F59" s="102"/>
      <c r="G59" s="103"/>
      <c r="H59" s="26"/>
      <c r="I59" s="104"/>
      <c r="J59" s="105"/>
      <c r="K59" s="106"/>
      <c r="L59" s="107"/>
      <c r="M59" s="105"/>
      <c r="N59" s="106"/>
      <c r="O59" s="108"/>
      <c r="P59" s="109"/>
      <c r="Q59" s="110"/>
      <c r="R59" s="307"/>
      <c r="S59" s="47"/>
      <c r="T59" s="48"/>
      <c r="U59" s="111"/>
      <c r="V59" s="112"/>
      <c r="W59" s="113"/>
      <c r="X59" s="116"/>
      <c r="Y59" s="12"/>
      <c r="Z59" s="208"/>
      <c r="AA59" s="295"/>
      <c r="AB59" s="296"/>
      <c r="AC59" s="12"/>
      <c r="AD59" s="208"/>
      <c r="AE59" s="117"/>
      <c r="AF59" s="110"/>
      <c r="AG59" s="291"/>
    </row>
    <row r="60" spans="1:33" ht="15.75" customHeight="1">
      <c r="A60" s="302"/>
      <c r="B60" s="100"/>
      <c r="C60" s="293"/>
      <c r="D60" s="294"/>
      <c r="E60" s="101"/>
      <c r="F60" s="102"/>
      <c r="G60" s="103"/>
      <c r="H60" s="13"/>
      <c r="I60" s="104"/>
      <c r="J60" s="105"/>
      <c r="K60" s="106"/>
      <c r="L60" s="118"/>
      <c r="M60" s="105"/>
      <c r="N60" s="106"/>
      <c r="O60" s="108"/>
      <c r="P60" s="109"/>
      <c r="Q60" s="110"/>
      <c r="R60" s="307"/>
      <c r="S60" s="47"/>
      <c r="T60" s="48"/>
      <c r="U60" s="111"/>
      <c r="V60" s="112"/>
      <c r="W60" s="113"/>
      <c r="X60" s="116"/>
      <c r="Y60" s="12"/>
      <c r="Z60" s="208"/>
      <c r="AA60" s="295"/>
      <c r="AB60" s="296"/>
      <c r="AC60" s="12"/>
      <c r="AD60" s="208"/>
      <c r="AE60" s="117"/>
      <c r="AF60" s="110"/>
      <c r="AG60" s="291"/>
    </row>
    <row r="61" spans="1:33" ht="15.75" customHeight="1">
      <c r="A61" s="302"/>
      <c r="B61" s="100"/>
      <c r="C61" s="293"/>
      <c r="D61" s="294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307"/>
      <c r="S61" s="47"/>
      <c r="T61" s="48"/>
      <c r="U61" s="111"/>
      <c r="V61" s="112"/>
      <c r="W61" s="113"/>
      <c r="X61" s="116"/>
      <c r="Y61" s="12"/>
      <c r="Z61" s="208"/>
      <c r="AA61" s="295"/>
      <c r="AB61" s="296"/>
      <c r="AC61" s="12"/>
      <c r="AD61" s="208"/>
      <c r="AE61" s="117"/>
      <c r="AF61" s="110"/>
      <c r="AG61" s="291"/>
    </row>
    <row r="62" spans="1:33" ht="15.75" customHeight="1">
      <c r="A62" s="302"/>
      <c r="B62" s="100"/>
      <c r="C62" s="293"/>
      <c r="D62" s="294"/>
      <c r="E62" s="101"/>
      <c r="F62" s="102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307"/>
      <c r="S62" s="47"/>
      <c r="T62" s="48"/>
      <c r="U62" s="111"/>
      <c r="V62" s="112"/>
      <c r="W62" s="113"/>
      <c r="X62" s="116"/>
      <c r="Y62" s="12"/>
      <c r="Z62" s="208"/>
      <c r="AA62" s="295"/>
      <c r="AB62" s="296"/>
      <c r="AC62" s="12"/>
      <c r="AD62" s="208"/>
      <c r="AE62" s="117"/>
      <c r="AF62" s="110"/>
      <c r="AG62" s="291"/>
    </row>
    <row r="63" spans="1:33" ht="15.75" customHeight="1">
      <c r="A63" s="302"/>
      <c r="B63" s="100"/>
      <c r="C63" s="293"/>
      <c r="D63" s="294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07"/>
      <c r="S63" s="47"/>
      <c r="T63" s="48"/>
      <c r="U63" s="111"/>
      <c r="V63" s="112"/>
      <c r="W63" s="113"/>
      <c r="X63" s="116"/>
      <c r="Y63" s="12"/>
      <c r="Z63" s="208"/>
      <c r="AA63" s="295"/>
      <c r="AB63" s="296"/>
      <c r="AC63" s="12"/>
      <c r="AD63" s="208"/>
      <c r="AE63" s="117"/>
      <c r="AF63" s="110"/>
      <c r="AG63" s="291"/>
    </row>
    <row r="64" spans="1:33" ht="15.75" customHeight="1">
      <c r="A64" s="302"/>
      <c r="B64" s="100"/>
      <c r="C64" s="293"/>
      <c r="D64" s="294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07"/>
      <c r="S64" s="47"/>
      <c r="T64" s="48"/>
      <c r="U64" s="111"/>
      <c r="V64" s="112"/>
      <c r="W64" s="113"/>
      <c r="X64" s="127"/>
      <c r="Y64" s="12"/>
      <c r="Z64" s="208"/>
      <c r="AA64" s="295"/>
      <c r="AB64" s="296"/>
      <c r="AC64" s="12"/>
      <c r="AD64" s="208"/>
      <c r="AE64" s="117"/>
      <c r="AF64" s="110"/>
      <c r="AG64" s="291"/>
    </row>
    <row r="65" spans="1:33" ht="15.75" customHeight="1">
      <c r="A65" s="302"/>
      <c r="B65" s="100"/>
      <c r="C65" s="293"/>
      <c r="D65" s="294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07"/>
      <c r="S65" s="47"/>
      <c r="T65" s="48"/>
      <c r="U65" s="111"/>
      <c r="V65" s="112"/>
      <c r="W65" s="113"/>
      <c r="X65" s="127"/>
      <c r="Y65" s="12"/>
      <c r="Z65" s="208"/>
      <c r="AA65" s="295"/>
      <c r="AB65" s="296"/>
      <c r="AC65" s="12"/>
      <c r="AD65" s="208"/>
      <c r="AE65" s="117"/>
      <c r="AF65" s="110"/>
      <c r="AG65" s="291"/>
    </row>
    <row r="66" spans="1:33" ht="15.75" customHeight="1">
      <c r="A66" s="302"/>
      <c r="B66" s="100"/>
      <c r="C66" s="293"/>
      <c r="D66" s="294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07"/>
      <c r="S66" s="47"/>
      <c r="T66" s="48"/>
      <c r="U66" s="111"/>
      <c r="V66" s="112"/>
      <c r="W66" s="113"/>
      <c r="X66" s="127"/>
      <c r="Y66" s="12"/>
      <c r="Z66" s="208"/>
      <c r="AA66" s="295"/>
      <c r="AB66" s="296"/>
      <c r="AC66" s="12"/>
      <c r="AD66" s="208"/>
      <c r="AE66" s="117"/>
      <c r="AF66" s="110"/>
      <c r="AG66" s="291"/>
    </row>
    <row r="67" spans="1:33" ht="15.75" customHeight="1">
      <c r="A67" s="302"/>
      <c r="B67" s="100"/>
      <c r="C67" s="293"/>
      <c r="D67" s="294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07"/>
      <c r="S67" s="47"/>
      <c r="T67" s="48"/>
      <c r="U67" s="111"/>
      <c r="V67" s="112"/>
      <c r="W67" s="113"/>
      <c r="X67" s="127"/>
      <c r="Y67" s="12"/>
      <c r="Z67" s="208"/>
      <c r="AA67" s="295"/>
      <c r="AB67" s="296"/>
      <c r="AC67" s="12"/>
      <c r="AD67" s="208"/>
      <c r="AE67" s="117"/>
      <c r="AF67" s="110"/>
      <c r="AG67" s="291"/>
    </row>
    <row r="68" spans="1:33" ht="15.75" customHeight="1">
      <c r="A68" s="302"/>
      <c r="B68" s="100"/>
      <c r="C68" s="293"/>
      <c r="D68" s="294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07"/>
      <c r="S68" s="47"/>
      <c r="T68" s="48"/>
      <c r="U68" s="111"/>
      <c r="V68" s="112"/>
      <c r="W68" s="113"/>
      <c r="X68" s="127"/>
      <c r="Y68" s="12"/>
      <c r="Z68" s="208"/>
      <c r="AA68" s="295"/>
      <c r="AB68" s="296"/>
      <c r="AC68" s="12"/>
      <c r="AD68" s="208"/>
      <c r="AE68" s="117"/>
      <c r="AF68" s="110"/>
      <c r="AG68" s="291"/>
    </row>
    <row r="69" spans="1:33" ht="15.75" customHeight="1">
      <c r="A69" s="302"/>
      <c r="B69" s="100"/>
      <c r="C69" s="293"/>
      <c r="D69" s="294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07"/>
      <c r="S69" s="47"/>
      <c r="T69" s="48"/>
      <c r="U69" s="111"/>
      <c r="V69" s="112"/>
      <c r="W69" s="113"/>
      <c r="X69" s="127"/>
      <c r="Y69" s="12"/>
      <c r="Z69" s="208"/>
      <c r="AA69" s="295"/>
      <c r="AB69" s="296"/>
      <c r="AC69" s="12"/>
      <c r="AD69" s="208"/>
      <c r="AE69" s="117"/>
      <c r="AF69" s="110"/>
      <c r="AG69" s="291"/>
    </row>
    <row r="70" spans="1:33" ht="15.75" customHeight="1">
      <c r="A70" s="302"/>
      <c r="B70" s="100"/>
      <c r="C70" s="293"/>
      <c r="D70" s="294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07"/>
      <c r="S70" s="47"/>
      <c r="T70" s="48"/>
      <c r="U70" s="111"/>
      <c r="V70" s="112"/>
      <c r="W70" s="113"/>
      <c r="X70" s="127"/>
      <c r="Y70" s="12"/>
      <c r="Z70" s="208"/>
      <c r="AA70" s="295"/>
      <c r="AB70" s="296"/>
      <c r="AC70" s="12"/>
      <c r="AD70" s="208"/>
      <c r="AE70" s="117"/>
      <c r="AF70" s="110"/>
      <c r="AG70" s="291"/>
    </row>
    <row r="71" spans="1:33" ht="15.75" customHeight="1">
      <c r="A71" s="302"/>
      <c r="B71" s="163"/>
      <c r="C71" s="293"/>
      <c r="D71" s="294"/>
      <c r="E71" s="164"/>
      <c r="F71" s="128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07"/>
      <c r="S71" s="119"/>
      <c r="T71" s="120"/>
      <c r="U71" s="130"/>
      <c r="V71" s="131"/>
      <c r="W71" s="126"/>
      <c r="X71" s="127"/>
      <c r="Y71" s="12"/>
      <c r="Z71" s="208"/>
      <c r="AA71" s="295"/>
      <c r="AB71" s="296"/>
      <c r="AC71" s="12"/>
      <c r="AD71" s="208"/>
      <c r="AE71" s="165"/>
      <c r="AF71" s="125"/>
      <c r="AG71" s="291"/>
    </row>
    <row r="72" spans="1:33" ht="15.75" customHeight="1" thickBot="1">
      <c r="A72" s="303"/>
      <c r="B72" s="133" t="s">
        <v>117</v>
      </c>
      <c r="C72" s="297"/>
      <c r="D72" s="297"/>
      <c r="E72" s="134"/>
      <c r="F72" s="167"/>
      <c r="G72" s="135"/>
      <c r="H72" s="69"/>
      <c r="I72" s="136">
        <f t="shared" ref="I72:J72" si="28">AVERAGE(I56:I71)</f>
        <v>6</v>
      </c>
      <c r="J72" s="137">
        <f t="shared" si="28"/>
        <v>3600</v>
      </c>
      <c r="K72" s="138">
        <f t="shared" ref="K72" si="29">J72/I72</f>
        <v>600</v>
      </c>
      <c r="L72" s="136">
        <f t="shared" ref="L72:M72" si="30">AVERAGE(L56:L71)</f>
        <v>6</v>
      </c>
      <c r="M72" s="137">
        <f t="shared" si="30"/>
        <v>3258.5480093676906</v>
      </c>
      <c r="N72" s="138">
        <f>M72/L72</f>
        <v>543.0913348946151</v>
      </c>
      <c r="O72" s="139">
        <f>L72-I72</f>
        <v>0</v>
      </c>
      <c r="P72" s="140">
        <f>N72-K72</f>
        <v>-56.908665105384898</v>
      </c>
      <c r="Q72" s="141">
        <f>N72/K72</f>
        <v>0.90515222482435853</v>
      </c>
      <c r="R72" s="308"/>
      <c r="S72" s="142">
        <f>S56</f>
        <v>0.33958333333333335</v>
      </c>
      <c r="T72" s="143">
        <f>INDEX(T56:T71,COUNTA(T56:T71))</f>
        <v>0.34946759259259258</v>
      </c>
      <c r="U72" s="144"/>
      <c r="V72" s="166"/>
      <c r="W72" s="167"/>
      <c r="X72" s="138"/>
      <c r="Y72" s="181">
        <f>SUM(Y56:Y71)</f>
        <v>0</v>
      </c>
      <c r="Z72" s="182">
        <f>SUM(Z56:Z71)</f>
        <v>0</v>
      </c>
      <c r="AA72" s="298"/>
      <c r="AB72" s="299"/>
      <c r="AC72" s="181">
        <f>SUM(AC56:AC71)</f>
        <v>1</v>
      </c>
      <c r="AD72" s="194">
        <f>SUM(AD56:AD71)</f>
        <v>0</v>
      </c>
      <c r="AE72" s="168">
        <f>M72-J72</f>
        <v>-341.45199063230939</v>
      </c>
      <c r="AF72" s="141">
        <f>M72/J72</f>
        <v>0.90515222482435853</v>
      </c>
      <c r="AG72" s="292"/>
    </row>
    <row r="73" spans="1:33" ht="15.75" customHeight="1">
      <c r="A73" s="311" t="s">
        <v>215</v>
      </c>
      <c r="B73" s="146" t="s">
        <v>184</v>
      </c>
      <c r="C73" s="304" t="s">
        <v>209</v>
      </c>
      <c r="D73" s="305"/>
      <c r="E73" s="147">
        <v>44.3</v>
      </c>
      <c r="F73" s="97">
        <v>651</v>
      </c>
      <c r="G73" s="148">
        <f t="shared" ref="G73:G76" si="31">E73*F73</f>
        <v>28839.3</v>
      </c>
      <c r="H73" s="149"/>
      <c r="I73" s="150">
        <v>17</v>
      </c>
      <c r="J73" s="151">
        <v>2000</v>
      </c>
      <c r="K73" s="152">
        <f>J73/I73</f>
        <v>117.64705882352941</v>
      </c>
      <c r="L73" s="153">
        <v>17</v>
      </c>
      <c r="M73" s="151">
        <f>F73/V73*60</f>
        <v>1774.1105223315774</v>
      </c>
      <c r="N73" s="152">
        <f>M73/L73</f>
        <v>104.35944249009279</v>
      </c>
      <c r="O73" s="154">
        <f>L73-I73</f>
        <v>0</v>
      </c>
      <c r="P73" s="155">
        <f>N73-K73</f>
        <v>-13.287616333436617</v>
      </c>
      <c r="Q73" s="156">
        <f>N73/K73</f>
        <v>0.8870552611657887</v>
      </c>
      <c r="R73" s="306">
        <f>Q89</f>
        <v>0.88617355596945968</v>
      </c>
      <c r="S73" s="157">
        <v>0.70833333333333337</v>
      </c>
      <c r="T73" s="158">
        <v>0.72362268518518513</v>
      </c>
      <c r="U73" s="159"/>
      <c r="V73" s="160">
        <v>22.016666666666538</v>
      </c>
      <c r="W73" s="158"/>
      <c r="X73" s="169"/>
      <c r="Y73" s="206"/>
      <c r="Z73" s="207"/>
      <c r="AA73" s="309"/>
      <c r="AB73" s="310"/>
      <c r="AC73" s="206">
        <v>1</v>
      </c>
      <c r="AD73" s="207"/>
      <c r="AE73" s="115">
        <f>M73-J73</f>
        <v>-225.88947766842261</v>
      </c>
      <c r="AF73" s="156">
        <f>M73/J73</f>
        <v>0.8870552611657887</v>
      </c>
      <c r="AG73" s="290">
        <f>AF89</f>
        <v>0.88617355596945979</v>
      </c>
    </row>
    <row r="74" spans="1:33" ht="15.75" customHeight="1">
      <c r="A74" s="312"/>
      <c r="B74" s="163" t="s">
        <v>184</v>
      </c>
      <c r="C74" s="293" t="s">
        <v>218</v>
      </c>
      <c r="D74" s="294"/>
      <c r="E74" s="101">
        <v>58.17</v>
      </c>
      <c r="F74" s="102">
        <v>2880</v>
      </c>
      <c r="G74" s="103">
        <f t="shared" si="31"/>
        <v>167529.60000000001</v>
      </c>
      <c r="H74" s="26"/>
      <c r="I74" s="104">
        <v>19</v>
      </c>
      <c r="J74" s="105">
        <v>1800</v>
      </c>
      <c r="K74" s="106">
        <f t="shared" ref="K74:K76" si="32">J74/I74</f>
        <v>94.736842105263165</v>
      </c>
      <c r="L74" s="107">
        <v>19</v>
      </c>
      <c r="M74" s="105">
        <f>F74/V74*60</f>
        <v>1597.5346687211081</v>
      </c>
      <c r="N74" s="106">
        <f>M74/L74</f>
        <v>84.080772037953054</v>
      </c>
      <c r="O74" s="108">
        <f>L74-I74</f>
        <v>0</v>
      </c>
      <c r="P74" s="109">
        <f>N74-K74</f>
        <v>-10.656070067310111</v>
      </c>
      <c r="Q74" s="110">
        <f>N74/K74</f>
        <v>0.88751926040061546</v>
      </c>
      <c r="R74" s="307"/>
      <c r="S74" s="47">
        <v>0.7270833333333333</v>
      </c>
      <c r="T74" s="48">
        <v>0.80219907407407409</v>
      </c>
      <c r="U74" s="111">
        <v>4.9833333333333663</v>
      </c>
      <c r="V74" s="112">
        <v>108.16666666666674</v>
      </c>
      <c r="W74" s="113"/>
      <c r="X74" s="116"/>
      <c r="Y74" s="12"/>
      <c r="Z74" s="208"/>
      <c r="AA74" s="295"/>
      <c r="AB74" s="296"/>
      <c r="AC74" s="12">
        <v>2</v>
      </c>
      <c r="AD74" s="208"/>
      <c r="AE74" s="117">
        <f>M74-J74</f>
        <v>-202.46533127889188</v>
      </c>
      <c r="AF74" s="110">
        <f>M74/J74</f>
        <v>0.88751926040061557</v>
      </c>
      <c r="AG74" s="291"/>
    </row>
    <row r="75" spans="1:33" ht="15.75" customHeight="1">
      <c r="A75" s="312"/>
      <c r="B75" s="163" t="s">
        <v>184</v>
      </c>
      <c r="C75" s="293" t="s">
        <v>210</v>
      </c>
      <c r="D75" s="294"/>
      <c r="E75" s="101">
        <v>50.67</v>
      </c>
      <c r="F75" s="102">
        <v>508</v>
      </c>
      <c r="G75" s="103">
        <f t="shared" si="31"/>
        <v>25740.36</v>
      </c>
      <c r="H75" s="26"/>
      <c r="I75" s="104">
        <v>20</v>
      </c>
      <c r="J75" s="105">
        <v>2000</v>
      </c>
      <c r="K75" s="106">
        <f t="shared" si="32"/>
        <v>100</v>
      </c>
      <c r="L75" s="107">
        <v>20</v>
      </c>
      <c r="M75" s="105">
        <f>F75/V75*60</f>
        <v>1770.3775411422957</v>
      </c>
      <c r="N75" s="106">
        <f>M75/L75</f>
        <v>88.518877057114793</v>
      </c>
      <c r="O75" s="108">
        <f>L75-I75</f>
        <v>0</v>
      </c>
      <c r="P75" s="109">
        <f>N75-K75</f>
        <v>-11.481122942885207</v>
      </c>
      <c r="Q75" s="110">
        <f>N75/K75</f>
        <v>0.88518877057114798</v>
      </c>
      <c r="R75" s="307"/>
      <c r="S75" s="47">
        <v>0.80555555555555547</v>
      </c>
      <c r="T75" s="48">
        <v>0.81751157407407404</v>
      </c>
      <c r="U75" s="111">
        <v>4.8333333333331829</v>
      </c>
      <c r="V75" s="112">
        <v>17.216666666666747</v>
      </c>
      <c r="W75" s="113"/>
      <c r="X75" s="116"/>
      <c r="Y75" s="12"/>
      <c r="Z75" s="208"/>
      <c r="AA75" s="295"/>
      <c r="AB75" s="296"/>
      <c r="AC75" s="12">
        <v>1</v>
      </c>
      <c r="AD75" s="208"/>
      <c r="AE75" s="117">
        <f>M75-J75</f>
        <v>-229.62245885770426</v>
      </c>
      <c r="AF75" s="110">
        <f>M75/J75</f>
        <v>0.88518877057114786</v>
      </c>
      <c r="AG75" s="291"/>
    </row>
    <row r="76" spans="1:33" ht="15.75" customHeight="1">
      <c r="A76" s="312"/>
      <c r="B76" s="163" t="s">
        <v>184</v>
      </c>
      <c r="C76" s="293" t="s">
        <v>211</v>
      </c>
      <c r="D76" s="294"/>
      <c r="E76" s="101">
        <v>57.3</v>
      </c>
      <c r="F76" s="102">
        <v>1126</v>
      </c>
      <c r="G76" s="103">
        <f t="shared" si="31"/>
        <v>64519.799999999996</v>
      </c>
      <c r="H76" s="26"/>
      <c r="I76" s="104">
        <v>21</v>
      </c>
      <c r="J76" s="105">
        <v>2000</v>
      </c>
      <c r="K76" s="106">
        <f t="shared" si="32"/>
        <v>95.238095238095241</v>
      </c>
      <c r="L76" s="107">
        <v>21</v>
      </c>
      <c r="M76" s="105">
        <f>F76/V76*60</f>
        <v>1770.1310043668047</v>
      </c>
      <c r="N76" s="106">
        <f>M76/L76</f>
        <v>84.291952588895469</v>
      </c>
      <c r="O76" s="108">
        <f>L76-I76</f>
        <v>0</v>
      </c>
      <c r="P76" s="109">
        <f>N76-K76</f>
        <v>-10.946142649199771</v>
      </c>
      <c r="Q76" s="110">
        <f>N76/K76</f>
        <v>0.88506550218340241</v>
      </c>
      <c r="R76" s="307"/>
      <c r="S76" s="47">
        <v>0.82083333333333319</v>
      </c>
      <c r="T76" s="48">
        <v>0.84733796296296293</v>
      </c>
      <c r="U76" s="111">
        <v>4.7833333333331751</v>
      </c>
      <c r="V76" s="112">
        <v>38.166666666666828</v>
      </c>
      <c r="W76" s="113"/>
      <c r="X76" s="116"/>
      <c r="Y76" s="12"/>
      <c r="Z76" s="208"/>
      <c r="AA76" s="295"/>
      <c r="AB76" s="296"/>
      <c r="AC76" s="12">
        <v>1</v>
      </c>
      <c r="AD76" s="208"/>
      <c r="AE76" s="117">
        <f>M76-J76</f>
        <v>-229.86899563319525</v>
      </c>
      <c r="AF76" s="110">
        <f>M76/J76</f>
        <v>0.88506550218340241</v>
      </c>
      <c r="AG76" s="291"/>
    </row>
    <row r="77" spans="1:33" ht="15.75" customHeight="1">
      <c r="A77" s="312"/>
      <c r="B77" s="163"/>
      <c r="C77" s="293"/>
      <c r="D77" s="294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307"/>
      <c r="S77" s="47"/>
      <c r="T77" s="48"/>
      <c r="U77" s="111"/>
      <c r="V77" s="112"/>
      <c r="W77" s="113"/>
      <c r="X77" s="116"/>
      <c r="Y77" s="12"/>
      <c r="Z77" s="208"/>
      <c r="AA77" s="295"/>
      <c r="AB77" s="296"/>
      <c r="AC77" s="12"/>
      <c r="AD77" s="208"/>
      <c r="AE77" s="117"/>
      <c r="AF77" s="110"/>
      <c r="AG77" s="291"/>
    </row>
    <row r="78" spans="1:33" ht="15.75" customHeight="1">
      <c r="A78" s="312"/>
      <c r="B78" s="163"/>
      <c r="C78" s="293"/>
      <c r="D78" s="294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07"/>
      <c r="S78" s="47"/>
      <c r="T78" s="48"/>
      <c r="U78" s="111"/>
      <c r="V78" s="112"/>
      <c r="W78" s="113"/>
      <c r="X78" s="116"/>
      <c r="Y78" s="12"/>
      <c r="Z78" s="208"/>
      <c r="AA78" s="295"/>
      <c r="AB78" s="296"/>
      <c r="AC78" s="12"/>
      <c r="AD78" s="208"/>
      <c r="AE78" s="117"/>
      <c r="AF78" s="110"/>
      <c r="AG78" s="291"/>
    </row>
    <row r="79" spans="1:33" ht="15.75" customHeight="1">
      <c r="A79" s="312"/>
      <c r="B79" s="163"/>
      <c r="C79" s="293"/>
      <c r="D79" s="294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307"/>
      <c r="S79" s="119"/>
      <c r="T79" s="120"/>
      <c r="U79" s="111"/>
      <c r="V79" s="112"/>
      <c r="W79" s="120"/>
      <c r="X79" s="191"/>
      <c r="Y79" s="12"/>
      <c r="Z79" s="208"/>
      <c r="AA79" s="295"/>
      <c r="AB79" s="296"/>
      <c r="AC79" s="12"/>
      <c r="AD79" s="208"/>
      <c r="AE79" s="117"/>
      <c r="AF79" s="110"/>
      <c r="AG79" s="291"/>
    </row>
    <row r="80" spans="1:33" ht="15.75" customHeight="1">
      <c r="A80" s="312"/>
      <c r="B80" s="163"/>
      <c r="C80" s="293"/>
      <c r="D80" s="294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07"/>
      <c r="S80" s="119"/>
      <c r="T80" s="120"/>
      <c r="U80" s="111"/>
      <c r="V80" s="112"/>
      <c r="W80" s="120"/>
      <c r="X80" s="191"/>
      <c r="Y80" s="12"/>
      <c r="Z80" s="208"/>
      <c r="AA80" s="295"/>
      <c r="AB80" s="296"/>
      <c r="AC80" s="12"/>
      <c r="AD80" s="208"/>
      <c r="AE80" s="117"/>
      <c r="AF80" s="110"/>
      <c r="AG80" s="291"/>
    </row>
    <row r="81" spans="1:33" ht="15.75" customHeight="1">
      <c r="A81" s="312"/>
      <c r="B81" s="163"/>
      <c r="C81" s="293"/>
      <c r="D81" s="294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07"/>
      <c r="S81" s="119"/>
      <c r="T81" s="120"/>
      <c r="U81" s="111"/>
      <c r="V81" s="112"/>
      <c r="W81" s="120"/>
      <c r="X81" s="191"/>
      <c r="Y81" s="12"/>
      <c r="Z81" s="208"/>
      <c r="AA81" s="295"/>
      <c r="AB81" s="296"/>
      <c r="AC81" s="12"/>
      <c r="AD81" s="208"/>
      <c r="AE81" s="117"/>
      <c r="AF81" s="110"/>
      <c r="AG81" s="291"/>
    </row>
    <row r="82" spans="1:33" ht="15.75" customHeight="1">
      <c r="A82" s="312"/>
      <c r="B82" s="163"/>
      <c r="C82" s="293"/>
      <c r="D82" s="294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07"/>
      <c r="S82" s="119"/>
      <c r="T82" s="120"/>
      <c r="U82" s="111"/>
      <c r="V82" s="112"/>
      <c r="W82" s="120"/>
      <c r="X82" s="191"/>
      <c r="Y82" s="12"/>
      <c r="Z82" s="208"/>
      <c r="AA82" s="295"/>
      <c r="AB82" s="296"/>
      <c r="AC82" s="12"/>
      <c r="AD82" s="208"/>
      <c r="AE82" s="117"/>
      <c r="AF82" s="110"/>
      <c r="AG82" s="291"/>
    </row>
    <row r="83" spans="1:33" ht="15.75" customHeight="1">
      <c r="A83" s="312"/>
      <c r="B83" s="163"/>
      <c r="C83" s="293"/>
      <c r="D83" s="294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07"/>
      <c r="S83" s="119"/>
      <c r="T83" s="120"/>
      <c r="U83" s="111"/>
      <c r="V83" s="112"/>
      <c r="W83" s="120"/>
      <c r="X83" s="191"/>
      <c r="Y83" s="12"/>
      <c r="Z83" s="208"/>
      <c r="AA83" s="295"/>
      <c r="AB83" s="296"/>
      <c r="AC83" s="12"/>
      <c r="AD83" s="208"/>
      <c r="AE83" s="117"/>
      <c r="AF83" s="110"/>
      <c r="AG83" s="291"/>
    </row>
    <row r="84" spans="1:33" ht="15.75" customHeight="1">
      <c r="A84" s="312"/>
      <c r="B84" s="163"/>
      <c r="C84" s="293"/>
      <c r="D84" s="294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07"/>
      <c r="S84" s="119"/>
      <c r="T84" s="120"/>
      <c r="U84" s="111"/>
      <c r="V84" s="112"/>
      <c r="W84" s="120"/>
      <c r="X84" s="191"/>
      <c r="Y84" s="12"/>
      <c r="Z84" s="208"/>
      <c r="AA84" s="295"/>
      <c r="AB84" s="296"/>
      <c r="AC84" s="12"/>
      <c r="AD84" s="208"/>
      <c r="AE84" s="117"/>
      <c r="AF84" s="110"/>
      <c r="AG84" s="291"/>
    </row>
    <row r="85" spans="1:33" ht="15.75" customHeight="1">
      <c r="A85" s="312"/>
      <c r="B85" s="163"/>
      <c r="C85" s="293"/>
      <c r="D85" s="294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07"/>
      <c r="S85" s="119"/>
      <c r="T85" s="120"/>
      <c r="U85" s="111"/>
      <c r="V85" s="112"/>
      <c r="W85" s="120"/>
      <c r="X85" s="191"/>
      <c r="Y85" s="12"/>
      <c r="Z85" s="208"/>
      <c r="AA85" s="295"/>
      <c r="AB85" s="296"/>
      <c r="AC85" s="12"/>
      <c r="AD85" s="208"/>
      <c r="AE85" s="117"/>
      <c r="AF85" s="110"/>
      <c r="AG85" s="291"/>
    </row>
    <row r="86" spans="1:33" ht="15.75" customHeight="1">
      <c r="A86" s="312"/>
      <c r="B86" s="163"/>
      <c r="C86" s="293"/>
      <c r="D86" s="294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07"/>
      <c r="S86" s="119"/>
      <c r="T86" s="120"/>
      <c r="U86" s="111"/>
      <c r="V86" s="112"/>
      <c r="W86" s="120"/>
      <c r="X86" s="191"/>
      <c r="Y86" s="12"/>
      <c r="Z86" s="208"/>
      <c r="AA86" s="295"/>
      <c r="AB86" s="296"/>
      <c r="AC86" s="12"/>
      <c r="AD86" s="208"/>
      <c r="AE86" s="117"/>
      <c r="AF86" s="110"/>
      <c r="AG86" s="291"/>
    </row>
    <row r="87" spans="1:33" ht="15.75" customHeight="1">
      <c r="A87" s="312"/>
      <c r="B87" s="163"/>
      <c r="C87" s="293"/>
      <c r="D87" s="294"/>
      <c r="E87" s="101"/>
      <c r="F87" s="128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07"/>
      <c r="S87" s="119"/>
      <c r="T87" s="120"/>
      <c r="U87" s="111"/>
      <c r="V87" s="112"/>
      <c r="W87" s="120"/>
      <c r="X87" s="191"/>
      <c r="Y87" s="12"/>
      <c r="Z87" s="208"/>
      <c r="AA87" s="295"/>
      <c r="AB87" s="296"/>
      <c r="AC87" s="12"/>
      <c r="AD87" s="208"/>
      <c r="AE87" s="117"/>
      <c r="AF87" s="110"/>
      <c r="AG87" s="291"/>
    </row>
    <row r="88" spans="1:33" ht="15.75" customHeight="1">
      <c r="A88" s="312"/>
      <c r="B88" s="163"/>
      <c r="C88" s="293"/>
      <c r="D88" s="294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07"/>
      <c r="S88" s="119"/>
      <c r="T88" s="120"/>
      <c r="U88" s="130"/>
      <c r="V88" s="131"/>
      <c r="W88" s="126"/>
      <c r="X88" s="127"/>
      <c r="Y88" s="12"/>
      <c r="Z88" s="208"/>
      <c r="AA88" s="295"/>
      <c r="AB88" s="296"/>
      <c r="AC88" s="12"/>
      <c r="AD88" s="208"/>
      <c r="AE88" s="165"/>
      <c r="AF88" s="125"/>
      <c r="AG88" s="291"/>
    </row>
    <row r="89" spans="1:33" ht="15.75" customHeight="1" thickBot="1">
      <c r="A89" s="313"/>
      <c r="B89" s="133" t="s">
        <v>117</v>
      </c>
      <c r="C89" s="297"/>
      <c r="D89" s="297"/>
      <c r="E89" s="134"/>
      <c r="F89" s="167"/>
      <c r="G89" s="135"/>
      <c r="H89" s="69"/>
      <c r="I89" s="136">
        <f t="shared" ref="I89:J89" si="33">AVERAGE(I73:I88)</f>
        <v>19.25</v>
      </c>
      <c r="J89" s="137">
        <f t="shared" si="33"/>
        <v>1950</v>
      </c>
      <c r="K89" s="138">
        <f t="shared" ref="K89" si="34">J89/I89</f>
        <v>101.2987012987013</v>
      </c>
      <c r="L89" s="136">
        <f t="shared" ref="L89:M89" si="35">AVERAGE(L73:L88)</f>
        <v>19.25</v>
      </c>
      <c r="M89" s="137">
        <f t="shared" si="35"/>
        <v>1728.0384341404465</v>
      </c>
      <c r="N89" s="138">
        <f>M89/L89</f>
        <v>89.768230344958255</v>
      </c>
      <c r="O89" s="139">
        <f>L89-I89</f>
        <v>0</v>
      </c>
      <c r="P89" s="140">
        <f>N89-K89</f>
        <v>-11.530470953743048</v>
      </c>
      <c r="Q89" s="141">
        <f>N89/K89</f>
        <v>0.88617355596945968</v>
      </c>
      <c r="R89" s="308"/>
      <c r="S89" s="142">
        <f>S73</f>
        <v>0.70833333333333337</v>
      </c>
      <c r="T89" s="143">
        <f>INDEX(T73:T88,COUNTA(T73:T88))</f>
        <v>0.84733796296296293</v>
      </c>
      <c r="U89" s="144"/>
      <c r="V89" s="166"/>
      <c r="W89" s="167"/>
      <c r="X89" s="138"/>
      <c r="Y89" s="181">
        <f t="shared" ref="Y89:Z89" si="36">SUM(Y73:Y88)</f>
        <v>0</v>
      </c>
      <c r="Z89" s="182">
        <f t="shared" si="36"/>
        <v>0</v>
      </c>
      <c r="AA89" s="298"/>
      <c r="AB89" s="299"/>
      <c r="AC89" s="181">
        <f t="shared" ref="AC89:AD89" si="37">SUM(AC73:AC88)</f>
        <v>5</v>
      </c>
      <c r="AD89" s="182">
        <f t="shared" si="37"/>
        <v>0</v>
      </c>
      <c r="AE89" s="168">
        <f>M89-J89</f>
        <v>-221.9615658595535</v>
      </c>
      <c r="AF89" s="141">
        <f>M89/J89</f>
        <v>0.88617355596945979</v>
      </c>
      <c r="AG89" s="292"/>
    </row>
    <row r="90" spans="1:33" ht="15.75" customHeight="1">
      <c r="A90" s="300" t="s">
        <v>229</v>
      </c>
      <c r="B90" s="146" t="s">
        <v>184</v>
      </c>
      <c r="C90" s="304" t="s">
        <v>212</v>
      </c>
      <c r="D90" s="305"/>
      <c r="E90" s="147">
        <v>56.79</v>
      </c>
      <c r="F90" s="97">
        <v>1767</v>
      </c>
      <c r="G90" s="148">
        <f t="shared" ref="G90:G93" si="38">E90*F90</f>
        <v>100347.93</v>
      </c>
      <c r="H90" s="149"/>
      <c r="I90" s="150">
        <v>23</v>
      </c>
      <c r="J90" s="151">
        <v>2000</v>
      </c>
      <c r="K90" s="152">
        <f>J90/I90</f>
        <v>86.956521739130437</v>
      </c>
      <c r="L90" s="153">
        <v>23</v>
      </c>
      <c r="M90" s="151">
        <f>F90/V90*60</f>
        <v>1771.9220055710316</v>
      </c>
      <c r="N90" s="152">
        <f>M90/L90</f>
        <v>77.040087198740508</v>
      </c>
      <c r="O90" s="154">
        <f>L90-I90</f>
        <v>0</v>
      </c>
      <c r="P90" s="155">
        <f>N90-K90</f>
        <v>-9.916434540389929</v>
      </c>
      <c r="Q90" s="156">
        <f>N90/K90</f>
        <v>0.88596100278551582</v>
      </c>
      <c r="R90" s="306">
        <f>Q106</f>
        <v>0.88566151097252832</v>
      </c>
      <c r="S90" s="157">
        <v>0.70844907407407409</v>
      </c>
      <c r="T90" s="158">
        <v>0.75</v>
      </c>
      <c r="U90" s="159"/>
      <c r="V90" s="160">
        <v>59.833333333333307</v>
      </c>
      <c r="W90" s="158"/>
      <c r="X90" s="169"/>
      <c r="Y90" s="206"/>
      <c r="Z90" s="207"/>
      <c r="AA90" s="309"/>
      <c r="AB90" s="310"/>
      <c r="AC90" s="206">
        <v>1</v>
      </c>
      <c r="AD90" s="207"/>
      <c r="AE90" s="115">
        <f>M90-J90</f>
        <v>-228.0779944289684</v>
      </c>
      <c r="AF90" s="156">
        <f>M90/J90</f>
        <v>0.88596100278551582</v>
      </c>
      <c r="AG90" s="290">
        <f>AF106</f>
        <v>0.88566151097252832</v>
      </c>
    </row>
    <row r="91" spans="1:33" ht="15.75" customHeight="1">
      <c r="A91" s="301"/>
      <c r="B91" s="163" t="s">
        <v>184</v>
      </c>
      <c r="C91" s="293" t="s">
        <v>213</v>
      </c>
      <c r="D91" s="294"/>
      <c r="E91" s="101">
        <v>56.87</v>
      </c>
      <c r="F91" s="102">
        <v>1256</v>
      </c>
      <c r="G91" s="103">
        <f t="shared" si="38"/>
        <v>71428.72</v>
      </c>
      <c r="H91" s="26"/>
      <c r="I91" s="104">
        <v>23</v>
      </c>
      <c r="J91" s="105">
        <v>2000</v>
      </c>
      <c r="K91" s="106">
        <f t="shared" ref="K91:K93" si="39">J91/I91</f>
        <v>86.956521739130437</v>
      </c>
      <c r="L91" s="107">
        <v>23</v>
      </c>
      <c r="M91" s="105">
        <f>F91/V91*60</f>
        <v>1772.4813798510372</v>
      </c>
      <c r="N91" s="106">
        <f>M91/L91</f>
        <v>77.06440781961031</v>
      </c>
      <c r="O91" s="108">
        <f>L91-I91</f>
        <v>0</v>
      </c>
      <c r="P91" s="109">
        <f>N91-K91</f>
        <v>-9.8921139195201278</v>
      </c>
      <c r="Q91" s="110">
        <f>N91/K91</f>
        <v>0.88624068992551852</v>
      </c>
      <c r="R91" s="307"/>
      <c r="S91" s="47">
        <v>0.75380787037037034</v>
      </c>
      <c r="T91" s="48">
        <v>0.78333333333333333</v>
      </c>
      <c r="U91" s="111">
        <v>5.4833333333332845</v>
      </c>
      <c r="V91" s="112">
        <v>42.516666666666708</v>
      </c>
      <c r="W91" s="113"/>
      <c r="X91" s="116"/>
      <c r="Y91" s="12"/>
      <c r="Z91" s="208"/>
      <c r="AA91" s="295"/>
      <c r="AB91" s="296"/>
      <c r="AC91" s="12">
        <v>1</v>
      </c>
      <c r="AD91" s="208"/>
      <c r="AE91" s="117">
        <f>M91-J91</f>
        <v>-227.51862014896278</v>
      </c>
      <c r="AF91" s="110">
        <f>M91/J91</f>
        <v>0.88624068992551863</v>
      </c>
      <c r="AG91" s="291"/>
    </row>
    <row r="92" spans="1:33" ht="15.75" customHeight="1">
      <c r="A92" s="301"/>
      <c r="B92" s="163" t="s">
        <v>184</v>
      </c>
      <c r="C92" s="293" t="s">
        <v>214</v>
      </c>
      <c r="D92" s="294"/>
      <c r="E92" s="101">
        <v>47.6</v>
      </c>
      <c r="F92" s="102">
        <v>1580</v>
      </c>
      <c r="G92" s="103">
        <f t="shared" si="38"/>
        <v>75208</v>
      </c>
      <c r="H92" s="26"/>
      <c r="I92" s="104">
        <v>23</v>
      </c>
      <c r="J92" s="105">
        <v>2000</v>
      </c>
      <c r="K92" s="106">
        <f t="shared" si="39"/>
        <v>86.956521739130437</v>
      </c>
      <c r="L92" s="107">
        <v>23</v>
      </c>
      <c r="M92" s="105">
        <f>F92/V92*60</f>
        <v>1768.6567164179135</v>
      </c>
      <c r="N92" s="106">
        <f>M92/L92</f>
        <v>76.89811810512667</v>
      </c>
      <c r="O92" s="108">
        <f>L92-I92</f>
        <v>0</v>
      </c>
      <c r="P92" s="109">
        <f>N92-K92</f>
        <v>-10.058403634003767</v>
      </c>
      <c r="Q92" s="110">
        <f>N92/K92</f>
        <v>0.88432835820895672</v>
      </c>
      <c r="R92" s="307"/>
      <c r="S92" s="47">
        <v>0.78708333333333336</v>
      </c>
      <c r="T92" s="48">
        <v>0.82430555555555551</v>
      </c>
      <c r="U92" s="111">
        <v>5.4000000000000448</v>
      </c>
      <c r="V92" s="112">
        <v>53.599999999999909</v>
      </c>
      <c r="W92" s="113"/>
      <c r="X92" s="116"/>
      <c r="Y92" s="12"/>
      <c r="Z92" s="208"/>
      <c r="AA92" s="295"/>
      <c r="AB92" s="296"/>
      <c r="AC92" s="12">
        <v>1</v>
      </c>
      <c r="AD92" s="208"/>
      <c r="AE92" s="117">
        <f>M92-J92</f>
        <v>-231.34328358208654</v>
      </c>
      <c r="AF92" s="110">
        <f>M92/J92</f>
        <v>0.88432835820895672</v>
      </c>
      <c r="AG92" s="291"/>
    </row>
    <row r="93" spans="1:33" ht="15.75" customHeight="1">
      <c r="A93" s="301"/>
      <c r="B93" s="163" t="s">
        <v>184</v>
      </c>
      <c r="C93" s="293" t="s">
        <v>216</v>
      </c>
      <c r="D93" s="294"/>
      <c r="E93" s="101">
        <v>54.09</v>
      </c>
      <c r="F93" s="102">
        <v>2521</v>
      </c>
      <c r="G93" s="103">
        <f t="shared" si="38"/>
        <v>136360.89000000001</v>
      </c>
      <c r="H93" s="26"/>
      <c r="I93" s="104">
        <v>19</v>
      </c>
      <c r="J93" s="105">
        <v>2000</v>
      </c>
      <c r="K93" s="106">
        <f t="shared" si="39"/>
        <v>105.26315789473684</v>
      </c>
      <c r="L93" s="107">
        <v>19</v>
      </c>
      <c r="M93" s="105">
        <f>F93/V93*60</f>
        <v>1772.2319859402444</v>
      </c>
      <c r="N93" s="106">
        <f>M93/L93</f>
        <v>93.275367681065489</v>
      </c>
      <c r="O93" s="108">
        <f>L93-I93</f>
        <v>0</v>
      </c>
      <c r="P93" s="109">
        <f>N93-K93</f>
        <v>-11.987790213671346</v>
      </c>
      <c r="Q93" s="110">
        <f>N93/K93</f>
        <v>0.88611599297012222</v>
      </c>
      <c r="R93" s="307"/>
      <c r="S93" s="47">
        <v>0.82777777777777772</v>
      </c>
      <c r="T93" s="48">
        <v>0.88704861111111111</v>
      </c>
      <c r="U93" s="111">
        <v>4.9999999999999822</v>
      </c>
      <c r="V93" s="112">
        <v>85.35000000000008</v>
      </c>
      <c r="W93" s="113"/>
      <c r="X93" s="116"/>
      <c r="Y93" s="12"/>
      <c r="Z93" s="208"/>
      <c r="AA93" s="295"/>
      <c r="AB93" s="296"/>
      <c r="AC93" s="12">
        <v>3</v>
      </c>
      <c r="AD93" s="208"/>
      <c r="AE93" s="117">
        <f>M93-J93</f>
        <v>-227.76801405975561</v>
      </c>
      <c r="AF93" s="110">
        <f>M93/J93</f>
        <v>0.88611599297012222</v>
      </c>
      <c r="AG93" s="291"/>
    </row>
    <row r="94" spans="1:33" ht="15.75" customHeight="1">
      <c r="A94" s="302"/>
      <c r="B94" s="163"/>
      <c r="C94" s="293"/>
      <c r="D94" s="294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307"/>
      <c r="S94" s="47"/>
      <c r="T94" s="48"/>
      <c r="U94" s="111"/>
      <c r="V94" s="112"/>
      <c r="W94" s="113"/>
      <c r="X94" s="116"/>
      <c r="Y94" s="12"/>
      <c r="Z94" s="208"/>
      <c r="AA94" s="295"/>
      <c r="AB94" s="296"/>
      <c r="AC94" s="12"/>
      <c r="AD94" s="208"/>
      <c r="AE94" s="117"/>
      <c r="AF94" s="110"/>
      <c r="AG94" s="291"/>
    </row>
    <row r="95" spans="1:33" ht="15.75" customHeight="1">
      <c r="A95" s="302"/>
      <c r="B95" s="163"/>
      <c r="C95" s="293"/>
      <c r="D95" s="294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07"/>
      <c r="S95" s="47"/>
      <c r="T95" s="48"/>
      <c r="U95" s="111"/>
      <c r="V95" s="112"/>
      <c r="W95" s="113"/>
      <c r="X95" s="116"/>
      <c r="Y95" s="12"/>
      <c r="Z95" s="208"/>
      <c r="AA95" s="295"/>
      <c r="AB95" s="296"/>
      <c r="AC95" s="12"/>
      <c r="AD95" s="208"/>
      <c r="AE95" s="117"/>
      <c r="AF95" s="110"/>
      <c r="AG95" s="291"/>
    </row>
    <row r="96" spans="1:33" ht="15.75" customHeight="1">
      <c r="A96" s="302"/>
      <c r="B96" s="163"/>
      <c r="C96" s="293"/>
      <c r="D96" s="294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307"/>
      <c r="S96" s="119"/>
      <c r="T96" s="120"/>
      <c r="U96" s="111"/>
      <c r="V96" s="112"/>
      <c r="W96" s="120"/>
      <c r="X96" s="191"/>
      <c r="Y96" s="12"/>
      <c r="Z96" s="208"/>
      <c r="AA96" s="295"/>
      <c r="AB96" s="296"/>
      <c r="AC96" s="12"/>
      <c r="AD96" s="208"/>
      <c r="AE96" s="117"/>
      <c r="AF96" s="110"/>
      <c r="AG96" s="291"/>
    </row>
    <row r="97" spans="1:33" ht="15.75" customHeight="1">
      <c r="A97" s="302"/>
      <c r="B97" s="163"/>
      <c r="C97" s="293"/>
      <c r="D97" s="294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07"/>
      <c r="S97" s="119"/>
      <c r="T97" s="120"/>
      <c r="U97" s="111"/>
      <c r="V97" s="112"/>
      <c r="W97" s="120"/>
      <c r="X97" s="191"/>
      <c r="Y97" s="12"/>
      <c r="Z97" s="208"/>
      <c r="AA97" s="295"/>
      <c r="AB97" s="296"/>
      <c r="AC97" s="12"/>
      <c r="AD97" s="208"/>
      <c r="AE97" s="117"/>
      <c r="AF97" s="110"/>
      <c r="AG97" s="291"/>
    </row>
    <row r="98" spans="1:33" ht="15.75" customHeight="1">
      <c r="A98" s="302"/>
      <c r="B98" s="163"/>
      <c r="C98" s="293"/>
      <c r="D98" s="294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07"/>
      <c r="S98" s="119"/>
      <c r="T98" s="120"/>
      <c r="U98" s="111"/>
      <c r="V98" s="112"/>
      <c r="W98" s="120"/>
      <c r="X98" s="191"/>
      <c r="Y98" s="12"/>
      <c r="Z98" s="208"/>
      <c r="AA98" s="295"/>
      <c r="AB98" s="296"/>
      <c r="AC98" s="12"/>
      <c r="AD98" s="208"/>
      <c r="AE98" s="117"/>
      <c r="AF98" s="110"/>
      <c r="AG98" s="291"/>
    </row>
    <row r="99" spans="1:33" ht="15.75" customHeight="1">
      <c r="A99" s="302"/>
      <c r="B99" s="163"/>
      <c r="C99" s="293"/>
      <c r="D99" s="294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07"/>
      <c r="S99" s="119"/>
      <c r="T99" s="120"/>
      <c r="U99" s="111"/>
      <c r="V99" s="112"/>
      <c r="W99" s="120"/>
      <c r="X99" s="191"/>
      <c r="Y99" s="12"/>
      <c r="Z99" s="208"/>
      <c r="AA99" s="295"/>
      <c r="AB99" s="296"/>
      <c r="AC99" s="12"/>
      <c r="AD99" s="208"/>
      <c r="AE99" s="117"/>
      <c r="AF99" s="110"/>
      <c r="AG99" s="291"/>
    </row>
    <row r="100" spans="1:33" ht="15.75" customHeight="1">
      <c r="A100" s="302"/>
      <c r="B100" s="163"/>
      <c r="C100" s="293"/>
      <c r="D100" s="294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07"/>
      <c r="S100" s="119"/>
      <c r="T100" s="120"/>
      <c r="U100" s="111"/>
      <c r="V100" s="112"/>
      <c r="W100" s="120"/>
      <c r="X100" s="191"/>
      <c r="Y100" s="12"/>
      <c r="Z100" s="208"/>
      <c r="AA100" s="295"/>
      <c r="AB100" s="296"/>
      <c r="AC100" s="12"/>
      <c r="AD100" s="208"/>
      <c r="AE100" s="117"/>
      <c r="AF100" s="110"/>
      <c r="AG100" s="291"/>
    </row>
    <row r="101" spans="1:33" ht="15.75" customHeight="1">
      <c r="A101" s="302"/>
      <c r="B101" s="163"/>
      <c r="C101" s="293"/>
      <c r="D101" s="294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07"/>
      <c r="S101" s="119"/>
      <c r="T101" s="120"/>
      <c r="U101" s="111"/>
      <c r="V101" s="112"/>
      <c r="W101" s="120"/>
      <c r="X101" s="191"/>
      <c r="Y101" s="12"/>
      <c r="Z101" s="208"/>
      <c r="AA101" s="295"/>
      <c r="AB101" s="296"/>
      <c r="AC101" s="12"/>
      <c r="AD101" s="208"/>
      <c r="AE101" s="117"/>
      <c r="AF101" s="110"/>
      <c r="AG101" s="291"/>
    </row>
    <row r="102" spans="1:33" ht="15.75" customHeight="1">
      <c r="A102" s="302"/>
      <c r="B102" s="163"/>
      <c r="C102" s="293"/>
      <c r="D102" s="294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07"/>
      <c r="S102" s="119"/>
      <c r="T102" s="120"/>
      <c r="U102" s="111"/>
      <c r="V102" s="112"/>
      <c r="W102" s="120"/>
      <c r="X102" s="191"/>
      <c r="Y102" s="12"/>
      <c r="Z102" s="208"/>
      <c r="AA102" s="295"/>
      <c r="AB102" s="296"/>
      <c r="AC102" s="12"/>
      <c r="AD102" s="208"/>
      <c r="AE102" s="117"/>
      <c r="AF102" s="110"/>
      <c r="AG102" s="291"/>
    </row>
    <row r="103" spans="1:33" ht="15.75" customHeight="1">
      <c r="A103" s="302"/>
      <c r="B103" s="163"/>
      <c r="C103" s="293"/>
      <c r="D103" s="294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07"/>
      <c r="S103" s="119"/>
      <c r="T103" s="120"/>
      <c r="U103" s="111"/>
      <c r="V103" s="112"/>
      <c r="W103" s="120"/>
      <c r="X103" s="191"/>
      <c r="Y103" s="12"/>
      <c r="Z103" s="208"/>
      <c r="AA103" s="295"/>
      <c r="AB103" s="296"/>
      <c r="AC103" s="12"/>
      <c r="AD103" s="208"/>
      <c r="AE103" s="117"/>
      <c r="AF103" s="110"/>
      <c r="AG103" s="291"/>
    </row>
    <row r="104" spans="1:33" ht="15.75" customHeight="1">
      <c r="A104" s="302"/>
      <c r="B104" s="163"/>
      <c r="C104" s="293"/>
      <c r="D104" s="294"/>
      <c r="E104" s="101"/>
      <c r="F104" s="128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07"/>
      <c r="S104" s="119"/>
      <c r="T104" s="120"/>
      <c r="U104" s="111"/>
      <c r="V104" s="112"/>
      <c r="W104" s="120"/>
      <c r="X104" s="191"/>
      <c r="Y104" s="12"/>
      <c r="Z104" s="208"/>
      <c r="AA104" s="295"/>
      <c r="AB104" s="296"/>
      <c r="AC104" s="12"/>
      <c r="AD104" s="208"/>
      <c r="AE104" s="117"/>
      <c r="AF104" s="110"/>
      <c r="AG104" s="291"/>
    </row>
    <row r="105" spans="1:33" ht="15.75" customHeight="1">
      <c r="A105" s="302"/>
      <c r="B105" s="163"/>
      <c r="C105" s="293"/>
      <c r="D105" s="294"/>
      <c r="E105" s="164"/>
      <c r="F105" s="128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07"/>
      <c r="S105" s="119"/>
      <c r="T105" s="120"/>
      <c r="U105" s="130"/>
      <c r="V105" s="131"/>
      <c r="W105" s="126"/>
      <c r="X105" s="127"/>
      <c r="Y105" s="12"/>
      <c r="Z105" s="208"/>
      <c r="AA105" s="295"/>
      <c r="AB105" s="296"/>
      <c r="AC105" s="12"/>
      <c r="AD105" s="208"/>
      <c r="AE105" s="165"/>
      <c r="AF105" s="125"/>
      <c r="AG105" s="291"/>
    </row>
    <row r="106" spans="1:33" ht="15.75" customHeight="1" thickBot="1">
      <c r="A106" s="303"/>
      <c r="B106" s="133" t="s">
        <v>117</v>
      </c>
      <c r="C106" s="297"/>
      <c r="D106" s="297"/>
      <c r="E106" s="134"/>
      <c r="F106" s="167"/>
      <c r="G106" s="135"/>
      <c r="H106" s="69"/>
      <c r="I106" s="136">
        <f t="shared" ref="I106:J106" si="40">AVERAGE(I90:I105)</f>
        <v>22</v>
      </c>
      <c r="J106" s="137">
        <f t="shared" si="40"/>
        <v>2000</v>
      </c>
      <c r="K106" s="138">
        <f t="shared" ref="K106" si="41">J106/I106</f>
        <v>90.909090909090907</v>
      </c>
      <c r="L106" s="136">
        <f t="shared" ref="L106:M106" si="42">AVERAGE(L90:L105)</f>
        <v>22</v>
      </c>
      <c r="M106" s="137">
        <f t="shared" si="42"/>
        <v>1771.3230219450566</v>
      </c>
      <c r="N106" s="138">
        <f>M106/L106</f>
        <v>80.514682815684395</v>
      </c>
      <c r="O106" s="139">
        <f>L106-I106</f>
        <v>0</v>
      </c>
      <c r="P106" s="140">
        <f>N106-K106</f>
        <v>-10.394408093406511</v>
      </c>
      <c r="Q106" s="141">
        <f>N106/K106</f>
        <v>0.88566151097252832</v>
      </c>
      <c r="R106" s="308"/>
      <c r="S106" s="142">
        <f>S90</f>
        <v>0.70844907407407409</v>
      </c>
      <c r="T106" s="143">
        <f>INDEX(T90:T105,COUNTA(T90:T105))</f>
        <v>0.88704861111111111</v>
      </c>
      <c r="U106" s="144"/>
      <c r="V106" s="166"/>
      <c r="W106" s="167"/>
      <c r="X106" s="138"/>
      <c r="Y106" s="181">
        <f t="shared" ref="Y106:Z106" si="43">SUM(Y90:Y105)</f>
        <v>0</v>
      </c>
      <c r="Z106" s="182">
        <f t="shared" si="43"/>
        <v>0</v>
      </c>
      <c r="AA106" s="298"/>
      <c r="AB106" s="299"/>
      <c r="AC106" s="181">
        <f t="shared" ref="AC106:AD106" si="44">SUM(AC90:AC105)</f>
        <v>6</v>
      </c>
      <c r="AD106" s="182">
        <f t="shared" si="44"/>
        <v>0</v>
      </c>
      <c r="AE106" s="168">
        <f>M106-J106</f>
        <v>-228.67697805494345</v>
      </c>
      <c r="AF106" s="141">
        <f>M106/J106</f>
        <v>0.88566151097252832</v>
      </c>
      <c r="AG106" s="292"/>
    </row>
    <row r="108" spans="1:33">
      <c r="AA108" s="289" t="s">
        <v>161</v>
      </c>
      <c r="AB108" s="289"/>
    </row>
    <row r="109" spans="1:33">
      <c r="AA109" s="289" t="s">
        <v>162</v>
      </c>
      <c r="AB109" s="289"/>
    </row>
    <row r="110" spans="1:33">
      <c r="AA110" s="289" t="s">
        <v>163</v>
      </c>
      <c r="AB110" s="289"/>
    </row>
    <row r="111" spans="1:33">
      <c r="AA111" s="289" t="s">
        <v>164</v>
      </c>
      <c r="AB111" s="289"/>
    </row>
    <row r="112" spans="1:33">
      <c r="AA112" s="289" t="s">
        <v>165</v>
      </c>
      <c r="AB112" s="289"/>
    </row>
    <row r="113" spans="27:28">
      <c r="AA113" s="289" t="s">
        <v>166</v>
      </c>
      <c r="AB113" s="289"/>
    </row>
    <row r="114" spans="27:28">
      <c r="AA114" s="289" t="s">
        <v>167</v>
      </c>
      <c r="AB114" s="289"/>
    </row>
    <row r="115" spans="27:28">
      <c r="AA115" s="289" t="s">
        <v>168</v>
      </c>
      <c r="AB115" s="289"/>
    </row>
    <row r="116" spans="27:28">
      <c r="AA116" s="289" t="s">
        <v>169</v>
      </c>
      <c r="AB116" s="289"/>
    </row>
    <row r="117" spans="27:28">
      <c r="AA117" s="289" t="s">
        <v>170</v>
      </c>
      <c r="AB117" s="289"/>
    </row>
    <row r="118" spans="27:28">
      <c r="AA118" s="289" t="s">
        <v>171</v>
      </c>
      <c r="AB118" s="289"/>
    </row>
    <row r="119" spans="27:28">
      <c r="AA119" s="289" t="s">
        <v>172</v>
      </c>
      <c r="AB119" s="289"/>
    </row>
    <row r="120" spans="27:28">
      <c r="AA120" s="289" t="s">
        <v>173</v>
      </c>
      <c r="AB120" s="289"/>
    </row>
  </sheetData>
  <mergeCells count="269">
    <mergeCell ref="AA118:AB118"/>
    <mergeCell ref="AA119:AB119"/>
    <mergeCell ref="AA120:AB120"/>
    <mergeCell ref="AA112:AB112"/>
    <mergeCell ref="AA113:AB113"/>
    <mergeCell ref="AA114:AB114"/>
    <mergeCell ref="AA115:AB115"/>
    <mergeCell ref="AA116:AB116"/>
    <mergeCell ref="AA117:AB117"/>
    <mergeCell ref="AA106:AB106"/>
    <mergeCell ref="AA108:AB108"/>
    <mergeCell ref="AA109:AB109"/>
    <mergeCell ref="AA110:AB110"/>
    <mergeCell ref="AA111:AB111"/>
    <mergeCell ref="C103:D103"/>
    <mergeCell ref="AA103:AB103"/>
    <mergeCell ref="C104:D104"/>
    <mergeCell ref="AA104:AB104"/>
    <mergeCell ref="C105:D105"/>
    <mergeCell ref="AA105:AB105"/>
    <mergeCell ref="AA93:AB93"/>
    <mergeCell ref="C94:D94"/>
    <mergeCell ref="AA94:AB94"/>
    <mergeCell ref="C95:D95"/>
    <mergeCell ref="AA95:AB95"/>
    <mergeCell ref="C96:D96"/>
    <mergeCell ref="AA96:AB96"/>
    <mergeCell ref="A90:A106"/>
    <mergeCell ref="C90:D90"/>
    <mergeCell ref="R90:R106"/>
    <mergeCell ref="AA90:AB90"/>
    <mergeCell ref="C100:D100"/>
    <mergeCell ref="AA100:AB100"/>
    <mergeCell ref="C101:D101"/>
    <mergeCell ref="AA101:AB101"/>
    <mergeCell ref="C102:D102"/>
    <mergeCell ref="AA102:AB102"/>
    <mergeCell ref="C97:D97"/>
    <mergeCell ref="AA97:AB97"/>
    <mergeCell ref="C98:D98"/>
    <mergeCell ref="AA98:AB98"/>
    <mergeCell ref="C99:D99"/>
    <mergeCell ref="AA99:AB99"/>
    <mergeCell ref="C106:D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06">
    <cfRule type="cellIs" dxfId="55" priority="2" operator="greaterThan">
      <formula>0</formula>
    </cfRule>
  </conditionalFormatting>
  <conditionalFormatting sqref="P5:P106 AE5:AE106">
    <cfRule type="cellIs" dxfId="54" priority="5" operator="lessThan">
      <formula>0</formula>
    </cfRule>
  </conditionalFormatting>
  <conditionalFormatting sqref="Q5:Q106 AF5:AF106">
    <cfRule type="cellIs" dxfId="53" priority="3" operator="greaterThan">
      <formula>1</formula>
    </cfRule>
    <cfRule type="cellIs" dxfId="52" priority="4" operator="lessThan">
      <formula>0.8</formula>
    </cfRule>
  </conditionalFormatting>
  <conditionalFormatting sqref="AG5 R5:R106 AG39:AG57">
    <cfRule type="cellIs" dxfId="51" priority="6" operator="lessThan">
      <formula>0.8</formula>
    </cfRule>
  </conditionalFormatting>
  <conditionalFormatting sqref="AG22">
    <cfRule type="cellIs" dxfId="50" priority="9" operator="lessThan">
      <formula>0.8</formula>
    </cfRule>
  </conditionalFormatting>
  <conditionalFormatting sqref="AG37">
    <cfRule type="cellIs" dxfId="49" priority="8" operator="lessThan">
      <formula>0.8</formula>
    </cfRule>
  </conditionalFormatting>
  <conditionalFormatting sqref="AG63:AG71">
    <cfRule type="cellIs" dxfId="48" priority="7" operator="lessThan">
      <formula>0.8</formula>
    </cfRule>
  </conditionalFormatting>
  <conditionalFormatting sqref="AG73:AG106">
    <cfRule type="cellIs" dxfId="47" priority="1" operator="lessThan">
      <formula>0.8</formula>
    </cfRule>
  </conditionalFormatting>
  <dataValidations disablePrompts="1" count="1">
    <dataValidation type="list" allowBlank="1" showInputMessage="1" showErrorMessage="1" sqref="AA5:AB106" xr:uid="{BB891AAA-FBF5-4E60-AC4C-A722E65E8805}">
      <formula1>$AA$108:$AA$120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2A245-E1F2-4B4C-BF51-F9C01C3F4C2F}">
  <sheetPr>
    <tabColor theme="9" tint="0.59999389629810485"/>
  </sheetPr>
  <dimension ref="B1:AR42"/>
  <sheetViews>
    <sheetView zoomScale="70" zoomScaleNormal="70" workbookViewId="0">
      <selection activeCell="S18" sqref="S18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6" t="s">
        <v>0</v>
      </c>
      <c r="C1" s="276"/>
      <c r="D1" s="276"/>
      <c r="E1" s="276"/>
      <c r="F1" s="276"/>
      <c r="G1" s="276"/>
      <c r="H1" s="276"/>
      <c r="I1" s="276"/>
      <c r="J1" s="276"/>
      <c r="K1" s="1"/>
      <c r="L1" s="1"/>
      <c r="M1" s="1"/>
      <c r="N1" s="1"/>
      <c r="O1" s="1"/>
      <c r="P1" s="1"/>
    </row>
    <row r="2" spans="2:34" ht="27.75" customHeight="1">
      <c r="B2" s="277"/>
      <c r="C2" s="277"/>
      <c r="D2" s="277"/>
      <c r="E2" s="277"/>
      <c r="F2" s="277"/>
      <c r="G2" s="277"/>
      <c r="H2" s="277"/>
      <c r="I2" s="277"/>
      <c r="J2" s="277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8" t="s">
        <v>227</v>
      </c>
      <c r="D3" s="279"/>
      <c r="E3" s="3" t="s">
        <v>2</v>
      </c>
      <c r="F3" s="280">
        <f>'0102(18度C)'!D1+'0102(4度C)'!D1</f>
        <v>127084</v>
      </c>
      <c r="G3" s="281"/>
      <c r="H3" s="3" t="s">
        <v>3</v>
      </c>
      <c r="I3" s="282">
        <f>'0102(18度C)'!F1+'0102(4度C)'!F1</f>
        <v>3838107.7999999993</v>
      </c>
      <c r="J3" s="283"/>
      <c r="K3" s="4"/>
      <c r="L3" s="5"/>
      <c r="M3" s="1"/>
      <c r="N3" s="1"/>
      <c r="O3" s="1"/>
      <c r="P3" s="1"/>
    </row>
    <row r="4" spans="2:34" ht="28.5" customHeight="1">
      <c r="B4" s="284" t="s">
        <v>4</v>
      </c>
      <c r="C4" s="264" t="s">
        <v>5</v>
      </c>
      <c r="D4" s="265"/>
      <c r="E4" s="287" t="s">
        <v>6</v>
      </c>
      <c r="F4" s="288"/>
      <c r="G4" s="287" t="s">
        <v>7</v>
      </c>
      <c r="H4" s="288"/>
      <c r="I4" s="287" t="s">
        <v>8</v>
      </c>
      <c r="J4" s="288"/>
      <c r="K4" s="260" t="s">
        <v>9</v>
      </c>
      <c r="L4" s="261"/>
      <c r="M4" s="260" t="s">
        <v>10</v>
      </c>
      <c r="N4" s="261"/>
      <c r="O4" s="262" t="s">
        <v>11</v>
      </c>
      <c r="P4" s="263"/>
      <c r="Q4" s="263" t="s">
        <v>12</v>
      </c>
      <c r="R4" s="263"/>
    </row>
    <row r="5" spans="2:34" ht="28.5" customHeight="1">
      <c r="B5" s="285"/>
      <c r="C5" s="264" t="s">
        <v>13</v>
      </c>
      <c r="D5" s="265"/>
      <c r="E5" s="266" t="s">
        <v>14</v>
      </c>
      <c r="F5" s="267"/>
      <c r="G5" s="268" t="s">
        <v>15</v>
      </c>
      <c r="H5" s="269"/>
      <c r="I5" s="270" t="s">
        <v>16</v>
      </c>
      <c r="J5" s="271"/>
      <c r="K5" s="272" t="s">
        <v>17</v>
      </c>
      <c r="L5" s="273"/>
      <c r="M5" s="274" t="s">
        <v>18</v>
      </c>
      <c r="N5" s="275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5"/>
      <c r="C6" s="264" t="s">
        <v>22</v>
      </c>
      <c r="D6" s="265"/>
      <c r="E6" s="256">
        <f>AVERAGE(D14:O14,D32:X32)</f>
        <v>523.99059590897377</v>
      </c>
      <c r="F6" s="257" t="e">
        <f>AVERAGE(#REF!,D14:K14)</f>
        <v>#REF!</v>
      </c>
      <c r="G6" s="258">
        <f>AVERAGE(D14:K14)</f>
        <v>222.21634175208237</v>
      </c>
      <c r="H6" s="259"/>
      <c r="I6" s="258">
        <f>AVERAGE(L14:O14)</f>
        <v>96.103896103896105</v>
      </c>
      <c r="J6" s="259"/>
      <c r="K6" s="258">
        <f>AVERAGE(D32:O32)</f>
        <v>703.4</v>
      </c>
      <c r="L6" s="259"/>
      <c r="M6" s="258">
        <f>AVERAGE(P32:X32)</f>
        <v>757.15527506549176</v>
      </c>
      <c r="N6" s="259"/>
      <c r="O6" s="390">
        <f>'0102(4度C)'!Y2</f>
        <v>0</v>
      </c>
      <c r="P6" s="392">
        <f>'0102(4度C)'!Z2</f>
        <v>0</v>
      </c>
      <c r="Q6" s="391">
        <f>'0102(4度C)'!AC2</f>
        <v>34</v>
      </c>
      <c r="R6" s="392">
        <f>'0102(4度C)'!AD2</f>
        <v>0</v>
      </c>
    </row>
    <row r="7" spans="2:34" ht="28.5" customHeight="1">
      <c r="B7" s="285"/>
      <c r="C7" s="250" t="s">
        <v>23</v>
      </c>
      <c r="D7" s="251"/>
      <c r="E7" s="252">
        <f>AVERAGE(D15:O15,D33:X33)</f>
        <v>463.40281324785889</v>
      </c>
      <c r="F7" s="253" t="e">
        <f>AVERAGE(#REF!,D15:K15)</f>
        <v>#REF!</v>
      </c>
      <c r="G7" s="254">
        <f>AVERAGE(D15:K15)</f>
        <v>199.89847926472839</v>
      </c>
      <c r="H7" s="255"/>
      <c r="I7" s="254">
        <f>AVERAGE(L15:O15)</f>
        <v>85.136382089564918</v>
      </c>
      <c r="J7" s="255"/>
      <c r="K7" s="254">
        <f>AVERAGE(D33:O33)</f>
        <v>619.96364697128888</v>
      </c>
      <c r="L7" s="255"/>
      <c r="M7" s="254">
        <f>AVERAGE(P33:X33)</f>
        <v>668.95201917425072</v>
      </c>
      <c r="N7" s="255"/>
      <c r="O7" s="390"/>
      <c r="P7" s="392"/>
      <c r="Q7" s="391"/>
      <c r="R7" s="392"/>
    </row>
    <row r="8" spans="2:34" ht="28.5" customHeight="1">
      <c r="B8" s="286"/>
      <c r="C8" s="250" t="s">
        <v>24</v>
      </c>
      <c r="D8" s="251"/>
      <c r="E8" s="248">
        <f>AVERAGE(D16:O16,D34:X34)</f>
        <v>0.88487875654176462</v>
      </c>
      <c r="F8" s="249" t="e">
        <f>AVERAGE(D16:K16,#REF!)</f>
        <v>#REF!</v>
      </c>
      <c r="G8" s="238">
        <f>AVERAGE(D16:K16)</f>
        <v>0.89184431879595416</v>
      </c>
      <c r="H8" s="239"/>
      <c r="I8" s="238">
        <f>AVERAGE(L16:O16)</f>
        <v>0.88586816176718841</v>
      </c>
      <c r="J8" s="239"/>
      <c r="K8" s="238">
        <f>AVERAGE(D34:O34)</f>
        <v>0.88191727609719839</v>
      </c>
      <c r="L8" s="239"/>
      <c r="M8" s="238">
        <f>AVERAGE(P34:X34)</f>
        <v>0.88187202509280949</v>
      </c>
      <c r="N8" s="239"/>
      <c r="O8" s="390"/>
      <c r="P8" s="392"/>
      <c r="Q8" s="391"/>
      <c r="R8" s="392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36" t="s">
        <v>26</v>
      </c>
      <c r="C11" s="237"/>
      <c r="D11" s="240" t="s">
        <v>27</v>
      </c>
      <c r="E11" s="241"/>
      <c r="F11" s="241"/>
      <c r="G11" s="241"/>
      <c r="H11" s="241"/>
      <c r="I11" s="241"/>
      <c r="J11" s="241"/>
      <c r="K11" s="241"/>
      <c r="L11" s="242" t="s">
        <v>28</v>
      </c>
      <c r="M11" s="243"/>
      <c r="N11" s="243"/>
      <c r="O11" s="244"/>
    </row>
    <row r="12" spans="2:34" ht="17.25" customHeight="1">
      <c r="B12" s="230" t="s">
        <v>29</v>
      </c>
      <c r="C12" s="231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1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Y13" s="25"/>
      <c r="Z13" s="25"/>
      <c r="AA13" s="25"/>
      <c r="AB13" s="25"/>
      <c r="AC13" s="25"/>
      <c r="AD13" s="25"/>
      <c r="AE13" s="25"/>
    </row>
    <row r="14" spans="2:34" ht="40.15" customHeight="1">
      <c r="B14" s="233" t="s">
        <v>40</v>
      </c>
      <c r="C14" s="26" t="s">
        <v>41</v>
      </c>
      <c r="D14" s="27" t="s">
        <v>42</v>
      </c>
      <c r="E14" s="28">
        <v>97.391304347826093</v>
      </c>
      <c r="F14" s="28">
        <v>100.56497175141243</v>
      </c>
      <c r="G14" s="28">
        <v>90.909090909090907</v>
      </c>
      <c r="H14" s="28" t="s">
        <v>42</v>
      </c>
      <c r="I14" s="28">
        <v>600</v>
      </c>
      <c r="J14" s="28" t="s">
        <v>42</v>
      </c>
      <c r="K14" s="29" t="s">
        <v>42</v>
      </c>
      <c r="L14" s="27" t="s">
        <v>42</v>
      </c>
      <c r="M14" s="30">
        <v>101.2987012987013</v>
      </c>
      <c r="N14" s="28">
        <v>90.909090909090907</v>
      </c>
      <c r="O14" s="31" t="s">
        <v>42</v>
      </c>
      <c r="Y14" s="32"/>
      <c r="Z14" s="32"/>
      <c r="AA14" s="32"/>
      <c r="AB14" s="32"/>
      <c r="AC14" s="32"/>
      <c r="AD14" s="25"/>
      <c r="AE14" s="25"/>
    </row>
    <row r="15" spans="2:34" ht="39.6" customHeight="1">
      <c r="B15" s="233"/>
      <c r="C15" s="33" t="s">
        <v>43</v>
      </c>
      <c r="D15" s="34" t="s">
        <v>42</v>
      </c>
      <c r="E15" s="35">
        <v>86.540117763109379</v>
      </c>
      <c r="F15" s="35">
        <v>89.211624465963808</v>
      </c>
      <c r="G15" s="35">
        <v>80.566542339829894</v>
      </c>
      <c r="H15" s="35" t="s">
        <v>42</v>
      </c>
      <c r="I15" s="35">
        <v>543.27563249001048</v>
      </c>
      <c r="J15" s="35" t="s">
        <v>42</v>
      </c>
      <c r="K15" s="36" t="s">
        <v>42</v>
      </c>
      <c r="L15" s="34" t="s">
        <v>42</v>
      </c>
      <c r="M15" s="37">
        <v>89.756800341045491</v>
      </c>
      <c r="N15" s="35">
        <v>80.515963838084346</v>
      </c>
      <c r="O15" s="38" t="s">
        <v>42</v>
      </c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33"/>
      <c r="C16" s="41" t="s">
        <v>44</v>
      </c>
      <c r="D16" s="42" t="s">
        <v>42</v>
      </c>
      <c r="E16" s="43">
        <f t="shared" ref="E16:I16" si="0">E15/E14</f>
        <v>0.88858156631764085</v>
      </c>
      <c r="F16" s="43">
        <f t="shared" si="0"/>
        <v>0.88710435564469625</v>
      </c>
      <c r="G16" s="43">
        <f t="shared" si="0"/>
        <v>0.8862319657381289</v>
      </c>
      <c r="H16" s="43" t="s">
        <v>42</v>
      </c>
      <c r="I16" s="43">
        <f t="shared" si="0"/>
        <v>0.90545938748335075</v>
      </c>
      <c r="J16" s="43" t="s">
        <v>42</v>
      </c>
      <c r="K16" s="44" t="s">
        <v>42</v>
      </c>
      <c r="L16" s="42" t="s">
        <v>42</v>
      </c>
      <c r="M16" s="45">
        <f t="shared" ref="M16:N16" si="1">M15/M14</f>
        <v>0.886060721315449</v>
      </c>
      <c r="N16" s="43">
        <f t="shared" si="1"/>
        <v>0.88567560221892783</v>
      </c>
      <c r="O16" s="46" t="s">
        <v>42</v>
      </c>
      <c r="Y16" s="32"/>
      <c r="Z16" s="32"/>
      <c r="AA16" s="32"/>
      <c r="AB16" s="32"/>
      <c r="AC16" s="32"/>
      <c r="AD16" s="32"/>
      <c r="AE16" s="32"/>
    </row>
    <row r="17" spans="2:44" ht="17.25" customHeight="1">
      <c r="B17" s="232" t="s">
        <v>45</v>
      </c>
      <c r="C17" s="13" t="s">
        <v>46</v>
      </c>
      <c r="D17" s="47" t="s">
        <v>42</v>
      </c>
      <c r="E17" s="48">
        <v>0.29181712962962963</v>
      </c>
      <c r="F17" s="48">
        <v>0.25</v>
      </c>
      <c r="G17" s="48">
        <v>0.29166666666666669</v>
      </c>
      <c r="H17" s="48" t="s">
        <v>42</v>
      </c>
      <c r="I17" s="48">
        <v>0.34547453703703701</v>
      </c>
      <c r="J17" s="48" t="s">
        <v>42</v>
      </c>
      <c r="K17" s="48" t="s">
        <v>42</v>
      </c>
      <c r="L17" s="47" t="s">
        <v>42</v>
      </c>
      <c r="M17" s="49">
        <v>0.7086689814814815</v>
      </c>
      <c r="N17" s="48">
        <v>0.70833333333333337</v>
      </c>
      <c r="O17" s="50" t="s">
        <v>42</v>
      </c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7" t="s">
        <v>42</v>
      </c>
      <c r="E18" s="48">
        <v>0.55833333333333335</v>
      </c>
      <c r="F18" s="48">
        <v>0.60238425925925931</v>
      </c>
      <c r="G18" s="48">
        <v>0.55001157407407408</v>
      </c>
      <c r="H18" s="48" t="s">
        <v>42</v>
      </c>
      <c r="I18" s="48">
        <v>0.35416666666666669</v>
      </c>
      <c r="J18" s="48" t="s">
        <v>42</v>
      </c>
      <c r="K18" s="48" t="s">
        <v>42</v>
      </c>
      <c r="L18" s="47" t="s">
        <v>42</v>
      </c>
      <c r="M18" s="49">
        <v>0.84236111111111112</v>
      </c>
      <c r="N18" s="48">
        <v>0.86833333333333329</v>
      </c>
      <c r="O18" s="50" t="s">
        <v>42</v>
      </c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4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Y19" s="9"/>
      <c r="Z19" s="192"/>
      <c r="AA19" s="192"/>
      <c r="AB19" s="192"/>
      <c r="AC19" s="192"/>
      <c r="AD19" s="192"/>
      <c r="AE19" s="192"/>
      <c r="AF19" s="192"/>
      <c r="AG19" s="192"/>
      <c r="AH19" s="192"/>
      <c r="AI19" s="192"/>
      <c r="AJ19" s="192"/>
      <c r="AK19" s="192"/>
      <c r="AL19" s="192"/>
      <c r="AM19" s="192"/>
      <c r="AN19" s="192"/>
      <c r="AO19" s="25"/>
      <c r="AP19" s="25"/>
      <c r="AQ19" s="25"/>
      <c r="AR19" s="25"/>
    </row>
    <row r="20" spans="2:44" ht="17.25" customHeight="1">
      <c r="B20" s="235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Y20" s="9"/>
      <c r="Z20" s="192"/>
      <c r="AA20" s="192"/>
      <c r="AB20" s="192"/>
      <c r="AC20" s="192"/>
      <c r="AD20" s="192"/>
      <c r="AE20" s="192"/>
      <c r="AF20" s="192"/>
      <c r="AG20" s="192"/>
      <c r="AH20" s="192"/>
      <c r="AI20" s="192"/>
      <c r="AJ20" s="192"/>
      <c r="AK20" s="192"/>
      <c r="AL20" s="192"/>
      <c r="AM20" s="192"/>
      <c r="AN20" s="192"/>
      <c r="AO20" s="25"/>
      <c r="AP20" s="25"/>
      <c r="AQ20" s="25"/>
      <c r="AR20" s="25"/>
    </row>
    <row r="21" spans="2:44" ht="17.25" customHeight="1">
      <c r="B21" s="234" t="s">
        <v>51</v>
      </c>
      <c r="C21" s="51" t="s">
        <v>49</v>
      </c>
      <c r="D21" s="54"/>
      <c r="E21" s="52">
        <v>7</v>
      </c>
      <c r="F21" s="52">
        <v>11</v>
      </c>
      <c r="G21" s="52">
        <v>6</v>
      </c>
      <c r="H21" s="52"/>
      <c r="I21" s="52">
        <v>1</v>
      </c>
      <c r="J21" s="52"/>
      <c r="K21" s="53"/>
      <c r="L21" s="54"/>
      <c r="M21" s="55">
        <v>5</v>
      </c>
      <c r="N21" s="52">
        <v>4</v>
      </c>
      <c r="O21" s="56"/>
      <c r="Q21" s="9"/>
      <c r="R21" s="9"/>
      <c r="S21" s="9"/>
      <c r="T21" s="9"/>
      <c r="U21" s="9"/>
      <c r="V21" s="9"/>
      <c r="W21" s="9"/>
      <c r="X21" s="9"/>
      <c r="Y21" s="9"/>
      <c r="Z21" s="192"/>
      <c r="AA21" s="192"/>
      <c r="AB21" s="192"/>
      <c r="AC21" s="192"/>
      <c r="AD21" s="192"/>
      <c r="AE21" s="192"/>
      <c r="AF21" s="192"/>
      <c r="AG21" s="192"/>
      <c r="AH21" s="192"/>
      <c r="AI21" s="192"/>
      <c r="AJ21" s="192"/>
      <c r="AK21" s="192"/>
      <c r="AL21" s="192"/>
      <c r="AM21" s="192"/>
      <c r="AN21" s="192"/>
      <c r="AO21" s="25"/>
      <c r="AP21" s="25"/>
      <c r="AQ21" s="25"/>
      <c r="AR21" s="25"/>
    </row>
    <row r="22" spans="2:44" ht="17.25" customHeight="1">
      <c r="B22" s="235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U22" s="9"/>
      <c r="V22" s="9"/>
      <c r="W22" s="9"/>
      <c r="X22" s="9"/>
      <c r="Y22" s="9"/>
      <c r="Z22" s="192"/>
      <c r="AA22" s="192"/>
      <c r="AB22" s="192"/>
      <c r="AC22" s="192"/>
      <c r="AD22" s="192"/>
      <c r="AE22" s="192"/>
      <c r="AF22" s="192"/>
      <c r="AG22" s="192"/>
      <c r="AH22" s="192"/>
      <c r="AI22" s="192"/>
      <c r="AJ22" s="192"/>
      <c r="AK22" s="192"/>
      <c r="AL22" s="192"/>
      <c r="AM22" s="192"/>
      <c r="AN22" s="192"/>
      <c r="AO22" s="25"/>
      <c r="AP22" s="25"/>
      <c r="AQ22" s="25"/>
      <c r="AR22" s="25"/>
    </row>
    <row r="23" spans="2:44" ht="17.25" customHeight="1">
      <c r="B23" s="230" t="s">
        <v>53</v>
      </c>
      <c r="C23" s="231"/>
      <c r="D23" s="57" t="s">
        <v>42</v>
      </c>
      <c r="E23" s="58">
        <v>23</v>
      </c>
      <c r="F23" s="58">
        <v>19.666666666666668</v>
      </c>
      <c r="G23" s="58">
        <v>22</v>
      </c>
      <c r="H23" s="58" t="s">
        <v>42</v>
      </c>
      <c r="I23" s="58">
        <v>6</v>
      </c>
      <c r="J23" s="58" t="s">
        <v>42</v>
      </c>
      <c r="K23" s="59" t="s">
        <v>42</v>
      </c>
      <c r="L23" s="57" t="s">
        <v>42</v>
      </c>
      <c r="M23" s="60">
        <v>19.25</v>
      </c>
      <c r="N23" s="58">
        <v>22</v>
      </c>
      <c r="O23" s="61" t="s">
        <v>42</v>
      </c>
      <c r="W23" s="192"/>
    </row>
    <row r="24" spans="2:44" ht="17.25" customHeight="1">
      <c r="B24" s="220" t="s">
        <v>54</v>
      </c>
      <c r="C24" s="221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20" t="s">
        <v>59</v>
      </c>
      <c r="C25" s="221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22" t="s">
        <v>60</v>
      </c>
      <c r="C26" s="223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36" t="s">
        <v>26</v>
      </c>
      <c r="C29" s="237"/>
      <c r="D29" s="224" t="s">
        <v>64</v>
      </c>
      <c r="E29" s="225"/>
      <c r="F29" s="225"/>
      <c r="G29" s="225"/>
      <c r="H29" s="225"/>
      <c r="I29" s="225"/>
      <c r="J29" s="225"/>
      <c r="K29" s="225"/>
      <c r="L29" s="225"/>
      <c r="M29" s="225"/>
      <c r="N29" s="225"/>
      <c r="O29" s="226"/>
      <c r="P29" s="227" t="s">
        <v>65</v>
      </c>
      <c r="Q29" s="228"/>
      <c r="R29" s="228"/>
      <c r="S29" s="228"/>
      <c r="T29" s="228"/>
      <c r="U29" s="228"/>
      <c r="V29" s="228"/>
      <c r="W29" s="228"/>
      <c r="X29" s="229"/>
    </row>
    <row r="30" spans="2:44" ht="17.25" customHeight="1">
      <c r="B30" s="230" t="s">
        <v>29</v>
      </c>
      <c r="C30" s="231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30"/>
      <c r="C31" s="231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33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248.66666666666669</v>
      </c>
      <c r="H32" s="28">
        <v>433.33333333333331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1150</v>
      </c>
      <c r="O32" s="28">
        <v>860</v>
      </c>
      <c r="P32" s="27">
        <v>252.63157894736841</v>
      </c>
      <c r="Q32" s="28" t="s">
        <v>42</v>
      </c>
      <c r="R32" s="28" t="s">
        <v>42</v>
      </c>
      <c r="S32" s="28" t="s">
        <v>42</v>
      </c>
      <c r="T32" s="28">
        <v>715.38461538461547</v>
      </c>
      <c r="U32" s="28" t="s">
        <v>42</v>
      </c>
      <c r="V32" s="28">
        <v>825</v>
      </c>
      <c r="W32" s="28">
        <v>969.23076923076928</v>
      </c>
      <c r="X32" s="31">
        <v>1023.5294117647059</v>
      </c>
    </row>
    <row r="33" spans="2:24" ht="39.6" customHeight="1">
      <c r="B33" s="233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217.15413310341219</v>
      </c>
      <c r="H33" s="35">
        <v>386.1449189543614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730.84881364571459</v>
      </c>
      <c r="N33" s="35">
        <v>1001.8696272686631</v>
      </c>
      <c r="O33" s="35">
        <v>763.80074188429342</v>
      </c>
      <c r="P33" s="34">
        <v>219.30863688758652</v>
      </c>
      <c r="Q33" s="35" t="s">
        <v>42</v>
      </c>
      <c r="R33" s="35" t="s">
        <v>42</v>
      </c>
      <c r="S33" s="35" t="s">
        <v>42</v>
      </c>
      <c r="T33" s="35">
        <v>635.40389756193463</v>
      </c>
      <c r="U33" s="35" t="s">
        <v>42</v>
      </c>
      <c r="V33" s="35">
        <v>736.79462361037713</v>
      </c>
      <c r="W33" s="35">
        <v>859.27055414744837</v>
      </c>
      <c r="X33" s="38">
        <v>893.98238366390694</v>
      </c>
    </row>
    <row r="34" spans="2:24" ht="40.15" customHeight="1">
      <c r="B34" s="233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0.87327399371345382</v>
      </c>
      <c r="H34" s="43">
        <f>H33/H32</f>
        <v>0.89110365912544942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0.88587734987359346</v>
      </c>
      <c r="N34" s="43">
        <f>N33/N32</f>
        <v>0.87119098023362007</v>
      </c>
      <c r="O34" s="43">
        <f>O33/O32</f>
        <v>0.88814039753987606</v>
      </c>
      <c r="P34" s="42">
        <f>P33/P32</f>
        <v>0.86809668768003001</v>
      </c>
      <c r="Q34" s="43" t="s">
        <v>42</v>
      </c>
      <c r="R34" s="43" t="s">
        <v>42</v>
      </c>
      <c r="S34" s="43" t="s">
        <v>42</v>
      </c>
      <c r="T34" s="43">
        <f>T33/T32</f>
        <v>0.88819899659195156</v>
      </c>
      <c r="U34" s="43" t="s">
        <v>42</v>
      </c>
      <c r="V34" s="43">
        <f>V33/V32</f>
        <v>0.89308439225500258</v>
      </c>
      <c r="W34" s="43">
        <f>W33/W32</f>
        <v>0.88654898443784347</v>
      </c>
      <c r="X34" s="46">
        <f>X33/X32</f>
        <v>0.87343106449921948</v>
      </c>
    </row>
    <row r="35" spans="2:24" ht="17.25" customHeight="1">
      <c r="B35" s="232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0.35769675925925926</v>
      </c>
      <c r="H35" s="48">
        <v>0.29166666666666669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0.2503009259259259</v>
      </c>
      <c r="N35" s="48">
        <v>0.25</v>
      </c>
      <c r="O35" s="48">
        <v>0.29166666666666669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>
        <v>0.7085069444444444</v>
      </c>
      <c r="U35" s="48" t="s">
        <v>42</v>
      </c>
      <c r="V35" s="48">
        <v>0.70859953703703704</v>
      </c>
      <c r="W35" s="48">
        <v>0.70833333333333337</v>
      </c>
      <c r="X35" s="50">
        <v>0.70833333333333337</v>
      </c>
    </row>
    <row r="36" spans="2:24" ht="17.25" customHeight="1">
      <c r="B36" s="230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0.53263888888888888</v>
      </c>
      <c r="H36" s="48">
        <v>0.32430555555555557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0.44722222222222224</v>
      </c>
      <c r="N36" s="48">
        <v>0.43293981481481481</v>
      </c>
      <c r="O36" s="48">
        <v>0.4098148148148148</v>
      </c>
      <c r="P36" s="47">
        <v>0.79879629629629634</v>
      </c>
      <c r="Q36" s="48" t="s">
        <v>42</v>
      </c>
      <c r="R36" s="48" t="s">
        <v>42</v>
      </c>
      <c r="S36" s="48" t="s">
        <v>42</v>
      </c>
      <c r="T36" s="48">
        <v>0.85</v>
      </c>
      <c r="U36" s="48" t="s">
        <v>42</v>
      </c>
      <c r="V36" s="48">
        <v>0.85853009259259261</v>
      </c>
      <c r="W36" s="48">
        <v>0.95436342592592593</v>
      </c>
      <c r="X36" s="50">
        <v>0.95445601851851847</v>
      </c>
    </row>
    <row r="37" spans="2:24" ht="17.25" customHeight="1">
      <c r="B37" s="230" t="s">
        <v>53</v>
      </c>
      <c r="C37" s="231"/>
      <c r="D37" s="58" t="s">
        <v>42</v>
      </c>
      <c r="E37" s="58" t="s">
        <v>42</v>
      </c>
      <c r="F37" s="58" t="s">
        <v>42</v>
      </c>
      <c r="G37" s="58">
        <v>12.5</v>
      </c>
      <c r="H37" s="58">
        <v>6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4</v>
      </c>
      <c r="N37" s="58">
        <v>3</v>
      </c>
      <c r="O37" s="58">
        <v>3.75</v>
      </c>
      <c r="P37" s="57">
        <v>14.25</v>
      </c>
      <c r="Q37" s="58" t="s">
        <v>42</v>
      </c>
      <c r="R37" s="58" t="s">
        <v>42</v>
      </c>
      <c r="S37" s="58" t="s">
        <v>42</v>
      </c>
      <c r="T37" s="58">
        <v>4.333333333333333</v>
      </c>
      <c r="U37" s="48" t="s">
        <v>42</v>
      </c>
      <c r="V37" s="58">
        <v>4</v>
      </c>
      <c r="W37" s="58">
        <v>3.25</v>
      </c>
      <c r="X37" s="61">
        <v>3.4</v>
      </c>
    </row>
    <row r="38" spans="2:24" ht="17.25" customHeight="1">
      <c r="B38" s="220" t="s">
        <v>54</v>
      </c>
      <c r="C38" s="221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20" t="s">
        <v>59</v>
      </c>
      <c r="C39" s="221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22" t="s">
        <v>60</v>
      </c>
      <c r="C40" s="223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3804B-E5CA-45FE-9158-BD8364943F7F}">
  <sheetPr>
    <tabColor theme="9" tint="0.59999389629810485"/>
    <pageSetUpPr fitToPage="1"/>
  </sheetPr>
  <dimension ref="A1:AC188"/>
  <sheetViews>
    <sheetView zoomScale="85" zoomScaleNormal="85" workbookViewId="0">
      <pane ySplit="4" topLeftCell="A5" activePane="bottomLeft" state="frozen"/>
      <selection activeCell="T22" sqref="T22"/>
      <selection pane="bottomLeft" activeCell="T22" sqref="T22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SUM(F5:F174)</f>
        <v>86870</v>
      </c>
      <c r="E1" s="88" t="s">
        <v>3</v>
      </c>
      <c r="F1" s="89">
        <f>SUM(G5:G174)</f>
        <v>1729428.7299999995</v>
      </c>
      <c r="G1" s="90" t="s">
        <v>84</v>
      </c>
      <c r="H1" s="91">
        <f>L21+L38+L55+L72+L89+L106+L123+L140+L157+L174</f>
        <v>58.483333333333334</v>
      </c>
      <c r="I1" s="345" t="s">
        <v>85</v>
      </c>
      <c r="J1" s="341"/>
      <c r="K1" s="361"/>
      <c r="L1" s="365" t="s">
        <v>86</v>
      </c>
      <c r="M1" s="366"/>
      <c r="N1" s="367"/>
      <c r="O1" s="341" t="s">
        <v>87</v>
      </c>
      <c r="P1" s="341"/>
      <c r="Q1" s="341"/>
      <c r="R1" s="342"/>
      <c r="S1" s="345" t="s">
        <v>88</v>
      </c>
      <c r="T1" s="341"/>
      <c r="U1" s="341"/>
      <c r="V1" s="341"/>
      <c r="W1" s="341"/>
      <c r="X1" s="342"/>
      <c r="Y1" s="341" t="s">
        <v>89</v>
      </c>
      <c r="Z1" s="341"/>
      <c r="AA1" s="345" t="s">
        <v>90</v>
      </c>
      <c r="AB1" s="347"/>
      <c r="AC1" s="348"/>
    </row>
    <row r="2" spans="1:29" ht="26.25" customHeight="1" thickBot="1">
      <c r="A2" s="354">
        <v>46024</v>
      </c>
      <c r="B2" s="355"/>
      <c r="C2" s="92" t="s">
        <v>40</v>
      </c>
      <c r="D2" s="93">
        <f>AVERAGE(N21,N38,N55,N72,N89,N106,N123,N140,N157,N174)</f>
        <v>644.45783307276986</v>
      </c>
      <c r="E2" s="93" t="s">
        <v>91</v>
      </c>
      <c r="F2" s="94">
        <f>F1/D1</f>
        <v>19.908239092897428</v>
      </c>
      <c r="G2" s="95" t="s">
        <v>92</v>
      </c>
      <c r="H2" s="96">
        <f>COUNT(H5:H174)</f>
        <v>2</v>
      </c>
      <c r="I2" s="362"/>
      <c r="J2" s="363"/>
      <c r="K2" s="364"/>
      <c r="L2" s="368"/>
      <c r="M2" s="343"/>
      <c r="N2" s="369"/>
      <c r="O2" s="343"/>
      <c r="P2" s="343"/>
      <c r="Q2" s="343"/>
      <c r="R2" s="344"/>
      <c r="S2" s="346"/>
      <c r="T2" s="343"/>
      <c r="U2" s="343"/>
      <c r="V2" s="343"/>
      <c r="W2" s="343"/>
      <c r="X2" s="344"/>
      <c r="Y2" s="343"/>
      <c r="Z2" s="343"/>
      <c r="AA2" s="349"/>
      <c r="AB2" s="350"/>
      <c r="AC2" s="351"/>
    </row>
    <row r="3" spans="1:29" ht="23.25" customHeight="1">
      <c r="A3" s="356" t="s">
        <v>93</v>
      </c>
      <c r="B3" s="358" t="s">
        <v>94</v>
      </c>
      <c r="C3" s="315" t="s">
        <v>95</v>
      </c>
      <c r="D3" s="315"/>
      <c r="E3" s="337" t="s">
        <v>96</v>
      </c>
      <c r="F3" s="315" t="s">
        <v>97</v>
      </c>
      <c r="G3" s="337" t="s">
        <v>98</v>
      </c>
      <c r="H3" s="339" t="s">
        <v>99</v>
      </c>
      <c r="I3" s="329" t="s">
        <v>100</v>
      </c>
      <c r="J3" s="325" t="s">
        <v>101</v>
      </c>
      <c r="K3" s="327" t="s">
        <v>40</v>
      </c>
      <c r="L3" s="352" t="s">
        <v>100</v>
      </c>
      <c r="M3" s="325" t="s">
        <v>101</v>
      </c>
      <c r="N3" s="327" t="s">
        <v>40</v>
      </c>
      <c r="O3" s="329" t="s">
        <v>100</v>
      </c>
      <c r="P3" s="331" t="s">
        <v>40</v>
      </c>
      <c r="Q3" s="333" t="s">
        <v>102</v>
      </c>
      <c r="R3" s="335" t="s">
        <v>103</v>
      </c>
      <c r="S3" s="314" t="s">
        <v>104</v>
      </c>
      <c r="T3" s="315"/>
      <c r="U3" s="316" t="s">
        <v>105</v>
      </c>
      <c r="V3" s="316" t="s">
        <v>106</v>
      </c>
      <c r="W3" s="315" t="s">
        <v>107</v>
      </c>
      <c r="X3" s="318"/>
      <c r="Y3" s="319" t="s">
        <v>108</v>
      </c>
      <c r="Z3" s="320"/>
      <c r="AA3" s="323" t="s">
        <v>101</v>
      </c>
      <c r="AB3" s="370" t="s">
        <v>102</v>
      </c>
      <c r="AC3" s="372" t="s">
        <v>109</v>
      </c>
    </row>
    <row r="4" spans="1:29" ht="17.25" customHeight="1" thickBot="1">
      <c r="A4" s="357"/>
      <c r="B4" s="359"/>
      <c r="C4" s="360"/>
      <c r="D4" s="360"/>
      <c r="E4" s="338"/>
      <c r="F4" s="360"/>
      <c r="G4" s="338"/>
      <c r="H4" s="340"/>
      <c r="I4" s="330"/>
      <c r="J4" s="326"/>
      <c r="K4" s="328"/>
      <c r="L4" s="353"/>
      <c r="M4" s="326"/>
      <c r="N4" s="328"/>
      <c r="O4" s="330"/>
      <c r="P4" s="332"/>
      <c r="Q4" s="334"/>
      <c r="R4" s="336"/>
      <c r="S4" s="68" t="s">
        <v>110</v>
      </c>
      <c r="T4" s="99" t="s">
        <v>111</v>
      </c>
      <c r="U4" s="317"/>
      <c r="V4" s="317"/>
      <c r="W4" s="99" t="s">
        <v>112</v>
      </c>
      <c r="X4" s="69" t="s">
        <v>113</v>
      </c>
      <c r="Y4" s="321"/>
      <c r="Z4" s="322"/>
      <c r="AA4" s="324"/>
      <c r="AB4" s="371"/>
      <c r="AC4" s="373"/>
    </row>
    <row r="5" spans="1:29" ht="15.75" customHeight="1">
      <c r="A5" s="311" t="s">
        <v>118</v>
      </c>
      <c r="B5" s="100" t="s">
        <v>114</v>
      </c>
      <c r="C5" s="304" t="s">
        <v>125</v>
      </c>
      <c r="D5" s="305"/>
      <c r="E5" s="101">
        <v>19.7</v>
      </c>
      <c r="F5" s="102">
        <v>373</v>
      </c>
      <c r="G5" s="103">
        <f t="shared" ref="G5:G10" si="0">E5*F5</f>
        <v>7348.0999999999995</v>
      </c>
      <c r="H5" s="26"/>
      <c r="I5" s="104">
        <v>6</v>
      </c>
      <c r="J5" s="105">
        <v>2500</v>
      </c>
      <c r="K5" s="106">
        <f t="shared" ref="K5:K10" si="1">J5/I5</f>
        <v>416.66666666666669</v>
      </c>
      <c r="L5" s="107">
        <v>6</v>
      </c>
      <c r="M5" s="105">
        <f t="shared" ref="M5:M10" si="2">F5/V5*60</f>
        <v>2256.8067226890807</v>
      </c>
      <c r="N5" s="106">
        <f t="shared" ref="N5:N10" si="3">M5/L5</f>
        <v>376.13445378151346</v>
      </c>
      <c r="O5" s="108">
        <f t="shared" ref="O5:O10" si="4">L5-I5</f>
        <v>0</v>
      </c>
      <c r="P5" s="109">
        <f t="shared" ref="P5:P10" si="5">N5-K5</f>
        <v>-40.532212885153228</v>
      </c>
      <c r="Q5" s="110">
        <f t="shared" ref="Q5:Q10" si="6">N5/K5</f>
        <v>0.90272268907563225</v>
      </c>
      <c r="R5" s="306">
        <f>Q21</f>
        <v>0.87327399371345382</v>
      </c>
      <c r="S5" s="47">
        <v>0.35769675925925926</v>
      </c>
      <c r="T5" s="48">
        <v>0.36458333333333331</v>
      </c>
      <c r="U5" s="111">
        <v>5.083333333333302</v>
      </c>
      <c r="V5" s="112">
        <v>9.9166666666666448</v>
      </c>
      <c r="W5" s="113"/>
      <c r="X5" s="116"/>
      <c r="Y5" s="309"/>
      <c r="Z5" s="310"/>
      <c r="AA5" s="115">
        <f t="shared" ref="AA5:AA10" si="7">M5-J5</f>
        <v>-243.19327731091926</v>
      </c>
      <c r="AB5" s="156">
        <f t="shared" ref="AB5:AB10" si="8">M5/J5</f>
        <v>0.90272268907563225</v>
      </c>
      <c r="AC5" s="290">
        <f>AB21</f>
        <v>0.87327399371345382</v>
      </c>
    </row>
    <row r="6" spans="1:29" ht="15.75" customHeight="1">
      <c r="A6" s="312"/>
      <c r="B6" s="100" t="s">
        <v>114</v>
      </c>
      <c r="C6" s="293" t="s">
        <v>115</v>
      </c>
      <c r="D6" s="294"/>
      <c r="E6" s="101">
        <v>29.85</v>
      </c>
      <c r="F6" s="102">
        <v>1539</v>
      </c>
      <c r="G6" s="103">
        <f t="shared" si="0"/>
        <v>45939.15</v>
      </c>
      <c r="H6" s="26"/>
      <c r="I6" s="104">
        <v>17</v>
      </c>
      <c r="J6" s="105">
        <v>3600</v>
      </c>
      <c r="K6" s="106">
        <f t="shared" si="1"/>
        <v>211.76470588235293</v>
      </c>
      <c r="L6" s="107">
        <v>17</v>
      </c>
      <c r="M6" s="105">
        <f t="shared" si="2"/>
        <v>3117.839054586379</v>
      </c>
      <c r="N6" s="106">
        <f t="shared" si="3"/>
        <v>183.40229732861053</v>
      </c>
      <c r="O6" s="108">
        <f t="shared" si="4"/>
        <v>0</v>
      </c>
      <c r="P6" s="109">
        <f t="shared" si="5"/>
        <v>-28.362408553742398</v>
      </c>
      <c r="Q6" s="110">
        <f t="shared" si="6"/>
        <v>0.86606640405177204</v>
      </c>
      <c r="R6" s="307"/>
      <c r="S6" s="47">
        <v>0.36832175925925925</v>
      </c>
      <c r="T6" s="48">
        <v>0.3888888888888889</v>
      </c>
      <c r="U6" s="111">
        <v>5.3833333333333488</v>
      </c>
      <c r="V6" s="112">
        <v>29.616666666666688</v>
      </c>
      <c r="W6" s="113"/>
      <c r="X6" s="116"/>
      <c r="Y6" s="295"/>
      <c r="Z6" s="296"/>
      <c r="AA6" s="117">
        <f t="shared" si="7"/>
        <v>-482.16094541362099</v>
      </c>
      <c r="AB6" s="110">
        <f t="shared" si="8"/>
        <v>0.86606640405177193</v>
      </c>
      <c r="AC6" s="291"/>
    </row>
    <row r="7" spans="1:29" ht="15.75" customHeight="1">
      <c r="A7" s="312"/>
      <c r="B7" s="100" t="s">
        <v>114</v>
      </c>
      <c r="C7" s="293" t="s">
        <v>116</v>
      </c>
      <c r="D7" s="294"/>
      <c r="E7" s="101">
        <v>29.52</v>
      </c>
      <c r="F7" s="102">
        <v>1416</v>
      </c>
      <c r="G7" s="103">
        <f t="shared" si="0"/>
        <v>41800.32</v>
      </c>
      <c r="H7" s="26"/>
      <c r="I7" s="104">
        <v>17</v>
      </c>
      <c r="J7" s="105">
        <v>3600</v>
      </c>
      <c r="K7" s="106">
        <f t="shared" si="1"/>
        <v>211.76470588235293</v>
      </c>
      <c r="L7" s="107">
        <v>17</v>
      </c>
      <c r="M7" s="105">
        <f t="shared" si="2"/>
        <v>3117.7981651376122</v>
      </c>
      <c r="N7" s="106">
        <f t="shared" si="3"/>
        <v>183.39989206691837</v>
      </c>
      <c r="O7" s="108">
        <f t="shared" si="4"/>
        <v>0</v>
      </c>
      <c r="P7" s="109">
        <f t="shared" si="5"/>
        <v>-28.364813815434559</v>
      </c>
      <c r="Q7" s="110">
        <f t="shared" si="6"/>
        <v>0.86605504587155901</v>
      </c>
      <c r="R7" s="307"/>
      <c r="S7" s="47">
        <v>0.3923611111111111</v>
      </c>
      <c r="T7" s="48">
        <v>0.41128472222222223</v>
      </c>
      <c r="U7" s="111">
        <v>4.9999999999999822</v>
      </c>
      <c r="V7" s="112">
        <v>27.250000000000021</v>
      </c>
      <c r="W7" s="113"/>
      <c r="X7" s="116"/>
      <c r="Y7" s="295"/>
      <c r="Z7" s="296"/>
      <c r="AA7" s="117">
        <f t="shared" si="7"/>
        <v>-482.20183486238784</v>
      </c>
      <c r="AB7" s="110">
        <f t="shared" si="8"/>
        <v>0.8660550458715589</v>
      </c>
      <c r="AC7" s="291"/>
    </row>
    <row r="8" spans="1:29" ht="15.75" customHeight="1">
      <c r="A8" s="312"/>
      <c r="B8" s="100" t="s">
        <v>120</v>
      </c>
      <c r="C8" s="293" t="s">
        <v>121</v>
      </c>
      <c r="D8" s="294"/>
      <c r="E8" s="101">
        <v>28.57</v>
      </c>
      <c r="F8" s="102">
        <v>2030</v>
      </c>
      <c r="G8" s="103">
        <f t="shared" si="0"/>
        <v>57997.1</v>
      </c>
      <c r="H8" s="13"/>
      <c r="I8" s="104">
        <v>12</v>
      </c>
      <c r="J8" s="105">
        <v>3600</v>
      </c>
      <c r="K8" s="106">
        <f t="shared" si="1"/>
        <v>300</v>
      </c>
      <c r="L8" s="118">
        <v>12</v>
      </c>
      <c r="M8" s="105">
        <f t="shared" si="2"/>
        <v>3111.1111111111009</v>
      </c>
      <c r="N8" s="106">
        <f t="shared" si="3"/>
        <v>259.25925925925839</v>
      </c>
      <c r="O8" s="108">
        <f t="shared" si="4"/>
        <v>0</v>
      </c>
      <c r="P8" s="109">
        <f t="shared" si="5"/>
        <v>-40.740740740741614</v>
      </c>
      <c r="Q8" s="110">
        <f t="shared" si="6"/>
        <v>0.8641975308641946</v>
      </c>
      <c r="R8" s="307"/>
      <c r="S8" s="47">
        <v>0.41458333333333325</v>
      </c>
      <c r="T8" s="48">
        <v>0.44177083333333333</v>
      </c>
      <c r="U8" s="111">
        <v>4.7499999999998632</v>
      </c>
      <c r="V8" s="112">
        <v>39.150000000000126</v>
      </c>
      <c r="W8" s="113"/>
      <c r="X8" s="116"/>
      <c r="Y8" s="295"/>
      <c r="Z8" s="296"/>
      <c r="AA8" s="117">
        <f t="shared" si="7"/>
        <v>-488.88888888889915</v>
      </c>
      <c r="AB8" s="110">
        <f t="shared" si="8"/>
        <v>0.86419753086419471</v>
      </c>
      <c r="AC8" s="291"/>
    </row>
    <row r="9" spans="1:29" ht="15.75" customHeight="1">
      <c r="A9" s="312"/>
      <c r="B9" s="100" t="s">
        <v>114</v>
      </c>
      <c r="C9" s="293" t="s">
        <v>119</v>
      </c>
      <c r="D9" s="294"/>
      <c r="E9" s="101">
        <v>25.64</v>
      </c>
      <c r="F9" s="102">
        <v>1030</v>
      </c>
      <c r="G9" s="121">
        <f t="shared" si="0"/>
        <v>26409.200000000001</v>
      </c>
      <c r="H9" s="122"/>
      <c r="I9" s="104">
        <v>11</v>
      </c>
      <c r="J9" s="105">
        <v>3600</v>
      </c>
      <c r="K9" s="106">
        <f t="shared" si="1"/>
        <v>327.27272727272725</v>
      </c>
      <c r="L9" s="107">
        <v>11</v>
      </c>
      <c r="M9" s="105">
        <f t="shared" si="2"/>
        <v>3150.3823279524254</v>
      </c>
      <c r="N9" s="106">
        <f t="shared" si="3"/>
        <v>286.39839345022051</v>
      </c>
      <c r="O9" s="108">
        <f t="shared" si="4"/>
        <v>0</v>
      </c>
      <c r="P9" s="109">
        <f t="shared" si="5"/>
        <v>-40.874333822506742</v>
      </c>
      <c r="Q9" s="110">
        <f t="shared" si="6"/>
        <v>0.87510620220900714</v>
      </c>
      <c r="R9" s="307"/>
      <c r="S9" s="47">
        <v>0.44609953703703703</v>
      </c>
      <c r="T9" s="48">
        <v>0.4597222222222222</v>
      </c>
      <c r="U9" s="111">
        <v>6.2333333333333218</v>
      </c>
      <c r="V9" s="112">
        <v>19.616666666666642</v>
      </c>
      <c r="W9" s="113">
        <v>0.4597222222222222</v>
      </c>
      <c r="X9" s="116">
        <v>0.50006944444444446</v>
      </c>
      <c r="Y9" s="295"/>
      <c r="Z9" s="296"/>
      <c r="AA9" s="117">
        <f t="shared" si="7"/>
        <v>-449.61767204757462</v>
      </c>
      <c r="AB9" s="110">
        <f t="shared" si="8"/>
        <v>0.87510620220900703</v>
      </c>
      <c r="AC9" s="291"/>
    </row>
    <row r="10" spans="1:29" ht="15.75" customHeight="1">
      <c r="A10" s="312"/>
      <c r="B10" s="100" t="s">
        <v>114</v>
      </c>
      <c r="C10" s="293" t="s">
        <v>219</v>
      </c>
      <c r="D10" s="294"/>
      <c r="E10" s="101">
        <v>30.95</v>
      </c>
      <c r="F10" s="102">
        <v>1198</v>
      </c>
      <c r="G10" s="121">
        <f t="shared" si="0"/>
        <v>37078.1</v>
      </c>
      <c r="H10" s="62"/>
      <c r="I10" s="104">
        <v>12</v>
      </c>
      <c r="J10" s="105">
        <v>1750</v>
      </c>
      <c r="K10" s="106">
        <f t="shared" si="1"/>
        <v>145.83333333333334</v>
      </c>
      <c r="L10" s="118">
        <v>12</v>
      </c>
      <c r="M10" s="105">
        <f t="shared" si="2"/>
        <v>1532.6226012793184</v>
      </c>
      <c r="N10" s="106">
        <f t="shared" si="3"/>
        <v>127.71855010660987</v>
      </c>
      <c r="O10" s="123">
        <f t="shared" si="4"/>
        <v>0</v>
      </c>
      <c r="P10" s="124">
        <f t="shared" si="5"/>
        <v>-18.114783226723475</v>
      </c>
      <c r="Q10" s="125">
        <f t="shared" si="6"/>
        <v>0.87578434358818191</v>
      </c>
      <c r="R10" s="307"/>
      <c r="S10" s="47">
        <v>0.50006944444444446</v>
      </c>
      <c r="T10" s="48">
        <v>0.53263888888888888</v>
      </c>
      <c r="U10" s="111">
        <v>58.100000000000051</v>
      </c>
      <c r="V10" s="112">
        <v>46.899999999999977</v>
      </c>
      <c r="W10" s="113"/>
      <c r="X10" s="116"/>
      <c r="Y10" s="295"/>
      <c r="Z10" s="296"/>
      <c r="AA10" s="117">
        <f t="shared" si="7"/>
        <v>-217.37739872068164</v>
      </c>
      <c r="AB10" s="110">
        <f t="shared" si="8"/>
        <v>0.87578434358818191</v>
      </c>
      <c r="AC10" s="291"/>
    </row>
    <row r="11" spans="1:29" ht="15.75" customHeight="1">
      <c r="A11" s="312"/>
      <c r="B11" s="100"/>
      <c r="C11" s="293"/>
      <c r="D11" s="294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307"/>
      <c r="S11" s="47"/>
      <c r="T11" s="48"/>
      <c r="U11" s="111"/>
      <c r="V11" s="112"/>
      <c r="W11" s="113"/>
      <c r="X11" s="116"/>
      <c r="Y11" s="295"/>
      <c r="Z11" s="296"/>
      <c r="AA11" s="117"/>
      <c r="AB11" s="110"/>
      <c r="AC11" s="291"/>
    </row>
    <row r="12" spans="1:29" ht="15.75" customHeight="1">
      <c r="A12" s="312"/>
      <c r="B12" s="100"/>
      <c r="C12" s="293"/>
      <c r="D12" s="294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07"/>
      <c r="S12" s="47"/>
      <c r="T12" s="48"/>
      <c r="U12" s="111"/>
      <c r="V12" s="112"/>
      <c r="W12" s="113"/>
      <c r="X12" s="116"/>
      <c r="Y12" s="295"/>
      <c r="Z12" s="296"/>
      <c r="AA12" s="117"/>
      <c r="AB12" s="110"/>
      <c r="AC12" s="291"/>
    </row>
    <row r="13" spans="1:29" ht="15.75" customHeight="1">
      <c r="A13" s="312"/>
      <c r="B13" s="100"/>
      <c r="C13" s="293"/>
      <c r="D13" s="294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07"/>
      <c r="S13" s="47"/>
      <c r="T13" s="48"/>
      <c r="U13" s="111"/>
      <c r="V13" s="112"/>
      <c r="W13" s="113"/>
      <c r="X13" s="127"/>
      <c r="Y13" s="295"/>
      <c r="Z13" s="296"/>
      <c r="AA13" s="117"/>
      <c r="AB13" s="110"/>
      <c r="AC13" s="291"/>
    </row>
    <row r="14" spans="1:29" ht="15.75" customHeight="1">
      <c r="A14" s="312"/>
      <c r="B14" s="100"/>
      <c r="C14" s="293"/>
      <c r="D14" s="294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07"/>
      <c r="S14" s="47"/>
      <c r="T14" s="48"/>
      <c r="U14" s="111"/>
      <c r="V14" s="112"/>
      <c r="W14" s="113"/>
      <c r="X14" s="127"/>
      <c r="Y14" s="295"/>
      <c r="Z14" s="296"/>
      <c r="AA14" s="117"/>
      <c r="AB14" s="110"/>
      <c r="AC14" s="291"/>
    </row>
    <row r="15" spans="1:29" ht="15.75" customHeight="1">
      <c r="A15" s="312"/>
      <c r="B15" s="100"/>
      <c r="C15" s="293"/>
      <c r="D15" s="29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07"/>
      <c r="S15" s="47"/>
      <c r="T15" s="48"/>
      <c r="U15" s="111"/>
      <c r="V15" s="112"/>
      <c r="W15" s="113"/>
      <c r="X15" s="127"/>
      <c r="Y15" s="295"/>
      <c r="Z15" s="296"/>
      <c r="AA15" s="117"/>
      <c r="AB15" s="110"/>
      <c r="AC15" s="291"/>
    </row>
    <row r="16" spans="1:29" ht="15.75" customHeight="1">
      <c r="A16" s="312"/>
      <c r="B16" s="100"/>
      <c r="C16" s="293"/>
      <c r="D16" s="29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07"/>
      <c r="S16" s="47"/>
      <c r="T16" s="48"/>
      <c r="U16" s="111"/>
      <c r="V16" s="112"/>
      <c r="W16" s="113"/>
      <c r="X16" s="127"/>
      <c r="Y16" s="295"/>
      <c r="Z16" s="296"/>
      <c r="AA16" s="117"/>
      <c r="AB16" s="110"/>
      <c r="AC16" s="291"/>
    </row>
    <row r="17" spans="1:29" ht="15.75" customHeight="1">
      <c r="A17" s="312"/>
      <c r="B17" s="100"/>
      <c r="C17" s="293"/>
      <c r="D17" s="29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07"/>
      <c r="S17" s="47"/>
      <c r="T17" s="48"/>
      <c r="U17" s="111"/>
      <c r="V17" s="112"/>
      <c r="W17" s="113"/>
      <c r="X17" s="127"/>
      <c r="Y17" s="295"/>
      <c r="Z17" s="296"/>
      <c r="AA17" s="117"/>
      <c r="AB17" s="110"/>
      <c r="AC17" s="291"/>
    </row>
    <row r="18" spans="1:29" ht="15.75" customHeight="1">
      <c r="A18" s="312"/>
      <c r="B18" s="100"/>
      <c r="C18" s="293"/>
      <c r="D18" s="29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07"/>
      <c r="S18" s="47"/>
      <c r="T18" s="48"/>
      <c r="U18" s="111"/>
      <c r="V18" s="112"/>
      <c r="W18" s="113"/>
      <c r="X18" s="127"/>
      <c r="Y18" s="295"/>
      <c r="Z18" s="296"/>
      <c r="AA18" s="117"/>
      <c r="AB18" s="110"/>
      <c r="AC18" s="291"/>
    </row>
    <row r="19" spans="1:29" ht="15.75" customHeight="1">
      <c r="A19" s="312"/>
      <c r="B19" s="100"/>
      <c r="C19" s="293"/>
      <c r="D19" s="29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07"/>
      <c r="S19" s="47"/>
      <c r="T19" s="48"/>
      <c r="U19" s="111"/>
      <c r="V19" s="112"/>
      <c r="W19" s="113"/>
      <c r="X19" s="127"/>
      <c r="Y19" s="295"/>
      <c r="Z19" s="296"/>
      <c r="AA19" s="117"/>
      <c r="AB19" s="110"/>
      <c r="AC19" s="291"/>
    </row>
    <row r="20" spans="1:29" ht="15.75" customHeight="1">
      <c r="A20" s="312"/>
      <c r="B20" s="163"/>
      <c r="C20" s="293"/>
      <c r="D20" s="294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07"/>
      <c r="S20" s="119"/>
      <c r="T20" s="120"/>
      <c r="U20" s="130"/>
      <c r="V20" s="131"/>
      <c r="W20" s="126"/>
      <c r="X20" s="127"/>
      <c r="Y20" s="295"/>
      <c r="Z20" s="296"/>
      <c r="AA20" s="165"/>
      <c r="AB20" s="125"/>
      <c r="AC20" s="291"/>
    </row>
    <row r="21" spans="1:29" ht="15.75" customHeight="1" thickBot="1">
      <c r="A21" s="313"/>
      <c r="B21" s="133" t="s">
        <v>117</v>
      </c>
      <c r="C21" s="297"/>
      <c r="D21" s="297"/>
      <c r="E21" s="134"/>
      <c r="F21" s="167"/>
      <c r="G21" s="135"/>
      <c r="H21" s="69"/>
      <c r="I21" s="136">
        <f t="shared" ref="I21:J21" si="9">AVERAGE(I5:I20)</f>
        <v>12.5</v>
      </c>
      <c r="J21" s="137">
        <f t="shared" si="9"/>
        <v>3108.3333333333335</v>
      </c>
      <c r="K21" s="138">
        <f t="shared" ref="K21" si="10">J21/I21</f>
        <v>248.66666666666669</v>
      </c>
      <c r="L21" s="136">
        <f t="shared" ref="L21:M21" si="11">AVERAGE(L5:L20)</f>
        <v>12.5</v>
      </c>
      <c r="M21" s="137">
        <f t="shared" si="11"/>
        <v>2714.4266637926526</v>
      </c>
      <c r="N21" s="138">
        <f>M21/L21</f>
        <v>217.15413310341219</v>
      </c>
      <c r="O21" s="139">
        <f>L21-I21</f>
        <v>0</v>
      </c>
      <c r="P21" s="140">
        <f>N21-K21</f>
        <v>-31.512533563254493</v>
      </c>
      <c r="Q21" s="141">
        <f>N21/K21</f>
        <v>0.87327399371345382</v>
      </c>
      <c r="R21" s="308"/>
      <c r="S21" s="142">
        <f>S5</f>
        <v>0.35769675925925926</v>
      </c>
      <c r="T21" s="143">
        <f>INDEX(T5:T20,COUNTA(T5:T20))</f>
        <v>0.53263888888888888</v>
      </c>
      <c r="U21" s="144"/>
      <c r="V21" s="166"/>
      <c r="W21" s="167"/>
      <c r="X21" s="138"/>
      <c r="Y21" s="298"/>
      <c r="Z21" s="299"/>
      <c r="AA21" s="168">
        <f>M21-J21</f>
        <v>-393.90666954068092</v>
      </c>
      <c r="AB21" s="141">
        <f>M21/J21</f>
        <v>0.87327399371345382</v>
      </c>
      <c r="AC21" s="292"/>
    </row>
    <row r="22" spans="1:29" ht="15.75" customHeight="1">
      <c r="A22" s="300" t="s">
        <v>122</v>
      </c>
      <c r="B22" s="114" t="s">
        <v>114</v>
      </c>
      <c r="C22" s="304" t="s">
        <v>123</v>
      </c>
      <c r="D22" s="305"/>
      <c r="E22" s="147">
        <v>14.03</v>
      </c>
      <c r="F22" s="97">
        <v>777</v>
      </c>
      <c r="G22" s="148">
        <f t="shared" ref="G22:G23" si="12">E22*F22</f>
        <v>10901.31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2317.4813587406825</v>
      </c>
      <c r="N22" s="152">
        <f>M22/L22</f>
        <v>386.24689312344708</v>
      </c>
      <c r="O22" s="154">
        <f>L22-I22</f>
        <v>0</v>
      </c>
      <c r="P22" s="155">
        <f>N22-K22</f>
        <v>-47.086440209886234</v>
      </c>
      <c r="Q22" s="156">
        <f>N22/K22</f>
        <v>0.89133898413103174</v>
      </c>
      <c r="R22" s="306">
        <f>Q38</f>
        <v>0.89110365912544942</v>
      </c>
      <c r="S22" s="157">
        <v>0.29166666666666669</v>
      </c>
      <c r="T22" s="158">
        <v>0.30563657407407407</v>
      </c>
      <c r="U22" s="159"/>
      <c r="V22" s="160">
        <v>20.116666666666639</v>
      </c>
      <c r="W22" s="158"/>
      <c r="X22" s="169"/>
      <c r="Y22" s="309"/>
      <c r="Z22" s="310"/>
      <c r="AA22" s="115">
        <f>M22-J22</f>
        <v>-282.51864125931752</v>
      </c>
      <c r="AB22" s="156">
        <f>M22/J22</f>
        <v>0.89133898413103174</v>
      </c>
      <c r="AC22" s="290">
        <f>AB38</f>
        <v>0.89110365912544942</v>
      </c>
    </row>
    <row r="23" spans="1:29" ht="15.75" customHeight="1">
      <c r="A23" s="301"/>
      <c r="B23" s="100" t="s">
        <v>114</v>
      </c>
      <c r="C23" s="293" t="s">
        <v>124</v>
      </c>
      <c r="D23" s="294"/>
      <c r="E23" s="101">
        <v>14.49</v>
      </c>
      <c r="F23" s="102">
        <v>839</v>
      </c>
      <c r="G23" s="103">
        <f t="shared" si="12"/>
        <v>12157.11</v>
      </c>
      <c r="H23" s="26"/>
      <c r="I23" s="104">
        <v>6</v>
      </c>
      <c r="J23" s="105">
        <v>2600</v>
      </c>
      <c r="K23" s="106">
        <f t="shared" ref="K23" si="13">J23/I23</f>
        <v>433.33333333333331</v>
      </c>
      <c r="L23" s="107">
        <v>6</v>
      </c>
      <c r="M23" s="105">
        <f>F23/V23*60</f>
        <v>2316.2576687116548</v>
      </c>
      <c r="N23" s="106">
        <f>M23/L23</f>
        <v>386.04294478527578</v>
      </c>
      <c r="O23" s="108">
        <f>L23-I23</f>
        <v>0</v>
      </c>
      <c r="P23" s="109">
        <f>N23-K23</f>
        <v>-47.290388548057535</v>
      </c>
      <c r="Q23" s="110">
        <f>N23/K23</f>
        <v>0.89086833411986721</v>
      </c>
      <c r="R23" s="307"/>
      <c r="S23" s="47">
        <v>0.30921296296296297</v>
      </c>
      <c r="T23" s="48">
        <v>0.32430555555555557</v>
      </c>
      <c r="U23" s="111">
        <v>5.1500000000000057</v>
      </c>
      <c r="V23" s="112">
        <v>21.733333333333348</v>
      </c>
      <c r="W23" s="113"/>
      <c r="X23" s="13"/>
      <c r="Y23" s="295"/>
      <c r="Z23" s="296"/>
      <c r="AA23" s="117">
        <f>M23-J23</f>
        <v>-283.74233128834521</v>
      </c>
      <c r="AB23" s="110">
        <f>M23/J23</f>
        <v>0.89086833411986721</v>
      </c>
      <c r="AC23" s="291"/>
    </row>
    <row r="24" spans="1:29" ht="15.75" customHeight="1">
      <c r="A24" s="301"/>
      <c r="B24" s="100"/>
      <c r="C24" s="293"/>
      <c r="D24" s="294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307"/>
      <c r="S24" s="47"/>
      <c r="T24" s="48"/>
      <c r="U24" s="111"/>
      <c r="V24" s="112"/>
      <c r="W24" s="113"/>
      <c r="X24" s="13"/>
      <c r="Y24" s="295"/>
      <c r="Z24" s="296"/>
      <c r="AA24" s="117"/>
      <c r="AB24" s="110"/>
      <c r="AC24" s="291"/>
    </row>
    <row r="25" spans="1:29" ht="15.75" customHeight="1">
      <c r="A25" s="301"/>
      <c r="B25" s="100"/>
      <c r="C25" s="293"/>
      <c r="D25" s="294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07"/>
      <c r="S25" s="47"/>
      <c r="T25" s="48"/>
      <c r="U25" s="111"/>
      <c r="V25" s="112"/>
      <c r="W25" s="113"/>
      <c r="X25" s="116"/>
      <c r="Y25" s="295"/>
      <c r="Z25" s="296"/>
      <c r="AA25" s="117"/>
      <c r="AB25" s="110"/>
      <c r="AC25" s="291"/>
    </row>
    <row r="26" spans="1:29" ht="15.75" customHeight="1">
      <c r="A26" s="302"/>
      <c r="B26" s="100"/>
      <c r="C26" s="293"/>
      <c r="D26" s="294"/>
      <c r="E26" s="101"/>
      <c r="F26" s="102"/>
      <c r="G26" s="103"/>
      <c r="H26" s="13"/>
      <c r="I26" s="104"/>
      <c r="J26" s="105"/>
      <c r="K26" s="106"/>
      <c r="L26" s="118"/>
      <c r="M26" s="105"/>
      <c r="N26" s="106"/>
      <c r="O26" s="108"/>
      <c r="P26" s="109"/>
      <c r="Q26" s="110"/>
      <c r="R26" s="307"/>
      <c r="S26" s="47"/>
      <c r="T26" s="48"/>
      <c r="U26" s="111"/>
      <c r="V26" s="112"/>
      <c r="W26" s="113"/>
      <c r="X26" s="13"/>
      <c r="Y26" s="295"/>
      <c r="Z26" s="296"/>
      <c r="AA26" s="117"/>
      <c r="AB26" s="110"/>
      <c r="AC26" s="291"/>
    </row>
    <row r="27" spans="1:29" ht="15.75" customHeight="1">
      <c r="A27" s="302"/>
      <c r="B27" s="100"/>
      <c r="C27" s="293"/>
      <c r="D27" s="294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07"/>
      <c r="S27" s="47"/>
      <c r="T27" s="48"/>
      <c r="U27" s="111"/>
      <c r="V27" s="112"/>
      <c r="W27" s="113"/>
      <c r="X27" s="50"/>
      <c r="Y27" s="295"/>
      <c r="Z27" s="296"/>
      <c r="AA27" s="117"/>
      <c r="AB27" s="110"/>
      <c r="AC27" s="291"/>
    </row>
    <row r="28" spans="1:29" ht="15.75" customHeight="1">
      <c r="A28" s="302"/>
      <c r="B28" s="100"/>
      <c r="C28" s="293"/>
      <c r="D28" s="294"/>
      <c r="E28" s="101"/>
      <c r="F28" s="102"/>
      <c r="G28" s="121"/>
      <c r="H28" s="62"/>
      <c r="I28" s="104"/>
      <c r="J28" s="105"/>
      <c r="K28" s="106"/>
      <c r="L28" s="118"/>
      <c r="M28" s="105"/>
      <c r="N28" s="106"/>
      <c r="O28" s="123"/>
      <c r="P28" s="124"/>
      <c r="Q28" s="125"/>
      <c r="R28" s="307"/>
      <c r="S28" s="47"/>
      <c r="T28" s="48"/>
      <c r="U28" s="111"/>
      <c r="V28" s="112"/>
      <c r="W28" s="113"/>
      <c r="X28" s="116"/>
      <c r="Y28" s="295"/>
      <c r="Z28" s="296"/>
      <c r="AA28" s="117"/>
      <c r="AB28" s="110"/>
      <c r="AC28" s="291"/>
    </row>
    <row r="29" spans="1:29" ht="15.75" customHeight="1">
      <c r="A29" s="302"/>
      <c r="B29" s="100"/>
      <c r="C29" s="293"/>
      <c r="D29" s="294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07"/>
      <c r="S29" s="47"/>
      <c r="T29" s="48"/>
      <c r="U29" s="111"/>
      <c r="V29" s="112"/>
      <c r="W29" s="113"/>
      <c r="X29" s="116"/>
      <c r="Y29" s="295"/>
      <c r="Z29" s="296"/>
      <c r="AA29" s="117"/>
      <c r="AB29" s="110"/>
      <c r="AC29" s="291"/>
    </row>
    <row r="30" spans="1:29" ht="15.75" customHeight="1">
      <c r="A30" s="302"/>
      <c r="B30" s="100"/>
      <c r="C30" s="293"/>
      <c r="D30" s="294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07"/>
      <c r="S30" s="119"/>
      <c r="T30" s="120"/>
      <c r="U30" s="111"/>
      <c r="V30" s="131"/>
      <c r="W30" s="113"/>
      <c r="X30" s="116"/>
      <c r="Y30" s="295"/>
      <c r="Z30" s="296"/>
      <c r="AA30" s="117"/>
      <c r="AB30" s="110"/>
      <c r="AC30" s="291"/>
    </row>
    <row r="31" spans="1:29" ht="15.75" customHeight="1">
      <c r="A31" s="302"/>
      <c r="B31" s="100"/>
      <c r="C31" s="293"/>
      <c r="D31" s="294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07"/>
      <c r="S31" s="119"/>
      <c r="T31" s="120"/>
      <c r="U31" s="111"/>
      <c r="V31" s="131"/>
      <c r="W31" s="126"/>
      <c r="X31" s="127"/>
      <c r="Y31" s="295"/>
      <c r="Z31" s="296"/>
      <c r="AA31" s="117"/>
      <c r="AB31" s="110"/>
      <c r="AC31" s="291"/>
    </row>
    <row r="32" spans="1:29" ht="15.75" customHeight="1">
      <c r="A32" s="302"/>
      <c r="B32" s="100"/>
      <c r="C32" s="293"/>
      <c r="D32" s="294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07"/>
      <c r="S32" s="119"/>
      <c r="T32" s="120"/>
      <c r="U32" s="111"/>
      <c r="V32" s="131"/>
      <c r="W32" s="126"/>
      <c r="X32" s="127"/>
      <c r="Y32" s="295"/>
      <c r="Z32" s="296"/>
      <c r="AA32" s="117"/>
      <c r="AB32" s="110"/>
      <c r="AC32" s="291"/>
    </row>
    <row r="33" spans="1:29" ht="15.75" customHeight="1">
      <c r="A33" s="302"/>
      <c r="B33" s="100"/>
      <c r="C33" s="293"/>
      <c r="D33" s="294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07"/>
      <c r="S33" s="119"/>
      <c r="T33" s="120"/>
      <c r="U33" s="111"/>
      <c r="V33" s="131"/>
      <c r="W33" s="126"/>
      <c r="X33" s="127"/>
      <c r="Y33" s="295"/>
      <c r="Z33" s="296"/>
      <c r="AA33" s="117"/>
      <c r="AB33" s="110"/>
      <c r="AC33" s="291"/>
    </row>
    <row r="34" spans="1:29" ht="15.75" customHeight="1">
      <c r="A34" s="302"/>
      <c r="B34" s="100"/>
      <c r="C34" s="293"/>
      <c r="D34" s="294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07"/>
      <c r="S34" s="119"/>
      <c r="T34" s="120"/>
      <c r="U34" s="111"/>
      <c r="V34" s="131"/>
      <c r="W34" s="126"/>
      <c r="X34" s="127"/>
      <c r="Y34" s="295"/>
      <c r="Z34" s="296"/>
      <c r="AA34" s="117"/>
      <c r="AB34" s="110"/>
      <c r="AC34" s="291"/>
    </row>
    <row r="35" spans="1:29" ht="15.75" customHeight="1">
      <c r="A35" s="302"/>
      <c r="B35" s="100"/>
      <c r="C35" s="293"/>
      <c r="D35" s="294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07"/>
      <c r="S35" s="119"/>
      <c r="T35" s="120"/>
      <c r="U35" s="111"/>
      <c r="V35" s="131"/>
      <c r="W35" s="126"/>
      <c r="X35" s="127"/>
      <c r="Y35" s="295"/>
      <c r="Z35" s="296"/>
      <c r="AA35" s="117"/>
      <c r="AB35" s="110"/>
      <c r="AC35" s="291"/>
    </row>
    <row r="36" spans="1:29" ht="15.75" customHeight="1">
      <c r="A36" s="302"/>
      <c r="B36" s="100"/>
      <c r="C36" s="293"/>
      <c r="D36" s="294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07"/>
      <c r="S36" s="119"/>
      <c r="T36" s="120"/>
      <c r="U36" s="111"/>
      <c r="V36" s="131"/>
      <c r="W36" s="126"/>
      <c r="X36" s="127"/>
      <c r="Y36" s="295"/>
      <c r="Z36" s="296"/>
      <c r="AA36" s="117"/>
      <c r="AB36" s="110"/>
      <c r="AC36" s="291"/>
    </row>
    <row r="37" spans="1:29" ht="15.75" customHeight="1">
      <c r="A37" s="302"/>
      <c r="B37" s="100"/>
      <c r="C37" s="293"/>
      <c r="D37" s="294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07"/>
      <c r="S37" s="119"/>
      <c r="T37" s="120"/>
      <c r="U37" s="130"/>
      <c r="V37" s="131"/>
      <c r="W37" s="126"/>
      <c r="X37" s="127"/>
      <c r="Y37" s="295"/>
      <c r="Z37" s="296"/>
      <c r="AA37" s="165"/>
      <c r="AB37" s="125"/>
      <c r="AC37" s="291"/>
    </row>
    <row r="38" spans="1:29" ht="15.75" customHeight="1" thickBot="1">
      <c r="A38" s="303"/>
      <c r="B38" s="133" t="s">
        <v>117</v>
      </c>
      <c r="C38" s="297"/>
      <c r="D38" s="297"/>
      <c r="E38" s="134"/>
      <c r="F38" s="167"/>
      <c r="G38" s="135"/>
      <c r="H38" s="69"/>
      <c r="I38" s="136">
        <f t="shared" ref="I38:J38" si="14">AVERAGE(I22:I37)</f>
        <v>6</v>
      </c>
      <c r="J38" s="137">
        <f t="shared" si="14"/>
        <v>2600</v>
      </c>
      <c r="K38" s="138">
        <f t="shared" ref="K38" si="15">J38/I38</f>
        <v>433.33333333333331</v>
      </c>
      <c r="L38" s="136">
        <f t="shared" ref="L38:M38" si="16">AVERAGE(L22:L37)</f>
        <v>6</v>
      </c>
      <c r="M38" s="137">
        <f t="shared" si="16"/>
        <v>2316.8695137261684</v>
      </c>
      <c r="N38" s="138">
        <f t="shared" ref="N38:N43" si="17">M38/L38</f>
        <v>386.1449189543614</v>
      </c>
      <c r="O38" s="139">
        <f t="shared" ref="O38:O43" si="18">L38-I38</f>
        <v>0</v>
      </c>
      <c r="P38" s="140">
        <f t="shared" ref="P38:P43" si="19">N38-K38</f>
        <v>-47.188414378971913</v>
      </c>
      <c r="Q38" s="141">
        <f t="shared" ref="Q38:Q43" si="20">N38/K38</f>
        <v>0.89110365912544942</v>
      </c>
      <c r="R38" s="308"/>
      <c r="S38" s="142">
        <f>S22</f>
        <v>0.29166666666666669</v>
      </c>
      <c r="T38" s="143">
        <f>INDEX(T22:T37,COUNTA(T22:T37))</f>
        <v>0.32430555555555557</v>
      </c>
      <c r="U38" s="144"/>
      <c r="V38" s="166"/>
      <c r="W38" s="167"/>
      <c r="X38" s="138"/>
      <c r="Y38" s="298"/>
      <c r="Z38" s="299"/>
      <c r="AA38" s="168">
        <f t="shared" ref="AA38:AA43" si="21">M38-J38</f>
        <v>-283.13048627383159</v>
      </c>
      <c r="AB38" s="141">
        <f t="shared" ref="AB38:AB43" si="22">M38/J38</f>
        <v>0.89110365912544942</v>
      </c>
      <c r="AC38" s="292"/>
    </row>
    <row r="39" spans="1:29" ht="15.75" customHeight="1">
      <c r="A39" s="311" t="s">
        <v>126</v>
      </c>
      <c r="B39" s="114" t="s">
        <v>120</v>
      </c>
      <c r="C39" s="304" t="s">
        <v>127</v>
      </c>
      <c r="D39" s="305"/>
      <c r="E39" s="147">
        <v>21.45</v>
      </c>
      <c r="F39" s="97">
        <v>1504</v>
      </c>
      <c r="G39" s="148">
        <f t="shared" ref="G39:G43" si="23">E39*F39</f>
        <v>32260.799999999999</v>
      </c>
      <c r="H39" s="149"/>
      <c r="I39" s="150">
        <v>4</v>
      </c>
      <c r="J39" s="151">
        <v>3300</v>
      </c>
      <c r="K39" s="152">
        <f>J39/I39</f>
        <v>825</v>
      </c>
      <c r="L39" s="153">
        <v>4</v>
      </c>
      <c r="M39" s="151">
        <f>F39/V39*60</f>
        <v>2952.2355507088323</v>
      </c>
      <c r="N39" s="152">
        <f t="shared" si="17"/>
        <v>738.05888767720808</v>
      </c>
      <c r="O39" s="154">
        <f t="shared" si="18"/>
        <v>0</v>
      </c>
      <c r="P39" s="155">
        <f t="shared" si="19"/>
        <v>-86.941112322791923</v>
      </c>
      <c r="Q39" s="156">
        <f t="shared" si="20"/>
        <v>0.89461683354813104</v>
      </c>
      <c r="R39" s="306">
        <f>Q55</f>
        <v>0.88587734987359346</v>
      </c>
      <c r="S39" s="157">
        <v>0.2503009259259259</v>
      </c>
      <c r="T39" s="158">
        <v>0.27152777777777776</v>
      </c>
      <c r="U39" s="159"/>
      <c r="V39" s="160">
        <v>30.566666666666677</v>
      </c>
      <c r="W39" s="161"/>
      <c r="X39" s="162"/>
      <c r="Y39" s="309"/>
      <c r="Z39" s="310"/>
      <c r="AA39" s="115">
        <f t="shared" si="21"/>
        <v>-347.76444929116769</v>
      </c>
      <c r="AB39" s="156">
        <f t="shared" si="22"/>
        <v>0.89461683354813104</v>
      </c>
      <c r="AC39" s="290">
        <f>AB55</f>
        <v>0.88587734987359346</v>
      </c>
    </row>
    <row r="40" spans="1:29" ht="15.75" customHeight="1">
      <c r="A40" s="312"/>
      <c r="B40" s="100" t="s">
        <v>120</v>
      </c>
      <c r="C40" s="293" t="s">
        <v>128</v>
      </c>
      <c r="D40" s="294"/>
      <c r="E40" s="101">
        <v>22.28</v>
      </c>
      <c r="F40" s="102">
        <v>929</v>
      </c>
      <c r="G40" s="103">
        <f t="shared" si="23"/>
        <v>20698.120000000003</v>
      </c>
      <c r="H40" s="26"/>
      <c r="I40" s="104">
        <v>5</v>
      </c>
      <c r="J40" s="105">
        <v>3300</v>
      </c>
      <c r="K40" s="106">
        <f t="shared" ref="K40:K43" si="24">J40/I40</f>
        <v>660</v>
      </c>
      <c r="L40" s="107">
        <v>5</v>
      </c>
      <c r="M40" s="105">
        <f>F40/V40*60</f>
        <v>2949.2063492063494</v>
      </c>
      <c r="N40" s="106">
        <f t="shared" si="17"/>
        <v>589.84126984126988</v>
      </c>
      <c r="O40" s="108">
        <f t="shared" si="18"/>
        <v>0</v>
      </c>
      <c r="P40" s="109">
        <f t="shared" si="19"/>
        <v>-70.158730158730123</v>
      </c>
      <c r="Q40" s="110">
        <f t="shared" si="20"/>
        <v>0.89369889369889377</v>
      </c>
      <c r="R40" s="307"/>
      <c r="S40" s="47">
        <v>0.27506944444444442</v>
      </c>
      <c r="T40" s="48">
        <v>0.28819444444444442</v>
      </c>
      <c r="U40" s="111">
        <v>5.0999999999999979</v>
      </c>
      <c r="V40" s="112">
        <v>18.899999999999999</v>
      </c>
      <c r="W40" s="113"/>
      <c r="X40" s="116"/>
      <c r="Y40" s="295"/>
      <c r="Z40" s="296"/>
      <c r="AA40" s="117">
        <f t="shared" si="21"/>
        <v>-350.79365079365061</v>
      </c>
      <c r="AB40" s="110">
        <f t="shared" si="22"/>
        <v>0.89369889369889377</v>
      </c>
      <c r="AC40" s="291"/>
    </row>
    <row r="41" spans="1:29" ht="15.75" customHeight="1">
      <c r="A41" s="312"/>
      <c r="B41" s="100" t="s">
        <v>120</v>
      </c>
      <c r="C41" s="293" t="s">
        <v>129</v>
      </c>
      <c r="D41" s="294"/>
      <c r="E41" s="101">
        <v>17.89</v>
      </c>
      <c r="F41" s="102">
        <v>2247</v>
      </c>
      <c r="G41" s="103">
        <f t="shared" si="23"/>
        <v>40198.83</v>
      </c>
      <c r="H41" s="26"/>
      <c r="I41" s="104">
        <v>4</v>
      </c>
      <c r="J41" s="105">
        <v>3300</v>
      </c>
      <c r="K41" s="106">
        <f t="shared" si="24"/>
        <v>825</v>
      </c>
      <c r="L41" s="107">
        <v>4</v>
      </c>
      <c r="M41" s="105">
        <f>F41/V41*60</f>
        <v>2947.9591836734689</v>
      </c>
      <c r="N41" s="106">
        <f t="shared" si="17"/>
        <v>736.98979591836724</v>
      </c>
      <c r="O41" s="108">
        <f t="shared" si="18"/>
        <v>0</v>
      </c>
      <c r="P41" s="109">
        <f t="shared" si="19"/>
        <v>-88.010204081632764</v>
      </c>
      <c r="Q41" s="110">
        <f t="shared" si="20"/>
        <v>0.89332096474953604</v>
      </c>
      <c r="R41" s="307"/>
      <c r="S41" s="47">
        <v>0.29185185185185186</v>
      </c>
      <c r="T41" s="48">
        <v>0.32361111111111113</v>
      </c>
      <c r="U41" s="111">
        <v>5.2666666666667172</v>
      </c>
      <c r="V41" s="112">
        <v>45.733333333333341</v>
      </c>
      <c r="W41" s="113"/>
      <c r="X41" s="116"/>
      <c r="Y41" s="295"/>
      <c r="Z41" s="296"/>
      <c r="AA41" s="117">
        <f t="shared" si="21"/>
        <v>-352.04081632653106</v>
      </c>
      <c r="AB41" s="110">
        <f t="shared" si="22"/>
        <v>0.89332096474953604</v>
      </c>
      <c r="AC41" s="291"/>
    </row>
    <row r="42" spans="1:29" ht="15.75" customHeight="1">
      <c r="A42" s="312"/>
      <c r="B42" s="100" t="s">
        <v>120</v>
      </c>
      <c r="C42" s="293" t="s">
        <v>220</v>
      </c>
      <c r="D42" s="294"/>
      <c r="E42" s="101">
        <v>18.53</v>
      </c>
      <c r="F42" s="102">
        <v>4427</v>
      </c>
      <c r="G42" s="103">
        <f t="shared" si="23"/>
        <v>82032.310000000012</v>
      </c>
      <c r="H42" s="26"/>
      <c r="I42" s="104">
        <v>3</v>
      </c>
      <c r="J42" s="105">
        <v>3300</v>
      </c>
      <c r="K42" s="106">
        <f t="shared" si="24"/>
        <v>1100</v>
      </c>
      <c r="L42" s="107">
        <v>3</v>
      </c>
      <c r="M42" s="105">
        <f>F42/V42*60</f>
        <v>2825.744680851064</v>
      </c>
      <c r="N42" s="106">
        <f t="shared" si="17"/>
        <v>941.91489361702133</v>
      </c>
      <c r="O42" s="108">
        <f t="shared" si="18"/>
        <v>0</v>
      </c>
      <c r="P42" s="109">
        <f t="shared" si="19"/>
        <v>-158.08510638297867</v>
      </c>
      <c r="Q42" s="110">
        <f t="shared" si="20"/>
        <v>0.85628626692456489</v>
      </c>
      <c r="R42" s="307"/>
      <c r="S42" s="47">
        <v>0.32708333333333328</v>
      </c>
      <c r="T42" s="48">
        <v>0.39236111111111105</v>
      </c>
      <c r="U42" s="111">
        <v>4.9999999999999023</v>
      </c>
      <c r="V42" s="112">
        <v>93.999999999999986</v>
      </c>
      <c r="W42" s="113"/>
      <c r="X42" s="116"/>
      <c r="Y42" s="295"/>
      <c r="Z42" s="296"/>
      <c r="AA42" s="117">
        <f t="shared" si="21"/>
        <v>-474.255319148936</v>
      </c>
      <c r="AB42" s="110">
        <f t="shared" si="22"/>
        <v>0.85628626692456489</v>
      </c>
      <c r="AC42" s="291"/>
    </row>
    <row r="43" spans="1:29" ht="15.75" customHeight="1">
      <c r="A43" s="312"/>
      <c r="B43" s="100" t="s">
        <v>120</v>
      </c>
      <c r="C43" s="293" t="s">
        <v>130</v>
      </c>
      <c r="D43" s="294"/>
      <c r="E43" s="101">
        <v>16.66</v>
      </c>
      <c r="F43" s="102">
        <v>3616</v>
      </c>
      <c r="G43" s="103">
        <f t="shared" si="23"/>
        <v>60242.559999999998</v>
      </c>
      <c r="H43" s="13"/>
      <c r="I43" s="104">
        <v>4</v>
      </c>
      <c r="J43" s="105">
        <v>3300</v>
      </c>
      <c r="K43" s="106">
        <f t="shared" si="24"/>
        <v>825</v>
      </c>
      <c r="L43" s="118">
        <v>4</v>
      </c>
      <c r="M43" s="105">
        <f>F43/V43*60</f>
        <v>2941.8305084745757</v>
      </c>
      <c r="N43" s="106">
        <f t="shared" si="17"/>
        <v>735.45762711864393</v>
      </c>
      <c r="O43" s="108">
        <f t="shared" si="18"/>
        <v>0</v>
      </c>
      <c r="P43" s="109">
        <f t="shared" si="19"/>
        <v>-89.542372881356073</v>
      </c>
      <c r="Q43" s="110">
        <f t="shared" si="20"/>
        <v>0.8914637904468411</v>
      </c>
      <c r="R43" s="307"/>
      <c r="S43" s="47">
        <v>0.39600694444444445</v>
      </c>
      <c r="T43" s="48">
        <v>0.44722222222222224</v>
      </c>
      <c r="U43" s="111">
        <v>5.2500000000001013</v>
      </c>
      <c r="V43" s="112">
        <v>73.750000000000014</v>
      </c>
      <c r="W43" s="113"/>
      <c r="X43" s="116"/>
      <c r="Y43" s="295"/>
      <c r="Z43" s="296"/>
      <c r="AA43" s="117">
        <f t="shared" si="21"/>
        <v>-358.16949152542429</v>
      </c>
      <c r="AB43" s="110">
        <f t="shared" si="22"/>
        <v>0.8914637904468411</v>
      </c>
      <c r="AC43" s="291"/>
    </row>
    <row r="44" spans="1:29" ht="15.75" customHeight="1">
      <c r="A44" s="312"/>
      <c r="B44" s="100"/>
      <c r="C44" s="293"/>
      <c r="D44" s="294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307"/>
      <c r="S44" s="47"/>
      <c r="T44" s="48"/>
      <c r="U44" s="111"/>
      <c r="V44" s="112"/>
      <c r="W44" s="113"/>
      <c r="X44" s="116"/>
      <c r="Y44" s="295"/>
      <c r="Z44" s="296"/>
      <c r="AA44" s="117"/>
      <c r="AB44" s="110"/>
      <c r="AC44" s="291"/>
    </row>
    <row r="45" spans="1:29" ht="15.75" customHeight="1">
      <c r="A45" s="312"/>
      <c r="B45" s="100"/>
      <c r="C45" s="293"/>
      <c r="D45" s="294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307"/>
      <c r="S45" s="47"/>
      <c r="T45" s="48"/>
      <c r="U45" s="111"/>
      <c r="V45" s="112"/>
      <c r="W45" s="113"/>
      <c r="X45" s="116"/>
      <c r="Y45" s="295"/>
      <c r="Z45" s="296"/>
      <c r="AA45" s="117"/>
      <c r="AB45" s="110"/>
      <c r="AC45" s="291"/>
    </row>
    <row r="46" spans="1:29" ht="15.75" customHeight="1">
      <c r="A46" s="312"/>
      <c r="B46" s="100"/>
      <c r="C46" s="293"/>
      <c r="D46" s="294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07"/>
      <c r="S46" s="47"/>
      <c r="T46" s="48"/>
      <c r="U46" s="111"/>
      <c r="V46" s="112"/>
      <c r="W46" s="113"/>
      <c r="X46" s="116"/>
      <c r="Y46" s="295"/>
      <c r="Z46" s="296"/>
      <c r="AA46" s="117"/>
      <c r="AB46" s="110"/>
      <c r="AC46" s="291"/>
    </row>
    <row r="47" spans="1:29" ht="15.75" customHeight="1">
      <c r="A47" s="312"/>
      <c r="B47" s="100"/>
      <c r="C47" s="293"/>
      <c r="D47" s="294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07"/>
      <c r="S47" s="47"/>
      <c r="T47" s="48"/>
      <c r="U47" s="111"/>
      <c r="V47" s="112"/>
      <c r="W47" s="113"/>
      <c r="X47" s="116"/>
      <c r="Y47" s="295"/>
      <c r="Z47" s="296"/>
      <c r="AA47" s="117"/>
      <c r="AB47" s="110"/>
      <c r="AC47" s="291"/>
    </row>
    <row r="48" spans="1:29" ht="15.75" customHeight="1">
      <c r="A48" s="312"/>
      <c r="B48" s="100"/>
      <c r="C48" s="293"/>
      <c r="D48" s="294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07"/>
      <c r="S48" s="47"/>
      <c r="T48" s="48"/>
      <c r="U48" s="111"/>
      <c r="V48" s="112"/>
      <c r="W48" s="113"/>
      <c r="X48" s="116"/>
      <c r="Y48" s="295"/>
      <c r="Z48" s="296"/>
      <c r="AA48" s="117"/>
      <c r="AB48" s="110"/>
      <c r="AC48" s="291"/>
    </row>
    <row r="49" spans="1:29" ht="15.75" customHeight="1">
      <c r="A49" s="312"/>
      <c r="B49" s="100"/>
      <c r="C49" s="293"/>
      <c r="D49" s="294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07"/>
      <c r="S49" s="47"/>
      <c r="T49" s="48"/>
      <c r="U49" s="111"/>
      <c r="V49" s="112"/>
      <c r="W49" s="113"/>
      <c r="X49" s="116"/>
      <c r="Y49" s="295"/>
      <c r="Z49" s="296"/>
      <c r="AA49" s="117"/>
      <c r="AB49" s="110"/>
      <c r="AC49" s="291"/>
    </row>
    <row r="50" spans="1:29" ht="15.75" customHeight="1">
      <c r="A50" s="312"/>
      <c r="B50" s="100"/>
      <c r="C50" s="293"/>
      <c r="D50" s="294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07"/>
      <c r="S50" s="47"/>
      <c r="T50" s="48"/>
      <c r="U50" s="111"/>
      <c r="V50" s="112"/>
      <c r="W50" s="113"/>
      <c r="X50" s="116"/>
      <c r="Y50" s="295"/>
      <c r="Z50" s="296"/>
      <c r="AA50" s="117"/>
      <c r="AB50" s="110"/>
      <c r="AC50" s="291"/>
    </row>
    <row r="51" spans="1:29" ht="15.75" customHeight="1">
      <c r="A51" s="312"/>
      <c r="B51" s="100"/>
      <c r="C51" s="293"/>
      <c r="D51" s="294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07"/>
      <c r="S51" s="47"/>
      <c r="T51" s="48"/>
      <c r="U51" s="111"/>
      <c r="V51" s="112"/>
      <c r="W51" s="113"/>
      <c r="X51" s="116"/>
      <c r="Y51" s="295"/>
      <c r="Z51" s="296"/>
      <c r="AA51" s="117"/>
      <c r="AB51" s="110"/>
      <c r="AC51" s="291"/>
    </row>
    <row r="52" spans="1:29" ht="15.75" customHeight="1">
      <c r="A52" s="312"/>
      <c r="B52" s="100"/>
      <c r="C52" s="293"/>
      <c r="D52" s="294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07"/>
      <c r="S52" s="47"/>
      <c r="T52" s="48"/>
      <c r="U52" s="111"/>
      <c r="V52" s="112"/>
      <c r="W52" s="113"/>
      <c r="X52" s="116"/>
      <c r="Y52" s="295"/>
      <c r="Z52" s="296"/>
      <c r="AA52" s="117"/>
      <c r="AB52" s="110"/>
      <c r="AC52" s="291"/>
    </row>
    <row r="53" spans="1:29" ht="15.75" customHeight="1">
      <c r="A53" s="312"/>
      <c r="B53" s="100"/>
      <c r="C53" s="293"/>
      <c r="D53" s="294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07"/>
      <c r="S53" s="47"/>
      <c r="T53" s="48"/>
      <c r="U53" s="111"/>
      <c r="V53" s="112"/>
      <c r="W53" s="113"/>
      <c r="X53" s="116"/>
      <c r="Y53" s="295"/>
      <c r="Z53" s="296"/>
      <c r="AA53" s="117"/>
      <c r="AB53" s="110"/>
      <c r="AC53" s="291"/>
    </row>
    <row r="54" spans="1:29" ht="15.75" customHeight="1">
      <c r="A54" s="312"/>
      <c r="B54" s="100"/>
      <c r="C54" s="293"/>
      <c r="D54" s="294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07"/>
      <c r="S54" s="119"/>
      <c r="T54" s="120"/>
      <c r="U54" s="130"/>
      <c r="V54" s="131"/>
      <c r="W54" s="126"/>
      <c r="X54" s="127"/>
      <c r="Y54" s="295"/>
      <c r="Z54" s="296"/>
      <c r="AA54" s="165"/>
      <c r="AB54" s="125"/>
      <c r="AC54" s="291"/>
    </row>
    <row r="55" spans="1:29" ht="15.75" customHeight="1" thickBot="1">
      <c r="A55" s="313"/>
      <c r="B55" s="133" t="s">
        <v>117</v>
      </c>
      <c r="C55" s="297"/>
      <c r="D55" s="297"/>
      <c r="E55" s="134"/>
      <c r="F55" s="99"/>
      <c r="G55" s="135"/>
      <c r="H55" s="69"/>
      <c r="I55" s="136">
        <f t="shared" ref="I55:J55" si="25">AVERAGE(I39:I54)</f>
        <v>4</v>
      </c>
      <c r="J55" s="137">
        <f t="shared" si="25"/>
        <v>3300</v>
      </c>
      <c r="K55" s="138">
        <f t="shared" ref="K55" si="26">J55/I55</f>
        <v>825</v>
      </c>
      <c r="L55" s="136">
        <f t="shared" ref="L55:M55" si="27">AVERAGE(L39:L54)</f>
        <v>4</v>
      </c>
      <c r="M55" s="137">
        <f t="shared" si="27"/>
        <v>2923.3952545828583</v>
      </c>
      <c r="N55" s="138">
        <f>M55/L55</f>
        <v>730.84881364571459</v>
      </c>
      <c r="O55" s="139">
        <f>L55-I55</f>
        <v>0</v>
      </c>
      <c r="P55" s="140">
        <f>N55-K55</f>
        <v>-94.151186354285414</v>
      </c>
      <c r="Q55" s="141">
        <f>N55/K55</f>
        <v>0.88587734987359346</v>
      </c>
      <c r="R55" s="308"/>
      <c r="S55" s="142">
        <f>S39</f>
        <v>0.2503009259259259</v>
      </c>
      <c r="T55" s="143">
        <f>INDEX(T39:T54,COUNTA(T39:T54))</f>
        <v>0.44722222222222224</v>
      </c>
      <c r="U55" s="144"/>
      <c r="V55" s="166"/>
      <c r="W55" s="99"/>
      <c r="X55" s="69"/>
      <c r="Y55" s="298"/>
      <c r="Z55" s="299"/>
      <c r="AA55" s="168">
        <f>M55-J55</f>
        <v>-376.60474541714166</v>
      </c>
      <c r="AB55" s="141">
        <f>M55/J55</f>
        <v>0.88587734987359346</v>
      </c>
      <c r="AC55" s="292"/>
    </row>
    <row r="56" spans="1:29" ht="15.75" customHeight="1">
      <c r="A56" s="300" t="s">
        <v>71</v>
      </c>
      <c r="B56" s="114" t="s">
        <v>120</v>
      </c>
      <c r="C56" s="304" t="s">
        <v>131</v>
      </c>
      <c r="D56" s="305"/>
      <c r="E56" s="147">
        <v>18.18</v>
      </c>
      <c r="F56" s="97">
        <v>1009</v>
      </c>
      <c r="G56" s="148">
        <f t="shared" ref="G56:G59" si="28">E56*F56</f>
        <v>18343.62</v>
      </c>
      <c r="H56" s="149"/>
      <c r="I56" s="150">
        <v>3</v>
      </c>
      <c r="J56" s="151">
        <v>3600</v>
      </c>
      <c r="K56" s="152">
        <f>J56/I56</f>
        <v>1200</v>
      </c>
      <c r="L56" s="153">
        <v>3</v>
      </c>
      <c r="M56" s="151">
        <f>F56/V56*60</f>
        <v>3112.5964010282769</v>
      </c>
      <c r="N56" s="152">
        <f>M56/L56</f>
        <v>1037.5321336760924</v>
      </c>
      <c r="O56" s="154">
        <f>L56-I56</f>
        <v>0</v>
      </c>
      <c r="P56" s="155">
        <f>N56-K56</f>
        <v>-162.46786632390763</v>
      </c>
      <c r="Q56" s="156">
        <f>N56/K56</f>
        <v>0.8646101113967436</v>
      </c>
      <c r="R56" s="306">
        <f>Q72</f>
        <v>0.87119098023362007</v>
      </c>
      <c r="S56" s="157">
        <v>0.25</v>
      </c>
      <c r="T56" s="158">
        <v>0.26350694444444445</v>
      </c>
      <c r="U56" s="159"/>
      <c r="V56" s="160">
        <v>19.450000000000003</v>
      </c>
      <c r="W56" s="161"/>
      <c r="X56" s="162"/>
      <c r="Y56" s="309"/>
      <c r="Z56" s="310"/>
      <c r="AA56" s="115">
        <f>M56-J56</f>
        <v>-487.40359897172311</v>
      </c>
      <c r="AB56" s="156">
        <f>M56/J56</f>
        <v>0.8646101113967436</v>
      </c>
      <c r="AC56" s="290">
        <f>AB72</f>
        <v>0.87119098023362007</v>
      </c>
    </row>
    <row r="57" spans="1:29" ht="15.75" customHeight="1">
      <c r="A57" s="301"/>
      <c r="B57" s="100" t="s">
        <v>120</v>
      </c>
      <c r="C57" s="293" t="s">
        <v>132</v>
      </c>
      <c r="D57" s="294"/>
      <c r="E57" s="101">
        <v>14.03</v>
      </c>
      <c r="F57" s="102">
        <v>3472</v>
      </c>
      <c r="G57" s="103">
        <f t="shared" si="28"/>
        <v>48712.159999999996</v>
      </c>
      <c r="H57" s="26"/>
      <c r="I57" s="104">
        <v>3</v>
      </c>
      <c r="J57" s="105">
        <v>3000</v>
      </c>
      <c r="K57" s="106">
        <f t="shared" ref="K57:K93" si="29">J57/I57</f>
        <v>1000</v>
      </c>
      <c r="L57" s="107">
        <v>3</v>
      </c>
      <c r="M57" s="105">
        <f>F57/V57*60</f>
        <v>2683.9596306635171</v>
      </c>
      <c r="N57" s="106">
        <f>M57/L57</f>
        <v>894.65321022117234</v>
      </c>
      <c r="O57" s="108">
        <f>L57-I57</f>
        <v>0</v>
      </c>
      <c r="P57" s="109">
        <f>N57-K57</f>
        <v>-105.34678977882766</v>
      </c>
      <c r="Q57" s="110">
        <f>N57/K57</f>
        <v>0.89465321022117239</v>
      </c>
      <c r="R57" s="307"/>
      <c r="S57" s="47">
        <v>0.27387731481481481</v>
      </c>
      <c r="T57" s="48">
        <v>0.32777777777777778</v>
      </c>
      <c r="U57" s="111">
        <v>14.933333333333323</v>
      </c>
      <c r="V57" s="112">
        <v>77.616666666666674</v>
      </c>
      <c r="W57" s="113"/>
      <c r="X57" s="116"/>
      <c r="Y57" s="295"/>
      <c r="Z57" s="296"/>
      <c r="AA57" s="117">
        <f>M57-J57</f>
        <v>-316.04036933648285</v>
      </c>
      <c r="AB57" s="110">
        <f>M57/J57</f>
        <v>0.89465321022117239</v>
      </c>
      <c r="AC57" s="291"/>
    </row>
    <row r="58" spans="1:29" ht="15.75" customHeight="1">
      <c r="A58" s="301"/>
      <c r="B58" s="100" t="s">
        <v>120</v>
      </c>
      <c r="C58" s="293" t="s">
        <v>133</v>
      </c>
      <c r="D58" s="294"/>
      <c r="E58" s="101">
        <v>18.18</v>
      </c>
      <c r="F58" s="102">
        <v>1829</v>
      </c>
      <c r="G58" s="103">
        <f t="shared" si="28"/>
        <v>33251.22</v>
      </c>
      <c r="H58" s="26"/>
      <c r="I58" s="104">
        <v>3</v>
      </c>
      <c r="J58" s="105">
        <v>3600</v>
      </c>
      <c r="K58" s="106">
        <f t="shared" si="29"/>
        <v>1200</v>
      </c>
      <c r="L58" s="107">
        <v>3</v>
      </c>
      <c r="M58" s="105">
        <f>F58/V58*60</f>
        <v>3113.1914893617027</v>
      </c>
      <c r="N58" s="106">
        <f>M58/L58</f>
        <v>1037.730496453901</v>
      </c>
      <c r="O58" s="108">
        <f>L58-I58</f>
        <v>0</v>
      </c>
      <c r="P58" s="109">
        <f>N58-K58</f>
        <v>-162.26950354609903</v>
      </c>
      <c r="Q58" s="110">
        <f>N58/K58</f>
        <v>0.86477541371158417</v>
      </c>
      <c r="R58" s="307"/>
      <c r="S58" s="47">
        <v>0.33819444444444446</v>
      </c>
      <c r="T58" s="48">
        <v>0.36267361111111113</v>
      </c>
      <c r="U58" s="111">
        <v>15.000000000000027</v>
      </c>
      <c r="V58" s="112">
        <v>35.249999999999993</v>
      </c>
      <c r="W58" s="113"/>
      <c r="X58" s="116"/>
      <c r="Y58" s="295"/>
      <c r="Z58" s="296"/>
      <c r="AA58" s="117">
        <f>M58-J58</f>
        <v>-486.80851063829732</v>
      </c>
      <c r="AB58" s="110">
        <f>M58/J58</f>
        <v>0.86477541371158406</v>
      </c>
      <c r="AC58" s="291"/>
    </row>
    <row r="59" spans="1:29" ht="15.75" customHeight="1">
      <c r="A59" s="301"/>
      <c r="B59" s="100" t="s">
        <v>120</v>
      </c>
      <c r="C59" s="293" t="s">
        <v>134</v>
      </c>
      <c r="D59" s="294"/>
      <c r="E59" s="101">
        <v>14.28</v>
      </c>
      <c r="F59" s="102">
        <v>4484</v>
      </c>
      <c r="G59" s="103">
        <f t="shared" si="28"/>
        <v>64031.519999999997</v>
      </c>
      <c r="H59" s="26"/>
      <c r="I59" s="104">
        <v>3</v>
      </c>
      <c r="J59" s="105">
        <v>3600</v>
      </c>
      <c r="K59" s="106">
        <f t="shared" si="29"/>
        <v>1200</v>
      </c>
      <c r="L59" s="107">
        <v>3</v>
      </c>
      <c r="M59" s="105">
        <f>F59/V59*60</f>
        <v>3112.6880061704596</v>
      </c>
      <c r="N59" s="106">
        <f>M59/L59</f>
        <v>1037.5626687234865</v>
      </c>
      <c r="O59" s="108">
        <f>L59-I59</f>
        <v>0</v>
      </c>
      <c r="P59" s="109">
        <f>N59-K59</f>
        <v>-162.43733127651353</v>
      </c>
      <c r="Q59" s="110">
        <f>N59/K59</f>
        <v>0.86463555726957209</v>
      </c>
      <c r="R59" s="307"/>
      <c r="S59" s="47">
        <v>0.37291666666666667</v>
      </c>
      <c r="T59" s="48">
        <v>0.43293981481481481</v>
      </c>
      <c r="U59" s="111">
        <v>14.749999999999988</v>
      </c>
      <c r="V59" s="112">
        <v>86.433333333333309</v>
      </c>
      <c r="W59" s="113"/>
      <c r="X59" s="116"/>
      <c r="Y59" s="295"/>
      <c r="Z59" s="296"/>
      <c r="AA59" s="117">
        <f>M59-J59</f>
        <v>-487.31199382954037</v>
      </c>
      <c r="AB59" s="110">
        <f>M59/J59</f>
        <v>0.86463555726957209</v>
      </c>
      <c r="AC59" s="291"/>
    </row>
    <row r="60" spans="1:29" ht="15.75" customHeight="1">
      <c r="A60" s="302"/>
      <c r="B60" s="100"/>
      <c r="C60" s="293"/>
      <c r="D60" s="294"/>
      <c r="E60" s="101"/>
      <c r="F60" s="102"/>
      <c r="G60" s="103"/>
      <c r="H60" s="13"/>
      <c r="I60" s="104"/>
      <c r="J60" s="105"/>
      <c r="K60" s="106"/>
      <c r="L60" s="118"/>
      <c r="M60" s="105"/>
      <c r="N60" s="106"/>
      <c r="O60" s="108"/>
      <c r="P60" s="109"/>
      <c r="Q60" s="110"/>
      <c r="R60" s="307"/>
      <c r="S60" s="47"/>
      <c r="T60" s="48"/>
      <c r="U60" s="111"/>
      <c r="V60" s="112"/>
      <c r="W60" s="113"/>
      <c r="X60" s="116"/>
      <c r="Y60" s="295"/>
      <c r="Z60" s="296"/>
      <c r="AA60" s="117"/>
      <c r="AB60" s="110"/>
      <c r="AC60" s="291"/>
    </row>
    <row r="61" spans="1:29" ht="15.75" customHeight="1">
      <c r="A61" s="302"/>
      <c r="B61" s="100"/>
      <c r="C61" s="293"/>
      <c r="D61" s="294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307"/>
      <c r="S61" s="47"/>
      <c r="T61" s="48"/>
      <c r="U61" s="111"/>
      <c r="V61" s="112"/>
      <c r="W61" s="113"/>
      <c r="X61" s="116"/>
      <c r="Y61" s="295"/>
      <c r="Z61" s="296"/>
      <c r="AA61" s="117"/>
      <c r="AB61" s="110"/>
      <c r="AC61" s="291"/>
    </row>
    <row r="62" spans="1:29" ht="15.75" customHeight="1">
      <c r="A62" s="302"/>
      <c r="B62" s="100"/>
      <c r="C62" s="293"/>
      <c r="D62" s="294"/>
      <c r="E62" s="101"/>
      <c r="F62" s="102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307"/>
      <c r="S62" s="47"/>
      <c r="T62" s="48"/>
      <c r="U62" s="111"/>
      <c r="V62" s="112"/>
      <c r="W62" s="113"/>
      <c r="X62" s="116"/>
      <c r="Y62" s="295"/>
      <c r="Z62" s="296"/>
      <c r="AA62" s="117"/>
      <c r="AB62" s="110"/>
      <c r="AC62" s="291"/>
    </row>
    <row r="63" spans="1:29" ht="15.75" customHeight="1">
      <c r="A63" s="302"/>
      <c r="B63" s="100"/>
      <c r="C63" s="293"/>
      <c r="D63" s="294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07"/>
      <c r="S63" s="47"/>
      <c r="T63" s="48"/>
      <c r="U63" s="111"/>
      <c r="V63" s="112"/>
      <c r="W63" s="113"/>
      <c r="X63" s="116"/>
      <c r="Y63" s="295"/>
      <c r="Z63" s="296"/>
      <c r="AA63" s="117"/>
      <c r="AB63" s="110"/>
      <c r="AC63" s="291"/>
    </row>
    <row r="64" spans="1:29" ht="15.75" customHeight="1">
      <c r="A64" s="302"/>
      <c r="B64" s="100"/>
      <c r="C64" s="293"/>
      <c r="D64" s="294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07"/>
      <c r="S64" s="47"/>
      <c r="T64" s="48"/>
      <c r="U64" s="111"/>
      <c r="V64" s="112"/>
      <c r="W64" s="113"/>
      <c r="X64" s="116"/>
      <c r="Y64" s="295"/>
      <c r="Z64" s="296"/>
      <c r="AA64" s="117"/>
      <c r="AB64" s="110"/>
      <c r="AC64" s="291"/>
    </row>
    <row r="65" spans="1:29" ht="15.75" customHeight="1">
      <c r="A65" s="302"/>
      <c r="B65" s="100"/>
      <c r="C65" s="293"/>
      <c r="D65" s="294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07"/>
      <c r="S65" s="47"/>
      <c r="T65" s="48"/>
      <c r="U65" s="111"/>
      <c r="V65" s="112"/>
      <c r="W65" s="113"/>
      <c r="X65" s="116"/>
      <c r="Y65" s="295"/>
      <c r="Z65" s="296"/>
      <c r="AA65" s="117"/>
      <c r="AB65" s="110"/>
      <c r="AC65" s="291"/>
    </row>
    <row r="66" spans="1:29" ht="15.75" customHeight="1">
      <c r="A66" s="302"/>
      <c r="B66" s="100"/>
      <c r="C66" s="293"/>
      <c r="D66" s="294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07"/>
      <c r="S66" s="47"/>
      <c r="T66" s="48"/>
      <c r="U66" s="111"/>
      <c r="V66" s="112"/>
      <c r="W66" s="126"/>
      <c r="X66" s="127"/>
      <c r="Y66" s="295"/>
      <c r="Z66" s="296"/>
      <c r="AA66" s="117"/>
      <c r="AB66" s="110"/>
      <c r="AC66" s="291"/>
    </row>
    <row r="67" spans="1:29" ht="15.75" customHeight="1">
      <c r="A67" s="302"/>
      <c r="B67" s="100"/>
      <c r="C67" s="293"/>
      <c r="D67" s="294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07"/>
      <c r="S67" s="47"/>
      <c r="T67" s="48"/>
      <c r="U67" s="111"/>
      <c r="V67" s="112"/>
      <c r="W67" s="126"/>
      <c r="X67" s="127"/>
      <c r="Y67" s="295"/>
      <c r="Z67" s="296"/>
      <c r="AA67" s="117"/>
      <c r="AB67" s="110"/>
      <c r="AC67" s="291"/>
    </row>
    <row r="68" spans="1:29" ht="15.75" customHeight="1">
      <c r="A68" s="302"/>
      <c r="B68" s="100"/>
      <c r="C68" s="293"/>
      <c r="D68" s="294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07"/>
      <c r="S68" s="47"/>
      <c r="T68" s="48"/>
      <c r="U68" s="111"/>
      <c r="V68" s="112"/>
      <c r="W68" s="126"/>
      <c r="X68" s="127"/>
      <c r="Y68" s="295"/>
      <c r="Z68" s="296"/>
      <c r="AA68" s="117"/>
      <c r="AB68" s="110"/>
      <c r="AC68" s="291"/>
    </row>
    <row r="69" spans="1:29" ht="15.75" customHeight="1">
      <c r="A69" s="302"/>
      <c r="B69" s="100"/>
      <c r="C69" s="293"/>
      <c r="D69" s="294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07"/>
      <c r="S69" s="47"/>
      <c r="T69" s="48"/>
      <c r="U69" s="111"/>
      <c r="V69" s="112"/>
      <c r="W69" s="126"/>
      <c r="X69" s="127"/>
      <c r="Y69" s="295"/>
      <c r="Z69" s="296"/>
      <c r="AA69" s="117"/>
      <c r="AB69" s="110"/>
      <c r="AC69" s="291"/>
    </row>
    <row r="70" spans="1:29" ht="15.75" customHeight="1">
      <c r="A70" s="302"/>
      <c r="B70" s="100"/>
      <c r="C70" s="293"/>
      <c r="D70" s="294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07"/>
      <c r="S70" s="47"/>
      <c r="T70" s="48"/>
      <c r="U70" s="111"/>
      <c r="V70" s="112"/>
      <c r="W70" s="126"/>
      <c r="X70" s="127"/>
      <c r="Y70" s="295"/>
      <c r="Z70" s="296"/>
      <c r="AA70" s="117"/>
      <c r="AB70" s="110"/>
      <c r="AC70" s="291"/>
    </row>
    <row r="71" spans="1:29" ht="15.75" customHeight="1">
      <c r="A71" s="302"/>
      <c r="B71" s="100"/>
      <c r="C71" s="293"/>
      <c r="D71" s="294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07"/>
      <c r="S71" s="119"/>
      <c r="T71" s="120"/>
      <c r="U71" s="130"/>
      <c r="V71" s="131"/>
      <c r="W71" s="126"/>
      <c r="X71" s="127"/>
      <c r="Y71" s="295"/>
      <c r="Z71" s="296"/>
      <c r="AA71" s="165"/>
      <c r="AB71" s="125"/>
      <c r="AC71" s="291"/>
    </row>
    <row r="72" spans="1:29" ht="15.75" customHeight="1" thickBot="1">
      <c r="A72" s="303"/>
      <c r="B72" s="133" t="s">
        <v>117</v>
      </c>
      <c r="C72" s="297"/>
      <c r="D72" s="297"/>
      <c r="E72" s="134"/>
      <c r="F72" s="99"/>
      <c r="G72" s="135"/>
      <c r="H72" s="69"/>
      <c r="I72" s="136">
        <f t="shared" ref="I72:J72" si="30">AVERAGE(I56:I71)</f>
        <v>3</v>
      </c>
      <c r="J72" s="137">
        <f t="shared" si="30"/>
        <v>3450</v>
      </c>
      <c r="K72" s="138">
        <f t="shared" ref="K72" si="31">J72/I72</f>
        <v>1150</v>
      </c>
      <c r="L72" s="136">
        <f t="shared" ref="L72:M72" si="32">AVERAGE(L56:L71)</f>
        <v>3</v>
      </c>
      <c r="M72" s="137">
        <f t="shared" si="32"/>
        <v>3005.6088818059893</v>
      </c>
      <c r="N72" s="138">
        <f>M72/L72</f>
        <v>1001.8696272686631</v>
      </c>
      <c r="O72" s="139">
        <f>L72-I72</f>
        <v>0</v>
      </c>
      <c r="P72" s="140">
        <f>N72-K72</f>
        <v>-148.13037273133693</v>
      </c>
      <c r="Q72" s="141">
        <f>N72/K72</f>
        <v>0.87119098023362007</v>
      </c>
      <c r="R72" s="308"/>
      <c r="S72" s="142">
        <f>S56</f>
        <v>0.25</v>
      </c>
      <c r="T72" s="143">
        <f>INDEX(T56:T71,COUNTA(T56:T71))</f>
        <v>0.43293981481481481</v>
      </c>
      <c r="U72" s="144"/>
      <c r="V72" s="166"/>
      <c r="W72" s="99"/>
      <c r="X72" s="69"/>
      <c r="Y72" s="298"/>
      <c r="Z72" s="299"/>
      <c r="AA72" s="168">
        <f>M72-J72</f>
        <v>-444.39111819401069</v>
      </c>
      <c r="AB72" s="141">
        <f>M72/J72</f>
        <v>0.87119098023362007</v>
      </c>
      <c r="AC72" s="292"/>
    </row>
    <row r="73" spans="1:29" ht="15.75" customHeight="1">
      <c r="A73" s="311" t="s">
        <v>78</v>
      </c>
      <c r="B73" s="114" t="s">
        <v>120</v>
      </c>
      <c r="C73" s="304" t="s">
        <v>135</v>
      </c>
      <c r="D73" s="305"/>
      <c r="E73" s="147">
        <v>25.45</v>
      </c>
      <c r="F73" s="97">
        <v>656</v>
      </c>
      <c r="G73" s="148">
        <f t="shared" ref="G73:G76" si="33">E73*F73</f>
        <v>16695.2</v>
      </c>
      <c r="H73" s="149"/>
      <c r="I73" s="150">
        <v>4</v>
      </c>
      <c r="J73" s="151">
        <v>3300</v>
      </c>
      <c r="K73" s="152">
        <f>J73/I73</f>
        <v>825</v>
      </c>
      <c r="L73" s="153">
        <v>4</v>
      </c>
      <c r="M73" s="151">
        <f>F73/V73*60</f>
        <v>2922.7722772277284</v>
      </c>
      <c r="N73" s="152">
        <f>M73/L73</f>
        <v>730.6930693069321</v>
      </c>
      <c r="O73" s="154">
        <f>L73-I73</f>
        <v>0</v>
      </c>
      <c r="P73" s="155">
        <f>N73-K73</f>
        <v>-94.306930693067898</v>
      </c>
      <c r="Q73" s="156">
        <f>N73/K73</f>
        <v>0.8856885688568874</v>
      </c>
      <c r="R73" s="306">
        <f>Q89</f>
        <v>0.88814039753987606</v>
      </c>
      <c r="S73" s="157">
        <v>0.29166666666666669</v>
      </c>
      <c r="T73" s="158">
        <v>0.30101851851851852</v>
      </c>
      <c r="U73" s="159"/>
      <c r="V73" s="160">
        <v>13.46666666666664</v>
      </c>
      <c r="W73" s="158"/>
      <c r="X73" s="169"/>
      <c r="Y73" s="309"/>
      <c r="Z73" s="310"/>
      <c r="AA73" s="115">
        <f>M73-J73</f>
        <v>-377.22772277227159</v>
      </c>
      <c r="AB73" s="156">
        <f>M73/J73</f>
        <v>0.8856885688568874</v>
      </c>
      <c r="AC73" s="290">
        <f>AB89</f>
        <v>0.88814039753987606</v>
      </c>
    </row>
    <row r="74" spans="1:29" ht="15.75" customHeight="1">
      <c r="A74" s="312"/>
      <c r="B74" s="100" t="s">
        <v>120</v>
      </c>
      <c r="C74" s="293" t="s">
        <v>136</v>
      </c>
      <c r="D74" s="294"/>
      <c r="E74" s="101">
        <v>25.03</v>
      </c>
      <c r="F74" s="102">
        <v>1255</v>
      </c>
      <c r="G74" s="103">
        <f t="shared" si="33"/>
        <v>31412.65</v>
      </c>
      <c r="H74" s="26"/>
      <c r="I74" s="104">
        <v>4</v>
      </c>
      <c r="J74" s="105">
        <v>3300</v>
      </c>
      <c r="K74" s="106">
        <f t="shared" si="29"/>
        <v>825</v>
      </c>
      <c r="L74" s="107">
        <v>4</v>
      </c>
      <c r="M74" s="105">
        <f>F74/V74*60</f>
        <v>2922.3803363518782</v>
      </c>
      <c r="N74" s="106">
        <f>M74/L74</f>
        <v>730.59508408796955</v>
      </c>
      <c r="O74" s="108">
        <f>L74-I74</f>
        <v>0</v>
      </c>
      <c r="P74" s="109">
        <f>N74-K74</f>
        <v>-94.404915912030447</v>
      </c>
      <c r="Q74" s="110">
        <f>N74/K74</f>
        <v>0.8855697988945086</v>
      </c>
      <c r="R74" s="307"/>
      <c r="S74" s="47">
        <v>0.31127314814814816</v>
      </c>
      <c r="T74" s="48">
        <v>0.32916666666666666</v>
      </c>
      <c r="U74" s="111">
        <v>14.766666666666683</v>
      </c>
      <c r="V74" s="112">
        <v>25.766666666666644</v>
      </c>
      <c r="W74" s="113"/>
      <c r="X74" s="13"/>
      <c r="Y74" s="295"/>
      <c r="Z74" s="296"/>
      <c r="AA74" s="117">
        <f>M74-J74</f>
        <v>-377.61966364812179</v>
      </c>
      <c r="AB74" s="110">
        <f>M74/J74</f>
        <v>0.8855697988945086</v>
      </c>
      <c r="AC74" s="291"/>
    </row>
    <row r="75" spans="1:29" ht="15.75" customHeight="1">
      <c r="A75" s="312"/>
      <c r="B75" s="100" t="s">
        <v>120</v>
      </c>
      <c r="C75" s="293" t="s">
        <v>137</v>
      </c>
      <c r="D75" s="294"/>
      <c r="E75" s="101">
        <v>24.82</v>
      </c>
      <c r="F75" s="102">
        <v>1540</v>
      </c>
      <c r="G75" s="103">
        <f t="shared" si="33"/>
        <v>38222.800000000003</v>
      </c>
      <c r="H75" s="26"/>
      <c r="I75" s="104">
        <v>4</v>
      </c>
      <c r="J75" s="105">
        <v>3300</v>
      </c>
      <c r="K75" s="106">
        <f t="shared" si="29"/>
        <v>825</v>
      </c>
      <c r="L75" s="107">
        <v>4</v>
      </c>
      <c r="M75" s="105">
        <f>F75/V75*60</f>
        <v>2924.0506329113937</v>
      </c>
      <c r="N75" s="106">
        <f>M75/L75</f>
        <v>731.01265822784842</v>
      </c>
      <c r="O75" s="108">
        <f>L75-I75</f>
        <v>0</v>
      </c>
      <c r="P75" s="109">
        <f>N75-K75</f>
        <v>-93.987341772151581</v>
      </c>
      <c r="Q75" s="110">
        <f>N75/K75</f>
        <v>0.886075949367089</v>
      </c>
      <c r="R75" s="307"/>
      <c r="S75" s="47">
        <v>0.33986111111111111</v>
      </c>
      <c r="T75" s="48">
        <v>0.36180555555555555</v>
      </c>
      <c r="U75" s="111">
        <v>15.400000000000009</v>
      </c>
      <c r="V75" s="112">
        <v>31.599999999999984</v>
      </c>
      <c r="W75" s="113"/>
      <c r="X75" s="13"/>
      <c r="Y75" s="295"/>
      <c r="Z75" s="296"/>
      <c r="AA75" s="117">
        <f>M75-J75</f>
        <v>-375.94936708860632</v>
      </c>
      <c r="AB75" s="110">
        <f>M75/J75</f>
        <v>0.886075949367089</v>
      </c>
      <c r="AC75" s="291"/>
    </row>
    <row r="76" spans="1:29" ht="15.75" customHeight="1">
      <c r="A76" s="312"/>
      <c r="B76" s="100" t="s">
        <v>120</v>
      </c>
      <c r="C76" s="293" t="s">
        <v>138</v>
      </c>
      <c r="D76" s="294"/>
      <c r="E76" s="101">
        <v>30</v>
      </c>
      <c r="F76" s="102">
        <v>2425</v>
      </c>
      <c r="G76" s="103">
        <f t="shared" si="33"/>
        <v>72750</v>
      </c>
      <c r="H76" s="26"/>
      <c r="I76" s="104">
        <v>3</v>
      </c>
      <c r="J76" s="105">
        <v>3000</v>
      </c>
      <c r="K76" s="106">
        <f t="shared" si="29"/>
        <v>1000</v>
      </c>
      <c r="L76" s="107">
        <v>3</v>
      </c>
      <c r="M76" s="105">
        <f>F76/V76*60</f>
        <v>2687.8078817734008</v>
      </c>
      <c r="N76" s="106">
        <f>M76/L76</f>
        <v>895.93596059113361</v>
      </c>
      <c r="O76" s="108">
        <f>L76-I76</f>
        <v>0</v>
      </c>
      <c r="P76" s="109">
        <f>N76-K76</f>
        <v>-104.06403940886639</v>
      </c>
      <c r="Q76" s="110">
        <f>N76/K76</f>
        <v>0.89593596059113356</v>
      </c>
      <c r="R76" s="307"/>
      <c r="S76" s="47">
        <v>0.37222222222222223</v>
      </c>
      <c r="T76" s="48">
        <v>0.4098148148148148</v>
      </c>
      <c r="U76" s="111">
        <v>15.000000000000027</v>
      </c>
      <c r="V76" s="112">
        <v>54.133333333333297</v>
      </c>
      <c r="W76" s="113"/>
      <c r="X76" s="116"/>
      <c r="Y76" s="295"/>
      <c r="Z76" s="296"/>
      <c r="AA76" s="117">
        <f>M76-J76</f>
        <v>-312.19211822659918</v>
      </c>
      <c r="AB76" s="110">
        <f>M76/J76</f>
        <v>0.89593596059113356</v>
      </c>
      <c r="AC76" s="291"/>
    </row>
    <row r="77" spans="1:29" ht="15.75" customHeight="1">
      <c r="A77" s="312"/>
      <c r="B77" s="100"/>
      <c r="C77" s="293"/>
      <c r="D77" s="294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307"/>
      <c r="S77" s="47"/>
      <c r="T77" s="48"/>
      <c r="U77" s="111"/>
      <c r="V77" s="112"/>
      <c r="W77" s="113"/>
      <c r="X77" s="116"/>
      <c r="Y77" s="295"/>
      <c r="Z77" s="296"/>
      <c r="AA77" s="117"/>
      <c r="AB77" s="110"/>
      <c r="AC77" s="291"/>
    </row>
    <row r="78" spans="1:29" ht="15.75" customHeight="1">
      <c r="A78" s="312"/>
      <c r="B78" s="100"/>
      <c r="C78" s="293"/>
      <c r="D78" s="294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07"/>
      <c r="S78" s="47"/>
      <c r="T78" s="48"/>
      <c r="U78" s="111"/>
      <c r="V78" s="112"/>
      <c r="W78" s="113"/>
      <c r="X78" s="50"/>
      <c r="Y78" s="295"/>
      <c r="Z78" s="296"/>
      <c r="AA78" s="117"/>
      <c r="AB78" s="110"/>
      <c r="AC78" s="291"/>
    </row>
    <row r="79" spans="1:29" ht="15.75" customHeight="1">
      <c r="A79" s="312"/>
      <c r="B79" s="100"/>
      <c r="C79" s="293"/>
      <c r="D79" s="294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307"/>
      <c r="S79" s="47"/>
      <c r="T79" s="48"/>
      <c r="U79" s="111"/>
      <c r="V79" s="112"/>
      <c r="W79" s="113"/>
      <c r="X79" s="116"/>
      <c r="Y79" s="295"/>
      <c r="Z79" s="296"/>
      <c r="AA79" s="117"/>
      <c r="AB79" s="110"/>
      <c r="AC79" s="291"/>
    </row>
    <row r="80" spans="1:29" ht="15.75" customHeight="1">
      <c r="A80" s="312"/>
      <c r="B80" s="100"/>
      <c r="C80" s="293"/>
      <c r="D80" s="294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07"/>
      <c r="S80" s="47"/>
      <c r="T80" s="48"/>
      <c r="U80" s="111"/>
      <c r="V80" s="112"/>
      <c r="W80" s="113"/>
      <c r="X80" s="116"/>
      <c r="Y80" s="295"/>
      <c r="Z80" s="296"/>
      <c r="AA80" s="117"/>
      <c r="AB80" s="110"/>
      <c r="AC80" s="291"/>
    </row>
    <row r="81" spans="1:29" ht="15.75" customHeight="1">
      <c r="A81" s="312"/>
      <c r="B81" s="100"/>
      <c r="C81" s="293"/>
      <c r="D81" s="294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07"/>
      <c r="S81" s="47"/>
      <c r="T81" s="48"/>
      <c r="U81" s="111"/>
      <c r="V81" s="112"/>
      <c r="W81" s="126"/>
      <c r="X81" s="127"/>
      <c r="Y81" s="295"/>
      <c r="Z81" s="296"/>
      <c r="AA81" s="117"/>
      <c r="AB81" s="110"/>
      <c r="AC81" s="291"/>
    </row>
    <row r="82" spans="1:29" ht="15.75" customHeight="1">
      <c r="A82" s="312"/>
      <c r="B82" s="100"/>
      <c r="C82" s="293"/>
      <c r="D82" s="294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07"/>
      <c r="S82" s="47"/>
      <c r="T82" s="48"/>
      <c r="U82" s="111"/>
      <c r="V82" s="112"/>
      <c r="W82" s="126"/>
      <c r="X82" s="127"/>
      <c r="Y82" s="295"/>
      <c r="Z82" s="296"/>
      <c r="AA82" s="117"/>
      <c r="AB82" s="110"/>
      <c r="AC82" s="291"/>
    </row>
    <row r="83" spans="1:29" ht="15.75" customHeight="1">
      <c r="A83" s="312"/>
      <c r="B83" s="100"/>
      <c r="C83" s="293"/>
      <c r="D83" s="294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07"/>
      <c r="S83" s="47"/>
      <c r="T83" s="48"/>
      <c r="U83" s="111"/>
      <c r="V83" s="112"/>
      <c r="W83" s="126"/>
      <c r="X83" s="127"/>
      <c r="Y83" s="295"/>
      <c r="Z83" s="296"/>
      <c r="AA83" s="117"/>
      <c r="AB83" s="110"/>
      <c r="AC83" s="291"/>
    </row>
    <row r="84" spans="1:29" ht="15.75" customHeight="1">
      <c r="A84" s="312"/>
      <c r="B84" s="100"/>
      <c r="C84" s="293"/>
      <c r="D84" s="294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07"/>
      <c r="S84" s="47"/>
      <c r="T84" s="48"/>
      <c r="U84" s="111"/>
      <c r="V84" s="112"/>
      <c r="W84" s="126"/>
      <c r="X84" s="127"/>
      <c r="Y84" s="295"/>
      <c r="Z84" s="296"/>
      <c r="AA84" s="117"/>
      <c r="AB84" s="110"/>
      <c r="AC84" s="291"/>
    </row>
    <row r="85" spans="1:29" ht="15.75" customHeight="1">
      <c r="A85" s="312"/>
      <c r="B85" s="100"/>
      <c r="C85" s="293"/>
      <c r="D85" s="294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07"/>
      <c r="S85" s="47"/>
      <c r="T85" s="48"/>
      <c r="U85" s="111"/>
      <c r="V85" s="112"/>
      <c r="W85" s="126"/>
      <c r="X85" s="127"/>
      <c r="Y85" s="295"/>
      <c r="Z85" s="296"/>
      <c r="AA85" s="117"/>
      <c r="AB85" s="110"/>
      <c r="AC85" s="291"/>
    </row>
    <row r="86" spans="1:29" ht="15.75" customHeight="1">
      <c r="A86" s="312"/>
      <c r="B86" s="100"/>
      <c r="C86" s="293"/>
      <c r="D86" s="294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07"/>
      <c r="S86" s="47"/>
      <c r="T86" s="48"/>
      <c r="U86" s="111"/>
      <c r="V86" s="112"/>
      <c r="W86" s="126"/>
      <c r="X86" s="127"/>
      <c r="Y86" s="295"/>
      <c r="Z86" s="296"/>
      <c r="AA86" s="117"/>
      <c r="AB86" s="110"/>
      <c r="AC86" s="291"/>
    </row>
    <row r="87" spans="1:29" ht="15.75" customHeight="1">
      <c r="A87" s="312"/>
      <c r="B87" s="100"/>
      <c r="C87" s="293"/>
      <c r="D87" s="294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07"/>
      <c r="S87" s="47"/>
      <c r="T87" s="48"/>
      <c r="U87" s="111"/>
      <c r="V87" s="112"/>
      <c r="W87" s="126"/>
      <c r="X87" s="127"/>
      <c r="Y87" s="295"/>
      <c r="Z87" s="296"/>
      <c r="AA87" s="117"/>
      <c r="AB87" s="110"/>
      <c r="AC87" s="291"/>
    </row>
    <row r="88" spans="1:29" ht="15.75" customHeight="1">
      <c r="A88" s="312"/>
      <c r="B88" s="100"/>
      <c r="C88" s="293"/>
      <c r="D88" s="294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07"/>
      <c r="S88" s="119"/>
      <c r="T88" s="120"/>
      <c r="U88" s="130"/>
      <c r="V88" s="131"/>
      <c r="W88" s="126"/>
      <c r="X88" s="127"/>
      <c r="Y88" s="295"/>
      <c r="Z88" s="296"/>
      <c r="AA88" s="165"/>
      <c r="AB88" s="125"/>
      <c r="AC88" s="291"/>
    </row>
    <row r="89" spans="1:29" ht="15.75" customHeight="1" thickBot="1">
      <c r="A89" s="313"/>
      <c r="B89" s="133" t="s">
        <v>117</v>
      </c>
      <c r="C89" s="297"/>
      <c r="D89" s="297"/>
      <c r="E89" s="134"/>
      <c r="F89" s="167"/>
      <c r="G89" s="135"/>
      <c r="H89" s="69"/>
      <c r="I89" s="136">
        <f t="shared" ref="I89:J89" si="34">AVERAGE(I73:I88)</f>
        <v>3.75</v>
      </c>
      <c r="J89" s="137">
        <f t="shared" si="34"/>
        <v>3225</v>
      </c>
      <c r="K89" s="138">
        <f t="shared" ref="K89" si="35">J89/I89</f>
        <v>860</v>
      </c>
      <c r="L89" s="136">
        <f t="shared" ref="L89:M89" si="36">AVERAGE(L73:L88)</f>
        <v>3.75</v>
      </c>
      <c r="M89" s="137">
        <f t="shared" si="36"/>
        <v>2864.2527820661003</v>
      </c>
      <c r="N89" s="138">
        <f>M89/L89</f>
        <v>763.80074188429342</v>
      </c>
      <c r="O89" s="139">
        <f>L89-I89</f>
        <v>0</v>
      </c>
      <c r="P89" s="140">
        <f>N89-K89</f>
        <v>-96.199258115706584</v>
      </c>
      <c r="Q89" s="141">
        <f>N89/K89</f>
        <v>0.88814039753987606</v>
      </c>
      <c r="R89" s="308"/>
      <c r="S89" s="142">
        <f>S73</f>
        <v>0.29166666666666669</v>
      </c>
      <c r="T89" s="143">
        <f>INDEX(T73:T88,COUNTA(T73:T88))</f>
        <v>0.4098148148148148</v>
      </c>
      <c r="U89" s="144"/>
      <c r="V89" s="166"/>
      <c r="W89" s="167"/>
      <c r="X89" s="138"/>
      <c r="Y89" s="298"/>
      <c r="Z89" s="299"/>
      <c r="AA89" s="168">
        <f>M89-J89</f>
        <v>-360.74721793389972</v>
      </c>
      <c r="AB89" s="141">
        <f>M89/J89</f>
        <v>0.88814039753987606</v>
      </c>
      <c r="AC89" s="292"/>
    </row>
    <row r="90" spans="1:29" ht="15.75" customHeight="1">
      <c r="A90" s="300" t="s">
        <v>139</v>
      </c>
      <c r="B90" s="114" t="s">
        <v>114</v>
      </c>
      <c r="C90" s="304" t="s">
        <v>140</v>
      </c>
      <c r="D90" s="305"/>
      <c r="E90" s="147">
        <v>25.64</v>
      </c>
      <c r="F90" s="97">
        <v>1223</v>
      </c>
      <c r="G90" s="148">
        <f t="shared" ref="G90:G93" si="37">E90*F90</f>
        <v>31357.72</v>
      </c>
      <c r="H90" s="149"/>
      <c r="I90" s="150">
        <v>11</v>
      </c>
      <c r="J90" s="151">
        <v>3600</v>
      </c>
      <c r="K90" s="152">
        <f>J90/I90</f>
        <v>327.27272727272725</v>
      </c>
      <c r="L90" s="153">
        <v>11</v>
      </c>
      <c r="M90" s="151">
        <f>F90/V90*60</f>
        <v>3153.8681948424196</v>
      </c>
      <c r="N90" s="152">
        <f>M90/L90</f>
        <v>286.71529044021997</v>
      </c>
      <c r="O90" s="154">
        <f>L90-I90</f>
        <v>0</v>
      </c>
      <c r="P90" s="155">
        <f>N90-K90</f>
        <v>-40.557436832507278</v>
      </c>
      <c r="Q90" s="156">
        <f>N90/K90</f>
        <v>0.87607449856733888</v>
      </c>
      <c r="R90" s="306">
        <f>Q106</f>
        <v>0.86809668768003001</v>
      </c>
      <c r="S90" s="157">
        <v>0.70833333333333337</v>
      </c>
      <c r="T90" s="158">
        <v>0.72449074074074071</v>
      </c>
      <c r="U90" s="159"/>
      <c r="V90" s="160">
        <v>23.266666666666573</v>
      </c>
      <c r="W90" s="158"/>
      <c r="X90" s="169"/>
      <c r="Y90" s="309"/>
      <c r="Z90" s="310"/>
      <c r="AA90" s="115">
        <f>M90-J90</f>
        <v>-446.1318051575804</v>
      </c>
      <c r="AB90" s="156">
        <f>M90/J90</f>
        <v>0.87607449856733877</v>
      </c>
      <c r="AC90" s="290">
        <f>AB106</f>
        <v>0.8680966876800299</v>
      </c>
    </row>
    <row r="91" spans="1:29" ht="15.75" customHeight="1">
      <c r="A91" s="301"/>
      <c r="B91" s="100" t="s">
        <v>114</v>
      </c>
      <c r="C91" s="293" t="s">
        <v>141</v>
      </c>
      <c r="D91" s="294"/>
      <c r="E91" s="101">
        <v>29.52</v>
      </c>
      <c r="F91" s="102">
        <v>1540</v>
      </c>
      <c r="G91" s="103">
        <f t="shared" si="37"/>
        <v>45460.800000000003</v>
      </c>
      <c r="H91" s="26"/>
      <c r="I91" s="104">
        <v>17</v>
      </c>
      <c r="J91" s="105">
        <v>3600</v>
      </c>
      <c r="K91" s="106">
        <f t="shared" si="29"/>
        <v>211.76470588235293</v>
      </c>
      <c r="L91" s="107">
        <v>17</v>
      </c>
      <c r="M91" s="105">
        <f>F91/V91*60</f>
        <v>3118.1102362204674</v>
      </c>
      <c r="N91" s="106">
        <f>M91/L91</f>
        <v>183.41824918943925</v>
      </c>
      <c r="O91" s="108">
        <f>L91-I91</f>
        <v>0</v>
      </c>
      <c r="P91" s="109">
        <f>N91-K91</f>
        <v>-28.346456692913677</v>
      </c>
      <c r="Q91" s="110">
        <f>N91/K91</f>
        <v>0.86614173228346314</v>
      </c>
      <c r="R91" s="307"/>
      <c r="S91" s="47">
        <v>0.72803240740740738</v>
      </c>
      <c r="T91" s="48">
        <v>0.74861111111111112</v>
      </c>
      <c r="U91" s="111">
        <v>5.0999999999999979</v>
      </c>
      <c r="V91" s="112">
        <v>29.633333333333383</v>
      </c>
      <c r="W91" s="113"/>
      <c r="X91" s="13"/>
      <c r="Y91" s="295"/>
      <c r="Z91" s="296"/>
      <c r="AA91" s="117">
        <f>M91-J91</f>
        <v>-481.88976377953259</v>
      </c>
      <c r="AB91" s="110">
        <f>M91/J91</f>
        <v>0.86614173228346314</v>
      </c>
      <c r="AC91" s="291"/>
    </row>
    <row r="92" spans="1:29" ht="15.75" customHeight="1">
      <c r="A92" s="301"/>
      <c r="B92" s="100" t="s">
        <v>114</v>
      </c>
      <c r="C92" s="293" t="s">
        <v>142</v>
      </c>
      <c r="D92" s="294"/>
      <c r="E92" s="101">
        <v>29.85</v>
      </c>
      <c r="F92" s="102">
        <v>1675</v>
      </c>
      <c r="G92" s="103">
        <f t="shared" si="37"/>
        <v>49998.75</v>
      </c>
      <c r="H92" s="26"/>
      <c r="I92" s="104">
        <v>17</v>
      </c>
      <c r="J92" s="105">
        <v>3600</v>
      </c>
      <c r="K92" s="106">
        <f t="shared" si="29"/>
        <v>211.76470588235293</v>
      </c>
      <c r="L92" s="107">
        <v>17</v>
      </c>
      <c r="M92" s="105">
        <f>F92/V92*60</f>
        <v>3116.2790697674336</v>
      </c>
      <c r="N92" s="106">
        <f>M92/L92</f>
        <v>183.31053351573138</v>
      </c>
      <c r="O92" s="108">
        <f>L92-I92</f>
        <v>0</v>
      </c>
      <c r="P92" s="109">
        <f>N92-K92</f>
        <v>-28.454172366621549</v>
      </c>
      <c r="Q92" s="110">
        <f>N92/K92</f>
        <v>0.86563307493539821</v>
      </c>
      <c r="R92" s="307"/>
      <c r="S92" s="47">
        <v>0.75208333333333333</v>
      </c>
      <c r="T92" s="48">
        <v>0.77447916666666672</v>
      </c>
      <c r="U92" s="111">
        <v>4.9999999999999822</v>
      </c>
      <c r="V92" s="112">
        <v>32.250000000000085</v>
      </c>
      <c r="W92" s="113"/>
      <c r="X92" s="13"/>
      <c r="Y92" s="295"/>
      <c r="Z92" s="296"/>
      <c r="AA92" s="117">
        <f>M92-J92</f>
        <v>-483.72093023256639</v>
      </c>
      <c r="AB92" s="110">
        <f>M92/J92</f>
        <v>0.86563307493539821</v>
      </c>
      <c r="AC92" s="291"/>
    </row>
    <row r="93" spans="1:29" ht="15.75" customHeight="1">
      <c r="A93" s="301"/>
      <c r="B93" s="100" t="s">
        <v>120</v>
      </c>
      <c r="C93" s="293" t="s">
        <v>143</v>
      </c>
      <c r="D93" s="294"/>
      <c r="E93" s="101">
        <v>28.57</v>
      </c>
      <c r="F93" s="102">
        <v>1570</v>
      </c>
      <c r="G93" s="103">
        <f t="shared" si="37"/>
        <v>44854.9</v>
      </c>
      <c r="H93" s="26"/>
      <c r="I93" s="104">
        <v>12</v>
      </c>
      <c r="J93" s="105">
        <v>3600</v>
      </c>
      <c r="K93" s="106">
        <f t="shared" si="29"/>
        <v>300</v>
      </c>
      <c r="L93" s="107">
        <v>12</v>
      </c>
      <c r="M93" s="105">
        <f>F93/V93*60</f>
        <v>3112.3348017621101</v>
      </c>
      <c r="N93" s="106">
        <f>M93/L93</f>
        <v>259.36123348017583</v>
      </c>
      <c r="O93" s="108">
        <f>L93-I93</f>
        <v>0</v>
      </c>
      <c r="P93" s="109">
        <f>N93-K93</f>
        <v>-40.638766519824173</v>
      </c>
      <c r="Q93" s="110">
        <f>N93/K93</f>
        <v>0.86453744493391937</v>
      </c>
      <c r="R93" s="307"/>
      <c r="S93" s="47">
        <v>0.77777777777777779</v>
      </c>
      <c r="T93" s="48">
        <v>0.79879629629629634</v>
      </c>
      <c r="U93" s="111">
        <v>4.7499999999999432</v>
      </c>
      <c r="V93" s="112">
        <v>30.266666666666708</v>
      </c>
      <c r="W93" s="113"/>
      <c r="X93" s="116"/>
      <c r="Y93" s="295"/>
      <c r="Z93" s="296"/>
      <c r="AA93" s="117">
        <f>M93-J93</f>
        <v>-487.66519823788985</v>
      </c>
      <c r="AB93" s="110">
        <f>M93/J93</f>
        <v>0.86453744493391949</v>
      </c>
      <c r="AC93" s="291"/>
    </row>
    <row r="94" spans="1:29" ht="15.75" customHeight="1">
      <c r="A94" s="302"/>
      <c r="B94" s="100"/>
      <c r="C94" s="293"/>
      <c r="D94" s="294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307"/>
      <c r="S94" s="47"/>
      <c r="T94" s="48"/>
      <c r="U94" s="111"/>
      <c r="V94" s="112"/>
      <c r="W94" s="113"/>
      <c r="X94" s="116"/>
      <c r="Y94" s="295"/>
      <c r="Z94" s="296"/>
      <c r="AA94" s="117"/>
      <c r="AB94" s="110"/>
      <c r="AC94" s="291"/>
    </row>
    <row r="95" spans="1:29" ht="15.75" customHeight="1">
      <c r="A95" s="302"/>
      <c r="B95" s="100"/>
      <c r="C95" s="293"/>
      <c r="D95" s="294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07"/>
      <c r="S95" s="47"/>
      <c r="T95" s="48"/>
      <c r="U95" s="111"/>
      <c r="V95" s="112"/>
      <c r="W95" s="113"/>
      <c r="X95" s="50"/>
      <c r="Y95" s="295"/>
      <c r="Z95" s="296"/>
      <c r="AA95" s="117"/>
      <c r="AB95" s="110"/>
      <c r="AC95" s="291"/>
    </row>
    <row r="96" spans="1:29" ht="15.75" customHeight="1">
      <c r="A96" s="302"/>
      <c r="B96" s="100"/>
      <c r="C96" s="293"/>
      <c r="D96" s="294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307"/>
      <c r="S96" s="47"/>
      <c r="T96" s="48"/>
      <c r="U96" s="111"/>
      <c r="V96" s="112"/>
      <c r="W96" s="113"/>
      <c r="X96" s="116"/>
      <c r="Y96" s="295"/>
      <c r="Z96" s="296"/>
      <c r="AA96" s="117"/>
      <c r="AB96" s="110"/>
      <c r="AC96" s="291"/>
    </row>
    <row r="97" spans="1:29" ht="15.75" customHeight="1">
      <c r="A97" s="302"/>
      <c r="B97" s="100"/>
      <c r="C97" s="293"/>
      <c r="D97" s="294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07"/>
      <c r="S97" s="47"/>
      <c r="T97" s="48"/>
      <c r="U97" s="111"/>
      <c r="V97" s="112"/>
      <c r="W97" s="113"/>
      <c r="X97" s="116"/>
      <c r="Y97" s="295"/>
      <c r="Z97" s="296"/>
      <c r="AA97" s="117"/>
      <c r="AB97" s="110"/>
      <c r="AC97" s="291"/>
    </row>
    <row r="98" spans="1:29" ht="15.75" customHeight="1">
      <c r="A98" s="302"/>
      <c r="B98" s="100"/>
      <c r="C98" s="293"/>
      <c r="D98" s="294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07"/>
      <c r="S98" s="47"/>
      <c r="T98" s="48"/>
      <c r="U98" s="111"/>
      <c r="V98" s="112"/>
      <c r="W98" s="126"/>
      <c r="X98" s="127"/>
      <c r="Y98" s="295"/>
      <c r="Z98" s="296"/>
      <c r="AA98" s="117"/>
      <c r="AB98" s="110"/>
      <c r="AC98" s="291"/>
    </row>
    <row r="99" spans="1:29" ht="15.75" customHeight="1">
      <c r="A99" s="302"/>
      <c r="B99" s="100"/>
      <c r="C99" s="293"/>
      <c r="D99" s="294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07"/>
      <c r="S99" s="47"/>
      <c r="T99" s="48"/>
      <c r="U99" s="111"/>
      <c r="V99" s="112"/>
      <c r="W99" s="126"/>
      <c r="X99" s="127"/>
      <c r="Y99" s="295"/>
      <c r="Z99" s="296"/>
      <c r="AA99" s="117"/>
      <c r="AB99" s="110"/>
      <c r="AC99" s="291"/>
    </row>
    <row r="100" spans="1:29" ht="15.75" customHeight="1">
      <c r="A100" s="302"/>
      <c r="B100" s="100"/>
      <c r="C100" s="293"/>
      <c r="D100" s="294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07"/>
      <c r="S100" s="47"/>
      <c r="T100" s="48"/>
      <c r="U100" s="111"/>
      <c r="V100" s="112"/>
      <c r="W100" s="126"/>
      <c r="X100" s="127"/>
      <c r="Y100" s="295"/>
      <c r="Z100" s="296"/>
      <c r="AA100" s="117"/>
      <c r="AB100" s="110"/>
      <c r="AC100" s="291"/>
    </row>
    <row r="101" spans="1:29" ht="15.75" customHeight="1">
      <c r="A101" s="302"/>
      <c r="B101" s="100"/>
      <c r="C101" s="293"/>
      <c r="D101" s="294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07"/>
      <c r="S101" s="47"/>
      <c r="T101" s="48"/>
      <c r="U101" s="111"/>
      <c r="V101" s="112"/>
      <c r="W101" s="126"/>
      <c r="X101" s="127"/>
      <c r="Y101" s="295"/>
      <c r="Z101" s="296"/>
      <c r="AA101" s="117"/>
      <c r="AB101" s="110"/>
      <c r="AC101" s="291"/>
    </row>
    <row r="102" spans="1:29" ht="15.75" customHeight="1">
      <c r="A102" s="302"/>
      <c r="B102" s="100"/>
      <c r="C102" s="293"/>
      <c r="D102" s="294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07"/>
      <c r="S102" s="47"/>
      <c r="T102" s="48"/>
      <c r="U102" s="111"/>
      <c r="V102" s="112"/>
      <c r="W102" s="126"/>
      <c r="X102" s="127"/>
      <c r="Y102" s="295"/>
      <c r="Z102" s="296"/>
      <c r="AA102" s="117"/>
      <c r="AB102" s="110"/>
      <c r="AC102" s="291"/>
    </row>
    <row r="103" spans="1:29" ht="15.75" customHeight="1">
      <c r="A103" s="302"/>
      <c r="B103" s="100"/>
      <c r="C103" s="293"/>
      <c r="D103" s="294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07"/>
      <c r="S103" s="47"/>
      <c r="T103" s="48"/>
      <c r="U103" s="111"/>
      <c r="V103" s="112"/>
      <c r="W103" s="126"/>
      <c r="X103" s="127"/>
      <c r="Y103" s="295"/>
      <c r="Z103" s="296"/>
      <c r="AA103" s="117"/>
      <c r="AB103" s="110"/>
      <c r="AC103" s="291"/>
    </row>
    <row r="104" spans="1:29" ht="15.75" customHeight="1">
      <c r="A104" s="302"/>
      <c r="B104" s="100"/>
      <c r="C104" s="293"/>
      <c r="D104" s="294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07"/>
      <c r="S104" s="47"/>
      <c r="T104" s="48"/>
      <c r="U104" s="111"/>
      <c r="V104" s="112"/>
      <c r="W104" s="126"/>
      <c r="X104" s="127"/>
      <c r="Y104" s="295"/>
      <c r="Z104" s="296"/>
      <c r="AA104" s="117"/>
      <c r="AB104" s="110"/>
      <c r="AC104" s="291"/>
    </row>
    <row r="105" spans="1:29" ht="15.75" customHeight="1">
      <c r="A105" s="302"/>
      <c r="B105" s="100"/>
      <c r="C105" s="293"/>
      <c r="D105" s="294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07"/>
      <c r="S105" s="119"/>
      <c r="T105" s="120"/>
      <c r="U105" s="130"/>
      <c r="V105" s="131"/>
      <c r="W105" s="126"/>
      <c r="X105" s="127"/>
      <c r="Y105" s="295"/>
      <c r="Z105" s="296"/>
      <c r="AA105" s="165"/>
      <c r="AB105" s="125"/>
      <c r="AC105" s="291"/>
    </row>
    <row r="106" spans="1:29" ht="15.75" customHeight="1" thickBot="1">
      <c r="A106" s="303"/>
      <c r="B106" s="133" t="s">
        <v>117</v>
      </c>
      <c r="C106" s="297"/>
      <c r="D106" s="297"/>
      <c r="E106" s="134"/>
      <c r="F106" s="167"/>
      <c r="G106" s="135"/>
      <c r="H106" s="69"/>
      <c r="I106" s="136">
        <f t="shared" ref="I106:J106" si="38">AVERAGE(I90:I105)</f>
        <v>14.25</v>
      </c>
      <c r="J106" s="137">
        <f t="shared" si="38"/>
        <v>3600</v>
      </c>
      <c r="K106" s="138">
        <f t="shared" ref="K106" si="39">J106/I106</f>
        <v>252.63157894736841</v>
      </c>
      <c r="L106" s="136">
        <f t="shared" ref="L106:M106" si="40">AVERAGE(L90:L105)</f>
        <v>14.25</v>
      </c>
      <c r="M106" s="137">
        <f t="shared" si="40"/>
        <v>3125.1480756481078</v>
      </c>
      <c r="N106" s="138">
        <f>M106/L106</f>
        <v>219.30863688758652</v>
      </c>
      <c r="O106" s="139">
        <f>L106-I106</f>
        <v>0</v>
      </c>
      <c r="P106" s="140">
        <f>N106-K106</f>
        <v>-33.322942059781894</v>
      </c>
      <c r="Q106" s="141">
        <f>N106/K106</f>
        <v>0.86809668768003001</v>
      </c>
      <c r="R106" s="308"/>
      <c r="S106" s="142">
        <f>S90</f>
        <v>0.70833333333333337</v>
      </c>
      <c r="T106" s="143">
        <f>INDEX(T90:T105,COUNTA(T90:T105))</f>
        <v>0.79879629629629634</v>
      </c>
      <c r="U106" s="144"/>
      <c r="V106" s="166"/>
      <c r="W106" s="167"/>
      <c r="X106" s="138"/>
      <c r="Y106" s="298"/>
      <c r="Z106" s="299"/>
      <c r="AA106" s="168">
        <f>M106-J106</f>
        <v>-474.85192435189219</v>
      </c>
      <c r="AB106" s="141">
        <f>M106/J106</f>
        <v>0.8680966876800299</v>
      </c>
      <c r="AC106" s="292"/>
    </row>
    <row r="107" spans="1:29" ht="15.75" customHeight="1">
      <c r="A107" s="311" t="s">
        <v>144</v>
      </c>
      <c r="B107" s="114" t="s">
        <v>120</v>
      </c>
      <c r="C107" s="304" t="s">
        <v>217</v>
      </c>
      <c r="D107" s="305"/>
      <c r="E107" s="147">
        <v>22.48</v>
      </c>
      <c r="F107" s="97">
        <v>2427</v>
      </c>
      <c r="G107" s="148">
        <f t="shared" ref="G107:G109" si="41">E107*F107</f>
        <v>54558.96</v>
      </c>
      <c r="H107" s="149"/>
      <c r="I107" s="150">
        <v>5</v>
      </c>
      <c r="J107" s="151">
        <v>3000</v>
      </c>
      <c r="K107" s="152">
        <f>J107/I107</f>
        <v>600</v>
      </c>
      <c r="L107" s="153">
        <v>5</v>
      </c>
      <c r="M107" s="151">
        <f>F107/V107*60</f>
        <v>2659.7260273972561</v>
      </c>
      <c r="N107" s="152">
        <f>M107/L107</f>
        <v>531.94520547945126</v>
      </c>
      <c r="O107" s="154">
        <f>L107-I107</f>
        <v>0</v>
      </c>
      <c r="P107" s="155">
        <f>N107-K107</f>
        <v>-68.054794520548739</v>
      </c>
      <c r="Q107" s="156">
        <f>N107/K107</f>
        <v>0.88657534246575209</v>
      </c>
      <c r="R107" s="306">
        <f>Q123</f>
        <v>0.88819899659195156</v>
      </c>
      <c r="S107" s="157">
        <v>0.7085069444444444</v>
      </c>
      <c r="T107" s="158">
        <v>0.74652777777777779</v>
      </c>
      <c r="U107" s="159"/>
      <c r="V107" s="160">
        <v>54.750000000000085</v>
      </c>
      <c r="W107" s="161"/>
      <c r="X107" s="162"/>
      <c r="Y107" s="309"/>
      <c r="Z107" s="310"/>
      <c r="AA107" s="115">
        <f>M107-J107</f>
        <v>-340.27397260274392</v>
      </c>
      <c r="AB107" s="156">
        <f>M107/J107</f>
        <v>0.88657534246575198</v>
      </c>
      <c r="AC107" s="290">
        <f>AB123</f>
        <v>0.88819899659195167</v>
      </c>
    </row>
    <row r="108" spans="1:29" ht="15.75" customHeight="1">
      <c r="A108" s="312"/>
      <c r="B108" s="100" t="s">
        <v>120</v>
      </c>
      <c r="C108" s="293" t="s">
        <v>148</v>
      </c>
      <c r="D108" s="294"/>
      <c r="E108" s="101">
        <v>24.54</v>
      </c>
      <c r="F108" s="102">
        <v>2385</v>
      </c>
      <c r="G108" s="103">
        <f t="shared" si="41"/>
        <v>58527.9</v>
      </c>
      <c r="H108" s="26"/>
      <c r="I108" s="104">
        <v>4</v>
      </c>
      <c r="J108" s="105">
        <v>3000</v>
      </c>
      <c r="K108" s="106">
        <f t="shared" ref="K108:K109" si="42">J108/I108</f>
        <v>750</v>
      </c>
      <c r="L108" s="107">
        <v>4</v>
      </c>
      <c r="M108" s="105">
        <f>F108/V108*60</f>
        <v>2657.3816155988884</v>
      </c>
      <c r="N108" s="106">
        <f>M108/L108</f>
        <v>664.3454038997221</v>
      </c>
      <c r="O108" s="108">
        <f>L108-I108</f>
        <v>0</v>
      </c>
      <c r="P108" s="109">
        <f>N108-K108</f>
        <v>-85.654596100277899</v>
      </c>
      <c r="Q108" s="110">
        <f>N108/K108</f>
        <v>0.8857938718662961</v>
      </c>
      <c r="R108" s="307"/>
      <c r="S108" s="47">
        <v>0.75010416666666668</v>
      </c>
      <c r="T108" s="48">
        <v>0.78749999999999998</v>
      </c>
      <c r="U108" s="111">
        <v>5.1500000000000057</v>
      </c>
      <c r="V108" s="112">
        <v>53.849999999999945</v>
      </c>
      <c r="W108" s="113"/>
      <c r="X108" s="116"/>
      <c r="Y108" s="295"/>
      <c r="Z108" s="296"/>
      <c r="AA108" s="117">
        <f>M108-J108</f>
        <v>-342.6183844011116</v>
      </c>
      <c r="AB108" s="110">
        <f>M108/J108</f>
        <v>0.8857938718662961</v>
      </c>
      <c r="AC108" s="291"/>
    </row>
    <row r="109" spans="1:29" ht="15.75" customHeight="1">
      <c r="A109" s="312"/>
      <c r="B109" s="100" t="s">
        <v>120</v>
      </c>
      <c r="C109" s="293" t="s">
        <v>150</v>
      </c>
      <c r="D109" s="294"/>
      <c r="E109" s="101">
        <v>17.89</v>
      </c>
      <c r="F109" s="102">
        <v>4167</v>
      </c>
      <c r="G109" s="103">
        <f t="shared" si="41"/>
        <v>74547.63</v>
      </c>
      <c r="H109" s="26"/>
      <c r="I109" s="104">
        <v>4</v>
      </c>
      <c r="J109" s="105">
        <v>3300</v>
      </c>
      <c r="K109" s="106">
        <f t="shared" si="42"/>
        <v>825</v>
      </c>
      <c r="L109" s="107">
        <v>4</v>
      </c>
      <c r="M109" s="105">
        <f>F109/V109*60</f>
        <v>2943.1430253090048</v>
      </c>
      <c r="N109" s="106">
        <f>M109/L109</f>
        <v>735.78575632725119</v>
      </c>
      <c r="O109" s="108">
        <f>L109-I109</f>
        <v>0</v>
      </c>
      <c r="P109" s="109">
        <f>N109-K109</f>
        <v>-89.214243672748808</v>
      </c>
      <c r="Q109" s="110">
        <f>N109/K109</f>
        <v>0.89186152282091058</v>
      </c>
      <c r="R109" s="307"/>
      <c r="S109" s="47">
        <v>0.79100694444444442</v>
      </c>
      <c r="T109" s="48">
        <v>0.85</v>
      </c>
      <c r="U109" s="111">
        <v>5.0499999999999901</v>
      </c>
      <c r="V109" s="112">
        <v>84.950000000000017</v>
      </c>
      <c r="W109" s="113"/>
      <c r="X109" s="116"/>
      <c r="Y109" s="295"/>
      <c r="Z109" s="296"/>
      <c r="AA109" s="117">
        <f>M109-J109</f>
        <v>-356.85697469099523</v>
      </c>
      <c r="AB109" s="110">
        <f>M109/J109</f>
        <v>0.89186152282091058</v>
      </c>
      <c r="AC109" s="291"/>
    </row>
    <row r="110" spans="1:29" ht="15.75" customHeight="1">
      <c r="A110" s="312"/>
      <c r="B110" s="100"/>
      <c r="C110" s="293"/>
      <c r="D110" s="294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307"/>
      <c r="S110" s="47"/>
      <c r="T110" s="48"/>
      <c r="U110" s="111"/>
      <c r="V110" s="112"/>
      <c r="W110" s="113"/>
      <c r="X110" s="116"/>
      <c r="Y110" s="295"/>
      <c r="Z110" s="296"/>
      <c r="AA110" s="117"/>
      <c r="AB110" s="110"/>
      <c r="AC110" s="291"/>
    </row>
    <row r="111" spans="1:29" ht="15.75" customHeight="1">
      <c r="A111" s="312"/>
      <c r="B111" s="100"/>
      <c r="C111" s="293"/>
      <c r="D111" s="294"/>
      <c r="E111" s="101"/>
      <c r="F111" s="102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307"/>
      <c r="S111" s="47"/>
      <c r="T111" s="48"/>
      <c r="U111" s="111"/>
      <c r="V111" s="112"/>
      <c r="W111" s="113"/>
      <c r="X111" s="116"/>
      <c r="Y111" s="295"/>
      <c r="Z111" s="296"/>
      <c r="AA111" s="117"/>
      <c r="AB111" s="110"/>
      <c r="AC111" s="291"/>
    </row>
    <row r="112" spans="1:29" ht="15.75" customHeight="1">
      <c r="A112" s="312"/>
      <c r="B112" s="100"/>
      <c r="C112" s="293"/>
      <c r="D112" s="294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07"/>
      <c r="S112" s="47"/>
      <c r="T112" s="48"/>
      <c r="U112" s="111"/>
      <c r="V112" s="112"/>
      <c r="W112" s="113"/>
      <c r="X112" s="116"/>
      <c r="Y112" s="295"/>
      <c r="Z112" s="296"/>
      <c r="AA112" s="117"/>
      <c r="AB112" s="110"/>
      <c r="AC112" s="291"/>
    </row>
    <row r="113" spans="1:29" ht="15.75" customHeight="1">
      <c r="A113" s="312"/>
      <c r="B113" s="100"/>
      <c r="C113" s="293"/>
      <c r="D113" s="294"/>
      <c r="E113" s="101"/>
      <c r="F113" s="102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307"/>
      <c r="S113" s="47"/>
      <c r="T113" s="48"/>
      <c r="U113" s="111"/>
      <c r="V113" s="112"/>
      <c r="W113" s="113"/>
      <c r="X113" s="116"/>
      <c r="Y113" s="295"/>
      <c r="Z113" s="296"/>
      <c r="AA113" s="117"/>
      <c r="AB113" s="110"/>
      <c r="AC113" s="291"/>
    </row>
    <row r="114" spans="1:29" ht="15.75" customHeight="1">
      <c r="A114" s="312"/>
      <c r="B114" s="100"/>
      <c r="C114" s="293"/>
      <c r="D114" s="294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07"/>
      <c r="S114" s="47"/>
      <c r="T114" s="48"/>
      <c r="U114" s="111"/>
      <c r="V114" s="112"/>
      <c r="W114" s="113"/>
      <c r="X114" s="116"/>
      <c r="Y114" s="295"/>
      <c r="Z114" s="296"/>
      <c r="AA114" s="117"/>
      <c r="AB114" s="110"/>
      <c r="AC114" s="291"/>
    </row>
    <row r="115" spans="1:29" ht="15.75" customHeight="1">
      <c r="A115" s="312"/>
      <c r="B115" s="100"/>
      <c r="C115" s="293"/>
      <c r="D115" s="294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07"/>
      <c r="S115" s="47"/>
      <c r="T115" s="48"/>
      <c r="U115" s="111"/>
      <c r="V115" s="112"/>
      <c r="W115" s="113"/>
      <c r="X115" s="116"/>
      <c r="Y115" s="295"/>
      <c r="Z115" s="296"/>
      <c r="AA115" s="117"/>
      <c r="AB115" s="110"/>
      <c r="AC115" s="291"/>
    </row>
    <row r="116" spans="1:29" ht="15.75" customHeight="1">
      <c r="A116" s="312"/>
      <c r="B116" s="100"/>
      <c r="C116" s="293"/>
      <c r="D116" s="294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07"/>
      <c r="S116" s="47"/>
      <c r="T116" s="48"/>
      <c r="U116" s="111"/>
      <c r="V116" s="112"/>
      <c r="W116" s="113"/>
      <c r="X116" s="116"/>
      <c r="Y116" s="295"/>
      <c r="Z116" s="296"/>
      <c r="AA116" s="117"/>
      <c r="AB116" s="110"/>
      <c r="AC116" s="291"/>
    </row>
    <row r="117" spans="1:29" ht="15.75" customHeight="1">
      <c r="A117" s="312"/>
      <c r="B117" s="100"/>
      <c r="C117" s="293"/>
      <c r="D117" s="294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07"/>
      <c r="S117" s="47"/>
      <c r="T117" s="48"/>
      <c r="U117" s="111"/>
      <c r="V117" s="112"/>
      <c r="W117" s="113"/>
      <c r="X117" s="116"/>
      <c r="Y117" s="295"/>
      <c r="Z117" s="296"/>
      <c r="AA117" s="117"/>
      <c r="AB117" s="110"/>
      <c r="AC117" s="291"/>
    </row>
    <row r="118" spans="1:29" ht="15.75" customHeight="1">
      <c r="A118" s="312"/>
      <c r="B118" s="100"/>
      <c r="C118" s="293"/>
      <c r="D118" s="294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07"/>
      <c r="S118" s="47"/>
      <c r="T118" s="48"/>
      <c r="U118" s="111"/>
      <c r="V118" s="112"/>
      <c r="W118" s="113"/>
      <c r="X118" s="116"/>
      <c r="Y118" s="295"/>
      <c r="Z118" s="296"/>
      <c r="AA118" s="117"/>
      <c r="AB118" s="110"/>
      <c r="AC118" s="291"/>
    </row>
    <row r="119" spans="1:29" ht="15.75" customHeight="1">
      <c r="A119" s="312"/>
      <c r="B119" s="100"/>
      <c r="C119" s="293"/>
      <c r="D119" s="294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07"/>
      <c r="S119" s="47"/>
      <c r="T119" s="48"/>
      <c r="U119" s="111"/>
      <c r="V119" s="112"/>
      <c r="W119" s="113"/>
      <c r="X119" s="116"/>
      <c r="Y119" s="295"/>
      <c r="Z119" s="296"/>
      <c r="AA119" s="117"/>
      <c r="AB119" s="110"/>
      <c r="AC119" s="291"/>
    </row>
    <row r="120" spans="1:29" ht="15.75" customHeight="1">
      <c r="A120" s="312"/>
      <c r="B120" s="100"/>
      <c r="C120" s="293"/>
      <c r="D120" s="294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07"/>
      <c r="S120" s="47"/>
      <c r="T120" s="48"/>
      <c r="U120" s="111"/>
      <c r="V120" s="112"/>
      <c r="W120" s="113"/>
      <c r="X120" s="116"/>
      <c r="Y120" s="295"/>
      <c r="Z120" s="296"/>
      <c r="AA120" s="117"/>
      <c r="AB120" s="110"/>
      <c r="AC120" s="291"/>
    </row>
    <row r="121" spans="1:29" ht="15.75" customHeight="1">
      <c r="A121" s="312"/>
      <c r="B121" s="100"/>
      <c r="C121" s="293"/>
      <c r="D121" s="294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07"/>
      <c r="S121" s="47"/>
      <c r="T121" s="48"/>
      <c r="U121" s="111"/>
      <c r="V121" s="112"/>
      <c r="W121" s="113"/>
      <c r="X121" s="116"/>
      <c r="Y121" s="295"/>
      <c r="Z121" s="296"/>
      <c r="AA121" s="117"/>
      <c r="AB121" s="110"/>
      <c r="AC121" s="291"/>
    </row>
    <row r="122" spans="1:29" ht="15.75" customHeight="1">
      <c r="A122" s="312"/>
      <c r="B122" s="100"/>
      <c r="C122" s="293"/>
      <c r="D122" s="294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07"/>
      <c r="S122" s="119"/>
      <c r="T122" s="120"/>
      <c r="U122" s="130"/>
      <c r="V122" s="131"/>
      <c r="W122" s="126"/>
      <c r="X122" s="127"/>
      <c r="Y122" s="295"/>
      <c r="Z122" s="296"/>
      <c r="AA122" s="165"/>
      <c r="AB122" s="125"/>
      <c r="AC122" s="291"/>
    </row>
    <row r="123" spans="1:29" ht="15.75" customHeight="1" thickBot="1">
      <c r="A123" s="313"/>
      <c r="B123" s="133" t="s">
        <v>117</v>
      </c>
      <c r="C123" s="297"/>
      <c r="D123" s="297"/>
      <c r="E123" s="134"/>
      <c r="F123" s="99"/>
      <c r="G123" s="135"/>
      <c r="H123" s="69"/>
      <c r="I123" s="136">
        <f t="shared" ref="I123:J123" si="43">AVERAGE(I107:I122)</f>
        <v>4.333333333333333</v>
      </c>
      <c r="J123" s="137">
        <f t="shared" si="43"/>
        <v>3100</v>
      </c>
      <c r="K123" s="138">
        <f t="shared" ref="K123" si="44">J123/I123</f>
        <v>715.38461538461547</v>
      </c>
      <c r="L123" s="136">
        <f t="shared" ref="L123:M123" si="45">AVERAGE(L107:L122)</f>
        <v>4.333333333333333</v>
      </c>
      <c r="M123" s="137">
        <f t="shared" si="45"/>
        <v>2753.4168894350501</v>
      </c>
      <c r="N123" s="138">
        <f>M123/L123</f>
        <v>635.40389756193463</v>
      </c>
      <c r="O123" s="139">
        <f>L123-I123</f>
        <v>0</v>
      </c>
      <c r="P123" s="140">
        <f>N123-K123</f>
        <v>-79.980717822680845</v>
      </c>
      <c r="Q123" s="141">
        <f>N123/K123</f>
        <v>0.88819899659195156</v>
      </c>
      <c r="R123" s="308"/>
      <c r="S123" s="142">
        <f>S107</f>
        <v>0.7085069444444444</v>
      </c>
      <c r="T123" s="143">
        <f>INDEX(T107:T122,COUNTA(T107:T122))</f>
        <v>0.85</v>
      </c>
      <c r="U123" s="144"/>
      <c r="V123" s="166"/>
      <c r="W123" s="99"/>
      <c r="X123" s="69"/>
      <c r="Y123" s="298"/>
      <c r="Z123" s="299"/>
      <c r="AA123" s="168">
        <f>M123-J123</f>
        <v>-346.58311056494995</v>
      </c>
      <c r="AB123" s="141">
        <f>M123/J123</f>
        <v>0.88819899659195167</v>
      </c>
      <c r="AC123" s="292"/>
    </row>
    <row r="124" spans="1:29" ht="15.75" customHeight="1">
      <c r="A124" s="300" t="s">
        <v>149</v>
      </c>
      <c r="B124" s="114" t="s">
        <v>120</v>
      </c>
      <c r="C124" s="304" t="s">
        <v>145</v>
      </c>
      <c r="D124" s="305"/>
      <c r="E124" s="147">
        <v>16.7</v>
      </c>
      <c r="F124" s="97">
        <v>1555</v>
      </c>
      <c r="G124" s="148">
        <f t="shared" ref="G124:G127" si="46">E124*F124</f>
        <v>25968.5</v>
      </c>
      <c r="H124" s="149"/>
      <c r="I124" s="150">
        <v>3</v>
      </c>
      <c r="J124" s="151">
        <v>3300</v>
      </c>
      <c r="K124" s="152">
        <f>J124/I124</f>
        <v>1100</v>
      </c>
      <c r="L124" s="153">
        <v>3</v>
      </c>
      <c r="M124" s="151">
        <f>F124/V124*60</f>
        <v>2950.9752240379607</v>
      </c>
      <c r="N124" s="152">
        <f>M124/L124</f>
        <v>983.65840801265358</v>
      </c>
      <c r="O124" s="154">
        <f>L124-I124</f>
        <v>0</v>
      </c>
      <c r="P124" s="155">
        <f>N124-K124</f>
        <v>-116.34159198734642</v>
      </c>
      <c r="Q124" s="156">
        <f>N124/K124</f>
        <v>0.89423491637513963</v>
      </c>
      <c r="R124" s="306">
        <f>Q140</f>
        <v>0.89308439225500258</v>
      </c>
      <c r="S124" s="157">
        <v>0.70859953703703704</v>
      </c>
      <c r="T124" s="158">
        <v>0.73055555555555551</v>
      </c>
      <c r="U124" s="159"/>
      <c r="V124" s="160">
        <v>31.6166666666666</v>
      </c>
      <c r="W124" s="161"/>
      <c r="X124" s="162"/>
      <c r="Y124" s="309"/>
      <c r="Z124" s="310"/>
      <c r="AA124" s="115">
        <f>M124-J124</f>
        <v>-349.02477596203926</v>
      </c>
      <c r="AB124" s="156">
        <f>M124/J124</f>
        <v>0.89423491637513963</v>
      </c>
      <c r="AC124" s="290">
        <f>AB140</f>
        <v>0.89308439225500258</v>
      </c>
    </row>
    <row r="125" spans="1:29" ht="15.75" customHeight="1">
      <c r="A125" s="301"/>
      <c r="B125" s="100" t="s">
        <v>120</v>
      </c>
      <c r="C125" s="293" t="s">
        <v>147</v>
      </c>
      <c r="D125" s="294"/>
      <c r="E125" s="101">
        <v>22.28</v>
      </c>
      <c r="F125" s="102">
        <v>1472</v>
      </c>
      <c r="G125" s="103">
        <f t="shared" si="46"/>
        <v>32796.160000000003</v>
      </c>
      <c r="H125" s="26"/>
      <c r="I125" s="104">
        <v>5</v>
      </c>
      <c r="J125" s="105">
        <v>3300</v>
      </c>
      <c r="K125" s="106">
        <f t="shared" ref="K125:K162" si="47">J125/I125</f>
        <v>660</v>
      </c>
      <c r="L125" s="107">
        <v>5</v>
      </c>
      <c r="M125" s="105">
        <f>F125/V125*60</f>
        <v>2947.2747497219138</v>
      </c>
      <c r="N125" s="106">
        <f>M125/L125</f>
        <v>589.45494994438275</v>
      </c>
      <c r="O125" s="108">
        <f>L125-I125</f>
        <v>0</v>
      </c>
      <c r="P125" s="109">
        <f>N125-K125</f>
        <v>-70.545050055617253</v>
      </c>
      <c r="Q125" s="110">
        <f>N125/K125</f>
        <v>0.89311356052179203</v>
      </c>
      <c r="R125" s="307"/>
      <c r="S125" s="47">
        <v>0.73405092592592591</v>
      </c>
      <c r="T125" s="48">
        <v>0.75486111111111109</v>
      </c>
      <c r="U125" s="111">
        <v>5.0333333333333741</v>
      </c>
      <c r="V125" s="112">
        <v>29.966666666666661</v>
      </c>
      <c r="W125" s="113"/>
      <c r="X125" s="116"/>
      <c r="Y125" s="295"/>
      <c r="Z125" s="296"/>
      <c r="AA125" s="117">
        <f>M125-J125</f>
        <v>-352.72525027808615</v>
      </c>
      <c r="AB125" s="110">
        <f>M125/J125</f>
        <v>0.89311356052179203</v>
      </c>
      <c r="AC125" s="291"/>
    </row>
    <row r="126" spans="1:29" ht="15.75" customHeight="1">
      <c r="A126" s="301"/>
      <c r="B126" s="100" t="s">
        <v>120</v>
      </c>
      <c r="C126" s="293" t="s">
        <v>146</v>
      </c>
      <c r="D126" s="294"/>
      <c r="E126" s="101">
        <v>18.18</v>
      </c>
      <c r="F126" s="102">
        <v>637</v>
      </c>
      <c r="G126" s="103">
        <f t="shared" si="46"/>
        <v>11580.66</v>
      </c>
      <c r="H126" s="26"/>
      <c r="I126" s="104">
        <v>4</v>
      </c>
      <c r="J126" s="105">
        <v>3300</v>
      </c>
      <c r="K126" s="106">
        <f t="shared" si="47"/>
        <v>825</v>
      </c>
      <c r="L126" s="107">
        <v>4</v>
      </c>
      <c r="M126" s="105">
        <f>F126/V126*60</f>
        <v>2947.5578406169539</v>
      </c>
      <c r="N126" s="106">
        <f>M126/L126</f>
        <v>736.88946015423846</v>
      </c>
      <c r="O126" s="108">
        <f>L126-I126</f>
        <v>0</v>
      </c>
      <c r="P126" s="109">
        <f>N126-K126</f>
        <v>-88.110539845761537</v>
      </c>
      <c r="Q126" s="110">
        <f>N126/K126</f>
        <v>0.89319934564150116</v>
      </c>
      <c r="R126" s="307"/>
      <c r="S126" s="47">
        <v>0.75835648148148149</v>
      </c>
      <c r="T126" s="48">
        <v>0.76736111111111116</v>
      </c>
      <c r="U126" s="111">
        <v>5.0333333333333741</v>
      </c>
      <c r="V126" s="112">
        <v>12.966666666666722</v>
      </c>
      <c r="W126" s="113"/>
      <c r="X126" s="116"/>
      <c r="Y126" s="295"/>
      <c r="Z126" s="296"/>
      <c r="AA126" s="117">
        <f>M126-J126</f>
        <v>-352.44215938304615</v>
      </c>
      <c r="AB126" s="110">
        <f>M126/J126</f>
        <v>0.89319934564150116</v>
      </c>
      <c r="AC126" s="291"/>
    </row>
    <row r="127" spans="1:29" ht="15.75" customHeight="1">
      <c r="A127" s="301"/>
      <c r="B127" s="100" t="s">
        <v>120</v>
      </c>
      <c r="C127" s="293" t="s">
        <v>151</v>
      </c>
      <c r="D127" s="294"/>
      <c r="E127" s="101">
        <v>16.66</v>
      </c>
      <c r="F127" s="102">
        <v>6194</v>
      </c>
      <c r="G127" s="103">
        <f t="shared" si="46"/>
        <v>103192.04000000001</v>
      </c>
      <c r="H127" s="26"/>
      <c r="I127" s="104">
        <v>4</v>
      </c>
      <c r="J127" s="105">
        <v>3300</v>
      </c>
      <c r="K127" s="106">
        <f t="shared" si="47"/>
        <v>825</v>
      </c>
      <c r="L127" s="107">
        <v>4</v>
      </c>
      <c r="M127" s="105">
        <f>F127/V127*60</f>
        <v>2942.9061633892052</v>
      </c>
      <c r="N127" s="106">
        <f>M127/L127</f>
        <v>735.72654084730129</v>
      </c>
      <c r="O127" s="108">
        <f>L127-I127</f>
        <v>0</v>
      </c>
      <c r="P127" s="109">
        <f>N127-K127</f>
        <v>-89.273459152698706</v>
      </c>
      <c r="Q127" s="110">
        <f>N127/K127</f>
        <v>0.89178974648157727</v>
      </c>
      <c r="R127" s="307"/>
      <c r="S127" s="47">
        <v>0.77083333333333337</v>
      </c>
      <c r="T127" s="48">
        <v>0.85853009259259261</v>
      </c>
      <c r="U127" s="111">
        <v>4.9999999999999822</v>
      </c>
      <c r="V127" s="112">
        <v>126.2833333333333</v>
      </c>
      <c r="W127" s="113"/>
      <c r="X127" s="116"/>
      <c r="Y127" s="295"/>
      <c r="Z127" s="296"/>
      <c r="AA127" s="117">
        <f>M127-J127</f>
        <v>-357.09383661079482</v>
      </c>
      <c r="AB127" s="110">
        <f>M127/J127</f>
        <v>0.89178974648157727</v>
      </c>
      <c r="AC127" s="291"/>
    </row>
    <row r="128" spans="1:29" ht="15.75" customHeight="1">
      <c r="A128" s="302"/>
      <c r="B128" s="100"/>
      <c r="C128" s="293"/>
      <c r="D128" s="294"/>
      <c r="E128" s="101"/>
      <c r="F128" s="102"/>
      <c r="G128" s="103"/>
      <c r="H128" s="13"/>
      <c r="I128" s="104"/>
      <c r="J128" s="105"/>
      <c r="K128" s="106"/>
      <c r="L128" s="118"/>
      <c r="M128" s="105"/>
      <c r="N128" s="106"/>
      <c r="O128" s="108"/>
      <c r="P128" s="109"/>
      <c r="Q128" s="110"/>
      <c r="R128" s="307"/>
      <c r="S128" s="47"/>
      <c r="T128" s="48"/>
      <c r="U128" s="111"/>
      <c r="V128" s="112"/>
      <c r="W128" s="113"/>
      <c r="X128" s="116"/>
      <c r="Y128" s="295"/>
      <c r="Z128" s="296"/>
      <c r="AA128" s="117"/>
      <c r="AB128" s="110"/>
      <c r="AC128" s="291"/>
    </row>
    <row r="129" spans="1:29" ht="15.75" customHeight="1">
      <c r="A129" s="302"/>
      <c r="B129" s="100"/>
      <c r="C129" s="293"/>
      <c r="D129" s="294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07"/>
      <c r="S129" s="47"/>
      <c r="T129" s="48"/>
      <c r="U129" s="111"/>
      <c r="V129" s="112"/>
      <c r="W129" s="113"/>
      <c r="X129" s="116"/>
      <c r="Y129" s="295"/>
      <c r="Z129" s="296"/>
      <c r="AA129" s="117"/>
      <c r="AB129" s="110"/>
      <c r="AC129" s="291"/>
    </row>
    <row r="130" spans="1:29" ht="15.75" customHeight="1">
      <c r="A130" s="302"/>
      <c r="B130" s="100"/>
      <c r="C130" s="293"/>
      <c r="D130" s="294"/>
      <c r="E130" s="101"/>
      <c r="F130" s="102"/>
      <c r="G130" s="121"/>
      <c r="H130" s="62"/>
      <c r="I130" s="104"/>
      <c r="J130" s="105"/>
      <c r="K130" s="106"/>
      <c r="L130" s="118"/>
      <c r="M130" s="105"/>
      <c r="N130" s="106"/>
      <c r="O130" s="123"/>
      <c r="P130" s="124"/>
      <c r="Q130" s="125"/>
      <c r="R130" s="307"/>
      <c r="S130" s="47"/>
      <c r="T130" s="48"/>
      <c r="U130" s="111"/>
      <c r="V130" s="112"/>
      <c r="W130" s="113"/>
      <c r="X130" s="116"/>
      <c r="Y130" s="295"/>
      <c r="Z130" s="296"/>
      <c r="AA130" s="117"/>
      <c r="AB130" s="110"/>
      <c r="AC130" s="291"/>
    </row>
    <row r="131" spans="1:29" ht="15.75" customHeight="1">
      <c r="A131" s="302"/>
      <c r="B131" s="100"/>
      <c r="C131" s="293"/>
      <c r="D131" s="294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07"/>
      <c r="S131" s="47"/>
      <c r="T131" s="48"/>
      <c r="U131" s="111"/>
      <c r="V131" s="112"/>
      <c r="W131" s="113"/>
      <c r="X131" s="116"/>
      <c r="Y131" s="295"/>
      <c r="Z131" s="296"/>
      <c r="AA131" s="117"/>
      <c r="AB131" s="110"/>
      <c r="AC131" s="291"/>
    </row>
    <row r="132" spans="1:29" ht="15.75" customHeight="1">
      <c r="A132" s="302"/>
      <c r="B132" s="100"/>
      <c r="C132" s="293"/>
      <c r="D132" s="294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07"/>
      <c r="S132" s="47"/>
      <c r="T132" s="48"/>
      <c r="U132" s="111"/>
      <c r="V132" s="112"/>
      <c r="W132" s="113"/>
      <c r="X132" s="116"/>
      <c r="Y132" s="295"/>
      <c r="Z132" s="296"/>
      <c r="AA132" s="117"/>
      <c r="AB132" s="110"/>
      <c r="AC132" s="291"/>
    </row>
    <row r="133" spans="1:29" ht="15.75" customHeight="1">
      <c r="A133" s="302"/>
      <c r="B133" s="100"/>
      <c r="C133" s="293"/>
      <c r="D133" s="294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07"/>
      <c r="S133" s="47"/>
      <c r="T133" s="48"/>
      <c r="U133" s="111"/>
      <c r="V133" s="112"/>
      <c r="W133" s="113"/>
      <c r="X133" s="116"/>
      <c r="Y133" s="295"/>
      <c r="Z133" s="296"/>
      <c r="AA133" s="117"/>
      <c r="AB133" s="110"/>
      <c r="AC133" s="291"/>
    </row>
    <row r="134" spans="1:29" ht="15.75" customHeight="1">
      <c r="A134" s="302"/>
      <c r="B134" s="100"/>
      <c r="C134" s="293"/>
      <c r="D134" s="294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07"/>
      <c r="S134" s="47"/>
      <c r="T134" s="48"/>
      <c r="U134" s="111"/>
      <c r="V134" s="112"/>
      <c r="W134" s="126"/>
      <c r="X134" s="127"/>
      <c r="Y134" s="295"/>
      <c r="Z134" s="296"/>
      <c r="AA134" s="117"/>
      <c r="AB134" s="110"/>
      <c r="AC134" s="291"/>
    </row>
    <row r="135" spans="1:29" ht="15.75" customHeight="1">
      <c r="A135" s="302"/>
      <c r="B135" s="100"/>
      <c r="C135" s="293"/>
      <c r="D135" s="294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07"/>
      <c r="S135" s="47"/>
      <c r="T135" s="48"/>
      <c r="U135" s="111"/>
      <c r="V135" s="112"/>
      <c r="W135" s="126"/>
      <c r="X135" s="127"/>
      <c r="Y135" s="295"/>
      <c r="Z135" s="296"/>
      <c r="AA135" s="117"/>
      <c r="AB135" s="110"/>
      <c r="AC135" s="291"/>
    </row>
    <row r="136" spans="1:29" ht="15.75" customHeight="1">
      <c r="A136" s="302"/>
      <c r="B136" s="100"/>
      <c r="C136" s="293"/>
      <c r="D136" s="294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07"/>
      <c r="S136" s="47"/>
      <c r="T136" s="48"/>
      <c r="U136" s="111"/>
      <c r="V136" s="112"/>
      <c r="W136" s="126"/>
      <c r="X136" s="127"/>
      <c r="Y136" s="295"/>
      <c r="Z136" s="296"/>
      <c r="AA136" s="117"/>
      <c r="AB136" s="110"/>
      <c r="AC136" s="291"/>
    </row>
    <row r="137" spans="1:29" ht="15.75" customHeight="1">
      <c r="A137" s="302"/>
      <c r="B137" s="100"/>
      <c r="C137" s="293"/>
      <c r="D137" s="294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07"/>
      <c r="S137" s="47"/>
      <c r="T137" s="48"/>
      <c r="U137" s="111"/>
      <c r="V137" s="112"/>
      <c r="W137" s="126"/>
      <c r="X137" s="127"/>
      <c r="Y137" s="295"/>
      <c r="Z137" s="296"/>
      <c r="AA137" s="117"/>
      <c r="AB137" s="110"/>
      <c r="AC137" s="291"/>
    </row>
    <row r="138" spans="1:29" ht="15.75" customHeight="1">
      <c r="A138" s="302"/>
      <c r="B138" s="100"/>
      <c r="C138" s="293"/>
      <c r="D138" s="294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07"/>
      <c r="S138" s="47"/>
      <c r="T138" s="48"/>
      <c r="U138" s="111"/>
      <c r="V138" s="112"/>
      <c r="W138" s="126"/>
      <c r="X138" s="127"/>
      <c r="Y138" s="295"/>
      <c r="Z138" s="296"/>
      <c r="AA138" s="117"/>
      <c r="AB138" s="110"/>
      <c r="AC138" s="291"/>
    </row>
    <row r="139" spans="1:29" ht="15.75" customHeight="1">
      <c r="A139" s="302"/>
      <c r="B139" s="100"/>
      <c r="C139" s="293"/>
      <c r="D139" s="294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07"/>
      <c r="S139" s="119"/>
      <c r="T139" s="120"/>
      <c r="U139" s="130"/>
      <c r="V139" s="131"/>
      <c r="W139" s="126"/>
      <c r="X139" s="127"/>
      <c r="Y139" s="295"/>
      <c r="Z139" s="296"/>
      <c r="AA139" s="165"/>
      <c r="AB139" s="125"/>
      <c r="AC139" s="291"/>
    </row>
    <row r="140" spans="1:29" ht="15.75" customHeight="1" thickBot="1">
      <c r="A140" s="303"/>
      <c r="B140" s="133" t="s">
        <v>117</v>
      </c>
      <c r="C140" s="297"/>
      <c r="D140" s="297"/>
      <c r="E140" s="134"/>
      <c r="F140" s="99"/>
      <c r="G140" s="135"/>
      <c r="H140" s="69"/>
      <c r="I140" s="136">
        <f t="shared" ref="I140:J140" si="48">AVERAGE(I124:I139)</f>
        <v>4</v>
      </c>
      <c r="J140" s="137">
        <f t="shared" si="48"/>
        <v>3300</v>
      </c>
      <c r="K140" s="138">
        <f t="shared" ref="K140" si="49">J140/I140</f>
        <v>825</v>
      </c>
      <c r="L140" s="136">
        <f t="shared" ref="L140:M140" si="50">AVERAGE(L124:L139)</f>
        <v>4</v>
      </c>
      <c r="M140" s="137">
        <f t="shared" si="50"/>
        <v>2947.1784944415085</v>
      </c>
      <c r="N140" s="138">
        <f>M140/L140</f>
        <v>736.79462361037713</v>
      </c>
      <c r="O140" s="139">
        <f>L140-I140</f>
        <v>0</v>
      </c>
      <c r="P140" s="140">
        <f>N140-K140</f>
        <v>-88.20537638962287</v>
      </c>
      <c r="Q140" s="141">
        <f>N140/K140</f>
        <v>0.89308439225500258</v>
      </c>
      <c r="R140" s="308"/>
      <c r="S140" s="142">
        <f>S124</f>
        <v>0.70859953703703704</v>
      </c>
      <c r="T140" s="143">
        <f>INDEX(T124:T139,COUNTA(T124:T139))</f>
        <v>0.85853009259259261</v>
      </c>
      <c r="U140" s="144"/>
      <c r="V140" s="166"/>
      <c r="W140" s="99"/>
      <c r="X140" s="69"/>
      <c r="Y140" s="298"/>
      <c r="Z140" s="299"/>
      <c r="AA140" s="168">
        <f>M140-J140</f>
        <v>-352.82150555849148</v>
      </c>
      <c r="AB140" s="141">
        <f>M140/J140</f>
        <v>0.89308439225500258</v>
      </c>
      <c r="AC140" s="292"/>
    </row>
    <row r="141" spans="1:29" ht="15.75" customHeight="1">
      <c r="A141" s="311" t="s">
        <v>152</v>
      </c>
      <c r="B141" s="114" t="s">
        <v>120</v>
      </c>
      <c r="C141" s="304" t="s">
        <v>153</v>
      </c>
      <c r="D141" s="305"/>
      <c r="E141" s="147">
        <v>14.03</v>
      </c>
      <c r="F141" s="97">
        <v>3015</v>
      </c>
      <c r="G141" s="148">
        <f t="shared" ref="G141:G144" si="51">E141*F141</f>
        <v>42300.45</v>
      </c>
      <c r="H141" s="149">
        <v>2</v>
      </c>
      <c r="I141" s="150">
        <v>3</v>
      </c>
      <c r="J141" s="151">
        <v>3000</v>
      </c>
      <c r="K141" s="152">
        <f>J141/I141</f>
        <v>1000</v>
      </c>
      <c r="L141" s="153">
        <v>3</v>
      </c>
      <c r="M141" s="151">
        <f>F141/V141*60</f>
        <v>2683.9762611275974</v>
      </c>
      <c r="N141" s="152">
        <f>M141/L141</f>
        <v>894.65875370919912</v>
      </c>
      <c r="O141" s="154">
        <f>L141-I141</f>
        <v>0</v>
      </c>
      <c r="P141" s="155">
        <f>N141-K141</f>
        <v>-105.34124629080088</v>
      </c>
      <c r="Q141" s="156">
        <f>N141/K141</f>
        <v>0.89465875370919912</v>
      </c>
      <c r="R141" s="306">
        <f>Q157</f>
        <v>0.88654898443784347</v>
      </c>
      <c r="S141" s="157">
        <v>0.70833333333333337</v>
      </c>
      <c r="T141" s="158">
        <v>0.75513888888888892</v>
      </c>
      <c r="U141" s="159"/>
      <c r="V141" s="160">
        <v>67.399999999999977</v>
      </c>
      <c r="W141" s="161"/>
      <c r="X141" s="162"/>
      <c r="Y141" s="309"/>
      <c r="Z141" s="310"/>
      <c r="AA141" s="115">
        <f>M141-J141</f>
        <v>-316.02373887240265</v>
      </c>
      <c r="AB141" s="156">
        <f>M141/J141</f>
        <v>0.89465875370919912</v>
      </c>
      <c r="AC141" s="290">
        <f>AB157</f>
        <v>0.88654898443784347</v>
      </c>
    </row>
    <row r="142" spans="1:29" ht="15.75" customHeight="1">
      <c r="A142" s="312"/>
      <c r="B142" s="100" t="s">
        <v>120</v>
      </c>
      <c r="C142" s="293" t="s">
        <v>154</v>
      </c>
      <c r="D142" s="294"/>
      <c r="E142" s="101">
        <v>18.18</v>
      </c>
      <c r="F142" s="102">
        <v>1532</v>
      </c>
      <c r="G142" s="103">
        <f t="shared" si="51"/>
        <v>27851.759999999998</v>
      </c>
      <c r="H142" s="26"/>
      <c r="I142" s="104">
        <v>4</v>
      </c>
      <c r="J142" s="105">
        <v>3000</v>
      </c>
      <c r="K142" s="106">
        <f t="shared" si="47"/>
        <v>750</v>
      </c>
      <c r="L142" s="107">
        <v>4</v>
      </c>
      <c r="M142" s="105">
        <f>F142/V142*60</f>
        <v>2686.4101315148673</v>
      </c>
      <c r="N142" s="106">
        <f>M142/L142</f>
        <v>671.60253287871683</v>
      </c>
      <c r="O142" s="108">
        <f>L142-I142</f>
        <v>0</v>
      </c>
      <c r="P142" s="109">
        <f>N142-K142</f>
        <v>-78.397467121283171</v>
      </c>
      <c r="Q142" s="110">
        <f>N142/K142</f>
        <v>0.8954700438382891</v>
      </c>
      <c r="R142" s="307"/>
      <c r="S142" s="47">
        <v>0.76527777777777783</v>
      </c>
      <c r="T142" s="48">
        <v>0.78903935185185181</v>
      </c>
      <c r="U142" s="111">
        <v>14.600000000000044</v>
      </c>
      <c r="V142" s="112">
        <v>34.216666666666526</v>
      </c>
      <c r="W142" s="113"/>
      <c r="X142" s="116"/>
      <c r="Y142" s="295"/>
      <c r="Z142" s="296"/>
      <c r="AA142" s="117">
        <f>M142-J142</f>
        <v>-313.58986848513268</v>
      </c>
      <c r="AB142" s="110">
        <f>M142/J142</f>
        <v>0.8954700438382891</v>
      </c>
      <c r="AC142" s="291"/>
    </row>
    <row r="143" spans="1:29" ht="15.75" customHeight="1">
      <c r="A143" s="312"/>
      <c r="B143" s="100" t="s">
        <v>120</v>
      </c>
      <c r="C143" s="293" t="s">
        <v>155</v>
      </c>
      <c r="D143" s="294"/>
      <c r="E143" s="101">
        <v>14.28</v>
      </c>
      <c r="F143" s="102">
        <v>3980</v>
      </c>
      <c r="G143" s="103">
        <f t="shared" si="51"/>
        <v>56834.399999999994</v>
      </c>
      <c r="H143" s="26">
        <v>2</v>
      </c>
      <c r="I143" s="104">
        <v>3</v>
      </c>
      <c r="J143" s="105">
        <v>3600</v>
      </c>
      <c r="K143" s="106">
        <f t="shared" si="47"/>
        <v>1200</v>
      </c>
      <c r="L143" s="107">
        <v>3</v>
      </c>
      <c r="M143" s="105">
        <f>F143/V143*60</f>
        <v>3116.1374510656856</v>
      </c>
      <c r="N143" s="106">
        <f>M143/L143</f>
        <v>1038.7124836885619</v>
      </c>
      <c r="O143" s="108">
        <f>L143-I143</f>
        <v>0</v>
      </c>
      <c r="P143" s="109">
        <f>N143-K143</f>
        <v>-161.28751631143814</v>
      </c>
      <c r="Q143" s="110">
        <f>N143/K143</f>
        <v>0.86559373640713488</v>
      </c>
      <c r="R143" s="307"/>
      <c r="S143" s="47">
        <v>0.79956018518518523</v>
      </c>
      <c r="T143" s="48">
        <v>0.85277777777777775</v>
      </c>
      <c r="U143" s="111">
        <v>15.15000000000013</v>
      </c>
      <c r="V143" s="112">
        <v>76.633333333333212</v>
      </c>
      <c r="W143" s="113">
        <v>0.85277777777777775</v>
      </c>
      <c r="X143" s="116">
        <v>0.90555555555555556</v>
      </c>
      <c r="Y143" s="295"/>
      <c r="Z143" s="296"/>
      <c r="AA143" s="117">
        <f>M143-J143</f>
        <v>-483.86254893431442</v>
      </c>
      <c r="AB143" s="110">
        <f>M143/J143</f>
        <v>0.86559373640713488</v>
      </c>
      <c r="AC143" s="291"/>
    </row>
    <row r="144" spans="1:29" ht="15.75" customHeight="1">
      <c r="A144" s="312"/>
      <c r="B144" s="100" t="s">
        <v>120</v>
      </c>
      <c r="C144" s="293" t="s">
        <v>153</v>
      </c>
      <c r="D144" s="294"/>
      <c r="E144" s="101">
        <v>14.03</v>
      </c>
      <c r="F144" s="102">
        <v>3144</v>
      </c>
      <c r="G144" s="103">
        <f t="shared" si="51"/>
        <v>44110.32</v>
      </c>
      <c r="H144" s="26"/>
      <c r="I144" s="104">
        <v>3</v>
      </c>
      <c r="J144" s="105">
        <v>3000</v>
      </c>
      <c r="K144" s="106">
        <f t="shared" si="47"/>
        <v>1000</v>
      </c>
      <c r="L144" s="107">
        <v>3</v>
      </c>
      <c r="M144" s="105">
        <f>F144/V144*60</f>
        <v>2683.9933602086785</v>
      </c>
      <c r="N144" s="106">
        <f>M144/L144</f>
        <v>894.66445340289283</v>
      </c>
      <c r="O144" s="108">
        <f>L144-I144</f>
        <v>0</v>
      </c>
      <c r="P144" s="109">
        <f>N144-K144</f>
        <v>-105.33554659710717</v>
      </c>
      <c r="Q144" s="110">
        <f>N144/K144</f>
        <v>0.8946644534028928</v>
      </c>
      <c r="R144" s="307"/>
      <c r="S144" s="47">
        <v>0.90555555555555556</v>
      </c>
      <c r="T144" s="48">
        <v>0.95436342592592593</v>
      </c>
      <c r="U144" s="111">
        <v>76.000000000000057</v>
      </c>
      <c r="V144" s="112">
        <v>70.283333333333346</v>
      </c>
      <c r="W144" s="113"/>
      <c r="X144" s="116"/>
      <c r="Y144" s="295"/>
      <c r="Z144" s="296"/>
      <c r="AA144" s="117">
        <f>M144-J144</f>
        <v>-316.0066397913215</v>
      </c>
      <c r="AB144" s="110">
        <f>M144/J144</f>
        <v>0.8946644534028928</v>
      </c>
      <c r="AC144" s="291"/>
    </row>
    <row r="145" spans="1:29" ht="15.75" customHeight="1">
      <c r="A145" s="312"/>
      <c r="B145" s="100"/>
      <c r="C145" s="293"/>
      <c r="D145" s="294"/>
      <c r="E145" s="101"/>
      <c r="F145" s="102"/>
      <c r="G145" s="103"/>
      <c r="H145" s="13"/>
      <c r="I145" s="104"/>
      <c r="J145" s="105"/>
      <c r="K145" s="106"/>
      <c r="L145" s="118"/>
      <c r="M145" s="105"/>
      <c r="N145" s="106"/>
      <c r="O145" s="108"/>
      <c r="P145" s="109"/>
      <c r="Q145" s="110"/>
      <c r="R145" s="307"/>
      <c r="S145" s="47"/>
      <c r="T145" s="48"/>
      <c r="U145" s="111"/>
      <c r="V145" s="112"/>
      <c r="W145" s="113"/>
      <c r="X145" s="116"/>
      <c r="Y145" s="295"/>
      <c r="Z145" s="296"/>
      <c r="AA145" s="117"/>
      <c r="AB145" s="110"/>
      <c r="AC145" s="291"/>
    </row>
    <row r="146" spans="1:29" ht="15.75" customHeight="1">
      <c r="A146" s="312"/>
      <c r="B146" s="100"/>
      <c r="C146" s="293"/>
      <c r="D146" s="294"/>
      <c r="E146" s="101"/>
      <c r="F146" s="102"/>
      <c r="G146" s="121"/>
      <c r="H146" s="122"/>
      <c r="I146" s="104"/>
      <c r="J146" s="105"/>
      <c r="K146" s="106"/>
      <c r="L146" s="107"/>
      <c r="M146" s="105"/>
      <c r="N146" s="106"/>
      <c r="O146" s="108"/>
      <c r="P146" s="109"/>
      <c r="Q146" s="110"/>
      <c r="R146" s="307"/>
      <c r="S146" s="47"/>
      <c r="T146" s="48"/>
      <c r="U146" s="111"/>
      <c r="V146" s="112"/>
      <c r="W146" s="113"/>
      <c r="X146" s="116"/>
      <c r="Y146" s="295"/>
      <c r="Z146" s="296"/>
      <c r="AA146" s="117"/>
      <c r="AB146" s="110"/>
      <c r="AC146" s="291"/>
    </row>
    <row r="147" spans="1:29" ht="15.75" customHeight="1">
      <c r="A147" s="312"/>
      <c r="B147" s="100"/>
      <c r="C147" s="293"/>
      <c r="D147" s="294"/>
      <c r="E147" s="101"/>
      <c r="F147" s="102"/>
      <c r="G147" s="121"/>
      <c r="H147" s="62"/>
      <c r="I147" s="104"/>
      <c r="J147" s="105"/>
      <c r="K147" s="106"/>
      <c r="L147" s="118"/>
      <c r="M147" s="105"/>
      <c r="N147" s="106"/>
      <c r="O147" s="123"/>
      <c r="P147" s="124"/>
      <c r="Q147" s="125"/>
      <c r="R147" s="307"/>
      <c r="S147" s="47"/>
      <c r="T147" s="48"/>
      <c r="U147" s="111"/>
      <c r="V147" s="112"/>
      <c r="W147" s="113"/>
      <c r="X147" s="116"/>
      <c r="Y147" s="295"/>
      <c r="Z147" s="296"/>
      <c r="AA147" s="117"/>
      <c r="AB147" s="110"/>
      <c r="AC147" s="291"/>
    </row>
    <row r="148" spans="1:29" ht="15.75" customHeight="1">
      <c r="A148" s="312"/>
      <c r="B148" s="100"/>
      <c r="C148" s="293"/>
      <c r="D148" s="294"/>
      <c r="E148" s="101"/>
      <c r="F148" s="102"/>
      <c r="G148" s="121"/>
      <c r="H148" s="62"/>
      <c r="I148" s="104"/>
      <c r="J148" s="105"/>
      <c r="K148" s="106"/>
      <c r="L148" s="118"/>
      <c r="M148" s="105"/>
      <c r="N148" s="106"/>
      <c r="O148" s="123"/>
      <c r="P148" s="124"/>
      <c r="Q148" s="125"/>
      <c r="R148" s="307"/>
      <c r="S148" s="47"/>
      <c r="T148" s="48"/>
      <c r="U148" s="111"/>
      <c r="V148" s="112"/>
      <c r="W148" s="113"/>
      <c r="X148" s="116"/>
      <c r="Y148" s="295"/>
      <c r="Z148" s="296"/>
      <c r="AA148" s="117"/>
      <c r="AB148" s="110"/>
      <c r="AC148" s="291"/>
    </row>
    <row r="149" spans="1:29" ht="15.75" customHeight="1">
      <c r="A149" s="312"/>
      <c r="B149" s="100"/>
      <c r="C149" s="293"/>
      <c r="D149" s="294"/>
      <c r="E149" s="101"/>
      <c r="F149" s="102"/>
      <c r="G149" s="121"/>
      <c r="H149" s="62"/>
      <c r="I149" s="104"/>
      <c r="J149" s="105"/>
      <c r="K149" s="106"/>
      <c r="L149" s="118"/>
      <c r="M149" s="105"/>
      <c r="N149" s="106"/>
      <c r="O149" s="123"/>
      <c r="P149" s="124"/>
      <c r="Q149" s="125"/>
      <c r="R149" s="307"/>
      <c r="S149" s="47"/>
      <c r="T149" s="48"/>
      <c r="U149" s="111"/>
      <c r="V149" s="112"/>
      <c r="W149" s="113"/>
      <c r="X149" s="116"/>
      <c r="Y149" s="295"/>
      <c r="Z149" s="296"/>
      <c r="AA149" s="117"/>
      <c r="AB149" s="110"/>
      <c r="AC149" s="291"/>
    </row>
    <row r="150" spans="1:29" ht="15.75" customHeight="1">
      <c r="A150" s="312"/>
      <c r="B150" s="100"/>
      <c r="C150" s="293"/>
      <c r="D150" s="294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307"/>
      <c r="S150" s="47"/>
      <c r="T150" s="48"/>
      <c r="U150" s="111"/>
      <c r="V150" s="112"/>
      <c r="W150" s="113"/>
      <c r="X150" s="116"/>
      <c r="Y150" s="295"/>
      <c r="Z150" s="296"/>
      <c r="AA150" s="117"/>
      <c r="AB150" s="110"/>
      <c r="AC150" s="291"/>
    </row>
    <row r="151" spans="1:29" ht="15.75" customHeight="1">
      <c r="A151" s="312"/>
      <c r="B151" s="100"/>
      <c r="C151" s="293"/>
      <c r="D151" s="294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307"/>
      <c r="S151" s="47"/>
      <c r="T151" s="48"/>
      <c r="U151" s="111"/>
      <c r="V151" s="112"/>
      <c r="W151" s="126"/>
      <c r="X151" s="127"/>
      <c r="Y151" s="295"/>
      <c r="Z151" s="296"/>
      <c r="AA151" s="117"/>
      <c r="AB151" s="110"/>
      <c r="AC151" s="291"/>
    </row>
    <row r="152" spans="1:29" ht="15.75" customHeight="1">
      <c r="A152" s="312"/>
      <c r="B152" s="100"/>
      <c r="C152" s="293"/>
      <c r="D152" s="294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307"/>
      <c r="S152" s="47"/>
      <c r="T152" s="48"/>
      <c r="U152" s="111"/>
      <c r="V152" s="112"/>
      <c r="W152" s="126"/>
      <c r="X152" s="127"/>
      <c r="Y152" s="295"/>
      <c r="Z152" s="296"/>
      <c r="AA152" s="117"/>
      <c r="AB152" s="110"/>
      <c r="AC152" s="291"/>
    </row>
    <row r="153" spans="1:29" ht="15.75" customHeight="1">
      <c r="A153" s="312"/>
      <c r="B153" s="100"/>
      <c r="C153" s="293"/>
      <c r="D153" s="294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307"/>
      <c r="S153" s="47"/>
      <c r="T153" s="48"/>
      <c r="U153" s="111"/>
      <c r="V153" s="112"/>
      <c r="W153" s="126"/>
      <c r="X153" s="127"/>
      <c r="Y153" s="295"/>
      <c r="Z153" s="296"/>
      <c r="AA153" s="117"/>
      <c r="AB153" s="110"/>
      <c r="AC153" s="291"/>
    </row>
    <row r="154" spans="1:29" ht="15.75" customHeight="1">
      <c r="A154" s="312"/>
      <c r="B154" s="100"/>
      <c r="C154" s="293"/>
      <c r="D154" s="294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307"/>
      <c r="S154" s="47"/>
      <c r="T154" s="48"/>
      <c r="U154" s="111"/>
      <c r="V154" s="112"/>
      <c r="W154" s="126"/>
      <c r="X154" s="127"/>
      <c r="Y154" s="295"/>
      <c r="Z154" s="296"/>
      <c r="AA154" s="117"/>
      <c r="AB154" s="110"/>
      <c r="AC154" s="291"/>
    </row>
    <row r="155" spans="1:29" ht="15.75" customHeight="1">
      <c r="A155" s="312"/>
      <c r="B155" s="100"/>
      <c r="C155" s="293"/>
      <c r="D155" s="294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307"/>
      <c r="S155" s="47"/>
      <c r="T155" s="48"/>
      <c r="U155" s="111"/>
      <c r="V155" s="112"/>
      <c r="W155" s="126"/>
      <c r="X155" s="127"/>
      <c r="Y155" s="295"/>
      <c r="Z155" s="296"/>
      <c r="AA155" s="117"/>
      <c r="AB155" s="110"/>
      <c r="AC155" s="291"/>
    </row>
    <row r="156" spans="1:29" ht="15.75" customHeight="1">
      <c r="A156" s="312"/>
      <c r="B156" s="100"/>
      <c r="C156" s="293"/>
      <c r="D156" s="294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307"/>
      <c r="S156" s="119"/>
      <c r="T156" s="120"/>
      <c r="U156" s="130"/>
      <c r="V156" s="131"/>
      <c r="W156" s="126"/>
      <c r="X156" s="127"/>
      <c r="Y156" s="295"/>
      <c r="Z156" s="296"/>
      <c r="AA156" s="165"/>
      <c r="AB156" s="125"/>
      <c r="AC156" s="291"/>
    </row>
    <row r="157" spans="1:29" ht="15.75" customHeight="1" thickBot="1">
      <c r="A157" s="313"/>
      <c r="B157" s="133" t="s">
        <v>117</v>
      </c>
      <c r="C157" s="297"/>
      <c r="D157" s="297"/>
      <c r="E157" s="134"/>
      <c r="F157" s="99"/>
      <c r="G157" s="135"/>
      <c r="H157" s="69"/>
      <c r="I157" s="136">
        <f t="shared" ref="I157:J157" si="52">AVERAGE(I141:I156)</f>
        <v>3.25</v>
      </c>
      <c r="J157" s="137">
        <f t="shared" si="52"/>
        <v>3150</v>
      </c>
      <c r="K157" s="138">
        <f t="shared" ref="K157" si="53">J157/I157</f>
        <v>969.23076923076928</v>
      </c>
      <c r="L157" s="136">
        <f t="shared" ref="L157:M157" si="54">AVERAGE(L141:L156)</f>
        <v>3.25</v>
      </c>
      <c r="M157" s="137">
        <f t="shared" si="54"/>
        <v>2792.6293009792071</v>
      </c>
      <c r="N157" s="138">
        <f t="shared" ref="N157:N162" si="55">M157/L157</f>
        <v>859.27055414744837</v>
      </c>
      <c r="O157" s="139">
        <f t="shared" ref="O157:O162" si="56">L157-I157</f>
        <v>0</v>
      </c>
      <c r="P157" s="140">
        <f t="shared" ref="P157:P162" si="57">N157-K157</f>
        <v>-109.96021508332092</v>
      </c>
      <c r="Q157" s="141">
        <f t="shared" ref="Q157:Q162" si="58">N157/K157</f>
        <v>0.88654898443784347</v>
      </c>
      <c r="R157" s="308"/>
      <c r="S157" s="142">
        <f>S141</f>
        <v>0.70833333333333337</v>
      </c>
      <c r="T157" s="143">
        <f>INDEX(T141:T156,COUNTA(T141:T156))</f>
        <v>0.95436342592592593</v>
      </c>
      <c r="U157" s="144"/>
      <c r="V157" s="166"/>
      <c r="W157" s="99"/>
      <c r="X157" s="69"/>
      <c r="Y157" s="298"/>
      <c r="Z157" s="299"/>
      <c r="AA157" s="168">
        <f t="shared" ref="AA157:AA162" si="59">M157-J157</f>
        <v>-357.37069902079293</v>
      </c>
      <c r="AB157" s="141">
        <f t="shared" ref="AB157:AB162" si="60">M157/J157</f>
        <v>0.88654898443784347</v>
      </c>
      <c r="AC157" s="292"/>
    </row>
    <row r="158" spans="1:29" ht="15.75" customHeight="1">
      <c r="A158" s="300" t="s">
        <v>156</v>
      </c>
      <c r="B158" s="114" t="s">
        <v>120</v>
      </c>
      <c r="C158" s="304" t="s">
        <v>158</v>
      </c>
      <c r="D158" s="305"/>
      <c r="E158" s="147">
        <v>18.18</v>
      </c>
      <c r="F158" s="97">
        <v>1093</v>
      </c>
      <c r="G158" s="148">
        <f t="shared" ref="G158:G162" si="61">E158*F158</f>
        <v>19870.739999999998</v>
      </c>
      <c r="H158" s="149"/>
      <c r="I158" s="150">
        <v>3</v>
      </c>
      <c r="J158" s="151">
        <v>3600</v>
      </c>
      <c r="K158" s="152">
        <f>J158/I158</f>
        <v>1200</v>
      </c>
      <c r="L158" s="153">
        <v>3</v>
      </c>
      <c r="M158" s="151">
        <f>F158/V158*60</f>
        <v>3120.380650277576</v>
      </c>
      <c r="N158" s="152">
        <f t="shared" si="55"/>
        <v>1040.1268834258588</v>
      </c>
      <c r="O158" s="154">
        <f t="shared" si="56"/>
        <v>0</v>
      </c>
      <c r="P158" s="155">
        <f t="shared" si="57"/>
        <v>-159.87311657414125</v>
      </c>
      <c r="Q158" s="156">
        <f t="shared" si="58"/>
        <v>0.86677240285488233</v>
      </c>
      <c r="R158" s="306">
        <f>Q174</f>
        <v>0.87343106449921948</v>
      </c>
      <c r="S158" s="157">
        <v>0.70833333333333337</v>
      </c>
      <c r="T158" s="158">
        <v>0.72292824074074069</v>
      </c>
      <c r="U158" s="159"/>
      <c r="V158" s="160">
        <v>21.016666666666541</v>
      </c>
      <c r="W158" s="158"/>
      <c r="X158" s="169"/>
      <c r="Y158" s="309"/>
      <c r="Z158" s="310"/>
      <c r="AA158" s="171">
        <f t="shared" si="59"/>
        <v>-479.61934972242398</v>
      </c>
      <c r="AB158" s="156">
        <f t="shared" si="60"/>
        <v>0.86677240285488222</v>
      </c>
      <c r="AC158" s="290">
        <f>AB174</f>
        <v>0.87343106449921948</v>
      </c>
    </row>
    <row r="159" spans="1:29" ht="15.75" customHeight="1">
      <c r="A159" s="301"/>
      <c r="B159" s="100" t="s">
        <v>120</v>
      </c>
      <c r="C159" s="293" t="s">
        <v>159</v>
      </c>
      <c r="D159" s="294"/>
      <c r="E159" s="101">
        <v>24.82</v>
      </c>
      <c r="F159" s="102">
        <v>2302</v>
      </c>
      <c r="G159" s="103">
        <f t="shared" si="61"/>
        <v>57135.64</v>
      </c>
      <c r="H159" s="26"/>
      <c r="I159" s="104">
        <v>4</v>
      </c>
      <c r="J159" s="105">
        <v>3300</v>
      </c>
      <c r="K159" s="106">
        <f t="shared" si="47"/>
        <v>825</v>
      </c>
      <c r="L159" s="107">
        <v>4</v>
      </c>
      <c r="M159" s="105">
        <f>F159/V159*60</f>
        <v>2922.1438645980165</v>
      </c>
      <c r="N159" s="106">
        <f t="shared" si="55"/>
        <v>730.53596614950413</v>
      </c>
      <c r="O159" s="108">
        <f t="shared" si="56"/>
        <v>0</v>
      </c>
      <c r="P159" s="109">
        <f t="shared" si="57"/>
        <v>-94.464033850495866</v>
      </c>
      <c r="Q159" s="110">
        <f t="shared" si="58"/>
        <v>0.88549814078727773</v>
      </c>
      <c r="R159" s="307"/>
      <c r="S159" s="47">
        <v>0.73333333333333328</v>
      </c>
      <c r="T159" s="48">
        <v>0.76615740740740745</v>
      </c>
      <c r="U159" s="111">
        <v>14.983333333333331</v>
      </c>
      <c r="V159" s="112">
        <v>47.266666666666808</v>
      </c>
      <c r="W159" s="113"/>
      <c r="X159" s="13"/>
      <c r="Y159" s="295"/>
      <c r="Z159" s="296"/>
      <c r="AA159" s="172">
        <f t="shared" si="59"/>
        <v>-377.85613540198347</v>
      </c>
      <c r="AB159" s="110">
        <f t="shared" si="60"/>
        <v>0.88549814078727773</v>
      </c>
      <c r="AC159" s="291"/>
    </row>
    <row r="160" spans="1:29" ht="15.75" customHeight="1">
      <c r="A160" s="301"/>
      <c r="B160" s="100" t="s">
        <v>120</v>
      </c>
      <c r="C160" s="293" t="s">
        <v>160</v>
      </c>
      <c r="D160" s="294"/>
      <c r="E160" s="101">
        <v>25.03</v>
      </c>
      <c r="F160" s="102">
        <v>1752</v>
      </c>
      <c r="G160" s="103">
        <f t="shared" si="61"/>
        <v>43852.560000000005</v>
      </c>
      <c r="H160" s="26"/>
      <c r="I160" s="104">
        <v>4</v>
      </c>
      <c r="J160" s="105">
        <v>3300</v>
      </c>
      <c r="K160" s="106">
        <f t="shared" si="47"/>
        <v>825</v>
      </c>
      <c r="L160" s="107">
        <v>4</v>
      </c>
      <c r="M160" s="105">
        <f>F160/V160*60</f>
        <v>2921.3524779990667</v>
      </c>
      <c r="N160" s="106">
        <f t="shared" si="55"/>
        <v>730.33811949976666</v>
      </c>
      <c r="O160" s="108">
        <f t="shared" si="56"/>
        <v>0</v>
      </c>
      <c r="P160" s="109">
        <f t="shared" si="57"/>
        <v>-94.661880500233337</v>
      </c>
      <c r="Q160" s="110">
        <f t="shared" si="58"/>
        <v>0.88525832666638382</v>
      </c>
      <c r="R160" s="307"/>
      <c r="S160" s="47">
        <v>0.77640046296296295</v>
      </c>
      <c r="T160" s="48">
        <v>0.80138888888888893</v>
      </c>
      <c r="U160" s="111">
        <v>14.749999999999908</v>
      </c>
      <c r="V160" s="112">
        <v>35.98333333333342</v>
      </c>
      <c r="W160" s="113"/>
      <c r="X160" s="13"/>
      <c r="Y160" s="295"/>
      <c r="Z160" s="296"/>
      <c r="AA160" s="172">
        <f t="shared" si="59"/>
        <v>-378.64752200093335</v>
      </c>
      <c r="AB160" s="110">
        <f t="shared" si="60"/>
        <v>0.88525832666638382</v>
      </c>
      <c r="AC160" s="291"/>
    </row>
    <row r="161" spans="1:29" ht="15.75" customHeight="1">
      <c r="A161" s="301"/>
      <c r="B161" s="100" t="s">
        <v>120</v>
      </c>
      <c r="C161" s="293" t="s">
        <v>157</v>
      </c>
      <c r="D161" s="294"/>
      <c r="E161" s="101">
        <v>18.18</v>
      </c>
      <c r="F161" s="102">
        <v>3007</v>
      </c>
      <c r="G161" s="103">
        <f t="shared" si="61"/>
        <v>54667.26</v>
      </c>
      <c r="H161" s="26"/>
      <c r="I161" s="104">
        <v>3</v>
      </c>
      <c r="J161" s="105">
        <v>3600</v>
      </c>
      <c r="K161" s="106">
        <f t="shared" si="47"/>
        <v>1200</v>
      </c>
      <c r="L161" s="107">
        <v>3</v>
      </c>
      <c r="M161" s="105">
        <f>F161/V161*60</f>
        <v>3117.8571428571495</v>
      </c>
      <c r="N161" s="106">
        <f t="shared" si="55"/>
        <v>1039.2857142857165</v>
      </c>
      <c r="O161" s="108">
        <f t="shared" si="56"/>
        <v>0</v>
      </c>
      <c r="P161" s="109">
        <f t="shared" si="57"/>
        <v>-160.71428571428351</v>
      </c>
      <c r="Q161" s="110">
        <f t="shared" si="58"/>
        <v>0.86607142857143038</v>
      </c>
      <c r="R161" s="307"/>
      <c r="S161" s="47">
        <v>0.8118981481481482</v>
      </c>
      <c r="T161" s="48">
        <v>0.8520833333333333</v>
      </c>
      <c r="U161" s="111">
        <v>15.133333333333354</v>
      </c>
      <c r="V161" s="112">
        <v>57.866666666666546</v>
      </c>
      <c r="W161" s="113">
        <v>0.8520833333333333</v>
      </c>
      <c r="X161" s="116">
        <v>0.90624999999999978</v>
      </c>
      <c r="Y161" s="295"/>
      <c r="Z161" s="296"/>
      <c r="AA161" s="172">
        <f t="shared" si="59"/>
        <v>-482.14285714285052</v>
      </c>
      <c r="AB161" s="110">
        <f t="shared" si="60"/>
        <v>0.86607142857143038</v>
      </c>
      <c r="AC161" s="291"/>
    </row>
    <row r="162" spans="1:29" ht="15.75" customHeight="1">
      <c r="A162" s="302"/>
      <c r="B162" s="100" t="s">
        <v>120</v>
      </c>
      <c r="C162" s="293" t="s">
        <v>155</v>
      </c>
      <c r="D162" s="294"/>
      <c r="E162" s="101">
        <v>14.28</v>
      </c>
      <c r="F162" s="102">
        <v>3605</v>
      </c>
      <c r="G162" s="103">
        <f t="shared" si="61"/>
        <v>51479.399999999994</v>
      </c>
      <c r="H162" s="13"/>
      <c r="I162" s="104">
        <v>3</v>
      </c>
      <c r="J162" s="105">
        <v>3600</v>
      </c>
      <c r="K162" s="106">
        <f t="shared" si="47"/>
        <v>1200</v>
      </c>
      <c r="L162" s="118">
        <v>3</v>
      </c>
      <c r="M162" s="105">
        <f>F162/V162*60</f>
        <v>3115.9663865546108</v>
      </c>
      <c r="N162" s="106">
        <f t="shared" si="55"/>
        <v>1038.6554621848702</v>
      </c>
      <c r="O162" s="108">
        <f t="shared" si="56"/>
        <v>0</v>
      </c>
      <c r="P162" s="109">
        <f t="shared" si="57"/>
        <v>-161.3445378151298</v>
      </c>
      <c r="Q162" s="110">
        <f t="shared" si="58"/>
        <v>0.86554621848739188</v>
      </c>
      <c r="R162" s="307"/>
      <c r="S162" s="47">
        <v>0.90624999999999978</v>
      </c>
      <c r="T162" s="48">
        <v>0.95445601851851847</v>
      </c>
      <c r="U162" s="111">
        <v>77.999999999999716</v>
      </c>
      <c r="V162" s="112">
        <v>69.416666666666913</v>
      </c>
      <c r="W162" s="113"/>
      <c r="X162" s="116"/>
      <c r="Y162" s="295"/>
      <c r="Z162" s="296"/>
      <c r="AA162" s="172">
        <f t="shared" si="59"/>
        <v>-484.03361344538916</v>
      </c>
      <c r="AB162" s="110">
        <f t="shared" si="60"/>
        <v>0.86554621848739188</v>
      </c>
      <c r="AC162" s="291"/>
    </row>
    <row r="163" spans="1:29" ht="15.75" customHeight="1">
      <c r="A163" s="302"/>
      <c r="B163" s="100"/>
      <c r="C163" s="293"/>
      <c r="D163" s="294"/>
      <c r="E163" s="101"/>
      <c r="F163" s="102"/>
      <c r="G163" s="121"/>
      <c r="H163" s="122"/>
      <c r="I163" s="104"/>
      <c r="J163" s="105"/>
      <c r="K163" s="106"/>
      <c r="L163" s="107"/>
      <c r="M163" s="105"/>
      <c r="N163" s="106"/>
      <c r="O163" s="108"/>
      <c r="P163" s="109"/>
      <c r="Q163" s="110"/>
      <c r="R163" s="307"/>
      <c r="S163" s="47"/>
      <c r="T163" s="48"/>
      <c r="U163" s="111"/>
      <c r="V163" s="112"/>
      <c r="W163" s="113"/>
      <c r="X163" s="50"/>
      <c r="Y163" s="295"/>
      <c r="Z163" s="296"/>
      <c r="AA163" s="172"/>
      <c r="AB163" s="110"/>
      <c r="AC163" s="291"/>
    </row>
    <row r="164" spans="1:29" ht="15.75" customHeight="1">
      <c r="A164" s="302"/>
      <c r="B164" s="100"/>
      <c r="C164" s="293"/>
      <c r="D164" s="294"/>
      <c r="E164" s="101"/>
      <c r="F164" s="102"/>
      <c r="G164" s="121"/>
      <c r="H164" s="62"/>
      <c r="I164" s="104"/>
      <c r="J164" s="105"/>
      <c r="K164" s="106"/>
      <c r="L164" s="118"/>
      <c r="M164" s="105"/>
      <c r="N164" s="106"/>
      <c r="O164" s="123"/>
      <c r="P164" s="124"/>
      <c r="Q164" s="125"/>
      <c r="R164" s="307"/>
      <c r="S164" s="47"/>
      <c r="T164" s="48"/>
      <c r="U164" s="111"/>
      <c r="V164" s="112"/>
      <c r="W164" s="113"/>
      <c r="X164" s="116"/>
      <c r="Y164" s="295"/>
      <c r="Z164" s="296"/>
      <c r="AA164" s="172"/>
      <c r="AB164" s="110"/>
      <c r="AC164" s="291"/>
    </row>
    <row r="165" spans="1:29" ht="15.75" customHeight="1">
      <c r="A165" s="302"/>
      <c r="B165" s="100"/>
      <c r="C165" s="293"/>
      <c r="D165" s="294"/>
      <c r="E165" s="101"/>
      <c r="F165" s="102"/>
      <c r="G165" s="121"/>
      <c r="H165" s="62"/>
      <c r="I165" s="104"/>
      <c r="J165" s="105"/>
      <c r="K165" s="106"/>
      <c r="L165" s="118"/>
      <c r="M165" s="105"/>
      <c r="N165" s="106"/>
      <c r="O165" s="123"/>
      <c r="P165" s="124"/>
      <c r="Q165" s="125"/>
      <c r="R165" s="307"/>
      <c r="S165" s="47"/>
      <c r="T165" s="48"/>
      <c r="U165" s="111"/>
      <c r="V165" s="112"/>
      <c r="W165" s="113"/>
      <c r="X165" s="116"/>
      <c r="Y165" s="295"/>
      <c r="Z165" s="296"/>
      <c r="AA165" s="172"/>
      <c r="AB165" s="110"/>
      <c r="AC165" s="291"/>
    </row>
    <row r="166" spans="1:29" ht="15.75" customHeight="1">
      <c r="A166" s="302"/>
      <c r="B166" s="100"/>
      <c r="C166" s="293"/>
      <c r="D166" s="294"/>
      <c r="E166" s="101"/>
      <c r="F166" s="102"/>
      <c r="G166" s="121"/>
      <c r="H166" s="62"/>
      <c r="I166" s="104"/>
      <c r="J166" s="105"/>
      <c r="K166" s="106"/>
      <c r="L166" s="118"/>
      <c r="M166" s="105"/>
      <c r="N166" s="106"/>
      <c r="O166" s="123"/>
      <c r="P166" s="124"/>
      <c r="Q166" s="125"/>
      <c r="R166" s="307"/>
      <c r="S166" s="47"/>
      <c r="T166" s="48"/>
      <c r="U166" s="111"/>
      <c r="V166" s="112"/>
      <c r="W166" s="126"/>
      <c r="X166" s="127"/>
      <c r="Y166" s="295"/>
      <c r="Z166" s="296"/>
      <c r="AA166" s="172"/>
      <c r="AB166" s="110"/>
      <c r="AC166" s="291"/>
    </row>
    <row r="167" spans="1:29" ht="15.75" customHeight="1">
      <c r="A167" s="302"/>
      <c r="B167" s="100"/>
      <c r="C167" s="293"/>
      <c r="D167" s="294"/>
      <c r="E167" s="101"/>
      <c r="F167" s="102"/>
      <c r="G167" s="121"/>
      <c r="H167" s="62"/>
      <c r="I167" s="104"/>
      <c r="J167" s="105"/>
      <c r="K167" s="106"/>
      <c r="L167" s="118"/>
      <c r="M167" s="105"/>
      <c r="N167" s="106"/>
      <c r="O167" s="123"/>
      <c r="P167" s="124"/>
      <c r="Q167" s="125"/>
      <c r="R167" s="307"/>
      <c r="S167" s="47"/>
      <c r="T167" s="48"/>
      <c r="U167" s="111"/>
      <c r="V167" s="112"/>
      <c r="W167" s="126"/>
      <c r="X167" s="127"/>
      <c r="Y167" s="295"/>
      <c r="Z167" s="296"/>
      <c r="AA167" s="172"/>
      <c r="AB167" s="110"/>
      <c r="AC167" s="291"/>
    </row>
    <row r="168" spans="1:29" ht="15.75" customHeight="1">
      <c r="A168" s="302"/>
      <c r="B168" s="100"/>
      <c r="C168" s="293"/>
      <c r="D168" s="294"/>
      <c r="E168" s="101"/>
      <c r="F168" s="102"/>
      <c r="G168" s="121"/>
      <c r="H168" s="62"/>
      <c r="I168" s="104"/>
      <c r="J168" s="105"/>
      <c r="K168" s="106"/>
      <c r="L168" s="118"/>
      <c r="M168" s="105"/>
      <c r="N168" s="106"/>
      <c r="O168" s="123"/>
      <c r="P168" s="124"/>
      <c r="Q168" s="125"/>
      <c r="R168" s="307"/>
      <c r="S168" s="47"/>
      <c r="T168" s="48"/>
      <c r="U168" s="111"/>
      <c r="V168" s="112"/>
      <c r="W168" s="126"/>
      <c r="X168" s="127"/>
      <c r="Y168" s="295"/>
      <c r="Z168" s="296"/>
      <c r="AA168" s="172"/>
      <c r="AB168" s="110"/>
      <c r="AC168" s="291"/>
    </row>
    <row r="169" spans="1:29" ht="15.75" customHeight="1">
      <c r="A169" s="302"/>
      <c r="B169" s="100"/>
      <c r="C169" s="293"/>
      <c r="D169" s="294"/>
      <c r="E169" s="101"/>
      <c r="F169" s="102"/>
      <c r="G169" s="121"/>
      <c r="H169" s="62"/>
      <c r="I169" s="104"/>
      <c r="J169" s="105"/>
      <c r="K169" s="106"/>
      <c r="L169" s="118"/>
      <c r="M169" s="105"/>
      <c r="N169" s="106"/>
      <c r="O169" s="123"/>
      <c r="P169" s="124"/>
      <c r="Q169" s="125"/>
      <c r="R169" s="307"/>
      <c r="S169" s="47"/>
      <c r="T169" s="48"/>
      <c r="U169" s="111"/>
      <c r="V169" s="112"/>
      <c r="W169" s="126"/>
      <c r="X169" s="127"/>
      <c r="Y169" s="295"/>
      <c r="Z169" s="296"/>
      <c r="AA169" s="172"/>
      <c r="AB169" s="110"/>
      <c r="AC169" s="291"/>
    </row>
    <row r="170" spans="1:29" ht="15.75" customHeight="1">
      <c r="A170" s="302"/>
      <c r="B170" s="100"/>
      <c r="C170" s="293"/>
      <c r="D170" s="294"/>
      <c r="E170" s="101"/>
      <c r="F170" s="102"/>
      <c r="G170" s="121"/>
      <c r="H170" s="62"/>
      <c r="I170" s="104"/>
      <c r="J170" s="105"/>
      <c r="K170" s="106"/>
      <c r="L170" s="118"/>
      <c r="M170" s="105"/>
      <c r="N170" s="106"/>
      <c r="O170" s="123"/>
      <c r="P170" s="124"/>
      <c r="Q170" s="125"/>
      <c r="R170" s="307"/>
      <c r="S170" s="47"/>
      <c r="T170" s="48"/>
      <c r="U170" s="111"/>
      <c r="V170" s="112"/>
      <c r="W170" s="126"/>
      <c r="X170" s="127"/>
      <c r="Y170" s="295"/>
      <c r="Z170" s="296"/>
      <c r="AA170" s="172"/>
      <c r="AB170" s="110"/>
      <c r="AC170" s="291"/>
    </row>
    <row r="171" spans="1:29" ht="15.75" customHeight="1">
      <c r="A171" s="302"/>
      <c r="B171" s="100"/>
      <c r="C171" s="293"/>
      <c r="D171" s="294"/>
      <c r="E171" s="101"/>
      <c r="F171" s="102"/>
      <c r="G171" s="121"/>
      <c r="H171" s="62"/>
      <c r="I171" s="104"/>
      <c r="J171" s="105"/>
      <c r="K171" s="106"/>
      <c r="L171" s="118"/>
      <c r="M171" s="105"/>
      <c r="N171" s="106"/>
      <c r="O171" s="123"/>
      <c r="P171" s="124"/>
      <c r="Q171" s="125"/>
      <c r="R171" s="307"/>
      <c r="S171" s="47"/>
      <c r="T171" s="48"/>
      <c r="U171" s="111"/>
      <c r="V171" s="112"/>
      <c r="W171" s="113"/>
      <c r="X171" s="116"/>
      <c r="Y171" s="295"/>
      <c r="Z171" s="296"/>
      <c r="AA171" s="172"/>
      <c r="AB171" s="110"/>
      <c r="AC171" s="291"/>
    </row>
    <row r="172" spans="1:29" ht="15.75" customHeight="1">
      <c r="A172" s="302"/>
      <c r="B172" s="100"/>
      <c r="C172" s="293"/>
      <c r="D172" s="294"/>
      <c r="E172" s="101"/>
      <c r="F172" s="102"/>
      <c r="G172" s="121"/>
      <c r="H172" s="62"/>
      <c r="I172" s="104"/>
      <c r="J172" s="105"/>
      <c r="K172" s="106"/>
      <c r="L172" s="118"/>
      <c r="M172" s="105"/>
      <c r="N172" s="106"/>
      <c r="O172" s="123"/>
      <c r="P172" s="124"/>
      <c r="Q172" s="125"/>
      <c r="R172" s="307"/>
      <c r="S172" s="47"/>
      <c r="T172" s="48"/>
      <c r="U172" s="111"/>
      <c r="V172" s="112"/>
      <c r="W172" s="126"/>
      <c r="X172" s="127"/>
      <c r="Y172" s="295"/>
      <c r="Z172" s="296"/>
      <c r="AA172" s="172"/>
      <c r="AB172" s="110"/>
      <c r="AC172" s="291"/>
    </row>
    <row r="173" spans="1:29" ht="15.75" customHeight="1">
      <c r="A173" s="302"/>
      <c r="B173" s="100"/>
      <c r="C173" s="293"/>
      <c r="D173" s="294"/>
      <c r="E173" s="170"/>
      <c r="F173" s="102"/>
      <c r="G173" s="129"/>
      <c r="H173" s="62"/>
      <c r="I173" s="104"/>
      <c r="J173" s="105"/>
      <c r="K173" s="106"/>
      <c r="L173" s="118"/>
      <c r="M173" s="105"/>
      <c r="N173" s="106"/>
      <c r="O173" s="123"/>
      <c r="P173" s="124"/>
      <c r="Q173" s="125"/>
      <c r="R173" s="307"/>
      <c r="S173" s="119"/>
      <c r="T173" s="120"/>
      <c r="U173" s="130"/>
      <c r="V173" s="131"/>
      <c r="W173" s="126"/>
      <c r="X173" s="127"/>
      <c r="Y173" s="295"/>
      <c r="Z173" s="296"/>
      <c r="AA173" s="173"/>
      <c r="AB173" s="125"/>
      <c r="AC173" s="291"/>
    </row>
    <row r="174" spans="1:29" ht="15.75" customHeight="1" thickBot="1">
      <c r="A174" s="303"/>
      <c r="B174" s="133" t="s">
        <v>117</v>
      </c>
      <c r="C174" s="297"/>
      <c r="D174" s="297"/>
      <c r="E174" s="134"/>
      <c r="F174" s="167"/>
      <c r="G174" s="135"/>
      <c r="H174" s="69"/>
      <c r="I174" s="136">
        <f t="shared" ref="I174:J174" si="62">AVERAGE(I158:I173)</f>
        <v>3.4</v>
      </c>
      <c r="J174" s="137">
        <f t="shared" si="62"/>
        <v>3480</v>
      </c>
      <c r="K174" s="138">
        <f t="shared" ref="K174" si="63">J174/I174</f>
        <v>1023.5294117647059</v>
      </c>
      <c r="L174" s="136">
        <f t="shared" ref="L174:M174" si="64">AVERAGE(L158:L173)</f>
        <v>3.4</v>
      </c>
      <c r="M174" s="137">
        <f t="shared" si="64"/>
        <v>3039.5401044572836</v>
      </c>
      <c r="N174" s="138">
        <f>M174/L174</f>
        <v>893.98238366390694</v>
      </c>
      <c r="O174" s="139">
        <f>L174-I174</f>
        <v>0</v>
      </c>
      <c r="P174" s="140">
        <f>N174-K174</f>
        <v>-129.54702810079891</v>
      </c>
      <c r="Q174" s="141">
        <f>N174/K174</f>
        <v>0.87343106449921948</v>
      </c>
      <c r="R174" s="308"/>
      <c r="S174" s="142">
        <f>S158</f>
        <v>0.70833333333333337</v>
      </c>
      <c r="T174" s="143">
        <f>INDEX(T158:T173,COUNTA(T158:T173))</f>
        <v>0.95445601851851847</v>
      </c>
      <c r="U174" s="144"/>
      <c r="V174" s="166"/>
      <c r="W174" s="167"/>
      <c r="X174" s="138"/>
      <c r="Y174" s="298"/>
      <c r="Z174" s="299"/>
      <c r="AA174" s="174">
        <f>M174-J174</f>
        <v>-440.45989554271637</v>
      </c>
      <c r="AB174" s="141">
        <f>M174/J174</f>
        <v>0.87343106449921948</v>
      </c>
      <c r="AC174" s="292"/>
    </row>
    <row r="176" spans="1:29">
      <c r="Y176" s="289" t="s">
        <v>161</v>
      </c>
      <c r="Z176" s="289"/>
    </row>
    <row r="177" spans="25:26">
      <c r="Y177" s="289" t="s">
        <v>162</v>
      </c>
      <c r="Z177" s="289"/>
    </row>
    <row r="178" spans="25:26">
      <c r="Y178" s="289" t="s">
        <v>163</v>
      </c>
      <c r="Z178" s="289"/>
    </row>
    <row r="179" spans="25:26">
      <c r="Y179" s="289" t="s">
        <v>164</v>
      </c>
      <c r="Z179" s="289"/>
    </row>
    <row r="180" spans="25:26">
      <c r="Y180" s="289" t="s">
        <v>165</v>
      </c>
      <c r="Z180" s="289"/>
    </row>
    <row r="181" spans="25:26">
      <c r="Y181" s="289" t="s">
        <v>166</v>
      </c>
      <c r="Z181" s="289"/>
    </row>
    <row r="182" spans="25:26">
      <c r="Y182" s="289" t="s">
        <v>167</v>
      </c>
      <c r="Z182" s="289"/>
    </row>
    <row r="183" spans="25:26">
      <c r="Y183" s="289" t="s">
        <v>168</v>
      </c>
      <c r="Z183" s="289"/>
    </row>
    <row r="184" spans="25:26">
      <c r="Y184" s="289" t="s">
        <v>169</v>
      </c>
      <c r="Z184" s="289"/>
    </row>
    <row r="185" spans="25:26">
      <c r="Y185" s="289" t="s">
        <v>170</v>
      </c>
      <c r="Z185" s="289"/>
    </row>
    <row r="186" spans="25:26">
      <c r="Y186" s="289" t="s">
        <v>171</v>
      </c>
      <c r="Z186" s="289"/>
    </row>
    <row r="187" spans="25:26">
      <c r="Y187" s="289" t="s">
        <v>172</v>
      </c>
      <c r="Z187" s="289"/>
    </row>
    <row r="188" spans="25:26">
      <c r="Y188" s="289" t="s">
        <v>173</v>
      </c>
      <c r="Z188" s="289"/>
    </row>
  </sheetData>
  <mergeCells count="415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4:Z144"/>
    <mergeCell ref="C145:D145"/>
    <mergeCell ref="Y145:Z145"/>
    <mergeCell ref="C146:D146"/>
    <mergeCell ref="C151:D151"/>
    <mergeCell ref="Y151:Z151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Y134:Z134"/>
    <mergeCell ref="C135:D135"/>
    <mergeCell ref="Y135:Z135"/>
    <mergeCell ref="C136:D136"/>
    <mergeCell ref="Y136:Z136"/>
    <mergeCell ref="C140:D140"/>
    <mergeCell ref="Y140:Z140"/>
    <mergeCell ref="C149:D149"/>
    <mergeCell ref="Y149:Z149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43:Z143"/>
    <mergeCell ref="C144:D144"/>
    <mergeCell ref="C164:D164"/>
    <mergeCell ref="Y164:Z164"/>
    <mergeCell ref="Y161:Z161"/>
    <mergeCell ref="C162:D162"/>
    <mergeCell ref="C150:D150"/>
    <mergeCell ref="Y150:Z150"/>
    <mergeCell ref="A158:A174"/>
    <mergeCell ref="C158:D158"/>
    <mergeCell ref="R158:R174"/>
    <mergeCell ref="Y158:Z158"/>
    <mergeCell ref="C168:D168"/>
    <mergeCell ref="Y168:Z168"/>
    <mergeCell ref="C169:D169"/>
    <mergeCell ref="Y169:Z169"/>
    <mergeCell ref="C170:D170"/>
    <mergeCell ref="Y170:Z170"/>
    <mergeCell ref="C165:D165"/>
    <mergeCell ref="Y165:Z165"/>
    <mergeCell ref="C166:D166"/>
    <mergeCell ref="Y166:Z166"/>
    <mergeCell ref="C167:D167"/>
    <mergeCell ref="Y167:Z167"/>
    <mergeCell ref="C174:D174"/>
    <mergeCell ref="Y174:Z174"/>
    <mergeCell ref="Y162:Z162"/>
    <mergeCell ref="C163:D163"/>
    <mergeCell ref="Y163:Z163"/>
    <mergeCell ref="Y176:Z176"/>
    <mergeCell ref="Y177:Z177"/>
    <mergeCell ref="Y178:Z178"/>
    <mergeCell ref="Y179:Z179"/>
    <mergeCell ref="C171:D171"/>
    <mergeCell ref="Y171:Z171"/>
    <mergeCell ref="C172:D172"/>
    <mergeCell ref="Y172:Z172"/>
    <mergeCell ref="C173:D173"/>
    <mergeCell ref="Y173:Z173"/>
    <mergeCell ref="Y186:Z186"/>
    <mergeCell ref="Y187:Z187"/>
    <mergeCell ref="Y188:Z188"/>
    <mergeCell ref="Y180:Z180"/>
    <mergeCell ref="Y181:Z181"/>
    <mergeCell ref="Y182:Z182"/>
    <mergeCell ref="Y183:Z183"/>
    <mergeCell ref="Y184:Z184"/>
    <mergeCell ref="Y185:Z185"/>
  </mergeCells>
  <phoneticPr fontId="5" type="noConversion"/>
  <conditionalFormatting sqref="O5:O174">
    <cfRule type="cellIs" dxfId="46" priority="1" operator="greaterThan">
      <formula>0</formula>
    </cfRule>
  </conditionalFormatting>
  <conditionalFormatting sqref="P5:P174 AA5:AA174">
    <cfRule type="cellIs" dxfId="45" priority="4" operator="lessThan">
      <formula>0</formula>
    </cfRule>
  </conditionalFormatting>
  <conditionalFormatting sqref="Q5:Q174 AB5:AB174">
    <cfRule type="cellIs" dxfId="44" priority="2" operator="greaterThan">
      <formula>1</formula>
    </cfRule>
    <cfRule type="cellIs" dxfId="43" priority="3" operator="lessThan">
      <formula>0.8</formula>
    </cfRule>
  </conditionalFormatting>
  <conditionalFormatting sqref="AC5:AC6 R5:R174 AC90:AC95">
    <cfRule type="cellIs" dxfId="42" priority="5" operator="lessThan">
      <formula>0.8</formula>
    </cfRule>
  </conditionalFormatting>
  <conditionalFormatting sqref="AC12:AC20">
    <cfRule type="cellIs" dxfId="41" priority="14" operator="lessThan">
      <formula>0.8</formula>
    </cfRule>
  </conditionalFormatting>
  <conditionalFormatting sqref="AC22:AC27">
    <cfRule type="cellIs" dxfId="40" priority="13" operator="lessThan">
      <formula>0.8</formula>
    </cfRule>
  </conditionalFormatting>
  <conditionalFormatting sqref="AC39">
    <cfRule type="cellIs" dxfId="39" priority="12" operator="lessThan">
      <formula>0.8</formula>
    </cfRule>
  </conditionalFormatting>
  <conditionalFormatting sqref="AC56">
    <cfRule type="cellIs" dxfId="38" priority="7" operator="lessThan">
      <formula>0.8</formula>
    </cfRule>
  </conditionalFormatting>
  <conditionalFormatting sqref="AC73:AC78">
    <cfRule type="cellIs" dxfId="37" priority="6" operator="lessThan">
      <formula>0.8</formula>
    </cfRule>
  </conditionalFormatting>
  <conditionalFormatting sqref="AC107">
    <cfRule type="cellIs" dxfId="36" priority="11" operator="lessThan">
      <formula>0.8</formula>
    </cfRule>
  </conditionalFormatting>
  <conditionalFormatting sqref="AC124">
    <cfRule type="cellIs" dxfId="35" priority="10" operator="lessThan">
      <formula>0.8</formula>
    </cfRule>
  </conditionalFormatting>
  <conditionalFormatting sqref="AC141">
    <cfRule type="cellIs" dxfId="34" priority="9" operator="lessThan">
      <formula>0.8</formula>
    </cfRule>
  </conditionalFormatting>
  <conditionalFormatting sqref="AC158:AC163">
    <cfRule type="cellIs" dxfId="33" priority="8" operator="lessThan">
      <formula>0.8</formula>
    </cfRule>
  </conditionalFormatting>
  <dataValidations count="1">
    <dataValidation type="list" allowBlank="1" showInputMessage="1" showErrorMessage="1" sqref="Y5:Z174" xr:uid="{0EEEAE0E-3C91-46A2-876B-F25D108A0370}">
      <formula1>$Y$176:$Y$188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6B485-0660-4471-B0FD-068D86776F1E}">
  <sheetPr>
    <tabColor theme="9" tint="0.59999389629810485"/>
    <pageSetUpPr fitToPage="1"/>
  </sheetPr>
  <dimension ref="A1:AG120"/>
  <sheetViews>
    <sheetView zoomScale="85" zoomScaleNormal="85" workbookViewId="0">
      <pane ySplit="4" topLeftCell="A5" activePane="bottomLeft" state="frozen"/>
      <selection activeCell="T22" sqref="T22"/>
      <selection pane="bottomLeft" activeCell="Z20" sqref="Z20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SUM(F5:F106)</f>
        <v>40214</v>
      </c>
      <c r="E1" s="88" t="s">
        <v>3</v>
      </c>
      <c r="F1" s="89">
        <f>SUM(G5:G106)</f>
        <v>2108679.0699999998</v>
      </c>
      <c r="G1" s="90" t="s">
        <v>84</v>
      </c>
      <c r="H1" s="91">
        <f>L21+L38+L55+L72+L89+L106</f>
        <v>111.91666666666667</v>
      </c>
      <c r="I1" s="345" t="s">
        <v>85</v>
      </c>
      <c r="J1" s="341"/>
      <c r="K1" s="361"/>
      <c r="L1" s="365" t="s">
        <v>86</v>
      </c>
      <c r="M1" s="366"/>
      <c r="N1" s="367"/>
      <c r="O1" s="341" t="s">
        <v>87</v>
      </c>
      <c r="P1" s="341"/>
      <c r="Q1" s="341"/>
      <c r="R1" s="342"/>
      <c r="S1" s="345" t="s">
        <v>88</v>
      </c>
      <c r="T1" s="341"/>
      <c r="U1" s="341"/>
      <c r="V1" s="341"/>
      <c r="W1" s="341"/>
      <c r="X1" s="342"/>
      <c r="Y1" s="200" t="s">
        <v>222</v>
      </c>
      <c r="Z1" s="200" t="s">
        <v>223</v>
      </c>
      <c r="AA1" s="385" t="s">
        <v>175</v>
      </c>
      <c r="AB1" s="386"/>
      <c r="AC1" s="176" t="s">
        <v>19</v>
      </c>
      <c r="AD1" s="177" t="s">
        <v>174</v>
      </c>
      <c r="AE1" s="345" t="s">
        <v>90</v>
      </c>
      <c r="AF1" s="347"/>
      <c r="AG1" s="348"/>
    </row>
    <row r="2" spans="1:33" ht="26.25" customHeight="1" thickBot="1">
      <c r="A2" s="354">
        <v>46024</v>
      </c>
      <c r="B2" s="355"/>
      <c r="C2" s="92" t="s">
        <v>40</v>
      </c>
      <c r="D2" s="93">
        <f>AVERAGE(N21,N38,N55,N72,N89,N106)</f>
        <v>161.64444687300724</v>
      </c>
      <c r="E2" s="93" t="s">
        <v>91</v>
      </c>
      <c r="F2" s="94">
        <f>F1/D1</f>
        <v>52.436441786442529</v>
      </c>
      <c r="G2" s="95" t="s">
        <v>92</v>
      </c>
      <c r="H2" s="96">
        <f>COUNT(H5:H106)</f>
        <v>0</v>
      </c>
      <c r="I2" s="362"/>
      <c r="J2" s="363"/>
      <c r="K2" s="364"/>
      <c r="L2" s="368"/>
      <c r="M2" s="343"/>
      <c r="N2" s="369"/>
      <c r="O2" s="343"/>
      <c r="P2" s="343"/>
      <c r="Q2" s="343"/>
      <c r="R2" s="344"/>
      <c r="S2" s="346"/>
      <c r="T2" s="343"/>
      <c r="U2" s="343"/>
      <c r="V2" s="343"/>
      <c r="W2" s="343"/>
      <c r="X2" s="344"/>
      <c r="Y2" s="201">
        <f>SUM(Y21,Y38,Y55,Y72,Y89,Y106)</f>
        <v>0</v>
      </c>
      <c r="Z2" s="201">
        <f>SUM(Z21,Z38,Z55,Z72,Z89,Z106)</f>
        <v>0</v>
      </c>
      <c r="AA2" s="387"/>
      <c r="AB2" s="388"/>
      <c r="AC2" s="178">
        <f>SUM(AC21,AC38,AC55,AC72,AC89,AC106)</f>
        <v>34</v>
      </c>
      <c r="AD2" s="179">
        <f>SUM(AD21,AD38,AD55,AD72,AD89,AD106)</f>
        <v>0</v>
      </c>
      <c r="AE2" s="349"/>
      <c r="AF2" s="350"/>
      <c r="AG2" s="351"/>
    </row>
    <row r="3" spans="1:33" ht="23.25" customHeight="1">
      <c r="A3" s="356" t="s">
        <v>93</v>
      </c>
      <c r="B3" s="358" t="s">
        <v>94</v>
      </c>
      <c r="C3" s="315" t="s">
        <v>95</v>
      </c>
      <c r="D3" s="315"/>
      <c r="E3" s="337" t="s">
        <v>96</v>
      </c>
      <c r="F3" s="315" t="s">
        <v>97</v>
      </c>
      <c r="G3" s="337" t="s">
        <v>98</v>
      </c>
      <c r="H3" s="339" t="s">
        <v>99</v>
      </c>
      <c r="I3" s="329" t="s">
        <v>100</v>
      </c>
      <c r="J3" s="325" t="s">
        <v>101</v>
      </c>
      <c r="K3" s="327" t="s">
        <v>40</v>
      </c>
      <c r="L3" s="352" t="s">
        <v>100</v>
      </c>
      <c r="M3" s="325" t="s">
        <v>101</v>
      </c>
      <c r="N3" s="327" t="s">
        <v>40</v>
      </c>
      <c r="O3" s="329" t="s">
        <v>100</v>
      </c>
      <c r="P3" s="331" t="s">
        <v>40</v>
      </c>
      <c r="Q3" s="333" t="s">
        <v>102</v>
      </c>
      <c r="R3" s="335" t="s">
        <v>103</v>
      </c>
      <c r="S3" s="314" t="s">
        <v>104</v>
      </c>
      <c r="T3" s="315"/>
      <c r="U3" s="316" t="s">
        <v>105</v>
      </c>
      <c r="V3" s="316" t="s">
        <v>106</v>
      </c>
      <c r="W3" s="315" t="s">
        <v>107</v>
      </c>
      <c r="X3" s="318"/>
      <c r="Y3" s="379" t="s">
        <v>224</v>
      </c>
      <c r="Z3" s="380"/>
      <c r="AA3" s="381" t="s">
        <v>108</v>
      </c>
      <c r="AB3" s="382"/>
      <c r="AC3" s="379" t="s">
        <v>225</v>
      </c>
      <c r="AD3" s="380"/>
      <c r="AE3" s="323" t="s">
        <v>101</v>
      </c>
      <c r="AF3" s="370" t="s">
        <v>102</v>
      </c>
      <c r="AG3" s="372" t="s">
        <v>109</v>
      </c>
    </row>
    <row r="4" spans="1:33" ht="17.25" customHeight="1" thickBot="1">
      <c r="A4" s="357"/>
      <c r="B4" s="359"/>
      <c r="C4" s="360"/>
      <c r="D4" s="360"/>
      <c r="E4" s="338"/>
      <c r="F4" s="360"/>
      <c r="G4" s="338"/>
      <c r="H4" s="340"/>
      <c r="I4" s="330"/>
      <c r="J4" s="326"/>
      <c r="K4" s="328"/>
      <c r="L4" s="353"/>
      <c r="M4" s="326"/>
      <c r="N4" s="328"/>
      <c r="O4" s="330"/>
      <c r="P4" s="332"/>
      <c r="Q4" s="334"/>
      <c r="R4" s="336"/>
      <c r="S4" s="68" t="s">
        <v>110</v>
      </c>
      <c r="T4" s="99" t="s">
        <v>111</v>
      </c>
      <c r="U4" s="317"/>
      <c r="V4" s="317"/>
      <c r="W4" s="99" t="s">
        <v>112</v>
      </c>
      <c r="X4" s="69" t="s">
        <v>113</v>
      </c>
      <c r="Y4" s="202" t="s">
        <v>49</v>
      </c>
      <c r="Z4" s="203" t="s">
        <v>50</v>
      </c>
      <c r="AA4" s="383"/>
      <c r="AB4" s="384"/>
      <c r="AC4" s="202" t="s">
        <v>176</v>
      </c>
      <c r="AD4" s="203" t="s">
        <v>177</v>
      </c>
      <c r="AE4" s="324"/>
      <c r="AF4" s="371"/>
      <c r="AG4" s="373"/>
    </row>
    <row r="5" spans="1:33" ht="15.75" customHeight="1">
      <c r="A5" s="311" t="s">
        <v>183</v>
      </c>
      <c r="B5" s="114" t="s">
        <v>184</v>
      </c>
      <c r="C5" s="375" t="s">
        <v>185</v>
      </c>
      <c r="D5" s="375"/>
      <c r="E5" s="147">
        <v>56.77</v>
      </c>
      <c r="F5" s="151">
        <v>3221</v>
      </c>
      <c r="G5" s="148">
        <f t="shared" ref="G5:G9" si="0">E5*F5</f>
        <v>182856.17</v>
      </c>
      <c r="H5" s="149"/>
      <c r="I5" s="150">
        <v>25</v>
      </c>
      <c r="J5" s="151">
        <v>2000</v>
      </c>
      <c r="K5" s="152">
        <f>J5/I5</f>
        <v>80</v>
      </c>
      <c r="L5" s="153">
        <v>25</v>
      </c>
      <c r="M5" s="151">
        <f>F5/V5*60</f>
        <v>1776.5589091466213</v>
      </c>
      <c r="N5" s="152">
        <f>M5/L5</f>
        <v>71.062356365864858</v>
      </c>
      <c r="O5" s="154">
        <f>L5-I5</f>
        <v>0</v>
      </c>
      <c r="P5" s="155">
        <f>N5-K5</f>
        <v>-8.9376436341351422</v>
      </c>
      <c r="Q5" s="156">
        <f>N5/K5</f>
        <v>0.8882794545733107</v>
      </c>
      <c r="R5" s="306">
        <f>Q21</f>
        <v>0.88858156631764085</v>
      </c>
      <c r="S5" s="157">
        <v>0.29181712962962963</v>
      </c>
      <c r="T5" s="158">
        <v>0.36736111111111114</v>
      </c>
      <c r="U5" s="159"/>
      <c r="V5" s="160">
        <v>108.78333333333336</v>
      </c>
      <c r="W5" s="183"/>
      <c r="X5" s="152"/>
      <c r="Y5" s="12"/>
      <c r="Z5" s="208"/>
      <c r="AA5" s="309"/>
      <c r="AB5" s="310"/>
      <c r="AC5" s="12">
        <v>2</v>
      </c>
      <c r="AD5" s="208"/>
      <c r="AE5" s="180">
        <f>M5-J5</f>
        <v>-223.44109085337868</v>
      </c>
      <c r="AF5" s="132">
        <f>M5/J5</f>
        <v>0.8882794545733107</v>
      </c>
      <c r="AG5" s="376">
        <f>AF21</f>
        <v>0.88858156631764096</v>
      </c>
    </row>
    <row r="6" spans="1:33" ht="15.75" customHeight="1">
      <c r="A6" s="312"/>
      <c r="B6" s="100" t="s">
        <v>180</v>
      </c>
      <c r="C6" s="374" t="s">
        <v>181</v>
      </c>
      <c r="D6" s="374"/>
      <c r="E6" s="101">
        <v>24.07</v>
      </c>
      <c r="F6" s="102">
        <v>556</v>
      </c>
      <c r="G6" s="103">
        <f t="shared" si="0"/>
        <v>13382.92</v>
      </c>
      <c r="H6" s="26"/>
      <c r="I6" s="104">
        <v>20</v>
      </c>
      <c r="J6" s="105">
        <v>2600</v>
      </c>
      <c r="K6" s="106">
        <f t="shared" ref="K6:K44" si="1">J6/I6</f>
        <v>130</v>
      </c>
      <c r="L6" s="107">
        <v>20</v>
      </c>
      <c r="M6" s="105">
        <f>F6/V6*60</f>
        <v>2308.6505190311514</v>
      </c>
      <c r="N6" s="106">
        <f>M6/L6</f>
        <v>115.43252595155757</v>
      </c>
      <c r="O6" s="108">
        <f>L6-I6</f>
        <v>0</v>
      </c>
      <c r="P6" s="109">
        <f>N6-K6</f>
        <v>-14.567474048442435</v>
      </c>
      <c r="Q6" s="110">
        <f>N6/K6</f>
        <v>0.88794250731967361</v>
      </c>
      <c r="R6" s="307"/>
      <c r="S6" s="47">
        <v>0.37083333333333335</v>
      </c>
      <c r="T6" s="48">
        <v>0.38086805555555553</v>
      </c>
      <c r="U6" s="111">
        <v>4.9999999999999822</v>
      </c>
      <c r="V6" s="112">
        <v>14.449999999999941</v>
      </c>
      <c r="W6" s="113"/>
      <c r="X6" s="116"/>
      <c r="Y6" s="12"/>
      <c r="Z6" s="208"/>
      <c r="AA6" s="295"/>
      <c r="AB6" s="296"/>
      <c r="AC6" s="12">
        <v>1</v>
      </c>
      <c r="AD6" s="208"/>
      <c r="AE6" s="117">
        <f>M6-J6</f>
        <v>-291.34948096884864</v>
      </c>
      <c r="AF6" s="110">
        <f>M6/J6</f>
        <v>0.88794250731967361</v>
      </c>
      <c r="AG6" s="377"/>
    </row>
    <row r="7" spans="1:33" ht="15.75" customHeight="1">
      <c r="A7" s="312"/>
      <c r="B7" s="100" t="s">
        <v>180</v>
      </c>
      <c r="C7" s="374" t="s">
        <v>182</v>
      </c>
      <c r="D7" s="374"/>
      <c r="E7" s="101">
        <v>29.97</v>
      </c>
      <c r="F7" s="102">
        <v>2034</v>
      </c>
      <c r="G7" s="103">
        <f t="shared" si="0"/>
        <v>60958.979999999996</v>
      </c>
      <c r="H7" s="26"/>
      <c r="I7" s="104">
        <v>20</v>
      </c>
      <c r="J7" s="105">
        <v>2600</v>
      </c>
      <c r="K7" s="106">
        <f t="shared" si="1"/>
        <v>130</v>
      </c>
      <c r="L7" s="107">
        <v>20</v>
      </c>
      <c r="M7" s="105">
        <f>F7/V7*60</f>
        <v>2307.7213993066498</v>
      </c>
      <c r="N7" s="106">
        <f>M7/L7</f>
        <v>115.3860699653325</v>
      </c>
      <c r="O7" s="108">
        <f>L7-I7</f>
        <v>0</v>
      </c>
      <c r="P7" s="109">
        <f>N7-K7</f>
        <v>-14.613930034667504</v>
      </c>
      <c r="Q7" s="110">
        <f>N7/K7</f>
        <v>0.88758515357948076</v>
      </c>
      <c r="R7" s="307"/>
      <c r="S7" s="47">
        <v>0.3841087962962963</v>
      </c>
      <c r="T7" s="48">
        <v>0.42083333333333334</v>
      </c>
      <c r="U7" s="111">
        <v>4.6666666666667034</v>
      </c>
      <c r="V7" s="112">
        <v>52.88333333333334</v>
      </c>
      <c r="W7" s="113"/>
      <c r="X7" s="116"/>
      <c r="Y7" s="12"/>
      <c r="Z7" s="208"/>
      <c r="AA7" s="295"/>
      <c r="AB7" s="296"/>
      <c r="AC7" s="12">
        <v>1</v>
      </c>
      <c r="AD7" s="208"/>
      <c r="AE7" s="117">
        <f>M7-J7</f>
        <v>-292.2786006933502</v>
      </c>
      <c r="AF7" s="110">
        <f>M7/J7</f>
        <v>0.88758515357948065</v>
      </c>
      <c r="AG7" s="377"/>
    </row>
    <row r="8" spans="1:33" ht="15.75" customHeight="1">
      <c r="A8" s="312"/>
      <c r="B8" s="100" t="s">
        <v>186</v>
      </c>
      <c r="C8" s="374" t="s">
        <v>187</v>
      </c>
      <c r="D8" s="374"/>
      <c r="E8" s="101">
        <v>77.34</v>
      </c>
      <c r="F8" s="102">
        <v>1345</v>
      </c>
      <c r="G8" s="103">
        <f t="shared" si="0"/>
        <v>104022.3</v>
      </c>
      <c r="H8" s="26"/>
      <c r="I8" s="104">
        <v>25</v>
      </c>
      <c r="J8" s="105">
        <v>2000</v>
      </c>
      <c r="K8" s="106">
        <f t="shared" si="1"/>
        <v>80</v>
      </c>
      <c r="L8" s="107">
        <v>25</v>
      </c>
      <c r="M8" s="105">
        <f>F8/V8*60</f>
        <v>1777.5330396475777</v>
      </c>
      <c r="N8" s="106">
        <f>M8/L8</f>
        <v>71.101321585903108</v>
      </c>
      <c r="O8" s="108">
        <f>L8-I8</f>
        <v>0</v>
      </c>
      <c r="P8" s="109">
        <f>N8-K8</f>
        <v>-8.8986784140968922</v>
      </c>
      <c r="Q8" s="110">
        <f>N8/K8</f>
        <v>0.88876651982378885</v>
      </c>
      <c r="R8" s="307"/>
      <c r="S8" s="47">
        <v>0.42430555555555555</v>
      </c>
      <c r="T8" s="48">
        <v>0.45583333333333331</v>
      </c>
      <c r="U8" s="111">
        <v>4.9999999999999822</v>
      </c>
      <c r="V8" s="112">
        <v>45.399999999999984</v>
      </c>
      <c r="W8" s="113">
        <v>0.45583333333333331</v>
      </c>
      <c r="X8" s="116">
        <v>0.49589120370370371</v>
      </c>
      <c r="Y8" s="12"/>
      <c r="Z8" s="208"/>
      <c r="AA8" s="295"/>
      <c r="AB8" s="296"/>
      <c r="AC8" s="12">
        <v>1</v>
      </c>
      <c r="AD8" s="208"/>
      <c r="AE8" s="117">
        <f>M8-J8</f>
        <v>-222.46696035242235</v>
      </c>
      <c r="AF8" s="110">
        <f>M8/J8</f>
        <v>0.88876651982378885</v>
      </c>
      <c r="AG8" s="377"/>
    </row>
    <row r="9" spans="1:33" ht="15.75" customHeight="1">
      <c r="A9" s="312"/>
      <c r="B9" s="100" t="s">
        <v>186</v>
      </c>
      <c r="C9" s="374" t="s">
        <v>189</v>
      </c>
      <c r="D9" s="374"/>
      <c r="E9" s="101">
        <v>59.52</v>
      </c>
      <c r="F9" s="102">
        <v>2670</v>
      </c>
      <c r="G9" s="103">
        <f t="shared" si="0"/>
        <v>158918.39999999999</v>
      </c>
      <c r="H9" s="13"/>
      <c r="I9" s="104">
        <v>25</v>
      </c>
      <c r="J9" s="105">
        <v>2000</v>
      </c>
      <c r="K9" s="106">
        <f t="shared" si="1"/>
        <v>80</v>
      </c>
      <c r="L9" s="118">
        <v>25</v>
      </c>
      <c r="M9" s="105">
        <f>F9/V9*60</f>
        <v>1781.6496756255788</v>
      </c>
      <c r="N9" s="106">
        <f>M9/L9</f>
        <v>71.265987025023151</v>
      </c>
      <c r="O9" s="108">
        <f>L9-I9</f>
        <v>0</v>
      </c>
      <c r="P9" s="109">
        <f>N9-K9</f>
        <v>-8.7340129749768494</v>
      </c>
      <c r="Q9" s="110">
        <f>N9/K9</f>
        <v>0.89082483781278943</v>
      </c>
      <c r="R9" s="307"/>
      <c r="S9" s="47">
        <v>0.49589120370370371</v>
      </c>
      <c r="T9" s="48">
        <v>0.55833333333333335</v>
      </c>
      <c r="U9" s="111">
        <v>57.683333333333373</v>
      </c>
      <c r="V9" s="112">
        <v>89.916666666666686</v>
      </c>
      <c r="W9" s="113"/>
      <c r="X9" s="116"/>
      <c r="Y9" s="12"/>
      <c r="Z9" s="208"/>
      <c r="AA9" s="295"/>
      <c r="AB9" s="296"/>
      <c r="AC9" s="12">
        <v>2</v>
      </c>
      <c r="AD9" s="208"/>
      <c r="AE9" s="117">
        <f>M9-J9</f>
        <v>-218.35032437442123</v>
      </c>
      <c r="AF9" s="110">
        <f>M9/J9</f>
        <v>0.89082483781278943</v>
      </c>
      <c r="AG9" s="377"/>
    </row>
    <row r="10" spans="1:33" ht="15.75" customHeight="1">
      <c r="A10" s="312"/>
      <c r="B10" s="100"/>
      <c r="C10" s="374"/>
      <c r="D10" s="374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07"/>
      <c r="S10" s="47"/>
      <c r="T10" s="48"/>
      <c r="U10" s="111"/>
      <c r="V10" s="112"/>
      <c r="W10" s="113"/>
      <c r="X10" s="116"/>
      <c r="Y10" s="12"/>
      <c r="Z10" s="208"/>
      <c r="AA10" s="295"/>
      <c r="AB10" s="296"/>
      <c r="AC10" s="12"/>
      <c r="AD10" s="208"/>
      <c r="AE10" s="117"/>
      <c r="AF10" s="110"/>
      <c r="AG10" s="377"/>
    </row>
    <row r="11" spans="1:33" ht="15.75" customHeight="1">
      <c r="A11" s="312"/>
      <c r="B11" s="100"/>
      <c r="C11" s="374"/>
      <c r="D11" s="374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307"/>
      <c r="S11" s="47"/>
      <c r="T11" s="48"/>
      <c r="U11" s="111"/>
      <c r="V11" s="112"/>
      <c r="W11" s="113"/>
      <c r="X11" s="116"/>
      <c r="Y11" s="12"/>
      <c r="Z11" s="208"/>
      <c r="AA11" s="295"/>
      <c r="AB11" s="296"/>
      <c r="AC11" s="12"/>
      <c r="AD11" s="208"/>
      <c r="AE11" s="117"/>
      <c r="AF11" s="110"/>
      <c r="AG11" s="377"/>
    </row>
    <row r="12" spans="1:33" ht="15.75" customHeight="1">
      <c r="A12" s="312"/>
      <c r="B12" s="100"/>
      <c r="C12" s="374"/>
      <c r="D12" s="374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07"/>
      <c r="S12" s="47"/>
      <c r="T12" s="48"/>
      <c r="U12" s="111"/>
      <c r="V12" s="112"/>
      <c r="W12" s="113"/>
      <c r="X12" s="116"/>
      <c r="Y12" s="12"/>
      <c r="Z12" s="208"/>
      <c r="AA12" s="295"/>
      <c r="AB12" s="296"/>
      <c r="AC12" s="12"/>
      <c r="AD12" s="208"/>
      <c r="AE12" s="117"/>
      <c r="AF12" s="110"/>
      <c r="AG12" s="377"/>
    </row>
    <row r="13" spans="1:33" ht="15.75" customHeight="1">
      <c r="A13" s="312"/>
      <c r="B13" s="100"/>
      <c r="C13" s="374"/>
      <c r="D13" s="374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07"/>
      <c r="S13" s="47"/>
      <c r="T13" s="48"/>
      <c r="U13" s="111"/>
      <c r="V13" s="112"/>
      <c r="W13" s="113"/>
      <c r="X13" s="116"/>
      <c r="Y13" s="12"/>
      <c r="Z13" s="208"/>
      <c r="AA13" s="295"/>
      <c r="AB13" s="296"/>
      <c r="AC13" s="12"/>
      <c r="AD13" s="208"/>
      <c r="AE13" s="117"/>
      <c r="AF13" s="110"/>
      <c r="AG13" s="377"/>
    </row>
    <row r="14" spans="1:33" ht="15.75" customHeight="1">
      <c r="A14" s="312"/>
      <c r="B14" s="100"/>
      <c r="C14" s="374"/>
      <c r="D14" s="374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07"/>
      <c r="S14" s="47"/>
      <c r="T14" s="48"/>
      <c r="U14" s="111"/>
      <c r="V14" s="112"/>
      <c r="W14" s="113"/>
      <c r="X14" s="116"/>
      <c r="Y14" s="12"/>
      <c r="Z14" s="208"/>
      <c r="AA14" s="295"/>
      <c r="AB14" s="296"/>
      <c r="AC14" s="12"/>
      <c r="AD14" s="208"/>
      <c r="AE14" s="117"/>
      <c r="AF14" s="110"/>
      <c r="AG14" s="377"/>
    </row>
    <row r="15" spans="1:33" ht="15.75" customHeight="1">
      <c r="A15" s="312"/>
      <c r="B15" s="100"/>
      <c r="C15" s="374"/>
      <c r="D15" s="37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07"/>
      <c r="S15" s="47"/>
      <c r="T15" s="48"/>
      <c r="U15" s="111"/>
      <c r="V15" s="112"/>
      <c r="W15" s="113"/>
      <c r="X15" s="116"/>
      <c r="Y15" s="12"/>
      <c r="Z15" s="208"/>
      <c r="AA15" s="295"/>
      <c r="AB15" s="296"/>
      <c r="AC15" s="12"/>
      <c r="AD15" s="208"/>
      <c r="AE15" s="117"/>
      <c r="AF15" s="110"/>
      <c r="AG15" s="377"/>
    </row>
    <row r="16" spans="1:33" ht="15.75" customHeight="1">
      <c r="A16" s="312"/>
      <c r="B16" s="100"/>
      <c r="C16" s="374"/>
      <c r="D16" s="37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07"/>
      <c r="S16" s="47"/>
      <c r="T16" s="48"/>
      <c r="U16" s="111"/>
      <c r="V16" s="112"/>
      <c r="W16" s="113"/>
      <c r="X16" s="116"/>
      <c r="Y16" s="12"/>
      <c r="Z16" s="208"/>
      <c r="AA16" s="295"/>
      <c r="AB16" s="296"/>
      <c r="AC16" s="12"/>
      <c r="AD16" s="208"/>
      <c r="AE16" s="117"/>
      <c r="AF16" s="110"/>
      <c r="AG16" s="377"/>
    </row>
    <row r="17" spans="1:33" ht="15.75" customHeight="1">
      <c r="A17" s="312"/>
      <c r="B17" s="100"/>
      <c r="C17" s="374"/>
      <c r="D17" s="37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07"/>
      <c r="S17" s="47"/>
      <c r="T17" s="48"/>
      <c r="U17" s="111"/>
      <c r="V17" s="112"/>
      <c r="W17" s="113"/>
      <c r="X17" s="116"/>
      <c r="Y17" s="12"/>
      <c r="Z17" s="208"/>
      <c r="AA17" s="295"/>
      <c r="AB17" s="296"/>
      <c r="AC17" s="12"/>
      <c r="AD17" s="208"/>
      <c r="AE17" s="117"/>
      <c r="AF17" s="110"/>
      <c r="AG17" s="377"/>
    </row>
    <row r="18" spans="1:33" ht="15.75" customHeight="1">
      <c r="A18" s="312"/>
      <c r="B18" s="100"/>
      <c r="C18" s="374"/>
      <c r="D18" s="37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07"/>
      <c r="S18" s="47"/>
      <c r="T18" s="48"/>
      <c r="U18" s="111"/>
      <c r="V18" s="112"/>
      <c r="W18" s="113"/>
      <c r="X18" s="116"/>
      <c r="Y18" s="12"/>
      <c r="Z18" s="208"/>
      <c r="AA18" s="295"/>
      <c r="AB18" s="296"/>
      <c r="AC18" s="12"/>
      <c r="AD18" s="208"/>
      <c r="AE18" s="117"/>
      <c r="AF18" s="110"/>
      <c r="AG18" s="377"/>
    </row>
    <row r="19" spans="1:33" ht="15.75" customHeight="1">
      <c r="A19" s="312"/>
      <c r="B19" s="100"/>
      <c r="C19" s="374"/>
      <c r="D19" s="37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07"/>
      <c r="S19" s="47"/>
      <c r="T19" s="48"/>
      <c r="U19" s="111"/>
      <c r="V19" s="112"/>
      <c r="W19" s="113"/>
      <c r="X19" s="116"/>
      <c r="Y19" s="12"/>
      <c r="Z19" s="208"/>
      <c r="AA19" s="295"/>
      <c r="AB19" s="296"/>
      <c r="AC19" s="12"/>
      <c r="AD19" s="208"/>
      <c r="AE19" s="117"/>
      <c r="AF19" s="110"/>
      <c r="AG19" s="377"/>
    </row>
    <row r="20" spans="1:33" ht="15.75" customHeight="1">
      <c r="A20" s="312"/>
      <c r="B20" s="100"/>
      <c r="C20" s="374"/>
      <c r="D20" s="374"/>
      <c r="E20" s="184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07"/>
      <c r="S20" s="47"/>
      <c r="T20" s="48"/>
      <c r="U20" s="130"/>
      <c r="V20" s="112"/>
      <c r="W20" s="113"/>
      <c r="X20" s="116"/>
      <c r="Y20" s="12"/>
      <c r="Z20" s="208"/>
      <c r="AA20" s="295"/>
      <c r="AB20" s="296"/>
      <c r="AC20" s="12"/>
      <c r="AD20" s="208"/>
      <c r="AE20" s="117"/>
      <c r="AF20" s="110"/>
      <c r="AG20" s="377"/>
    </row>
    <row r="21" spans="1:33" ht="15.75" customHeight="1" thickBot="1">
      <c r="A21" s="313"/>
      <c r="B21" s="133" t="s">
        <v>117</v>
      </c>
      <c r="C21" s="297"/>
      <c r="D21" s="297"/>
      <c r="E21" s="134"/>
      <c r="F21" s="167"/>
      <c r="G21" s="135"/>
      <c r="H21" s="69"/>
      <c r="I21" s="136">
        <f t="shared" ref="I21:J21" si="2">AVERAGE(I5:I20)</f>
        <v>23</v>
      </c>
      <c r="J21" s="137">
        <f t="shared" si="2"/>
        <v>2240</v>
      </c>
      <c r="K21" s="138">
        <f t="shared" ref="K21" si="3">J21/I21</f>
        <v>97.391304347826093</v>
      </c>
      <c r="L21" s="136">
        <f t="shared" ref="L21:M21" si="4">AVERAGE(L5:L20)</f>
        <v>23</v>
      </c>
      <c r="M21" s="137">
        <f t="shared" si="4"/>
        <v>1990.4227085515158</v>
      </c>
      <c r="N21" s="138">
        <f t="shared" ref="N21:N30" si="5">M21/L21</f>
        <v>86.540117763109379</v>
      </c>
      <c r="O21" s="139">
        <f t="shared" ref="O21:O30" si="6">L21-I21</f>
        <v>0</v>
      </c>
      <c r="P21" s="140">
        <f t="shared" ref="P21:P30" si="7">N21-K21</f>
        <v>-10.851186584716714</v>
      </c>
      <c r="Q21" s="141">
        <f t="shared" ref="Q21:Q30" si="8">N21/K21</f>
        <v>0.88858156631764085</v>
      </c>
      <c r="R21" s="308"/>
      <c r="S21" s="142">
        <f>S5</f>
        <v>0.29181712962962963</v>
      </c>
      <c r="T21" s="143">
        <f>INDEX(T5:T20,COUNTA(T5:T20))</f>
        <v>0.55833333333333335</v>
      </c>
      <c r="U21" s="144"/>
      <c r="V21" s="166"/>
      <c r="W21" s="167"/>
      <c r="X21" s="138"/>
      <c r="Y21" s="181">
        <f>SUM(Y5:Y20)</f>
        <v>0</v>
      </c>
      <c r="Z21" s="182">
        <f>SUM(Z5:Z20)</f>
        <v>0</v>
      </c>
      <c r="AA21" s="298"/>
      <c r="AB21" s="299"/>
      <c r="AC21" s="181">
        <f>SUM(AC5:AC20)</f>
        <v>7</v>
      </c>
      <c r="AD21" s="182">
        <f>SUM(AD5:AD20)</f>
        <v>0</v>
      </c>
      <c r="AE21" s="168">
        <f t="shared" ref="AE21:AE30" si="9">M21-J21</f>
        <v>-249.57729144848417</v>
      </c>
      <c r="AF21" s="141">
        <f t="shared" ref="AF21:AF30" si="10">M21/J21</f>
        <v>0.88858156631764096</v>
      </c>
      <c r="AG21" s="378"/>
    </row>
    <row r="22" spans="1:33" ht="15.75" customHeight="1">
      <c r="A22" s="300" t="s">
        <v>190</v>
      </c>
      <c r="B22" s="146" t="s">
        <v>178</v>
      </c>
      <c r="C22" s="304" t="s">
        <v>179</v>
      </c>
      <c r="D22" s="305"/>
      <c r="E22" s="147">
        <v>19.7</v>
      </c>
      <c r="F22" s="159">
        <v>3273</v>
      </c>
      <c r="G22" s="148">
        <f t="shared" ref="G22:G30" si="11">E22*F22</f>
        <v>64478.1</v>
      </c>
      <c r="H22" s="149"/>
      <c r="I22" s="153">
        <v>13</v>
      </c>
      <c r="J22" s="151">
        <v>1200</v>
      </c>
      <c r="K22" s="152">
        <f>J22/I22</f>
        <v>92.307692307692307</v>
      </c>
      <c r="L22" s="153">
        <v>13</v>
      </c>
      <c r="M22" s="151">
        <f t="shared" ref="M22:M30" si="12">F22/V22*60</f>
        <v>1077.5308641975307</v>
      </c>
      <c r="N22" s="152">
        <f t="shared" si="5"/>
        <v>82.886989553656207</v>
      </c>
      <c r="O22" s="154">
        <f t="shared" si="6"/>
        <v>0</v>
      </c>
      <c r="P22" s="155">
        <f t="shared" si="7"/>
        <v>-9.4207027540360997</v>
      </c>
      <c r="Q22" s="156">
        <f t="shared" si="8"/>
        <v>0.89794238683127559</v>
      </c>
      <c r="R22" s="306">
        <f>Q38</f>
        <v>0.88710435564469625</v>
      </c>
      <c r="S22" s="157">
        <v>0.25</v>
      </c>
      <c r="T22" s="158">
        <v>0.37656250000000002</v>
      </c>
      <c r="U22" s="159"/>
      <c r="V22" s="160">
        <v>182.25000000000003</v>
      </c>
      <c r="W22" s="97"/>
      <c r="X22" s="98"/>
      <c r="Y22" s="12"/>
      <c r="Z22" s="208"/>
      <c r="AA22" s="309"/>
      <c r="AB22" s="310"/>
      <c r="AC22" s="12">
        <v>4</v>
      </c>
      <c r="AD22" s="208"/>
      <c r="AE22" s="115">
        <f t="shared" si="9"/>
        <v>-122.46913580246928</v>
      </c>
      <c r="AF22" s="156">
        <f t="shared" si="10"/>
        <v>0.89794238683127559</v>
      </c>
      <c r="AG22" s="389">
        <f>AF38</f>
        <v>0.88710435564469636</v>
      </c>
    </row>
    <row r="23" spans="1:33" ht="15.75" customHeight="1">
      <c r="A23" s="301"/>
      <c r="B23" s="163" t="s">
        <v>191</v>
      </c>
      <c r="C23" s="293" t="s">
        <v>192</v>
      </c>
      <c r="D23" s="294"/>
      <c r="E23" s="101">
        <v>57.3</v>
      </c>
      <c r="F23" s="111">
        <v>1870</v>
      </c>
      <c r="G23" s="103">
        <f t="shared" si="11"/>
        <v>107151</v>
      </c>
      <c r="H23" s="26"/>
      <c r="I23" s="107">
        <v>22</v>
      </c>
      <c r="J23" s="105">
        <v>1800</v>
      </c>
      <c r="K23" s="106">
        <f t="shared" si="1"/>
        <v>81.818181818181813</v>
      </c>
      <c r="L23" s="107">
        <v>22</v>
      </c>
      <c r="M23" s="105">
        <f t="shared" si="12"/>
        <v>1595.2606635071088</v>
      </c>
      <c r="N23" s="106">
        <f t="shared" si="5"/>
        <v>72.511848341232223</v>
      </c>
      <c r="O23" s="108">
        <f t="shared" si="6"/>
        <v>0</v>
      </c>
      <c r="P23" s="109">
        <f t="shared" si="7"/>
        <v>-9.3063334769495896</v>
      </c>
      <c r="Q23" s="110">
        <f t="shared" si="8"/>
        <v>0.88625592417061616</v>
      </c>
      <c r="R23" s="307"/>
      <c r="S23" s="47">
        <v>0.37986111111111109</v>
      </c>
      <c r="T23" s="48">
        <v>0.4287037037037037</v>
      </c>
      <c r="U23" s="111">
        <v>4.7499999999999432</v>
      </c>
      <c r="V23" s="112">
        <v>70.333333333333343</v>
      </c>
      <c r="W23" s="113"/>
      <c r="X23" s="116"/>
      <c r="Y23" s="12"/>
      <c r="Z23" s="208"/>
      <c r="AA23" s="295"/>
      <c r="AB23" s="296"/>
      <c r="AC23" s="12">
        <v>1</v>
      </c>
      <c r="AD23" s="208"/>
      <c r="AE23" s="117">
        <f t="shared" si="9"/>
        <v>-204.7393364928912</v>
      </c>
      <c r="AF23" s="110">
        <f t="shared" si="10"/>
        <v>0.88625592417061605</v>
      </c>
      <c r="AG23" s="377"/>
    </row>
    <row r="24" spans="1:33" ht="15.75" customHeight="1">
      <c r="A24" s="301"/>
      <c r="B24" s="163" t="s">
        <v>178</v>
      </c>
      <c r="C24" s="293" t="s">
        <v>203</v>
      </c>
      <c r="D24" s="294"/>
      <c r="E24" s="101">
        <v>57.73</v>
      </c>
      <c r="F24" s="111">
        <v>798</v>
      </c>
      <c r="G24" s="103">
        <f t="shared" si="11"/>
        <v>46068.54</v>
      </c>
      <c r="H24" s="26"/>
      <c r="I24" s="107">
        <v>22</v>
      </c>
      <c r="J24" s="105">
        <v>1800</v>
      </c>
      <c r="K24" s="106">
        <f t="shared" si="1"/>
        <v>81.818181818181813</v>
      </c>
      <c r="L24" s="107">
        <v>22</v>
      </c>
      <c r="M24" s="105">
        <f t="shared" si="12"/>
        <v>1596.8871595330727</v>
      </c>
      <c r="N24" s="106">
        <f t="shared" si="5"/>
        <v>72.585779978776031</v>
      </c>
      <c r="O24" s="108">
        <f t="shared" si="6"/>
        <v>0</v>
      </c>
      <c r="P24" s="109">
        <f t="shared" si="7"/>
        <v>-9.2324018394057816</v>
      </c>
      <c r="Q24" s="110">
        <f t="shared" si="8"/>
        <v>0.88715953307392936</v>
      </c>
      <c r="R24" s="307"/>
      <c r="S24" s="47">
        <v>0.4319560185185185</v>
      </c>
      <c r="T24" s="48">
        <v>0.45277777777777778</v>
      </c>
      <c r="U24" s="111">
        <v>4.6833333333333194</v>
      </c>
      <c r="V24" s="112">
        <v>29.983333333333356</v>
      </c>
      <c r="W24" s="113"/>
      <c r="X24" s="116"/>
      <c r="Y24" s="12"/>
      <c r="Z24" s="208"/>
      <c r="AA24" s="295"/>
      <c r="AB24" s="296"/>
      <c r="AC24" s="12">
        <v>1</v>
      </c>
      <c r="AD24" s="208"/>
      <c r="AE24" s="117">
        <f t="shared" si="9"/>
        <v>-203.11284046692731</v>
      </c>
      <c r="AF24" s="110">
        <f t="shared" si="10"/>
        <v>0.88715953307392925</v>
      </c>
      <c r="AG24" s="377"/>
    </row>
    <row r="25" spans="1:33" ht="15.75" customHeight="1">
      <c r="A25" s="301"/>
      <c r="B25" s="163" t="s">
        <v>178</v>
      </c>
      <c r="C25" s="293" t="s">
        <v>204</v>
      </c>
      <c r="D25" s="294"/>
      <c r="E25" s="101">
        <v>57.73</v>
      </c>
      <c r="F25" s="111">
        <v>632</v>
      </c>
      <c r="G25" s="103">
        <f t="shared" si="11"/>
        <v>36485.360000000001</v>
      </c>
      <c r="H25" s="26"/>
      <c r="I25" s="107">
        <v>22</v>
      </c>
      <c r="J25" s="105">
        <v>1800</v>
      </c>
      <c r="K25" s="106">
        <f t="shared" si="1"/>
        <v>81.818181818181813</v>
      </c>
      <c r="L25" s="107">
        <v>22</v>
      </c>
      <c r="M25" s="105">
        <f t="shared" si="12"/>
        <v>1595.5119214586266</v>
      </c>
      <c r="N25" s="106">
        <f t="shared" si="5"/>
        <v>72.523269157210294</v>
      </c>
      <c r="O25" s="108">
        <f t="shared" si="6"/>
        <v>0</v>
      </c>
      <c r="P25" s="109">
        <f t="shared" si="7"/>
        <v>-9.2949126609715194</v>
      </c>
      <c r="Q25" s="110">
        <f t="shared" si="8"/>
        <v>0.88639551192145916</v>
      </c>
      <c r="R25" s="307"/>
      <c r="S25" s="47">
        <v>0.45641203703703703</v>
      </c>
      <c r="T25" s="48">
        <v>0.47291666666666665</v>
      </c>
      <c r="U25" s="111">
        <v>5.2333333333333254</v>
      </c>
      <c r="V25" s="112">
        <v>23.766666666666652</v>
      </c>
      <c r="W25" s="113"/>
      <c r="X25" s="116"/>
      <c r="Y25" s="12"/>
      <c r="Z25" s="208"/>
      <c r="AA25" s="295"/>
      <c r="AB25" s="296"/>
      <c r="AC25" s="12">
        <v>1</v>
      </c>
      <c r="AD25" s="208"/>
      <c r="AE25" s="117">
        <f t="shared" si="9"/>
        <v>-204.4880785413734</v>
      </c>
      <c r="AF25" s="110">
        <f t="shared" si="10"/>
        <v>0.88639551192145927</v>
      </c>
      <c r="AG25" s="377"/>
    </row>
    <row r="26" spans="1:33" ht="15.75" customHeight="1">
      <c r="A26" s="302"/>
      <c r="B26" s="163" t="s">
        <v>201</v>
      </c>
      <c r="C26" s="293" t="s">
        <v>205</v>
      </c>
      <c r="D26" s="294"/>
      <c r="E26" s="101">
        <v>71.84</v>
      </c>
      <c r="F26" s="111">
        <v>602</v>
      </c>
      <c r="G26" s="103">
        <f t="shared" si="11"/>
        <v>43247.68</v>
      </c>
      <c r="H26" s="13"/>
      <c r="I26" s="118">
        <v>19</v>
      </c>
      <c r="J26" s="105">
        <v>1800</v>
      </c>
      <c r="K26" s="106">
        <f t="shared" si="1"/>
        <v>94.736842105263165</v>
      </c>
      <c r="L26" s="118">
        <v>19</v>
      </c>
      <c r="M26" s="105">
        <f t="shared" si="12"/>
        <v>1598.2300884955741</v>
      </c>
      <c r="N26" s="106">
        <f t="shared" si="5"/>
        <v>84.117373078714422</v>
      </c>
      <c r="O26" s="108">
        <f t="shared" si="6"/>
        <v>0</v>
      </c>
      <c r="P26" s="109">
        <f t="shared" si="7"/>
        <v>-10.619469026548742</v>
      </c>
      <c r="Q26" s="110">
        <f t="shared" si="8"/>
        <v>0.88790560471976332</v>
      </c>
      <c r="R26" s="307"/>
      <c r="S26" s="47">
        <v>0.47666666666666668</v>
      </c>
      <c r="T26" s="48">
        <v>0.49236111111111114</v>
      </c>
      <c r="U26" s="111">
        <v>5.4000000000000448</v>
      </c>
      <c r="V26" s="112">
        <v>22.600000000000016</v>
      </c>
      <c r="W26" s="113"/>
      <c r="X26" s="116"/>
      <c r="Y26" s="12"/>
      <c r="Z26" s="208"/>
      <c r="AA26" s="295"/>
      <c r="AB26" s="296"/>
      <c r="AC26" s="12">
        <v>1</v>
      </c>
      <c r="AD26" s="208"/>
      <c r="AE26" s="117">
        <f t="shared" si="9"/>
        <v>-201.76991150442586</v>
      </c>
      <c r="AF26" s="110">
        <f t="shared" si="10"/>
        <v>0.88790560471976343</v>
      </c>
      <c r="AG26" s="377"/>
    </row>
    <row r="27" spans="1:33" ht="15.75" customHeight="1">
      <c r="A27" s="302"/>
      <c r="B27" s="163" t="s">
        <v>201</v>
      </c>
      <c r="C27" s="293" t="s">
        <v>206</v>
      </c>
      <c r="D27" s="294"/>
      <c r="E27" s="101">
        <v>72.400000000000006</v>
      </c>
      <c r="F27" s="111">
        <v>421</v>
      </c>
      <c r="G27" s="121">
        <f t="shared" si="11"/>
        <v>30480.400000000001</v>
      </c>
      <c r="H27" s="122"/>
      <c r="I27" s="107">
        <v>18</v>
      </c>
      <c r="J27" s="105">
        <v>1800</v>
      </c>
      <c r="K27" s="106">
        <f t="shared" si="1"/>
        <v>100</v>
      </c>
      <c r="L27" s="107">
        <v>18</v>
      </c>
      <c r="M27" s="105">
        <f t="shared" si="12"/>
        <v>1600.4223864836363</v>
      </c>
      <c r="N27" s="106">
        <f t="shared" si="5"/>
        <v>88.912354804646455</v>
      </c>
      <c r="O27" s="108">
        <f t="shared" si="6"/>
        <v>0</v>
      </c>
      <c r="P27" s="109">
        <f t="shared" si="7"/>
        <v>-11.087645195353545</v>
      </c>
      <c r="Q27" s="110">
        <f t="shared" si="8"/>
        <v>0.88912354804646454</v>
      </c>
      <c r="R27" s="307"/>
      <c r="S27" s="47">
        <v>0.4959837962962963</v>
      </c>
      <c r="T27" s="48">
        <v>0.50694444444444442</v>
      </c>
      <c r="U27" s="111">
        <v>5.2166666666666295</v>
      </c>
      <c r="V27" s="112">
        <v>15.783333333333296</v>
      </c>
      <c r="W27" s="113"/>
      <c r="X27" s="116"/>
      <c r="Y27" s="12"/>
      <c r="Z27" s="208"/>
      <c r="AA27" s="295"/>
      <c r="AB27" s="296"/>
      <c r="AC27" s="12">
        <v>1</v>
      </c>
      <c r="AD27" s="208"/>
      <c r="AE27" s="117">
        <f t="shared" si="9"/>
        <v>-199.57761351636373</v>
      </c>
      <c r="AF27" s="110">
        <f t="shared" si="10"/>
        <v>0.88912354804646465</v>
      </c>
      <c r="AG27" s="377"/>
    </row>
    <row r="28" spans="1:33" ht="15.75" customHeight="1">
      <c r="A28" s="302"/>
      <c r="B28" s="163" t="s">
        <v>201</v>
      </c>
      <c r="C28" s="293" t="s">
        <v>202</v>
      </c>
      <c r="D28" s="294"/>
      <c r="E28" s="101">
        <v>32.06</v>
      </c>
      <c r="F28" s="111">
        <v>137</v>
      </c>
      <c r="G28" s="121">
        <f t="shared" si="11"/>
        <v>4392.22</v>
      </c>
      <c r="H28" s="62"/>
      <c r="I28" s="118">
        <v>19</v>
      </c>
      <c r="J28" s="105">
        <v>3600</v>
      </c>
      <c r="K28" s="106">
        <f t="shared" si="1"/>
        <v>189.47368421052633</v>
      </c>
      <c r="L28" s="118">
        <v>19</v>
      </c>
      <c r="M28" s="105">
        <f t="shared" si="12"/>
        <v>3181.9354838709955</v>
      </c>
      <c r="N28" s="106">
        <f t="shared" si="5"/>
        <v>167.47028862478925</v>
      </c>
      <c r="O28" s="123">
        <f t="shared" si="6"/>
        <v>0</v>
      </c>
      <c r="P28" s="124">
        <f t="shared" si="7"/>
        <v>-22.003395585737081</v>
      </c>
      <c r="Q28" s="125">
        <f t="shared" si="8"/>
        <v>0.88387096774194318</v>
      </c>
      <c r="R28" s="307"/>
      <c r="S28" s="47">
        <v>0.51070601851851849</v>
      </c>
      <c r="T28" s="48">
        <v>0.51249999999999996</v>
      </c>
      <c r="U28" s="111">
        <v>5.4166666666666607</v>
      </c>
      <c r="V28" s="112">
        <v>2.5833333333333108</v>
      </c>
      <c r="W28" s="113">
        <v>0.51249999999999996</v>
      </c>
      <c r="X28" s="116">
        <v>0.55232638888888885</v>
      </c>
      <c r="Y28" s="12"/>
      <c r="Z28" s="208"/>
      <c r="AA28" s="295"/>
      <c r="AB28" s="296"/>
      <c r="AC28" s="12">
        <v>0</v>
      </c>
      <c r="AD28" s="208"/>
      <c r="AE28" s="117">
        <f t="shared" si="9"/>
        <v>-418.06451612900446</v>
      </c>
      <c r="AF28" s="110">
        <f t="shared" si="10"/>
        <v>0.88387096774194318</v>
      </c>
      <c r="AG28" s="377"/>
    </row>
    <row r="29" spans="1:33" ht="15.75" customHeight="1">
      <c r="A29" s="302"/>
      <c r="B29" s="163" t="s">
        <v>186</v>
      </c>
      <c r="C29" s="293" t="s">
        <v>197</v>
      </c>
      <c r="D29" s="294"/>
      <c r="E29" s="101">
        <v>47.37</v>
      </c>
      <c r="F29" s="111">
        <v>1112</v>
      </c>
      <c r="G29" s="121">
        <f t="shared" si="11"/>
        <v>52675.439999999995</v>
      </c>
      <c r="H29" s="62"/>
      <c r="I29" s="118">
        <v>21</v>
      </c>
      <c r="J29" s="105">
        <v>2000</v>
      </c>
      <c r="K29" s="106">
        <f t="shared" si="1"/>
        <v>95.238095238095241</v>
      </c>
      <c r="L29" s="118">
        <v>21</v>
      </c>
      <c r="M29" s="105">
        <f t="shared" si="12"/>
        <v>1772.1115537848543</v>
      </c>
      <c r="N29" s="106">
        <f t="shared" si="5"/>
        <v>84.386264465945445</v>
      </c>
      <c r="O29" s="123">
        <f t="shared" si="6"/>
        <v>0</v>
      </c>
      <c r="P29" s="124">
        <f t="shared" si="7"/>
        <v>-10.851830772149796</v>
      </c>
      <c r="Q29" s="125">
        <f t="shared" si="8"/>
        <v>0.88605577689242709</v>
      </c>
      <c r="R29" s="307"/>
      <c r="S29" s="47">
        <v>0.55232638888888885</v>
      </c>
      <c r="T29" s="48">
        <v>0.57847222222222228</v>
      </c>
      <c r="U29" s="111">
        <v>57.350000000000009</v>
      </c>
      <c r="V29" s="112">
        <v>37.650000000000134</v>
      </c>
      <c r="W29" s="113"/>
      <c r="X29" s="116"/>
      <c r="Y29" s="12"/>
      <c r="Z29" s="208"/>
      <c r="AA29" s="295"/>
      <c r="AB29" s="296"/>
      <c r="AC29" s="12">
        <v>1</v>
      </c>
      <c r="AD29" s="208"/>
      <c r="AE29" s="117">
        <f t="shared" si="9"/>
        <v>-227.88844621514568</v>
      </c>
      <c r="AF29" s="110">
        <f t="shared" si="10"/>
        <v>0.8860557768924272</v>
      </c>
      <c r="AG29" s="377"/>
    </row>
    <row r="30" spans="1:33" ht="15.75" customHeight="1">
      <c r="A30" s="302"/>
      <c r="B30" s="163" t="s">
        <v>191</v>
      </c>
      <c r="C30" s="293" t="s">
        <v>195</v>
      </c>
      <c r="D30" s="294"/>
      <c r="E30" s="101">
        <v>57.3</v>
      </c>
      <c r="F30" s="111">
        <v>840</v>
      </c>
      <c r="G30" s="121">
        <f t="shared" si="11"/>
        <v>48132</v>
      </c>
      <c r="H30" s="62"/>
      <c r="I30" s="118">
        <v>21</v>
      </c>
      <c r="J30" s="105">
        <v>2000</v>
      </c>
      <c r="K30" s="106">
        <f t="shared" si="1"/>
        <v>95.238095238095241</v>
      </c>
      <c r="L30" s="118">
        <v>21</v>
      </c>
      <c r="M30" s="105">
        <f t="shared" si="12"/>
        <v>1772.5674091441956</v>
      </c>
      <c r="N30" s="106">
        <f t="shared" si="5"/>
        <v>84.407971864009312</v>
      </c>
      <c r="O30" s="123">
        <f t="shared" si="6"/>
        <v>0</v>
      </c>
      <c r="P30" s="124">
        <f t="shared" si="7"/>
        <v>-10.830123374085929</v>
      </c>
      <c r="Q30" s="125">
        <f t="shared" si="8"/>
        <v>0.88628370457209771</v>
      </c>
      <c r="R30" s="307"/>
      <c r="S30" s="47">
        <v>0.58263888888888893</v>
      </c>
      <c r="T30" s="48">
        <v>0.60238425925925931</v>
      </c>
      <c r="U30" s="111">
        <v>5.9999999999999787</v>
      </c>
      <c r="V30" s="112">
        <v>28.433333333333355</v>
      </c>
      <c r="W30" s="113"/>
      <c r="X30" s="116"/>
      <c r="Y30" s="12"/>
      <c r="Z30" s="208"/>
      <c r="AA30" s="295"/>
      <c r="AB30" s="296"/>
      <c r="AC30" s="12">
        <v>1</v>
      </c>
      <c r="AD30" s="208"/>
      <c r="AE30" s="117">
        <f t="shared" si="9"/>
        <v>-227.43259085580439</v>
      </c>
      <c r="AF30" s="110">
        <f t="shared" si="10"/>
        <v>0.88628370457209782</v>
      </c>
      <c r="AG30" s="377"/>
    </row>
    <row r="31" spans="1:33" ht="15.75" customHeight="1">
      <c r="A31" s="302"/>
      <c r="B31" s="163"/>
      <c r="C31" s="293"/>
      <c r="D31" s="294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307"/>
      <c r="S31" s="47"/>
      <c r="T31" s="48"/>
      <c r="U31" s="111"/>
      <c r="V31" s="112"/>
      <c r="W31" s="113"/>
      <c r="X31" s="116"/>
      <c r="Y31" s="12"/>
      <c r="Z31" s="208"/>
      <c r="AA31" s="295"/>
      <c r="AB31" s="296"/>
      <c r="AC31" s="12"/>
      <c r="AD31" s="208"/>
      <c r="AE31" s="117"/>
      <c r="AF31" s="110"/>
      <c r="AG31" s="377"/>
    </row>
    <row r="32" spans="1:33" ht="15.75" customHeight="1">
      <c r="A32" s="302"/>
      <c r="B32" s="163"/>
      <c r="C32" s="293"/>
      <c r="D32" s="294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307"/>
      <c r="S32" s="47"/>
      <c r="T32" s="48"/>
      <c r="U32" s="111"/>
      <c r="V32" s="112"/>
      <c r="W32" s="113"/>
      <c r="X32" s="116"/>
      <c r="Y32" s="12"/>
      <c r="Z32" s="208"/>
      <c r="AA32" s="295"/>
      <c r="AB32" s="296"/>
      <c r="AC32" s="12"/>
      <c r="AD32" s="208"/>
      <c r="AE32" s="117"/>
      <c r="AF32" s="110"/>
      <c r="AG32" s="377"/>
    </row>
    <row r="33" spans="1:33" ht="15.75" customHeight="1">
      <c r="A33" s="302"/>
      <c r="B33" s="163"/>
      <c r="C33" s="293"/>
      <c r="D33" s="294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307"/>
      <c r="S33" s="47"/>
      <c r="T33" s="48"/>
      <c r="U33" s="111"/>
      <c r="V33" s="112"/>
      <c r="W33" s="113"/>
      <c r="X33" s="116"/>
      <c r="Y33" s="12"/>
      <c r="Z33" s="208"/>
      <c r="AA33" s="295"/>
      <c r="AB33" s="296"/>
      <c r="AC33" s="12"/>
      <c r="AD33" s="208"/>
      <c r="AE33" s="117"/>
      <c r="AF33" s="110"/>
      <c r="AG33" s="377"/>
    </row>
    <row r="34" spans="1:33" ht="15.75" customHeight="1">
      <c r="A34" s="302"/>
      <c r="B34" s="163"/>
      <c r="C34" s="293"/>
      <c r="D34" s="294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307"/>
      <c r="S34" s="47"/>
      <c r="T34" s="48"/>
      <c r="U34" s="111"/>
      <c r="V34" s="112"/>
      <c r="W34" s="113"/>
      <c r="X34" s="116"/>
      <c r="Y34" s="12"/>
      <c r="Z34" s="208"/>
      <c r="AA34" s="295"/>
      <c r="AB34" s="296"/>
      <c r="AC34" s="12"/>
      <c r="AD34" s="208"/>
      <c r="AE34" s="117"/>
      <c r="AF34" s="110"/>
      <c r="AG34" s="377"/>
    </row>
    <row r="35" spans="1:33" ht="15.75" customHeight="1">
      <c r="A35" s="302"/>
      <c r="B35" s="163"/>
      <c r="C35" s="293"/>
      <c r="D35" s="294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307"/>
      <c r="S35" s="47"/>
      <c r="T35" s="48"/>
      <c r="U35" s="111"/>
      <c r="V35" s="112"/>
      <c r="W35" s="185"/>
      <c r="X35" s="186"/>
      <c r="Y35" s="12"/>
      <c r="Z35" s="208"/>
      <c r="AA35" s="295"/>
      <c r="AB35" s="296"/>
      <c r="AC35" s="12"/>
      <c r="AD35" s="208"/>
      <c r="AE35" s="117"/>
      <c r="AF35" s="110"/>
      <c r="AG35" s="377"/>
    </row>
    <row r="36" spans="1:33" ht="15.75" customHeight="1">
      <c r="A36" s="302"/>
      <c r="B36" s="163"/>
      <c r="C36" s="293"/>
      <c r="D36" s="294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307"/>
      <c r="S36" s="47"/>
      <c r="T36" s="48"/>
      <c r="U36" s="111"/>
      <c r="V36" s="112"/>
      <c r="W36" s="187"/>
      <c r="X36" s="188"/>
      <c r="Y36" s="12"/>
      <c r="Z36" s="208"/>
      <c r="AA36" s="295"/>
      <c r="AB36" s="296"/>
      <c r="AC36" s="12"/>
      <c r="AD36" s="208"/>
      <c r="AE36" s="117"/>
      <c r="AF36" s="110"/>
      <c r="AG36" s="377"/>
    </row>
    <row r="37" spans="1:33" ht="15.75" customHeight="1">
      <c r="A37" s="302"/>
      <c r="B37" s="100"/>
      <c r="C37" s="293"/>
      <c r="D37" s="294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307"/>
      <c r="S37" s="47"/>
      <c r="T37" s="48"/>
      <c r="U37" s="130"/>
      <c r="V37" s="112"/>
      <c r="W37" s="187"/>
      <c r="X37" s="188"/>
      <c r="Y37" s="12"/>
      <c r="Z37" s="208"/>
      <c r="AA37" s="295"/>
      <c r="AB37" s="296"/>
      <c r="AC37" s="12"/>
      <c r="AD37" s="208"/>
      <c r="AE37" s="117"/>
      <c r="AF37" s="110"/>
      <c r="AG37" s="377"/>
    </row>
    <row r="38" spans="1:33" ht="15.75" customHeight="1" thickBot="1">
      <c r="A38" s="303"/>
      <c r="B38" s="133" t="s">
        <v>117</v>
      </c>
      <c r="C38" s="297"/>
      <c r="D38" s="297"/>
      <c r="E38" s="134"/>
      <c r="F38" s="167"/>
      <c r="G38" s="135"/>
      <c r="H38" s="69"/>
      <c r="I38" s="136">
        <f t="shared" ref="I38:J38" si="13">AVERAGE(I22:I37)</f>
        <v>19.666666666666668</v>
      </c>
      <c r="J38" s="137">
        <f t="shared" si="13"/>
        <v>1977.7777777777778</v>
      </c>
      <c r="K38" s="138">
        <f t="shared" ref="K38" si="14">J38/I38</f>
        <v>100.56497175141243</v>
      </c>
      <c r="L38" s="136">
        <f t="shared" ref="L38:M38" si="15">AVERAGE(L22:L37)</f>
        <v>19.666666666666668</v>
      </c>
      <c r="M38" s="137">
        <f t="shared" si="15"/>
        <v>1754.495281163955</v>
      </c>
      <c r="N38" s="138">
        <f t="shared" ref="N38:N44" si="16">M38/L38</f>
        <v>89.211624465963808</v>
      </c>
      <c r="O38" s="139">
        <f t="shared" ref="O38:O44" si="17">L38-I38</f>
        <v>0</v>
      </c>
      <c r="P38" s="140">
        <f t="shared" ref="P38:P44" si="18">N38-K38</f>
        <v>-11.353347285448621</v>
      </c>
      <c r="Q38" s="141">
        <f t="shared" ref="Q38:Q44" si="19">N38/K38</f>
        <v>0.88710435564469625</v>
      </c>
      <c r="R38" s="308"/>
      <c r="S38" s="142">
        <f>S22</f>
        <v>0.25</v>
      </c>
      <c r="T38" s="143">
        <f>INDEX(T22:T37,COUNTA(T22:T37))</f>
        <v>0.60238425925925931</v>
      </c>
      <c r="U38" s="144"/>
      <c r="V38" s="166"/>
      <c r="W38" s="189"/>
      <c r="X38" s="190"/>
      <c r="Y38" s="181">
        <f>SUM(Y22:Y37)</f>
        <v>0</v>
      </c>
      <c r="Z38" s="182">
        <f>SUM(Z22:Z37)</f>
        <v>0</v>
      </c>
      <c r="AA38" s="298"/>
      <c r="AB38" s="299"/>
      <c r="AC38" s="181">
        <f>SUM(AC22:AC37)</f>
        <v>11</v>
      </c>
      <c r="AD38" s="182">
        <f>SUM(AD22:AD37)</f>
        <v>0</v>
      </c>
      <c r="AE38" s="168">
        <f t="shared" ref="AE38:AE44" si="20">M38-J38</f>
        <v>-223.28249661382279</v>
      </c>
      <c r="AF38" s="141">
        <f t="shared" ref="AF38:AF44" si="21">M38/J38</f>
        <v>0.88710435564469636</v>
      </c>
      <c r="AG38" s="378"/>
    </row>
    <row r="39" spans="1:33" ht="15.75" customHeight="1">
      <c r="A39" s="311" t="s">
        <v>196</v>
      </c>
      <c r="B39" s="146" t="s">
        <v>186</v>
      </c>
      <c r="C39" s="304" t="s">
        <v>194</v>
      </c>
      <c r="D39" s="305"/>
      <c r="E39" s="147">
        <v>59.34</v>
      </c>
      <c r="F39" s="97">
        <v>862</v>
      </c>
      <c r="G39" s="148">
        <f t="shared" ref="G39:G44" si="22">E39*F39</f>
        <v>51151.08</v>
      </c>
      <c r="H39" s="149"/>
      <c r="I39" s="150">
        <v>24</v>
      </c>
      <c r="J39" s="151">
        <v>2000</v>
      </c>
      <c r="K39" s="152">
        <f>J39/I39</f>
        <v>83.333333333333329</v>
      </c>
      <c r="L39" s="153">
        <v>24</v>
      </c>
      <c r="M39" s="151">
        <f t="shared" ref="M39:M44" si="23">F39/V39*60</f>
        <v>1772.2444317532852</v>
      </c>
      <c r="N39" s="152">
        <f t="shared" si="16"/>
        <v>73.843517989720212</v>
      </c>
      <c r="O39" s="154">
        <f t="shared" si="17"/>
        <v>0</v>
      </c>
      <c r="P39" s="155">
        <f t="shared" si="18"/>
        <v>-9.4898153436131167</v>
      </c>
      <c r="Q39" s="156">
        <f t="shared" si="19"/>
        <v>0.88612221587664264</v>
      </c>
      <c r="R39" s="306">
        <f>Q55</f>
        <v>0.8862319657381289</v>
      </c>
      <c r="S39" s="157">
        <v>0.29166666666666669</v>
      </c>
      <c r="T39" s="158">
        <v>0.31193287037037037</v>
      </c>
      <c r="U39" s="159"/>
      <c r="V39" s="160">
        <v>29.183333333333312</v>
      </c>
      <c r="W39" s="158"/>
      <c r="X39" s="169"/>
      <c r="Y39" s="12"/>
      <c r="Z39" s="208"/>
      <c r="AA39" s="309"/>
      <c r="AB39" s="310"/>
      <c r="AC39" s="12">
        <v>1</v>
      </c>
      <c r="AD39" s="208"/>
      <c r="AE39" s="115">
        <f t="shared" si="20"/>
        <v>-227.7555682467148</v>
      </c>
      <c r="AF39" s="156">
        <f t="shared" si="21"/>
        <v>0.88612221587664264</v>
      </c>
      <c r="AG39" s="290">
        <f>AF55</f>
        <v>0.8862319657381289</v>
      </c>
    </row>
    <row r="40" spans="1:33" ht="15.75" customHeight="1">
      <c r="A40" s="312"/>
      <c r="B40" s="163" t="s">
        <v>186</v>
      </c>
      <c r="C40" s="293" t="s">
        <v>188</v>
      </c>
      <c r="D40" s="294"/>
      <c r="E40" s="101">
        <v>58.67</v>
      </c>
      <c r="F40" s="102">
        <v>2107</v>
      </c>
      <c r="G40" s="103">
        <f t="shared" si="22"/>
        <v>123617.69</v>
      </c>
      <c r="H40" s="26"/>
      <c r="I40" s="104">
        <v>23</v>
      </c>
      <c r="J40" s="105">
        <v>2000</v>
      </c>
      <c r="K40" s="106">
        <f t="shared" si="1"/>
        <v>86.956521739130437</v>
      </c>
      <c r="L40" s="107">
        <v>23</v>
      </c>
      <c r="M40" s="105">
        <f t="shared" si="23"/>
        <v>1776.3934426229496</v>
      </c>
      <c r="N40" s="106">
        <f t="shared" si="16"/>
        <v>77.23449750534563</v>
      </c>
      <c r="O40" s="108">
        <f t="shared" si="17"/>
        <v>0</v>
      </c>
      <c r="P40" s="109">
        <f t="shared" si="18"/>
        <v>-9.7220242337848077</v>
      </c>
      <c r="Q40" s="110">
        <f t="shared" si="19"/>
        <v>0.88819672131147476</v>
      </c>
      <c r="R40" s="307"/>
      <c r="S40" s="47">
        <v>0.31527777777777777</v>
      </c>
      <c r="T40" s="48">
        <v>0.36469907407407409</v>
      </c>
      <c r="U40" s="111">
        <v>4.8166666666666469</v>
      </c>
      <c r="V40" s="112">
        <v>71.166666666666714</v>
      </c>
      <c r="W40" s="113"/>
      <c r="X40" s="116"/>
      <c r="Y40" s="12"/>
      <c r="Z40" s="208"/>
      <c r="AA40" s="295"/>
      <c r="AB40" s="296"/>
      <c r="AC40" s="12">
        <v>1</v>
      </c>
      <c r="AD40" s="208"/>
      <c r="AE40" s="117">
        <f t="shared" si="20"/>
        <v>-223.60655737705042</v>
      </c>
      <c r="AF40" s="110">
        <f t="shared" si="21"/>
        <v>0.88819672131147476</v>
      </c>
      <c r="AG40" s="291"/>
    </row>
    <row r="41" spans="1:33" ht="15.75" customHeight="1">
      <c r="A41" s="312"/>
      <c r="B41" s="163" t="s">
        <v>186</v>
      </c>
      <c r="C41" s="293" t="s">
        <v>200</v>
      </c>
      <c r="D41" s="294"/>
      <c r="E41" s="101">
        <v>71.55</v>
      </c>
      <c r="F41" s="102">
        <v>1415</v>
      </c>
      <c r="G41" s="103">
        <f t="shared" si="22"/>
        <v>101243.25</v>
      </c>
      <c r="H41" s="26"/>
      <c r="I41" s="104">
        <v>22</v>
      </c>
      <c r="J41" s="105">
        <v>2000</v>
      </c>
      <c r="K41" s="106">
        <f t="shared" si="1"/>
        <v>90.909090909090907</v>
      </c>
      <c r="L41" s="107">
        <v>22</v>
      </c>
      <c r="M41" s="105">
        <f t="shared" si="23"/>
        <v>1773.0595196658537</v>
      </c>
      <c r="N41" s="106">
        <f t="shared" si="16"/>
        <v>80.59361453026608</v>
      </c>
      <c r="O41" s="108">
        <f t="shared" si="17"/>
        <v>0</v>
      </c>
      <c r="P41" s="109">
        <f t="shared" si="18"/>
        <v>-10.315476378824826</v>
      </c>
      <c r="Q41" s="110">
        <f t="shared" si="19"/>
        <v>0.88652975983292692</v>
      </c>
      <c r="R41" s="307"/>
      <c r="S41" s="47">
        <v>0.36813657407407407</v>
      </c>
      <c r="T41" s="48">
        <v>0.40138888888888891</v>
      </c>
      <c r="U41" s="111">
        <v>4.9499999999999744</v>
      </c>
      <c r="V41" s="112">
        <v>47.883333333333354</v>
      </c>
      <c r="W41" s="113"/>
      <c r="X41" s="116"/>
      <c r="Y41" s="12"/>
      <c r="Z41" s="208"/>
      <c r="AA41" s="295"/>
      <c r="AB41" s="296"/>
      <c r="AC41" s="12">
        <v>1</v>
      </c>
      <c r="AD41" s="208"/>
      <c r="AE41" s="117">
        <f t="shared" si="20"/>
        <v>-226.94048033414629</v>
      </c>
      <c r="AF41" s="110">
        <f t="shared" si="21"/>
        <v>0.88652975983292681</v>
      </c>
      <c r="AG41" s="291"/>
    </row>
    <row r="42" spans="1:33" ht="15.75" customHeight="1">
      <c r="A42" s="312"/>
      <c r="B42" s="163" t="s">
        <v>186</v>
      </c>
      <c r="C42" s="293" t="s">
        <v>193</v>
      </c>
      <c r="D42" s="294"/>
      <c r="E42" s="101">
        <v>64.97</v>
      </c>
      <c r="F42" s="102">
        <v>477</v>
      </c>
      <c r="G42" s="103">
        <f t="shared" si="22"/>
        <v>30990.69</v>
      </c>
      <c r="H42" s="26"/>
      <c r="I42" s="104">
        <v>20</v>
      </c>
      <c r="J42" s="105">
        <v>2000</v>
      </c>
      <c r="K42" s="106">
        <f t="shared" si="1"/>
        <v>100</v>
      </c>
      <c r="L42" s="107">
        <v>20</v>
      </c>
      <c r="M42" s="105">
        <f t="shared" si="23"/>
        <v>1772.1362229102203</v>
      </c>
      <c r="N42" s="106">
        <f t="shared" si="16"/>
        <v>88.606811145511017</v>
      </c>
      <c r="O42" s="108">
        <f t="shared" si="17"/>
        <v>0</v>
      </c>
      <c r="P42" s="109">
        <f t="shared" si="18"/>
        <v>-11.393188854488983</v>
      </c>
      <c r="Q42" s="110">
        <f t="shared" si="19"/>
        <v>0.88606811145511022</v>
      </c>
      <c r="R42" s="307"/>
      <c r="S42" s="47">
        <v>0.40486111111111112</v>
      </c>
      <c r="T42" s="48">
        <v>0.41607638888888887</v>
      </c>
      <c r="U42" s="111">
        <v>4.9999999999999822</v>
      </c>
      <c r="V42" s="112">
        <v>16.149999999999967</v>
      </c>
      <c r="W42" s="113"/>
      <c r="X42" s="116"/>
      <c r="Y42" s="12"/>
      <c r="Z42" s="208"/>
      <c r="AA42" s="295"/>
      <c r="AB42" s="296"/>
      <c r="AC42" s="12">
        <v>1</v>
      </c>
      <c r="AD42" s="208"/>
      <c r="AE42" s="117">
        <f t="shared" si="20"/>
        <v>-227.86377708977966</v>
      </c>
      <c r="AF42" s="110">
        <f t="shared" si="21"/>
        <v>0.88606811145511022</v>
      </c>
      <c r="AG42" s="291"/>
    </row>
    <row r="43" spans="1:33" ht="15.75" customHeight="1">
      <c r="A43" s="312"/>
      <c r="B43" s="163" t="s">
        <v>186</v>
      </c>
      <c r="C43" s="293" t="s">
        <v>198</v>
      </c>
      <c r="D43" s="294"/>
      <c r="E43" s="101">
        <v>59.54</v>
      </c>
      <c r="F43" s="102">
        <v>1808</v>
      </c>
      <c r="G43" s="103">
        <f t="shared" si="22"/>
        <v>107648.31999999999</v>
      </c>
      <c r="H43" s="13"/>
      <c r="I43" s="104">
        <v>23</v>
      </c>
      <c r="J43" s="105">
        <v>2000</v>
      </c>
      <c r="K43" s="106">
        <f t="shared" si="1"/>
        <v>86.956521739130437</v>
      </c>
      <c r="L43" s="118">
        <v>23</v>
      </c>
      <c r="M43" s="105">
        <f t="shared" si="23"/>
        <v>1769.6574225122351</v>
      </c>
      <c r="N43" s="106">
        <f t="shared" si="16"/>
        <v>76.941627065749358</v>
      </c>
      <c r="O43" s="108">
        <f t="shared" si="17"/>
        <v>0</v>
      </c>
      <c r="P43" s="109">
        <f t="shared" si="18"/>
        <v>-10.014894673381079</v>
      </c>
      <c r="Q43" s="110">
        <f t="shared" si="19"/>
        <v>0.88482871125611762</v>
      </c>
      <c r="R43" s="307"/>
      <c r="S43" s="47">
        <v>0.41944444444444445</v>
      </c>
      <c r="T43" s="48">
        <v>0.46201388888888889</v>
      </c>
      <c r="U43" s="111">
        <v>4.8500000000000387</v>
      </c>
      <c r="V43" s="112">
        <v>61.29999999999999</v>
      </c>
      <c r="W43" s="113">
        <v>0.46201388888888889</v>
      </c>
      <c r="X43" s="116">
        <v>0.50138888888888888</v>
      </c>
      <c r="Y43" s="12"/>
      <c r="Z43" s="208"/>
      <c r="AA43" s="295"/>
      <c r="AB43" s="296"/>
      <c r="AC43" s="12">
        <v>1</v>
      </c>
      <c r="AD43" s="208"/>
      <c r="AE43" s="117">
        <f t="shared" si="20"/>
        <v>-230.34257748776486</v>
      </c>
      <c r="AF43" s="110">
        <f t="shared" si="21"/>
        <v>0.88482871125611762</v>
      </c>
      <c r="AG43" s="291"/>
    </row>
    <row r="44" spans="1:33" ht="15.75" customHeight="1">
      <c r="A44" s="312"/>
      <c r="B44" s="163" t="s">
        <v>186</v>
      </c>
      <c r="C44" s="293" t="s">
        <v>199</v>
      </c>
      <c r="D44" s="294"/>
      <c r="E44" s="101">
        <v>53.76</v>
      </c>
      <c r="F44" s="102">
        <v>2067</v>
      </c>
      <c r="G44" s="121">
        <f t="shared" si="22"/>
        <v>111121.92</v>
      </c>
      <c r="H44" s="122"/>
      <c r="I44" s="104">
        <v>20</v>
      </c>
      <c r="J44" s="105">
        <v>2000</v>
      </c>
      <c r="K44" s="106">
        <f t="shared" si="1"/>
        <v>100</v>
      </c>
      <c r="L44" s="107">
        <v>20</v>
      </c>
      <c r="M44" s="105">
        <f t="shared" si="23"/>
        <v>1771.2925493930013</v>
      </c>
      <c r="N44" s="106">
        <f t="shared" si="16"/>
        <v>88.564627469650063</v>
      </c>
      <c r="O44" s="108">
        <f t="shared" si="17"/>
        <v>0</v>
      </c>
      <c r="P44" s="109">
        <f t="shared" si="18"/>
        <v>-11.435372530349937</v>
      </c>
      <c r="Q44" s="110">
        <f t="shared" si="19"/>
        <v>0.88564627469650059</v>
      </c>
      <c r="R44" s="307"/>
      <c r="S44" s="47">
        <v>0.50138888888888888</v>
      </c>
      <c r="T44" s="48">
        <v>0.55001157407407408</v>
      </c>
      <c r="U44" s="111">
        <v>56.699999999999989</v>
      </c>
      <c r="V44" s="112">
        <v>70.01666666666668</v>
      </c>
      <c r="W44" s="113"/>
      <c r="X44" s="116"/>
      <c r="Y44" s="12"/>
      <c r="Z44" s="208"/>
      <c r="AA44" s="295"/>
      <c r="AB44" s="296"/>
      <c r="AC44" s="12">
        <v>1</v>
      </c>
      <c r="AD44" s="208"/>
      <c r="AE44" s="117">
        <f t="shared" si="20"/>
        <v>-228.70745060699869</v>
      </c>
      <c r="AF44" s="110">
        <f t="shared" si="21"/>
        <v>0.8856462746965007</v>
      </c>
      <c r="AG44" s="291"/>
    </row>
    <row r="45" spans="1:33" ht="15.75" customHeight="1">
      <c r="A45" s="312"/>
      <c r="B45" s="163"/>
      <c r="C45" s="293"/>
      <c r="D45" s="294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307"/>
      <c r="S45" s="119"/>
      <c r="T45" s="120"/>
      <c r="U45" s="111"/>
      <c r="V45" s="112"/>
      <c r="W45" s="120"/>
      <c r="X45" s="191"/>
      <c r="Y45" s="12"/>
      <c r="Z45" s="208"/>
      <c r="AA45" s="295"/>
      <c r="AB45" s="296"/>
      <c r="AC45" s="12"/>
      <c r="AD45" s="208"/>
      <c r="AE45" s="117"/>
      <c r="AF45" s="110"/>
      <c r="AG45" s="291"/>
    </row>
    <row r="46" spans="1:33" ht="15.75" customHeight="1">
      <c r="A46" s="312"/>
      <c r="B46" s="163"/>
      <c r="C46" s="293"/>
      <c r="D46" s="294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07"/>
      <c r="S46" s="119"/>
      <c r="T46" s="120"/>
      <c r="U46" s="111"/>
      <c r="V46" s="112"/>
      <c r="W46" s="120"/>
      <c r="X46" s="191"/>
      <c r="Y46" s="12"/>
      <c r="Z46" s="208"/>
      <c r="AA46" s="295"/>
      <c r="AB46" s="296"/>
      <c r="AC46" s="12"/>
      <c r="AD46" s="208"/>
      <c r="AE46" s="117"/>
      <c r="AF46" s="110"/>
      <c r="AG46" s="291"/>
    </row>
    <row r="47" spans="1:33" ht="15.75" customHeight="1">
      <c r="A47" s="312"/>
      <c r="B47" s="163"/>
      <c r="C47" s="293"/>
      <c r="D47" s="294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07"/>
      <c r="S47" s="119"/>
      <c r="T47" s="120"/>
      <c r="U47" s="111"/>
      <c r="V47" s="112"/>
      <c r="W47" s="120"/>
      <c r="X47" s="191"/>
      <c r="Y47" s="12"/>
      <c r="Z47" s="208"/>
      <c r="AA47" s="295"/>
      <c r="AB47" s="296"/>
      <c r="AC47" s="12"/>
      <c r="AD47" s="208"/>
      <c r="AE47" s="117"/>
      <c r="AF47" s="110"/>
      <c r="AG47" s="291"/>
    </row>
    <row r="48" spans="1:33" ht="15.75" customHeight="1">
      <c r="A48" s="312"/>
      <c r="B48" s="163"/>
      <c r="C48" s="293"/>
      <c r="D48" s="294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07"/>
      <c r="S48" s="119"/>
      <c r="T48" s="120"/>
      <c r="U48" s="111"/>
      <c r="V48" s="112"/>
      <c r="W48" s="120"/>
      <c r="X48" s="191"/>
      <c r="Y48" s="12"/>
      <c r="Z48" s="208"/>
      <c r="AA48" s="295"/>
      <c r="AB48" s="296"/>
      <c r="AC48" s="12"/>
      <c r="AD48" s="208"/>
      <c r="AE48" s="117"/>
      <c r="AF48" s="110"/>
      <c r="AG48" s="291"/>
    </row>
    <row r="49" spans="1:33" ht="15.75" customHeight="1">
      <c r="A49" s="312"/>
      <c r="B49" s="163"/>
      <c r="C49" s="293"/>
      <c r="D49" s="294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07"/>
      <c r="S49" s="119"/>
      <c r="T49" s="120"/>
      <c r="U49" s="111"/>
      <c r="V49" s="112"/>
      <c r="W49" s="120"/>
      <c r="X49" s="191"/>
      <c r="Y49" s="12"/>
      <c r="Z49" s="208"/>
      <c r="AA49" s="295"/>
      <c r="AB49" s="296"/>
      <c r="AC49" s="12"/>
      <c r="AD49" s="208"/>
      <c r="AE49" s="117"/>
      <c r="AF49" s="110"/>
      <c r="AG49" s="291"/>
    </row>
    <row r="50" spans="1:33" ht="15.75" customHeight="1">
      <c r="A50" s="312"/>
      <c r="B50" s="163"/>
      <c r="C50" s="293"/>
      <c r="D50" s="294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07"/>
      <c r="S50" s="119"/>
      <c r="T50" s="120"/>
      <c r="U50" s="111"/>
      <c r="V50" s="112"/>
      <c r="W50" s="120"/>
      <c r="X50" s="191"/>
      <c r="Y50" s="12"/>
      <c r="Z50" s="208"/>
      <c r="AA50" s="295"/>
      <c r="AB50" s="296"/>
      <c r="AC50" s="12"/>
      <c r="AD50" s="208"/>
      <c r="AE50" s="117"/>
      <c r="AF50" s="110"/>
      <c r="AG50" s="291"/>
    </row>
    <row r="51" spans="1:33" ht="15.75" customHeight="1">
      <c r="A51" s="312"/>
      <c r="B51" s="163"/>
      <c r="C51" s="293"/>
      <c r="D51" s="294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07"/>
      <c r="S51" s="119"/>
      <c r="T51" s="120"/>
      <c r="U51" s="111"/>
      <c r="V51" s="112"/>
      <c r="W51" s="120"/>
      <c r="X51" s="191"/>
      <c r="Y51" s="12"/>
      <c r="Z51" s="208"/>
      <c r="AA51" s="295"/>
      <c r="AB51" s="296"/>
      <c r="AC51" s="12"/>
      <c r="AD51" s="208"/>
      <c r="AE51" s="117"/>
      <c r="AF51" s="110"/>
      <c r="AG51" s="291"/>
    </row>
    <row r="52" spans="1:33" ht="15.75" customHeight="1">
      <c r="A52" s="312"/>
      <c r="B52" s="163"/>
      <c r="C52" s="293"/>
      <c r="D52" s="294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07"/>
      <c r="S52" s="119"/>
      <c r="T52" s="120"/>
      <c r="U52" s="111"/>
      <c r="V52" s="112"/>
      <c r="W52" s="120"/>
      <c r="X52" s="191"/>
      <c r="Y52" s="12"/>
      <c r="Z52" s="208"/>
      <c r="AA52" s="295"/>
      <c r="AB52" s="296"/>
      <c r="AC52" s="12"/>
      <c r="AD52" s="208"/>
      <c r="AE52" s="117"/>
      <c r="AF52" s="110"/>
      <c r="AG52" s="291"/>
    </row>
    <row r="53" spans="1:33" ht="15.75" customHeight="1">
      <c r="A53" s="312"/>
      <c r="B53" s="163"/>
      <c r="C53" s="293"/>
      <c r="D53" s="294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07"/>
      <c r="S53" s="119"/>
      <c r="T53" s="120"/>
      <c r="U53" s="111"/>
      <c r="V53" s="112"/>
      <c r="W53" s="120"/>
      <c r="X53" s="191"/>
      <c r="Y53" s="12"/>
      <c r="Z53" s="208"/>
      <c r="AA53" s="295"/>
      <c r="AB53" s="296"/>
      <c r="AC53" s="12"/>
      <c r="AD53" s="208"/>
      <c r="AE53" s="117"/>
      <c r="AF53" s="110"/>
      <c r="AG53" s="291"/>
    </row>
    <row r="54" spans="1:33" ht="15.75" customHeight="1">
      <c r="A54" s="312"/>
      <c r="B54" s="163"/>
      <c r="C54" s="293"/>
      <c r="D54" s="294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07"/>
      <c r="S54" s="119"/>
      <c r="T54" s="120"/>
      <c r="U54" s="130"/>
      <c r="V54" s="131"/>
      <c r="W54" s="126"/>
      <c r="X54" s="127"/>
      <c r="Y54" s="12"/>
      <c r="Z54" s="208"/>
      <c r="AA54" s="295"/>
      <c r="AB54" s="296"/>
      <c r="AC54" s="12"/>
      <c r="AD54" s="208"/>
      <c r="AE54" s="165"/>
      <c r="AF54" s="125"/>
      <c r="AG54" s="291"/>
    </row>
    <row r="55" spans="1:33" ht="15.75" customHeight="1" thickBot="1">
      <c r="A55" s="313"/>
      <c r="B55" s="133" t="s">
        <v>117</v>
      </c>
      <c r="C55" s="297"/>
      <c r="D55" s="297"/>
      <c r="E55" s="134"/>
      <c r="F55" s="167"/>
      <c r="G55" s="135"/>
      <c r="H55" s="69"/>
      <c r="I55" s="136">
        <f t="shared" ref="I55:J55" si="24">AVERAGE(I39:I54)</f>
        <v>22</v>
      </c>
      <c r="J55" s="137">
        <f t="shared" si="24"/>
        <v>2000</v>
      </c>
      <c r="K55" s="138">
        <f t="shared" ref="K55" si="25">J55/I55</f>
        <v>90.909090909090907</v>
      </c>
      <c r="L55" s="136">
        <f t="shared" ref="L55:M55" si="26">AVERAGE(L39:L54)</f>
        <v>22</v>
      </c>
      <c r="M55" s="137">
        <f t="shared" si="26"/>
        <v>1772.4639314762578</v>
      </c>
      <c r="N55" s="138">
        <f>M55/L55</f>
        <v>80.566542339829894</v>
      </c>
      <c r="O55" s="139">
        <f>L55-I55</f>
        <v>0</v>
      </c>
      <c r="P55" s="140">
        <f>N55-K55</f>
        <v>-10.342548569261012</v>
      </c>
      <c r="Q55" s="141">
        <f>N55/K55</f>
        <v>0.8862319657381289</v>
      </c>
      <c r="R55" s="308"/>
      <c r="S55" s="142">
        <f>S39</f>
        <v>0.29166666666666669</v>
      </c>
      <c r="T55" s="143">
        <f>INDEX(T39:T54,COUNTA(T39:T54))</f>
        <v>0.55001157407407408</v>
      </c>
      <c r="U55" s="144"/>
      <c r="V55" s="166"/>
      <c r="W55" s="167"/>
      <c r="X55" s="138"/>
      <c r="Y55" s="181">
        <f>SUM(Y39:Y54)</f>
        <v>0</v>
      </c>
      <c r="Z55" s="182">
        <f>SUM(Z39:Z54)</f>
        <v>0</v>
      </c>
      <c r="AA55" s="298"/>
      <c r="AB55" s="299"/>
      <c r="AC55" s="181">
        <f>SUM(AC39:AC54)</f>
        <v>6</v>
      </c>
      <c r="AD55" s="194">
        <f>SUM(AD39:AD54)</f>
        <v>0</v>
      </c>
      <c r="AE55" s="168">
        <f>M55-J55</f>
        <v>-227.53606852374219</v>
      </c>
      <c r="AF55" s="141">
        <f>M55/J55</f>
        <v>0.8862319657381289</v>
      </c>
      <c r="AG55" s="292"/>
    </row>
    <row r="56" spans="1:33" ht="15.75" customHeight="1">
      <c r="A56" s="300" t="s">
        <v>118</v>
      </c>
      <c r="B56" s="146" t="s">
        <v>180</v>
      </c>
      <c r="C56" s="304" t="s">
        <v>207</v>
      </c>
      <c r="D56" s="305"/>
      <c r="E56" s="147">
        <v>21.74</v>
      </c>
      <c r="F56" s="97">
        <v>680</v>
      </c>
      <c r="G56" s="148">
        <f t="shared" ref="G56" si="27">E56*F56</f>
        <v>14783.199999999999</v>
      </c>
      <c r="H56" s="149"/>
      <c r="I56" s="150">
        <v>6</v>
      </c>
      <c r="J56" s="151">
        <v>3600</v>
      </c>
      <c r="K56" s="152">
        <f>J56/I56</f>
        <v>600</v>
      </c>
      <c r="L56" s="153">
        <v>6</v>
      </c>
      <c r="M56" s="151">
        <f>F56/V56*60</f>
        <v>3259.6537949400631</v>
      </c>
      <c r="N56" s="152">
        <f>M56/L56</f>
        <v>543.27563249001048</v>
      </c>
      <c r="O56" s="154">
        <f>L56-I56</f>
        <v>0</v>
      </c>
      <c r="P56" s="155">
        <f>N56-K56</f>
        <v>-56.72436750998952</v>
      </c>
      <c r="Q56" s="156">
        <f>N56/K56</f>
        <v>0.90545938748335075</v>
      </c>
      <c r="R56" s="306">
        <f>Q72</f>
        <v>0.90545938748335075</v>
      </c>
      <c r="S56" s="157">
        <v>0.34547453703703701</v>
      </c>
      <c r="T56" s="158">
        <v>0.35416666666666669</v>
      </c>
      <c r="U56" s="159"/>
      <c r="V56" s="160">
        <v>12.516666666666731</v>
      </c>
      <c r="W56" s="161"/>
      <c r="X56" s="162"/>
      <c r="Y56" s="12"/>
      <c r="Z56" s="208"/>
      <c r="AA56" s="309"/>
      <c r="AB56" s="310"/>
      <c r="AC56" s="12">
        <v>1</v>
      </c>
      <c r="AD56" s="208"/>
      <c r="AE56" s="115">
        <f>M56-J56</f>
        <v>-340.34620505993689</v>
      </c>
      <c r="AF56" s="156">
        <f>M56/J56</f>
        <v>0.90545938748335086</v>
      </c>
      <c r="AG56" s="290">
        <f>AF72</f>
        <v>0.90545938748335086</v>
      </c>
    </row>
    <row r="57" spans="1:33" ht="15.75" customHeight="1">
      <c r="A57" s="301"/>
      <c r="B57" s="100"/>
      <c r="C57" s="293"/>
      <c r="D57" s="294"/>
      <c r="E57" s="101"/>
      <c r="F57" s="102"/>
      <c r="G57" s="103"/>
      <c r="H57" s="26"/>
      <c r="I57" s="104"/>
      <c r="J57" s="105"/>
      <c r="K57" s="106"/>
      <c r="L57" s="107"/>
      <c r="M57" s="105"/>
      <c r="N57" s="106"/>
      <c r="O57" s="108"/>
      <c r="P57" s="109"/>
      <c r="Q57" s="110"/>
      <c r="R57" s="307"/>
      <c r="S57" s="47"/>
      <c r="T57" s="48"/>
      <c r="U57" s="111"/>
      <c r="V57" s="112"/>
      <c r="W57" s="113"/>
      <c r="X57" s="116"/>
      <c r="Y57" s="12"/>
      <c r="Z57" s="208"/>
      <c r="AA57" s="295"/>
      <c r="AB57" s="296"/>
      <c r="AC57" s="12"/>
      <c r="AD57" s="208"/>
      <c r="AE57" s="117"/>
      <c r="AF57" s="110"/>
      <c r="AG57" s="291"/>
    </row>
    <row r="58" spans="1:33" ht="15.75" customHeight="1">
      <c r="A58" s="301"/>
      <c r="B58" s="100"/>
      <c r="C58" s="293"/>
      <c r="D58" s="294"/>
      <c r="E58" s="101"/>
      <c r="F58" s="102"/>
      <c r="G58" s="103"/>
      <c r="H58" s="26"/>
      <c r="I58" s="104"/>
      <c r="J58" s="105"/>
      <c r="K58" s="106"/>
      <c r="L58" s="107"/>
      <c r="M58" s="105"/>
      <c r="N58" s="106"/>
      <c r="O58" s="108"/>
      <c r="P58" s="109"/>
      <c r="Q58" s="110"/>
      <c r="R58" s="307"/>
      <c r="S58" s="47"/>
      <c r="T58" s="48"/>
      <c r="U58" s="111"/>
      <c r="V58" s="112"/>
      <c r="W58" s="113"/>
      <c r="X58" s="116"/>
      <c r="Y58" s="12"/>
      <c r="Z58" s="208"/>
      <c r="AA58" s="295"/>
      <c r="AB58" s="296"/>
      <c r="AC58" s="12"/>
      <c r="AD58" s="208"/>
      <c r="AE58" s="117"/>
      <c r="AF58" s="110"/>
      <c r="AG58" s="291"/>
    </row>
    <row r="59" spans="1:33" ht="15.75" customHeight="1">
      <c r="A59" s="301"/>
      <c r="B59" s="100"/>
      <c r="C59" s="293"/>
      <c r="D59" s="294"/>
      <c r="E59" s="101"/>
      <c r="F59" s="102"/>
      <c r="G59" s="103"/>
      <c r="H59" s="26"/>
      <c r="I59" s="104"/>
      <c r="J59" s="105"/>
      <c r="K59" s="106"/>
      <c r="L59" s="107"/>
      <c r="M59" s="105"/>
      <c r="N59" s="106"/>
      <c r="O59" s="108"/>
      <c r="P59" s="109"/>
      <c r="Q59" s="110"/>
      <c r="R59" s="307"/>
      <c r="S59" s="47"/>
      <c r="T59" s="48"/>
      <c r="U59" s="111"/>
      <c r="V59" s="112"/>
      <c r="W59" s="113"/>
      <c r="X59" s="116"/>
      <c r="Y59" s="12"/>
      <c r="Z59" s="208"/>
      <c r="AA59" s="295"/>
      <c r="AB59" s="296"/>
      <c r="AC59" s="12"/>
      <c r="AD59" s="208"/>
      <c r="AE59" s="117"/>
      <c r="AF59" s="110"/>
      <c r="AG59" s="291"/>
    </row>
    <row r="60" spans="1:33" ht="15.75" customHeight="1">
      <c r="A60" s="302"/>
      <c r="B60" s="100"/>
      <c r="C60" s="293"/>
      <c r="D60" s="294"/>
      <c r="E60" s="101"/>
      <c r="F60" s="102"/>
      <c r="G60" s="103"/>
      <c r="H60" s="13"/>
      <c r="I60" s="104"/>
      <c r="J60" s="105"/>
      <c r="K60" s="106"/>
      <c r="L60" s="118"/>
      <c r="M60" s="105"/>
      <c r="N60" s="106"/>
      <c r="O60" s="108"/>
      <c r="P60" s="109"/>
      <c r="Q60" s="110"/>
      <c r="R60" s="307"/>
      <c r="S60" s="47"/>
      <c r="T60" s="48"/>
      <c r="U60" s="111"/>
      <c r="V60" s="112"/>
      <c r="W60" s="113"/>
      <c r="X60" s="116"/>
      <c r="Y60" s="12"/>
      <c r="Z60" s="208"/>
      <c r="AA60" s="295"/>
      <c r="AB60" s="296"/>
      <c r="AC60" s="12"/>
      <c r="AD60" s="208"/>
      <c r="AE60" s="117"/>
      <c r="AF60" s="110"/>
      <c r="AG60" s="291"/>
    </row>
    <row r="61" spans="1:33" ht="15.75" customHeight="1">
      <c r="A61" s="302"/>
      <c r="B61" s="100"/>
      <c r="C61" s="293"/>
      <c r="D61" s="294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307"/>
      <c r="S61" s="47"/>
      <c r="T61" s="48"/>
      <c r="U61" s="111"/>
      <c r="V61" s="112"/>
      <c r="W61" s="113"/>
      <c r="X61" s="116"/>
      <c r="Y61" s="12"/>
      <c r="Z61" s="208"/>
      <c r="AA61" s="295"/>
      <c r="AB61" s="296"/>
      <c r="AC61" s="12"/>
      <c r="AD61" s="208"/>
      <c r="AE61" s="117"/>
      <c r="AF61" s="110"/>
      <c r="AG61" s="291"/>
    </row>
    <row r="62" spans="1:33" ht="15.75" customHeight="1">
      <c r="A62" s="302"/>
      <c r="B62" s="100"/>
      <c r="C62" s="293"/>
      <c r="D62" s="294"/>
      <c r="E62" s="101"/>
      <c r="F62" s="102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307"/>
      <c r="S62" s="47"/>
      <c r="T62" s="48"/>
      <c r="U62" s="111"/>
      <c r="V62" s="112"/>
      <c r="W62" s="113"/>
      <c r="X62" s="116"/>
      <c r="Y62" s="12"/>
      <c r="Z62" s="208"/>
      <c r="AA62" s="295"/>
      <c r="AB62" s="296"/>
      <c r="AC62" s="12"/>
      <c r="AD62" s="208"/>
      <c r="AE62" s="117"/>
      <c r="AF62" s="110"/>
      <c r="AG62" s="291"/>
    </row>
    <row r="63" spans="1:33" ht="15.75" customHeight="1">
      <c r="A63" s="302"/>
      <c r="B63" s="100"/>
      <c r="C63" s="293"/>
      <c r="D63" s="294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07"/>
      <c r="S63" s="47"/>
      <c r="T63" s="48"/>
      <c r="U63" s="111"/>
      <c r="V63" s="112"/>
      <c r="W63" s="113"/>
      <c r="X63" s="116"/>
      <c r="Y63" s="12"/>
      <c r="Z63" s="208"/>
      <c r="AA63" s="295"/>
      <c r="AB63" s="296"/>
      <c r="AC63" s="12"/>
      <c r="AD63" s="208"/>
      <c r="AE63" s="117"/>
      <c r="AF63" s="110"/>
      <c r="AG63" s="291"/>
    </row>
    <row r="64" spans="1:33" ht="15.75" customHeight="1">
      <c r="A64" s="302"/>
      <c r="B64" s="100"/>
      <c r="C64" s="293"/>
      <c r="D64" s="294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07"/>
      <c r="S64" s="47"/>
      <c r="T64" s="48"/>
      <c r="U64" s="111"/>
      <c r="V64" s="112"/>
      <c r="W64" s="113"/>
      <c r="X64" s="127"/>
      <c r="Y64" s="12"/>
      <c r="Z64" s="208"/>
      <c r="AA64" s="295"/>
      <c r="AB64" s="296"/>
      <c r="AC64" s="12"/>
      <c r="AD64" s="208"/>
      <c r="AE64" s="117"/>
      <c r="AF64" s="110"/>
      <c r="AG64" s="291"/>
    </row>
    <row r="65" spans="1:33" ht="15.75" customHeight="1">
      <c r="A65" s="302"/>
      <c r="B65" s="100"/>
      <c r="C65" s="293"/>
      <c r="D65" s="294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07"/>
      <c r="S65" s="47"/>
      <c r="T65" s="48"/>
      <c r="U65" s="111"/>
      <c r="V65" s="112"/>
      <c r="W65" s="113"/>
      <c r="X65" s="127"/>
      <c r="Y65" s="12"/>
      <c r="Z65" s="208"/>
      <c r="AA65" s="295"/>
      <c r="AB65" s="296"/>
      <c r="AC65" s="12"/>
      <c r="AD65" s="208"/>
      <c r="AE65" s="117"/>
      <c r="AF65" s="110"/>
      <c r="AG65" s="291"/>
    </row>
    <row r="66" spans="1:33" ht="15.75" customHeight="1">
      <c r="A66" s="302"/>
      <c r="B66" s="100"/>
      <c r="C66" s="293"/>
      <c r="D66" s="294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07"/>
      <c r="S66" s="47"/>
      <c r="T66" s="48"/>
      <c r="U66" s="111"/>
      <c r="V66" s="112"/>
      <c r="W66" s="113"/>
      <c r="X66" s="127"/>
      <c r="Y66" s="12"/>
      <c r="Z66" s="208"/>
      <c r="AA66" s="295"/>
      <c r="AB66" s="296"/>
      <c r="AC66" s="12"/>
      <c r="AD66" s="208"/>
      <c r="AE66" s="117"/>
      <c r="AF66" s="110"/>
      <c r="AG66" s="291"/>
    </row>
    <row r="67" spans="1:33" ht="15.75" customHeight="1">
      <c r="A67" s="302"/>
      <c r="B67" s="100"/>
      <c r="C67" s="293"/>
      <c r="D67" s="294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07"/>
      <c r="S67" s="47"/>
      <c r="T67" s="48"/>
      <c r="U67" s="111"/>
      <c r="V67" s="112"/>
      <c r="W67" s="113"/>
      <c r="X67" s="127"/>
      <c r="Y67" s="12"/>
      <c r="Z67" s="208"/>
      <c r="AA67" s="295"/>
      <c r="AB67" s="296"/>
      <c r="AC67" s="12"/>
      <c r="AD67" s="208"/>
      <c r="AE67" s="117"/>
      <c r="AF67" s="110"/>
      <c r="AG67" s="291"/>
    </row>
    <row r="68" spans="1:33" ht="15.75" customHeight="1">
      <c r="A68" s="302"/>
      <c r="B68" s="100"/>
      <c r="C68" s="293"/>
      <c r="D68" s="294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07"/>
      <c r="S68" s="47"/>
      <c r="T68" s="48"/>
      <c r="U68" s="111"/>
      <c r="V68" s="112"/>
      <c r="W68" s="113"/>
      <c r="X68" s="127"/>
      <c r="Y68" s="12"/>
      <c r="Z68" s="208"/>
      <c r="AA68" s="295"/>
      <c r="AB68" s="296"/>
      <c r="AC68" s="12"/>
      <c r="AD68" s="208"/>
      <c r="AE68" s="117"/>
      <c r="AF68" s="110"/>
      <c r="AG68" s="291"/>
    </row>
    <row r="69" spans="1:33" ht="15.75" customHeight="1">
      <c r="A69" s="302"/>
      <c r="B69" s="100"/>
      <c r="C69" s="293"/>
      <c r="D69" s="294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07"/>
      <c r="S69" s="47"/>
      <c r="T69" s="48"/>
      <c r="U69" s="111"/>
      <c r="V69" s="112"/>
      <c r="W69" s="113"/>
      <c r="X69" s="127"/>
      <c r="Y69" s="12"/>
      <c r="Z69" s="208"/>
      <c r="AA69" s="295"/>
      <c r="AB69" s="296"/>
      <c r="AC69" s="12"/>
      <c r="AD69" s="208"/>
      <c r="AE69" s="117"/>
      <c r="AF69" s="110"/>
      <c r="AG69" s="291"/>
    </row>
    <row r="70" spans="1:33" ht="15.75" customHeight="1">
      <c r="A70" s="302"/>
      <c r="B70" s="100"/>
      <c r="C70" s="293"/>
      <c r="D70" s="294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07"/>
      <c r="S70" s="47"/>
      <c r="T70" s="48"/>
      <c r="U70" s="111"/>
      <c r="V70" s="112"/>
      <c r="W70" s="113"/>
      <c r="X70" s="127"/>
      <c r="Y70" s="12"/>
      <c r="Z70" s="208"/>
      <c r="AA70" s="295"/>
      <c r="AB70" s="296"/>
      <c r="AC70" s="12"/>
      <c r="AD70" s="208"/>
      <c r="AE70" s="117"/>
      <c r="AF70" s="110"/>
      <c r="AG70" s="291"/>
    </row>
    <row r="71" spans="1:33" ht="15.75" customHeight="1">
      <c r="A71" s="302"/>
      <c r="B71" s="163"/>
      <c r="C71" s="293"/>
      <c r="D71" s="294"/>
      <c r="E71" s="164"/>
      <c r="F71" s="128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07"/>
      <c r="S71" s="119"/>
      <c r="T71" s="120"/>
      <c r="U71" s="130"/>
      <c r="V71" s="131"/>
      <c r="W71" s="126"/>
      <c r="X71" s="127"/>
      <c r="Y71" s="12"/>
      <c r="Z71" s="208"/>
      <c r="AA71" s="295"/>
      <c r="AB71" s="296"/>
      <c r="AC71" s="12"/>
      <c r="AD71" s="208"/>
      <c r="AE71" s="165"/>
      <c r="AF71" s="125"/>
      <c r="AG71" s="291"/>
    </row>
    <row r="72" spans="1:33" ht="15.75" customHeight="1" thickBot="1">
      <c r="A72" s="303"/>
      <c r="B72" s="133" t="s">
        <v>117</v>
      </c>
      <c r="C72" s="297"/>
      <c r="D72" s="297"/>
      <c r="E72" s="134"/>
      <c r="F72" s="167"/>
      <c r="G72" s="135"/>
      <c r="H72" s="69"/>
      <c r="I72" s="136">
        <f t="shared" ref="I72:J72" si="28">AVERAGE(I56:I71)</f>
        <v>6</v>
      </c>
      <c r="J72" s="137">
        <f t="shared" si="28"/>
        <v>3600</v>
      </c>
      <c r="K72" s="138">
        <f t="shared" ref="K72" si="29">J72/I72</f>
        <v>600</v>
      </c>
      <c r="L72" s="136">
        <f t="shared" ref="L72:M72" si="30">AVERAGE(L56:L71)</f>
        <v>6</v>
      </c>
      <c r="M72" s="137">
        <f t="shared" si="30"/>
        <v>3259.6537949400631</v>
      </c>
      <c r="N72" s="138">
        <f>M72/L72</f>
        <v>543.27563249001048</v>
      </c>
      <c r="O72" s="139">
        <f>L72-I72</f>
        <v>0</v>
      </c>
      <c r="P72" s="140">
        <f>N72-K72</f>
        <v>-56.72436750998952</v>
      </c>
      <c r="Q72" s="141">
        <f>N72/K72</f>
        <v>0.90545938748335075</v>
      </c>
      <c r="R72" s="308"/>
      <c r="S72" s="142">
        <f>S56</f>
        <v>0.34547453703703701</v>
      </c>
      <c r="T72" s="143">
        <f>INDEX(T56:T71,COUNTA(T56:T71))</f>
        <v>0.35416666666666669</v>
      </c>
      <c r="U72" s="144"/>
      <c r="V72" s="166"/>
      <c r="W72" s="167"/>
      <c r="X72" s="138"/>
      <c r="Y72" s="181">
        <f>SUM(Y56:Y71)</f>
        <v>0</v>
      </c>
      <c r="Z72" s="182">
        <f>SUM(Z56:Z71)</f>
        <v>0</v>
      </c>
      <c r="AA72" s="298"/>
      <c r="AB72" s="299"/>
      <c r="AC72" s="181">
        <f>SUM(AC56:AC71)</f>
        <v>1</v>
      </c>
      <c r="AD72" s="194">
        <f>SUM(AD56:AD71)</f>
        <v>0</v>
      </c>
      <c r="AE72" s="168">
        <f>M72-J72</f>
        <v>-340.34620505993689</v>
      </c>
      <c r="AF72" s="141">
        <f>M72/J72</f>
        <v>0.90545938748335086</v>
      </c>
      <c r="AG72" s="292"/>
    </row>
    <row r="73" spans="1:33" ht="15.75" customHeight="1">
      <c r="A73" s="311" t="s">
        <v>215</v>
      </c>
      <c r="B73" s="146" t="s">
        <v>184</v>
      </c>
      <c r="C73" s="304" t="s">
        <v>209</v>
      </c>
      <c r="D73" s="305"/>
      <c r="E73" s="147">
        <v>44.3</v>
      </c>
      <c r="F73" s="97">
        <v>666</v>
      </c>
      <c r="G73" s="148">
        <f t="shared" ref="G73:G76" si="31">E73*F73</f>
        <v>29503.8</v>
      </c>
      <c r="H73" s="149"/>
      <c r="I73" s="150">
        <v>17</v>
      </c>
      <c r="J73" s="151">
        <v>2000</v>
      </c>
      <c r="K73" s="152">
        <f>J73/I73</f>
        <v>117.64705882352941</v>
      </c>
      <c r="L73" s="153">
        <v>17</v>
      </c>
      <c r="M73" s="151">
        <f>F73/V73*60</f>
        <v>1774.6854182087382</v>
      </c>
      <c r="N73" s="152">
        <f>M73/L73</f>
        <v>104.39325989463165</v>
      </c>
      <c r="O73" s="154">
        <f>L73-I73</f>
        <v>0</v>
      </c>
      <c r="P73" s="155">
        <f>N73-K73</f>
        <v>-13.253798928897751</v>
      </c>
      <c r="Q73" s="156">
        <f>N73/K73</f>
        <v>0.88734270910436908</v>
      </c>
      <c r="R73" s="306">
        <f>Q89</f>
        <v>0.886060721315449</v>
      </c>
      <c r="S73" s="157">
        <v>0.7086689814814815</v>
      </c>
      <c r="T73" s="158">
        <v>0.72430555555555554</v>
      </c>
      <c r="U73" s="159"/>
      <c r="V73" s="160">
        <v>22.516666666666616</v>
      </c>
      <c r="W73" s="158"/>
      <c r="X73" s="169"/>
      <c r="Y73" s="206"/>
      <c r="Z73" s="207"/>
      <c r="AA73" s="309"/>
      <c r="AB73" s="310"/>
      <c r="AC73" s="206">
        <v>1</v>
      </c>
      <c r="AD73" s="207"/>
      <c r="AE73" s="115">
        <f>M73-J73</f>
        <v>-225.31458179126184</v>
      </c>
      <c r="AF73" s="156">
        <f>M73/J73</f>
        <v>0.88734270910436908</v>
      </c>
      <c r="AG73" s="290">
        <f>AF89</f>
        <v>0.88606072131544911</v>
      </c>
    </row>
    <row r="74" spans="1:33" ht="15.75" customHeight="1">
      <c r="A74" s="312"/>
      <c r="B74" s="163" t="s">
        <v>184</v>
      </c>
      <c r="C74" s="293" t="s">
        <v>218</v>
      </c>
      <c r="D74" s="294"/>
      <c r="E74" s="101">
        <v>58.17</v>
      </c>
      <c r="F74" s="102">
        <v>2724</v>
      </c>
      <c r="G74" s="103">
        <f t="shared" si="31"/>
        <v>158455.08000000002</v>
      </c>
      <c r="H74" s="26"/>
      <c r="I74" s="104">
        <v>19</v>
      </c>
      <c r="J74" s="105">
        <v>1800</v>
      </c>
      <c r="K74" s="106">
        <f t="shared" ref="K74:K76" si="32">J74/I74</f>
        <v>94.736842105263165</v>
      </c>
      <c r="L74" s="107">
        <v>19</v>
      </c>
      <c r="M74" s="105">
        <f>F74/V74*60</f>
        <v>1597.3937123309968</v>
      </c>
      <c r="N74" s="106">
        <f>M74/L74</f>
        <v>84.073353280578772</v>
      </c>
      <c r="O74" s="108">
        <f>L74-I74</f>
        <v>0</v>
      </c>
      <c r="P74" s="109">
        <f>N74-K74</f>
        <v>-10.663488824684393</v>
      </c>
      <c r="Q74" s="110">
        <f>N74/K74</f>
        <v>0.88744095129499811</v>
      </c>
      <c r="R74" s="307"/>
      <c r="S74" s="47">
        <v>0.72777777777777775</v>
      </c>
      <c r="T74" s="48">
        <v>0.79883101851851857</v>
      </c>
      <c r="U74" s="111">
        <v>4.9999999999999822</v>
      </c>
      <c r="V74" s="112">
        <v>102.31666666666678</v>
      </c>
      <c r="W74" s="113"/>
      <c r="X74" s="116"/>
      <c r="Y74" s="12"/>
      <c r="Z74" s="208"/>
      <c r="AA74" s="295"/>
      <c r="AB74" s="296"/>
      <c r="AC74" s="12">
        <v>2</v>
      </c>
      <c r="AD74" s="208"/>
      <c r="AE74" s="117">
        <f>M74-J74</f>
        <v>-202.60628766900322</v>
      </c>
      <c r="AF74" s="110">
        <f>M74/J74</f>
        <v>0.88744095129499823</v>
      </c>
      <c r="AG74" s="291"/>
    </row>
    <row r="75" spans="1:33" ht="15.75" customHeight="1">
      <c r="A75" s="312"/>
      <c r="B75" s="163" t="s">
        <v>184</v>
      </c>
      <c r="C75" s="293" t="s">
        <v>210</v>
      </c>
      <c r="D75" s="294"/>
      <c r="E75" s="101">
        <v>50.67</v>
      </c>
      <c r="F75" s="102">
        <v>551</v>
      </c>
      <c r="G75" s="103">
        <f t="shared" si="31"/>
        <v>27919.170000000002</v>
      </c>
      <c r="H75" s="26"/>
      <c r="I75" s="104">
        <v>20</v>
      </c>
      <c r="J75" s="105">
        <v>2000</v>
      </c>
      <c r="K75" s="106">
        <f t="shared" si="32"/>
        <v>100</v>
      </c>
      <c r="L75" s="107">
        <v>20</v>
      </c>
      <c r="M75" s="105">
        <f>F75/V75*60</f>
        <v>1769.4915254237349</v>
      </c>
      <c r="N75" s="106">
        <f>M75/L75</f>
        <v>88.474576271186748</v>
      </c>
      <c r="O75" s="108">
        <f>L75-I75</f>
        <v>0</v>
      </c>
      <c r="P75" s="109">
        <f>N75-K75</f>
        <v>-11.525423728813252</v>
      </c>
      <c r="Q75" s="110">
        <f>N75/K75</f>
        <v>0.88474576271186745</v>
      </c>
      <c r="R75" s="307"/>
      <c r="S75" s="47">
        <v>0.80230324074074078</v>
      </c>
      <c r="T75" s="48">
        <v>0.81527777777777777</v>
      </c>
      <c r="U75" s="111">
        <v>4.9999999999999822</v>
      </c>
      <c r="V75" s="112">
        <v>18.68333333333327</v>
      </c>
      <c r="W75" s="113"/>
      <c r="X75" s="116"/>
      <c r="Y75" s="12"/>
      <c r="Z75" s="208"/>
      <c r="AA75" s="295"/>
      <c r="AB75" s="296"/>
      <c r="AC75" s="12">
        <v>1</v>
      </c>
      <c r="AD75" s="208"/>
      <c r="AE75" s="117">
        <f>M75-J75</f>
        <v>-230.50847457626514</v>
      </c>
      <c r="AF75" s="110">
        <f>M75/J75</f>
        <v>0.88474576271186745</v>
      </c>
      <c r="AG75" s="291"/>
    </row>
    <row r="76" spans="1:33" ht="15.75" customHeight="1">
      <c r="A76" s="312"/>
      <c r="B76" s="163" t="s">
        <v>184</v>
      </c>
      <c r="C76" s="293" t="s">
        <v>211</v>
      </c>
      <c r="D76" s="294"/>
      <c r="E76" s="101">
        <v>57.3</v>
      </c>
      <c r="F76" s="102">
        <v>993</v>
      </c>
      <c r="G76" s="103">
        <f t="shared" si="31"/>
        <v>56898.899999999994</v>
      </c>
      <c r="H76" s="26"/>
      <c r="I76" s="104">
        <v>21</v>
      </c>
      <c r="J76" s="105">
        <v>2000</v>
      </c>
      <c r="K76" s="106">
        <f t="shared" si="32"/>
        <v>95.238095238095241</v>
      </c>
      <c r="L76" s="107">
        <v>21</v>
      </c>
      <c r="M76" s="105">
        <f>F76/V76*60</f>
        <v>1769.7029702970333</v>
      </c>
      <c r="N76" s="106">
        <f>M76/L76</f>
        <v>84.271570014144444</v>
      </c>
      <c r="O76" s="108">
        <f>L76-I76</f>
        <v>0</v>
      </c>
      <c r="P76" s="109">
        <f>N76-K76</f>
        <v>-10.966525223950796</v>
      </c>
      <c r="Q76" s="110">
        <f>N76/K76</f>
        <v>0.88485148514851664</v>
      </c>
      <c r="R76" s="307"/>
      <c r="S76" s="47">
        <v>0.81898148148148153</v>
      </c>
      <c r="T76" s="48">
        <v>0.84236111111111112</v>
      </c>
      <c r="U76" s="111">
        <v>5.333333333333421</v>
      </c>
      <c r="V76" s="112">
        <v>33.6666666666666</v>
      </c>
      <c r="W76" s="113"/>
      <c r="X76" s="116"/>
      <c r="Y76" s="12"/>
      <c r="Z76" s="208"/>
      <c r="AA76" s="295"/>
      <c r="AB76" s="296"/>
      <c r="AC76" s="12">
        <v>1</v>
      </c>
      <c r="AD76" s="208"/>
      <c r="AE76" s="117">
        <f>M76-J76</f>
        <v>-230.29702970296671</v>
      </c>
      <c r="AF76" s="110">
        <f>M76/J76</f>
        <v>0.88485148514851664</v>
      </c>
      <c r="AG76" s="291"/>
    </row>
    <row r="77" spans="1:33" ht="15.75" customHeight="1">
      <c r="A77" s="312"/>
      <c r="B77" s="163"/>
      <c r="C77" s="293"/>
      <c r="D77" s="294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307"/>
      <c r="S77" s="47"/>
      <c r="T77" s="48"/>
      <c r="U77" s="111"/>
      <c r="V77" s="112"/>
      <c r="W77" s="113"/>
      <c r="X77" s="116"/>
      <c r="Y77" s="12"/>
      <c r="Z77" s="208"/>
      <c r="AA77" s="295"/>
      <c r="AB77" s="296"/>
      <c r="AC77" s="12"/>
      <c r="AD77" s="208"/>
      <c r="AE77" s="117"/>
      <c r="AF77" s="110"/>
      <c r="AG77" s="291"/>
    </row>
    <row r="78" spans="1:33" ht="15.75" customHeight="1">
      <c r="A78" s="312"/>
      <c r="B78" s="163"/>
      <c r="C78" s="293"/>
      <c r="D78" s="294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07"/>
      <c r="S78" s="47"/>
      <c r="T78" s="48"/>
      <c r="U78" s="111"/>
      <c r="V78" s="112"/>
      <c r="W78" s="113"/>
      <c r="X78" s="116"/>
      <c r="Y78" s="12"/>
      <c r="Z78" s="208"/>
      <c r="AA78" s="295"/>
      <c r="AB78" s="296"/>
      <c r="AC78" s="12"/>
      <c r="AD78" s="208"/>
      <c r="AE78" s="117"/>
      <c r="AF78" s="110"/>
      <c r="AG78" s="291"/>
    </row>
    <row r="79" spans="1:33" ht="15.75" customHeight="1">
      <c r="A79" s="312"/>
      <c r="B79" s="163"/>
      <c r="C79" s="293"/>
      <c r="D79" s="294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307"/>
      <c r="S79" s="119"/>
      <c r="T79" s="120"/>
      <c r="U79" s="111"/>
      <c r="V79" s="112"/>
      <c r="W79" s="120"/>
      <c r="X79" s="191"/>
      <c r="Y79" s="12"/>
      <c r="Z79" s="208"/>
      <c r="AA79" s="295"/>
      <c r="AB79" s="296"/>
      <c r="AC79" s="12"/>
      <c r="AD79" s="208"/>
      <c r="AE79" s="117"/>
      <c r="AF79" s="110"/>
      <c r="AG79" s="291"/>
    </row>
    <row r="80" spans="1:33" ht="15.75" customHeight="1">
      <c r="A80" s="312"/>
      <c r="B80" s="163"/>
      <c r="C80" s="293"/>
      <c r="D80" s="294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07"/>
      <c r="S80" s="119"/>
      <c r="T80" s="120"/>
      <c r="U80" s="111"/>
      <c r="V80" s="112"/>
      <c r="W80" s="120"/>
      <c r="X80" s="191"/>
      <c r="Y80" s="12"/>
      <c r="Z80" s="208"/>
      <c r="AA80" s="295"/>
      <c r="AB80" s="296"/>
      <c r="AC80" s="12"/>
      <c r="AD80" s="208"/>
      <c r="AE80" s="117"/>
      <c r="AF80" s="110"/>
      <c r="AG80" s="291"/>
    </row>
    <row r="81" spans="1:33" ht="15.75" customHeight="1">
      <c r="A81" s="312"/>
      <c r="B81" s="163"/>
      <c r="C81" s="293"/>
      <c r="D81" s="294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07"/>
      <c r="S81" s="119"/>
      <c r="T81" s="120"/>
      <c r="U81" s="111"/>
      <c r="V81" s="112"/>
      <c r="W81" s="120"/>
      <c r="X81" s="191"/>
      <c r="Y81" s="12"/>
      <c r="Z81" s="208"/>
      <c r="AA81" s="295"/>
      <c r="AB81" s="296"/>
      <c r="AC81" s="12"/>
      <c r="AD81" s="208"/>
      <c r="AE81" s="117"/>
      <c r="AF81" s="110"/>
      <c r="AG81" s="291"/>
    </row>
    <row r="82" spans="1:33" ht="15.75" customHeight="1">
      <c r="A82" s="312"/>
      <c r="B82" s="163"/>
      <c r="C82" s="293"/>
      <c r="D82" s="294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07"/>
      <c r="S82" s="119"/>
      <c r="T82" s="120"/>
      <c r="U82" s="111"/>
      <c r="V82" s="112"/>
      <c r="W82" s="120"/>
      <c r="X82" s="191"/>
      <c r="Y82" s="12"/>
      <c r="Z82" s="208"/>
      <c r="AA82" s="295"/>
      <c r="AB82" s="296"/>
      <c r="AC82" s="12"/>
      <c r="AD82" s="208"/>
      <c r="AE82" s="117"/>
      <c r="AF82" s="110"/>
      <c r="AG82" s="291"/>
    </row>
    <row r="83" spans="1:33" ht="15.75" customHeight="1">
      <c r="A83" s="312"/>
      <c r="B83" s="163"/>
      <c r="C83" s="293"/>
      <c r="D83" s="294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07"/>
      <c r="S83" s="119"/>
      <c r="T83" s="120"/>
      <c r="U83" s="111"/>
      <c r="V83" s="112"/>
      <c r="W83" s="120"/>
      <c r="X83" s="191"/>
      <c r="Y83" s="12"/>
      <c r="Z83" s="208"/>
      <c r="AA83" s="295"/>
      <c r="AB83" s="296"/>
      <c r="AC83" s="12"/>
      <c r="AD83" s="208"/>
      <c r="AE83" s="117"/>
      <c r="AF83" s="110"/>
      <c r="AG83" s="291"/>
    </row>
    <row r="84" spans="1:33" ht="15.75" customHeight="1">
      <c r="A84" s="312"/>
      <c r="B84" s="163"/>
      <c r="C84" s="293"/>
      <c r="D84" s="294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07"/>
      <c r="S84" s="119"/>
      <c r="T84" s="120"/>
      <c r="U84" s="111"/>
      <c r="V84" s="112"/>
      <c r="W84" s="120"/>
      <c r="X84" s="191"/>
      <c r="Y84" s="12"/>
      <c r="Z84" s="208"/>
      <c r="AA84" s="295"/>
      <c r="AB84" s="296"/>
      <c r="AC84" s="12"/>
      <c r="AD84" s="208"/>
      <c r="AE84" s="117"/>
      <c r="AF84" s="110"/>
      <c r="AG84" s="291"/>
    </row>
    <row r="85" spans="1:33" ht="15.75" customHeight="1">
      <c r="A85" s="312"/>
      <c r="B85" s="163"/>
      <c r="C85" s="293"/>
      <c r="D85" s="294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07"/>
      <c r="S85" s="119"/>
      <c r="T85" s="120"/>
      <c r="U85" s="111"/>
      <c r="V85" s="112"/>
      <c r="W85" s="120"/>
      <c r="X85" s="191"/>
      <c r="Y85" s="12"/>
      <c r="Z85" s="208"/>
      <c r="AA85" s="295"/>
      <c r="AB85" s="296"/>
      <c r="AC85" s="12"/>
      <c r="AD85" s="208"/>
      <c r="AE85" s="117"/>
      <c r="AF85" s="110"/>
      <c r="AG85" s="291"/>
    </row>
    <row r="86" spans="1:33" ht="15.75" customHeight="1">
      <c r="A86" s="312"/>
      <c r="B86" s="163"/>
      <c r="C86" s="293"/>
      <c r="D86" s="294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07"/>
      <c r="S86" s="119"/>
      <c r="T86" s="120"/>
      <c r="U86" s="111"/>
      <c r="V86" s="112"/>
      <c r="W86" s="120"/>
      <c r="X86" s="191"/>
      <c r="Y86" s="12"/>
      <c r="Z86" s="208"/>
      <c r="AA86" s="295"/>
      <c r="AB86" s="296"/>
      <c r="AC86" s="12"/>
      <c r="AD86" s="208"/>
      <c r="AE86" s="117"/>
      <c r="AF86" s="110"/>
      <c r="AG86" s="291"/>
    </row>
    <row r="87" spans="1:33" ht="15.75" customHeight="1">
      <c r="A87" s="312"/>
      <c r="B87" s="163"/>
      <c r="C87" s="293"/>
      <c r="D87" s="294"/>
      <c r="E87" s="101"/>
      <c r="F87" s="128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07"/>
      <c r="S87" s="119"/>
      <c r="T87" s="120"/>
      <c r="U87" s="111"/>
      <c r="V87" s="112"/>
      <c r="W87" s="120"/>
      <c r="X87" s="191"/>
      <c r="Y87" s="12"/>
      <c r="Z87" s="208"/>
      <c r="AA87" s="295"/>
      <c r="AB87" s="296"/>
      <c r="AC87" s="12"/>
      <c r="AD87" s="208"/>
      <c r="AE87" s="117"/>
      <c r="AF87" s="110"/>
      <c r="AG87" s="291"/>
    </row>
    <row r="88" spans="1:33" ht="15.75" customHeight="1">
      <c r="A88" s="312"/>
      <c r="B88" s="163"/>
      <c r="C88" s="293"/>
      <c r="D88" s="294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07"/>
      <c r="S88" s="119"/>
      <c r="T88" s="120"/>
      <c r="U88" s="130"/>
      <c r="V88" s="131"/>
      <c r="W88" s="126"/>
      <c r="X88" s="127"/>
      <c r="Y88" s="12"/>
      <c r="Z88" s="208"/>
      <c r="AA88" s="295"/>
      <c r="AB88" s="296"/>
      <c r="AC88" s="12"/>
      <c r="AD88" s="208"/>
      <c r="AE88" s="165"/>
      <c r="AF88" s="125"/>
      <c r="AG88" s="291"/>
    </row>
    <row r="89" spans="1:33" ht="15.75" customHeight="1" thickBot="1">
      <c r="A89" s="313"/>
      <c r="B89" s="133" t="s">
        <v>117</v>
      </c>
      <c r="C89" s="297"/>
      <c r="D89" s="297"/>
      <c r="E89" s="134"/>
      <c r="F89" s="167"/>
      <c r="G89" s="135"/>
      <c r="H89" s="69"/>
      <c r="I89" s="136">
        <f t="shared" ref="I89:J89" si="33">AVERAGE(I73:I88)</f>
        <v>19.25</v>
      </c>
      <c r="J89" s="137">
        <f t="shared" si="33"/>
        <v>1950</v>
      </c>
      <c r="K89" s="138">
        <f t="shared" ref="K89" si="34">J89/I89</f>
        <v>101.2987012987013</v>
      </c>
      <c r="L89" s="136">
        <f t="shared" ref="L89:M89" si="35">AVERAGE(L73:L88)</f>
        <v>19.25</v>
      </c>
      <c r="M89" s="137">
        <f t="shared" si="35"/>
        <v>1727.8184065651258</v>
      </c>
      <c r="N89" s="138">
        <f>M89/L89</f>
        <v>89.756800341045491</v>
      </c>
      <c r="O89" s="139">
        <f>L89-I89</f>
        <v>0</v>
      </c>
      <c r="P89" s="140">
        <f>N89-K89</f>
        <v>-11.541900957655812</v>
      </c>
      <c r="Q89" s="141">
        <f>N89/K89</f>
        <v>0.886060721315449</v>
      </c>
      <c r="R89" s="308"/>
      <c r="S89" s="142">
        <f>S73</f>
        <v>0.7086689814814815</v>
      </c>
      <c r="T89" s="143">
        <f>INDEX(T73:T88,COUNTA(T73:T88))</f>
        <v>0.84236111111111112</v>
      </c>
      <c r="U89" s="144"/>
      <c r="V89" s="166"/>
      <c r="W89" s="167"/>
      <c r="X89" s="138"/>
      <c r="Y89" s="181">
        <f t="shared" ref="Y89:Z89" si="36">SUM(Y73:Y88)</f>
        <v>0</v>
      </c>
      <c r="Z89" s="182">
        <f t="shared" si="36"/>
        <v>0</v>
      </c>
      <c r="AA89" s="298"/>
      <c r="AB89" s="299"/>
      <c r="AC89" s="181">
        <f t="shared" ref="AC89:AD89" si="37">SUM(AC73:AC88)</f>
        <v>5</v>
      </c>
      <c r="AD89" s="182">
        <f t="shared" si="37"/>
        <v>0</v>
      </c>
      <c r="AE89" s="168">
        <f>M89-J89</f>
        <v>-222.18159343487423</v>
      </c>
      <c r="AF89" s="141">
        <f>M89/J89</f>
        <v>0.88606072131544911</v>
      </c>
      <c r="AG89" s="292"/>
    </row>
    <row r="90" spans="1:33" ht="15.75" customHeight="1">
      <c r="A90" s="300" t="s">
        <v>208</v>
      </c>
      <c r="B90" s="146" t="s">
        <v>184</v>
      </c>
      <c r="C90" s="304" t="s">
        <v>212</v>
      </c>
      <c r="D90" s="305"/>
      <c r="E90" s="147">
        <v>56.79</v>
      </c>
      <c r="F90" s="159">
        <v>1609</v>
      </c>
      <c r="G90" s="148">
        <f t="shared" ref="G90:G93" si="38">E90*F90</f>
        <v>91375.11</v>
      </c>
      <c r="H90" s="149"/>
      <c r="I90" s="150">
        <v>23</v>
      </c>
      <c r="J90" s="151">
        <v>2000</v>
      </c>
      <c r="K90" s="152">
        <f>J90/I90</f>
        <v>86.956521739130437</v>
      </c>
      <c r="L90" s="153">
        <v>23</v>
      </c>
      <c r="M90" s="151">
        <f>F90/V90*60</f>
        <v>1771.9180177424307</v>
      </c>
      <c r="N90" s="152">
        <f>M90/L90</f>
        <v>77.039913814888294</v>
      </c>
      <c r="O90" s="154">
        <f>L90-I90</f>
        <v>0</v>
      </c>
      <c r="P90" s="155">
        <f>N90-K90</f>
        <v>-9.9166079242421432</v>
      </c>
      <c r="Q90" s="156">
        <f>N90/K90</f>
        <v>0.88595900887121537</v>
      </c>
      <c r="R90" s="306">
        <f>Q106</f>
        <v>0.88567560221892783</v>
      </c>
      <c r="S90" s="157">
        <v>0.70833333333333337</v>
      </c>
      <c r="T90" s="158">
        <v>0.74616898148148147</v>
      </c>
      <c r="U90" s="159"/>
      <c r="V90" s="160">
        <v>54.48333333333327</v>
      </c>
      <c r="W90" s="97"/>
      <c r="X90" s="98"/>
      <c r="Y90" s="206"/>
      <c r="Z90" s="207"/>
      <c r="AA90" s="309"/>
      <c r="AB90" s="310"/>
      <c r="AC90" s="206">
        <v>1</v>
      </c>
      <c r="AD90" s="207"/>
      <c r="AE90" s="115">
        <f>M90-J90</f>
        <v>-228.08198225756928</v>
      </c>
      <c r="AF90" s="156">
        <f>M90/J90</f>
        <v>0.88595900887121537</v>
      </c>
      <c r="AG90" s="389">
        <f>AF106</f>
        <v>0.88567560221892783</v>
      </c>
    </row>
    <row r="91" spans="1:33" ht="15.75" customHeight="1">
      <c r="A91" s="301"/>
      <c r="B91" s="163" t="s">
        <v>184</v>
      </c>
      <c r="C91" s="293" t="s">
        <v>213</v>
      </c>
      <c r="D91" s="294"/>
      <c r="E91" s="101">
        <v>56.87</v>
      </c>
      <c r="F91" s="111">
        <v>1169</v>
      </c>
      <c r="G91" s="103">
        <f t="shared" si="38"/>
        <v>66481.03</v>
      </c>
      <c r="H91" s="26"/>
      <c r="I91" s="104">
        <v>23</v>
      </c>
      <c r="J91" s="105">
        <v>2000</v>
      </c>
      <c r="K91" s="106">
        <f t="shared" ref="K91:K93" si="39">J91/I91</f>
        <v>86.956521739130437</v>
      </c>
      <c r="L91" s="107">
        <v>23</v>
      </c>
      <c r="M91" s="105">
        <f>F91/V91*60</f>
        <v>1772.7042965459118</v>
      </c>
      <c r="N91" s="106">
        <f>M91/L91</f>
        <v>77.074099849822247</v>
      </c>
      <c r="O91" s="108">
        <f>L91-I91</f>
        <v>0</v>
      </c>
      <c r="P91" s="109">
        <f>N91-K91</f>
        <v>-9.8824218893081905</v>
      </c>
      <c r="Q91" s="110">
        <f>N91/K91</f>
        <v>0.88635214827295583</v>
      </c>
      <c r="R91" s="307"/>
      <c r="S91" s="47">
        <v>0.74960648148148146</v>
      </c>
      <c r="T91" s="48">
        <v>0.77708333333333335</v>
      </c>
      <c r="U91" s="111">
        <v>4.9499999999999744</v>
      </c>
      <c r="V91" s="112">
        <v>39.56666666666672</v>
      </c>
      <c r="W91" s="113"/>
      <c r="X91" s="116"/>
      <c r="Y91" s="12"/>
      <c r="Z91" s="208"/>
      <c r="AA91" s="295"/>
      <c r="AB91" s="296"/>
      <c r="AC91" s="12">
        <v>1</v>
      </c>
      <c r="AD91" s="208"/>
      <c r="AE91" s="117">
        <f>M91-J91</f>
        <v>-227.2957034540882</v>
      </c>
      <c r="AF91" s="110">
        <f>M91/J91</f>
        <v>0.88635214827295594</v>
      </c>
      <c r="AG91" s="377"/>
    </row>
    <row r="92" spans="1:33" ht="15.75" customHeight="1">
      <c r="A92" s="301"/>
      <c r="B92" s="163" t="s">
        <v>184</v>
      </c>
      <c r="C92" s="293" t="s">
        <v>214</v>
      </c>
      <c r="D92" s="294"/>
      <c r="E92" s="101">
        <v>47.6</v>
      </c>
      <c r="F92" s="111">
        <v>1407</v>
      </c>
      <c r="G92" s="103">
        <f t="shared" si="38"/>
        <v>66973.2</v>
      </c>
      <c r="H92" s="26"/>
      <c r="I92" s="104">
        <v>23</v>
      </c>
      <c r="J92" s="105">
        <v>2000</v>
      </c>
      <c r="K92" s="106">
        <f t="shared" si="39"/>
        <v>86.956521739130437</v>
      </c>
      <c r="L92" s="107">
        <v>23</v>
      </c>
      <c r="M92" s="105">
        <f>F92/V92*60</f>
        <v>1768.5754189944134</v>
      </c>
      <c r="N92" s="106">
        <f>M92/L92</f>
        <v>76.894583434539712</v>
      </c>
      <c r="O92" s="108">
        <f>L92-I92</f>
        <v>0</v>
      </c>
      <c r="P92" s="109">
        <f>N92-K92</f>
        <v>-10.061938304590726</v>
      </c>
      <c r="Q92" s="110">
        <f>N92/K92</f>
        <v>0.8842877094972067</v>
      </c>
      <c r="R92" s="307"/>
      <c r="S92" s="47">
        <v>0.78074074074074074</v>
      </c>
      <c r="T92" s="48">
        <v>0.81388888888888888</v>
      </c>
      <c r="U92" s="111">
        <v>5.2666666666666373</v>
      </c>
      <c r="V92" s="112">
        <v>47.733333333333334</v>
      </c>
      <c r="W92" s="113"/>
      <c r="X92" s="116"/>
      <c r="Y92" s="12"/>
      <c r="Z92" s="208"/>
      <c r="AA92" s="295"/>
      <c r="AB92" s="296"/>
      <c r="AC92" s="12">
        <v>1</v>
      </c>
      <c r="AD92" s="208"/>
      <c r="AE92" s="117">
        <f>M92-J92</f>
        <v>-231.42458100558656</v>
      </c>
      <c r="AF92" s="110">
        <f>M92/J92</f>
        <v>0.8842877094972067</v>
      </c>
      <c r="AG92" s="377"/>
    </row>
    <row r="93" spans="1:33" ht="15.75" customHeight="1">
      <c r="A93" s="301"/>
      <c r="B93" s="163" t="s">
        <v>184</v>
      </c>
      <c r="C93" s="293" t="s">
        <v>216</v>
      </c>
      <c r="D93" s="294"/>
      <c r="E93" s="101">
        <v>54.09</v>
      </c>
      <c r="F93" s="111">
        <v>2168</v>
      </c>
      <c r="G93" s="103">
        <f t="shared" si="38"/>
        <v>117267.12000000001</v>
      </c>
      <c r="H93" s="26"/>
      <c r="I93" s="104">
        <v>19</v>
      </c>
      <c r="J93" s="105">
        <v>2000</v>
      </c>
      <c r="K93" s="106">
        <f t="shared" si="39"/>
        <v>105.26315789473684</v>
      </c>
      <c r="L93" s="107">
        <v>19</v>
      </c>
      <c r="M93" s="105">
        <f>F93/V93*60</f>
        <v>1772.2070844686659</v>
      </c>
      <c r="N93" s="106">
        <f>M93/L93</f>
        <v>93.27405707729821</v>
      </c>
      <c r="O93" s="108">
        <f>L93-I93</f>
        <v>0</v>
      </c>
      <c r="P93" s="109">
        <f>N93-K93</f>
        <v>-11.989100817438626</v>
      </c>
      <c r="Q93" s="110">
        <f>N93/K93</f>
        <v>0.88610354223433307</v>
      </c>
      <c r="R93" s="307"/>
      <c r="S93" s="47">
        <v>0.81736111111111109</v>
      </c>
      <c r="T93" s="48">
        <v>0.86833333333333329</v>
      </c>
      <c r="U93" s="111">
        <v>4.9999999999999822</v>
      </c>
      <c r="V93" s="112">
        <v>73.399999999999963</v>
      </c>
      <c r="W93" s="113"/>
      <c r="X93" s="116"/>
      <c r="Y93" s="12"/>
      <c r="Z93" s="208"/>
      <c r="AA93" s="295"/>
      <c r="AB93" s="296"/>
      <c r="AC93" s="12">
        <v>1</v>
      </c>
      <c r="AD93" s="208"/>
      <c r="AE93" s="117">
        <f>M93-J93</f>
        <v>-227.79291553133407</v>
      </c>
      <c r="AF93" s="110">
        <f>M93/J93</f>
        <v>0.88610354223433296</v>
      </c>
      <c r="AG93" s="377"/>
    </row>
    <row r="94" spans="1:33" ht="15.75" customHeight="1">
      <c r="A94" s="302"/>
      <c r="B94" s="163"/>
      <c r="C94" s="293"/>
      <c r="D94" s="294"/>
      <c r="E94" s="101"/>
      <c r="F94" s="111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307"/>
      <c r="S94" s="47"/>
      <c r="T94" s="48"/>
      <c r="U94" s="111"/>
      <c r="V94" s="112"/>
      <c r="W94" s="113"/>
      <c r="X94" s="116"/>
      <c r="Y94" s="12"/>
      <c r="Z94" s="208"/>
      <c r="AA94" s="295"/>
      <c r="AB94" s="296"/>
      <c r="AC94" s="12"/>
      <c r="AD94" s="208"/>
      <c r="AE94" s="117"/>
      <c r="AF94" s="110"/>
      <c r="AG94" s="377"/>
    </row>
    <row r="95" spans="1:33" ht="15.75" customHeight="1">
      <c r="A95" s="302"/>
      <c r="B95" s="163"/>
      <c r="C95" s="293"/>
      <c r="D95" s="294"/>
      <c r="E95" s="101"/>
      <c r="F95" s="111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07"/>
      <c r="S95" s="47"/>
      <c r="T95" s="48"/>
      <c r="U95" s="111"/>
      <c r="V95" s="112"/>
      <c r="W95" s="113"/>
      <c r="X95" s="116"/>
      <c r="Y95" s="12"/>
      <c r="Z95" s="208"/>
      <c r="AA95" s="295"/>
      <c r="AB95" s="296"/>
      <c r="AC95" s="12"/>
      <c r="AD95" s="208"/>
      <c r="AE95" s="117"/>
      <c r="AF95" s="110"/>
      <c r="AG95" s="377"/>
    </row>
    <row r="96" spans="1:33" ht="15.75" customHeight="1">
      <c r="A96" s="302"/>
      <c r="B96" s="163"/>
      <c r="C96" s="293"/>
      <c r="D96" s="294"/>
      <c r="E96" s="101"/>
      <c r="F96" s="111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307"/>
      <c r="S96" s="47"/>
      <c r="T96" s="48"/>
      <c r="U96" s="111"/>
      <c r="V96" s="112"/>
      <c r="W96" s="113"/>
      <c r="X96" s="116"/>
      <c r="Y96" s="12"/>
      <c r="Z96" s="208"/>
      <c r="AA96" s="295"/>
      <c r="AB96" s="296"/>
      <c r="AC96" s="12"/>
      <c r="AD96" s="208"/>
      <c r="AE96" s="117"/>
      <c r="AF96" s="110"/>
      <c r="AG96" s="377"/>
    </row>
    <row r="97" spans="1:33" ht="15.75" customHeight="1">
      <c r="A97" s="302"/>
      <c r="B97" s="163"/>
      <c r="C97" s="293"/>
      <c r="D97" s="294"/>
      <c r="E97" s="101"/>
      <c r="F97" s="111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07"/>
      <c r="S97" s="47"/>
      <c r="T97" s="48"/>
      <c r="U97" s="111"/>
      <c r="V97" s="112"/>
      <c r="W97" s="113"/>
      <c r="X97" s="116"/>
      <c r="Y97" s="12"/>
      <c r="Z97" s="208"/>
      <c r="AA97" s="295"/>
      <c r="AB97" s="296"/>
      <c r="AC97" s="12"/>
      <c r="AD97" s="208"/>
      <c r="AE97" s="117"/>
      <c r="AF97" s="110"/>
      <c r="AG97" s="377"/>
    </row>
    <row r="98" spans="1:33" ht="15.75" customHeight="1">
      <c r="A98" s="302"/>
      <c r="B98" s="163"/>
      <c r="C98" s="293"/>
      <c r="D98" s="294"/>
      <c r="E98" s="101"/>
      <c r="F98" s="111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07"/>
      <c r="S98" s="47"/>
      <c r="T98" s="48"/>
      <c r="U98" s="111"/>
      <c r="V98" s="112"/>
      <c r="W98" s="113"/>
      <c r="X98" s="116"/>
      <c r="Y98" s="12"/>
      <c r="Z98" s="208"/>
      <c r="AA98" s="295"/>
      <c r="AB98" s="296"/>
      <c r="AC98" s="12"/>
      <c r="AD98" s="208"/>
      <c r="AE98" s="117"/>
      <c r="AF98" s="110"/>
      <c r="AG98" s="377"/>
    </row>
    <row r="99" spans="1:33" ht="15.75" customHeight="1">
      <c r="A99" s="302"/>
      <c r="B99" s="163"/>
      <c r="C99" s="293"/>
      <c r="D99" s="294"/>
      <c r="E99" s="101"/>
      <c r="F99" s="111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07"/>
      <c r="S99" s="47"/>
      <c r="T99" s="48"/>
      <c r="U99" s="111"/>
      <c r="V99" s="112"/>
      <c r="W99" s="113"/>
      <c r="X99" s="116"/>
      <c r="Y99" s="12"/>
      <c r="Z99" s="208"/>
      <c r="AA99" s="295"/>
      <c r="AB99" s="296"/>
      <c r="AC99" s="12"/>
      <c r="AD99" s="208"/>
      <c r="AE99" s="117"/>
      <c r="AF99" s="110"/>
      <c r="AG99" s="377"/>
    </row>
    <row r="100" spans="1:33" ht="15.75" customHeight="1">
      <c r="A100" s="302"/>
      <c r="B100" s="163"/>
      <c r="C100" s="293"/>
      <c r="D100" s="294"/>
      <c r="E100" s="101"/>
      <c r="F100" s="111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07"/>
      <c r="S100" s="47"/>
      <c r="T100" s="48"/>
      <c r="U100" s="111"/>
      <c r="V100" s="112"/>
      <c r="W100" s="113"/>
      <c r="X100" s="116"/>
      <c r="Y100" s="12"/>
      <c r="Z100" s="208"/>
      <c r="AA100" s="295"/>
      <c r="AB100" s="296"/>
      <c r="AC100" s="12"/>
      <c r="AD100" s="208"/>
      <c r="AE100" s="117"/>
      <c r="AF100" s="110"/>
      <c r="AG100" s="377"/>
    </row>
    <row r="101" spans="1:33" ht="15.75" customHeight="1">
      <c r="A101" s="302"/>
      <c r="B101" s="163"/>
      <c r="C101" s="293"/>
      <c r="D101" s="294"/>
      <c r="E101" s="101"/>
      <c r="F101" s="111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07"/>
      <c r="S101" s="47"/>
      <c r="T101" s="48"/>
      <c r="U101" s="111"/>
      <c r="V101" s="112"/>
      <c r="W101" s="113"/>
      <c r="X101" s="116"/>
      <c r="Y101" s="12"/>
      <c r="Z101" s="208"/>
      <c r="AA101" s="295"/>
      <c r="AB101" s="296"/>
      <c r="AC101" s="12"/>
      <c r="AD101" s="208"/>
      <c r="AE101" s="117"/>
      <c r="AF101" s="110"/>
      <c r="AG101" s="377"/>
    </row>
    <row r="102" spans="1:33" ht="15.75" customHeight="1">
      <c r="A102" s="302"/>
      <c r="B102" s="163"/>
      <c r="C102" s="293"/>
      <c r="D102" s="294"/>
      <c r="E102" s="101"/>
      <c r="F102" s="111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07"/>
      <c r="S102" s="47"/>
      <c r="T102" s="48"/>
      <c r="U102" s="111"/>
      <c r="V102" s="112"/>
      <c r="W102" s="113"/>
      <c r="X102" s="116"/>
      <c r="Y102" s="12"/>
      <c r="Z102" s="208"/>
      <c r="AA102" s="295"/>
      <c r="AB102" s="296"/>
      <c r="AC102" s="12"/>
      <c r="AD102" s="208"/>
      <c r="AE102" s="117"/>
      <c r="AF102" s="110"/>
      <c r="AG102" s="377"/>
    </row>
    <row r="103" spans="1:33" ht="15.75" customHeight="1">
      <c r="A103" s="302"/>
      <c r="B103" s="163"/>
      <c r="C103" s="293"/>
      <c r="D103" s="294"/>
      <c r="E103" s="101"/>
      <c r="F103" s="111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07"/>
      <c r="S103" s="47"/>
      <c r="T103" s="48"/>
      <c r="U103" s="111"/>
      <c r="V103" s="112"/>
      <c r="W103" s="185"/>
      <c r="X103" s="186"/>
      <c r="Y103" s="12"/>
      <c r="Z103" s="208"/>
      <c r="AA103" s="295"/>
      <c r="AB103" s="296"/>
      <c r="AC103" s="12"/>
      <c r="AD103" s="208"/>
      <c r="AE103" s="117"/>
      <c r="AF103" s="110"/>
      <c r="AG103" s="377"/>
    </row>
    <row r="104" spans="1:33" ht="15.75" customHeight="1">
      <c r="A104" s="302"/>
      <c r="B104" s="163"/>
      <c r="C104" s="293"/>
      <c r="D104" s="294"/>
      <c r="E104" s="101"/>
      <c r="F104" s="111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07"/>
      <c r="S104" s="47"/>
      <c r="T104" s="48"/>
      <c r="U104" s="111"/>
      <c r="V104" s="112"/>
      <c r="W104" s="187"/>
      <c r="X104" s="188"/>
      <c r="Y104" s="12"/>
      <c r="Z104" s="208"/>
      <c r="AA104" s="295"/>
      <c r="AB104" s="296"/>
      <c r="AC104" s="12"/>
      <c r="AD104" s="208"/>
      <c r="AE104" s="117"/>
      <c r="AF104" s="110"/>
      <c r="AG104" s="377"/>
    </row>
    <row r="105" spans="1:33" ht="15.75" customHeight="1">
      <c r="A105" s="302"/>
      <c r="B105" s="100"/>
      <c r="C105" s="293"/>
      <c r="D105" s="294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07"/>
      <c r="S105" s="47"/>
      <c r="T105" s="48"/>
      <c r="U105" s="130"/>
      <c r="V105" s="112"/>
      <c r="W105" s="187"/>
      <c r="X105" s="188"/>
      <c r="Y105" s="12"/>
      <c r="Z105" s="208"/>
      <c r="AA105" s="295"/>
      <c r="AB105" s="296"/>
      <c r="AC105" s="12"/>
      <c r="AD105" s="208"/>
      <c r="AE105" s="117"/>
      <c r="AF105" s="110"/>
      <c r="AG105" s="377"/>
    </row>
    <row r="106" spans="1:33" ht="15.75" customHeight="1" thickBot="1">
      <c r="A106" s="303"/>
      <c r="B106" s="133" t="s">
        <v>117</v>
      </c>
      <c r="C106" s="297"/>
      <c r="D106" s="297"/>
      <c r="E106" s="134"/>
      <c r="F106" s="167"/>
      <c r="G106" s="135"/>
      <c r="H106" s="69"/>
      <c r="I106" s="136">
        <f t="shared" ref="I106:J106" si="40">AVERAGE(I90:I105)</f>
        <v>22</v>
      </c>
      <c r="J106" s="137">
        <f t="shared" si="40"/>
        <v>2000</v>
      </c>
      <c r="K106" s="138">
        <f t="shared" ref="K106" si="41">J106/I106</f>
        <v>90.909090909090907</v>
      </c>
      <c r="L106" s="136">
        <f t="shared" ref="L106:M106" si="42">AVERAGE(L90:L105)</f>
        <v>22</v>
      </c>
      <c r="M106" s="137">
        <f t="shared" si="42"/>
        <v>1771.3512044378556</v>
      </c>
      <c r="N106" s="138">
        <f>M106/L106</f>
        <v>80.515963838084346</v>
      </c>
      <c r="O106" s="139">
        <f>L106-I106</f>
        <v>0</v>
      </c>
      <c r="P106" s="140">
        <f>N106-K106</f>
        <v>-10.39312707100656</v>
      </c>
      <c r="Q106" s="141">
        <f>N106/K106</f>
        <v>0.88567560221892783</v>
      </c>
      <c r="R106" s="308"/>
      <c r="S106" s="142">
        <f>S90</f>
        <v>0.70833333333333337</v>
      </c>
      <c r="T106" s="143">
        <f>INDEX(T90:T105,COUNTA(T90:T105))</f>
        <v>0.86833333333333329</v>
      </c>
      <c r="U106" s="144"/>
      <c r="V106" s="166"/>
      <c r="W106" s="189"/>
      <c r="X106" s="190"/>
      <c r="Y106" s="181">
        <f t="shared" ref="Y106:Z106" si="43">SUM(Y90:Y105)</f>
        <v>0</v>
      </c>
      <c r="Z106" s="182">
        <f t="shared" si="43"/>
        <v>0</v>
      </c>
      <c r="AA106" s="298"/>
      <c r="AB106" s="299"/>
      <c r="AC106" s="181">
        <f t="shared" ref="AC106:AD106" si="44">SUM(AC90:AC105)</f>
        <v>4</v>
      </c>
      <c r="AD106" s="182">
        <f t="shared" si="44"/>
        <v>0</v>
      </c>
      <c r="AE106" s="168">
        <f>M106-J106</f>
        <v>-228.64879556214441</v>
      </c>
      <c r="AF106" s="141">
        <f>M106/J106</f>
        <v>0.88567560221892783</v>
      </c>
      <c r="AG106" s="378"/>
    </row>
    <row r="108" spans="1:33">
      <c r="AA108" s="289" t="s">
        <v>161</v>
      </c>
      <c r="AB108" s="289"/>
    </row>
    <row r="109" spans="1:33">
      <c r="AA109" s="289" t="s">
        <v>162</v>
      </c>
      <c r="AB109" s="289"/>
    </row>
    <row r="110" spans="1:33">
      <c r="AA110" s="289" t="s">
        <v>163</v>
      </c>
      <c r="AB110" s="289"/>
    </row>
    <row r="111" spans="1:33">
      <c r="AA111" s="289" t="s">
        <v>164</v>
      </c>
      <c r="AB111" s="289"/>
    </row>
    <row r="112" spans="1:33">
      <c r="AA112" s="289" t="s">
        <v>165</v>
      </c>
      <c r="AB112" s="289"/>
    </row>
    <row r="113" spans="27:28">
      <c r="AA113" s="289" t="s">
        <v>166</v>
      </c>
      <c r="AB113" s="289"/>
    </row>
    <row r="114" spans="27:28">
      <c r="AA114" s="289" t="s">
        <v>167</v>
      </c>
      <c r="AB114" s="289"/>
    </row>
    <row r="115" spans="27:28">
      <c r="AA115" s="289" t="s">
        <v>168</v>
      </c>
      <c r="AB115" s="289"/>
    </row>
    <row r="116" spans="27:28">
      <c r="AA116" s="289" t="s">
        <v>169</v>
      </c>
      <c r="AB116" s="289"/>
    </row>
    <row r="117" spans="27:28">
      <c r="AA117" s="289" t="s">
        <v>170</v>
      </c>
      <c r="AB117" s="289"/>
    </row>
    <row r="118" spans="27:28">
      <c r="AA118" s="289" t="s">
        <v>171</v>
      </c>
      <c r="AB118" s="289"/>
    </row>
    <row r="119" spans="27:28">
      <c r="AA119" s="289" t="s">
        <v>172</v>
      </c>
      <c r="AB119" s="289"/>
    </row>
    <row r="120" spans="27:28">
      <c r="AA120" s="289" t="s">
        <v>173</v>
      </c>
      <c r="AB120" s="289"/>
    </row>
  </sheetData>
  <mergeCells count="269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3:AB93"/>
    <mergeCell ref="C94:D94"/>
    <mergeCell ref="AA94:AB94"/>
    <mergeCell ref="C95:D95"/>
    <mergeCell ref="AA95:AB95"/>
    <mergeCell ref="C96:D96"/>
    <mergeCell ref="AA96:AB96"/>
    <mergeCell ref="A90:A106"/>
    <mergeCell ref="C90:D90"/>
    <mergeCell ref="R90:R106"/>
    <mergeCell ref="AA90:AB90"/>
    <mergeCell ref="C100:D100"/>
    <mergeCell ref="AA100:AB100"/>
    <mergeCell ref="C101:D101"/>
    <mergeCell ref="AA101:AB101"/>
    <mergeCell ref="C102:D102"/>
    <mergeCell ref="AA102:AB102"/>
    <mergeCell ref="C97:D97"/>
    <mergeCell ref="AA97:AB97"/>
    <mergeCell ref="C98:D98"/>
    <mergeCell ref="AA98:AB98"/>
    <mergeCell ref="C99:D99"/>
    <mergeCell ref="AA99:AB99"/>
    <mergeCell ref="C106:D106"/>
    <mergeCell ref="AA106:AB106"/>
    <mergeCell ref="AA108:AB108"/>
    <mergeCell ref="AA109:AB109"/>
    <mergeCell ref="AA110:AB110"/>
    <mergeCell ref="AA111:AB111"/>
    <mergeCell ref="C103:D103"/>
    <mergeCell ref="AA103:AB103"/>
    <mergeCell ref="C104:D104"/>
    <mergeCell ref="AA104:AB104"/>
    <mergeCell ref="C105:D105"/>
    <mergeCell ref="AA105:AB105"/>
    <mergeCell ref="AA118:AB118"/>
    <mergeCell ref="AA119:AB119"/>
    <mergeCell ref="AA120:AB120"/>
    <mergeCell ref="AA112:AB112"/>
    <mergeCell ref="AA113:AB113"/>
    <mergeCell ref="AA114:AB114"/>
    <mergeCell ref="AA115:AB115"/>
    <mergeCell ref="AA116:AB116"/>
    <mergeCell ref="AA117:AB117"/>
  </mergeCells>
  <phoneticPr fontId="5" type="noConversion"/>
  <conditionalFormatting sqref="O5:O106">
    <cfRule type="cellIs" dxfId="32" priority="2" operator="greaterThan">
      <formula>0</formula>
    </cfRule>
  </conditionalFormatting>
  <conditionalFormatting sqref="P5:P106 AE5:AE106">
    <cfRule type="cellIs" dxfId="31" priority="5" operator="lessThan">
      <formula>0</formula>
    </cfRule>
  </conditionalFormatting>
  <conditionalFormatting sqref="Q5:Q106 AF5:AF106">
    <cfRule type="cellIs" dxfId="30" priority="3" operator="greaterThan">
      <formula>1</formula>
    </cfRule>
    <cfRule type="cellIs" dxfId="29" priority="4" operator="lessThan">
      <formula>0.8</formula>
    </cfRule>
  </conditionalFormatting>
  <conditionalFormatting sqref="AG5 R5:R106 AG39:AG57 AG73:AG90">
    <cfRule type="cellIs" dxfId="28" priority="6" operator="lessThan">
      <formula>0.8</formula>
    </cfRule>
  </conditionalFormatting>
  <conditionalFormatting sqref="AG22">
    <cfRule type="cellIs" dxfId="27" priority="9" operator="lessThan">
      <formula>0.8</formula>
    </cfRule>
  </conditionalFormatting>
  <conditionalFormatting sqref="AG37">
    <cfRule type="cellIs" dxfId="26" priority="8" operator="lessThan">
      <formula>0.8</formula>
    </cfRule>
  </conditionalFormatting>
  <conditionalFormatting sqref="AG63:AG71">
    <cfRule type="cellIs" dxfId="25" priority="7" operator="lessThan">
      <formula>0.8</formula>
    </cfRule>
  </conditionalFormatting>
  <conditionalFormatting sqref="AG105">
    <cfRule type="cellIs" dxfId="24" priority="1" operator="lessThan">
      <formula>0.8</formula>
    </cfRule>
  </conditionalFormatting>
  <dataValidations count="1">
    <dataValidation type="list" allowBlank="1" showInputMessage="1" showErrorMessage="1" sqref="AA5:AB106" xr:uid="{555F5058-A67F-4651-8A8C-77EF83FB215B}">
      <formula1>$AA$108:$AA$120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9F076-8E89-4031-AFE7-A86A47A201F3}">
  <sheetPr>
    <tabColor theme="8" tint="0.59999389629810485"/>
  </sheetPr>
  <dimension ref="B1:AR42"/>
  <sheetViews>
    <sheetView zoomScale="70" zoomScaleNormal="70" workbookViewId="0">
      <selection activeCell="T18" sqref="T18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6" t="s">
        <v>0</v>
      </c>
      <c r="C1" s="276"/>
      <c r="D1" s="276"/>
      <c r="E1" s="276"/>
      <c r="F1" s="276"/>
      <c r="G1" s="276"/>
      <c r="H1" s="276"/>
      <c r="I1" s="276"/>
      <c r="J1" s="276"/>
      <c r="K1" s="1"/>
      <c r="L1" s="1"/>
      <c r="M1" s="1"/>
      <c r="N1" s="1"/>
      <c r="O1" s="1"/>
      <c r="P1" s="1"/>
    </row>
    <row r="2" spans="2:34" ht="27.75" customHeight="1">
      <c r="B2" s="277"/>
      <c r="C2" s="277"/>
      <c r="D2" s="277"/>
      <c r="E2" s="277"/>
      <c r="F2" s="277"/>
      <c r="G2" s="277"/>
      <c r="H2" s="277"/>
      <c r="I2" s="277"/>
      <c r="J2" s="277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8" t="s">
        <v>221</v>
      </c>
      <c r="D3" s="279"/>
      <c r="E3" s="3" t="s">
        <v>2</v>
      </c>
      <c r="F3" s="280">
        <f>'0101(18度C)'!D1+'0101(4度C)'!D1</f>
        <v>149358</v>
      </c>
      <c r="G3" s="281"/>
      <c r="H3" s="3" t="s">
        <v>3</v>
      </c>
      <c r="I3" s="282">
        <f>'0101(18度C)'!F1+'0101(4度C)'!F1</f>
        <v>4613445.45</v>
      </c>
      <c r="J3" s="283"/>
      <c r="K3" s="4"/>
      <c r="L3" s="5"/>
      <c r="M3" s="1"/>
      <c r="N3" s="1"/>
      <c r="O3" s="1"/>
      <c r="P3" s="1"/>
    </row>
    <row r="4" spans="2:34" ht="28.5" customHeight="1">
      <c r="B4" s="284" t="s">
        <v>4</v>
      </c>
      <c r="C4" s="264" t="s">
        <v>5</v>
      </c>
      <c r="D4" s="265"/>
      <c r="E4" s="287" t="s">
        <v>6</v>
      </c>
      <c r="F4" s="288"/>
      <c r="G4" s="287" t="s">
        <v>7</v>
      </c>
      <c r="H4" s="288"/>
      <c r="I4" s="287" t="s">
        <v>8</v>
      </c>
      <c r="J4" s="288"/>
      <c r="K4" s="260" t="s">
        <v>9</v>
      </c>
      <c r="L4" s="261"/>
      <c r="M4" s="260" t="s">
        <v>10</v>
      </c>
      <c r="N4" s="261"/>
      <c r="O4" s="262" t="s">
        <v>11</v>
      </c>
      <c r="P4" s="263"/>
      <c r="Q4" s="263" t="s">
        <v>12</v>
      </c>
      <c r="R4" s="263"/>
    </row>
    <row r="5" spans="2:34" ht="28.5" customHeight="1">
      <c r="B5" s="285"/>
      <c r="C5" s="264" t="s">
        <v>13</v>
      </c>
      <c r="D5" s="265"/>
      <c r="E5" s="266" t="s">
        <v>14</v>
      </c>
      <c r="F5" s="267"/>
      <c r="G5" s="268" t="s">
        <v>15</v>
      </c>
      <c r="H5" s="269"/>
      <c r="I5" s="270" t="s">
        <v>16</v>
      </c>
      <c r="J5" s="271"/>
      <c r="K5" s="272" t="s">
        <v>17</v>
      </c>
      <c r="L5" s="273"/>
      <c r="M5" s="274" t="s">
        <v>18</v>
      </c>
      <c r="N5" s="275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5"/>
      <c r="C6" s="264" t="s">
        <v>22</v>
      </c>
      <c r="D6" s="265"/>
      <c r="E6" s="256">
        <f>AVERAGE(D14:O14,D32:X32)</f>
        <v>498.63598631146959</v>
      </c>
      <c r="F6" s="257" t="e">
        <f>AVERAGE(#REF!,D14:K14)</f>
        <v>#REF!</v>
      </c>
      <c r="G6" s="258">
        <f>AVERAGE(D14:K14)</f>
        <v>196.36551995194625</v>
      </c>
      <c r="H6" s="259"/>
      <c r="I6" s="258">
        <f>AVERAGE(L14:O14)</f>
        <v>96.103896103896105</v>
      </c>
      <c r="J6" s="259"/>
      <c r="K6" s="258">
        <f>AVERAGE(D32:O32)</f>
        <v>703.4</v>
      </c>
      <c r="L6" s="259"/>
      <c r="M6" s="258">
        <f>AVERAGE(P32:X32)</f>
        <v>757.15527506549176</v>
      </c>
      <c r="N6" s="259"/>
      <c r="O6" s="390">
        <f>'0101(4度C)'!Y2</f>
        <v>0</v>
      </c>
      <c r="P6" s="392">
        <f>'0101(4度C)'!Z2</f>
        <v>0</v>
      </c>
      <c r="Q6" s="391">
        <f>'0101(4度C)'!AC2</f>
        <v>36</v>
      </c>
      <c r="R6" s="392">
        <f>'0101(4度C)'!AD2</f>
        <v>0</v>
      </c>
    </row>
    <row r="7" spans="2:34" ht="28.5" customHeight="1">
      <c r="B7" s="285"/>
      <c r="C7" s="250" t="s">
        <v>23</v>
      </c>
      <c r="D7" s="251"/>
      <c r="E7" s="252">
        <f>AVERAGE(D15:O15,D33:X33)</f>
        <v>440.86929778174641</v>
      </c>
      <c r="F7" s="253" t="e">
        <f>AVERAGE(#REF!,D15:K15)</f>
        <v>#REF!</v>
      </c>
      <c r="G7" s="254">
        <f>AVERAGE(D15:K15)</f>
        <v>176.52442109866328</v>
      </c>
      <c r="H7" s="255"/>
      <c r="I7" s="254">
        <f>AVERAGE(L15:O15)</f>
        <v>85.119940918846197</v>
      </c>
      <c r="J7" s="255"/>
      <c r="K7" s="254">
        <f>AVERAGE(D33:O33)</f>
        <v>619.52617111270433</v>
      </c>
      <c r="L7" s="255"/>
      <c r="M7" s="254">
        <f>AVERAGE(P33:X33)</f>
        <v>668.85704387903195</v>
      </c>
      <c r="N7" s="255"/>
      <c r="O7" s="390"/>
      <c r="P7" s="392"/>
      <c r="Q7" s="391"/>
      <c r="R7" s="392"/>
    </row>
    <row r="8" spans="2:34" ht="28.5" customHeight="1">
      <c r="B8" s="286"/>
      <c r="C8" s="250" t="s">
        <v>24</v>
      </c>
      <c r="D8" s="251"/>
      <c r="E8" s="248">
        <f>AVERAGE(D16:O16,D34:X34)</f>
        <v>0.88534512144685173</v>
      </c>
      <c r="F8" s="249" t="e">
        <f>AVERAGE(D16:K16,#REF!)</f>
        <v>#REF!</v>
      </c>
      <c r="G8" s="238">
        <f>AVERAGE(D16:K16)</f>
        <v>0.89276177539043111</v>
      </c>
      <c r="H8" s="239"/>
      <c r="I8" s="238">
        <f>AVERAGE(L16:O16)</f>
        <v>0.88569666672537573</v>
      </c>
      <c r="J8" s="239"/>
      <c r="K8" s="238">
        <f>AVERAGE(D34:O34)</f>
        <v>0.88137757105102066</v>
      </c>
      <c r="L8" s="239"/>
      <c r="M8" s="238">
        <f>AVERAGE(P34:X34)</f>
        <v>0.88175539978769391</v>
      </c>
      <c r="N8" s="239"/>
      <c r="O8" s="390"/>
      <c r="P8" s="392"/>
      <c r="Q8" s="391"/>
      <c r="R8" s="392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36" t="s">
        <v>26</v>
      </c>
      <c r="C11" s="237"/>
      <c r="D11" s="240" t="s">
        <v>27</v>
      </c>
      <c r="E11" s="241"/>
      <c r="F11" s="241"/>
      <c r="G11" s="241"/>
      <c r="H11" s="241"/>
      <c r="I11" s="241"/>
      <c r="J11" s="241"/>
      <c r="K11" s="241"/>
      <c r="L11" s="242" t="s">
        <v>28</v>
      </c>
      <c r="M11" s="243"/>
      <c r="N11" s="243"/>
      <c r="O11" s="244"/>
    </row>
    <row r="12" spans="2:34" ht="17.25" customHeight="1">
      <c r="B12" s="230" t="s">
        <v>29</v>
      </c>
      <c r="C12" s="231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1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Z13" s="25"/>
      <c r="AA13" s="25"/>
      <c r="AB13" s="25"/>
      <c r="AC13" s="25"/>
      <c r="AD13" s="25"/>
      <c r="AE13" s="25"/>
    </row>
    <row r="14" spans="2:34" ht="40.15" customHeight="1">
      <c r="B14" s="233" t="s">
        <v>40</v>
      </c>
      <c r="C14" s="26" t="s">
        <v>41</v>
      </c>
      <c r="D14" s="27">
        <v>92.307692307692307</v>
      </c>
      <c r="E14" s="28">
        <v>97.391304347826093</v>
      </c>
      <c r="F14" s="28">
        <v>101.21951219512195</v>
      </c>
      <c r="G14" s="28">
        <v>90.909090909090907</v>
      </c>
      <c r="H14" s="28" t="s">
        <v>42</v>
      </c>
      <c r="I14" s="28">
        <v>600</v>
      </c>
      <c r="J14" s="28" t="s">
        <v>42</v>
      </c>
      <c r="K14" s="29" t="s">
        <v>42</v>
      </c>
      <c r="L14" s="27" t="s">
        <v>42</v>
      </c>
      <c r="M14" s="30">
        <v>101.2987012987013</v>
      </c>
      <c r="N14" s="28">
        <v>90.909090909090907</v>
      </c>
      <c r="O14" s="31" t="s">
        <v>42</v>
      </c>
      <c r="Z14" s="32"/>
      <c r="AA14" s="32"/>
      <c r="AB14" s="32"/>
      <c r="AC14" s="32"/>
      <c r="AD14" s="25"/>
      <c r="AE14" s="25"/>
    </row>
    <row r="15" spans="2:34" ht="39.6" customHeight="1">
      <c r="B15" s="233"/>
      <c r="C15" s="33" t="s">
        <v>43</v>
      </c>
      <c r="D15" s="34">
        <v>82.885059513235021</v>
      </c>
      <c r="E15" s="35">
        <v>86.517005626892882</v>
      </c>
      <c r="F15" s="35">
        <v>89.726776819143069</v>
      </c>
      <c r="G15" s="35">
        <v>80.563970604751802</v>
      </c>
      <c r="H15" s="35" t="s">
        <v>42</v>
      </c>
      <c r="I15" s="35">
        <v>542.92929292929364</v>
      </c>
      <c r="J15" s="35" t="s">
        <v>42</v>
      </c>
      <c r="K15" s="36" t="s">
        <v>42</v>
      </c>
      <c r="L15" s="34" t="s">
        <v>42</v>
      </c>
      <c r="M15" s="37">
        <v>89.740211449789228</v>
      </c>
      <c r="N15" s="35">
        <v>80.499670387903151</v>
      </c>
      <c r="O15" s="38" t="s">
        <v>42</v>
      </c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33"/>
      <c r="C16" s="41" t="s">
        <v>44</v>
      </c>
      <c r="D16" s="42">
        <f t="shared" ref="D16:I16" si="0">D15/D14</f>
        <v>0.89792147806004607</v>
      </c>
      <c r="E16" s="43">
        <f t="shared" si="0"/>
        <v>0.88834425420470364</v>
      </c>
      <c r="F16" s="43">
        <f t="shared" si="0"/>
        <v>0.88645731315297971</v>
      </c>
      <c r="G16" s="43">
        <f t="shared" si="0"/>
        <v>0.88620367665226984</v>
      </c>
      <c r="H16" s="43" t="s">
        <v>42</v>
      </c>
      <c r="I16" s="43">
        <f t="shared" si="0"/>
        <v>0.90488215488215606</v>
      </c>
      <c r="J16" s="43" t="s">
        <v>42</v>
      </c>
      <c r="K16" s="44" t="s">
        <v>42</v>
      </c>
      <c r="L16" s="42" t="s">
        <v>42</v>
      </c>
      <c r="M16" s="45">
        <f t="shared" ref="M16:N16" si="1">M15/M14</f>
        <v>0.88589695918381672</v>
      </c>
      <c r="N16" s="43">
        <f t="shared" si="1"/>
        <v>0.88549637426693473</v>
      </c>
      <c r="O16" s="46" t="s">
        <v>42</v>
      </c>
      <c r="Z16" s="32"/>
      <c r="AA16" s="32"/>
      <c r="AB16" s="32"/>
      <c r="AC16" s="32"/>
      <c r="AD16" s="32"/>
      <c r="AE16" s="32"/>
    </row>
    <row r="17" spans="2:44" ht="17.25" customHeight="1">
      <c r="B17" s="232" t="s">
        <v>45</v>
      </c>
      <c r="C17" s="13" t="s">
        <v>46</v>
      </c>
      <c r="D17" s="47">
        <v>0.25</v>
      </c>
      <c r="E17" s="48">
        <v>0.29166666666666669</v>
      </c>
      <c r="F17" s="48">
        <v>0.29181712962962963</v>
      </c>
      <c r="G17" s="48">
        <v>0.29174768518518518</v>
      </c>
      <c r="H17" s="48" t="s">
        <v>42</v>
      </c>
      <c r="I17" s="48">
        <v>0.31402777777777779</v>
      </c>
      <c r="J17" s="48" t="s">
        <v>42</v>
      </c>
      <c r="K17" s="48" t="s">
        <v>42</v>
      </c>
      <c r="L17" s="47" t="s">
        <v>42</v>
      </c>
      <c r="M17" s="49">
        <v>0.70837962962962964</v>
      </c>
      <c r="N17" s="48">
        <v>0.70833333333333337</v>
      </c>
      <c r="O17" s="50" t="s">
        <v>42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7">
        <v>0.37528935185185186</v>
      </c>
      <c r="E18" s="48">
        <v>0.61253472222222227</v>
      </c>
      <c r="F18" s="48">
        <v>0.57847222222222228</v>
      </c>
      <c r="G18" s="48">
        <v>0.63680555555555551</v>
      </c>
      <c r="H18" s="48" t="s">
        <v>42</v>
      </c>
      <c r="I18" s="48">
        <v>0.32777777777777778</v>
      </c>
      <c r="J18" s="48" t="s">
        <v>42</v>
      </c>
      <c r="K18" s="48" t="s">
        <v>42</v>
      </c>
      <c r="L18" s="47" t="s">
        <v>42</v>
      </c>
      <c r="M18" s="49">
        <v>0.83783564814814815</v>
      </c>
      <c r="N18" s="48">
        <v>0.86120370370370369</v>
      </c>
      <c r="O18" s="50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4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9"/>
      <c r="R19" s="9"/>
      <c r="S19" s="9"/>
      <c r="T19" s="9"/>
      <c r="U19" s="9"/>
      <c r="V19" s="9"/>
      <c r="W19" s="9"/>
      <c r="X19" s="9"/>
      <c r="Y19" s="9"/>
      <c r="Z19" s="192"/>
      <c r="AA19" s="192"/>
      <c r="AB19" s="192"/>
      <c r="AC19" s="192"/>
      <c r="AD19" s="192"/>
      <c r="AE19" s="192"/>
      <c r="AF19" s="192"/>
      <c r="AG19" s="192"/>
      <c r="AH19" s="192"/>
      <c r="AI19" s="192"/>
      <c r="AJ19" s="192"/>
      <c r="AK19" s="192"/>
      <c r="AL19" s="192"/>
      <c r="AM19" s="192"/>
      <c r="AN19" s="192"/>
      <c r="AO19" s="25"/>
      <c r="AP19" s="25"/>
      <c r="AQ19" s="25"/>
      <c r="AR19" s="25"/>
    </row>
    <row r="20" spans="2:44" ht="17.25" customHeight="1">
      <c r="B20" s="235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9"/>
      <c r="R20" s="9"/>
      <c r="S20" s="9"/>
      <c r="T20" s="9"/>
      <c r="U20" s="9"/>
      <c r="V20" s="9"/>
      <c r="W20" s="9"/>
      <c r="X20" s="9"/>
      <c r="Y20" s="9"/>
      <c r="Z20" s="192"/>
      <c r="AA20" s="192"/>
      <c r="AB20" s="192"/>
      <c r="AC20" s="192"/>
      <c r="AD20" s="192"/>
      <c r="AE20" s="192"/>
      <c r="AF20" s="192"/>
      <c r="AG20" s="192"/>
      <c r="AH20" s="192"/>
      <c r="AI20" s="192"/>
      <c r="AJ20" s="192"/>
      <c r="AK20" s="192"/>
      <c r="AL20" s="192"/>
      <c r="AM20" s="192"/>
      <c r="AN20" s="192"/>
      <c r="AO20" s="25"/>
      <c r="AP20" s="25"/>
      <c r="AQ20" s="25"/>
      <c r="AR20" s="25"/>
    </row>
    <row r="21" spans="2:44" ht="17.25" customHeight="1">
      <c r="B21" s="234" t="s">
        <v>51</v>
      </c>
      <c r="C21" s="51" t="s">
        <v>49</v>
      </c>
      <c r="D21" s="54">
        <v>1</v>
      </c>
      <c r="E21" s="52">
        <v>7</v>
      </c>
      <c r="F21" s="52">
        <v>9</v>
      </c>
      <c r="G21" s="52">
        <v>9</v>
      </c>
      <c r="H21" s="52"/>
      <c r="I21" s="52">
        <v>1</v>
      </c>
      <c r="J21" s="52"/>
      <c r="K21" s="53"/>
      <c r="L21" s="54"/>
      <c r="M21" s="55">
        <v>5</v>
      </c>
      <c r="N21" s="52">
        <v>4</v>
      </c>
      <c r="O21" s="56"/>
      <c r="Q21" s="9"/>
      <c r="R21" s="9"/>
      <c r="S21" s="9"/>
      <c r="T21" s="9"/>
      <c r="U21" s="9"/>
      <c r="V21" s="9"/>
      <c r="W21" s="9"/>
      <c r="X21" s="9"/>
      <c r="Y21" s="9"/>
      <c r="Z21" s="192"/>
      <c r="AA21" s="192"/>
      <c r="AB21" s="192"/>
      <c r="AC21" s="192"/>
      <c r="AD21" s="192"/>
      <c r="AE21" s="192"/>
      <c r="AF21" s="192"/>
      <c r="AG21" s="192"/>
      <c r="AH21" s="192"/>
      <c r="AI21" s="192"/>
      <c r="AJ21" s="192"/>
      <c r="AK21" s="192"/>
      <c r="AL21" s="192"/>
      <c r="AM21" s="192"/>
      <c r="AN21" s="192"/>
      <c r="AO21" s="25"/>
      <c r="AP21" s="25"/>
      <c r="AQ21" s="25"/>
      <c r="AR21" s="25"/>
    </row>
    <row r="22" spans="2:44" ht="17.25" customHeight="1">
      <c r="B22" s="235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U22" s="9"/>
      <c r="V22" s="9"/>
      <c r="W22" s="9"/>
      <c r="X22" s="9"/>
      <c r="Y22" s="9"/>
      <c r="Z22" s="192"/>
      <c r="AA22" s="192"/>
      <c r="AB22" s="192"/>
      <c r="AC22" s="192"/>
      <c r="AD22" s="192"/>
      <c r="AE22" s="192"/>
      <c r="AF22" s="192"/>
      <c r="AG22" s="192"/>
      <c r="AH22" s="192"/>
      <c r="AI22" s="192"/>
      <c r="AJ22" s="192"/>
      <c r="AK22" s="192"/>
      <c r="AL22" s="192"/>
      <c r="AM22" s="192"/>
      <c r="AN22" s="192"/>
      <c r="AO22" s="25"/>
      <c r="AP22" s="25"/>
      <c r="AQ22" s="25"/>
      <c r="AR22" s="25"/>
    </row>
    <row r="23" spans="2:44" ht="17.25" customHeight="1">
      <c r="B23" s="230" t="s">
        <v>53</v>
      </c>
      <c r="C23" s="231"/>
      <c r="D23" s="57">
        <v>13</v>
      </c>
      <c r="E23" s="58">
        <v>23</v>
      </c>
      <c r="F23" s="58">
        <v>20.5</v>
      </c>
      <c r="G23" s="58">
        <v>22</v>
      </c>
      <c r="H23" s="58" t="s">
        <v>42</v>
      </c>
      <c r="I23" s="58">
        <v>6</v>
      </c>
      <c r="J23" s="58" t="s">
        <v>42</v>
      </c>
      <c r="K23" s="59" t="s">
        <v>42</v>
      </c>
      <c r="L23" s="57" t="s">
        <v>42</v>
      </c>
      <c r="M23" s="60">
        <v>19.25</v>
      </c>
      <c r="N23" s="58">
        <v>22</v>
      </c>
      <c r="O23" s="61" t="s">
        <v>42</v>
      </c>
      <c r="W23" s="192"/>
    </row>
    <row r="24" spans="2:44" ht="17.25" customHeight="1">
      <c r="B24" s="220" t="s">
        <v>54</v>
      </c>
      <c r="C24" s="221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20" t="s">
        <v>59</v>
      </c>
      <c r="C25" s="221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22" t="s">
        <v>60</v>
      </c>
      <c r="C26" s="223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36" t="s">
        <v>26</v>
      </c>
      <c r="C29" s="237"/>
      <c r="D29" s="224" t="s">
        <v>64</v>
      </c>
      <c r="E29" s="225"/>
      <c r="F29" s="225"/>
      <c r="G29" s="225"/>
      <c r="H29" s="225"/>
      <c r="I29" s="225"/>
      <c r="J29" s="225"/>
      <c r="K29" s="225"/>
      <c r="L29" s="225"/>
      <c r="M29" s="225"/>
      <c r="N29" s="225"/>
      <c r="O29" s="226"/>
      <c r="P29" s="227" t="s">
        <v>65</v>
      </c>
      <c r="Q29" s="228"/>
      <c r="R29" s="228"/>
      <c r="S29" s="228"/>
      <c r="T29" s="228"/>
      <c r="U29" s="228"/>
      <c r="V29" s="228"/>
      <c r="W29" s="228"/>
      <c r="X29" s="229"/>
    </row>
    <row r="30" spans="2:44" ht="17.25" customHeight="1">
      <c r="B30" s="230" t="s">
        <v>29</v>
      </c>
      <c r="C30" s="231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30"/>
      <c r="C31" s="231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33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248.66666666666669</v>
      </c>
      <c r="H32" s="28">
        <v>433.33333333333331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1150</v>
      </c>
      <c r="O32" s="28">
        <v>860</v>
      </c>
      <c r="P32" s="27">
        <v>252.63157894736841</v>
      </c>
      <c r="Q32" s="28" t="s">
        <v>42</v>
      </c>
      <c r="R32" s="28" t="s">
        <v>42</v>
      </c>
      <c r="S32" s="28" t="s">
        <v>42</v>
      </c>
      <c r="T32" s="28">
        <v>715.38461538461547</v>
      </c>
      <c r="U32" s="28" t="s">
        <v>42</v>
      </c>
      <c r="V32" s="28">
        <v>825</v>
      </c>
      <c r="W32" s="28">
        <v>969.23076923076928</v>
      </c>
      <c r="X32" s="31">
        <v>1023.5294117647059</v>
      </c>
    </row>
    <row r="33" spans="2:24" ht="39.6" customHeight="1">
      <c r="B33" s="233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217.15569124258556</v>
      </c>
      <c r="H33" s="35">
        <v>386.10287427072808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728.70141280429971</v>
      </c>
      <c r="N33" s="35">
        <v>1001.8881990110109</v>
      </c>
      <c r="O33" s="35">
        <v>763.78267823489762</v>
      </c>
      <c r="P33" s="34">
        <v>219.29981622836146</v>
      </c>
      <c r="Q33" s="35" t="s">
        <v>42</v>
      </c>
      <c r="R33" s="35" t="s">
        <v>42</v>
      </c>
      <c r="S33" s="35" t="s">
        <v>42</v>
      </c>
      <c r="T33" s="35">
        <v>635.3258600436443</v>
      </c>
      <c r="U33" s="35" t="s">
        <v>42</v>
      </c>
      <c r="V33" s="35">
        <v>736.54763427365856</v>
      </c>
      <c r="W33" s="35">
        <v>859.2347671967558</v>
      </c>
      <c r="X33" s="38">
        <v>893.87714165273985</v>
      </c>
    </row>
    <row r="34" spans="2:24" ht="40.15" customHeight="1">
      <c r="B34" s="233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0.87328025968868184</v>
      </c>
      <c r="H34" s="43">
        <f>H33/H32</f>
        <v>0.89100663293244942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0.88327443976278752</v>
      </c>
      <c r="N34" s="43">
        <f>N33/N32</f>
        <v>0.87120712957479207</v>
      </c>
      <c r="O34" s="43">
        <f>O33/O32</f>
        <v>0.88811939329639256</v>
      </c>
      <c r="P34" s="42">
        <f>P33/P32</f>
        <v>0.86806177257059747</v>
      </c>
      <c r="Q34" s="43" t="s">
        <v>42</v>
      </c>
      <c r="R34" s="43" t="s">
        <v>42</v>
      </c>
      <c r="S34" s="43" t="s">
        <v>42</v>
      </c>
      <c r="T34" s="43">
        <f>T33/T32</f>
        <v>0.88808991188896502</v>
      </c>
      <c r="U34" s="43" t="s">
        <v>42</v>
      </c>
      <c r="V34" s="43">
        <f>V33/V32</f>
        <v>0.89278501124079823</v>
      </c>
      <c r="W34" s="43">
        <f>W33/W32</f>
        <v>0.88651206139347816</v>
      </c>
      <c r="X34" s="46">
        <f>X33/X32</f>
        <v>0.87332824184463087</v>
      </c>
    </row>
    <row r="35" spans="2:24" ht="17.25" customHeight="1">
      <c r="B35" s="232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0.33137731481481481</v>
      </c>
      <c r="H35" s="48">
        <v>0.25017361111111114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0.25</v>
      </c>
      <c r="N35" s="48">
        <v>0.25024305555555554</v>
      </c>
      <c r="O35" s="48">
        <v>0.29166666666666669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>
        <v>0.70834490740740741</v>
      </c>
      <c r="U35" s="48" t="s">
        <v>42</v>
      </c>
      <c r="V35" s="48">
        <v>0.70863425925925927</v>
      </c>
      <c r="W35" s="48">
        <v>0.708587962962963</v>
      </c>
      <c r="X35" s="50">
        <v>0.70851851851851855</v>
      </c>
    </row>
    <row r="36" spans="2:24" ht="17.25" customHeight="1">
      <c r="B36" s="230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0.55069444444444449</v>
      </c>
      <c r="H36" s="48">
        <v>0.2961111111111111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0.46487268518518521</v>
      </c>
      <c r="N36" s="48">
        <v>0.47291666666666665</v>
      </c>
      <c r="O36" s="48">
        <v>0.43291666666666667</v>
      </c>
      <c r="P36" s="47">
        <v>0.81319444444444444</v>
      </c>
      <c r="Q36" s="48" t="s">
        <v>42</v>
      </c>
      <c r="R36" s="48" t="s">
        <v>42</v>
      </c>
      <c r="S36" s="48" t="s">
        <v>42</v>
      </c>
      <c r="T36" s="48">
        <v>0.86111111111111116</v>
      </c>
      <c r="U36" s="48" t="s">
        <v>42</v>
      </c>
      <c r="V36" s="48">
        <v>0.87175925925925923</v>
      </c>
      <c r="W36" s="48">
        <v>0.96875</v>
      </c>
      <c r="X36" s="50">
        <v>0.96527777777777779</v>
      </c>
    </row>
    <row r="37" spans="2:24" ht="17.25" customHeight="1">
      <c r="B37" s="230" t="s">
        <v>53</v>
      </c>
      <c r="C37" s="231"/>
      <c r="D37" s="58" t="s">
        <v>42</v>
      </c>
      <c r="E37" s="58" t="s">
        <v>42</v>
      </c>
      <c r="F37" s="58" t="s">
        <v>42</v>
      </c>
      <c r="G37" s="58">
        <v>12.5</v>
      </c>
      <c r="H37" s="58">
        <v>6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4</v>
      </c>
      <c r="N37" s="58">
        <v>3</v>
      </c>
      <c r="O37" s="58">
        <v>3.75</v>
      </c>
      <c r="P37" s="57">
        <v>14.25</v>
      </c>
      <c r="Q37" s="58" t="s">
        <v>42</v>
      </c>
      <c r="R37" s="58" t="s">
        <v>42</v>
      </c>
      <c r="S37" s="58" t="s">
        <v>42</v>
      </c>
      <c r="T37" s="58">
        <v>4.333333333333333</v>
      </c>
      <c r="U37" s="48" t="s">
        <v>42</v>
      </c>
      <c r="V37" s="58">
        <v>4</v>
      </c>
      <c r="W37" s="58">
        <v>3.25</v>
      </c>
      <c r="X37" s="61">
        <v>3.4</v>
      </c>
    </row>
    <row r="38" spans="2:24" ht="17.25" customHeight="1">
      <c r="B38" s="220" t="s">
        <v>54</v>
      </c>
      <c r="C38" s="221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20" t="s">
        <v>59</v>
      </c>
      <c r="C39" s="221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22" t="s">
        <v>60</v>
      </c>
      <c r="C40" s="223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979F0-76A0-448D-9A5C-8A8335C43523}">
  <sheetPr>
    <tabColor theme="8" tint="0.59999389629810485"/>
    <pageSetUpPr fitToPage="1"/>
  </sheetPr>
  <dimension ref="A1:AC188"/>
  <sheetViews>
    <sheetView zoomScale="85" zoomScaleNormal="85" workbookViewId="0">
      <pane ySplit="4" topLeftCell="A5" activePane="bottomLeft" state="frozen"/>
      <selection activeCell="R22" sqref="P22:X38"/>
      <selection pane="bottomLeft" activeCell="Y20" sqref="Y20:Z20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SUM(F5:F174)</f>
        <v>100364</v>
      </c>
      <c r="E1" s="88" t="s">
        <v>3</v>
      </c>
      <c r="F1" s="89">
        <f>SUM(G5:G174)</f>
        <v>2012923.0600000003</v>
      </c>
      <c r="G1" s="90" t="s">
        <v>84</v>
      </c>
      <c r="H1" s="91">
        <f>L21+L38+L55+L72+L89+L106+L123+L140+L157+L174</f>
        <v>58.483333333333334</v>
      </c>
      <c r="I1" s="345" t="s">
        <v>85</v>
      </c>
      <c r="J1" s="341"/>
      <c r="K1" s="361"/>
      <c r="L1" s="365" t="s">
        <v>86</v>
      </c>
      <c r="M1" s="366"/>
      <c r="N1" s="367"/>
      <c r="O1" s="341" t="s">
        <v>87</v>
      </c>
      <c r="P1" s="341"/>
      <c r="Q1" s="341"/>
      <c r="R1" s="342"/>
      <c r="S1" s="345" t="s">
        <v>88</v>
      </c>
      <c r="T1" s="341"/>
      <c r="U1" s="341"/>
      <c r="V1" s="341"/>
      <c r="W1" s="341"/>
      <c r="X1" s="342"/>
      <c r="Y1" s="345" t="s">
        <v>89</v>
      </c>
      <c r="Z1" s="342"/>
      <c r="AA1" s="345" t="s">
        <v>90</v>
      </c>
      <c r="AB1" s="347"/>
      <c r="AC1" s="348"/>
    </row>
    <row r="2" spans="1:29" ht="26.25" customHeight="1" thickBot="1">
      <c r="A2" s="354">
        <v>46023</v>
      </c>
      <c r="B2" s="355"/>
      <c r="C2" s="92" t="s">
        <v>40</v>
      </c>
      <c r="D2" s="93">
        <f>AVERAGE(N21,N38,N55,N72,N89,N106,N123,N140,N157,N174)</f>
        <v>644.1916074958682</v>
      </c>
      <c r="E2" s="93" t="s">
        <v>91</v>
      </c>
      <c r="F2" s="94">
        <f>F1/D1</f>
        <v>20.056225937587186</v>
      </c>
      <c r="G2" s="95" t="s">
        <v>92</v>
      </c>
      <c r="H2" s="96">
        <f>COUNT(H5:H174)</f>
        <v>2</v>
      </c>
      <c r="I2" s="362"/>
      <c r="J2" s="363"/>
      <c r="K2" s="364"/>
      <c r="L2" s="368"/>
      <c r="M2" s="343"/>
      <c r="N2" s="369"/>
      <c r="O2" s="343"/>
      <c r="P2" s="343"/>
      <c r="Q2" s="343"/>
      <c r="R2" s="344"/>
      <c r="S2" s="346"/>
      <c r="T2" s="343"/>
      <c r="U2" s="343"/>
      <c r="V2" s="343"/>
      <c r="W2" s="343"/>
      <c r="X2" s="344"/>
      <c r="Y2" s="362"/>
      <c r="Z2" s="393"/>
      <c r="AA2" s="349"/>
      <c r="AB2" s="350"/>
      <c r="AC2" s="351"/>
    </row>
    <row r="3" spans="1:29" ht="23.25" customHeight="1">
      <c r="A3" s="356" t="s">
        <v>93</v>
      </c>
      <c r="B3" s="358" t="s">
        <v>94</v>
      </c>
      <c r="C3" s="315" t="s">
        <v>95</v>
      </c>
      <c r="D3" s="315"/>
      <c r="E3" s="337" t="s">
        <v>96</v>
      </c>
      <c r="F3" s="315" t="s">
        <v>97</v>
      </c>
      <c r="G3" s="337" t="s">
        <v>98</v>
      </c>
      <c r="H3" s="339" t="s">
        <v>99</v>
      </c>
      <c r="I3" s="329" t="s">
        <v>100</v>
      </c>
      <c r="J3" s="325" t="s">
        <v>101</v>
      </c>
      <c r="K3" s="327" t="s">
        <v>40</v>
      </c>
      <c r="L3" s="352" t="s">
        <v>100</v>
      </c>
      <c r="M3" s="325" t="s">
        <v>101</v>
      </c>
      <c r="N3" s="327" t="s">
        <v>40</v>
      </c>
      <c r="O3" s="329" t="s">
        <v>100</v>
      </c>
      <c r="P3" s="331" t="s">
        <v>40</v>
      </c>
      <c r="Q3" s="333" t="s">
        <v>102</v>
      </c>
      <c r="R3" s="335" t="s">
        <v>103</v>
      </c>
      <c r="S3" s="314" t="s">
        <v>104</v>
      </c>
      <c r="T3" s="315"/>
      <c r="U3" s="316" t="s">
        <v>105</v>
      </c>
      <c r="V3" s="316" t="s">
        <v>106</v>
      </c>
      <c r="W3" s="315" t="s">
        <v>107</v>
      </c>
      <c r="X3" s="318"/>
      <c r="Y3" s="394" t="s">
        <v>108</v>
      </c>
      <c r="Z3" s="395"/>
      <c r="AA3" s="323" t="s">
        <v>101</v>
      </c>
      <c r="AB3" s="370" t="s">
        <v>102</v>
      </c>
      <c r="AC3" s="372" t="s">
        <v>109</v>
      </c>
    </row>
    <row r="4" spans="1:29" ht="17.25" customHeight="1" thickBot="1">
      <c r="A4" s="357"/>
      <c r="B4" s="359"/>
      <c r="C4" s="360"/>
      <c r="D4" s="360"/>
      <c r="E4" s="338"/>
      <c r="F4" s="360"/>
      <c r="G4" s="338"/>
      <c r="H4" s="340"/>
      <c r="I4" s="330"/>
      <c r="J4" s="326"/>
      <c r="K4" s="328"/>
      <c r="L4" s="353"/>
      <c r="M4" s="326"/>
      <c r="N4" s="328"/>
      <c r="O4" s="330"/>
      <c r="P4" s="332"/>
      <c r="Q4" s="334"/>
      <c r="R4" s="336"/>
      <c r="S4" s="68" t="s">
        <v>110</v>
      </c>
      <c r="T4" s="99" t="s">
        <v>111</v>
      </c>
      <c r="U4" s="317"/>
      <c r="V4" s="317"/>
      <c r="W4" s="99" t="s">
        <v>112</v>
      </c>
      <c r="X4" s="69" t="s">
        <v>113</v>
      </c>
      <c r="Y4" s="396"/>
      <c r="Z4" s="397"/>
      <c r="AA4" s="324"/>
      <c r="AB4" s="371"/>
      <c r="AC4" s="373"/>
    </row>
    <row r="5" spans="1:29" ht="15.75" customHeight="1">
      <c r="A5" s="311" t="s">
        <v>118</v>
      </c>
      <c r="B5" s="100" t="s">
        <v>114</v>
      </c>
      <c r="C5" s="304" t="s">
        <v>125</v>
      </c>
      <c r="D5" s="305"/>
      <c r="E5" s="101">
        <v>19.7</v>
      </c>
      <c r="F5" s="102">
        <v>707</v>
      </c>
      <c r="G5" s="103">
        <f t="shared" ref="G5:G10" si="0">E5*F5</f>
        <v>13927.9</v>
      </c>
      <c r="H5" s="26"/>
      <c r="I5" s="104">
        <v>6</v>
      </c>
      <c r="J5" s="105">
        <v>2500</v>
      </c>
      <c r="K5" s="106">
        <f t="shared" ref="K5:K10" si="1">J5/I5</f>
        <v>416.66666666666669</v>
      </c>
      <c r="L5" s="107">
        <v>6</v>
      </c>
      <c r="M5" s="105">
        <f t="shared" ref="M5:M10" si="2">F5/V5*60</f>
        <v>2254.3844109831698</v>
      </c>
      <c r="N5" s="106">
        <f t="shared" ref="N5:N10" si="3">M5/L5</f>
        <v>375.73073516386165</v>
      </c>
      <c r="O5" s="108">
        <f t="shared" ref="O5:O10" si="4">L5-I5</f>
        <v>0</v>
      </c>
      <c r="P5" s="109">
        <f t="shared" ref="P5:P10" si="5">N5-K5</f>
        <v>-40.935931502805033</v>
      </c>
      <c r="Q5" s="110">
        <f t="shared" ref="Q5:Q10" si="6">N5/K5</f>
        <v>0.90175376439326793</v>
      </c>
      <c r="R5" s="306">
        <f>Q21</f>
        <v>0.87328025968868184</v>
      </c>
      <c r="S5" s="47">
        <v>0.33137731481481481</v>
      </c>
      <c r="T5" s="48">
        <v>0.34444444444444444</v>
      </c>
      <c r="U5" s="111">
        <v>5.1833333333333176</v>
      </c>
      <c r="V5" s="112">
        <v>18.816666666666677</v>
      </c>
      <c r="W5" s="113"/>
      <c r="X5" s="116"/>
      <c r="Y5" s="309"/>
      <c r="Z5" s="310"/>
      <c r="AA5" s="115">
        <f t="shared" ref="AA5:AA10" si="7">M5-J5</f>
        <v>-245.6155890168302</v>
      </c>
      <c r="AB5" s="156">
        <f t="shared" ref="AB5:AB10" si="8">M5/J5</f>
        <v>0.90175376439326793</v>
      </c>
      <c r="AC5" s="290">
        <f>AB21</f>
        <v>0.87328025968868184</v>
      </c>
    </row>
    <row r="6" spans="1:29" ht="15.75" customHeight="1">
      <c r="A6" s="312"/>
      <c r="B6" s="100" t="s">
        <v>114</v>
      </c>
      <c r="C6" s="293" t="s">
        <v>115</v>
      </c>
      <c r="D6" s="294"/>
      <c r="E6" s="101">
        <v>29.85</v>
      </c>
      <c r="F6" s="102">
        <v>2165</v>
      </c>
      <c r="G6" s="103">
        <f t="shared" si="0"/>
        <v>64625.25</v>
      </c>
      <c r="H6" s="26"/>
      <c r="I6" s="104">
        <v>17</v>
      </c>
      <c r="J6" s="105">
        <v>3600</v>
      </c>
      <c r="K6" s="106">
        <f t="shared" si="1"/>
        <v>211.76470588235293</v>
      </c>
      <c r="L6" s="107">
        <v>17</v>
      </c>
      <c r="M6" s="105">
        <f t="shared" si="2"/>
        <v>3118.8475390156095</v>
      </c>
      <c r="N6" s="106">
        <f t="shared" si="3"/>
        <v>183.46161994209467</v>
      </c>
      <c r="O6" s="108">
        <f t="shared" si="4"/>
        <v>0</v>
      </c>
      <c r="P6" s="109">
        <f t="shared" si="5"/>
        <v>-28.303085940258256</v>
      </c>
      <c r="Q6" s="110">
        <f t="shared" si="6"/>
        <v>0.86634653861544708</v>
      </c>
      <c r="R6" s="307"/>
      <c r="S6" s="47">
        <v>0.34815972222222225</v>
      </c>
      <c r="T6" s="48">
        <v>0.37708333333333333</v>
      </c>
      <c r="U6" s="111">
        <v>5.3500000000000369</v>
      </c>
      <c r="V6" s="112">
        <v>41.649999999999956</v>
      </c>
      <c r="W6" s="113"/>
      <c r="X6" s="116"/>
      <c r="Y6" s="295"/>
      <c r="Z6" s="296"/>
      <c r="AA6" s="117">
        <f t="shared" si="7"/>
        <v>-481.15246098439047</v>
      </c>
      <c r="AB6" s="110">
        <f t="shared" si="8"/>
        <v>0.86634653861544708</v>
      </c>
      <c r="AC6" s="291"/>
    </row>
    <row r="7" spans="1:29" ht="15.75" customHeight="1">
      <c r="A7" s="312"/>
      <c r="B7" s="100" t="s">
        <v>114</v>
      </c>
      <c r="C7" s="293" t="s">
        <v>116</v>
      </c>
      <c r="D7" s="294"/>
      <c r="E7" s="101">
        <v>29.52</v>
      </c>
      <c r="F7" s="102">
        <v>2044</v>
      </c>
      <c r="G7" s="103">
        <f t="shared" si="0"/>
        <v>60338.879999999997</v>
      </c>
      <c r="H7" s="26"/>
      <c r="I7" s="104">
        <v>17</v>
      </c>
      <c r="J7" s="105">
        <v>3600</v>
      </c>
      <c r="K7" s="106">
        <f t="shared" si="1"/>
        <v>211.76470588235293</v>
      </c>
      <c r="L7" s="107">
        <v>17</v>
      </c>
      <c r="M7" s="105">
        <f t="shared" si="2"/>
        <v>3119.2878338278856</v>
      </c>
      <c r="N7" s="106">
        <f t="shared" si="3"/>
        <v>183.48751963693445</v>
      </c>
      <c r="O7" s="108">
        <f t="shared" si="4"/>
        <v>0</v>
      </c>
      <c r="P7" s="109">
        <f t="shared" si="5"/>
        <v>-28.277186245418477</v>
      </c>
      <c r="Q7" s="110">
        <f t="shared" si="6"/>
        <v>0.86646884272996827</v>
      </c>
      <c r="R7" s="307"/>
      <c r="S7" s="47">
        <v>0.38055555555555548</v>
      </c>
      <c r="T7" s="48">
        <v>0.40785879629629629</v>
      </c>
      <c r="U7" s="111">
        <v>4.9999999999999023</v>
      </c>
      <c r="V7" s="112">
        <v>39.316666666666762</v>
      </c>
      <c r="W7" s="113"/>
      <c r="X7" s="116"/>
      <c r="Y7" s="295"/>
      <c r="Z7" s="296"/>
      <c r="AA7" s="117">
        <f t="shared" si="7"/>
        <v>-480.71216617211439</v>
      </c>
      <c r="AB7" s="110">
        <f t="shared" si="8"/>
        <v>0.86646884272996827</v>
      </c>
      <c r="AC7" s="291"/>
    </row>
    <row r="8" spans="1:29" ht="15.75" customHeight="1">
      <c r="A8" s="312"/>
      <c r="B8" s="100" t="s">
        <v>120</v>
      </c>
      <c r="C8" s="293" t="s">
        <v>121</v>
      </c>
      <c r="D8" s="294"/>
      <c r="E8" s="101">
        <v>28.57</v>
      </c>
      <c r="F8" s="102">
        <v>2427</v>
      </c>
      <c r="G8" s="103">
        <f t="shared" si="0"/>
        <v>69339.39</v>
      </c>
      <c r="H8" s="13"/>
      <c r="I8" s="104">
        <v>12</v>
      </c>
      <c r="J8" s="105">
        <v>3600</v>
      </c>
      <c r="K8" s="106">
        <f t="shared" si="1"/>
        <v>300</v>
      </c>
      <c r="L8" s="118">
        <v>12</v>
      </c>
      <c r="M8" s="105">
        <f t="shared" si="2"/>
        <v>3110.4307582769725</v>
      </c>
      <c r="N8" s="106">
        <f t="shared" si="3"/>
        <v>259.20256318974771</v>
      </c>
      <c r="O8" s="108">
        <f t="shared" si="4"/>
        <v>0</v>
      </c>
      <c r="P8" s="109">
        <f t="shared" si="5"/>
        <v>-40.797436810252293</v>
      </c>
      <c r="Q8" s="110">
        <f t="shared" si="6"/>
        <v>0.86400854396582571</v>
      </c>
      <c r="R8" s="307"/>
      <c r="S8" s="47">
        <v>0.41123842592592591</v>
      </c>
      <c r="T8" s="48">
        <v>0.44374999999999992</v>
      </c>
      <c r="U8" s="111">
        <v>4.8666666666666547</v>
      </c>
      <c r="V8" s="112">
        <v>46.816666666666578</v>
      </c>
      <c r="W8" s="113"/>
      <c r="X8" s="116"/>
      <c r="Y8" s="295"/>
      <c r="Z8" s="296"/>
      <c r="AA8" s="117">
        <f t="shared" si="7"/>
        <v>-489.56924172302752</v>
      </c>
      <c r="AB8" s="110">
        <f t="shared" si="8"/>
        <v>0.86400854396582571</v>
      </c>
      <c r="AC8" s="291"/>
    </row>
    <row r="9" spans="1:29" ht="15.75" customHeight="1">
      <c r="A9" s="312"/>
      <c r="B9" s="100" t="s">
        <v>114</v>
      </c>
      <c r="C9" s="293" t="s">
        <v>119</v>
      </c>
      <c r="D9" s="294"/>
      <c r="E9" s="101">
        <v>25.64</v>
      </c>
      <c r="F9" s="102">
        <v>1355</v>
      </c>
      <c r="G9" s="121">
        <f t="shared" si="0"/>
        <v>34742.200000000004</v>
      </c>
      <c r="H9" s="122"/>
      <c r="I9" s="104">
        <v>11</v>
      </c>
      <c r="J9" s="105">
        <v>3600</v>
      </c>
      <c r="K9" s="106">
        <f t="shared" si="1"/>
        <v>327.27272727272725</v>
      </c>
      <c r="L9" s="107">
        <v>11</v>
      </c>
      <c r="M9" s="105">
        <f t="shared" si="2"/>
        <v>3151.1627906976701</v>
      </c>
      <c r="N9" s="106">
        <f t="shared" si="3"/>
        <v>286.46934460887911</v>
      </c>
      <c r="O9" s="108">
        <f t="shared" si="4"/>
        <v>0</v>
      </c>
      <c r="P9" s="109">
        <f t="shared" si="5"/>
        <v>-40.80338266384814</v>
      </c>
      <c r="Q9" s="110">
        <f t="shared" si="6"/>
        <v>0.8753229974160196</v>
      </c>
      <c r="R9" s="307"/>
      <c r="S9" s="47">
        <v>0.4473611111111111</v>
      </c>
      <c r="T9" s="48">
        <v>0.46527777777777779</v>
      </c>
      <c r="U9" s="111">
        <v>5.2000000000000934</v>
      </c>
      <c r="V9" s="112">
        <v>25.800000000000036</v>
      </c>
      <c r="W9" s="113">
        <v>0.46527777777777779</v>
      </c>
      <c r="X9" s="116">
        <v>0.50559027777777776</v>
      </c>
      <c r="Y9" s="295"/>
      <c r="Z9" s="296"/>
      <c r="AA9" s="117">
        <f t="shared" si="7"/>
        <v>-448.83720930232994</v>
      </c>
      <c r="AB9" s="110">
        <f t="shared" si="8"/>
        <v>0.87532299741601949</v>
      </c>
      <c r="AC9" s="291"/>
    </row>
    <row r="10" spans="1:29" ht="15.75" customHeight="1">
      <c r="A10" s="312"/>
      <c r="B10" s="100" t="s">
        <v>114</v>
      </c>
      <c r="C10" s="293" t="s">
        <v>219</v>
      </c>
      <c r="D10" s="294"/>
      <c r="E10" s="101">
        <v>30.95</v>
      </c>
      <c r="F10" s="102">
        <v>1659</v>
      </c>
      <c r="G10" s="121">
        <f t="shared" si="0"/>
        <v>51346.049999999996</v>
      </c>
      <c r="H10" s="62"/>
      <c r="I10" s="104">
        <v>12</v>
      </c>
      <c r="J10" s="105">
        <v>1750</v>
      </c>
      <c r="K10" s="106">
        <f t="shared" si="1"/>
        <v>145.83333333333334</v>
      </c>
      <c r="L10" s="118">
        <v>12</v>
      </c>
      <c r="M10" s="105">
        <f t="shared" si="2"/>
        <v>1532.5635103926079</v>
      </c>
      <c r="N10" s="106">
        <f t="shared" si="3"/>
        <v>127.71362586605066</v>
      </c>
      <c r="O10" s="123">
        <f t="shared" si="4"/>
        <v>0</v>
      </c>
      <c r="P10" s="124">
        <f t="shared" si="5"/>
        <v>-18.11970746728268</v>
      </c>
      <c r="Q10" s="125">
        <f t="shared" si="6"/>
        <v>0.87575057736720452</v>
      </c>
      <c r="R10" s="307"/>
      <c r="S10" s="47">
        <v>0.50559027777777776</v>
      </c>
      <c r="T10" s="48">
        <v>0.55069444444444449</v>
      </c>
      <c r="U10" s="111">
        <v>58.049999999999962</v>
      </c>
      <c r="V10" s="112">
        <v>64.950000000000074</v>
      </c>
      <c r="W10" s="113"/>
      <c r="X10" s="116"/>
      <c r="Y10" s="295"/>
      <c r="Z10" s="296"/>
      <c r="AA10" s="117">
        <f t="shared" si="7"/>
        <v>-217.4364896073921</v>
      </c>
      <c r="AB10" s="110">
        <f t="shared" si="8"/>
        <v>0.87575057736720452</v>
      </c>
      <c r="AC10" s="291"/>
    </row>
    <row r="11" spans="1:29" ht="15.75" customHeight="1">
      <c r="A11" s="312"/>
      <c r="B11" s="100"/>
      <c r="C11" s="293"/>
      <c r="D11" s="294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307"/>
      <c r="S11" s="47"/>
      <c r="T11" s="48"/>
      <c r="U11" s="111"/>
      <c r="V11" s="112"/>
      <c r="W11" s="113"/>
      <c r="X11" s="116"/>
      <c r="Y11" s="295"/>
      <c r="Z11" s="296"/>
      <c r="AA11" s="117"/>
      <c r="AB11" s="110"/>
      <c r="AC11" s="291"/>
    </row>
    <row r="12" spans="1:29" ht="15.75" customHeight="1">
      <c r="A12" s="312"/>
      <c r="B12" s="100"/>
      <c r="C12" s="293"/>
      <c r="D12" s="294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07"/>
      <c r="S12" s="47"/>
      <c r="T12" s="48"/>
      <c r="U12" s="111"/>
      <c r="V12" s="112"/>
      <c r="W12" s="113"/>
      <c r="X12" s="127"/>
      <c r="Y12" s="295"/>
      <c r="Z12" s="296"/>
      <c r="AA12" s="117"/>
      <c r="AB12" s="110"/>
      <c r="AC12" s="291"/>
    </row>
    <row r="13" spans="1:29" ht="15.75" customHeight="1">
      <c r="A13" s="312"/>
      <c r="B13" s="100"/>
      <c r="C13" s="293"/>
      <c r="D13" s="294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07"/>
      <c r="S13" s="47"/>
      <c r="T13" s="48"/>
      <c r="U13" s="111"/>
      <c r="V13" s="112"/>
      <c r="W13" s="113"/>
      <c r="X13" s="127"/>
      <c r="Y13" s="295"/>
      <c r="Z13" s="296"/>
      <c r="AA13" s="117"/>
      <c r="AB13" s="110"/>
      <c r="AC13" s="291"/>
    </row>
    <row r="14" spans="1:29" ht="15.75" customHeight="1">
      <c r="A14" s="312"/>
      <c r="B14" s="100"/>
      <c r="C14" s="293"/>
      <c r="D14" s="294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07"/>
      <c r="S14" s="47"/>
      <c r="T14" s="48"/>
      <c r="U14" s="111"/>
      <c r="V14" s="112"/>
      <c r="W14" s="113"/>
      <c r="X14" s="127"/>
      <c r="Y14" s="295"/>
      <c r="Z14" s="296"/>
      <c r="AA14" s="117"/>
      <c r="AB14" s="110"/>
      <c r="AC14" s="291"/>
    </row>
    <row r="15" spans="1:29" ht="15.75" customHeight="1">
      <c r="A15" s="312"/>
      <c r="B15" s="100"/>
      <c r="C15" s="293"/>
      <c r="D15" s="294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07"/>
      <c r="S15" s="47"/>
      <c r="T15" s="48"/>
      <c r="U15" s="111"/>
      <c r="V15" s="112"/>
      <c r="W15" s="113"/>
      <c r="X15" s="127"/>
      <c r="Y15" s="295"/>
      <c r="Z15" s="296"/>
      <c r="AA15" s="117"/>
      <c r="AB15" s="110"/>
      <c r="AC15" s="291"/>
    </row>
    <row r="16" spans="1:29" ht="15.75" customHeight="1">
      <c r="A16" s="312"/>
      <c r="B16" s="100"/>
      <c r="C16" s="293"/>
      <c r="D16" s="294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07"/>
      <c r="S16" s="47"/>
      <c r="T16" s="48"/>
      <c r="U16" s="111"/>
      <c r="V16" s="112"/>
      <c r="W16" s="113"/>
      <c r="X16" s="127"/>
      <c r="Y16" s="295"/>
      <c r="Z16" s="296"/>
      <c r="AA16" s="117"/>
      <c r="AB16" s="110"/>
      <c r="AC16" s="291"/>
    </row>
    <row r="17" spans="1:29" ht="15.75" customHeight="1">
      <c r="A17" s="312"/>
      <c r="B17" s="100"/>
      <c r="C17" s="293"/>
      <c r="D17" s="294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07"/>
      <c r="S17" s="47"/>
      <c r="T17" s="48"/>
      <c r="U17" s="111"/>
      <c r="V17" s="112"/>
      <c r="W17" s="113"/>
      <c r="X17" s="127"/>
      <c r="Y17" s="295"/>
      <c r="Z17" s="296"/>
      <c r="AA17" s="117"/>
      <c r="AB17" s="110"/>
      <c r="AC17" s="291"/>
    </row>
    <row r="18" spans="1:29" ht="15.75" customHeight="1">
      <c r="A18" s="312"/>
      <c r="B18" s="100"/>
      <c r="C18" s="293"/>
      <c r="D18" s="294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07"/>
      <c r="S18" s="47"/>
      <c r="T18" s="48"/>
      <c r="U18" s="111"/>
      <c r="V18" s="112"/>
      <c r="W18" s="113"/>
      <c r="X18" s="127"/>
      <c r="Y18" s="295"/>
      <c r="Z18" s="296"/>
      <c r="AA18" s="117"/>
      <c r="AB18" s="110"/>
      <c r="AC18" s="291"/>
    </row>
    <row r="19" spans="1:29" ht="15.75" customHeight="1">
      <c r="A19" s="312"/>
      <c r="B19" s="100"/>
      <c r="C19" s="293"/>
      <c r="D19" s="294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07"/>
      <c r="S19" s="47"/>
      <c r="T19" s="48"/>
      <c r="U19" s="111"/>
      <c r="V19" s="112"/>
      <c r="W19" s="113"/>
      <c r="X19" s="127"/>
      <c r="Y19" s="295"/>
      <c r="Z19" s="296"/>
      <c r="AA19" s="117"/>
      <c r="AB19" s="110"/>
      <c r="AC19" s="291"/>
    </row>
    <row r="20" spans="1:29" ht="15.75" customHeight="1">
      <c r="A20" s="312"/>
      <c r="B20" s="163"/>
      <c r="C20" s="293"/>
      <c r="D20" s="294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07"/>
      <c r="S20" s="119"/>
      <c r="T20" s="120"/>
      <c r="U20" s="130"/>
      <c r="V20" s="131"/>
      <c r="W20" s="126"/>
      <c r="X20" s="127"/>
      <c r="Y20" s="295"/>
      <c r="Z20" s="296"/>
      <c r="AA20" s="165"/>
      <c r="AB20" s="125"/>
      <c r="AC20" s="291"/>
    </row>
    <row r="21" spans="1:29" ht="15.75" customHeight="1" thickBot="1">
      <c r="A21" s="313"/>
      <c r="B21" s="133" t="s">
        <v>117</v>
      </c>
      <c r="C21" s="297"/>
      <c r="D21" s="297"/>
      <c r="E21" s="134"/>
      <c r="F21" s="167"/>
      <c r="G21" s="135"/>
      <c r="H21" s="69"/>
      <c r="I21" s="136">
        <f t="shared" ref="I21:J21" si="9">AVERAGE(I5:I20)</f>
        <v>12.5</v>
      </c>
      <c r="J21" s="137">
        <f t="shared" si="9"/>
        <v>3108.3333333333335</v>
      </c>
      <c r="K21" s="138">
        <f t="shared" ref="K21" si="10">J21/I21</f>
        <v>248.66666666666669</v>
      </c>
      <c r="L21" s="136">
        <f t="shared" ref="L21:M21" si="11">AVERAGE(L5:L20)</f>
        <v>12.5</v>
      </c>
      <c r="M21" s="137">
        <f t="shared" si="11"/>
        <v>2714.4461405323195</v>
      </c>
      <c r="N21" s="138">
        <f>M21/L21</f>
        <v>217.15569124258556</v>
      </c>
      <c r="O21" s="139">
        <f>L21-I21</f>
        <v>0</v>
      </c>
      <c r="P21" s="140">
        <f>N21-K21</f>
        <v>-31.510975424081124</v>
      </c>
      <c r="Q21" s="141">
        <f>N21/K21</f>
        <v>0.87328025968868184</v>
      </c>
      <c r="R21" s="308"/>
      <c r="S21" s="142">
        <f>S5</f>
        <v>0.33137731481481481</v>
      </c>
      <c r="T21" s="143">
        <f>INDEX(T5:T20,COUNTA(T5:T20))</f>
        <v>0.55069444444444449</v>
      </c>
      <c r="U21" s="144"/>
      <c r="V21" s="166"/>
      <c r="W21" s="167"/>
      <c r="X21" s="138"/>
      <c r="Y21" s="298"/>
      <c r="Z21" s="299"/>
      <c r="AA21" s="168">
        <f>M21-J21</f>
        <v>-393.88719280101395</v>
      </c>
      <c r="AB21" s="141">
        <f>M21/J21</f>
        <v>0.87328025968868184</v>
      </c>
      <c r="AC21" s="292"/>
    </row>
    <row r="22" spans="1:29" ht="15.75" customHeight="1">
      <c r="A22" s="300" t="s">
        <v>122</v>
      </c>
      <c r="B22" s="114" t="s">
        <v>114</v>
      </c>
      <c r="C22" s="304" t="s">
        <v>123</v>
      </c>
      <c r="D22" s="305"/>
      <c r="E22" s="147">
        <v>14.03</v>
      </c>
      <c r="F22" s="97">
        <v>1149</v>
      </c>
      <c r="G22" s="148">
        <f t="shared" ref="G22:G23" si="12">E22*F22</f>
        <v>16120.47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2317.3109243697527</v>
      </c>
      <c r="N22" s="152">
        <f>M22/L22</f>
        <v>386.2184873949588</v>
      </c>
      <c r="O22" s="154">
        <f>L22-I22</f>
        <v>0</v>
      </c>
      <c r="P22" s="155">
        <f>N22-K22</f>
        <v>-47.114845938374515</v>
      </c>
      <c r="Q22" s="156">
        <f>N22/K22</f>
        <v>0.89127343244990498</v>
      </c>
      <c r="R22" s="306">
        <f>Q38</f>
        <v>0.89100663293244942</v>
      </c>
      <c r="S22" s="157">
        <v>0.25017361111111114</v>
      </c>
      <c r="T22" s="158">
        <v>0.27083333333333331</v>
      </c>
      <c r="U22" s="159"/>
      <c r="V22" s="160">
        <v>29.749999999999936</v>
      </c>
      <c r="W22" s="158"/>
      <c r="X22" s="169"/>
      <c r="Y22" s="309"/>
      <c r="Z22" s="310"/>
      <c r="AA22" s="115">
        <f>M22-J22</f>
        <v>-282.68907563024732</v>
      </c>
      <c r="AB22" s="156">
        <f>M22/J22</f>
        <v>0.89127343244990487</v>
      </c>
      <c r="AC22" s="290">
        <f>AB38</f>
        <v>0.89100663293244942</v>
      </c>
    </row>
    <row r="23" spans="1:29" ht="15.75" customHeight="1">
      <c r="A23" s="301"/>
      <c r="B23" s="100" t="s">
        <v>114</v>
      </c>
      <c r="C23" s="293" t="s">
        <v>124</v>
      </c>
      <c r="D23" s="294"/>
      <c r="E23" s="101">
        <v>14.49</v>
      </c>
      <c r="F23" s="102">
        <v>1212</v>
      </c>
      <c r="G23" s="103">
        <f t="shared" si="12"/>
        <v>17561.88</v>
      </c>
      <c r="H23" s="26"/>
      <c r="I23" s="104">
        <v>6</v>
      </c>
      <c r="J23" s="105">
        <v>2600</v>
      </c>
      <c r="K23" s="106">
        <f t="shared" ref="K23" si="13">J23/I23</f>
        <v>433.33333333333331</v>
      </c>
      <c r="L23" s="107">
        <v>6</v>
      </c>
      <c r="M23" s="105">
        <f>F23/V23*60</f>
        <v>2315.9235668789847</v>
      </c>
      <c r="N23" s="106">
        <f>M23/L23</f>
        <v>385.98726114649747</v>
      </c>
      <c r="O23" s="108">
        <f>L23-I23</f>
        <v>0</v>
      </c>
      <c r="P23" s="109">
        <f>N23-K23</f>
        <v>-47.346072186835841</v>
      </c>
      <c r="Q23" s="110">
        <f>N23/K23</f>
        <v>0.89073983341499419</v>
      </c>
      <c r="R23" s="307"/>
      <c r="S23" s="47">
        <v>0.27430555555555558</v>
      </c>
      <c r="T23" s="48">
        <v>0.2961111111111111</v>
      </c>
      <c r="U23" s="111">
        <v>5.0000000000000622</v>
      </c>
      <c r="V23" s="112">
        <v>31.399999999999952</v>
      </c>
      <c r="W23" s="113"/>
      <c r="X23" s="13"/>
      <c r="Y23" s="295"/>
      <c r="Z23" s="296"/>
      <c r="AA23" s="117">
        <f>M23-J23</f>
        <v>-284.07643312101527</v>
      </c>
      <c r="AB23" s="110">
        <f>M23/J23</f>
        <v>0.89073983341499408</v>
      </c>
      <c r="AC23" s="291"/>
    </row>
    <row r="24" spans="1:29" ht="15.75" customHeight="1">
      <c r="A24" s="301"/>
      <c r="B24" s="100"/>
      <c r="C24" s="293"/>
      <c r="D24" s="294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307"/>
      <c r="S24" s="47"/>
      <c r="T24" s="48"/>
      <c r="U24" s="111"/>
      <c r="V24" s="112"/>
      <c r="W24" s="113"/>
      <c r="X24" s="13"/>
      <c r="Y24" s="295"/>
      <c r="Z24" s="296"/>
      <c r="AA24" s="117"/>
      <c r="AB24" s="110"/>
      <c r="AC24" s="291"/>
    </row>
    <row r="25" spans="1:29" ht="15.75" customHeight="1">
      <c r="A25" s="301"/>
      <c r="B25" s="100"/>
      <c r="C25" s="293"/>
      <c r="D25" s="294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07"/>
      <c r="S25" s="47"/>
      <c r="T25" s="48"/>
      <c r="U25" s="111"/>
      <c r="V25" s="112"/>
      <c r="W25" s="113"/>
      <c r="X25" s="116"/>
      <c r="Y25" s="295"/>
      <c r="Z25" s="296"/>
      <c r="AA25" s="117"/>
      <c r="AB25" s="110"/>
      <c r="AC25" s="291"/>
    </row>
    <row r="26" spans="1:29" ht="15.75" customHeight="1">
      <c r="A26" s="302"/>
      <c r="B26" s="100"/>
      <c r="C26" s="293"/>
      <c r="D26" s="294"/>
      <c r="E26" s="101"/>
      <c r="F26" s="102"/>
      <c r="G26" s="103"/>
      <c r="H26" s="13"/>
      <c r="I26" s="104"/>
      <c r="J26" s="105"/>
      <c r="K26" s="106"/>
      <c r="L26" s="118"/>
      <c r="M26" s="105"/>
      <c r="N26" s="106"/>
      <c r="O26" s="108"/>
      <c r="P26" s="109"/>
      <c r="Q26" s="110"/>
      <c r="R26" s="307"/>
      <c r="S26" s="47"/>
      <c r="T26" s="48"/>
      <c r="U26" s="111"/>
      <c r="V26" s="112"/>
      <c r="W26" s="113"/>
      <c r="X26" s="13"/>
      <c r="Y26" s="295"/>
      <c r="Z26" s="296"/>
      <c r="AA26" s="117"/>
      <c r="AB26" s="110"/>
      <c r="AC26" s="291"/>
    </row>
    <row r="27" spans="1:29" ht="15.75" customHeight="1">
      <c r="A27" s="302"/>
      <c r="B27" s="100"/>
      <c r="C27" s="293"/>
      <c r="D27" s="294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07"/>
      <c r="S27" s="47"/>
      <c r="T27" s="48"/>
      <c r="U27" s="111"/>
      <c r="V27" s="112"/>
      <c r="W27" s="113"/>
      <c r="X27" s="50"/>
      <c r="Y27" s="295"/>
      <c r="Z27" s="296"/>
      <c r="AA27" s="117"/>
      <c r="AB27" s="110"/>
      <c r="AC27" s="291"/>
    </row>
    <row r="28" spans="1:29" ht="15.75" customHeight="1">
      <c r="A28" s="302"/>
      <c r="B28" s="100"/>
      <c r="C28" s="293"/>
      <c r="D28" s="294"/>
      <c r="E28" s="101"/>
      <c r="F28" s="102"/>
      <c r="G28" s="121"/>
      <c r="H28" s="62"/>
      <c r="I28" s="104"/>
      <c r="J28" s="105"/>
      <c r="K28" s="106"/>
      <c r="L28" s="118"/>
      <c r="M28" s="105"/>
      <c r="N28" s="106"/>
      <c r="O28" s="123"/>
      <c r="P28" s="124"/>
      <c r="Q28" s="125"/>
      <c r="R28" s="307"/>
      <c r="S28" s="47"/>
      <c r="T28" s="48"/>
      <c r="U28" s="111"/>
      <c r="V28" s="112"/>
      <c r="W28" s="113"/>
      <c r="X28" s="116"/>
      <c r="Y28" s="295"/>
      <c r="Z28" s="296"/>
      <c r="AA28" s="117"/>
      <c r="AB28" s="110"/>
      <c r="AC28" s="291"/>
    </row>
    <row r="29" spans="1:29" ht="15.75" customHeight="1">
      <c r="A29" s="302"/>
      <c r="B29" s="100"/>
      <c r="C29" s="293"/>
      <c r="D29" s="294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07"/>
      <c r="S29" s="47"/>
      <c r="T29" s="48"/>
      <c r="U29" s="111"/>
      <c r="V29" s="112"/>
      <c r="W29" s="113"/>
      <c r="X29" s="116"/>
      <c r="Y29" s="295"/>
      <c r="Z29" s="296"/>
      <c r="AA29" s="117"/>
      <c r="AB29" s="110"/>
      <c r="AC29" s="291"/>
    </row>
    <row r="30" spans="1:29" ht="15.75" customHeight="1">
      <c r="A30" s="302"/>
      <c r="B30" s="100"/>
      <c r="C30" s="293"/>
      <c r="D30" s="294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07"/>
      <c r="S30" s="119"/>
      <c r="T30" s="120"/>
      <c r="U30" s="111"/>
      <c r="V30" s="131"/>
      <c r="W30" s="113"/>
      <c r="X30" s="116"/>
      <c r="Y30" s="295"/>
      <c r="Z30" s="296"/>
      <c r="AA30" s="117"/>
      <c r="AB30" s="110"/>
      <c r="AC30" s="291"/>
    </row>
    <row r="31" spans="1:29" ht="15.75" customHeight="1">
      <c r="A31" s="302"/>
      <c r="B31" s="100"/>
      <c r="C31" s="293"/>
      <c r="D31" s="294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07"/>
      <c r="S31" s="119"/>
      <c r="T31" s="120"/>
      <c r="U31" s="111"/>
      <c r="V31" s="131"/>
      <c r="W31" s="126"/>
      <c r="X31" s="127"/>
      <c r="Y31" s="295"/>
      <c r="Z31" s="296"/>
      <c r="AA31" s="117"/>
      <c r="AB31" s="110"/>
      <c r="AC31" s="291"/>
    </row>
    <row r="32" spans="1:29" ht="15.75" customHeight="1">
      <c r="A32" s="302"/>
      <c r="B32" s="100"/>
      <c r="C32" s="293"/>
      <c r="D32" s="294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07"/>
      <c r="S32" s="119"/>
      <c r="T32" s="120"/>
      <c r="U32" s="111"/>
      <c r="V32" s="131"/>
      <c r="W32" s="126"/>
      <c r="X32" s="127"/>
      <c r="Y32" s="295"/>
      <c r="Z32" s="296"/>
      <c r="AA32" s="117"/>
      <c r="AB32" s="110"/>
      <c r="AC32" s="291"/>
    </row>
    <row r="33" spans="1:29" ht="15.75" customHeight="1">
      <c r="A33" s="302"/>
      <c r="B33" s="100"/>
      <c r="C33" s="293"/>
      <c r="D33" s="294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07"/>
      <c r="S33" s="119"/>
      <c r="T33" s="120"/>
      <c r="U33" s="111"/>
      <c r="V33" s="131"/>
      <c r="W33" s="126"/>
      <c r="X33" s="127"/>
      <c r="Y33" s="295"/>
      <c r="Z33" s="296"/>
      <c r="AA33" s="117"/>
      <c r="AB33" s="110"/>
      <c r="AC33" s="291"/>
    </row>
    <row r="34" spans="1:29" ht="15.75" customHeight="1">
      <c r="A34" s="302"/>
      <c r="B34" s="100"/>
      <c r="C34" s="293"/>
      <c r="D34" s="294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07"/>
      <c r="S34" s="119"/>
      <c r="T34" s="120"/>
      <c r="U34" s="111"/>
      <c r="V34" s="131"/>
      <c r="W34" s="126"/>
      <c r="X34" s="127"/>
      <c r="Y34" s="295"/>
      <c r="Z34" s="296"/>
      <c r="AA34" s="117"/>
      <c r="AB34" s="110"/>
      <c r="AC34" s="291"/>
    </row>
    <row r="35" spans="1:29" ht="15.75" customHeight="1">
      <c r="A35" s="302"/>
      <c r="B35" s="100"/>
      <c r="C35" s="293"/>
      <c r="D35" s="294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07"/>
      <c r="S35" s="119"/>
      <c r="T35" s="120"/>
      <c r="U35" s="111"/>
      <c r="V35" s="131"/>
      <c r="W35" s="126"/>
      <c r="X35" s="127"/>
      <c r="Y35" s="295"/>
      <c r="Z35" s="296"/>
      <c r="AA35" s="117"/>
      <c r="AB35" s="110"/>
      <c r="AC35" s="291"/>
    </row>
    <row r="36" spans="1:29" ht="15.75" customHeight="1">
      <c r="A36" s="302"/>
      <c r="B36" s="100"/>
      <c r="C36" s="293"/>
      <c r="D36" s="294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07"/>
      <c r="S36" s="119"/>
      <c r="T36" s="120"/>
      <c r="U36" s="111"/>
      <c r="V36" s="131"/>
      <c r="W36" s="126"/>
      <c r="X36" s="127"/>
      <c r="Y36" s="295"/>
      <c r="Z36" s="296"/>
      <c r="AA36" s="117"/>
      <c r="AB36" s="110"/>
      <c r="AC36" s="291"/>
    </row>
    <row r="37" spans="1:29" ht="15.75" customHeight="1">
      <c r="A37" s="302"/>
      <c r="B37" s="100"/>
      <c r="C37" s="293"/>
      <c r="D37" s="294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07"/>
      <c r="S37" s="119"/>
      <c r="T37" s="120"/>
      <c r="U37" s="130"/>
      <c r="V37" s="131"/>
      <c r="W37" s="126"/>
      <c r="X37" s="127"/>
      <c r="Y37" s="295"/>
      <c r="Z37" s="296"/>
      <c r="AA37" s="165"/>
      <c r="AB37" s="125"/>
      <c r="AC37" s="291"/>
    </row>
    <row r="38" spans="1:29" ht="15.75" customHeight="1" thickBot="1">
      <c r="A38" s="303"/>
      <c r="B38" s="133" t="s">
        <v>117</v>
      </c>
      <c r="C38" s="297"/>
      <c r="D38" s="297"/>
      <c r="E38" s="134"/>
      <c r="F38" s="167"/>
      <c r="G38" s="135"/>
      <c r="H38" s="69"/>
      <c r="I38" s="136">
        <f t="shared" ref="I38:J38" si="14">AVERAGE(I22:I37)</f>
        <v>6</v>
      </c>
      <c r="J38" s="137">
        <f t="shared" si="14"/>
        <v>2600</v>
      </c>
      <c r="K38" s="138">
        <f t="shared" ref="K38" si="15">J38/I38</f>
        <v>433.33333333333331</v>
      </c>
      <c r="L38" s="136">
        <f t="shared" ref="L38:M38" si="16">AVERAGE(L22:L37)</f>
        <v>6</v>
      </c>
      <c r="M38" s="137">
        <f t="shared" si="16"/>
        <v>2316.6172456243685</v>
      </c>
      <c r="N38" s="138">
        <f t="shared" ref="N38:N43" si="17">M38/L38</f>
        <v>386.10287427072808</v>
      </c>
      <c r="O38" s="139">
        <f t="shared" ref="O38:O43" si="18">L38-I38</f>
        <v>0</v>
      </c>
      <c r="P38" s="140">
        <f t="shared" ref="P38:P43" si="19">N38-K38</f>
        <v>-47.230459062605235</v>
      </c>
      <c r="Q38" s="141">
        <f t="shared" ref="Q38:Q43" si="20">N38/K38</f>
        <v>0.89100663293244942</v>
      </c>
      <c r="R38" s="308"/>
      <c r="S38" s="142">
        <f>S22</f>
        <v>0.25017361111111114</v>
      </c>
      <c r="T38" s="143">
        <f>INDEX(T22:T37,COUNTA(T22:T37))</f>
        <v>0.2961111111111111</v>
      </c>
      <c r="U38" s="144"/>
      <c r="V38" s="166"/>
      <c r="W38" s="167"/>
      <c r="X38" s="138"/>
      <c r="Y38" s="298"/>
      <c r="Z38" s="299"/>
      <c r="AA38" s="168">
        <f t="shared" ref="AA38:AA43" si="21">M38-J38</f>
        <v>-283.38275437563152</v>
      </c>
      <c r="AB38" s="141">
        <f t="shared" ref="AB38:AB43" si="22">M38/J38</f>
        <v>0.89100663293244942</v>
      </c>
      <c r="AC38" s="292"/>
    </row>
    <row r="39" spans="1:29" ht="15.75" customHeight="1">
      <c r="A39" s="311" t="s">
        <v>126</v>
      </c>
      <c r="B39" s="114" t="s">
        <v>120</v>
      </c>
      <c r="C39" s="304" t="s">
        <v>127</v>
      </c>
      <c r="D39" s="305"/>
      <c r="E39" s="147">
        <v>21.45</v>
      </c>
      <c r="F39" s="97">
        <v>1880</v>
      </c>
      <c r="G39" s="148">
        <f t="shared" ref="G39:G43" si="23">E39*F39</f>
        <v>40326</v>
      </c>
      <c r="H39" s="149"/>
      <c r="I39" s="150">
        <v>4</v>
      </c>
      <c r="J39" s="151">
        <v>3300</v>
      </c>
      <c r="K39" s="152">
        <f>J39/I39</f>
        <v>825</v>
      </c>
      <c r="L39" s="153">
        <v>4</v>
      </c>
      <c r="M39" s="151">
        <f>F39/V39*60</f>
        <v>2952.8795811518344</v>
      </c>
      <c r="N39" s="152">
        <f t="shared" si="17"/>
        <v>738.21989528795859</v>
      </c>
      <c r="O39" s="154">
        <f t="shared" si="18"/>
        <v>0</v>
      </c>
      <c r="P39" s="155">
        <f t="shared" si="19"/>
        <v>-86.780104712041407</v>
      </c>
      <c r="Q39" s="156">
        <f t="shared" si="20"/>
        <v>0.89481199428843461</v>
      </c>
      <c r="R39" s="306">
        <f>Q55</f>
        <v>0.88327443976278752</v>
      </c>
      <c r="S39" s="157">
        <v>0.25</v>
      </c>
      <c r="T39" s="158">
        <v>0.27652777777777776</v>
      </c>
      <c r="U39" s="159"/>
      <c r="V39" s="160">
        <v>38.199999999999974</v>
      </c>
      <c r="W39" s="161"/>
      <c r="X39" s="162"/>
      <c r="Y39" s="309"/>
      <c r="Z39" s="310"/>
      <c r="AA39" s="115">
        <f t="shared" si="21"/>
        <v>-347.12041884816563</v>
      </c>
      <c r="AB39" s="156">
        <f t="shared" si="22"/>
        <v>0.89481199428843461</v>
      </c>
      <c r="AC39" s="290">
        <f>AB55</f>
        <v>0.88327443976278752</v>
      </c>
    </row>
    <row r="40" spans="1:29" ht="15.75" customHeight="1">
      <c r="A40" s="312"/>
      <c r="B40" s="100" t="s">
        <v>120</v>
      </c>
      <c r="C40" s="293" t="s">
        <v>128</v>
      </c>
      <c r="D40" s="294"/>
      <c r="E40" s="101">
        <v>22.28</v>
      </c>
      <c r="F40" s="102">
        <v>1217</v>
      </c>
      <c r="G40" s="103">
        <f t="shared" si="23"/>
        <v>27114.760000000002</v>
      </c>
      <c r="H40" s="26"/>
      <c r="I40" s="104">
        <v>5</v>
      </c>
      <c r="J40" s="105">
        <v>3300</v>
      </c>
      <c r="K40" s="106">
        <f t="shared" ref="K40:K43" si="24">J40/I40</f>
        <v>660</v>
      </c>
      <c r="L40" s="107">
        <v>5</v>
      </c>
      <c r="M40" s="105">
        <f>F40/V40*60</f>
        <v>2950.3030303030264</v>
      </c>
      <c r="N40" s="106">
        <f t="shared" si="17"/>
        <v>590.06060606060532</v>
      </c>
      <c r="O40" s="108">
        <f t="shared" si="18"/>
        <v>0</v>
      </c>
      <c r="P40" s="109">
        <f t="shared" si="19"/>
        <v>-69.939393939394677</v>
      </c>
      <c r="Q40" s="110">
        <f t="shared" si="20"/>
        <v>0.89403122130394741</v>
      </c>
      <c r="R40" s="307"/>
      <c r="S40" s="47">
        <v>0.2800347222222222</v>
      </c>
      <c r="T40" s="48">
        <v>0.29722222222222222</v>
      </c>
      <c r="U40" s="111">
        <v>5.0499999999999901</v>
      </c>
      <c r="V40" s="112">
        <v>24.750000000000032</v>
      </c>
      <c r="W40" s="113"/>
      <c r="X40" s="116"/>
      <c r="Y40" s="295"/>
      <c r="Z40" s="296"/>
      <c r="AA40" s="117">
        <f t="shared" si="21"/>
        <v>-349.69696969697361</v>
      </c>
      <c r="AB40" s="110">
        <f t="shared" si="22"/>
        <v>0.89403122130394741</v>
      </c>
      <c r="AC40" s="291"/>
    </row>
    <row r="41" spans="1:29" ht="15.75" customHeight="1">
      <c r="A41" s="312"/>
      <c r="B41" s="100" t="s">
        <v>120</v>
      </c>
      <c r="C41" s="293" t="s">
        <v>129</v>
      </c>
      <c r="D41" s="294"/>
      <c r="E41" s="101">
        <v>17.89</v>
      </c>
      <c r="F41" s="102">
        <v>2941</v>
      </c>
      <c r="G41" s="103">
        <f t="shared" si="23"/>
        <v>52614.490000000005</v>
      </c>
      <c r="H41" s="26"/>
      <c r="I41" s="104">
        <v>4</v>
      </c>
      <c r="J41" s="105">
        <v>3300</v>
      </c>
      <c r="K41" s="106">
        <f t="shared" si="24"/>
        <v>825</v>
      </c>
      <c r="L41" s="107">
        <v>4</v>
      </c>
      <c r="M41" s="105">
        <f>F41/V41*60</f>
        <v>2947.5501113585728</v>
      </c>
      <c r="N41" s="106">
        <f t="shared" si="17"/>
        <v>736.88752783964321</v>
      </c>
      <c r="O41" s="108">
        <f t="shared" si="18"/>
        <v>0</v>
      </c>
      <c r="P41" s="109">
        <f t="shared" si="19"/>
        <v>-88.112472160356788</v>
      </c>
      <c r="Q41" s="110">
        <f t="shared" si="20"/>
        <v>0.89319700344199182</v>
      </c>
      <c r="R41" s="307"/>
      <c r="S41" s="47">
        <v>0.30078703703703702</v>
      </c>
      <c r="T41" s="48">
        <v>0.34236111111111112</v>
      </c>
      <c r="U41" s="111">
        <v>5.1333333333333098</v>
      </c>
      <c r="V41" s="112">
        <v>59.866666666666703</v>
      </c>
      <c r="W41" s="113"/>
      <c r="X41" s="116"/>
      <c r="Y41" s="295"/>
      <c r="Z41" s="296"/>
      <c r="AA41" s="117">
        <f t="shared" si="21"/>
        <v>-352.44988864142715</v>
      </c>
      <c r="AB41" s="110">
        <f t="shared" si="22"/>
        <v>0.89319700344199182</v>
      </c>
      <c r="AC41" s="291"/>
    </row>
    <row r="42" spans="1:29" ht="15.75" customHeight="1">
      <c r="A42" s="312"/>
      <c r="B42" s="100" t="s">
        <v>120</v>
      </c>
      <c r="C42" s="293" t="s">
        <v>220</v>
      </c>
      <c r="D42" s="294"/>
      <c r="E42" s="101">
        <v>17.62</v>
      </c>
      <c r="F42" s="102">
        <v>3477</v>
      </c>
      <c r="G42" s="103">
        <f t="shared" si="23"/>
        <v>61264.740000000005</v>
      </c>
      <c r="H42" s="26"/>
      <c r="I42" s="104">
        <v>3</v>
      </c>
      <c r="J42" s="105">
        <v>3300</v>
      </c>
      <c r="K42" s="106">
        <f t="shared" si="24"/>
        <v>1100</v>
      </c>
      <c r="L42" s="107">
        <v>3</v>
      </c>
      <c r="M42" s="105">
        <f>F42/V42*60</f>
        <v>2781.6000000000013</v>
      </c>
      <c r="N42" s="106">
        <f t="shared" si="17"/>
        <v>927.20000000000039</v>
      </c>
      <c r="O42" s="108">
        <f t="shared" si="18"/>
        <v>0</v>
      </c>
      <c r="P42" s="109">
        <f t="shared" si="19"/>
        <v>-172.79999999999961</v>
      </c>
      <c r="Q42" s="110">
        <f t="shared" si="20"/>
        <v>0.84290909090909127</v>
      </c>
      <c r="R42" s="307"/>
      <c r="S42" s="47">
        <v>0.34583333333333333</v>
      </c>
      <c r="T42" s="48">
        <v>0.39791666666666664</v>
      </c>
      <c r="U42" s="111">
        <v>4.9999999999999822</v>
      </c>
      <c r="V42" s="112">
        <v>74.999999999999972</v>
      </c>
      <c r="W42" s="113"/>
      <c r="X42" s="116"/>
      <c r="Y42" s="295"/>
      <c r="Z42" s="296"/>
      <c r="AA42" s="117">
        <f t="shared" si="21"/>
        <v>-518.39999999999873</v>
      </c>
      <c r="AB42" s="110">
        <f t="shared" si="22"/>
        <v>0.84290909090909127</v>
      </c>
      <c r="AC42" s="291"/>
    </row>
    <row r="43" spans="1:29" ht="15.75" customHeight="1">
      <c r="A43" s="312"/>
      <c r="B43" s="100" t="s">
        <v>120</v>
      </c>
      <c r="C43" s="293" t="s">
        <v>130</v>
      </c>
      <c r="D43" s="294"/>
      <c r="E43" s="101">
        <v>16.66</v>
      </c>
      <c r="F43" s="102">
        <v>4482</v>
      </c>
      <c r="G43" s="103">
        <f t="shared" si="23"/>
        <v>74670.12</v>
      </c>
      <c r="H43" s="13"/>
      <c r="I43" s="104">
        <v>4</v>
      </c>
      <c r="J43" s="105">
        <v>3300</v>
      </c>
      <c r="K43" s="106">
        <f t="shared" si="24"/>
        <v>825</v>
      </c>
      <c r="L43" s="118">
        <v>4</v>
      </c>
      <c r="M43" s="105">
        <f>F43/V43*60</f>
        <v>2941.6955332725611</v>
      </c>
      <c r="N43" s="106">
        <f t="shared" si="17"/>
        <v>735.42388331814027</v>
      </c>
      <c r="O43" s="108">
        <f t="shared" si="18"/>
        <v>0</v>
      </c>
      <c r="P43" s="109">
        <f t="shared" si="19"/>
        <v>-89.57611668185973</v>
      </c>
      <c r="Q43" s="110">
        <f t="shared" si="20"/>
        <v>0.89142288887047305</v>
      </c>
      <c r="R43" s="307"/>
      <c r="S43" s="47">
        <v>0.40138888888888891</v>
      </c>
      <c r="T43" s="48">
        <v>0.46487268518518521</v>
      </c>
      <c r="U43" s="111">
        <v>5.0000000000000622</v>
      </c>
      <c r="V43" s="112">
        <v>91.416666666666671</v>
      </c>
      <c r="W43" s="113"/>
      <c r="X43" s="116"/>
      <c r="Y43" s="295"/>
      <c r="Z43" s="296"/>
      <c r="AA43" s="117">
        <f t="shared" si="21"/>
        <v>-358.30446672743892</v>
      </c>
      <c r="AB43" s="110">
        <f t="shared" si="22"/>
        <v>0.89142288887047305</v>
      </c>
      <c r="AC43" s="291"/>
    </row>
    <row r="44" spans="1:29" ht="15.75" customHeight="1">
      <c r="A44" s="312"/>
      <c r="B44" s="100"/>
      <c r="C44" s="293"/>
      <c r="D44" s="294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307"/>
      <c r="S44" s="47"/>
      <c r="T44" s="48"/>
      <c r="U44" s="111"/>
      <c r="V44" s="112"/>
      <c r="W44" s="113"/>
      <c r="X44" s="116"/>
      <c r="Y44" s="295"/>
      <c r="Z44" s="296"/>
      <c r="AA44" s="117"/>
      <c r="AB44" s="110"/>
      <c r="AC44" s="291"/>
    </row>
    <row r="45" spans="1:29" ht="15.75" customHeight="1">
      <c r="A45" s="312"/>
      <c r="B45" s="100"/>
      <c r="C45" s="293"/>
      <c r="D45" s="294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307"/>
      <c r="S45" s="47"/>
      <c r="T45" s="48"/>
      <c r="U45" s="111"/>
      <c r="V45" s="112"/>
      <c r="W45" s="113"/>
      <c r="X45" s="116"/>
      <c r="Y45" s="295"/>
      <c r="Z45" s="296"/>
      <c r="AA45" s="117"/>
      <c r="AB45" s="110"/>
      <c r="AC45" s="291"/>
    </row>
    <row r="46" spans="1:29" ht="15.75" customHeight="1">
      <c r="A46" s="312"/>
      <c r="B46" s="100"/>
      <c r="C46" s="293"/>
      <c r="D46" s="294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07"/>
      <c r="S46" s="47"/>
      <c r="T46" s="48"/>
      <c r="U46" s="111"/>
      <c r="V46" s="112"/>
      <c r="W46" s="113"/>
      <c r="X46" s="116"/>
      <c r="Y46" s="295"/>
      <c r="Z46" s="296"/>
      <c r="AA46" s="117"/>
      <c r="AB46" s="110"/>
      <c r="AC46" s="291"/>
    </row>
    <row r="47" spans="1:29" ht="15.75" customHeight="1">
      <c r="A47" s="312"/>
      <c r="B47" s="100"/>
      <c r="C47" s="293"/>
      <c r="D47" s="294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07"/>
      <c r="S47" s="47"/>
      <c r="T47" s="48"/>
      <c r="U47" s="111"/>
      <c r="V47" s="112"/>
      <c r="W47" s="113"/>
      <c r="X47" s="116"/>
      <c r="Y47" s="295"/>
      <c r="Z47" s="296"/>
      <c r="AA47" s="117"/>
      <c r="AB47" s="110"/>
      <c r="AC47" s="291"/>
    </row>
    <row r="48" spans="1:29" ht="15.75" customHeight="1">
      <c r="A48" s="312"/>
      <c r="B48" s="100"/>
      <c r="C48" s="293"/>
      <c r="D48" s="294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07"/>
      <c r="S48" s="47"/>
      <c r="T48" s="48"/>
      <c r="U48" s="111"/>
      <c r="V48" s="112"/>
      <c r="W48" s="113"/>
      <c r="X48" s="116"/>
      <c r="Y48" s="295"/>
      <c r="Z48" s="296"/>
      <c r="AA48" s="117"/>
      <c r="AB48" s="110"/>
      <c r="AC48" s="291"/>
    </row>
    <row r="49" spans="1:29" ht="15.75" customHeight="1">
      <c r="A49" s="312"/>
      <c r="B49" s="100"/>
      <c r="C49" s="293"/>
      <c r="D49" s="294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07"/>
      <c r="S49" s="47"/>
      <c r="T49" s="48"/>
      <c r="U49" s="111"/>
      <c r="V49" s="112"/>
      <c r="W49" s="113"/>
      <c r="X49" s="116"/>
      <c r="Y49" s="295"/>
      <c r="Z49" s="296"/>
      <c r="AA49" s="117"/>
      <c r="AB49" s="110"/>
      <c r="AC49" s="291"/>
    </row>
    <row r="50" spans="1:29" ht="15.75" customHeight="1">
      <c r="A50" s="312"/>
      <c r="B50" s="100"/>
      <c r="C50" s="293"/>
      <c r="D50" s="294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07"/>
      <c r="S50" s="47"/>
      <c r="T50" s="48"/>
      <c r="U50" s="111"/>
      <c r="V50" s="112"/>
      <c r="W50" s="113"/>
      <c r="X50" s="116"/>
      <c r="Y50" s="295"/>
      <c r="Z50" s="296"/>
      <c r="AA50" s="117"/>
      <c r="AB50" s="110"/>
      <c r="AC50" s="291"/>
    </row>
    <row r="51" spans="1:29" ht="15.75" customHeight="1">
      <c r="A51" s="312"/>
      <c r="B51" s="100"/>
      <c r="C51" s="293"/>
      <c r="D51" s="294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07"/>
      <c r="S51" s="47"/>
      <c r="T51" s="48"/>
      <c r="U51" s="111"/>
      <c r="V51" s="112"/>
      <c r="W51" s="113"/>
      <c r="X51" s="116"/>
      <c r="Y51" s="295"/>
      <c r="Z51" s="296"/>
      <c r="AA51" s="117"/>
      <c r="AB51" s="110"/>
      <c r="AC51" s="291"/>
    </row>
    <row r="52" spans="1:29" ht="15.75" customHeight="1">
      <c r="A52" s="312"/>
      <c r="B52" s="100"/>
      <c r="C52" s="293"/>
      <c r="D52" s="294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07"/>
      <c r="S52" s="47"/>
      <c r="T52" s="48"/>
      <c r="U52" s="111"/>
      <c r="V52" s="112"/>
      <c r="W52" s="113"/>
      <c r="X52" s="116"/>
      <c r="Y52" s="295"/>
      <c r="Z52" s="296"/>
      <c r="AA52" s="117"/>
      <c r="AB52" s="110"/>
      <c r="AC52" s="291"/>
    </row>
    <row r="53" spans="1:29" ht="15.75" customHeight="1">
      <c r="A53" s="312"/>
      <c r="B53" s="100"/>
      <c r="C53" s="293"/>
      <c r="D53" s="294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07"/>
      <c r="S53" s="47"/>
      <c r="T53" s="48"/>
      <c r="U53" s="111"/>
      <c r="V53" s="112"/>
      <c r="W53" s="113"/>
      <c r="X53" s="116"/>
      <c r="Y53" s="295"/>
      <c r="Z53" s="296"/>
      <c r="AA53" s="117"/>
      <c r="AB53" s="110"/>
      <c r="AC53" s="291"/>
    </row>
    <row r="54" spans="1:29" ht="15.75" customHeight="1">
      <c r="A54" s="312"/>
      <c r="B54" s="100"/>
      <c r="C54" s="293"/>
      <c r="D54" s="294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07"/>
      <c r="S54" s="119"/>
      <c r="T54" s="120"/>
      <c r="U54" s="130"/>
      <c r="V54" s="131"/>
      <c r="W54" s="126"/>
      <c r="X54" s="127"/>
      <c r="Y54" s="295"/>
      <c r="Z54" s="296"/>
      <c r="AA54" s="165"/>
      <c r="AB54" s="125"/>
      <c r="AC54" s="291"/>
    </row>
    <row r="55" spans="1:29" ht="15.75" customHeight="1" thickBot="1">
      <c r="A55" s="313"/>
      <c r="B55" s="133" t="s">
        <v>117</v>
      </c>
      <c r="C55" s="297"/>
      <c r="D55" s="297"/>
      <c r="E55" s="134"/>
      <c r="F55" s="99"/>
      <c r="G55" s="135"/>
      <c r="H55" s="69"/>
      <c r="I55" s="136">
        <f t="shared" ref="I55:J55" si="25">AVERAGE(I39:I54)</f>
        <v>4</v>
      </c>
      <c r="J55" s="137">
        <f t="shared" si="25"/>
        <v>3300</v>
      </c>
      <c r="K55" s="138">
        <f t="shared" ref="K55" si="26">J55/I55</f>
        <v>825</v>
      </c>
      <c r="L55" s="136">
        <f t="shared" ref="L55:M55" si="27">AVERAGE(L39:L54)</f>
        <v>4</v>
      </c>
      <c r="M55" s="137">
        <f t="shared" si="27"/>
        <v>2914.8056512171988</v>
      </c>
      <c r="N55" s="138">
        <f>M55/L55</f>
        <v>728.70141280429971</v>
      </c>
      <c r="O55" s="139">
        <f>L55-I55</f>
        <v>0</v>
      </c>
      <c r="P55" s="140">
        <f>N55-K55</f>
        <v>-96.298587195700293</v>
      </c>
      <c r="Q55" s="141">
        <f>N55/K55</f>
        <v>0.88327443976278752</v>
      </c>
      <c r="R55" s="308"/>
      <c r="S55" s="142">
        <f>S39</f>
        <v>0.25</v>
      </c>
      <c r="T55" s="143">
        <f>INDEX(T39:T54,COUNTA(T39:T54))</f>
        <v>0.46487268518518521</v>
      </c>
      <c r="U55" s="144"/>
      <c r="V55" s="166"/>
      <c r="W55" s="99"/>
      <c r="X55" s="69"/>
      <c r="Y55" s="298"/>
      <c r="Z55" s="299"/>
      <c r="AA55" s="168">
        <f>M55-J55</f>
        <v>-385.19434878280117</v>
      </c>
      <c r="AB55" s="141">
        <f>M55/J55</f>
        <v>0.88327443976278752</v>
      </c>
      <c r="AC55" s="292"/>
    </row>
    <row r="56" spans="1:29" ht="15.75" customHeight="1">
      <c r="A56" s="300" t="s">
        <v>71</v>
      </c>
      <c r="B56" s="114" t="s">
        <v>120</v>
      </c>
      <c r="C56" s="304" t="s">
        <v>131</v>
      </c>
      <c r="D56" s="305"/>
      <c r="E56" s="147">
        <v>18.18</v>
      </c>
      <c r="F56" s="97">
        <v>1331</v>
      </c>
      <c r="G56" s="148">
        <f t="shared" ref="G56:G59" si="28">E56*F56</f>
        <v>24197.579999999998</v>
      </c>
      <c r="H56" s="149"/>
      <c r="I56" s="150">
        <v>3</v>
      </c>
      <c r="J56" s="151">
        <v>3600</v>
      </c>
      <c r="K56" s="152">
        <f>J56/I56</f>
        <v>1200</v>
      </c>
      <c r="L56" s="153">
        <v>3</v>
      </c>
      <c r="M56" s="151">
        <f>F56/V56*60</f>
        <v>3113.4502923976593</v>
      </c>
      <c r="N56" s="152">
        <f>M56/L56</f>
        <v>1037.8167641325531</v>
      </c>
      <c r="O56" s="154">
        <f>L56-I56</f>
        <v>0</v>
      </c>
      <c r="P56" s="155">
        <f>N56-K56</f>
        <v>-162.18323586744691</v>
      </c>
      <c r="Q56" s="156">
        <f>N56/K56</f>
        <v>0.86484730344379424</v>
      </c>
      <c r="R56" s="306">
        <f>Q72</f>
        <v>0.87120712957479207</v>
      </c>
      <c r="S56" s="157">
        <v>0.25024305555555554</v>
      </c>
      <c r="T56" s="158">
        <v>0.26805555555555555</v>
      </c>
      <c r="U56" s="159"/>
      <c r="V56" s="160">
        <v>25.650000000000013</v>
      </c>
      <c r="W56" s="161"/>
      <c r="X56" s="162"/>
      <c r="Y56" s="309"/>
      <c r="Z56" s="310"/>
      <c r="AA56" s="115">
        <f>M56-J56</f>
        <v>-486.54970760234073</v>
      </c>
      <c r="AB56" s="156">
        <f>M56/J56</f>
        <v>0.86484730344379424</v>
      </c>
      <c r="AC56" s="290">
        <f>AB72</f>
        <v>0.87120712957479207</v>
      </c>
    </row>
    <row r="57" spans="1:29" ht="15.75" customHeight="1">
      <c r="A57" s="301"/>
      <c r="B57" s="100" t="s">
        <v>120</v>
      </c>
      <c r="C57" s="293" t="s">
        <v>132</v>
      </c>
      <c r="D57" s="294"/>
      <c r="E57" s="101">
        <v>14.03</v>
      </c>
      <c r="F57" s="102">
        <v>4319</v>
      </c>
      <c r="G57" s="103">
        <f t="shared" si="28"/>
        <v>60595.57</v>
      </c>
      <c r="H57" s="26"/>
      <c r="I57" s="104">
        <v>3</v>
      </c>
      <c r="J57" s="105">
        <v>3000</v>
      </c>
      <c r="K57" s="106">
        <f t="shared" ref="K57:K93" si="29">J57/I57</f>
        <v>1000</v>
      </c>
      <c r="L57" s="107">
        <v>3</v>
      </c>
      <c r="M57" s="105">
        <f>F57/V57*60</f>
        <v>2683.5346910597168</v>
      </c>
      <c r="N57" s="106">
        <f>M57/L57</f>
        <v>894.51156368657223</v>
      </c>
      <c r="O57" s="108">
        <f>L57-I57</f>
        <v>0</v>
      </c>
      <c r="P57" s="109">
        <f>N57-K57</f>
        <v>-105.48843631342777</v>
      </c>
      <c r="Q57" s="110">
        <f>N57/K57</f>
        <v>0.89451156368657225</v>
      </c>
      <c r="R57" s="307"/>
      <c r="S57" s="47">
        <v>0.27877314814814813</v>
      </c>
      <c r="T57" s="48">
        <v>0.34583333333333333</v>
      </c>
      <c r="U57" s="111">
        <v>15.433333333333321</v>
      </c>
      <c r="V57" s="112">
        <v>96.566666666666677</v>
      </c>
      <c r="W57" s="113"/>
      <c r="X57" s="116"/>
      <c r="Y57" s="295"/>
      <c r="Z57" s="296"/>
      <c r="AA57" s="117">
        <f>M57-J57</f>
        <v>-316.46530894028319</v>
      </c>
      <c r="AB57" s="110">
        <f>M57/J57</f>
        <v>0.89451156368657225</v>
      </c>
      <c r="AC57" s="291"/>
    </row>
    <row r="58" spans="1:29" ht="15.75" customHeight="1">
      <c r="A58" s="301"/>
      <c r="B58" s="100" t="s">
        <v>120</v>
      </c>
      <c r="C58" s="293" t="s">
        <v>133</v>
      </c>
      <c r="D58" s="294"/>
      <c r="E58" s="101">
        <v>18.18</v>
      </c>
      <c r="F58" s="102">
        <v>2276</v>
      </c>
      <c r="G58" s="103">
        <f t="shared" si="28"/>
        <v>41377.68</v>
      </c>
      <c r="H58" s="26"/>
      <c r="I58" s="104">
        <v>3</v>
      </c>
      <c r="J58" s="105">
        <v>3600</v>
      </c>
      <c r="K58" s="106">
        <f t="shared" si="29"/>
        <v>1200</v>
      </c>
      <c r="L58" s="107">
        <v>3</v>
      </c>
      <c r="M58" s="105">
        <f>F58/V58*60</f>
        <v>3113.0699088145893</v>
      </c>
      <c r="N58" s="106">
        <f>M58/L58</f>
        <v>1037.6899696048631</v>
      </c>
      <c r="O58" s="108">
        <f>L58-I58</f>
        <v>0</v>
      </c>
      <c r="P58" s="109">
        <f>N58-K58</f>
        <v>-162.31003039513689</v>
      </c>
      <c r="Q58" s="110">
        <f>N58/K58</f>
        <v>0.86474164133738596</v>
      </c>
      <c r="R58" s="307"/>
      <c r="S58" s="47">
        <v>0.3563425925925926</v>
      </c>
      <c r="T58" s="48">
        <v>0.38680555555555557</v>
      </c>
      <c r="U58" s="111">
        <v>15.133333333333354</v>
      </c>
      <c r="V58" s="112">
        <v>43.866666666666674</v>
      </c>
      <c r="W58" s="113"/>
      <c r="X58" s="116"/>
      <c r="Y58" s="295"/>
      <c r="Z58" s="296"/>
      <c r="AA58" s="117">
        <f>M58-J58</f>
        <v>-486.93009118541067</v>
      </c>
      <c r="AB58" s="110">
        <f>M58/J58</f>
        <v>0.86474164133738596</v>
      </c>
      <c r="AC58" s="291"/>
    </row>
    <row r="59" spans="1:29" ht="15.75" customHeight="1">
      <c r="A59" s="301"/>
      <c r="B59" s="100" t="s">
        <v>120</v>
      </c>
      <c r="C59" s="293" t="s">
        <v>134</v>
      </c>
      <c r="D59" s="294"/>
      <c r="E59" s="101">
        <v>14.28</v>
      </c>
      <c r="F59" s="102">
        <v>5639</v>
      </c>
      <c r="G59" s="103">
        <f t="shared" si="28"/>
        <v>80524.92</v>
      </c>
      <c r="H59" s="26"/>
      <c r="I59" s="104">
        <v>3</v>
      </c>
      <c r="J59" s="105">
        <v>3600</v>
      </c>
      <c r="K59" s="106">
        <f t="shared" si="29"/>
        <v>1200</v>
      </c>
      <c r="L59" s="107">
        <v>3</v>
      </c>
      <c r="M59" s="105">
        <f>F59/V59*60</f>
        <v>3112.6034958601667</v>
      </c>
      <c r="N59" s="106">
        <f>M59/L59</f>
        <v>1037.5344986200555</v>
      </c>
      <c r="O59" s="108">
        <f>L59-I59</f>
        <v>0</v>
      </c>
      <c r="P59" s="109">
        <f>N59-K59</f>
        <v>-162.4655013799445</v>
      </c>
      <c r="Q59" s="110">
        <f>N59/K59</f>
        <v>0.86461208218337959</v>
      </c>
      <c r="R59" s="307"/>
      <c r="S59" s="47">
        <v>0.39743055555555556</v>
      </c>
      <c r="T59" s="48">
        <v>0.47291666666666665</v>
      </c>
      <c r="U59" s="111">
        <v>15.299999999999994</v>
      </c>
      <c r="V59" s="112">
        <v>108.69999999999996</v>
      </c>
      <c r="W59" s="113"/>
      <c r="X59" s="116"/>
      <c r="Y59" s="295"/>
      <c r="Z59" s="296"/>
      <c r="AA59" s="117">
        <f>M59-J59</f>
        <v>-487.39650413983327</v>
      </c>
      <c r="AB59" s="110">
        <f>M59/J59</f>
        <v>0.86461208218337959</v>
      </c>
      <c r="AC59" s="291"/>
    </row>
    <row r="60" spans="1:29" ht="15.75" customHeight="1">
      <c r="A60" s="302"/>
      <c r="B60" s="100"/>
      <c r="C60" s="293"/>
      <c r="D60" s="294"/>
      <c r="E60" s="101"/>
      <c r="F60" s="102"/>
      <c r="G60" s="103"/>
      <c r="H60" s="13"/>
      <c r="I60" s="104"/>
      <c r="J60" s="105"/>
      <c r="K60" s="106"/>
      <c r="L60" s="118"/>
      <c r="M60" s="105"/>
      <c r="N60" s="106"/>
      <c r="O60" s="108"/>
      <c r="P60" s="109"/>
      <c r="Q60" s="110"/>
      <c r="R60" s="307"/>
      <c r="S60" s="47"/>
      <c r="T60" s="48"/>
      <c r="U60" s="111"/>
      <c r="V60" s="112"/>
      <c r="W60" s="113"/>
      <c r="X60" s="116"/>
      <c r="Y60" s="295"/>
      <c r="Z60" s="296"/>
      <c r="AA60" s="117"/>
      <c r="AB60" s="110"/>
      <c r="AC60" s="291"/>
    </row>
    <row r="61" spans="1:29" ht="15.75" customHeight="1">
      <c r="A61" s="302"/>
      <c r="B61" s="100"/>
      <c r="C61" s="293"/>
      <c r="D61" s="294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307"/>
      <c r="S61" s="47"/>
      <c r="T61" s="48"/>
      <c r="U61" s="111"/>
      <c r="V61" s="112"/>
      <c r="W61" s="113"/>
      <c r="X61" s="116"/>
      <c r="Y61" s="295"/>
      <c r="Z61" s="296"/>
      <c r="AA61" s="117"/>
      <c r="AB61" s="110"/>
      <c r="AC61" s="291"/>
    </row>
    <row r="62" spans="1:29" ht="15.75" customHeight="1">
      <c r="A62" s="302"/>
      <c r="B62" s="100"/>
      <c r="C62" s="293"/>
      <c r="D62" s="294"/>
      <c r="E62" s="101"/>
      <c r="F62" s="102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307"/>
      <c r="S62" s="47"/>
      <c r="T62" s="48"/>
      <c r="U62" s="111"/>
      <c r="V62" s="112"/>
      <c r="W62" s="113"/>
      <c r="X62" s="116"/>
      <c r="Y62" s="295"/>
      <c r="Z62" s="296"/>
      <c r="AA62" s="117"/>
      <c r="AB62" s="110"/>
      <c r="AC62" s="291"/>
    </row>
    <row r="63" spans="1:29" ht="15.75" customHeight="1">
      <c r="A63" s="302"/>
      <c r="B63" s="100"/>
      <c r="C63" s="293"/>
      <c r="D63" s="294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07"/>
      <c r="S63" s="47"/>
      <c r="T63" s="48"/>
      <c r="U63" s="111"/>
      <c r="V63" s="112"/>
      <c r="W63" s="113"/>
      <c r="X63" s="116"/>
      <c r="Y63" s="295"/>
      <c r="Z63" s="296"/>
      <c r="AA63" s="117"/>
      <c r="AB63" s="110"/>
      <c r="AC63" s="291"/>
    </row>
    <row r="64" spans="1:29" ht="15.75" customHeight="1">
      <c r="A64" s="302"/>
      <c r="B64" s="100"/>
      <c r="C64" s="293"/>
      <c r="D64" s="294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07"/>
      <c r="S64" s="47"/>
      <c r="T64" s="48"/>
      <c r="U64" s="111"/>
      <c r="V64" s="112"/>
      <c r="W64" s="113"/>
      <c r="X64" s="116"/>
      <c r="Y64" s="295"/>
      <c r="Z64" s="296"/>
      <c r="AA64" s="117"/>
      <c r="AB64" s="110"/>
      <c r="AC64" s="291"/>
    </row>
    <row r="65" spans="1:29" ht="15.75" customHeight="1">
      <c r="A65" s="302"/>
      <c r="B65" s="100"/>
      <c r="C65" s="293"/>
      <c r="D65" s="294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07"/>
      <c r="S65" s="47"/>
      <c r="T65" s="48"/>
      <c r="U65" s="111"/>
      <c r="V65" s="112"/>
      <c r="W65" s="113"/>
      <c r="X65" s="116"/>
      <c r="Y65" s="295"/>
      <c r="Z65" s="296"/>
      <c r="AA65" s="117"/>
      <c r="AB65" s="110"/>
      <c r="AC65" s="291"/>
    </row>
    <row r="66" spans="1:29" ht="15.75" customHeight="1">
      <c r="A66" s="302"/>
      <c r="B66" s="100"/>
      <c r="C66" s="293"/>
      <c r="D66" s="294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07"/>
      <c r="S66" s="47"/>
      <c r="T66" s="48"/>
      <c r="U66" s="111"/>
      <c r="V66" s="112"/>
      <c r="W66" s="126"/>
      <c r="X66" s="127"/>
      <c r="Y66" s="295"/>
      <c r="Z66" s="296"/>
      <c r="AA66" s="117"/>
      <c r="AB66" s="110"/>
      <c r="AC66" s="291"/>
    </row>
    <row r="67" spans="1:29" ht="15.75" customHeight="1">
      <c r="A67" s="302"/>
      <c r="B67" s="100"/>
      <c r="C67" s="293"/>
      <c r="D67" s="294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07"/>
      <c r="S67" s="47"/>
      <c r="T67" s="48"/>
      <c r="U67" s="111"/>
      <c r="V67" s="112"/>
      <c r="W67" s="126"/>
      <c r="X67" s="127"/>
      <c r="Y67" s="295"/>
      <c r="Z67" s="296"/>
      <c r="AA67" s="117"/>
      <c r="AB67" s="110"/>
      <c r="AC67" s="291"/>
    </row>
    <row r="68" spans="1:29" ht="15.75" customHeight="1">
      <c r="A68" s="302"/>
      <c r="B68" s="100"/>
      <c r="C68" s="293"/>
      <c r="D68" s="294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07"/>
      <c r="S68" s="47"/>
      <c r="T68" s="48"/>
      <c r="U68" s="111"/>
      <c r="V68" s="112"/>
      <c r="W68" s="126"/>
      <c r="X68" s="127"/>
      <c r="Y68" s="295"/>
      <c r="Z68" s="296"/>
      <c r="AA68" s="117"/>
      <c r="AB68" s="110"/>
      <c r="AC68" s="291"/>
    </row>
    <row r="69" spans="1:29" ht="15.75" customHeight="1">
      <c r="A69" s="302"/>
      <c r="B69" s="100"/>
      <c r="C69" s="293"/>
      <c r="D69" s="294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07"/>
      <c r="S69" s="47"/>
      <c r="T69" s="48"/>
      <c r="U69" s="111"/>
      <c r="V69" s="112"/>
      <c r="W69" s="126"/>
      <c r="X69" s="127"/>
      <c r="Y69" s="295"/>
      <c r="Z69" s="296"/>
      <c r="AA69" s="117"/>
      <c r="AB69" s="110"/>
      <c r="AC69" s="291"/>
    </row>
    <row r="70" spans="1:29" ht="15.75" customHeight="1">
      <c r="A70" s="302"/>
      <c r="B70" s="100"/>
      <c r="C70" s="293"/>
      <c r="D70" s="294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07"/>
      <c r="S70" s="47"/>
      <c r="T70" s="48"/>
      <c r="U70" s="111"/>
      <c r="V70" s="112"/>
      <c r="W70" s="126"/>
      <c r="X70" s="127"/>
      <c r="Y70" s="295"/>
      <c r="Z70" s="296"/>
      <c r="AA70" s="117"/>
      <c r="AB70" s="110"/>
      <c r="AC70" s="291"/>
    </row>
    <row r="71" spans="1:29" ht="15.75" customHeight="1">
      <c r="A71" s="302"/>
      <c r="B71" s="100"/>
      <c r="C71" s="293"/>
      <c r="D71" s="294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07"/>
      <c r="S71" s="119"/>
      <c r="T71" s="120"/>
      <c r="U71" s="130"/>
      <c r="V71" s="131"/>
      <c r="W71" s="126"/>
      <c r="X71" s="127"/>
      <c r="Y71" s="295"/>
      <c r="Z71" s="296"/>
      <c r="AA71" s="165"/>
      <c r="AB71" s="125"/>
      <c r="AC71" s="291"/>
    </row>
    <row r="72" spans="1:29" ht="15.75" customHeight="1" thickBot="1">
      <c r="A72" s="303"/>
      <c r="B72" s="133" t="s">
        <v>117</v>
      </c>
      <c r="C72" s="297"/>
      <c r="D72" s="297"/>
      <c r="E72" s="134"/>
      <c r="F72" s="99"/>
      <c r="G72" s="135"/>
      <c r="H72" s="69"/>
      <c r="I72" s="136">
        <f t="shared" ref="I72:J72" si="30">AVERAGE(I56:I71)</f>
        <v>3</v>
      </c>
      <c r="J72" s="137">
        <f t="shared" si="30"/>
        <v>3450</v>
      </c>
      <c r="K72" s="138">
        <f t="shared" ref="K72" si="31">J72/I72</f>
        <v>1150</v>
      </c>
      <c r="L72" s="136">
        <f t="shared" ref="L72:M72" si="32">AVERAGE(L56:L71)</f>
        <v>3</v>
      </c>
      <c r="M72" s="137">
        <f t="shared" si="32"/>
        <v>3005.6645970330328</v>
      </c>
      <c r="N72" s="138">
        <f>M72/L72</f>
        <v>1001.8881990110109</v>
      </c>
      <c r="O72" s="139">
        <f>L72-I72</f>
        <v>0</v>
      </c>
      <c r="P72" s="140">
        <f>N72-K72</f>
        <v>-148.1118009889891</v>
      </c>
      <c r="Q72" s="141">
        <f>N72/K72</f>
        <v>0.87120712957479207</v>
      </c>
      <c r="R72" s="308"/>
      <c r="S72" s="142">
        <f>S56</f>
        <v>0.25024305555555554</v>
      </c>
      <c r="T72" s="143">
        <f>INDEX(T56:T71,COUNTA(T56:T71))</f>
        <v>0.47291666666666665</v>
      </c>
      <c r="U72" s="144"/>
      <c r="V72" s="166"/>
      <c r="W72" s="99"/>
      <c r="X72" s="69"/>
      <c r="Y72" s="298"/>
      <c r="Z72" s="299"/>
      <c r="AA72" s="168">
        <f>M72-J72</f>
        <v>-444.33540296696719</v>
      </c>
      <c r="AB72" s="141">
        <f>M72/J72</f>
        <v>0.87120712957479207</v>
      </c>
      <c r="AC72" s="292"/>
    </row>
    <row r="73" spans="1:29" ht="15.75" customHeight="1">
      <c r="A73" s="311" t="s">
        <v>78</v>
      </c>
      <c r="B73" s="114" t="s">
        <v>120</v>
      </c>
      <c r="C73" s="304" t="s">
        <v>135</v>
      </c>
      <c r="D73" s="305"/>
      <c r="E73" s="147">
        <v>25.45</v>
      </c>
      <c r="F73" s="97">
        <v>945</v>
      </c>
      <c r="G73" s="148">
        <f t="shared" ref="G73:G76" si="33">E73*F73</f>
        <v>24050.25</v>
      </c>
      <c r="H73" s="149"/>
      <c r="I73" s="150">
        <v>4</v>
      </c>
      <c r="J73" s="151">
        <v>3300</v>
      </c>
      <c r="K73" s="152">
        <f>J73/I73</f>
        <v>825</v>
      </c>
      <c r="L73" s="153">
        <v>4</v>
      </c>
      <c r="M73" s="151">
        <f>F73/V73*60</f>
        <v>2922.6804123711349</v>
      </c>
      <c r="N73" s="152">
        <f>M73/L73</f>
        <v>730.67010309278373</v>
      </c>
      <c r="O73" s="154">
        <f>L73-I73</f>
        <v>0</v>
      </c>
      <c r="P73" s="155">
        <f>N73-K73</f>
        <v>-94.329896907216266</v>
      </c>
      <c r="Q73" s="156">
        <f>N73/K73</f>
        <v>0.88566073102155607</v>
      </c>
      <c r="R73" s="306">
        <f>Q89</f>
        <v>0.88811939329639256</v>
      </c>
      <c r="S73" s="157">
        <v>0.29166666666666669</v>
      </c>
      <c r="T73" s="158">
        <v>0.3051388888888889</v>
      </c>
      <c r="U73" s="159"/>
      <c r="V73" s="160">
        <v>19.399999999999995</v>
      </c>
      <c r="W73" s="158"/>
      <c r="X73" s="169"/>
      <c r="Y73" s="309"/>
      <c r="Z73" s="310"/>
      <c r="AA73" s="115">
        <f>M73-J73</f>
        <v>-377.31958762886507</v>
      </c>
      <c r="AB73" s="156">
        <f>M73/J73</f>
        <v>0.88566073102155607</v>
      </c>
      <c r="AC73" s="290">
        <f>AB89</f>
        <v>0.88811939329639256</v>
      </c>
    </row>
    <row r="74" spans="1:29" ht="15.75" customHeight="1">
      <c r="A74" s="312"/>
      <c r="B74" s="100" t="s">
        <v>120</v>
      </c>
      <c r="C74" s="293" t="s">
        <v>136</v>
      </c>
      <c r="D74" s="294"/>
      <c r="E74" s="101">
        <v>25.03</v>
      </c>
      <c r="F74" s="102">
        <v>1645</v>
      </c>
      <c r="G74" s="103">
        <f t="shared" si="33"/>
        <v>41174.35</v>
      </c>
      <c r="H74" s="26"/>
      <c r="I74" s="104">
        <v>4</v>
      </c>
      <c r="J74" s="105">
        <v>3300</v>
      </c>
      <c r="K74" s="106">
        <f t="shared" si="29"/>
        <v>825</v>
      </c>
      <c r="L74" s="107">
        <v>4</v>
      </c>
      <c r="M74" s="105">
        <f>F74/V74*60</f>
        <v>2923.000987166829</v>
      </c>
      <c r="N74" s="106">
        <f>M74/L74</f>
        <v>730.75024679170724</v>
      </c>
      <c r="O74" s="108">
        <f>L74-I74</f>
        <v>0</v>
      </c>
      <c r="P74" s="109">
        <f>N74-K74</f>
        <v>-94.249753208292759</v>
      </c>
      <c r="Q74" s="110">
        <f>N74/K74</f>
        <v>0.88575787489903912</v>
      </c>
      <c r="R74" s="307"/>
      <c r="S74" s="47">
        <v>0.31543981481481481</v>
      </c>
      <c r="T74" s="48">
        <v>0.33888888888888891</v>
      </c>
      <c r="U74" s="111">
        <v>14.833333333333307</v>
      </c>
      <c r="V74" s="112">
        <v>33.766666666666694</v>
      </c>
      <c r="W74" s="113"/>
      <c r="X74" s="13"/>
      <c r="Y74" s="295"/>
      <c r="Z74" s="296"/>
      <c r="AA74" s="117">
        <f>M74-J74</f>
        <v>-376.99901283317104</v>
      </c>
      <c r="AB74" s="110">
        <f>M74/J74</f>
        <v>0.88575787489903912</v>
      </c>
      <c r="AC74" s="291"/>
    </row>
    <row r="75" spans="1:29" ht="15.75" customHeight="1">
      <c r="A75" s="312"/>
      <c r="B75" s="100" t="s">
        <v>120</v>
      </c>
      <c r="C75" s="293" t="s">
        <v>137</v>
      </c>
      <c r="D75" s="294"/>
      <c r="E75" s="101">
        <v>24.82</v>
      </c>
      <c r="F75" s="102">
        <v>1854</v>
      </c>
      <c r="G75" s="103">
        <f t="shared" si="33"/>
        <v>46016.28</v>
      </c>
      <c r="H75" s="26"/>
      <c r="I75" s="104">
        <v>4</v>
      </c>
      <c r="J75" s="105">
        <v>3300</v>
      </c>
      <c r="K75" s="106">
        <f t="shared" si="29"/>
        <v>825</v>
      </c>
      <c r="L75" s="107">
        <v>4</v>
      </c>
      <c r="M75" s="105">
        <f>F75/V75*60</f>
        <v>2923.5216819973693</v>
      </c>
      <c r="N75" s="106">
        <f>M75/L75</f>
        <v>730.88042049934234</v>
      </c>
      <c r="O75" s="108">
        <f>L75-I75</f>
        <v>0</v>
      </c>
      <c r="P75" s="109">
        <f>N75-K75</f>
        <v>-94.119579500657665</v>
      </c>
      <c r="Q75" s="110">
        <f>N75/K75</f>
        <v>0.88591566121132403</v>
      </c>
      <c r="R75" s="307"/>
      <c r="S75" s="47">
        <v>0.34930555555555554</v>
      </c>
      <c r="T75" s="48">
        <v>0.37572916666666667</v>
      </c>
      <c r="U75" s="111">
        <v>14.999999999999947</v>
      </c>
      <c r="V75" s="112">
        <v>38.050000000000033</v>
      </c>
      <c r="W75" s="113"/>
      <c r="X75" s="13"/>
      <c r="Y75" s="295"/>
      <c r="Z75" s="296"/>
      <c r="AA75" s="117">
        <f>M75-J75</f>
        <v>-376.47831800263066</v>
      </c>
      <c r="AB75" s="110">
        <f>M75/J75</f>
        <v>0.88591566121132403</v>
      </c>
      <c r="AC75" s="291"/>
    </row>
    <row r="76" spans="1:29" ht="15.75" customHeight="1">
      <c r="A76" s="312"/>
      <c r="B76" s="100" t="s">
        <v>120</v>
      </c>
      <c r="C76" s="293" t="s">
        <v>138</v>
      </c>
      <c r="D76" s="294"/>
      <c r="E76" s="101">
        <v>30</v>
      </c>
      <c r="F76" s="102">
        <v>3019</v>
      </c>
      <c r="G76" s="103">
        <f t="shared" si="33"/>
        <v>90570</v>
      </c>
      <c r="H76" s="26"/>
      <c r="I76" s="104">
        <v>3</v>
      </c>
      <c r="J76" s="105">
        <v>3000</v>
      </c>
      <c r="K76" s="106">
        <f t="shared" si="29"/>
        <v>1000</v>
      </c>
      <c r="L76" s="107">
        <v>3</v>
      </c>
      <c r="M76" s="105">
        <f>F76/V76*60</f>
        <v>2687.5370919881311</v>
      </c>
      <c r="N76" s="106">
        <f>M76/L76</f>
        <v>895.845697329377</v>
      </c>
      <c r="O76" s="108">
        <f>L76-I76</f>
        <v>0</v>
      </c>
      <c r="P76" s="109">
        <f>N76-K76</f>
        <v>-104.154302670623</v>
      </c>
      <c r="Q76" s="110">
        <f>N76/K76</f>
        <v>0.89584569732937702</v>
      </c>
      <c r="R76" s="307"/>
      <c r="S76" s="47">
        <v>0.38611111111111113</v>
      </c>
      <c r="T76" s="48">
        <v>0.43291666666666667</v>
      </c>
      <c r="U76" s="111">
        <v>14.950000000000019</v>
      </c>
      <c r="V76" s="112">
        <v>67.399999999999977</v>
      </c>
      <c r="W76" s="113"/>
      <c r="X76" s="116"/>
      <c r="Y76" s="295"/>
      <c r="Z76" s="296"/>
      <c r="AA76" s="117">
        <f>M76-J76</f>
        <v>-312.46290801186888</v>
      </c>
      <c r="AB76" s="110">
        <f>M76/J76</f>
        <v>0.89584569732937702</v>
      </c>
      <c r="AC76" s="291"/>
    </row>
    <row r="77" spans="1:29" ht="15.75" customHeight="1">
      <c r="A77" s="312"/>
      <c r="B77" s="100"/>
      <c r="C77" s="293"/>
      <c r="D77" s="294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307"/>
      <c r="S77" s="47"/>
      <c r="T77" s="48"/>
      <c r="U77" s="111"/>
      <c r="V77" s="112"/>
      <c r="W77" s="113"/>
      <c r="X77" s="116"/>
      <c r="Y77" s="295"/>
      <c r="Z77" s="296"/>
      <c r="AA77" s="117"/>
      <c r="AB77" s="110"/>
      <c r="AC77" s="291"/>
    </row>
    <row r="78" spans="1:29" ht="15.75" customHeight="1">
      <c r="A78" s="312"/>
      <c r="B78" s="100"/>
      <c r="C78" s="293"/>
      <c r="D78" s="294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07"/>
      <c r="S78" s="47"/>
      <c r="T78" s="48"/>
      <c r="U78" s="111"/>
      <c r="V78" s="112"/>
      <c r="W78" s="113"/>
      <c r="X78" s="50"/>
      <c r="Y78" s="295"/>
      <c r="Z78" s="296"/>
      <c r="AA78" s="117"/>
      <c r="AB78" s="110"/>
      <c r="AC78" s="291"/>
    </row>
    <row r="79" spans="1:29" ht="15.75" customHeight="1">
      <c r="A79" s="312"/>
      <c r="B79" s="100"/>
      <c r="C79" s="293"/>
      <c r="D79" s="294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307"/>
      <c r="S79" s="47"/>
      <c r="T79" s="48"/>
      <c r="U79" s="111"/>
      <c r="V79" s="112"/>
      <c r="W79" s="113"/>
      <c r="X79" s="116"/>
      <c r="Y79" s="295"/>
      <c r="Z79" s="296"/>
      <c r="AA79" s="117"/>
      <c r="AB79" s="110"/>
      <c r="AC79" s="291"/>
    </row>
    <row r="80" spans="1:29" ht="15.75" customHeight="1">
      <c r="A80" s="312"/>
      <c r="B80" s="100"/>
      <c r="C80" s="293"/>
      <c r="D80" s="294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07"/>
      <c r="S80" s="47"/>
      <c r="T80" s="48"/>
      <c r="U80" s="111"/>
      <c r="V80" s="112"/>
      <c r="W80" s="113"/>
      <c r="X80" s="116"/>
      <c r="Y80" s="295"/>
      <c r="Z80" s="296"/>
      <c r="AA80" s="117"/>
      <c r="AB80" s="110"/>
      <c r="AC80" s="291"/>
    </row>
    <row r="81" spans="1:29" ht="15.75" customHeight="1">
      <c r="A81" s="312"/>
      <c r="B81" s="100"/>
      <c r="C81" s="293"/>
      <c r="D81" s="294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07"/>
      <c r="S81" s="47"/>
      <c r="T81" s="48"/>
      <c r="U81" s="111"/>
      <c r="V81" s="112"/>
      <c r="W81" s="126"/>
      <c r="X81" s="127"/>
      <c r="Y81" s="295"/>
      <c r="Z81" s="296"/>
      <c r="AA81" s="117"/>
      <c r="AB81" s="110"/>
      <c r="AC81" s="291"/>
    </row>
    <row r="82" spans="1:29" ht="15.75" customHeight="1">
      <c r="A82" s="312"/>
      <c r="B82" s="100"/>
      <c r="C82" s="293"/>
      <c r="D82" s="294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07"/>
      <c r="S82" s="47"/>
      <c r="T82" s="48"/>
      <c r="U82" s="111"/>
      <c r="V82" s="112"/>
      <c r="W82" s="126"/>
      <c r="X82" s="127"/>
      <c r="Y82" s="295"/>
      <c r="Z82" s="296"/>
      <c r="AA82" s="117"/>
      <c r="AB82" s="110"/>
      <c r="AC82" s="291"/>
    </row>
    <row r="83" spans="1:29" ht="15.75" customHeight="1">
      <c r="A83" s="312"/>
      <c r="B83" s="100"/>
      <c r="C83" s="293"/>
      <c r="D83" s="294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07"/>
      <c r="S83" s="47"/>
      <c r="T83" s="48"/>
      <c r="U83" s="111"/>
      <c r="V83" s="112"/>
      <c r="W83" s="126"/>
      <c r="X83" s="127"/>
      <c r="Y83" s="295"/>
      <c r="Z83" s="296"/>
      <c r="AA83" s="117"/>
      <c r="AB83" s="110"/>
      <c r="AC83" s="291"/>
    </row>
    <row r="84" spans="1:29" ht="15.75" customHeight="1">
      <c r="A84" s="312"/>
      <c r="B84" s="100"/>
      <c r="C84" s="293"/>
      <c r="D84" s="294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07"/>
      <c r="S84" s="47"/>
      <c r="T84" s="48"/>
      <c r="U84" s="111"/>
      <c r="V84" s="112"/>
      <c r="W84" s="126"/>
      <c r="X84" s="127"/>
      <c r="Y84" s="295"/>
      <c r="Z84" s="296"/>
      <c r="AA84" s="117"/>
      <c r="AB84" s="110"/>
      <c r="AC84" s="291"/>
    </row>
    <row r="85" spans="1:29" ht="15.75" customHeight="1">
      <c r="A85" s="312"/>
      <c r="B85" s="100"/>
      <c r="C85" s="293"/>
      <c r="D85" s="294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07"/>
      <c r="S85" s="47"/>
      <c r="T85" s="48"/>
      <c r="U85" s="111"/>
      <c r="V85" s="112"/>
      <c r="W85" s="126"/>
      <c r="X85" s="127"/>
      <c r="Y85" s="295"/>
      <c r="Z85" s="296"/>
      <c r="AA85" s="117"/>
      <c r="AB85" s="110"/>
      <c r="AC85" s="291"/>
    </row>
    <row r="86" spans="1:29" ht="15.75" customHeight="1">
      <c r="A86" s="312"/>
      <c r="B86" s="100"/>
      <c r="C86" s="293"/>
      <c r="D86" s="294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07"/>
      <c r="S86" s="47"/>
      <c r="T86" s="48"/>
      <c r="U86" s="111"/>
      <c r="V86" s="112"/>
      <c r="W86" s="126"/>
      <c r="X86" s="127"/>
      <c r="Y86" s="295"/>
      <c r="Z86" s="296"/>
      <c r="AA86" s="117"/>
      <c r="AB86" s="110"/>
      <c r="AC86" s="291"/>
    </row>
    <row r="87" spans="1:29" ht="15.75" customHeight="1">
      <c r="A87" s="312"/>
      <c r="B87" s="100"/>
      <c r="C87" s="293"/>
      <c r="D87" s="294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07"/>
      <c r="S87" s="47"/>
      <c r="T87" s="48"/>
      <c r="U87" s="111"/>
      <c r="V87" s="112"/>
      <c r="W87" s="126"/>
      <c r="X87" s="127"/>
      <c r="Y87" s="295"/>
      <c r="Z87" s="296"/>
      <c r="AA87" s="117"/>
      <c r="AB87" s="110"/>
      <c r="AC87" s="291"/>
    </row>
    <row r="88" spans="1:29" ht="15.75" customHeight="1">
      <c r="A88" s="312"/>
      <c r="B88" s="100"/>
      <c r="C88" s="293"/>
      <c r="D88" s="294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07"/>
      <c r="S88" s="119"/>
      <c r="T88" s="120"/>
      <c r="U88" s="130"/>
      <c r="V88" s="131"/>
      <c r="W88" s="126"/>
      <c r="X88" s="127"/>
      <c r="Y88" s="295"/>
      <c r="Z88" s="296"/>
      <c r="AA88" s="165"/>
      <c r="AB88" s="125"/>
      <c r="AC88" s="291"/>
    </row>
    <row r="89" spans="1:29" ht="15.75" customHeight="1" thickBot="1">
      <c r="A89" s="313"/>
      <c r="B89" s="133" t="s">
        <v>117</v>
      </c>
      <c r="C89" s="297"/>
      <c r="D89" s="297"/>
      <c r="E89" s="134"/>
      <c r="F89" s="167"/>
      <c r="G89" s="135"/>
      <c r="H89" s="69"/>
      <c r="I89" s="136">
        <f t="shared" ref="I89:J89" si="34">AVERAGE(I73:I88)</f>
        <v>3.75</v>
      </c>
      <c r="J89" s="137">
        <f t="shared" si="34"/>
        <v>3225</v>
      </c>
      <c r="K89" s="138">
        <f t="shared" ref="K89" si="35">J89/I89</f>
        <v>860</v>
      </c>
      <c r="L89" s="136">
        <f t="shared" ref="L89:M89" si="36">AVERAGE(L73:L88)</f>
        <v>3.75</v>
      </c>
      <c r="M89" s="137">
        <f t="shared" si="36"/>
        <v>2864.1850433808659</v>
      </c>
      <c r="N89" s="138">
        <f>M89/L89</f>
        <v>763.78267823489762</v>
      </c>
      <c r="O89" s="139">
        <f>L89-I89</f>
        <v>0</v>
      </c>
      <c r="P89" s="140">
        <f>N89-K89</f>
        <v>-96.217321765102383</v>
      </c>
      <c r="Q89" s="141">
        <f>N89/K89</f>
        <v>0.88811939329639256</v>
      </c>
      <c r="R89" s="308"/>
      <c r="S89" s="142">
        <f>S73</f>
        <v>0.29166666666666669</v>
      </c>
      <c r="T89" s="143">
        <f>INDEX(T73:T88,COUNTA(T73:T88))</f>
        <v>0.43291666666666667</v>
      </c>
      <c r="U89" s="144"/>
      <c r="V89" s="166"/>
      <c r="W89" s="167"/>
      <c r="X89" s="138"/>
      <c r="Y89" s="298"/>
      <c r="Z89" s="299"/>
      <c r="AA89" s="168">
        <f>M89-J89</f>
        <v>-360.81495661913414</v>
      </c>
      <c r="AB89" s="141">
        <f>M89/J89</f>
        <v>0.88811939329639256</v>
      </c>
      <c r="AC89" s="292"/>
    </row>
    <row r="90" spans="1:29" ht="15.75" customHeight="1">
      <c r="A90" s="300" t="s">
        <v>139</v>
      </c>
      <c r="B90" s="114" t="s">
        <v>114</v>
      </c>
      <c r="C90" s="304" t="s">
        <v>140</v>
      </c>
      <c r="D90" s="305"/>
      <c r="E90" s="147">
        <v>25.64</v>
      </c>
      <c r="F90" s="97">
        <v>1474</v>
      </c>
      <c r="G90" s="148">
        <f t="shared" ref="G90:G93" si="37">E90*F90</f>
        <v>37793.360000000001</v>
      </c>
      <c r="H90" s="149"/>
      <c r="I90" s="150">
        <v>11</v>
      </c>
      <c r="J90" s="151">
        <v>3600</v>
      </c>
      <c r="K90" s="152">
        <f>J90/I90</f>
        <v>327.27272727272725</v>
      </c>
      <c r="L90" s="153">
        <v>11</v>
      </c>
      <c r="M90" s="151">
        <f>F90/V90*60</f>
        <v>3152.9411764705983</v>
      </c>
      <c r="N90" s="152">
        <f>M90/L90</f>
        <v>286.63101604278165</v>
      </c>
      <c r="O90" s="154">
        <f>L90-I90</f>
        <v>0</v>
      </c>
      <c r="P90" s="155">
        <f>N90-K90</f>
        <v>-40.641711229945599</v>
      </c>
      <c r="Q90" s="156">
        <f>N90/K90</f>
        <v>0.87581699346405506</v>
      </c>
      <c r="R90" s="306">
        <f>Q106</f>
        <v>0.86806177257059747</v>
      </c>
      <c r="S90" s="157">
        <v>0.70833333333333337</v>
      </c>
      <c r="T90" s="158">
        <v>0.72781249999999997</v>
      </c>
      <c r="U90" s="159"/>
      <c r="V90" s="160">
        <v>28.049999999999908</v>
      </c>
      <c r="W90" s="158"/>
      <c r="X90" s="169"/>
      <c r="Y90" s="309"/>
      <c r="Z90" s="310"/>
      <c r="AA90" s="115">
        <f>M90-J90</f>
        <v>-447.05882352940171</v>
      </c>
      <c r="AB90" s="156">
        <f>M90/J90</f>
        <v>0.87581699346405506</v>
      </c>
      <c r="AC90" s="290">
        <f>AB106</f>
        <v>0.86806177257059747</v>
      </c>
    </row>
    <row r="91" spans="1:29" ht="15.75" customHeight="1">
      <c r="A91" s="301"/>
      <c r="B91" s="100" t="s">
        <v>114</v>
      </c>
      <c r="C91" s="293" t="s">
        <v>141</v>
      </c>
      <c r="D91" s="294"/>
      <c r="E91" s="101">
        <v>29.52</v>
      </c>
      <c r="F91" s="102">
        <v>1882</v>
      </c>
      <c r="G91" s="103">
        <f t="shared" si="37"/>
        <v>55556.639999999999</v>
      </c>
      <c r="H91" s="26"/>
      <c r="I91" s="104">
        <v>17</v>
      </c>
      <c r="J91" s="105">
        <v>3600</v>
      </c>
      <c r="K91" s="106">
        <f t="shared" si="29"/>
        <v>211.76470588235293</v>
      </c>
      <c r="L91" s="107">
        <v>17</v>
      </c>
      <c r="M91" s="105">
        <f>F91/V91*60</f>
        <v>3117.9015186378265</v>
      </c>
      <c r="N91" s="106">
        <f>M91/L91</f>
        <v>183.40597168457802</v>
      </c>
      <c r="O91" s="108">
        <f>L91-I91</f>
        <v>0</v>
      </c>
      <c r="P91" s="109">
        <f>N91-K91</f>
        <v>-28.358734197774908</v>
      </c>
      <c r="Q91" s="110">
        <f>N91/K91</f>
        <v>0.86608375517717406</v>
      </c>
      <c r="R91" s="307"/>
      <c r="S91" s="47">
        <v>0.73124999999999996</v>
      </c>
      <c r="T91" s="48">
        <v>0.75640046296296293</v>
      </c>
      <c r="U91" s="111">
        <v>4.9499999999999744</v>
      </c>
      <c r="V91" s="112">
        <v>36.216666666666683</v>
      </c>
      <c r="W91" s="113"/>
      <c r="X91" s="13"/>
      <c r="Y91" s="295"/>
      <c r="Z91" s="296"/>
      <c r="AA91" s="117">
        <f>M91-J91</f>
        <v>-482.09848136217352</v>
      </c>
      <c r="AB91" s="110">
        <f>M91/J91</f>
        <v>0.86608375517717406</v>
      </c>
      <c r="AC91" s="291"/>
    </row>
    <row r="92" spans="1:29" ht="15.75" customHeight="1">
      <c r="A92" s="301"/>
      <c r="B92" s="100" t="s">
        <v>114</v>
      </c>
      <c r="C92" s="293" t="s">
        <v>142</v>
      </c>
      <c r="D92" s="294"/>
      <c r="E92" s="101">
        <v>29.85</v>
      </c>
      <c r="F92" s="102">
        <v>1980</v>
      </c>
      <c r="G92" s="103">
        <f t="shared" si="37"/>
        <v>59103</v>
      </c>
      <c r="H92" s="26"/>
      <c r="I92" s="104">
        <v>17</v>
      </c>
      <c r="J92" s="105">
        <v>3600</v>
      </c>
      <c r="K92" s="106">
        <f t="shared" si="29"/>
        <v>211.76470588235293</v>
      </c>
      <c r="L92" s="107">
        <v>17</v>
      </c>
      <c r="M92" s="105">
        <f>F92/V92*60</f>
        <v>3116.746829908177</v>
      </c>
      <c r="N92" s="106">
        <f>M92/L92</f>
        <v>183.33804881812807</v>
      </c>
      <c r="O92" s="108">
        <f>L92-I92</f>
        <v>0</v>
      </c>
      <c r="P92" s="109">
        <f>N92-K92</f>
        <v>-28.426657064224855</v>
      </c>
      <c r="Q92" s="110">
        <f>N92/K92</f>
        <v>0.86576300830782704</v>
      </c>
      <c r="R92" s="307"/>
      <c r="S92" s="47">
        <v>0.75972222222222219</v>
      </c>
      <c r="T92" s="48">
        <v>0.78619212962962959</v>
      </c>
      <c r="U92" s="111">
        <v>4.783333333333335</v>
      </c>
      <c r="V92" s="112">
        <v>38.11666666666666</v>
      </c>
      <c r="W92" s="113"/>
      <c r="X92" s="13"/>
      <c r="Y92" s="295"/>
      <c r="Z92" s="296"/>
      <c r="AA92" s="117">
        <f>M92-J92</f>
        <v>-483.25317009182299</v>
      </c>
      <c r="AB92" s="110">
        <f>M92/J92</f>
        <v>0.86576300830782693</v>
      </c>
      <c r="AC92" s="291"/>
    </row>
    <row r="93" spans="1:29" ht="15.75" customHeight="1">
      <c r="A93" s="301"/>
      <c r="B93" s="100" t="s">
        <v>120</v>
      </c>
      <c r="C93" s="293" t="s">
        <v>143</v>
      </c>
      <c r="D93" s="294"/>
      <c r="E93" s="101">
        <v>28.57</v>
      </c>
      <c r="F93" s="102">
        <v>1743</v>
      </c>
      <c r="G93" s="103">
        <f t="shared" si="37"/>
        <v>49797.51</v>
      </c>
      <c r="H93" s="26"/>
      <c r="I93" s="104">
        <v>12</v>
      </c>
      <c r="J93" s="105">
        <v>3600</v>
      </c>
      <c r="K93" s="106">
        <f t="shared" si="29"/>
        <v>300</v>
      </c>
      <c r="L93" s="107">
        <v>12</v>
      </c>
      <c r="M93" s="105">
        <f>F93/V93*60</f>
        <v>3112.5000000000018</v>
      </c>
      <c r="N93" s="106">
        <f>M93/L93</f>
        <v>259.37500000000017</v>
      </c>
      <c r="O93" s="108">
        <f>L93-I93</f>
        <v>0</v>
      </c>
      <c r="P93" s="109">
        <f>N93-K93</f>
        <v>-40.624999999999829</v>
      </c>
      <c r="Q93" s="110">
        <f>N93/K93</f>
        <v>0.86458333333333393</v>
      </c>
      <c r="R93" s="307"/>
      <c r="S93" s="47">
        <v>0.78986111111111112</v>
      </c>
      <c r="T93" s="48">
        <v>0.81319444444444444</v>
      </c>
      <c r="U93" s="111">
        <v>5.2833333333334132</v>
      </c>
      <c r="V93" s="112">
        <v>33.59999999999998</v>
      </c>
      <c r="W93" s="113"/>
      <c r="X93" s="116"/>
      <c r="Y93" s="295"/>
      <c r="Z93" s="296"/>
      <c r="AA93" s="117">
        <f>M93-J93</f>
        <v>-487.49999999999818</v>
      </c>
      <c r="AB93" s="110">
        <f>M93/J93</f>
        <v>0.86458333333333381</v>
      </c>
      <c r="AC93" s="291"/>
    </row>
    <row r="94" spans="1:29" ht="15.75" customHeight="1">
      <c r="A94" s="302"/>
      <c r="B94" s="100"/>
      <c r="C94" s="293"/>
      <c r="D94" s="294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307"/>
      <c r="S94" s="47"/>
      <c r="T94" s="48"/>
      <c r="U94" s="111"/>
      <c r="V94" s="112"/>
      <c r="W94" s="113"/>
      <c r="X94" s="116"/>
      <c r="Y94" s="295"/>
      <c r="Z94" s="296"/>
      <c r="AA94" s="117"/>
      <c r="AB94" s="110"/>
      <c r="AC94" s="291"/>
    </row>
    <row r="95" spans="1:29" ht="15.75" customHeight="1">
      <c r="A95" s="302"/>
      <c r="B95" s="100"/>
      <c r="C95" s="293"/>
      <c r="D95" s="294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07"/>
      <c r="S95" s="47"/>
      <c r="T95" s="48"/>
      <c r="U95" s="111"/>
      <c r="V95" s="112"/>
      <c r="W95" s="113"/>
      <c r="X95" s="50"/>
      <c r="Y95" s="295"/>
      <c r="Z95" s="296"/>
      <c r="AA95" s="117"/>
      <c r="AB95" s="110"/>
      <c r="AC95" s="291"/>
    </row>
    <row r="96" spans="1:29" ht="15.75" customHeight="1">
      <c r="A96" s="302"/>
      <c r="B96" s="100"/>
      <c r="C96" s="293"/>
      <c r="D96" s="294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307"/>
      <c r="S96" s="47"/>
      <c r="T96" s="48"/>
      <c r="U96" s="111"/>
      <c r="V96" s="112"/>
      <c r="W96" s="113"/>
      <c r="X96" s="116"/>
      <c r="Y96" s="295"/>
      <c r="Z96" s="296"/>
      <c r="AA96" s="117"/>
      <c r="AB96" s="110"/>
      <c r="AC96" s="291"/>
    </row>
    <row r="97" spans="1:29" ht="15.75" customHeight="1">
      <c r="A97" s="302"/>
      <c r="B97" s="100"/>
      <c r="C97" s="293"/>
      <c r="D97" s="294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07"/>
      <c r="S97" s="47"/>
      <c r="T97" s="48"/>
      <c r="U97" s="111"/>
      <c r="V97" s="112"/>
      <c r="W97" s="113"/>
      <c r="X97" s="116"/>
      <c r="Y97" s="295"/>
      <c r="Z97" s="296"/>
      <c r="AA97" s="117"/>
      <c r="AB97" s="110"/>
      <c r="AC97" s="291"/>
    </row>
    <row r="98" spans="1:29" ht="15.75" customHeight="1">
      <c r="A98" s="302"/>
      <c r="B98" s="100"/>
      <c r="C98" s="293"/>
      <c r="D98" s="294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07"/>
      <c r="S98" s="47"/>
      <c r="T98" s="48"/>
      <c r="U98" s="111"/>
      <c r="V98" s="112"/>
      <c r="W98" s="126"/>
      <c r="X98" s="127"/>
      <c r="Y98" s="295"/>
      <c r="Z98" s="296"/>
      <c r="AA98" s="117"/>
      <c r="AB98" s="110"/>
      <c r="AC98" s="291"/>
    </row>
    <row r="99" spans="1:29" ht="15.75" customHeight="1">
      <c r="A99" s="302"/>
      <c r="B99" s="100"/>
      <c r="C99" s="293"/>
      <c r="D99" s="294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07"/>
      <c r="S99" s="47"/>
      <c r="T99" s="48"/>
      <c r="U99" s="111"/>
      <c r="V99" s="112"/>
      <c r="W99" s="126"/>
      <c r="X99" s="127"/>
      <c r="Y99" s="295"/>
      <c r="Z99" s="296"/>
      <c r="AA99" s="117"/>
      <c r="AB99" s="110"/>
      <c r="AC99" s="291"/>
    </row>
    <row r="100" spans="1:29" ht="15.75" customHeight="1">
      <c r="A100" s="302"/>
      <c r="B100" s="100"/>
      <c r="C100" s="293"/>
      <c r="D100" s="294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07"/>
      <c r="S100" s="47"/>
      <c r="T100" s="48"/>
      <c r="U100" s="111"/>
      <c r="V100" s="112"/>
      <c r="W100" s="126"/>
      <c r="X100" s="127"/>
      <c r="Y100" s="295"/>
      <c r="Z100" s="296"/>
      <c r="AA100" s="117"/>
      <c r="AB100" s="110"/>
      <c r="AC100" s="291"/>
    </row>
    <row r="101" spans="1:29" ht="15.75" customHeight="1">
      <c r="A101" s="302"/>
      <c r="B101" s="100"/>
      <c r="C101" s="293"/>
      <c r="D101" s="294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07"/>
      <c r="S101" s="47"/>
      <c r="T101" s="48"/>
      <c r="U101" s="111"/>
      <c r="V101" s="112"/>
      <c r="W101" s="126"/>
      <c r="X101" s="127"/>
      <c r="Y101" s="295"/>
      <c r="Z101" s="296"/>
      <c r="AA101" s="117"/>
      <c r="AB101" s="110"/>
      <c r="AC101" s="291"/>
    </row>
    <row r="102" spans="1:29" ht="15.75" customHeight="1">
      <c r="A102" s="302"/>
      <c r="B102" s="100"/>
      <c r="C102" s="293"/>
      <c r="D102" s="294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07"/>
      <c r="S102" s="47"/>
      <c r="T102" s="48"/>
      <c r="U102" s="111"/>
      <c r="V102" s="112"/>
      <c r="W102" s="126"/>
      <c r="X102" s="127"/>
      <c r="Y102" s="295"/>
      <c r="Z102" s="296"/>
      <c r="AA102" s="117"/>
      <c r="AB102" s="110"/>
      <c r="AC102" s="291"/>
    </row>
    <row r="103" spans="1:29" ht="15.75" customHeight="1">
      <c r="A103" s="302"/>
      <c r="B103" s="100"/>
      <c r="C103" s="293"/>
      <c r="D103" s="294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07"/>
      <c r="S103" s="47"/>
      <c r="T103" s="48"/>
      <c r="U103" s="111"/>
      <c r="V103" s="112"/>
      <c r="W103" s="126"/>
      <c r="X103" s="127"/>
      <c r="Y103" s="295"/>
      <c r="Z103" s="296"/>
      <c r="AA103" s="117"/>
      <c r="AB103" s="110"/>
      <c r="AC103" s="291"/>
    </row>
    <row r="104" spans="1:29" ht="15.75" customHeight="1">
      <c r="A104" s="302"/>
      <c r="B104" s="100"/>
      <c r="C104" s="293"/>
      <c r="D104" s="294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07"/>
      <c r="S104" s="47"/>
      <c r="T104" s="48"/>
      <c r="U104" s="111"/>
      <c r="V104" s="112"/>
      <c r="W104" s="126"/>
      <c r="X104" s="127"/>
      <c r="Y104" s="295"/>
      <c r="Z104" s="296"/>
      <c r="AA104" s="117"/>
      <c r="AB104" s="110"/>
      <c r="AC104" s="291"/>
    </row>
    <row r="105" spans="1:29" ht="15.75" customHeight="1">
      <c r="A105" s="302"/>
      <c r="B105" s="100"/>
      <c r="C105" s="293"/>
      <c r="D105" s="294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07"/>
      <c r="S105" s="119"/>
      <c r="T105" s="120"/>
      <c r="U105" s="130"/>
      <c r="V105" s="131"/>
      <c r="W105" s="126"/>
      <c r="X105" s="127"/>
      <c r="Y105" s="295"/>
      <c r="Z105" s="296"/>
      <c r="AA105" s="165"/>
      <c r="AB105" s="125"/>
      <c r="AC105" s="291"/>
    </row>
    <row r="106" spans="1:29" ht="15.75" customHeight="1" thickBot="1">
      <c r="A106" s="303"/>
      <c r="B106" s="133" t="s">
        <v>117</v>
      </c>
      <c r="C106" s="297"/>
      <c r="D106" s="297"/>
      <c r="E106" s="134"/>
      <c r="F106" s="167"/>
      <c r="G106" s="135"/>
      <c r="H106" s="69"/>
      <c r="I106" s="136">
        <f t="shared" ref="I106:J106" si="38">AVERAGE(I90:I105)</f>
        <v>14.25</v>
      </c>
      <c r="J106" s="137">
        <f t="shared" si="38"/>
        <v>3600</v>
      </c>
      <c r="K106" s="138">
        <f t="shared" ref="K106" si="39">J106/I106</f>
        <v>252.63157894736841</v>
      </c>
      <c r="L106" s="136">
        <f t="shared" ref="L106:M106" si="40">AVERAGE(L90:L105)</f>
        <v>14.25</v>
      </c>
      <c r="M106" s="137">
        <f t="shared" si="40"/>
        <v>3125.0223812541508</v>
      </c>
      <c r="N106" s="138">
        <f>M106/L106</f>
        <v>219.29981622836146</v>
      </c>
      <c r="O106" s="139">
        <f>L106-I106</f>
        <v>0</v>
      </c>
      <c r="P106" s="140">
        <f>N106-K106</f>
        <v>-33.331762719006946</v>
      </c>
      <c r="Q106" s="141">
        <f>N106/K106</f>
        <v>0.86806177257059747</v>
      </c>
      <c r="R106" s="308"/>
      <c r="S106" s="142">
        <f>S90</f>
        <v>0.70833333333333337</v>
      </c>
      <c r="T106" s="143">
        <f>INDEX(T90:T105,COUNTA(T90:T105))</f>
        <v>0.81319444444444444</v>
      </c>
      <c r="U106" s="144"/>
      <c r="V106" s="166"/>
      <c r="W106" s="167"/>
      <c r="X106" s="138"/>
      <c r="Y106" s="298"/>
      <c r="Z106" s="299"/>
      <c r="AA106" s="168">
        <f>M106-J106</f>
        <v>-474.97761874584921</v>
      </c>
      <c r="AB106" s="141">
        <f>M106/J106</f>
        <v>0.86806177257059747</v>
      </c>
      <c r="AC106" s="292"/>
    </row>
    <row r="107" spans="1:29" ht="15.75" customHeight="1">
      <c r="A107" s="311" t="s">
        <v>144</v>
      </c>
      <c r="B107" s="114" t="s">
        <v>120</v>
      </c>
      <c r="C107" s="304" t="s">
        <v>217</v>
      </c>
      <c r="D107" s="305"/>
      <c r="E107" s="147">
        <v>22.48</v>
      </c>
      <c r="F107" s="97">
        <v>2703</v>
      </c>
      <c r="G107" s="148">
        <f t="shared" ref="G107:G109" si="41">E107*F107</f>
        <v>60763.44</v>
      </c>
      <c r="H107" s="149"/>
      <c r="I107" s="150">
        <v>5</v>
      </c>
      <c r="J107" s="151">
        <v>3000</v>
      </c>
      <c r="K107" s="152">
        <f>J107/I107</f>
        <v>600</v>
      </c>
      <c r="L107" s="153">
        <v>5</v>
      </c>
      <c r="M107" s="151">
        <f>F107/V107*60</f>
        <v>2659.4151407488389</v>
      </c>
      <c r="N107" s="152">
        <f>M107/L107</f>
        <v>531.88302814976782</v>
      </c>
      <c r="O107" s="154">
        <f>L107-I107</f>
        <v>0</v>
      </c>
      <c r="P107" s="155">
        <f>N107-K107</f>
        <v>-68.116971850232176</v>
      </c>
      <c r="Q107" s="156">
        <f>N107/K107</f>
        <v>0.88647171358294641</v>
      </c>
      <c r="R107" s="306">
        <f>Q123</f>
        <v>0.88808991188896502</v>
      </c>
      <c r="S107" s="157">
        <v>0.70834490740740741</v>
      </c>
      <c r="T107" s="158">
        <v>0.75069444444444444</v>
      </c>
      <c r="U107" s="159"/>
      <c r="V107" s="160">
        <v>60.983333333333327</v>
      </c>
      <c r="W107" s="161"/>
      <c r="X107" s="162"/>
      <c r="Y107" s="309"/>
      <c r="Z107" s="310"/>
      <c r="AA107" s="115">
        <f>M107-J107</f>
        <v>-340.58485925116111</v>
      </c>
      <c r="AB107" s="156">
        <f>M107/J107</f>
        <v>0.8864717135829463</v>
      </c>
      <c r="AC107" s="290">
        <f>AB123</f>
        <v>0.88808991188896513</v>
      </c>
    </row>
    <row r="108" spans="1:29" ht="15.75" customHeight="1">
      <c r="A108" s="312"/>
      <c r="B108" s="100" t="s">
        <v>120</v>
      </c>
      <c r="C108" s="293" t="s">
        <v>148</v>
      </c>
      <c r="D108" s="294"/>
      <c r="E108" s="101">
        <v>24.54</v>
      </c>
      <c r="F108" s="102">
        <v>2558</v>
      </c>
      <c r="G108" s="103">
        <f t="shared" si="41"/>
        <v>62773.32</v>
      </c>
      <c r="H108" s="26"/>
      <c r="I108" s="104">
        <v>4</v>
      </c>
      <c r="J108" s="105">
        <v>3000</v>
      </c>
      <c r="K108" s="106">
        <f t="shared" ref="K108:K109" si="42">J108/I108</f>
        <v>750</v>
      </c>
      <c r="L108" s="107">
        <v>4</v>
      </c>
      <c r="M108" s="105">
        <f>F108/V108*60</f>
        <v>2656.8955568378597</v>
      </c>
      <c r="N108" s="106">
        <f>M108/L108</f>
        <v>664.22388920946491</v>
      </c>
      <c r="O108" s="108">
        <f>L108-I108</f>
        <v>0</v>
      </c>
      <c r="P108" s="109">
        <f>N108-K108</f>
        <v>-85.776110790535085</v>
      </c>
      <c r="Q108" s="110">
        <f>N108/K108</f>
        <v>0.88563185227928654</v>
      </c>
      <c r="R108" s="307"/>
      <c r="S108" s="47">
        <v>0.75432870370370375</v>
      </c>
      <c r="T108" s="48">
        <v>0.7944444444444444</v>
      </c>
      <c r="U108" s="111">
        <v>5.2333333333334053</v>
      </c>
      <c r="V108" s="112">
        <v>57.766666666666531</v>
      </c>
      <c r="W108" s="113"/>
      <c r="X108" s="116"/>
      <c r="Y108" s="295"/>
      <c r="Z108" s="296"/>
      <c r="AA108" s="117">
        <f>M108-J108</f>
        <v>-343.10444316214034</v>
      </c>
      <c r="AB108" s="110">
        <f>M108/J108</f>
        <v>0.88563185227928654</v>
      </c>
      <c r="AC108" s="291"/>
    </row>
    <row r="109" spans="1:29" ht="15.75" customHeight="1">
      <c r="A109" s="312"/>
      <c r="B109" s="100" t="s">
        <v>120</v>
      </c>
      <c r="C109" s="293" t="s">
        <v>150</v>
      </c>
      <c r="D109" s="294"/>
      <c r="E109" s="101">
        <v>17.89</v>
      </c>
      <c r="F109" s="102">
        <v>4443</v>
      </c>
      <c r="G109" s="103">
        <f t="shared" si="41"/>
        <v>79485.27</v>
      </c>
      <c r="H109" s="26"/>
      <c r="I109" s="104">
        <v>4</v>
      </c>
      <c r="J109" s="105">
        <v>3300</v>
      </c>
      <c r="K109" s="106">
        <f t="shared" si="42"/>
        <v>825</v>
      </c>
      <c r="L109" s="107">
        <v>4</v>
      </c>
      <c r="M109" s="105">
        <f>F109/V109*60</f>
        <v>2942.925482980676</v>
      </c>
      <c r="N109" s="106">
        <f>M109/L109</f>
        <v>735.73137074516899</v>
      </c>
      <c r="O109" s="108">
        <f>L109-I109</f>
        <v>0</v>
      </c>
      <c r="P109" s="109">
        <f>N109-K109</f>
        <v>-89.268629254831012</v>
      </c>
      <c r="Q109" s="110">
        <f>N109/K109</f>
        <v>0.89179560090323517</v>
      </c>
      <c r="R109" s="307"/>
      <c r="S109" s="47">
        <v>0.79820601851851847</v>
      </c>
      <c r="T109" s="48">
        <v>0.86111111111111116</v>
      </c>
      <c r="U109" s="111">
        <v>5.4166666666666607</v>
      </c>
      <c r="V109" s="112">
        <v>90.583333333333485</v>
      </c>
      <c r="W109" s="113"/>
      <c r="X109" s="116"/>
      <c r="Y109" s="295"/>
      <c r="Z109" s="296"/>
      <c r="AA109" s="117">
        <f>M109-J109</f>
        <v>-357.07451701932405</v>
      </c>
      <c r="AB109" s="110">
        <f>M109/J109</f>
        <v>0.89179560090323517</v>
      </c>
      <c r="AC109" s="291"/>
    </row>
    <row r="110" spans="1:29" ht="15.75" customHeight="1">
      <c r="A110" s="312"/>
      <c r="B110" s="100"/>
      <c r="C110" s="293"/>
      <c r="D110" s="294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307"/>
      <c r="S110" s="47"/>
      <c r="T110" s="48"/>
      <c r="U110" s="111"/>
      <c r="V110" s="112"/>
      <c r="W110" s="113"/>
      <c r="X110" s="116"/>
      <c r="Y110" s="295"/>
      <c r="Z110" s="296"/>
      <c r="AA110" s="117"/>
      <c r="AB110" s="110"/>
      <c r="AC110" s="291"/>
    </row>
    <row r="111" spans="1:29" ht="15.75" customHeight="1">
      <c r="A111" s="312"/>
      <c r="B111" s="100"/>
      <c r="C111" s="293"/>
      <c r="D111" s="294"/>
      <c r="E111" s="101"/>
      <c r="F111" s="102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307"/>
      <c r="S111" s="47"/>
      <c r="T111" s="48"/>
      <c r="U111" s="111"/>
      <c r="V111" s="112"/>
      <c r="W111" s="113"/>
      <c r="X111" s="116"/>
      <c r="Y111" s="295"/>
      <c r="Z111" s="296"/>
      <c r="AA111" s="117"/>
      <c r="AB111" s="110"/>
      <c r="AC111" s="291"/>
    </row>
    <row r="112" spans="1:29" ht="15.75" customHeight="1">
      <c r="A112" s="312"/>
      <c r="B112" s="100"/>
      <c r="C112" s="293"/>
      <c r="D112" s="294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07"/>
      <c r="S112" s="47"/>
      <c r="T112" s="48"/>
      <c r="U112" s="111"/>
      <c r="V112" s="112"/>
      <c r="W112" s="113"/>
      <c r="X112" s="116"/>
      <c r="Y112" s="295"/>
      <c r="Z112" s="296"/>
      <c r="AA112" s="117"/>
      <c r="AB112" s="110"/>
      <c r="AC112" s="291"/>
    </row>
    <row r="113" spans="1:29" ht="15.75" customHeight="1">
      <c r="A113" s="312"/>
      <c r="B113" s="100"/>
      <c r="C113" s="293"/>
      <c r="D113" s="294"/>
      <c r="E113" s="101"/>
      <c r="F113" s="102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307"/>
      <c r="S113" s="47"/>
      <c r="T113" s="48"/>
      <c r="U113" s="111"/>
      <c r="V113" s="112"/>
      <c r="W113" s="113"/>
      <c r="X113" s="116"/>
      <c r="Y113" s="295"/>
      <c r="Z113" s="296"/>
      <c r="AA113" s="117"/>
      <c r="AB113" s="110"/>
      <c r="AC113" s="291"/>
    </row>
    <row r="114" spans="1:29" ht="15.75" customHeight="1">
      <c r="A114" s="312"/>
      <c r="B114" s="100"/>
      <c r="C114" s="293"/>
      <c r="D114" s="294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07"/>
      <c r="S114" s="47"/>
      <c r="T114" s="48"/>
      <c r="U114" s="111"/>
      <c r="V114" s="112"/>
      <c r="W114" s="113"/>
      <c r="X114" s="116"/>
      <c r="Y114" s="295"/>
      <c r="Z114" s="296"/>
      <c r="AA114" s="117"/>
      <c r="AB114" s="110"/>
      <c r="AC114" s="291"/>
    </row>
    <row r="115" spans="1:29" ht="15.75" customHeight="1">
      <c r="A115" s="312"/>
      <c r="B115" s="100"/>
      <c r="C115" s="293"/>
      <c r="D115" s="294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07"/>
      <c r="S115" s="47"/>
      <c r="T115" s="48"/>
      <c r="U115" s="111"/>
      <c r="V115" s="112"/>
      <c r="W115" s="113"/>
      <c r="X115" s="116"/>
      <c r="Y115" s="295"/>
      <c r="Z115" s="296"/>
      <c r="AA115" s="117"/>
      <c r="AB115" s="110"/>
      <c r="AC115" s="291"/>
    </row>
    <row r="116" spans="1:29" ht="15.75" customHeight="1">
      <c r="A116" s="312"/>
      <c r="B116" s="100"/>
      <c r="C116" s="293"/>
      <c r="D116" s="294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07"/>
      <c r="S116" s="47"/>
      <c r="T116" s="48"/>
      <c r="U116" s="111"/>
      <c r="V116" s="112"/>
      <c r="W116" s="113"/>
      <c r="X116" s="116"/>
      <c r="Y116" s="295"/>
      <c r="Z116" s="296"/>
      <c r="AA116" s="117"/>
      <c r="AB116" s="110"/>
      <c r="AC116" s="291"/>
    </row>
    <row r="117" spans="1:29" ht="15.75" customHeight="1">
      <c r="A117" s="312"/>
      <c r="B117" s="100"/>
      <c r="C117" s="293"/>
      <c r="D117" s="294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07"/>
      <c r="S117" s="47"/>
      <c r="T117" s="48"/>
      <c r="U117" s="111"/>
      <c r="V117" s="112"/>
      <c r="W117" s="113"/>
      <c r="X117" s="116"/>
      <c r="Y117" s="295"/>
      <c r="Z117" s="296"/>
      <c r="AA117" s="117"/>
      <c r="AB117" s="110"/>
      <c r="AC117" s="291"/>
    </row>
    <row r="118" spans="1:29" ht="15.75" customHeight="1">
      <c r="A118" s="312"/>
      <c r="B118" s="100"/>
      <c r="C118" s="293"/>
      <c r="D118" s="294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07"/>
      <c r="S118" s="47"/>
      <c r="T118" s="48"/>
      <c r="U118" s="111"/>
      <c r="V118" s="112"/>
      <c r="W118" s="113"/>
      <c r="X118" s="116"/>
      <c r="Y118" s="295"/>
      <c r="Z118" s="296"/>
      <c r="AA118" s="117"/>
      <c r="AB118" s="110"/>
      <c r="AC118" s="291"/>
    </row>
    <row r="119" spans="1:29" ht="15.75" customHeight="1">
      <c r="A119" s="312"/>
      <c r="B119" s="100"/>
      <c r="C119" s="293"/>
      <c r="D119" s="294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07"/>
      <c r="S119" s="47"/>
      <c r="T119" s="48"/>
      <c r="U119" s="111"/>
      <c r="V119" s="112"/>
      <c r="W119" s="113"/>
      <c r="X119" s="116"/>
      <c r="Y119" s="295"/>
      <c r="Z119" s="296"/>
      <c r="AA119" s="117"/>
      <c r="AB119" s="110"/>
      <c r="AC119" s="291"/>
    </row>
    <row r="120" spans="1:29" ht="15.75" customHeight="1">
      <c r="A120" s="312"/>
      <c r="B120" s="100"/>
      <c r="C120" s="293"/>
      <c r="D120" s="294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07"/>
      <c r="S120" s="47"/>
      <c r="T120" s="48"/>
      <c r="U120" s="111"/>
      <c r="V120" s="112"/>
      <c r="W120" s="113"/>
      <c r="X120" s="116"/>
      <c r="Y120" s="295"/>
      <c r="Z120" s="296"/>
      <c r="AA120" s="117"/>
      <c r="AB120" s="110"/>
      <c r="AC120" s="291"/>
    </row>
    <row r="121" spans="1:29" ht="15.75" customHeight="1">
      <c r="A121" s="312"/>
      <c r="B121" s="100"/>
      <c r="C121" s="293"/>
      <c r="D121" s="294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07"/>
      <c r="S121" s="47"/>
      <c r="T121" s="48"/>
      <c r="U121" s="111"/>
      <c r="V121" s="112"/>
      <c r="W121" s="113"/>
      <c r="X121" s="116"/>
      <c r="Y121" s="295"/>
      <c r="Z121" s="296"/>
      <c r="AA121" s="117"/>
      <c r="AB121" s="110"/>
      <c r="AC121" s="291"/>
    </row>
    <row r="122" spans="1:29" ht="15.75" customHeight="1">
      <c r="A122" s="312"/>
      <c r="B122" s="100"/>
      <c r="C122" s="293"/>
      <c r="D122" s="294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07"/>
      <c r="S122" s="119"/>
      <c r="T122" s="120"/>
      <c r="U122" s="130"/>
      <c r="V122" s="131"/>
      <c r="W122" s="126"/>
      <c r="X122" s="127"/>
      <c r="Y122" s="295"/>
      <c r="Z122" s="296"/>
      <c r="AA122" s="165"/>
      <c r="AB122" s="125"/>
      <c r="AC122" s="291"/>
    </row>
    <row r="123" spans="1:29" ht="15.75" customHeight="1" thickBot="1">
      <c r="A123" s="313"/>
      <c r="B123" s="133" t="s">
        <v>117</v>
      </c>
      <c r="C123" s="297"/>
      <c r="D123" s="297"/>
      <c r="E123" s="134"/>
      <c r="F123" s="99"/>
      <c r="G123" s="135"/>
      <c r="H123" s="69"/>
      <c r="I123" s="136">
        <f t="shared" ref="I123:J123" si="43">AVERAGE(I107:I122)</f>
        <v>4.333333333333333</v>
      </c>
      <c r="J123" s="137">
        <f t="shared" si="43"/>
        <v>3100</v>
      </c>
      <c r="K123" s="138">
        <f t="shared" ref="K123" si="44">J123/I123</f>
        <v>715.38461538461547</v>
      </c>
      <c r="L123" s="136">
        <f t="shared" ref="L123:M123" si="45">AVERAGE(L107:L122)</f>
        <v>4.333333333333333</v>
      </c>
      <c r="M123" s="137">
        <f t="shared" si="45"/>
        <v>2753.078726855792</v>
      </c>
      <c r="N123" s="138">
        <f>M123/L123</f>
        <v>635.3258600436443</v>
      </c>
      <c r="O123" s="139">
        <f>L123-I123</f>
        <v>0</v>
      </c>
      <c r="P123" s="140">
        <f>N123-K123</f>
        <v>-80.058755340971175</v>
      </c>
      <c r="Q123" s="141">
        <f>N123/K123</f>
        <v>0.88808991188896502</v>
      </c>
      <c r="R123" s="308"/>
      <c r="S123" s="142">
        <f>S107</f>
        <v>0.70834490740740741</v>
      </c>
      <c r="T123" s="143">
        <f>INDEX(T107:T122,COUNTA(T107:T122))</f>
        <v>0.86111111111111116</v>
      </c>
      <c r="U123" s="144"/>
      <c r="V123" s="166"/>
      <c r="W123" s="99"/>
      <c r="X123" s="69"/>
      <c r="Y123" s="298"/>
      <c r="Z123" s="299"/>
      <c r="AA123" s="168">
        <f>M123-J123</f>
        <v>-346.92127314420804</v>
      </c>
      <c r="AB123" s="141">
        <f>M123/J123</f>
        <v>0.88808991188896513</v>
      </c>
      <c r="AC123" s="292"/>
    </row>
    <row r="124" spans="1:29" ht="15.75" customHeight="1">
      <c r="A124" s="300" t="s">
        <v>149</v>
      </c>
      <c r="B124" s="114" t="s">
        <v>120</v>
      </c>
      <c r="C124" s="304" t="s">
        <v>145</v>
      </c>
      <c r="D124" s="305"/>
      <c r="E124" s="147">
        <v>16.7</v>
      </c>
      <c r="F124" s="97">
        <v>1798</v>
      </c>
      <c r="G124" s="148">
        <f t="shared" ref="G124:G127" si="46">E124*F124</f>
        <v>30026.6</v>
      </c>
      <c r="H124" s="149"/>
      <c r="I124" s="150">
        <v>3</v>
      </c>
      <c r="J124" s="151">
        <v>3300</v>
      </c>
      <c r="K124" s="152">
        <f>J124/I124</f>
        <v>1100</v>
      </c>
      <c r="L124" s="153">
        <v>3</v>
      </c>
      <c r="M124" s="151">
        <f>F124/V124*60</f>
        <v>2950.227894257072</v>
      </c>
      <c r="N124" s="152">
        <f>M124/L124</f>
        <v>983.40929808569069</v>
      </c>
      <c r="O124" s="154">
        <f>L124-I124</f>
        <v>0</v>
      </c>
      <c r="P124" s="155">
        <f>N124-K124</f>
        <v>-116.59070191430931</v>
      </c>
      <c r="Q124" s="156">
        <f>N124/K124</f>
        <v>0.89400845280517338</v>
      </c>
      <c r="R124" s="306">
        <f>Q140</f>
        <v>0.89278501124079823</v>
      </c>
      <c r="S124" s="157">
        <v>0.70863425925925927</v>
      </c>
      <c r="T124" s="158">
        <v>0.73402777777777772</v>
      </c>
      <c r="U124" s="159"/>
      <c r="V124" s="160">
        <v>36.566666666666578</v>
      </c>
      <c r="W124" s="161"/>
      <c r="X124" s="162"/>
      <c r="Y124" s="309"/>
      <c r="Z124" s="310"/>
      <c r="AA124" s="115">
        <f>M124-J124</f>
        <v>-349.77210574292803</v>
      </c>
      <c r="AB124" s="156">
        <f>M124/J124</f>
        <v>0.89400845280517327</v>
      </c>
      <c r="AC124" s="290">
        <f>AB140</f>
        <v>0.89278501124079823</v>
      </c>
    </row>
    <row r="125" spans="1:29" ht="15.75" customHeight="1">
      <c r="A125" s="301"/>
      <c r="B125" s="100" t="s">
        <v>120</v>
      </c>
      <c r="C125" s="293" t="s">
        <v>147</v>
      </c>
      <c r="D125" s="294"/>
      <c r="E125" s="101">
        <v>22.28</v>
      </c>
      <c r="F125" s="102">
        <v>1550</v>
      </c>
      <c r="G125" s="103">
        <f t="shared" si="46"/>
        <v>34534</v>
      </c>
      <c r="H125" s="26"/>
      <c r="I125" s="104">
        <v>5</v>
      </c>
      <c r="J125" s="105">
        <v>3300</v>
      </c>
      <c r="K125" s="106">
        <f t="shared" ref="K125:K162" si="47">J125/I125</f>
        <v>660</v>
      </c>
      <c r="L125" s="107">
        <v>5</v>
      </c>
      <c r="M125" s="105">
        <f>F125/V125*60</f>
        <v>2946.1457233368601</v>
      </c>
      <c r="N125" s="106">
        <f>M125/L125</f>
        <v>589.229144667372</v>
      </c>
      <c r="O125" s="108">
        <f>L125-I125</f>
        <v>0</v>
      </c>
      <c r="P125" s="109">
        <f>N125-K125</f>
        <v>-70.770855332628003</v>
      </c>
      <c r="Q125" s="110">
        <f>N125/K125</f>
        <v>0.8927714313142</v>
      </c>
      <c r="R125" s="307"/>
      <c r="S125" s="47">
        <v>0.73780092592592594</v>
      </c>
      <c r="T125" s="48">
        <v>0.75972222222222219</v>
      </c>
      <c r="U125" s="111">
        <v>5.4333333333334366</v>
      </c>
      <c r="V125" s="112">
        <v>31.566666666666592</v>
      </c>
      <c r="W125" s="113"/>
      <c r="X125" s="116"/>
      <c r="Y125" s="295"/>
      <c r="Z125" s="296"/>
      <c r="AA125" s="117">
        <f>M125-J125</f>
        <v>-353.8542766631399</v>
      </c>
      <c r="AB125" s="110">
        <f>M125/J125</f>
        <v>0.8927714313142</v>
      </c>
      <c r="AC125" s="291"/>
    </row>
    <row r="126" spans="1:29" ht="15.75" customHeight="1">
      <c r="A126" s="301"/>
      <c r="B126" s="100" t="s">
        <v>120</v>
      </c>
      <c r="C126" s="293" t="s">
        <v>146</v>
      </c>
      <c r="D126" s="294"/>
      <c r="E126" s="101">
        <v>18.18</v>
      </c>
      <c r="F126" s="102">
        <v>729</v>
      </c>
      <c r="G126" s="103">
        <f t="shared" si="46"/>
        <v>13253.22</v>
      </c>
      <c r="H126" s="26"/>
      <c r="I126" s="104">
        <v>4</v>
      </c>
      <c r="J126" s="105">
        <v>3300</v>
      </c>
      <c r="K126" s="106">
        <f t="shared" si="47"/>
        <v>825</v>
      </c>
      <c r="L126" s="107">
        <v>4</v>
      </c>
      <c r="M126" s="105">
        <f>F126/V126*60</f>
        <v>2945.4545454545291</v>
      </c>
      <c r="N126" s="106">
        <f>M126/L126</f>
        <v>736.36363636363228</v>
      </c>
      <c r="O126" s="108">
        <f>L126-I126</f>
        <v>0</v>
      </c>
      <c r="P126" s="109">
        <f>N126-K126</f>
        <v>-88.636363636367719</v>
      </c>
      <c r="Q126" s="110">
        <f>N126/K126</f>
        <v>0.89256198347106941</v>
      </c>
      <c r="R126" s="307"/>
      <c r="S126" s="47">
        <v>0.76329861111111108</v>
      </c>
      <c r="T126" s="48">
        <v>0.77361111111111114</v>
      </c>
      <c r="U126" s="111">
        <v>5.1500000000000057</v>
      </c>
      <c r="V126" s="112">
        <v>14.850000000000083</v>
      </c>
      <c r="W126" s="113"/>
      <c r="X126" s="116"/>
      <c r="Y126" s="295"/>
      <c r="Z126" s="296"/>
      <c r="AA126" s="117">
        <f>M126-J126</f>
        <v>-354.54545454547088</v>
      </c>
      <c r="AB126" s="110">
        <f>M126/J126</f>
        <v>0.89256198347106941</v>
      </c>
      <c r="AC126" s="291"/>
    </row>
    <row r="127" spans="1:29" ht="15.75" customHeight="1">
      <c r="A127" s="301"/>
      <c r="B127" s="100" t="s">
        <v>120</v>
      </c>
      <c r="C127" s="293" t="s">
        <v>151</v>
      </c>
      <c r="D127" s="294"/>
      <c r="E127" s="101">
        <v>16.66</v>
      </c>
      <c r="F127" s="102">
        <v>6687</v>
      </c>
      <c r="G127" s="103">
        <f t="shared" si="46"/>
        <v>111405.42</v>
      </c>
      <c r="H127" s="26"/>
      <c r="I127" s="104">
        <v>4</v>
      </c>
      <c r="J127" s="105">
        <v>3300</v>
      </c>
      <c r="K127" s="106">
        <f t="shared" si="47"/>
        <v>825</v>
      </c>
      <c r="L127" s="107">
        <v>4</v>
      </c>
      <c r="M127" s="105">
        <f>F127/V127*60</f>
        <v>2942.9339853300744</v>
      </c>
      <c r="N127" s="106">
        <f>M127/L127</f>
        <v>735.7334963325186</v>
      </c>
      <c r="O127" s="108">
        <f>L127-I127</f>
        <v>0</v>
      </c>
      <c r="P127" s="109">
        <f>N127-K127</f>
        <v>-89.266503667481402</v>
      </c>
      <c r="Q127" s="110">
        <f>N127/K127</f>
        <v>0.8917981773727498</v>
      </c>
      <c r="R127" s="307"/>
      <c r="S127" s="47">
        <v>0.77708333333333335</v>
      </c>
      <c r="T127" s="48">
        <v>0.87175925925925923</v>
      </c>
      <c r="U127" s="111">
        <v>4.9999999999999822</v>
      </c>
      <c r="V127" s="112">
        <v>136.33333333333329</v>
      </c>
      <c r="W127" s="113"/>
      <c r="X127" s="116"/>
      <c r="Y127" s="295"/>
      <c r="Z127" s="296"/>
      <c r="AA127" s="117">
        <f>M127-J127</f>
        <v>-357.06601466992561</v>
      </c>
      <c r="AB127" s="110">
        <f>M127/J127</f>
        <v>0.8917981773727498</v>
      </c>
      <c r="AC127" s="291"/>
    </row>
    <row r="128" spans="1:29" ht="15.75" customHeight="1">
      <c r="A128" s="302"/>
      <c r="B128" s="100"/>
      <c r="C128" s="293"/>
      <c r="D128" s="294"/>
      <c r="E128" s="101"/>
      <c r="F128" s="102"/>
      <c r="G128" s="103"/>
      <c r="H128" s="13"/>
      <c r="I128" s="104"/>
      <c r="J128" s="105"/>
      <c r="K128" s="106"/>
      <c r="L128" s="118"/>
      <c r="M128" s="105"/>
      <c r="N128" s="106"/>
      <c r="O128" s="108"/>
      <c r="P128" s="109"/>
      <c r="Q128" s="110"/>
      <c r="R128" s="307"/>
      <c r="S128" s="47"/>
      <c r="T128" s="48"/>
      <c r="U128" s="111"/>
      <c r="V128" s="112"/>
      <c r="W128" s="113"/>
      <c r="X128" s="116"/>
      <c r="Y128" s="295"/>
      <c r="Z128" s="296"/>
      <c r="AA128" s="117"/>
      <c r="AB128" s="110"/>
      <c r="AC128" s="291"/>
    </row>
    <row r="129" spans="1:29" ht="15.75" customHeight="1">
      <c r="A129" s="302"/>
      <c r="B129" s="100"/>
      <c r="C129" s="293"/>
      <c r="D129" s="294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07"/>
      <c r="S129" s="47"/>
      <c r="T129" s="48"/>
      <c r="U129" s="111"/>
      <c r="V129" s="112"/>
      <c r="W129" s="113"/>
      <c r="X129" s="116"/>
      <c r="Y129" s="295"/>
      <c r="Z129" s="296"/>
      <c r="AA129" s="117"/>
      <c r="AB129" s="110"/>
      <c r="AC129" s="291"/>
    </row>
    <row r="130" spans="1:29" ht="15.75" customHeight="1">
      <c r="A130" s="302"/>
      <c r="B130" s="100"/>
      <c r="C130" s="293"/>
      <c r="D130" s="294"/>
      <c r="E130" s="101"/>
      <c r="F130" s="102"/>
      <c r="G130" s="121"/>
      <c r="H130" s="62"/>
      <c r="I130" s="104"/>
      <c r="J130" s="105"/>
      <c r="K130" s="106"/>
      <c r="L130" s="118"/>
      <c r="M130" s="105"/>
      <c r="N130" s="106"/>
      <c r="O130" s="123"/>
      <c r="P130" s="124"/>
      <c r="Q130" s="125"/>
      <c r="R130" s="307"/>
      <c r="S130" s="47"/>
      <c r="T130" s="48"/>
      <c r="U130" s="111"/>
      <c r="V130" s="112"/>
      <c r="W130" s="113"/>
      <c r="X130" s="116"/>
      <c r="Y130" s="295"/>
      <c r="Z130" s="296"/>
      <c r="AA130" s="117"/>
      <c r="AB130" s="110"/>
      <c r="AC130" s="291"/>
    </row>
    <row r="131" spans="1:29" ht="15.75" customHeight="1">
      <c r="A131" s="302"/>
      <c r="B131" s="100"/>
      <c r="C131" s="293"/>
      <c r="D131" s="294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07"/>
      <c r="S131" s="47"/>
      <c r="T131" s="48"/>
      <c r="U131" s="111"/>
      <c r="V131" s="112"/>
      <c r="W131" s="113"/>
      <c r="X131" s="116"/>
      <c r="Y131" s="295"/>
      <c r="Z131" s="296"/>
      <c r="AA131" s="117"/>
      <c r="AB131" s="110"/>
      <c r="AC131" s="291"/>
    </row>
    <row r="132" spans="1:29" ht="15.75" customHeight="1">
      <c r="A132" s="302"/>
      <c r="B132" s="100"/>
      <c r="C132" s="293"/>
      <c r="D132" s="294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07"/>
      <c r="S132" s="47"/>
      <c r="T132" s="48"/>
      <c r="U132" s="111"/>
      <c r="V132" s="112"/>
      <c r="W132" s="113"/>
      <c r="X132" s="116"/>
      <c r="Y132" s="295"/>
      <c r="Z132" s="296"/>
      <c r="AA132" s="117"/>
      <c r="AB132" s="110"/>
      <c r="AC132" s="291"/>
    </row>
    <row r="133" spans="1:29" ht="15.75" customHeight="1">
      <c r="A133" s="302"/>
      <c r="B133" s="100"/>
      <c r="C133" s="293"/>
      <c r="D133" s="294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07"/>
      <c r="S133" s="47"/>
      <c r="T133" s="48"/>
      <c r="U133" s="111"/>
      <c r="V133" s="112"/>
      <c r="W133" s="113"/>
      <c r="X133" s="116"/>
      <c r="Y133" s="295"/>
      <c r="Z133" s="296"/>
      <c r="AA133" s="117"/>
      <c r="AB133" s="110"/>
      <c r="AC133" s="291"/>
    </row>
    <row r="134" spans="1:29" ht="15.75" customHeight="1">
      <c r="A134" s="302"/>
      <c r="B134" s="100"/>
      <c r="C134" s="293"/>
      <c r="D134" s="294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07"/>
      <c r="S134" s="47"/>
      <c r="T134" s="48"/>
      <c r="U134" s="111"/>
      <c r="V134" s="112"/>
      <c r="W134" s="126"/>
      <c r="X134" s="127"/>
      <c r="Y134" s="295"/>
      <c r="Z134" s="296"/>
      <c r="AA134" s="117"/>
      <c r="AB134" s="110"/>
      <c r="AC134" s="291"/>
    </row>
    <row r="135" spans="1:29" ht="15.75" customHeight="1">
      <c r="A135" s="302"/>
      <c r="B135" s="100"/>
      <c r="C135" s="293"/>
      <c r="D135" s="294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07"/>
      <c r="S135" s="47"/>
      <c r="T135" s="48"/>
      <c r="U135" s="111"/>
      <c r="V135" s="112"/>
      <c r="W135" s="126"/>
      <c r="X135" s="127"/>
      <c r="Y135" s="295"/>
      <c r="Z135" s="296"/>
      <c r="AA135" s="117"/>
      <c r="AB135" s="110"/>
      <c r="AC135" s="291"/>
    </row>
    <row r="136" spans="1:29" ht="15.75" customHeight="1">
      <c r="A136" s="302"/>
      <c r="B136" s="100"/>
      <c r="C136" s="293"/>
      <c r="D136" s="294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07"/>
      <c r="S136" s="47"/>
      <c r="T136" s="48"/>
      <c r="U136" s="111"/>
      <c r="V136" s="112"/>
      <c r="W136" s="126"/>
      <c r="X136" s="127"/>
      <c r="Y136" s="295"/>
      <c r="Z136" s="296"/>
      <c r="AA136" s="117"/>
      <c r="AB136" s="110"/>
      <c r="AC136" s="291"/>
    </row>
    <row r="137" spans="1:29" ht="15.75" customHeight="1">
      <c r="A137" s="302"/>
      <c r="B137" s="100"/>
      <c r="C137" s="293"/>
      <c r="D137" s="294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07"/>
      <c r="S137" s="47"/>
      <c r="T137" s="48"/>
      <c r="U137" s="111"/>
      <c r="V137" s="112"/>
      <c r="W137" s="126"/>
      <c r="X137" s="127"/>
      <c r="Y137" s="295"/>
      <c r="Z137" s="296"/>
      <c r="AA137" s="117"/>
      <c r="AB137" s="110"/>
      <c r="AC137" s="291"/>
    </row>
    <row r="138" spans="1:29" ht="15.75" customHeight="1">
      <c r="A138" s="302"/>
      <c r="B138" s="100"/>
      <c r="C138" s="293"/>
      <c r="D138" s="294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07"/>
      <c r="S138" s="47"/>
      <c r="T138" s="48"/>
      <c r="U138" s="111"/>
      <c r="V138" s="112"/>
      <c r="W138" s="126"/>
      <c r="X138" s="127"/>
      <c r="Y138" s="295"/>
      <c r="Z138" s="296"/>
      <c r="AA138" s="117"/>
      <c r="AB138" s="110"/>
      <c r="AC138" s="291"/>
    </row>
    <row r="139" spans="1:29" ht="15.75" customHeight="1">
      <c r="A139" s="302"/>
      <c r="B139" s="100"/>
      <c r="C139" s="293"/>
      <c r="D139" s="294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07"/>
      <c r="S139" s="119"/>
      <c r="T139" s="120"/>
      <c r="U139" s="130"/>
      <c r="V139" s="131"/>
      <c r="W139" s="126"/>
      <c r="X139" s="127"/>
      <c r="Y139" s="295"/>
      <c r="Z139" s="296"/>
      <c r="AA139" s="165"/>
      <c r="AB139" s="125"/>
      <c r="AC139" s="291"/>
    </row>
    <row r="140" spans="1:29" ht="15.75" customHeight="1" thickBot="1">
      <c r="A140" s="303"/>
      <c r="B140" s="133" t="s">
        <v>117</v>
      </c>
      <c r="C140" s="297"/>
      <c r="D140" s="297"/>
      <c r="E140" s="134"/>
      <c r="F140" s="99"/>
      <c r="G140" s="135"/>
      <c r="H140" s="69"/>
      <c r="I140" s="136">
        <f t="shared" ref="I140:J140" si="48">AVERAGE(I124:I139)</f>
        <v>4</v>
      </c>
      <c r="J140" s="137">
        <f t="shared" si="48"/>
        <v>3300</v>
      </c>
      <c r="K140" s="138">
        <f t="shared" ref="K140" si="49">J140/I140</f>
        <v>825</v>
      </c>
      <c r="L140" s="136">
        <f t="shared" ref="L140:M140" si="50">AVERAGE(L124:L139)</f>
        <v>4</v>
      </c>
      <c r="M140" s="137">
        <f t="shared" si="50"/>
        <v>2946.1905370946342</v>
      </c>
      <c r="N140" s="138">
        <f>M140/L140</f>
        <v>736.54763427365856</v>
      </c>
      <c r="O140" s="139">
        <f>L140-I140</f>
        <v>0</v>
      </c>
      <c r="P140" s="140">
        <f>N140-K140</f>
        <v>-88.452365726341441</v>
      </c>
      <c r="Q140" s="141">
        <f>N140/K140</f>
        <v>0.89278501124079823</v>
      </c>
      <c r="R140" s="308"/>
      <c r="S140" s="142">
        <f>S124</f>
        <v>0.70863425925925927</v>
      </c>
      <c r="T140" s="143">
        <f>INDEX(T124:T139,COUNTA(T124:T139))</f>
        <v>0.87175925925925923</v>
      </c>
      <c r="U140" s="144"/>
      <c r="V140" s="166"/>
      <c r="W140" s="99"/>
      <c r="X140" s="69"/>
      <c r="Y140" s="298"/>
      <c r="Z140" s="299"/>
      <c r="AA140" s="168">
        <f>M140-J140</f>
        <v>-353.80946290536576</v>
      </c>
      <c r="AB140" s="141">
        <f>M140/J140</f>
        <v>0.89278501124079823</v>
      </c>
      <c r="AC140" s="292"/>
    </row>
    <row r="141" spans="1:29" ht="15.75" customHeight="1">
      <c r="A141" s="311" t="s">
        <v>152</v>
      </c>
      <c r="B141" s="114" t="s">
        <v>120</v>
      </c>
      <c r="C141" s="304" t="s">
        <v>153</v>
      </c>
      <c r="D141" s="305"/>
      <c r="E141" s="147">
        <v>14.03</v>
      </c>
      <c r="F141" s="97">
        <v>2712</v>
      </c>
      <c r="G141" s="148">
        <f t="shared" ref="G141:G144" si="51">E141*F141</f>
        <v>38049.360000000001</v>
      </c>
      <c r="H141" s="149">
        <v>2</v>
      </c>
      <c r="I141" s="150">
        <v>3</v>
      </c>
      <c r="J141" s="151">
        <v>3000</v>
      </c>
      <c r="K141" s="152">
        <f>J141/I141</f>
        <v>1000</v>
      </c>
      <c r="L141" s="153">
        <v>3</v>
      </c>
      <c r="M141" s="151">
        <f>F141/V141*60</f>
        <v>2683.6723474436531</v>
      </c>
      <c r="N141" s="152">
        <f>M141/L141</f>
        <v>894.55744914788431</v>
      </c>
      <c r="O141" s="154">
        <f>L141-I141</f>
        <v>0</v>
      </c>
      <c r="P141" s="155">
        <f>N141-K141</f>
        <v>-105.44255085211569</v>
      </c>
      <c r="Q141" s="156">
        <f>N141/K141</f>
        <v>0.89455744914788426</v>
      </c>
      <c r="R141" s="306">
        <f>Q157</f>
        <v>0.88651206139347816</v>
      </c>
      <c r="S141" s="157">
        <v>0.708587962962963</v>
      </c>
      <c r="T141" s="158">
        <v>0.75069444444444444</v>
      </c>
      <c r="U141" s="159"/>
      <c r="V141" s="160">
        <v>60.633333333333269</v>
      </c>
      <c r="W141" s="161"/>
      <c r="X141" s="162"/>
      <c r="Y141" s="309"/>
      <c r="Z141" s="310"/>
      <c r="AA141" s="115">
        <f>M141-J141</f>
        <v>-316.32765255634695</v>
      </c>
      <c r="AB141" s="156">
        <f>M141/J141</f>
        <v>0.89455744914788438</v>
      </c>
      <c r="AC141" s="290">
        <f>AB157</f>
        <v>0.88651206139347827</v>
      </c>
    </row>
    <row r="142" spans="1:29" ht="15.75" customHeight="1">
      <c r="A142" s="312"/>
      <c r="B142" s="100" t="s">
        <v>120</v>
      </c>
      <c r="C142" s="293" t="s">
        <v>154</v>
      </c>
      <c r="D142" s="294"/>
      <c r="E142" s="101">
        <v>18.18</v>
      </c>
      <c r="F142" s="102">
        <v>1684</v>
      </c>
      <c r="G142" s="103">
        <f t="shared" si="51"/>
        <v>30615.119999999999</v>
      </c>
      <c r="H142" s="26"/>
      <c r="I142" s="104">
        <v>4</v>
      </c>
      <c r="J142" s="105">
        <v>3000</v>
      </c>
      <c r="K142" s="106">
        <f t="shared" si="47"/>
        <v>750</v>
      </c>
      <c r="L142" s="107">
        <v>4</v>
      </c>
      <c r="M142" s="105">
        <f>F142/V142*60</f>
        <v>2686.0434204696562</v>
      </c>
      <c r="N142" s="106">
        <f>M142/L142</f>
        <v>671.51085511741405</v>
      </c>
      <c r="O142" s="108">
        <f>L142-I142</f>
        <v>0</v>
      </c>
      <c r="P142" s="109">
        <f>N142-K142</f>
        <v>-78.489144882585947</v>
      </c>
      <c r="Q142" s="110">
        <f>N142/K142</f>
        <v>0.89534780682321868</v>
      </c>
      <c r="R142" s="307"/>
      <c r="S142" s="47">
        <v>0.76137731481481485</v>
      </c>
      <c r="T142" s="48">
        <v>0.78749999999999998</v>
      </c>
      <c r="U142" s="111">
        <v>15.383333333333393</v>
      </c>
      <c r="V142" s="112">
        <v>37.616666666666575</v>
      </c>
      <c r="W142" s="113"/>
      <c r="X142" s="116"/>
      <c r="Y142" s="295"/>
      <c r="Z142" s="296"/>
      <c r="AA142" s="117">
        <f>M142-J142</f>
        <v>-313.95657953034379</v>
      </c>
      <c r="AB142" s="110">
        <f>M142/J142</f>
        <v>0.89534780682321868</v>
      </c>
      <c r="AC142" s="291"/>
    </row>
    <row r="143" spans="1:29" ht="15.75" customHeight="1">
      <c r="A143" s="312"/>
      <c r="B143" s="100" t="s">
        <v>120</v>
      </c>
      <c r="C143" s="293" t="s">
        <v>155</v>
      </c>
      <c r="D143" s="294"/>
      <c r="E143" s="101">
        <v>14.28</v>
      </c>
      <c r="F143" s="102">
        <v>4295</v>
      </c>
      <c r="G143" s="103">
        <f t="shared" si="51"/>
        <v>61332.6</v>
      </c>
      <c r="H143" s="26">
        <v>2</v>
      </c>
      <c r="I143" s="104">
        <v>3</v>
      </c>
      <c r="J143" s="105">
        <v>3600</v>
      </c>
      <c r="K143" s="106">
        <f t="shared" si="47"/>
        <v>1200</v>
      </c>
      <c r="L143" s="107">
        <v>3</v>
      </c>
      <c r="M143" s="105">
        <f>F143/V143*60</f>
        <v>3116.0822249093117</v>
      </c>
      <c r="N143" s="106">
        <f>M143/L143</f>
        <v>1038.6940749697706</v>
      </c>
      <c r="O143" s="108">
        <f>L143-I143</f>
        <v>0</v>
      </c>
      <c r="P143" s="109">
        <f>N143-K143</f>
        <v>-161.30592503022945</v>
      </c>
      <c r="Q143" s="110">
        <f>N143/K143</f>
        <v>0.86557839580814211</v>
      </c>
      <c r="R143" s="307"/>
      <c r="S143" s="47">
        <v>0.79812499999999997</v>
      </c>
      <c r="T143" s="48">
        <v>0.85555555555555551</v>
      </c>
      <c r="U143" s="111">
        <v>15.299999999999994</v>
      </c>
      <c r="V143" s="112">
        <v>82.699999999999974</v>
      </c>
      <c r="W143" s="113">
        <v>0.85555555555555551</v>
      </c>
      <c r="X143" s="116">
        <v>0.90987268518518516</v>
      </c>
      <c r="Y143" s="295"/>
      <c r="Z143" s="296"/>
      <c r="AA143" s="117">
        <f>M143-J143</f>
        <v>-483.91777509068834</v>
      </c>
      <c r="AB143" s="110">
        <f>M143/J143</f>
        <v>0.86557839580814211</v>
      </c>
      <c r="AC143" s="291"/>
    </row>
    <row r="144" spans="1:29" ht="15.75" customHeight="1">
      <c r="A144" s="312"/>
      <c r="B144" s="100" t="s">
        <v>120</v>
      </c>
      <c r="C144" s="293" t="s">
        <v>153</v>
      </c>
      <c r="D144" s="294"/>
      <c r="E144" s="101">
        <v>14.03</v>
      </c>
      <c r="F144" s="102">
        <v>3793</v>
      </c>
      <c r="G144" s="103">
        <f t="shared" si="51"/>
        <v>53215.79</v>
      </c>
      <c r="H144" s="26"/>
      <c r="I144" s="104">
        <v>3</v>
      </c>
      <c r="J144" s="105">
        <v>3000</v>
      </c>
      <c r="K144" s="106">
        <f t="shared" si="47"/>
        <v>1000</v>
      </c>
      <c r="L144" s="107">
        <v>3</v>
      </c>
      <c r="M144" s="105">
        <f>F144/V144*60</f>
        <v>2684.2539807352064</v>
      </c>
      <c r="N144" s="106">
        <f>M144/L144</f>
        <v>894.75132691173542</v>
      </c>
      <c r="O144" s="108">
        <f>L144-I144</f>
        <v>0</v>
      </c>
      <c r="P144" s="109">
        <f>N144-K144</f>
        <v>-105.24867308826458</v>
      </c>
      <c r="Q144" s="110">
        <f>N144/K144</f>
        <v>0.89475132691173542</v>
      </c>
      <c r="R144" s="307"/>
      <c r="S144" s="47">
        <v>0.90987268518518516</v>
      </c>
      <c r="T144" s="48">
        <v>0.96875</v>
      </c>
      <c r="U144" s="111">
        <v>78.216666666666697</v>
      </c>
      <c r="V144" s="112">
        <v>84.783333333333374</v>
      </c>
      <c r="W144" s="113"/>
      <c r="X144" s="116"/>
      <c r="Y144" s="295"/>
      <c r="Z144" s="296"/>
      <c r="AA144" s="117">
        <f>M144-J144</f>
        <v>-315.74601926479363</v>
      </c>
      <c r="AB144" s="110">
        <f>M144/J144</f>
        <v>0.89475132691173542</v>
      </c>
      <c r="AC144" s="291"/>
    </row>
    <row r="145" spans="1:29" ht="15.75" customHeight="1">
      <c r="A145" s="312"/>
      <c r="B145" s="100"/>
      <c r="C145" s="293"/>
      <c r="D145" s="294"/>
      <c r="E145" s="101"/>
      <c r="F145" s="102"/>
      <c r="G145" s="103"/>
      <c r="H145" s="13"/>
      <c r="I145" s="104"/>
      <c r="J145" s="105"/>
      <c r="K145" s="106"/>
      <c r="L145" s="118"/>
      <c r="M145" s="105"/>
      <c r="N145" s="106"/>
      <c r="O145" s="108"/>
      <c r="P145" s="109"/>
      <c r="Q145" s="110"/>
      <c r="R145" s="307"/>
      <c r="S145" s="47"/>
      <c r="T145" s="48"/>
      <c r="U145" s="111"/>
      <c r="V145" s="112"/>
      <c r="W145" s="113"/>
      <c r="X145" s="116"/>
      <c r="Y145" s="295"/>
      <c r="Z145" s="296"/>
      <c r="AA145" s="117"/>
      <c r="AB145" s="110"/>
      <c r="AC145" s="291"/>
    </row>
    <row r="146" spans="1:29" ht="15.75" customHeight="1">
      <c r="A146" s="312"/>
      <c r="B146" s="100"/>
      <c r="C146" s="293"/>
      <c r="D146" s="294"/>
      <c r="E146" s="101"/>
      <c r="F146" s="102"/>
      <c r="G146" s="121"/>
      <c r="H146" s="122"/>
      <c r="I146" s="104"/>
      <c r="J146" s="105"/>
      <c r="K146" s="106"/>
      <c r="L146" s="107"/>
      <c r="M146" s="105"/>
      <c r="N146" s="106"/>
      <c r="O146" s="108"/>
      <c r="P146" s="109"/>
      <c r="Q146" s="110"/>
      <c r="R146" s="307"/>
      <c r="S146" s="47"/>
      <c r="T146" s="48"/>
      <c r="U146" s="111"/>
      <c r="V146" s="112"/>
      <c r="W146" s="113"/>
      <c r="X146" s="116"/>
      <c r="Y146" s="295"/>
      <c r="Z146" s="296"/>
      <c r="AA146" s="117"/>
      <c r="AB146" s="110"/>
      <c r="AC146" s="291"/>
    </row>
    <row r="147" spans="1:29" ht="15.75" customHeight="1">
      <c r="A147" s="312"/>
      <c r="B147" s="100"/>
      <c r="C147" s="293"/>
      <c r="D147" s="294"/>
      <c r="E147" s="101"/>
      <c r="F147" s="102"/>
      <c r="G147" s="121"/>
      <c r="H147" s="62"/>
      <c r="I147" s="104"/>
      <c r="J147" s="105"/>
      <c r="K147" s="106"/>
      <c r="L147" s="118"/>
      <c r="M147" s="105"/>
      <c r="N147" s="106"/>
      <c r="O147" s="123"/>
      <c r="P147" s="124"/>
      <c r="Q147" s="125"/>
      <c r="R147" s="307"/>
      <c r="S147" s="47"/>
      <c r="T147" s="48"/>
      <c r="U147" s="111"/>
      <c r="V147" s="112"/>
      <c r="W147" s="113"/>
      <c r="X147" s="116"/>
      <c r="Y147" s="295"/>
      <c r="Z147" s="296"/>
      <c r="AA147" s="117"/>
      <c r="AB147" s="110"/>
      <c r="AC147" s="291"/>
    </row>
    <row r="148" spans="1:29" ht="15.75" customHeight="1">
      <c r="A148" s="312"/>
      <c r="B148" s="100"/>
      <c r="C148" s="293"/>
      <c r="D148" s="294"/>
      <c r="E148" s="101"/>
      <c r="F148" s="102"/>
      <c r="G148" s="121"/>
      <c r="H148" s="62"/>
      <c r="I148" s="104"/>
      <c r="J148" s="105"/>
      <c r="K148" s="106"/>
      <c r="L148" s="118"/>
      <c r="M148" s="105"/>
      <c r="N148" s="106"/>
      <c r="O148" s="123"/>
      <c r="P148" s="124"/>
      <c r="Q148" s="125"/>
      <c r="R148" s="307"/>
      <c r="S148" s="47"/>
      <c r="T148" s="48"/>
      <c r="U148" s="111"/>
      <c r="V148" s="112"/>
      <c r="W148" s="113"/>
      <c r="X148" s="116"/>
      <c r="Y148" s="295"/>
      <c r="Z148" s="296"/>
      <c r="AA148" s="117"/>
      <c r="AB148" s="110"/>
      <c r="AC148" s="291"/>
    </row>
    <row r="149" spans="1:29" ht="15.75" customHeight="1">
      <c r="A149" s="312"/>
      <c r="B149" s="100"/>
      <c r="C149" s="293"/>
      <c r="D149" s="294"/>
      <c r="E149" s="101"/>
      <c r="F149" s="102"/>
      <c r="G149" s="121"/>
      <c r="H149" s="62"/>
      <c r="I149" s="104"/>
      <c r="J149" s="105"/>
      <c r="K149" s="106"/>
      <c r="L149" s="118"/>
      <c r="M149" s="105"/>
      <c r="N149" s="106"/>
      <c r="O149" s="123"/>
      <c r="P149" s="124"/>
      <c r="Q149" s="125"/>
      <c r="R149" s="307"/>
      <c r="S149" s="47"/>
      <c r="T149" s="48"/>
      <c r="U149" s="111"/>
      <c r="V149" s="112"/>
      <c r="W149" s="113"/>
      <c r="X149" s="116"/>
      <c r="Y149" s="295"/>
      <c r="Z149" s="296"/>
      <c r="AA149" s="117"/>
      <c r="AB149" s="110"/>
      <c r="AC149" s="291"/>
    </row>
    <row r="150" spans="1:29" ht="15.75" customHeight="1">
      <c r="A150" s="312"/>
      <c r="B150" s="100"/>
      <c r="C150" s="293"/>
      <c r="D150" s="294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307"/>
      <c r="S150" s="47"/>
      <c r="T150" s="48"/>
      <c r="U150" s="111"/>
      <c r="V150" s="112"/>
      <c r="W150" s="113"/>
      <c r="X150" s="116"/>
      <c r="Y150" s="295"/>
      <c r="Z150" s="296"/>
      <c r="AA150" s="117"/>
      <c r="AB150" s="110"/>
      <c r="AC150" s="291"/>
    </row>
    <row r="151" spans="1:29" ht="15.75" customHeight="1">
      <c r="A151" s="312"/>
      <c r="B151" s="100"/>
      <c r="C151" s="293"/>
      <c r="D151" s="294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307"/>
      <c r="S151" s="47"/>
      <c r="T151" s="48"/>
      <c r="U151" s="111"/>
      <c r="V151" s="112"/>
      <c r="W151" s="126"/>
      <c r="X151" s="127"/>
      <c r="Y151" s="295"/>
      <c r="Z151" s="296"/>
      <c r="AA151" s="117"/>
      <c r="AB151" s="110"/>
      <c r="AC151" s="291"/>
    </row>
    <row r="152" spans="1:29" ht="15.75" customHeight="1">
      <c r="A152" s="312"/>
      <c r="B152" s="100"/>
      <c r="C152" s="293"/>
      <c r="D152" s="294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307"/>
      <c r="S152" s="47"/>
      <c r="T152" s="48"/>
      <c r="U152" s="111"/>
      <c r="V152" s="112"/>
      <c r="W152" s="126"/>
      <c r="X152" s="127"/>
      <c r="Y152" s="295"/>
      <c r="Z152" s="296"/>
      <c r="AA152" s="117"/>
      <c r="AB152" s="110"/>
      <c r="AC152" s="291"/>
    </row>
    <row r="153" spans="1:29" ht="15.75" customHeight="1">
      <c r="A153" s="312"/>
      <c r="B153" s="100"/>
      <c r="C153" s="293"/>
      <c r="D153" s="294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307"/>
      <c r="S153" s="47"/>
      <c r="T153" s="48"/>
      <c r="U153" s="111"/>
      <c r="V153" s="112"/>
      <c r="W153" s="126"/>
      <c r="X153" s="127"/>
      <c r="Y153" s="295"/>
      <c r="Z153" s="296"/>
      <c r="AA153" s="117"/>
      <c r="AB153" s="110"/>
      <c r="AC153" s="291"/>
    </row>
    <row r="154" spans="1:29" ht="15.75" customHeight="1">
      <c r="A154" s="312"/>
      <c r="B154" s="100"/>
      <c r="C154" s="293"/>
      <c r="D154" s="294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307"/>
      <c r="S154" s="47"/>
      <c r="T154" s="48"/>
      <c r="U154" s="111"/>
      <c r="V154" s="112"/>
      <c r="W154" s="126"/>
      <c r="X154" s="127"/>
      <c r="Y154" s="295"/>
      <c r="Z154" s="296"/>
      <c r="AA154" s="117"/>
      <c r="AB154" s="110"/>
      <c r="AC154" s="291"/>
    </row>
    <row r="155" spans="1:29" ht="15.75" customHeight="1">
      <c r="A155" s="312"/>
      <c r="B155" s="100"/>
      <c r="C155" s="293"/>
      <c r="D155" s="294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307"/>
      <c r="S155" s="47"/>
      <c r="T155" s="48"/>
      <c r="U155" s="111"/>
      <c r="V155" s="112"/>
      <c r="W155" s="126"/>
      <c r="X155" s="127"/>
      <c r="Y155" s="295"/>
      <c r="Z155" s="296"/>
      <c r="AA155" s="117"/>
      <c r="AB155" s="110"/>
      <c r="AC155" s="291"/>
    </row>
    <row r="156" spans="1:29" ht="15.75" customHeight="1">
      <c r="A156" s="312"/>
      <c r="B156" s="100"/>
      <c r="C156" s="293"/>
      <c r="D156" s="294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307"/>
      <c r="S156" s="119"/>
      <c r="T156" s="120"/>
      <c r="U156" s="130"/>
      <c r="V156" s="131"/>
      <c r="W156" s="126"/>
      <c r="X156" s="127"/>
      <c r="Y156" s="295"/>
      <c r="Z156" s="296"/>
      <c r="AA156" s="165"/>
      <c r="AB156" s="125"/>
      <c r="AC156" s="291"/>
    </row>
    <row r="157" spans="1:29" ht="15.75" customHeight="1" thickBot="1">
      <c r="A157" s="313"/>
      <c r="B157" s="133" t="s">
        <v>117</v>
      </c>
      <c r="C157" s="297"/>
      <c r="D157" s="297"/>
      <c r="E157" s="134"/>
      <c r="F157" s="99"/>
      <c r="G157" s="135"/>
      <c r="H157" s="69"/>
      <c r="I157" s="136">
        <f t="shared" ref="I157:J157" si="52">AVERAGE(I141:I156)</f>
        <v>3.25</v>
      </c>
      <c r="J157" s="137">
        <f t="shared" si="52"/>
        <v>3150</v>
      </c>
      <c r="K157" s="138">
        <f t="shared" ref="K157" si="53">J157/I157</f>
        <v>969.23076923076928</v>
      </c>
      <c r="L157" s="136">
        <f t="shared" ref="L157:M157" si="54">AVERAGE(L141:L156)</f>
        <v>3.25</v>
      </c>
      <c r="M157" s="137">
        <f t="shared" si="54"/>
        <v>2792.5129933894564</v>
      </c>
      <c r="N157" s="138">
        <f t="shared" ref="N157:N162" si="55">M157/L157</f>
        <v>859.2347671967558</v>
      </c>
      <c r="O157" s="139">
        <f t="shared" ref="O157:O162" si="56">L157-I157</f>
        <v>0</v>
      </c>
      <c r="P157" s="140">
        <f t="shared" ref="P157:P162" si="57">N157-K157</f>
        <v>-109.99600203401349</v>
      </c>
      <c r="Q157" s="141">
        <f t="shared" ref="Q157:Q162" si="58">N157/K157</f>
        <v>0.88651206139347816</v>
      </c>
      <c r="R157" s="308"/>
      <c r="S157" s="142">
        <f>S141</f>
        <v>0.708587962962963</v>
      </c>
      <c r="T157" s="143">
        <f>INDEX(T141:T156,COUNTA(T141:T156))</f>
        <v>0.96875</v>
      </c>
      <c r="U157" s="144"/>
      <c r="V157" s="166"/>
      <c r="W157" s="99"/>
      <c r="X157" s="69"/>
      <c r="Y157" s="298"/>
      <c r="Z157" s="299"/>
      <c r="AA157" s="168">
        <f t="shared" ref="AA157:AA162" si="59">M157-J157</f>
        <v>-357.48700661054363</v>
      </c>
      <c r="AB157" s="141">
        <f t="shared" ref="AB157:AB162" si="60">M157/J157</f>
        <v>0.88651206139347827</v>
      </c>
      <c r="AC157" s="292"/>
    </row>
    <row r="158" spans="1:29" ht="15.75" customHeight="1">
      <c r="A158" s="300" t="s">
        <v>156</v>
      </c>
      <c r="B158" s="114" t="s">
        <v>120</v>
      </c>
      <c r="C158" s="304" t="s">
        <v>158</v>
      </c>
      <c r="D158" s="305"/>
      <c r="E158" s="147">
        <v>18.18</v>
      </c>
      <c r="F158" s="97">
        <v>1234</v>
      </c>
      <c r="G158" s="148">
        <f t="shared" ref="G158:G162" si="61">E158*F158</f>
        <v>22434.12</v>
      </c>
      <c r="H158" s="149"/>
      <c r="I158" s="150">
        <v>3</v>
      </c>
      <c r="J158" s="151">
        <v>3600</v>
      </c>
      <c r="K158" s="152">
        <f>J158/I158</f>
        <v>1200</v>
      </c>
      <c r="L158" s="153">
        <v>3</v>
      </c>
      <c r="M158" s="151">
        <f>F158/V158*60</f>
        <v>3119.6629213483243</v>
      </c>
      <c r="N158" s="152">
        <f t="shared" si="55"/>
        <v>1039.8876404494415</v>
      </c>
      <c r="O158" s="154">
        <f t="shared" si="56"/>
        <v>0</v>
      </c>
      <c r="P158" s="155">
        <f t="shared" si="57"/>
        <v>-160.11235955055849</v>
      </c>
      <c r="Q158" s="156">
        <f t="shared" si="58"/>
        <v>0.86657303370786787</v>
      </c>
      <c r="R158" s="306">
        <f>Q174</f>
        <v>0.87332824184463087</v>
      </c>
      <c r="S158" s="157">
        <v>0.70851851851851855</v>
      </c>
      <c r="T158" s="158">
        <v>0.72499999999999998</v>
      </c>
      <c r="U158" s="159"/>
      <c r="V158" s="160">
        <v>23.73333333333326</v>
      </c>
      <c r="W158" s="158"/>
      <c r="X158" s="195"/>
      <c r="Y158" s="309"/>
      <c r="Z158" s="310"/>
      <c r="AA158" s="171">
        <f t="shared" si="59"/>
        <v>-480.33707865167571</v>
      </c>
      <c r="AB158" s="156">
        <f t="shared" si="60"/>
        <v>0.86657303370786787</v>
      </c>
      <c r="AC158" s="290">
        <f>AB174</f>
        <v>0.87332824184463087</v>
      </c>
    </row>
    <row r="159" spans="1:29" ht="15.75" customHeight="1">
      <c r="A159" s="301"/>
      <c r="B159" s="100" t="s">
        <v>120</v>
      </c>
      <c r="C159" s="293" t="s">
        <v>159</v>
      </c>
      <c r="D159" s="294"/>
      <c r="E159" s="101">
        <v>24.82</v>
      </c>
      <c r="F159" s="102">
        <v>2375</v>
      </c>
      <c r="G159" s="103">
        <f t="shared" si="61"/>
        <v>58947.5</v>
      </c>
      <c r="H159" s="26"/>
      <c r="I159" s="104">
        <v>4</v>
      </c>
      <c r="J159" s="105">
        <v>3300</v>
      </c>
      <c r="K159" s="106">
        <f t="shared" si="47"/>
        <v>825</v>
      </c>
      <c r="L159" s="107">
        <v>4</v>
      </c>
      <c r="M159" s="105">
        <f>F159/V159*60</f>
        <v>2922.0779220779186</v>
      </c>
      <c r="N159" s="106">
        <f t="shared" si="55"/>
        <v>730.51948051947966</v>
      </c>
      <c r="O159" s="108">
        <f t="shared" si="56"/>
        <v>0</v>
      </c>
      <c r="P159" s="109">
        <f t="shared" si="57"/>
        <v>-94.480519480520343</v>
      </c>
      <c r="Q159" s="110">
        <f t="shared" si="58"/>
        <v>0.88547815820542985</v>
      </c>
      <c r="R159" s="307"/>
      <c r="S159" s="47">
        <v>0.73557870370370371</v>
      </c>
      <c r="T159" s="48">
        <v>0.76944444444444449</v>
      </c>
      <c r="U159" s="111">
        <v>15.23333333333337</v>
      </c>
      <c r="V159" s="112">
        <v>48.766666666666723</v>
      </c>
      <c r="W159" s="113"/>
      <c r="X159" s="193"/>
      <c r="Y159" s="295"/>
      <c r="Z159" s="296"/>
      <c r="AA159" s="172">
        <f t="shared" si="59"/>
        <v>-377.92207792208137</v>
      </c>
      <c r="AB159" s="110">
        <f t="shared" si="60"/>
        <v>0.88547815820542985</v>
      </c>
      <c r="AC159" s="291"/>
    </row>
    <row r="160" spans="1:29" ht="15.75" customHeight="1">
      <c r="A160" s="301"/>
      <c r="B160" s="100" t="s">
        <v>120</v>
      </c>
      <c r="C160" s="293" t="s">
        <v>160</v>
      </c>
      <c r="D160" s="294"/>
      <c r="E160" s="101">
        <v>25.03</v>
      </c>
      <c r="F160" s="102">
        <v>1903</v>
      </c>
      <c r="G160" s="103">
        <f t="shared" si="61"/>
        <v>47632.090000000004</v>
      </c>
      <c r="H160" s="26"/>
      <c r="I160" s="104">
        <v>4</v>
      </c>
      <c r="J160" s="105">
        <v>3300</v>
      </c>
      <c r="K160" s="106">
        <f t="shared" si="47"/>
        <v>825</v>
      </c>
      <c r="L160" s="107">
        <v>4</v>
      </c>
      <c r="M160" s="105">
        <f>F160/V160*60</f>
        <v>2920.2046035805597</v>
      </c>
      <c r="N160" s="106">
        <f t="shared" si="55"/>
        <v>730.05115089513993</v>
      </c>
      <c r="O160" s="108">
        <f t="shared" si="56"/>
        <v>0</v>
      </c>
      <c r="P160" s="109">
        <f t="shared" si="57"/>
        <v>-94.948849104860074</v>
      </c>
      <c r="Q160" s="110">
        <f t="shared" si="58"/>
        <v>0.88491048593350297</v>
      </c>
      <c r="R160" s="307"/>
      <c r="S160" s="47">
        <v>0.77986111111111112</v>
      </c>
      <c r="T160" s="48">
        <v>0.80701388888888892</v>
      </c>
      <c r="U160" s="111">
        <v>14.999999999999947</v>
      </c>
      <c r="V160" s="112">
        <v>39.100000000000037</v>
      </c>
      <c r="W160" s="113"/>
      <c r="X160" s="193"/>
      <c r="Y160" s="295"/>
      <c r="Z160" s="296"/>
      <c r="AA160" s="172">
        <f t="shared" si="59"/>
        <v>-379.79539641944029</v>
      </c>
      <c r="AB160" s="110">
        <f t="shared" si="60"/>
        <v>0.88491048593350297</v>
      </c>
      <c r="AC160" s="291"/>
    </row>
    <row r="161" spans="1:29" ht="15.75" customHeight="1">
      <c r="A161" s="301"/>
      <c r="B161" s="100" t="s">
        <v>120</v>
      </c>
      <c r="C161" s="293" t="s">
        <v>157</v>
      </c>
      <c r="D161" s="294"/>
      <c r="E161" s="101">
        <v>18.18</v>
      </c>
      <c r="F161" s="102">
        <v>3239</v>
      </c>
      <c r="G161" s="103">
        <f t="shared" si="61"/>
        <v>58885.02</v>
      </c>
      <c r="H161" s="26"/>
      <c r="I161" s="104">
        <v>3</v>
      </c>
      <c r="J161" s="105">
        <v>3600</v>
      </c>
      <c r="K161" s="106">
        <f t="shared" si="47"/>
        <v>1200</v>
      </c>
      <c r="L161" s="107">
        <v>3</v>
      </c>
      <c r="M161" s="105">
        <f>F161/V161*60</f>
        <v>3117.7540106951851</v>
      </c>
      <c r="N161" s="106">
        <f t="shared" si="55"/>
        <v>1039.251336898395</v>
      </c>
      <c r="O161" s="108">
        <f t="shared" si="56"/>
        <v>0</v>
      </c>
      <c r="P161" s="109">
        <f t="shared" si="57"/>
        <v>-160.74866310160496</v>
      </c>
      <c r="Q161" s="110">
        <f t="shared" si="58"/>
        <v>0.86604278074866248</v>
      </c>
      <c r="R161" s="307"/>
      <c r="S161" s="47">
        <v>0.81736111111111109</v>
      </c>
      <c r="T161" s="48">
        <v>0.86064814814814816</v>
      </c>
      <c r="U161" s="111">
        <v>14.899999999999931</v>
      </c>
      <c r="V161" s="112">
        <v>62.333333333333378</v>
      </c>
      <c r="W161" s="113">
        <v>0.86064814814814816</v>
      </c>
      <c r="X161" s="196">
        <v>0.91394675925925928</v>
      </c>
      <c r="Y161" s="295"/>
      <c r="Z161" s="296"/>
      <c r="AA161" s="172">
        <f t="shared" si="59"/>
        <v>-482.24598930481488</v>
      </c>
      <c r="AB161" s="110">
        <f t="shared" si="60"/>
        <v>0.86604278074866248</v>
      </c>
      <c r="AC161" s="291"/>
    </row>
    <row r="162" spans="1:29" ht="15.75" customHeight="1">
      <c r="A162" s="302"/>
      <c r="B162" s="100" t="s">
        <v>120</v>
      </c>
      <c r="C162" s="293" t="s">
        <v>155</v>
      </c>
      <c r="D162" s="294"/>
      <c r="E162" s="101">
        <v>14.28</v>
      </c>
      <c r="F162" s="102">
        <v>3839</v>
      </c>
      <c r="G162" s="103">
        <f t="shared" si="61"/>
        <v>54820.92</v>
      </c>
      <c r="H162" s="13"/>
      <c r="I162" s="104">
        <v>3</v>
      </c>
      <c r="J162" s="105">
        <v>3600</v>
      </c>
      <c r="K162" s="106">
        <f t="shared" si="47"/>
        <v>1200</v>
      </c>
      <c r="L162" s="118">
        <v>3</v>
      </c>
      <c r="M162" s="105">
        <f>F162/V162*60</f>
        <v>3116.2119503945887</v>
      </c>
      <c r="N162" s="106">
        <f t="shared" si="55"/>
        <v>1038.7373167981962</v>
      </c>
      <c r="O162" s="108">
        <f t="shared" si="56"/>
        <v>0</v>
      </c>
      <c r="P162" s="109">
        <f t="shared" si="57"/>
        <v>-161.26268320180384</v>
      </c>
      <c r="Q162" s="110">
        <f t="shared" si="58"/>
        <v>0.86561443066516341</v>
      </c>
      <c r="R162" s="307"/>
      <c r="S162" s="47">
        <v>0.91394675925925928</v>
      </c>
      <c r="T162" s="48">
        <v>0.96527777777777779</v>
      </c>
      <c r="U162" s="111">
        <v>76.75</v>
      </c>
      <c r="V162" s="112">
        <v>73.916666666666657</v>
      </c>
      <c r="W162" s="113"/>
      <c r="X162" s="196"/>
      <c r="Y162" s="295"/>
      <c r="Z162" s="296"/>
      <c r="AA162" s="172">
        <f t="shared" si="59"/>
        <v>-483.78804960541129</v>
      </c>
      <c r="AB162" s="110">
        <f t="shared" si="60"/>
        <v>0.86561443066516353</v>
      </c>
      <c r="AC162" s="291"/>
    </row>
    <row r="163" spans="1:29" ht="15.75" customHeight="1">
      <c r="A163" s="302"/>
      <c r="B163" s="100"/>
      <c r="C163" s="293"/>
      <c r="D163" s="294"/>
      <c r="E163" s="101"/>
      <c r="F163" s="102"/>
      <c r="G163" s="121"/>
      <c r="H163" s="122"/>
      <c r="I163" s="104"/>
      <c r="J163" s="105"/>
      <c r="K163" s="106"/>
      <c r="L163" s="107"/>
      <c r="M163" s="105"/>
      <c r="N163" s="106"/>
      <c r="O163" s="108"/>
      <c r="P163" s="109"/>
      <c r="Q163" s="110"/>
      <c r="R163" s="307"/>
      <c r="S163" s="47"/>
      <c r="T163" s="48"/>
      <c r="U163" s="111"/>
      <c r="V163" s="112"/>
      <c r="W163" s="113"/>
      <c r="X163" s="197"/>
      <c r="Y163" s="295"/>
      <c r="Z163" s="296"/>
      <c r="AA163" s="172"/>
      <c r="AB163" s="110"/>
      <c r="AC163" s="291"/>
    </row>
    <row r="164" spans="1:29" ht="15.75" customHeight="1">
      <c r="A164" s="302"/>
      <c r="B164" s="100"/>
      <c r="C164" s="293"/>
      <c r="D164" s="294"/>
      <c r="E164" s="101"/>
      <c r="F164" s="102"/>
      <c r="G164" s="121"/>
      <c r="H164" s="62"/>
      <c r="I164" s="104"/>
      <c r="J164" s="105"/>
      <c r="K164" s="106"/>
      <c r="L164" s="118"/>
      <c r="M164" s="105"/>
      <c r="N164" s="106"/>
      <c r="O164" s="123"/>
      <c r="P164" s="124"/>
      <c r="Q164" s="125"/>
      <c r="R164" s="307"/>
      <c r="S164" s="47"/>
      <c r="T164" s="48"/>
      <c r="U164" s="111"/>
      <c r="V164" s="112"/>
      <c r="W164" s="113"/>
      <c r="X164" s="196"/>
      <c r="Y164" s="295"/>
      <c r="Z164" s="296"/>
      <c r="AA164" s="172"/>
      <c r="AB164" s="110"/>
      <c r="AC164" s="291"/>
    </row>
    <row r="165" spans="1:29" ht="15.75" customHeight="1">
      <c r="A165" s="302"/>
      <c r="B165" s="100"/>
      <c r="C165" s="293"/>
      <c r="D165" s="294"/>
      <c r="E165" s="101"/>
      <c r="F165" s="102"/>
      <c r="G165" s="121"/>
      <c r="H165" s="62"/>
      <c r="I165" s="104"/>
      <c r="J165" s="105"/>
      <c r="K165" s="106"/>
      <c r="L165" s="118"/>
      <c r="M165" s="105"/>
      <c r="N165" s="106"/>
      <c r="O165" s="123"/>
      <c r="P165" s="124"/>
      <c r="Q165" s="125"/>
      <c r="R165" s="307"/>
      <c r="S165" s="47"/>
      <c r="T165" s="48"/>
      <c r="U165" s="111"/>
      <c r="V165" s="112"/>
      <c r="W165" s="113"/>
      <c r="X165" s="196"/>
      <c r="Y165" s="295"/>
      <c r="Z165" s="296"/>
      <c r="AA165" s="172"/>
      <c r="AB165" s="110"/>
      <c r="AC165" s="291"/>
    </row>
    <row r="166" spans="1:29" ht="15.75" customHeight="1">
      <c r="A166" s="302"/>
      <c r="B166" s="100"/>
      <c r="C166" s="293"/>
      <c r="D166" s="294"/>
      <c r="E166" s="101"/>
      <c r="F166" s="102"/>
      <c r="G166" s="121"/>
      <c r="H166" s="62"/>
      <c r="I166" s="104"/>
      <c r="J166" s="105"/>
      <c r="K166" s="106"/>
      <c r="L166" s="118"/>
      <c r="M166" s="105"/>
      <c r="N166" s="106"/>
      <c r="O166" s="123"/>
      <c r="P166" s="124"/>
      <c r="Q166" s="125"/>
      <c r="R166" s="307"/>
      <c r="S166" s="47"/>
      <c r="T166" s="48"/>
      <c r="U166" s="111"/>
      <c r="V166" s="112"/>
      <c r="W166" s="126"/>
      <c r="X166" s="198"/>
      <c r="Y166" s="295"/>
      <c r="Z166" s="296"/>
      <c r="AA166" s="172"/>
      <c r="AB166" s="110"/>
      <c r="AC166" s="291"/>
    </row>
    <row r="167" spans="1:29" ht="15.75" customHeight="1">
      <c r="A167" s="302"/>
      <c r="B167" s="100"/>
      <c r="C167" s="293"/>
      <c r="D167" s="294"/>
      <c r="E167" s="101"/>
      <c r="F167" s="102"/>
      <c r="G167" s="121"/>
      <c r="H167" s="62"/>
      <c r="I167" s="104"/>
      <c r="J167" s="105"/>
      <c r="K167" s="106"/>
      <c r="L167" s="118"/>
      <c r="M167" s="105"/>
      <c r="N167" s="106"/>
      <c r="O167" s="123"/>
      <c r="P167" s="124"/>
      <c r="Q167" s="125"/>
      <c r="R167" s="307"/>
      <c r="S167" s="47"/>
      <c r="T167" s="48"/>
      <c r="U167" s="111"/>
      <c r="V167" s="112"/>
      <c r="W167" s="126"/>
      <c r="X167" s="198"/>
      <c r="Y167" s="295"/>
      <c r="Z167" s="296"/>
      <c r="AA167" s="172"/>
      <c r="AB167" s="110"/>
      <c r="AC167" s="291"/>
    </row>
    <row r="168" spans="1:29" ht="15.75" customHeight="1">
      <c r="A168" s="302"/>
      <c r="B168" s="100"/>
      <c r="C168" s="293"/>
      <c r="D168" s="294"/>
      <c r="E168" s="101"/>
      <c r="F168" s="102"/>
      <c r="G168" s="121"/>
      <c r="H168" s="62"/>
      <c r="I168" s="104"/>
      <c r="J168" s="105"/>
      <c r="K168" s="106"/>
      <c r="L168" s="118"/>
      <c r="M168" s="105"/>
      <c r="N168" s="106"/>
      <c r="O168" s="123"/>
      <c r="P168" s="124"/>
      <c r="Q168" s="125"/>
      <c r="R168" s="307"/>
      <c r="S168" s="47"/>
      <c r="T168" s="48"/>
      <c r="U168" s="111"/>
      <c r="V168" s="112"/>
      <c r="W168" s="126"/>
      <c r="X168" s="198"/>
      <c r="Y168" s="295"/>
      <c r="Z168" s="296"/>
      <c r="AA168" s="172"/>
      <c r="AB168" s="110"/>
      <c r="AC168" s="291"/>
    </row>
    <row r="169" spans="1:29" ht="15.75" customHeight="1">
      <c r="A169" s="302"/>
      <c r="B169" s="100"/>
      <c r="C169" s="293"/>
      <c r="D169" s="294"/>
      <c r="E169" s="101"/>
      <c r="F169" s="102"/>
      <c r="G169" s="121"/>
      <c r="H169" s="62"/>
      <c r="I169" s="104"/>
      <c r="J169" s="105"/>
      <c r="K169" s="106"/>
      <c r="L169" s="118"/>
      <c r="M169" s="105"/>
      <c r="N169" s="106"/>
      <c r="O169" s="123"/>
      <c r="P169" s="124"/>
      <c r="Q169" s="125"/>
      <c r="R169" s="307"/>
      <c r="S169" s="47"/>
      <c r="T169" s="48"/>
      <c r="U169" s="111"/>
      <c r="V169" s="112"/>
      <c r="W169" s="126"/>
      <c r="X169" s="198"/>
      <c r="Y169" s="295"/>
      <c r="Z169" s="296"/>
      <c r="AA169" s="172"/>
      <c r="AB169" s="110"/>
      <c r="AC169" s="291"/>
    </row>
    <row r="170" spans="1:29" ht="15.75" customHeight="1">
      <c r="A170" s="302"/>
      <c r="B170" s="100"/>
      <c r="C170" s="293"/>
      <c r="D170" s="294"/>
      <c r="E170" s="101"/>
      <c r="F170" s="102"/>
      <c r="G170" s="121"/>
      <c r="H170" s="62"/>
      <c r="I170" s="104"/>
      <c r="J170" s="105"/>
      <c r="K170" s="106"/>
      <c r="L170" s="118"/>
      <c r="M170" s="105"/>
      <c r="N170" s="106"/>
      <c r="O170" s="123"/>
      <c r="P170" s="124"/>
      <c r="Q170" s="125"/>
      <c r="R170" s="307"/>
      <c r="S170" s="47"/>
      <c r="T170" s="48"/>
      <c r="U170" s="111"/>
      <c r="V170" s="112"/>
      <c r="W170" s="126"/>
      <c r="X170" s="198"/>
      <c r="Y170" s="295"/>
      <c r="Z170" s="296"/>
      <c r="AA170" s="172"/>
      <c r="AB170" s="110"/>
      <c r="AC170" s="291"/>
    </row>
    <row r="171" spans="1:29" ht="15.75" customHeight="1">
      <c r="A171" s="302"/>
      <c r="B171" s="100"/>
      <c r="C171" s="293"/>
      <c r="D171" s="294"/>
      <c r="E171" s="101"/>
      <c r="F171" s="102"/>
      <c r="G171" s="121"/>
      <c r="H171" s="62"/>
      <c r="I171" s="104"/>
      <c r="J171" s="105"/>
      <c r="K171" s="106"/>
      <c r="L171" s="118"/>
      <c r="M171" s="105"/>
      <c r="N171" s="106"/>
      <c r="O171" s="123"/>
      <c r="P171" s="124"/>
      <c r="Q171" s="125"/>
      <c r="R171" s="307"/>
      <c r="S171" s="47"/>
      <c r="T171" s="48"/>
      <c r="U171" s="111"/>
      <c r="V171" s="112"/>
      <c r="W171" s="113"/>
      <c r="X171" s="196"/>
      <c r="Y171" s="295"/>
      <c r="Z171" s="296"/>
      <c r="AA171" s="172"/>
      <c r="AB171" s="110"/>
      <c r="AC171" s="291"/>
    </row>
    <row r="172" spans="1:29" ht="15.75" customHeight="1">
      <c r="A172" s="302"/>
      <c r="B172" s="100"/>
      <c r="C172" s="293"/>
      <c r="D172" s="294"/>
      <c r="E172" s="101"/>
      <c r="F172" s="102"/>
      <c r="G172" s="121"/>
      <c r="H172" s="62"/>
      <c r="I172" s="104"/>
      <c r="J172" s="105"/>
      <c r="K172" s="106"/>
      <c r="L172" s="118"/>
      <c r="M172" s="105"/>
      <c r="N172" s="106"/>
      <c r="O172" s="123"/>
      <c r="P172" s="124"/>
      <c r="Q172" s="125"/>
      <c r="R172" s="307"/>
      <c r="S172" s="47"/>
      <c r="T172" s="48"/>
      <c r="U172" s="111"/>
      <c r="V172" s="112"/>
      <c r="W172" s="126"/>
      <c r="X172" s="198"/>
      <c r="Y172" s="295"/>
      <c r="Z172" s="296"/>
      <c r="AA172" s="172"/>
      <c r="AB172" s="110"/>
      <c r="AC172" s="291"/>
    </row>
    <row r="173" spans="1:29" ht="15.75" customHeight="1">
      <c r="A173" s="302"/>
      <c r="B173" s="100"/>
      <c r="C173" s="293"/>
      <c r="D173" s="294"/>
      <c r="E173" s="170"/>
      <c r="F173" s="102"/>
      <c r="G173" s="129"/>
      <c r="H173" s="62"/>
      <c r="I173" s="104"/>
      <c r="J173" s="105"/>
      <c r="K173" s="106"/>
      <c r="L173" s="118"/>
      <c r="M173" s="105"/>
      <c r="N173" s="106"/>
      <c r="O173" s="123"/>
      <c r="P173" s="124"/>
      <c r="Q173" s="125"/>
      <c r="R173" s="307"/>
      <c r="S173" s="119"/>
      <c r="T173" s="120"/>
      <c r="U173" s="130"/>
      <c r="V173" s="131"/>
      <c r="W173" s="126"/>
      <c r="X173" s="198"/>
      <c r="Y173" s="295"/>
      <c r="Z173" s="296"/>
      <c r="AA173" s="173"/>
      <c r="AB173" s="125"/>
      <c r="AC173" s="291"/>
    </row>
    <row r="174" spans="1:29" ht="15.75" customHeight="1" thickBot="1">
      <c r="A174" s="303"/>
      <c r="B174" s="133" t="s">
        <v>117</v>
      </c>
      <c r="C174" s="297"/>
      <c r="D174" s="297"/>
      <c r="E174" s="134"/>
      <c r="F174" s="167"/>
      <c r="G174" s="135"/>
      <c r="H174" s="69"/>
      <c r="I174" s="136">
        <f t="shared" ref="I174:J174" si="62">AVERAGE(I158:I173)</f>
        <v>3.4</v>
      </c>
      <c r="J174" s="137">
        <f t="shared" si="62"/>
        <v>3480</v>
      </c>
      <c r="K174" s="138">
        <f t="shared" ref="K174" si="63">J174/I174</f>
        <v>1023.5294117647059</v>
      </c>
      <c r="L174" s="136">
        <f t="shared" ref="L174:M174" si="64">AVERAGE(L158:L173)</f>
        <v>3.4</v>
      </c>
      <c r="M174" s="137">
        <f t="shared" si="64"/>
        <v>3039.1822816193153</v>
      </c>
      <c r="N174" s="138">
        <f>M174/L174</f>
        <v>893.87714165273985</v>
      </c>
      <c r="O174" s="139">
        <f>L174-I174</f>
        <v>0</v>
      </c>
      <c r="P174" s="140">
        <f>N174-K174</f>
        <v>-129.652270111966</v>
      </c>
      <c r="Q174" s="141">
        <f>N174/K174</f>
        <v>0.87332824184463087</v>
      </c>
      <c r="R174" s="308"/>
      <c r="S174" s="142">
        <f>S158</f>
        <v>0.70851851851851855</v>
      </c>
      <c r="T174" s="143">
        <f>INDEX(T158:T173,COUNTA(T158:T173))</f>
        <v>0.96527777777777779</v>
      </c>
      <c r="U174" s="144"/>
      <c r="V174" s="166"/>
      <c r="W174" s="167"/>
      <c r="X174" s="199"/>
      <c r="Y174" s="298"/>
      <c r="Z174" s="299"/>
      <c r="AA174" s="174">
        <f>M174-J174</f>
        <v>-440.81771838068471</v>
      </c>
      <c r="AB174" s="141">
        <f>M174/J174</f>
        <v>0.87332824184463087</v>
      </c>
      <c r="AC174" s="292"/>
    </row>
    <row r="176" spans="1:29">
      <c r="Y176" s="289" t="s">
        <v>161</v>
      </c>
      <c r="Z176" s="289"/>
    </row>
    <row r="177" spans="25:26">
      <c r="Y177" s="289" t="s">
        <v>162</v>
      </c>
      <c r="Z177" s="289"/>
    </row>
    <row r="178" spans="25:26">
      <c r="Y178" s="289" t="s">
        <v>163</v>
      </c>
      <c r="Z178" s="289"/>
    </row>
    <row r="179" spans="25:26">
      <c r="Y179" s="289" t="s">
        <v>164</v>
      </c>
      <c r="Z179" s="289"/>
    </row>
    <row r="180" spans="25:26">
      <c r="Y180" s="289" t="s">
        <v>165</v>
      </c>
      <c r="Z180" s="289"/>
    </row>
    <row r="181" spans="25:26">
      <c r="Y181" s="289" t="s">
        <v>166</v>
      </c>
      <c r="Z181" s="289"/>
    </row>
    <row r="182" spans="25:26">
      <c r="Y182" s="289" t="s">
        <v>167</v>
      </c>
      <c r="Z182" s="289"/>
    </row>
    <row r="183" spans="25:26">
      <c r="Y183" s="289" t="s">
        <v>168</v>
      </c>
      <c r="Z183" s="289"/>
    </row>
    <row r="184" spans="25:26">
      <c r="Y184" s="289" t="s">
        <v>169</v>
      </c>
      <c r="Z184" s="289"/>
    </row>
    <row r="185" spans="25:26">
      <c r="Y185" s="289" t="s">
        <v>170</v>
      </c>
      <c r="Z185" s="289"/>
    </row>
    <row r="186" spans="25:26">
      <c r="Y186" s="289" t="s">
        <v>171</v>
      </c>
      <c r="Z186" s="289"/>
    </row>
    <row r="187" spans="25:26">
      <c r="Y187" s="289" t="s">
        <v>172</v>
      </c>
      <c r="Z187" s="289"/>
    </row>
    <row r="188" spans="25:26">
      <c r="Y188" s="289" t="s">
        <v>173</v>
      </c>
      <c r="Z188" s="289"/>
    </row>
  </sheetData>
  <mergeCells count="415">
    <mergeCell ref="Y186:Z186"/>
    <mergeCell ref="Y187:Z187"/>
    <mergeCell ref="Y188:Z188"/>
    <mergeCell ref="Y180:Z180"/>
    <mergeCell ref="Y181:Z181"/>
    <mergeCell ref="Y182:Z182"/>
    <mergeCell ref="Y183:Z183"/>
    <mergeCell ref="Y184:Z184"/>
    <mergeCell ref="Y185:Z185"/>
    <mergeCell ref="C174:D174"/>
    <mergeCell ref="Y174:Z174"/>
    <mergeCell ref="Y162:Z162"/>
    <mergeCell ref="C163:D163"/>
    <mergeCell ref="Y163:Z163"/>
    <mergeCell ref="Y176:Z176"/>
    <mergeCell ref="Y177:Z177"/>
    <mergeCell ref="Y178:Z178"/>
    <mergeCell ref="Y179:Z179"/>
    <mergeCell ref="C171:D171"/>
    <mergeCell ref="Y171:Z171"/>
    <mergeCell ref="C172:D172"/>
    <mergeCell ref="Y172:Z172"/>
    <mergeCell ref="C173:D173"/>
    <mergeCell ref="Y173:Z173"/>
    <mergeCell ref="Y143:Z143"/>
    <mergeCell ref="C144:D144"/>
    <mergeCell ref="C164:D164"/>
    <mergeCell ref="Y164:Z164"/>
    <mergeCell ref="Y161:Z161"/>
    <mergeCell ref="C162:D162"/>
    <mergeCell ref="C150:D150"/>
    <mergeCell ref="Y150:Z150"/>
    <mergeCell ref="A158:A174"/>
    <mergeCell ref="C158:D158"/>
    <mergeCell ref="R158:R174"/>
    <mergeCell ref="Y158:Z158"/>
    <mergeCell ref="C168:D168"/>
    <mergeCell ref="Y168:Z168"/>
    <mergeCell ref="C169:D169"/>
    <mergeCell ref="Y169:Z169"/>
    <mergeCell ref="C170:D170"/>
    <mergeCell ref="Y170:Z170"/>
    <mergeCell ref="C165:D165"/>
    <mergeCell ref="Y165:Z165"/>
    <mergeCell ref="C166:D166"/>
    <mergeCell ref="Y166:Z166"/>
    <mergeCell ref="C167:D167"/>
    <mergeCell ref="Y167:Z167"/>
    <mergeCell ref="C135:D135"/>
    <mergeCell ref="Y135:Z135"/>
    <mergeCell ref="C136:D136"/>
    <mergeCell ref="Y136:Z136"/>
    <mergeCell ref="C140:D140"/>
    <mergeCell ref="Y140:Z140"/>
    <mergeCell ref="C149:D149"/>
    <mergeCell ref="Y149:Z149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4:Z144"/>
    <mergeCell ref="C145:D145"/>
    <mergeCell ref="Y145:Z145"/>
    <mergeCell ref="C146:D146"/>
    <mergeCell ref="C151:D151"/>
    <mergeCell ref="Y151:Z151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Y134:Z134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74">
    <cfRule type="cellIs" dxfId="23" priority="1" operator="greaterThan">
      <formula>0</formula>
    </cfRule>
  </conditionalFormatting>
  <conditionalFormatting sqref="P5:P174 AA5:AA174">
    <cfRule type="cellIs" dxfId="22" priority="4" operator="lessThan">
      <formula>0</formula>
    </cfRule>
  </conditionalFormatting>
  <conditionalFormatting sqref="Q5:Q174 AB5:AB174">
    <cfRule type="cellIs" dxfId="21" priority="2" operator="greaterThan">
      <formula>1</formula>
    </cfRule>
    <cfRule type="cellIs" dxfId="20" priority="3" operator="lessThan">
      <formula>0.8</formula>
    </cfRule>
  </conditionalFormatting>
  <conditionalFormatting sqref="AC5:AC6 R5:R174 AC90:AC95">
    <cfRule type="cellIs" dxfId="19" priority="5" operator="lessThan">
      <formula>0.8</formula>
    </cfRule>
  </conditionalFormatting>
  <conditionalFormatting sqref="AC12:AC20">
    <cfRule type="cellIs" dxfId="18" priority="14" operator="lessThan">
      <formula>0.8</formula>
    </cfRule>
  </conditionalFormatting>
  <conditionalFormatting sqref="AC22:AC27">
    <cfRule type="cellIs" dxfId="17" priority="13" operator="lessThan">
      <formula>0.8</formula>
    </cfRule>
  </conditionalFormatting>
  <conditionalFormatting sqref="AC39">
    <cfRule type="cellIs" dxfId="16" priority="12" operator="lessThan">
      <formula>0.8</formula>
    </cfRule>
  </conditionalFormatting>
  <conditionalFormatting sqref="AC56">
    <cfRule type="cellIs" dxfId="15" priority="7" operator="lessThan">
      <formula>0.8</formula>
    </cfRule>
  </conditionalFormatting>
  <conditionalFormatting sqref="AC73:AC78">
    <cfRule type="cellIs" dxfId="14" priority="6" operator="lessThan">
      <formula>0.8</formula>
    </cfRule>
  </conditionalFormatting>
  <conditionalFormatting sqref="AC107">
    <cfRule type="cellIs" dxfId="13" priority="11" operator="lessThan">
      <formula>0.8</formula>
    </cfRule>
  </conditionalFormatting>
  <conditionalFormatting sqref="AC124">
    <cfRule type="cellIs" dxfId="12" priority="10" operator="lessThan">
      <formula>0.8</formula>
    </cfRule>
  </conditionalFormatting>
  <conditionalFormatting sqref="AC141">
    <cfRule type="cellIs" dxfId="11" priority="9" operator="lessThan">
      <formula>0.8</formula>
    </cfRule>
  </conditionalFormatting>
  <conditionalFormatting sqref="AC158:AC163">
    <cfRule type="cellIs" dxfId="10" priority="8" operator="lessThan">
      <formula>0.8</formula>
    </cfRule>
  </conditionalFormatting>
  <dataValidations count="1">
    <dataValidation type="list" allowBlank="1" showInputMessage="1" showErrorMessage="1" sqref="Y5:Z174" xr:uid="{8EFEDC10-06DD-44B3-BF18-F15CF900CBAC}">
      <formula1>$Y$176:$Y$188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69A13-8399-42B0-A435-D17BB9B76B5F}">
  <sheetPr>
    <tabColor theme="8" tint="0.59999389629810485"/>
    <pageSetUpPr fitToPage="1"/>
  </sheetPr>
  <dimension ref="A1:AG137"/>
  <sheetViews>
    <sheetView zoomScale="85" zoomScaleNormal="85" workbookViewId="0">
      <pane ySplit="4" topLeftCell="A5" activePane="bottomLeft" state="frozen"/>
      <selection activeCell="R22" sqref="P22:X38"/>
      <selection pane="bottomLeft" activeCell="N26" sqref="N26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SUM(F5:F123)</f>
        <v>48994</v>
      </c>
      <c r="E1" s="88" t="s">
        <v>3</v>
      </c>
      <c r="F1" s="89">
        <f>SUM(G5:G123)</f>
        <v>2600522.39</v>
      </c>
      <c r="G1" s="90" t="s">
        <v>84</v>
      </c>
      <c r="H1" s="91">
        <f>L21+L38+L55+L72+L89+L106+L123</f>
        <v>125.75</v>
      </c>
      <c r="I1" s="345" t="s">
        <v>85</v>
      </c>
      <c r="J1" s="341"/>
      <c r="K1" s="361"/>
      <c r="L1" s="365" t="s">
        <v>86</v>
      </c>
      <c r="M1" s="366"/>
      <c r="N1" s="367"/>
      <c r="O1" s="341" t="s">
        <v>87</v>
      </c>
      <c r="P1" s="341"/>
      <c r="Q1" s="341"/>
      <c r="R1" s="342"/>
      <c r="S1" s="345" t="s">
        <v>88</v>
      </c>
      <c r="T1" s="341"/>
      <c r="U1" s="341"/>
      <c r="V1" s="341"/>
      <c r="W1" s="341"/>
      <c r="X1" s="342"/>
      <c r="Y1" s="200" t="s">
        <v>222</v>
      </c>
      <c r="Z1" s="200" t="s">
        <v>223</v>
      </c>
      <c r="AA1" s="385" t="s">
        <v>175</v>
      </c>
      <c r="AB1" s="386"/>
      <c r="AC1" s="176" t="s">
        <v>19</v>
      </c>
      <c r="AD1" s="177" t="s">
        <v>174</v>
      </c>
      <c r="AE1" s="345" t="s">
        <v>90</v>
      </c>
      <c r="AF1" s="347"/>
      <c r="AG1" s="348"/>
    </row>
    <row r="2" spans="1:33" ht="26.25" customHeight="1" thickBot="1">
      <c r="A2" s="354">
        <v>46023</v>
      </c>
      <c r="B2" s="355"/>
      <c r="C2" s="92" t="s">
        <v>40</v>
      </c>
      <c r="D2" s="93">
        <f>AVERAGE(N21,N38,N55,N72,N89,N106,N123)</f>
        <v>150.40885533300124</v>
      </c>
      <c r="E2" s="93" t="s">
        <v>91</v>
      </c>
      <c r="F2" s="94">
        <f>F1/D1</f>
        <v>53.078384904273996</v>
      </c>
      <c r="G2" s="95" t="s">
        <v>92</v>
      </c>
      <c r="H2" s="96">
        <f>COUNT(H5:H123)</f>
        <v>0</v>
      </c>
      <c r="I2" s="362"/>
      <c r="J2" s="363"/>
      <c r="K2" s="364"/>
      <c r="L2" s="368"/>
      <c r="M2" s="343"/>
      <c r="N2" s="369"/>
      <c r="O2" s="343"/>
      <c r="P2" s="343"/>
      <c r="Q2" s="343"/>
      <c r="R2" s="344"/>
      <c r="S2" s="346"/>
      <c r="T2" s="343"/>
      <c r="U2" s="343"/>
      <c r="V2" s="343"/>
      <c r="W2" s="343"/>
      <c r="X2" s="344"/>
      <c r="Y2" s="201">
        <f>SUM(Y21,Y38,Y55,Y72,Y89,Y106,Y123)</f>
        <v>0</v>
      </c>
      <c r="Z2" s="201">
        <f>SUM(Z21,Z38,Z55,Z72,Z89,Z106,Z123)</f>
        <v>0</v>
      </c>
      <c r="AA2" s="387"/>
      <c r="AB2" s="388"/>
      <c r="AC2" s="178">
        <f>SUM(AC21,AC38,AC55,AC72,AC89,AC106,AC123)</f>
        <v>36</v>
      </c>
      <c r="AD2" s="179">
        <f>SUM(AD21,AD38,AD55,AD72,AD89,AD106,AD123)</f>
        <v>0</v>
      </c>
      <c r="AE2" s="349"/>
      <c r="AF2" s="350"/>
      <c r="AG2" s="351"/>
    </row>
    <row r="3" spans="1:33" ht="23.25" customHeight="1">
      <c r="A3" s="356" t="s">
        <v>93</v>
      </c>
      <c r="B3" s="358" t="s">
        <v>94</v>
      </c>
      <c r="C3" s="315" t="s">
        <v>95</v>
      </c>
      <c r="D3" s="315"/>
      <c r="E3" s="337" t="s">
        <v>96</v>
      </c>
      <c r="F3" s="315" t="s">
        <v>97</v>
      </c>
      <c r="G3" s="337" t="s">
        <v>98</v>
      </c>
      <c r="H3" s="339" t="s">
        <v>99</v>
      </c>
      <c r="I3" s="329" t="s">
        <v>100</v>
      </c>
      <c r="J3" s="325" t="s">
        <v>101</v>
      </c>
      <c r="K3" s="327" t="s">
        <v>40</v>
      </c>
      <c r="L3" s="352" t="s">
        <v>100</v>
      </c>
      <c r="M3" s="325" t="s">
        <v>101</v>
      </c>
      <c r="N3" s="327" t="s">
        <v>40</v>
      </c>
      <c r="O3" s="329" t="s">
        <v>100</v>
      </c>
      <c r="P3" s="331" t="s">
        <v>40</v>
      </c>
      <c r="Q3" s="333" t="s">
        <v>102</v>
      </c>
      <c r="R3" s="335" t="s">
        <v>103</v>
      </c>
      <c r="S3" s="314" t="s">
        <v>104</v>
      </c>
      <c r="T3" s="315"/>
      <c r="U3" s="316" t="s">
        <v>105</v>
      </c>
      <c r="V3" s="316" t="s">
        <v>106</v>
      </c>
      <c r="W3" s="315" t="s">
        <v>107</v>
      </c>
      <c r="X3" s="318"/>
      <c r="Y3" s="379" t="s">
        <v>224</v>
      </c>
      <c r="Z3" s="380"/>
      <c r="AA3" s="381" t="s">
        <v>108</v>
      </c>
      <c r="AB3" s="382"/>
      <c r="AC3" s="379" t="s">
        <v>225</v>
      </c>
      <c r="AD3" s="380"/>
      <c r="AE3" s="323" t="s">
        <v>101</v>
      </c>
      <c r="AF3" s="370" t="s">
        <v>102</v>
      </c>
      <c r="AG3" s="372" t="s">
        <v>109</v>
      </c>
    </row>
    <row r="4" spans="1:33" ht="17.25" customHeight="1" thickBot="1">
      <c r="A4" s="357"/>
      <c r="B4" s="359"/>
      <c r="C4" s="360"/>
      <c r="D4" s="360"/>
      <c r="E4" s="338"/>
      <c r="F4" s="360"/>
      <c r="G4" s="338"/>
      <c r="H4" s="340"/>
      <c r="I4" s="330"/>
      <c r="J4" s="326"/>
      <c r="K4" s="328"/>
      <c r="L4" s="353"/>
      <c r="M4" s="326"/>
      <c r="N4" s="328"/>
      <c r="O4" s="330"/>
      <c r="P4" s="332"/>
      <c r="Q4" s="334"/>
      <c r="R4" s="336"/>
      <c r="S4" s="68" t="s">
        <v>110</v>
      </c>
      <c r="T4" s="99" t="s">
        <v>111</v>
      </c>
      <c r="U4" s="317"/>
      <c r="V4" s="317"/>
      <c r="W4" s="99" t="s">
        <v>112</v>
      </c>
      <c r="X4" s="69" t="s">
        <v>113</v>
      </c>
      <c r="Y4" s="202" t="s">
        <v>49</v>
      </c>
      <c r="Z4" s="203" t="s">
        <v>50</v>
      </c>
      <c r="AA4" s="383"/>
      <c r="AB4" s="384"/>
      <c r="AC4" s="202" t="s">
        <v>176</v>
      </c>
      <c r="AD4" s="203" t="s">
        <v>177</v>
      </c>
      <c r="AE4" s="324"/>
      <c r="AF4" s="371"/>
      <c r="AG4" s="373"/>
    </row>
    <row r="5" spans="1:33" ht="15.75" customHeight="1">
      <c r="A5" s="300" t="s">
        <v>226</v>
      </c>
      <c r="B5" s="114" t="s">
        <v>178</v>
      </c>
      <c r="C5" s="398" t="s">
        <v>179</v>
      </c>
      <c r="D5" s="399"/>
      <c r="E5" s="147">
        <v>19.7</v>
      </c>
      <c r="F5" s="97">
        <v>3240</v>
      </c>
      <c r="G5" s="148">
        <f t="shared" ref="G5" si="0">E5*F5</f>
        <v>63828</v>
      </c>
      <c r="H5" s="149"/>
      <c r="I5" s="150">
        <v>13</v>
      </c>
      <c r="J5" s="151">
        <v>1200</v>
      </c>
      <c r="K5" s="152">
        <f>J5/I5</f>
        <v>92.307692307692307</v>
      </c>
      <c r="L5" s="153">
        <v>13</v>
      </c>
      <c r="M5" s="151">
        <f>F5/V5*60</f>
        <v>1077.5057736720553</v>
      </c>
      <c r="N5" s="152">
        <f>M5/L5</f>
        <v>82.885059513235021</v>
      </c>
      <c r="O5" s="204">
        <f>L5-I5</f>
        <v>0</v>
      </c>
      <c r="P5" s="205">
        <f>N5-K5</f>
        <v>-9.4226327944572859</v>
      </c>
      <c r="Q5" s="132">
        <f>N5/K5</f>
        <v>0.89792147806004607</v>
      </c>
      <c r="R5" s="307">
        <f>Q21</f>
        <v>0.89792147806004607</v>
      </c>
      <c r="S5" s="157">
        <v>0.25</v>
      </c>
      <c r="T5" s="158">
        <v>0.37528935185185186</v>
      </c>
      <c r="U5" s="159"/>
      <c r="V5" s="160">
        <v>180.41666666666669</v>
      </c>
      <c r="W5" s="97"/>
      <c r="X5" s="98"/>
      <c r="Y5" s="206"/>
      <c r="Z5" s="207"/>
      <c r="AA5" s="309"/>
      <c r="AB5" s="310"/>
      <c r="AC5" s="206">
        <v>1</v>
      </c>
      <c r="AD5" s="207"/>
      <c r="AE5" s="180">
        <f>M5-J5</f>
        <v>-122.49422632794472</v>
      </c>
      <c r="AF5" s="132">
        <f>M5/J5</f>
        <v>0.89792147806004607</v>
      </c>
      <c r="AG5" s="376">
        <f>AF21</f>
        <v>0.89792147806004607</v>
      </c>
    </row>
    <row r="6" spans="1:33" ht="15.75" customHeight="1">
      <c r="A6" s="301"/>
      <c r="B6" s="100"/>
      <c r="C6" s="400"/>
      <c r="D6" s="401"/>
      <c r="E6" s="101"/>
      <c r="F6" s="102"/>
      <c r="G6" s="103"/>
      <c r="H6" s="26"/>
      <c r="I6" s="104"/>
      <c r="J6" s="105"/>
      <c r="K6" s="106"/>
      <c r="L6" s="107"/>
      <c r="M6" s="105"/>
      <c r="N6" s="106"/>
      <c r="O6" s="108"/>
      <c r="P6" s="109"/>
      <c r="Q6" s="110"/>
      <c r="R6" s="307"/>
      <c r="S6" s="47"/>
      <c r="T6" s="48"/>
      <c r="U6" s="111"/>
      <c r="V6" s="112"/>
      <c r="W6" s="113"/>
      <c r="X6" s="116"/>
      <c r="Y6" s="12"/>
      <c r="Z6" s="208"/>
      <c r="AA6" s="295"/>
      <c r="AB6" s="296"/>
      <c r="AC6" s="12"/>
      <c r="AD6" s="208"/>
      <c r="AE6" s="117"/>
      <c r="AF6" s="110"/>
      <c r="AG6" s="377"/>
    </row>
    <row r="7" spans="1:33" ht="15.75" customHeight="1">
      <c r="A7" s="301"/>
      <c r="B7" s="100"/>
      <c r="C7" s="400"/>
      <c r="D7" s="401"/>
      <c r="E7" s="101"/>
      <c r="F7" s="102"/>
      <c r="G7" s="103"/>
      <c r="H7" s="26"/>
      <c r="I7" s="104"/>
      <c r="J7" s="105"/>
      <c r="K7" s="106"/>
      <c r="L7" s="107"/>
      <c r="M7" s="105"/>
      <c r="N7" s="106"/>
      <c r="O7" s="108"/>
      <c r="P7" s="109"/>
      <c r="Q7" s="110"/>
      <c r="R7" s="307"/>
      <c r="S7" s="47"/>
      <c r="T7" s="48"/>
      <c r="U7" s="111"/>
      <c r="V7" s="112"/>
      <c r="W7" s="113"/>
      <c r="X7" s="116"/>
      <c r="Y7" s="12"/>
      <c r="Z7" s="208"/>
      <c r="AA7" s="295"/>
      <c r="AB7" s="296"/>
      <c r="AC7" s="12"/>
      <c r="AD7" s="208"/>
      <c r="AE7" s="117"/>
      <c r="AF7" s="110"/>
      <c r="AG7" s="377"/>
    </row>
    <row r="8" spans="1:33" ht="15.75" customHeight="1">
      <c r="A8" s="301"/>
      <c r="B8" s="100"/>
      <c r="C8" s="400"/>
      <c r="D8" s="401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307"/>
      <c r="S8" s="47"/>
      <c r="T8" s="48"/>
      <c r="U8" s="111"/>
      <c r="V8" s="112"/>
      <c r="W8" s="48"/>
      <c r="X8" s="50"/>
      <c r="Y8" s="12"/>
      <c r="Z8" s="208"/>
      <c r="AA8" s="295"/>
      <c r="AB8" s="296"/>
      <c r="AC8" s="12"/>
      <c r="AD8" s="208"/>
      <c r="AE8" s="117"/>
      <c r="AF8" s="110"/>
      <c r="AG8" s="377"/>
    </row>
    <row r="9" spans="1:33" ht="15.75" customHeight="1">
      <c r="A9" s="302"/>
      <c r="B9" s="100"/>
      <c r="C9" s="400"/>
      <c r="D9" s="401"/>
      <c r="E9" s="101"/>
      <c r="F9" s="102"/>
      <c r="G9" s="103"/>
      <c r="H9" s="13"/>
      <c r="I9" s="104"/>
      <c r="J9" s="105"/>
      <c r="K9" s="106"/>
      <c r="L9" s="118"/>
      <c r="M9" s="105"/>
      <c r="N9" s="106"/>
      <c r="O9" s="108"/>
      <c r="P9" s="109"/>
      <c r="Q9" s="110"/>
      <c r="R9" s="307"/>
      <c r="S9" s="47"/>
      <c r="T9" s="48"/>
      <c r="U9" s="111"/>
      <c r="V9" s="112"/>
      <c r="W9" s="113"/>
      <c r="X9" s="116"/>
      <c r="Y9" s="12"/>
      <c r="Z9" s="208"/>
      <c r="AA9" s="295"/>
      <c r="AB9" s="296"/>
      <c r="AC9" s="12"/>
      <c r="AD9" s="208"/>
      <c r="AE9" s="117"/>
      <c r="AF9" s="110"/>
      <c r="AG9" s="377"/>
    </row>
    <row r="10" spans="1:33" ht="15.75" customHeight="1">
      <c r="A10" s="302"/>
      <c r="B10" s="100"/>
      <c r="C10" s="400"/>
      <c r="D10" s="40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07"/>
      <c r="S10" s="119"/>
      <c r="T10" s="120"/>
      <c r="U10" s="111"/>
      <c r="V10" s="112"/>
      <c r="W10" s="113"/>
      <c r="X10" s="116"/>
      <c r="Y10" s="12"/>
      <c r="Z10" s="208"/>
      <c r="AA10" s="295"/>
      <c r="AB10" s="296"/>
      <c r="AC10" s="12"/>
      <c r="AD10" s="208"/>
      <c r="AE10" s="117"/>
      <c r="AF10" s="110"/>
      <c r="AG10" s="377"/>
    </row>
    <row r="11" spans="1:33" ht="15.75" customHeight="1">
      <c r="A11" s="302"/>
      <c r="B11" s="100"/>
      <c r="C11" s="400"/>
      <c r="D11" s="401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307"/>
      <c r="S11" s="119"/>
      <c r="T11" s="120"/>
      <c r="U11" s="111"/>
      <c r="V11" s="112"/>
      <c r="W11" s="113"/>
      <c r="X11" s="116"/>
      <c r="Y11" s="12"/>
      <c r="Z11" s="208"/>
      <c r="AA11" s="295"/>
      <c r="AB11" s="296"/>
      <c r="AC11" s="12"/>
      <c r="AD11" s="208"/>
      <c r="AE11" s="117"/>
      <c r="AF11" s="110"/>
      <c r="AG11" s="377"/>
    </row>
    <row r="12" spans="1:33" ht="15.75" customHeight="1">
      <c r="A12" s="302"/>
      <c r="B12" s="100"/>
      <c r="C12" s="400"/>
      <c r="D12" s="40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07"/>
      <c r="S12" s="119"/>
      <c r="T12" s="120"/>
      <c r="U12" s="111"/>
      <c r="V12" s="112"/>
      <c r="W12" s="113"/>
      <c r="X12" s="116"/>
      <c r="Y12" s="12"/>
      <c r="Z12" s="208"/>
      <c r="AA12" s="295"/>
      <c r="AB12" s="296"/>
      <c r="AC12" s="12"/>
      <c r="AD12" s="208"/>
      <c r="AE12" s="117"/>
      <c r="AF12" s="110"/>
      <c r="AG12" s="377"/>
    </row>
    <row r="13" spans="1:33" ht="15.75" customHeight="1">
      <c r="A13" s="302"/>
      <c r="B13" s="100"/>
      <c r="C13" s="400"/>
      <c r="D13" s="40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07"/>
      <c r="S13" s="119"/>
      <c r="T13" s="120"/>
      <c r="U13" s="111"/>
      <c r="V13" s="112"/>
      <c r="W13" s="113"/>
      <c r="X13" s="116"/>
      <c r="Y13" s="12"/>
      <c r="Z13" s="208"/>
      <c r="AA13" s="295"/>
      <c r="AB13" s="296"/>
      <c r="AC13" s="12"/>
      <c r="AD13" s="208"/>
      <c r="AE13" s="117"/>
      <c r="AF13" s="110"/>
      <c r="AG13" s="377"/>
    </row>
    <row r="14" spans="1:33" ht="15.75" customHeight="1">
      <c r="A14" s="302"/>
      <c r="B14" s="100"/>
      <c r="C14" s="400"/>
      <c r="D14" s="40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07"/>
      <c r="S14" s="119"/>
      <c r="T14" s="120"/>
      <c r="U14" s="111"/>
      <c r="V14" s="112"/>
      <c r="W14" s="113"/>
      <c r="X14" s="116"/>
      <c r="Y14" s="12"/>
      <c r="Z14" s="208"/>
      <c r="AA14" s="295"/>
      <c r="AB14" s="296"/>
      <c r="AC14" s="12"/>
      <c r="AD14" s="208"/>
      <c r="AE14" s="117"/>
      <c r="AF14" s="110"/>
      <c r="AG14" s="377"/>
    </row>
    <row r="15" spans="1:33" ht="15.75" customHeight="1">
      <c r="A15" s="302"/>
      <c r="B15" s="100"/>
      <c r="C15" s="400"/>
      <c r="D15" s="40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07"/>
      <c r="S15" s="119"/>
      <c r="T15" s="120"/>
      <c r="U15" s="111"/>
      <c r="V15" s="112"/>
      <c r="W15" s="113"/>
      <c r="X15" s="116"/>
      <c r="Y15" s="12"/>
      <c r="Z15" s="208"/>
      <c r="AA15" s="295"/>
      <c r="AB15" s="296"/>
      <c r="AC15" s="12"/>
      <c r="AD15" s="208"/>
      <c r="AE15" s="117"/>
      <c r="AF15" s="110"/>
      <c r="AG15" s="377"/>
    </row>
    <row r="16" spans="1:33" ht="15.75" customHeight="1">
      <c r="A16" s="302"/>
      <c r="B16" s="100"/>
      <c r="C16" s="400"/>
      <c r="D16" s="40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07"/>
      <c r="S16" s="119"/>
      <c r="T16" s="120"/>
      <c r="U16" s="111"/>
      <c r="V16" s="112"/>
      <c r="W16" s="113"/>
      <c r="X16" s="116"/>
      <c r="Y16" s="12"/>
      <c r="Z16" s="208"/>
      <c r="AA16" s="295"/>
      <c r="AB16" s="296"/>
      <c r="AC16" s="12"/>
      <c r="AD16" s="208"/>
      <c r="AE16" s="117"/>
      <c r="AF16" s="110"/>
      <c r="AG16" s="377"/>
    </row>
    <row r="17" spans="1:33" ht="15.75" customHeight="1">
      <c r="A17" s="302"/>
      <c r="B17" s="100"/>
      <c r="C17" s="400"/>
      <c r="D17" s="40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07"/>
      <c r="S17" s="119"/>
      <c r="T17" s="120"/>
      <c r="U17" s="111"/>
      <c r="V17" s="112"/>
      <c r="W17" s="113"/>
      <c r="X17" s="116"/>
      <c r="Y17" s="12"/>
      <c r="Z17" s="208"/>
      <c r="AA17" s="295"/>
      <c r="AB17" s="296"/>
      <c r="AC17" s="12"/>
      <c r="AD17" s="208"/>
      <c r="AE17" s="117"/>
      <c r="AF17" s="110"/>
      <c r="AG17" s="377"/>
    </row>
    <row r="18" spans="1:33" ht="15.75" customHeight="1">
      <c r="A18" s="302"/>
      <c r="B18" s="100"/>
      <c r="C18" s="400"/>
      <c r="D18" s="40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07"/>
      <c r="S18" s="119"/>
      <c r="T18" s="120"/>
      <c r="U18" s="111"/>
      <c r="V18" s="112"/>
      <c r="W18" s="126"/>
      <c r="X18" s="127"/>
      <c r="Y18" s="12"/>
      <c r="Z18" s="208"/>
      <c r="AA18" s="295"/>
      <c r="AB18" s="296"/>
      <c r="AC18" s="12"/>
      <c r="AD18" s="208"/>
      <c r="AE18" s="117"/>
      <c r="AF18" s="110"/>
      <c r="AG18" s="377"/>
    </row>
    <row r="19" spans="1:33" ht="15.75" customHeight="1">
      <c r="A19" s="302"/>
      <c r="B19" s="100"/>
      <c r="C19" s="400"/>
      <c r="D19" s="40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07"/>
      <c r="S19" s="119"/>
      <c r="T19" s="120"/>
      <c r="U19" s="111"/>
      <c r="V19" s="112"/>
      <c r="W19" s="126"/>
      <c r="X19" s="127"/>
      <c r="Y19" s="12"/>
      <c r="Z19" s="208"/>
      <c r="AA19" s="295"/>
      <c r="AB19" s="296"/>
      <c r="AC19" s="12"/>
      <c r="AD19" s="208"/>
      <c r="AE19" s="117"/>
      <c r="AF19" s="110"/>
      <c r="AG19" s="377"/>
    </row>
    <row r="20" spans="1:33" ht="15.75" customHeight="1">
      <c r="A20" s="302"/>
      <c r="B20" s="209"/>
      <c r="C20" s="400"/>
      <c r="D20" s="401"/>
      <c r="E20" s="210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07"/>
      <c r="S20" s="119"/>
      <c r="T20" s="120"/>
      <c r="U20" s="130"/>
      <c r="V20" s="131"/>
      <c r="W20" s="126"/>
      <c r="X20" s="127"/>
      <c r="Y20" s="12"/>
      <c r="Z20" s="208"/>
      <c r="AA20" s="295"/>
      <c r="AB20" s="296"/>
      <c r="AC20" s="12"/>
      <c r="AD20" s="208"/>
      <c r="AE20" s="117"/>
      <c r="AF20" s="110"/>
      <c r="AG20" s="377"/>
    </row>
    <row r="21" spans="1:33" s="145" customFormat="1" ht="15.75" customHeight="1" thickBot="1">
      <c r="A21" s="303"/>
      <c r="B21" s="133" t="s">
        <v>117</v>
      </c>
      <c r="C21" s="297"/>
      <c r="D21" s="297"/>
      <c r="E21" s="134"/>
      <c r="F21" s="167"/>
      <c r="G21" s="135"/>
      <c r="H21" s="69"/>
      <c r="I21" s="136">
        <f t="shared" ref="I21:J21" si="1">AVERAGE(I5:I20)</f>
        <v>13</v>
      </c>
      <c r="J21" s="137">
        <f t="shared" si="1"/>
        <v>1200</v>
      </c>
      <c r="K21" s="138">
        <f t="shared" ref="K21" si="2">J21/I21</f>
        <v>92.307692307692307</v>
      </c>
      <c r="L21" s="136">
        <f t="shared" ref="L21:M21" si="3">AVERAGE(L5:L20)</f>
        <v>13</v>
      </c>
      <c r="M21" s="137">
        <f t="shared" si="3"/>
        <v>1077.5057736720553</v>
      </c>
      <c r="N21" s="138">
        <f t="shared" ref="N21:N26" si="4">M21/L21</f>
        <v>82.885059513235021</v>
      </c>
      <c r="O21" s="139">
        <f t="shared" ref="O21:O26" si="5">L21-I21</f>
        <v>0</v>
      </c>
      <c r="P21" s="140">
        <f t="shared" ref="P21:P26" si="6">N21-K21</f>
        <v>-9.4226327944572859</v>
      </c>
      <c r="Q21" s="141">
        <f t="shared" ref="Q21:Q26" si="7">N21/K21</f>
        <v>0.89792147806004607</v>
      </c>
      <c r="R21" s="308"/>
      <c r="S21" s="142">
        <f>S5</f>
        <v>0.25</v>
      </c>
      <c r="T21" s="143">
        <f>INDEX(T5:T20,COUNTA(T5:T20))</f>
        <v>0.37528935185185186</v>
      </c>
      <c r="U21" s="144"/>
      <c r="V21" s="144"/>
      <c r="W21" s="211"/>
      <c r="X21" s="212"/>
      <c r="Y21" s="181">
        <f>SUM(Y5:Y20)</f>
        <v>0</v>
      </c>
      <c r="Z21" s="182">
        <f>SUM(Z5:Z20)</f>
        <v>0</v>
      </c>
      <c r="AA21" s="298"/>
      <c r="AB21" s="299"/>
      <c r="AC21" s="181">
        <f>SUM(AC5:AC20)</f>
        <v>1</v>
      </c>
      <c r="AD21" s="182">
        <f>SUM(AD5:AD20)</f>
        <v>0</v>
      </c>
      <c r="AE21" s="213">
        <f t="shared" ref="AE21:AE26" si="8">M21-J21</f>
        <v>-122.49422632794472</v>
      </c>
      <c r="AF21" s="214">
        <f t="shared" ref="AF21:AF26" si="9">M21/J21</f>
        <v>0.89792147806004607</v>
      </c>
      <c r="AG21" s="378"/>
    </row>
    <row r="22" spans="1:33" ht="15.75" customHeight="1">
      <c r="A22" s="311" t="s">
        <v>183</v>
      </c>
      <c r="B22" s="114" t="s">
        <v>184</v>
      </c>
      <c r="C22" s="375" t="s">
        <v>185</v>
      </c>
      <c r="D22" s="375"/>
      <c r="E22" s="147">
        <v>56.77</v>
      </c>
      <c r="F22" s="151">
        <v>3501</v>
      </c>
      <c r="G22" s="148">
        <f t="shared" ref="G22:G26" si="10">E22*F22</f>
        <v>198751.77000000002</v>
      </c>
      <c r="H22" s="149"/>
      <c r="I22" s="150">
        <v>25</v>
      </c>
      <c r="J22" s="151">
        <v>2000</v>
      </c>
      <c r="K22" s="152">
        <f>J22/I22</f>
        <v>80</v>
      </c>
      <c r="L22" s="153">
        <v>25</v>
      </c>
      <c r="M22" s="151">
        <f>F22/V22*60</f>
        <v>1776.6563292923599</v>
      </c>
      <c r="N22" s="152">
        <f t="shared" si="4"/>
        <v>71.066253171694399</v>
      </c>
      <c r="O22" s="154">
        <f t="shared" si="5"/>
        <v>0</v>
      </c>
      <c r="P22" s="155">
        <f t="shared" si="6"/>
        <v>-8.9337468283056012</v>
      </c>
      <c r="Q22" s="156">
        <f t="shared" si="7"/>
        <v>0.88832816464618003</v>
      </c>
      <c r="R22" s="306">
        <f>Q38</f>
        <v>0.88834425420470364</v>
      </c>
      <c r="S22" s="157">
        <v>0.29166666666666669</v>
      </c>
      <c r="T22" s="158">
        <v>0.37377314814814816</v>
      </c>
      <c r="U22" s="159"/>
      <c r="V22" s="160">
        <v>118.23333333333332</v>
      </c>
      <c r="W22" s="183"/>
      <c r="X22" s="152"/>
      <c r="Y22" s="12"/>
      <c r="Z22" s="208"/>
      <c r="AA22" s="309"/>
      <c r="AB22" s="310"/>
      <c r="AC22" s="12">
        <v>2</v>
      </c>
      <c r="AD22" s="208"/>
      <c r="AE22" s="180">
        <f t="shared" si="8"/>
        <v>-223.34367070764006</v>
      </c>
      <c r="AF22" s="132">
        <f t="shared" si="9"/>
        <v>0.88832816464617992</v>
      </c>
      <c r="AG22" s="376">
        <f>AF38</f>
        <v>0.88834425420470375</v>
      </c>
    </row>
    <row r="23" spans="1:33" ht="15.75" customHeight="1">
      <c r="A23" s="312"/>
      <c r="B23" s="100" t="s">
        <v>180</v>
      </c>
      <c r="C23" s="374" t="s">
        <v>181</v>
      </c>
      <c r="D23" s="374"/>
      <c r="E23" s="101">
        <v>24.07</v>
      </c>
      <c r="F23" s="102">
        <v>822</v>
      </c>
      <c r="G23" s="103">
        <f t="shared" si="10"/>
        <v>19785.54</v>
      </c>
      <c r="H23" s="26"/>
      <c r="I23" s="104">
        <v>20</v>
      </c>
      <c r="J23" s="105">
        <v>2600</v>
      </c>
      <c r="K23" s="106">
        <f t="shared" ref="K23:K61" si="11">J23/I23</f>
        <v>130</v>
      </c>
      <c r="L23" s="107">
        <v>20</v>
      </c>
      <c r="M23" s="105">
        <f>F23/V23*60</f>
        <v>2306.4692127825365</v>
      </c>
      <c r="N23" s="106">
        <f t="shared" si="4"/>
        <v>115.32346063912682</v>
      </c>
      <c r="O23" s="108">
        <f t="shared" si="5"/>
        <v>0</v>
      </c>
      <c r="P23" s="109">
        <f t="shared" si="6"/>
        <v>-14.676539360873178</v>
      </c>
      <c r="Q23" s="110">
        <f t="shared" si="7"/>
        <v>0.88710354337789865</v>
      </c>
      <c r="R23" s="307"/>
      <c r="S23" s="47">
        <v>0.37708333333333333</v>
      </c>
      <c r="T23" s="48">
        <v>0.39193287037037039</v>
      </c>
      <c r="U23" s="111">
        <v>4.7666666666666391</v>
      </c>
      <c r="V23" s="112">
        <v>21.383333333333372</v>
      </c>
      <c r="W23" s="113"/>
      <c r="X23" s="116"/>
      <c r="Y23" s="12"/>
      <c r="Z23" s="208"/>
      <c r="AA23" s="295"/>
      <c r="AB23" s="296"/>
      <c r="AC23" s="12">
        <v>1</v>
      </c>
      <c r="AD23" s="208"/>
      <c r="AE23" s="117">
        <f t="shared" si="8"/>
        <v>-293.53078721746351</v>
      </c>
      <c r="AF23" s="110">
        <f t="shared" si="9"/>
        <v>0.88710354337789865</v>
      </c>
      <c r="AG23" s="377"/>
    </row>
    <row r="24" spans="1:33" ht="15.75" customHeight="1">
      <c r="A24" s="312"/>
      <c r="B24" s="100" t="s">
        <v>180</v>
      </c>
      <c r="C24" s="374" t="s">
        <v>182</v>
      </c>
      <c r="D24" s="374"/>
      <c r="E24" s="101">
        <v>29.97</v>
      </c>
      <c r="F24" s="102">
        <v>2594</v>
      </c>
      <c r="G24" s="103">
        <f t="shared" si="10"/>
        <v>77742.179999999993</v>
      </c>
      <c r="H24" s="26"/>
      <c r="I24" s="104">
        <v>20</v>
      </c>
      <c r="J24" s="105">
        <v>2600</v>
      </c>
      <c r="K24" s="106">
        <f t="shared" si="11"/>
        <v>130</v>
      </c>
      <c r="L24" s="107">
        <v>20</v>
      </c>
      <c r="M24" s="105">
        <f>F24/V24*60</f>
        <v>2307.4870274277246</v>
      </c>
      <c r="N24" s="106">
        <f t="shared" si="4"/>
        <v>115.37435137138623</v>
      </c>
      <c r="O24" s="108">
        <f t="shared" si="5"/>
        <v>0</v>
      </c>
      <c r="P24" s="109">
        <f t="shared" si="6"/>
        <v>-14.625648628613774</v>
      </c>
      <c r="Q24" s="110">
        <f t="shared" si="7"/>
        <v>0.88749501054912483</v>
      </c>
      <c r="R24" s="307"/>
      <c r="S24" s="47">
        <v>0.39513888888888887</v>
      </c>
      <c r="T24" s="48">
        <v>0.44197916666666665</v>
      </c>
      <c r="U24" s="111">
        <v>4.6166666666666156</v>
      </c>
      <c r="V24" s="112">
        <v>67.449999999999989</v>
      </c>
      <c r="W24" s="113"/>
      <c r="X24" s="116"/>
      <c r="Y24" s="12"/>
      <c r="Z24" s="208"/>
      <c r="AA24" s="295"/>
      <c r="AB24" s="296"/>
      <c r="AC24" s="12">
        <v>1</v>
      </c>
      <c r="AD24" s="208"/>
      <c r="AE24" s="117">
        <f t="shared" si="8"/>
        <v>-292.51297257227543</v>
      </c>
      <c r="AF24" s="110">
        <f t="shared" si="9"/>
        <v>0.88749501054912483</v>
      </c>
      <c r="AG24" s="377"/>
    </row>
    <row r="25" spans="1:33" ht="15.75" customHeight="1">
      <c r="A25" s="312"/>
      <c r="B25" s="100" t="s">
        <v>186</v>
      </c>
      <c r="C25" s="374" t="s">
        <v>187</v>
      </c>
      <c r="D25" s="374"/>
      <c r="E25" s="101">
        <v>77.34</v>
      </c>
      <c r="F25" s="102">
        <v>1913</v>
      </c>
      <c r="G25" s="103">
        <f t="shared" si="10"/>
        <v>147951.42000000001</v>
      </c>
      <c r="H25" s="26"/>
      <c r="I25" s="104">
        <v>25</v>
      </c>
      <c r="J25" s="105">
        <v>2000</v>
      </c>
      <c r="K25" s="106">
        <f t="shared" si="11"/>
        <v>80</v>
      </c>
      <c r="L25" s="107">
        <v>25</v>
      </c>
      <c r="M25" s="105">
        <f>F25/V25*60</f>
        <v>1777.2387096774194</v>
      </c>
      <c r="N25" s="106">
        <f t="shared" si="4"/>
        <v>71.089548387096769</v>
      </c>
      <c r="O25" s="108">
        <f t="shared" si="5"/>
        <v>0</v>
      </c>
      <c r="P25" s="109">
        <f t="shared" si="6"/>
        <v>-8.9104516129032305</v>
      </c>
      <c r="Q25" s="110">
        <f t="shared" si="7"/>
        <v>0.88861935483870957</v>
      </c>
      <c r="R25" s="307"/>
      <c r="S25" s="47">
        <v>0.44542824074074072</v>
      </c>
      <c r="T25" s="48">
        <v>0.49027777777777776</v>
      </c>
      <c r="U25" s="111">
        <v>4.9666666666666703</v>
      </c>
      <c r="V25" s="112">
        <v>64.583333333333329</v>
      </c>
      <c r="W25" s="113">
        <v>0.49027777777777776</v>
      </c>
      <c r="X25" s="116">
        <v>0.52986111111111112</v>
      </c>
      <c r="Y25" s="12"/>
      <c r="Z25" s="208"/>
      <c r="AA25" s="295"/>
      <c r="AB25" s="296"/>
      <c r="AC25" s="12">
        <v>1</v>
      </c>
      <c r="AD25" s="208"/>
      <c r="AE25" s="117">
        <f t="shared" si="8"/>
        <v>-222.76129032258063</v>
      </c>
      <c r="AF25" s="110">
        <f t="shared" si="9"/>
        <v>0.88861935483870969</v>
      </c>
      <c r="AG25" s="377"/>
    </row>
    <row r="26" spans="1:33" ht="15.75" customHeight="1">
      <c r="A26" s="312"/>
      <c r="B26" s="100" t="s">
        <v>186</v>
      </c>
      <c r="C26" s="374" t="s">
        <v>189</v>
      </c>
      <c r="D26" s="374"/>
      <c r="E26" s="101">
        <v>59.52</v>
      </c>
      <c r="F26" s="102">
        <v>3535</v>
      </c>
      <c r="G26" s="103">
        <f t="shared" si="10"/>
        <v>210403.20000000001</v>
      </c>
      <c r="H26" s="13"/>
      <c r="I26" s="104">
        <v>25</v>
      </c>
      <c r="J26" s="105">
        <v>2000</v>
      </c>
      <c r="K26" s="106">
        <f t="shared" si="11"/>
        <v>80</v>
      </c>
      <c r="L26" s="118">
        <v>25</v>
      </c>
      <c r="M26" s="105">
        <f>F26/V26*60</f>
        <v>1781.6043679126408</v>
      </c>
      <c r="N26" s="106">
        <f t="shared" si="4"/>
        <v>71.264174716505636</v>
      </c>
      <c r="O26" s="108">
        <f t="shared" si="5"/>
        <v>0</v>
      </c>
      <c r="P26" s="109">
        <f t="shared" si="6"/>
        <v>-8.7358252834943642</v>
      </c>
      <c r="Q26" s="110">
        <f t="shared" si="7"/>
        <v>0.89080218395632049</v>
      </c>
      <c r="R26" s="307"/>
      <c r="S26" s="47">
        <v>0.52986111111111112</v>
      </c>
      <c r="T26" s="48">
        <v>0.61253472222222227</v>
      </c>
      <c r="U26" s="111">
        <v>57.000000000000036</v>
      </c>
      <c r="V26" s="112">
        <v>119.05000000000007</v>
      </c>
      <c r="W26" s="113"/>
      <c r="X26" s="116"/>
      <c r="Y26" s="12"/>
      <c r="Z26" s="208"/>
      <c r="AA26" s="295"/>
      <c r="AB26" s="296"/>
      <c r="AC26" s="12">
        <v>2</v>
      </c>
      <c r="AD26" s="208"/>
      <c r="AE26" s="117">
        <f t="shared" si="8"/>
        <v>-218.39563208735922</v>
      </c>
      <c r="AF26" s="110">
        <f t="shared" si="9"/>
        <v>0.89080218395632038</v>
      </c>
      <c r="AG26" s="377"/>
    </row>
    <row r="27" spans="1:33" ht="15.75" customHeight="1">
      <c r="A27" s="312"/>
      <c r="B27" s="100"/>
      <c r="C27" s="374"/>
      <c r="D27" s="374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07"/>
      <c r="S27" s="47"/>
      <c r="T27" s="48"/>
      <c r="U27" s="111"/>
      <c r="V27" s="112"/>
      <c r="W27" s="113"/>
      <c r="X27" s="116"/>
      <c r="Y27" s="12"/>
      <c r="Z27" s="208"/>
      <c r="AA27" s="295"/>
      <c r="AB27" s="296"/>
      <c r="AC27" s="12"/>
      <c r="AD27" s="208"/>
      <c r="AE27" s="117"/>
      <c r="AF27" s="110"/>
      <c r="AG27" s="377"/>
    </row>
    <row r="28" spans="1:33" ht="15.75" customHeight="1">
      <c r="A28" s="312"/>
      <c r="B28" s="100"/>
      <c r="C28" s="374"/>
      <c r="D28" s="374"/>
      <c r="E28" s="101"/>
      <c r="F28" s="102"/>
      <c r="G28" s="121"/>
      <c r="H28" s="62"/>
      <c r="I28" s="104"/>
      <c r="J28" s="105"/>
      <c r="K28" s="106"/>
      <c r="L28" s="118"/>
      <c r="M28" s="105"/>
      <c r="N28" s="106"/>
      <c r="O28" s="123"/>
      <c r="P28" s="124"/>
      <c r="Q28" s="125"/>
      <c r="R28" s="307"/>
      <c r="S28" s="47"/>
      <c r="T28" s="48"/>
      <c r="U28" s="111"/>
      <c r="V28" s="112"/>
      <c r="W28" s="113"/>
      <c r="X28" s="116"/>
      <c r="Y28" s="12"/>
      <c r="Z28" s="208"/>
      <c r="AA28" s="295"/>
      <c r="AB28" s="296"/>
      <c r="AC28" s="12"/>
      <c r="AD28" s="208"/>
      <c r="AE28" s="117"/>
      <c r="AF28" s="110"/>
      <c r="AG28" s="377"/>
    </row>
    <row r="29" spans="1:33" ht="15.75" customHeight="1">
      <c r="A29" s="312"/>
      <c r="B29" s="100"/>
      <c r="C29" s="374"/>
      <c r="D29" s="374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07"/>
      <c r="S29" s="47"/>
      <c r="T29" s="48"/>
      <c r="U29" s="111"/>
      <c r="V29" s="112"/>
      <c r="W29" s="113"/>
      <c r="X29" s="116"/>
      <c r="Y29" s="12"/>
      <c r="Z29" s="208"/>
      <c r="AA29" s="295"/>
      <c r="AB29" s="296"/>
      <c r="AC29" s="12"/>
      <c r="AD29" s="208"/>
      <c r="AE29" s="117"/>
      <c r="AF29" s="110"/>
      <c r="AG29" s="377"/>
    </row>
    <row r="30" spans="1:33" ht="15.75" customHeight="1">
      <c r="A30" s="312"/>
      <c r="B30" s="100"/>
      <c r="C30" s="374"/>
      <c r="D30" s="374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07"/>
      <c r="S30" s="47"/>
      <c r="T30" s="48"/>
      <c r="U30" s="111"/>
      <c r="V30" s="112"/>
      <c r="W30" s="113"/>
      <c r="X30" s="116"/>
      <c r="Y30" s="12"/>
      <c r="Z30" s="208"/>
      <c r="AA30" s="295"/>
      <c r="AB30" s="296"/>
      <c r="AC30" s="12"/>
      <c r="AD30" s="208"/>
      <c r="AE30" s="117"/>
      <c r="AF30" s="110"/>
      <c r="AG30" s="377"/>
    </row>
    <row r="31" spans="1:33" ht="15.75" customHeight="1">
      <c r="A31" s="312"/>
      <c r="B31" s="100"/>
      <c r="C31" s="374"/>
      <c r="D31" s="374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07"/>
      <c r="S31" s="47"/>
      <c r="T31" s="48"/>
      <c r="U31" s="111"/>
      <c r="V31" s="112"/>
      <c r="W31" s="113"/>
      <c r="X31" s="116"/>
      <c r="Y31" s="12"/>
      <c r="Z31" s="208"/>
      <c r="AA31" s="295"/>
      <c r="AB31" s="296"/>
      <c r="AC31" s="12"/>
      <c r="AD31" s="208"/>
      <c r="AE31" s="117"/>
      <c r="AF31" s="110"/>
      <c r="AG31" s="377"/>
    </row>
    <row r="32" spans="1:33" ht="15.75" customHeight="1">
      <c r="A32" s="312"/>
      <c r="B32" s="100"/>
      <c r="C32" s="374"/>
      <c r="D32" s="374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07"/>
      <c r="S32" s="47"/>
      <c r="T32" s="48"/>
      <c r="U32" s="111"/>
      <c r="V32" s="112"/>
      <c r="W32" s="113"/>
      <c r="X32" s="116"/>
      <c r="Y32" s="12"/>
      <c r="Z32" s="208"/>
      <c r="AA32" s="295"/>
      <c r="AB32" s="296"/>
      <c r="AC32" s="12"/>
      <c r="AD32" s="208"/>
      <c r="AE32" s="117"/>
      <c r="AF32" s="110"/>
      <c r="AG32" s="377"/>
    </row>
    <row r="33" spans="1:33" ht="15.75" customHeight="1">
      <c r="A33" s="312"/>
      <c r="B33" s="100"/>
      <c r="C33" s="374"/>
      <c r="D33" s="374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07"/>
      <c r="S33" s="47"/>
      <c r="T33" s="48"/>
      <c r="U33" s="111"/>
      <c r="V33" s="112"/>
      <c r="W33" s="113"/>
      <c r="X33" s="116"/>
      <c r="Y33" s="12"/>
      <c r="Z33" s="208"/>
      <c r="AA33" s="295"/>
      <c r="AB33" s="296"/>
      <c r="AC33" s="12"/>
      <c r="AD33" s="208"/>
      <c r="AE33" s="117"/>
      <c r="AF33" s="110"/>
      <c r="AG33" s="377"/>
    </row>
    <row r="34" spans="1:33" ht="15.75" customHeight="1">
      <c r="A34" s="312"/>
      <c r="B34" s="100"/>
      <c r="C34" s="374"/>
      <c r="D34" s="374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07"/>
      <c r="S34" s="47"/>
      <c r="T34" s="48"/>
      <c r="U34" s="111"/>
      <c r="V34" s="112"/>
      <c r="W34" s="113"/>
      <c r="X34" s="116"/>
      <c r="Y34" s="12"/>
      <c r="Z34" s="208"/>
      <c r="AA34" s="295"/>
      <c r="AB34" s="296"/>
      <c r="AC34" s="12"/>
      <c r="AD34" s="208"/>
      <c r="AE34" s="117"/>
      <c r="AF34" s="110"/>
      <c r="AG34" s="377"/>
    </row>
    <row r="35" spans="1:33" ht="15.75" customHeight="1">
      <c r="A35" s="312"/>
      <c r="B35" s="100"/>
      <c r="C35" s="374"/>
      <c r="D35" s="374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07"/>
      <c r="S35" s="47"/>
      <c r="T35" s="48"/>
      <c r="U35" s="111"/>
      <c r="V35" s="112"/>
      <c r="W35" s="113"/>
      <c r="X35" s="116"/>
      <c r="Y35" s="12"/>
      <c r="Z35" s="208"/>
      <c r="AA35" s="295"/>
      <c r="AB35" s="296"/>
      <c r="AC35" s="12"/>
      <c r="AD35" s="208"/>
      <c r="AE35" s="117"/>
      <c r="AF35" s="110"/>
      <c r="AG35" s="377"/>
    </row>
    <row r="36" spans="1:33" ht="15.75" customHeight="1">
      <c r="A36" s="312"/>
      <c r="B36" s="100"/>
      <c r="C36" s="374"/>
      <c r="D36" s="374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07"/>
      <c r="S36" s="47"/>
      <c r="T36" s="48"/>
      <c r="U36" s="111"/>
      <c r="V36" s="112"/>
      <c r="W36" s="113"/>
      <c r="X36" s="116"/>
      <c r="Y36" s="12"/>
      <c r="Z36" s="208"/>
      <c r="AA36" s="295"/>
      <c r="AB36" s="296"/>
      <c r="AC36" s="12"/>
      <c r="AD36" s="208"/>
      <c r="AE36" s="117"/>
      <c r="AF36" s="110"/>
      <c r="AG36" s="377"/>
    </row>
    <row r="37" spans="1:33" ht="15.75" customHeight="1">
      <c r="A37" s="312"/>
      <c r="B37" s="100"/>
      <c r="C37" s="374"/>
      <c r="D37" s="374"/>
      <c r="E37" s="184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07"/>
      <c r="S37" s="47"/>
      <c r="T37" s="48"/>
      <c r="U37" s="130"/>
      <c r="V37" s="112"/>
      <c r="W37" s="113"/>
      <c r="X37" s="116"/>
      <c r="Y37" s="12"/>
      <c r="Z37" s="208"/>
      <c r="AA37" s="295"/>
      <c r="AB37" s="296"/>
      <c r="AC37" s="12"/>
      <c r="AD37" s="208"/>
      <c r="AE37" s="117"/>
      <c r="AF37" s="110"/>
      <c r="AG37" s="377"/>
    </row>
    <row r="38" spans="1:33" ht="15.75" customHeight="1" thickBot="1">
      <c r="A38" s="313"/>
      <c r="B38" s="133" t="s">
        <v>117</v>
      </c>
      <c r="C38" s="297"/>
      <c r="D38" s="297"/>
      <c r="E38" s="134"/>
      <c r="F38" s="167"/>
      <c r="G38" s="135"/>
      <c r="H38" s="69"/>
      <c r="I38" s="136">
        <f t="shared" ref="I38:J38" si="12">AVERAGE(I22:I37)</f>
        <v>23</v>
      </c>
      <c r="J38" s="137">
        <f t="shared" si="12"/>
        <v>2240</v>
      </c>
      <c r="K38" s="138">
        <f t="shared" ref="K38" si="13">J38/I38</f>
        <v>97.391304347826093</v>
      </c>
      <c r="L38" s="136">
        <f t="shared" ref="L38:M38" si="14">AVERAGE(L22:L37)</f>
        <v>23</v>
      </c>
      <c r="M38" s="137">
        <f t="shared" si="14"/>
        <v>1989.8911294185364</v>
      </c>
      <c r="N38" s="138">
        <f t="shared" ref="N38:N46" si="15">M38/L38</f>
        <v>86.517005626892882</v>
      </c>
      <c r="O38" s="139">
        <f t="shared" ref="O38:O46" si="16">L38-I38</f>
        <v>0</v>
      </c>
      <c r="P38" s="140">
        <f t="shared" ref="P38:P46" si="17">N38-K38</f>
        <v>-10.874298720933211</v>
      </c>
      <c r="Q38" s="141">
        <f t="shared" ref="Q38:Q46" si="18">N38/K38</f>
        <v>0.88834425420470364</v>
      </c>
      <c r="R38" s="308"/>
      <c r="S38" s="142">
        <f>S22</f>
        <v>0.29166666666666669</v>
      </c>
      <c r="T38" s="143">
        <f>INDEX(T22:T37,COUNTA(T22:T37))</f>
        <v>0.61253472222222227</v>
      </c>
      <c r="U38" s="144"/>
      <c r="V38" s="166"/>
      <c r="W38" s="167"/>
      <c r="X38" s="138"/>
      <c r="Y38" s="181">
        <f>SUM(Y22:Y37)</f>
        <v>0</v>
      </c>
      <c r="Z38" s="182">
        <f>SUM(Z22:Z37)</f>
        <v>0</v>
      </c>
      <c r="AA38" s="298"/>
      <c r="AB38" s="299"/>
      <c r="AC38" s="181">
        <f>SUM(AC22:AC37)</f>
        <v>7</v>
      </c>
      <c r="AD38" s="182">
        <f>SUM(AD22:AD37)</f>
        <v>0</v>
      </c>
      <c r="AE38" s="168">
        <f t="shared" ref="AE38:AE46" si="19">M38-J38</f>
        <v>-250.10887058146363</v>
      </c>
      <c r="AF38" s="141">
        <f t="shared" ref="AF38:AF46" si="20">M38/J38</f>
        <v>0.88834425420470375</v>
      </c>
      <c r="AG38" s="378"/>
    </row>
    <row r="39" spans="1:33" ht="15.75" customHeight="1">
      <c r="A39" s="300" t="s">
        <v>190</v>
      </c>
      <c r="B39" s="146" t="s">
        <v>191</v>
      </c>
      <c r="C39" s="304" t="s">
        <v>192</v>
      </c>
      <c r="D39" s="305"/>
      <c r="E39" s="147">
        <v>57.3</v>
      </c>
      <c r="F39" s="159">
        <v>2254</v>
      </c>
      <c r="G39" s="148">
        <f t="shared" ref="G39:G46" si="21">E39*F39</f>
        <v>129154.2</v>
      </c>
      <c r="H39" s="149"/>
      <c r="I39" s="153">
        <v>22</v>
      </c>
      <c r="J39" s="151">
        <v>1800</v>
      </c>
      <c r="K39" s="152">
        <f>J39/I39</f>
        <v>81.818181818181813</v>
      </c>
      <c r="L39" s="153">
        <v>22</v>
      </c>
      <c r="M39" s="151">
        <f t="shared" ref="M39:M46" si="22">F39/V39*60</f>
        <v>1595.1248279929239</v>
      </c>
      <c r="N39" s="152">
        <f t="shared" si="15"/>
        <v>72.505673999678365</v>
      </c>
      <c r="O39" s="154">
        <f t="shared" si="16"/>
        <v>0</v>
      </c>
      <c r="P39" s="155">
        <f t="shared" si="17"/>
        <v>-9.3125078185034482</v>
      </c>
      <c r="Q39" s="156">
        <f t="shared" si="18"/>
        <v>0.88618045999606898</v>
      </c>
      <c r="R39" s="306">
        <f>Q55</f>
        <v>0.88645731315297971</v>
      </c>
      <c r="S39" s="157">
        <v>0.29181712962962963</v>
      </c>
      <c r="T39" s="158">
        <v>0.35069444444444442</v>
      </c>
      <c r="U39" s="159"/>
      <c r="V39" s="160">
        <v>84.783333333333289</v>
      </c>
      <c r="W39" s="97"/>
      <c r="X39" s="98"/>
      <c r="Y39" s="12"/>
      <c r="Z39" s="208"/>
      <c r="AA39" s="309"/>
      <c r="AB39" s="310"/>
      <c r="AC39" s="12">
        <v>2</v>
      </c>
      <c r="AD39" s="208"/>
      <c r="AE39" s="115">
        <f t="shared" si="19"/>
        <v>-204.87517200707612</v>
      </c>
      <c r="AF39" s="156">
        <f t="shared" si="20"/>
        <v>0.88618045999606887</v>
      </c>
      <c r="AG39" s="389">
        <f>AF55</f>
        <v>0.88645731315297982</v>
      </c>
    </row>
    <row r="40" spans="1:33" ht="15.75" customHeight="1">
      <c r="A40" s="301"/>
      <c r="B40" s="163" t="s">
        <v>178</v>
      </c>
      <c r="C40" s="293" t="s">
        <v>203</v>
      </c>
      <c r="D40" s="294"/>
      <c r="E40" s="101">
        <v>57.73</v>
      </c>
      <c r="F40" s="111">
        <v>1111</v>
      </c>
      <c r="G40" s="103">
        <f t="shared" si="21"/>
        <v>64138.03</v>
      </c>
      <c r="H40" s="26"/>
      <c r="I40" s="107">
        <v>22</v>
      </c>
      <c r="J40" s="105">
        <v>1800</v>
      </c>
      <c r="K40" s="106">
        <f t="shared" si="11"/>
        <v>81.818181818181813</v>
      </c>
      <c r="L40" s="107">
        <v>22</v>
      </c>
      <c r="M40" s="105">
        <f t="shared" si="22"/>
        <v>1597.2843450479224</v>
      </c>
      <c r="N40" s="106">
        <f t="shared" si="15"/>
        <v>72.60383386581465</v>
      </c>
      <c r="O40" s="108">
        <f t="shared" si="16"/>
        <v>0</v>
      </c>
      <c r="P40" s="109">
        <f t="shared" si="17"/>
        <v>-9.214347952367163</v>
      </c>
      <c r="Q40" s="110">
        <f t="shared" si="18"/>
        <v>0.88738019169329019</v>
      </c>
      <c r="R40" s="307"/>
      <c r="S40" s="47">
        <v>0.35435185185185186</v>
      </c>
      <c r="T40" s="48">
        <v>0.38333333333333336</v>
      </c>
      <c r="U40" s="111">
        <v>5.2666666666667172</v>
      </c>
      <c r="V40" s="112">
        <v>41.733333333333356</v>
      </c>
      <c r="W40" s="113"/>
      <c r="X40" s="116"/>
      <c r="Y40" s="12"/>
      <c r="Z40" s="208"/>
      <c r="AA40" s="295"/>
      <c r="AB40" s="296"/>
      <c r="AC40" s="12">
        <v>1</v>
      </c>
      <c r="AD40" s="208"/>
      <c r="AE40" s="117">
        <f t="shared" si="19"/>
        <v>-202.71565495207756</v>
      </c>
      <c r="AF40" s="110">
        <f t="shared" si="20"/>
        <v>0.8873801916932903</v>
      </c>
      <c r="AG40" s="377"/>
    </row>
    <row r="41" spans="1:33" ht="15.75" customHeight="1">
      <c r="A41" s="301"/>
      <c r="B41" s="163" t="s">
        <v>178</v>
      </c>
      <c r="C41" s="293" t="s">
        <v>204</v>
      </c>
      <c r="D41" s="294"/>
      <c r="E41" s="101">
        <v>57.73</v>
      </c>
      <c r="F41" s="111">
        <v>955</v>
      </c>
      <c r="G41" s="103">
        <f t="shared" si="21"/>
        <v>55132.149999999994</v>
      </c>
      <c r="H41" s="26"/>
      <c r="I41" s="107">
        <v>22</v>
      </c>
      <c r="J41" s="105">
        <v>1800</v>
      </c>
      <c r="K41" s="106">
        <f t="shared" si="11"/>
        <v>81.818181818181813</v>
      </c>
      <c r="L41" s="107">
        <v>22</v>
      </c>
      <c r="M41" s="105">
        <f t="shared" si="22"/>
        <v>1595.3596287703033</v>
      </c>
      <c r="N41" s="106">
        <f t="shared" si="15"/>
        <v>72.516346762286517</v>
      </c>
      <c r="O41" s="108">
        <f t="shared" si="16"/>
        <v>0</v>
      </c>
      <c r="P41" s="109">
        <f t="shared" si="17"/>
        <v>-9.301835055895296</v>
      </c>
      <c r="Q41" s="110">
        <f t="shared" si="18"/>
        <v>0.88631090487239084</v>
      </c>
      <c r="R41" s="307"/>
      <c r="S41" s="47">
        <v>0.38686342592592593</v>
      </c>
      <c r="T41" s="48">
        <v>0.41180555555555554</v>
      </c>
      <c r="U41" s="111">
        <v>5.083333333333302</v>
      </c>
      <c r="V41" s="112">
        <v>35.916666666666629</v>
      </c>
      <c r="W41" s="113"/>
      <c r="X41" s="116"/>
      <c r="Y41" s="12"/>
      <c r="Z41" s="208"/>
      <c r="AA41" s="295"/>
      <c r="AB41" s="296"/>
      <c r="AC41" s="12">
        <v>1</v>
      </c>
      <c r="AD41" s="208"/>
      <c r="AE41" s="117">
        <f t="shared" si="19"/>
        <v>-204.64037122969671</v>
      </c>
      <c r="AF41" s="110">
        <f t="shared" si="20"/>
        <v>0.88631090487239073</v>
      </c>
      <c r="AG41" s="377"/>
    </row>
    <row r="42" spans="1:33" ht="15.75" customHeight="1">
      <c r="A42" s="301"/>
      <c r="B42" s="163" t="s">
        <v>201</v>
      </c>
      <c r="C42" s="293" t="s">
        <v>205</v>
      </c>
      <c r="D42" s="294"/>
      <c r="E42" s="101">
        <v>71.84</v>
      </c>
      <c r="F42" s="111">
        <v>991</v>
      </c>
      <c r="G42" s="103">
        <f t="shared" si="21"/>
        <v>71193.440000000002</v>
      </c>
      <c r="H42" s="26"/>
      <c r="I42" s="107">
        <v>19</v>
      </c>
      <c r="J42" s="105">
        <v>1800</v>
      </c>
      <c r="K42" s="106">
        <f t="shared" si="11"/>
        <v>94.736842105263165</v>
      </c>
      <c r="L42" s="107">
        <v>19</v>
      </c>
      <c r="M42" s="105">
        <f t="shared" si="22"/>
        <v>1597.6712942230213</v>
      </c>
      <c r="N42" s="106">
        <f t="shared" si="15"/>
        <v>84.087962853843223</v>
      </c>
      <c r="O42" s="108">
        <f t="shared" si="16"/>
        <v>0</v>
      </c>
      <c r="P42" s="109">
        <f t="shared" si="17"/>
        <v>-10.648879251419942</v>
      </c>
      <c r="Q42" s="110">
        <f t="shared" si="18"/>
        <v>0.88759516345723399</v>
      </c>
      <c r="R42" s="307"/>
      <c r="S42" s="47">
        <v>0.4152777777777778</v>
      </c>
      <c r="T42" s="48">
        <v>0.44112268518518516</v>
      </c>
      <c r="U42" s="111">
        <v>5.0000000000000622</v>
      </c>
      <c r="V42" s="112">
        <v>37.216666666666598</v>
      </c>
      <c r="W42" s="113"/>
      <c r="X42" s="116"/>
      <c r="Y42" s="12"/>
      <c r="Z42" s="208"/>
      <c r="AA42" s="295"/>
      <c r="AB42" s="296"/>
      <c r="AC42" s="12">
        <v>1</v>
      </c>
      <c r="AD42" s="208"/>
      <c r="AE42" s="117">
        <f t="shared" si="19"/>
        <v>-202.32870577697872</v>
      </c>
      <c r="AF42" s="110">
        <f t="shared" si="20"/>
        <v>0.88759516345723399</v>
      </c>
      <c r="AG42" s="377"/>
    </row>
    <row r="43" spans="1:33" ht="15.75" customHeight="1">
      <c r="A43" s="302"/>
      <c r="B43" s="163" t="s">
        <v>201</v>
      </c>
      <c r="C43" s="293" t="s">
        <v>206</v>
      </c>
      <c r="D43" s="294"/>
      <c r="E43" s="101">
        <v>72.400000000000006</v>
      </c>
      <c r="F43" s="111">
        <v>754</v>
      </c>
      <c r="G43" s="103">
        <f t="shared" si="21"/>
        <v>54589.600000000006</v>
      </c>
      <c r="H43" s="13"/>
      <c r="I43" s="118">
        <v>18</v>
      </c>
      <c r="J43" s="105">
        <v>1800</v>
      </c>
      <c r="K43" s="106">
        <f t="shared" si="11"/>
        <v>100</v>
      </c>
      <c r="L43" s="118">
        <v>18</v>
      </c>
      <c r="M43" s="105">
        <f t="shared" si="22"/>
        <v>1599.5285798467885</v>
      </c>
      <c r="N43" s="106">
        <f t="shared" si="15"/>
        <v>88.862698880377138</v>
      </c>
      <c r="O43" s="108">
        <f t="shared" si="16"/>
        <v>0</v>
      </c>
      <c r="P43" s="109">
        <f t="shared" si="17"/>
        <v>-11.137301119622862</v>
      </c>
      <c r="Q43" s="110">
        <f t="shared" si="18"/>
        <v>0.88862698880377133</v>
      </c>
      <c r="R43" s="307"/>
      <c r="S43" s="47">
        <v>0.44444444444444442</v>
      </c>
      <c r="T43" s="48">
        <v>0.46408564814814812</v>
      </c>
      <c r="U43" s="111">
        <v>4.783333333333335</v>
      </c>
      <c r="V43" s="112">
        <v>28.283333333333331</v>
      </c>
      <c r="W43" s="113"/>
      <c r="X43" s="116"/>
      <c r="Y43" s="12"/>
      <c r="Z43" s="208"/>
      <c r="AA43" s="295"/>
      <c r="AB43" s="296"/>
      <c r="AC43" s="12">
        <v>1</v>
      </c>
      <c r="AD43" s="208"/>
      <c r="AE43" s="117">
        <f t="shared" si="19"/>
        <v>-200.47142015321151</v>
      </c>
      <c r="AF43" s="110">
        <f t="shared" si="20"/>
        <v>0.88862698880377133</v>
      </c>
      <c r="AG43" s="377"/>
    </row>
    <row r="44" spans="1:33" ht="15.75" customHeight="1">
      <c r="A44" s="302"/>
      <c r="B44" s="163" t="s">
        <v>201</v>
      </c>
      <c r="C44" s="293" t="s">
        <v>202</v>
      </c>
      <c r="D44" s="294"/>
      <c r="E44" s="101">
        <v>32.06</v>
      </c>
      <c r="F44" s="111">
        <v>353</v>
      </c>
      <c r="G44" s="121">
        <f t="shared" si="21"/>
        <v>11317.18</v>
      </c>
      <c r="H44" s="122"/>
      <c r="I44" s="107">
        <v>19</v>
      </c>
      <c r="J44" s="105">
        <v>3600</v>
      </c>
      <c r="K44" s="106">
        <f t="shared" si="11"/>
        <v>189.47368421052633</v>
      </c>
      <c r="L44" s="107">
        <v>19</v>
      </c>
      <c r="M44" s="105">
        <f t="shared" si="22"/>
        <v>3184.9624060150372</v>
      </c>
      <c r="N44" s="106">
        <f t="shared" si="15"/>
        <v>167.62960031658091</v>
      </c>
      <c r="O44" s="108">
        <f t="shared" si="16"/>
        <v>0</v>
      </c>
      <c r="P44" s="109">
        <f t="shared" si="17"/>
        <v>-21.844083893945424</v>
      </c>
      <c r="Q44" s="110">
        <f t="shared" si="18"/>
        <v>0.88471177944862134</v>
      </c>
      <c r="R44" s="307"/>
      <c r="S44" s="47">
        <v>0.46760416666666665</v>
      </c>
      <c r="T44" s="48">
        <v>0.47222222222222221</v>
      </c>
      <c r="U44" s="111">
        <v>5.066666666666686</v>
      </c>
      <c r="V44" s="112">
        <v>6.65</v>
      </c>
      <c r="W44" s="113">
        <v>0.47222222222222221</v>
      </c>
      <c r="X44" s="116">
        <v>0.51180555555555551</v>
      </c>
      <c r="Y44" s="12"/>
      <c r="Z44" s="208"/>
      <c r="AA44" s="295"/>
      <c r="AB44" s="296"/>
      <c r="AC44" s="12">
        <v>1</v>
      </c>
      <c r="AD44" s="208"/>
      <c r="AE44" s="117">
        <f t="shared" si="19"/>
        <v>-415.03759398496277</v>
      </c>
      <c r="AF44" s="110">
        <f t="shared" si="20"/>
        <v>0.88471177944862145</v>
      </c>
      <c r="AG44" s="377"/>
    </row>
    <row r="45" spans="1:33" ht="15.75" customHeight="1">
      <c r="A45" s="302"/>
      <c r="B45" s="163" t="s">
        <v>186</v>
      </c>
      <c r="C45" s="293" t="s">
        <v>197</v>
      </c>
      <c r="D45" s="294"/>
      <c r="E45" s="101">
        <v>47.37</v>
      </c>
      <c r="F45" s="111">
        <v>1480</v>
      </c>
      <c r="G45" s="121">
        <f t="shared" si="21"/>
        <v>70107.599999999991</v>
      </c>
      <c r="H45" s="62"/>
      <c r="I45" s="118">
        <v>21</v>
      </c>
      <c r="J45" s="105">
        <v>2000</v>
      </c>
      <c r="K45" s="106">
        <f t="shared" si="11"/>
        <v>95.238095238095241</v>
      </c>
      <c r="L45" s="118">
        <v>21</v>
      </c>
      <c r="M45" s="105">
        <f t="shared" si="22"/>
        <v>1772.4550898203595</v>
      </c>
      <c r="N45" s="106">
        <f t="shared" si="15"/>
        <v>84.402623324779029</v>
      </c>
      <c r="O45" s="123">
        <f t="shared" si="16"/>
        <v>0</v>
      </c>
      <c r="P45" s="124">
        <f t="shared" si="17"/>
        <v>-10.835471913316212</v>
      </c>
      <c r="Q45" s="125">
        <f t="shared" si="18"/>
        <v>0.88622754491017974</v>
      </c>
      <c r="R45" s="307"/>
      <c r="S45" s="47">
        <v>0.51180555555555551</v>
      </c>
      <c r="T45" s="48">
        <v>0.54659722222222218</v>
      </c>
      <c r="U45" s="111">
        <v>56.999999999999957</v>
      </c>
      <c r="V45" s="112">
        <v>50.099999999999994</v>
      </c>
      <c r="W45" s="113"/>
      <c r="X45" s="116"/>
      <c r="Y45" s="12"/>
      <c r="Z45" s="208"/>
      <c r="AA45" s="295"/>
      <c r="AB45" s="296"/>
      <c r="AC45" s="12">
        <v>1</v>
      </c>
      <c r="AD45" s="208"/>
      <c r="AE45" s="117">
        <f t="shared" si="19"/>
        <v>-227.54491017964051</v>
      </c>
      <c r="AF45" s="110">
        <f t="shared" si="20"/>
        <v>0.88622754491017974</v>
      </c>
      <c r="AG45" s="377"/>
    </row>
    <row r="46" spans="1:33" ht="15.75" customHeight="1">
      <c r="A46" s="302"/>
      <c r="B46" s="163" t="s">
        <v>191</v>
      </c>
      <c r="C46" s="293" t="s">
        <v>195</v>
      </c>
      <c r="D46" s="294"/>
      <c r="E46" s="101">
        <v>57.3</v>
      </c>
      <c r="F46" s="111">
        <v>1206</v>
      </c>
      <c r="G46" s="121">
        <f t="shared" si="21"/>
        <v>69103.8</v>
      </c>
      <c r="H46" s="62"/>
      <c r="I46" s="118">
        <v>21</v>
      </c>
      <c r="J46" s="105">
        <v>2000</v>
      </c>
      <c r="K46" s="106">
        <f t="shared" si="11"/>
        <v>95.238095238095241</v>
      </c>
      <c r="L46" s="118">
        <v>21</v>
      </c>
      <c r="M46" s="105">
        <f t="shared" si="22"/>
        <v>1772.8052266231073</v>
      </c>
      <c r="N46" s="106">
        <f t="shared" si="15"/>
        <v>84.419296505862249</v>
      </c>
      <c r="O46" s="123">
        <f t="shared" si="16"/>
        <v>0</v>
      </c>
      <c r="P46" s="124">
        <f t="shared" si="17"/>
        <v>-10.818798732232992</v>
      </c>
      <c r="Q46" s="125">
        <f t="shared" si="18"/>
        <v>0.88640261331155357</v>
      </c>
      <c r="R46" s="307"/>
      <c r="S46" s="47">
        <v>0.55012731481481481</v>
      </c>
      <c r="T46" s="48">
        <v>0.57847222222222228</v>
      </c>
      <c r="U46" s="111">
        <v>5.0833333333333819</v>
      </c>
      <c r="V46" s="112">
        <v>40.816666666666762</v>
      </c>
      <c r="W46" s="113"/>
      <c r="X46" s="116"/>
      <c r="Y46" s="12"/>
      <c r="Z46" s="208"/>
      <c r="AA46" s="295"/>
      <c r="AB46" s="296"/>
      <c r="AC46" s="12">
        <v>1</v>
      </c>
      <c r="AD46" s="208"/>
      <c r="AE46" s="117">
        <f t="shared" si="19"/>
        <v>-227.19477337689273</v>
      </c>
      <c r="AF46" s="110">
        <f t="shared" si="20"/>
        <v>0.88640261331155368</v>
      </c>
      <c r="AG46" s="377"/>
    </row>
    <row r="47" spans="1:33" ht="15.75" customHeight="1">
      <c r="A47" s="302"/>
      <c r="B47" s="163"/>
      <c r="C47" s="293"/>
      <c r="D47" s="294"/>
      <c r="E47" s="101"/>
      <c r="F47" s="111"/>
      <c r="G47" s="121"/>
      <c r="H47" s="62"/>
      <c r="I47" s="118"/>
      <c r="J47" s="105"/>
      <c r="K47" s="106"/>
      <c r="L47" s="118"/>
      <c r="M47" s="105"/>
      <c r="N47" s="106"/>
      <c r="O47" s="123"/>
      <c r="P47" s="124"/>
      <c r="Q47" s="125"/>
      <c r="R47" s="307"/>
      <c r="S47" s="47"/>
      <c r="T47" s="48"/>
      <c r="U47" s="111"/>
      <c r="V47" s="112"/>
      <c r="W47" s="113"/>
      <c r="X47" s="116"/>
      <c r="Y47" s="12"/>
      <c r="Z47" s="208"/>
      <c r="AA47" s="295"/>
      <c r="AB47" s="296"/>
      <c r="AC47" s="12"/>
      <c r="AD47" s="208"/>
      <c r="AE47" s="117"/>
      <c r="AF47" s="110"/>
      <c r="AG47" s="377"/>
    </row>
    <row r="48" spans="1:33" ht="15.75" customHeight="1">
      <c r="A48" s="302"/>
      <c r="B48" s="163"/>
      <c r="C48" s="293"/>
      <c r="D48" s="294"/>
      <c r="E48" s="101"/>
      <c r="F48" s="111"/>
      <c r="G48" s="121"/>
      <c r="H48" s="62"/>
      <c r="I48" s="118"/>
      <c r="J48" s="105"/>
      <c r="K48" s="106"/>
      <c r="L48" s="118"/>
      <c r="M48" s="105"/>
      <c r="N48" s="106"/>
      <c r="O48" s="123"/>
      <c r="P48" s="124"/>
      <c r="Q48" s="125"/>
      <c r="R48" s="307"/>
      <c r="S48" s="47"/>
      <c r="T48" s="48"/>
      <c r="U48" s="111"/>
      <c r="V48" s="112"/>
      <c r="W48" s="113"/>
      <c r="X48" s="116"/>
      <c r="Y48" s="12"/>
      <c r="Z48" s="208"/>
      <c r="AA48" s="295"/>
      <c r="AB48" s="296"/>
      <c r="AC48" s="12"/>
      <c r="AD48" s="208"/>
      <c r="AE48" s="117"/>
      <c r="AF48" s="110"/>
      <c r="AG48" s="377"/>
    </row>
    <row r="49" spans="1:33" ht="15.75" customHeight="1">
      <c r="A49" s="302"/>
      <c r="B49" s="163"/>
      <c r="C49" s="293"/>
      <c r="D49" s="294"/>
      <c r="E49" s="101"/>
      <c r="F49" s="111"/>
      <c r="G49" s="121"/>
      <c r="H49" s="62"/>
      <c r="I49" s="118"/>
      <c r="J49" s="105"/>
      <c r="K49" s="106"/>
      <c r="L49" s="118"/>
      <c r="M49" s="105"/>
      <c r="N49" s="106"/>
      <c r="O49" s="123"/>
      <c r="P49" s="124"/>
      <c r="Q49" s="125"/>
      <c r="R49" s="307"/>
      <c r="S49" s="47"/>
      <c r="T49" s="48"/>
      <c r="U49" s="111"/>
      <c r="V49" s="112"/>
      <c r="W49" s="113"/>
      <c r="X49" s="116"/>
      <c r="Y49" s="12"/>
      <c r="Z49" s="208"/>
      <c r="AA49" s="295"/>
      <c r="AB49" s="296"/>
      <c r="AC49" s="12"/>
      <c r="AD49" s="208"/>
      <c r="AE49" s="117"/>
      <c r="AF49" s="110"/>
      <c r="AG49" s="377"/>
    </row>
    <row r="50" spans="1:33" ht="15.75" customHeight="1">
      <c r="A50" s="302"/>
      <c r="B50" s="163"/>
      <c r="C50" s="293"/>
      <c r="D50" s="294"/>
      <c r="E50" s="101"/>
      <c r="F50" s="111"/>
      <c r="G50" s="121"/>
      <c r="H50" s="62"/>
      <c r="I50" s="118"/>
      <c r="J50" s="105"/>
      <c r="K50" s="106"/>
      <c r="L50" s="118"/>
      <c r="M50" s="105"/>
      <c r="N50" s="106"/>
      <c r="O50" s="123"/>
      <c r="P50" s="124"/>
      <c r="Q50" s="125"/>
      <c r="R50" s="307"/>
      <c r="S50" s="47"/>
      <c r="T50" s="48"/>
      <c r="U50" s="111"/>
      <c r="V50" s="112"/>
      <c r="W50" s="113"/>
      <c r="X50" s="116"/>
      <c r="Y50" s="12"/>
      <c r="Z50" s="208"/>
      <c r="AA50" s="295"/>
      <c r="AB50" s="296"/>
      <c r="AC50" s="12"/>
      <c r="AD50" s="208"/>
      <c r="AE50" s="117"/>
      <c r="AF50" s="110"/>
      <c r="AG50" s="377"/>
    </row>
    <row r="51" spans="1:33" ht="15.75" customHeight="1">
      <c r="A51" s="302"/>
      <c r="B51" s="163"/>
      <c r="C51" s="293"/>
      <c r="D51" s="294"/>
      <c r="E51" s="101"/>
      <c r="F51" s="111"/>
      <c r="G51" s="121"/>
      <c r="H51" s="62"/>
      <c r="I51" s="118"/>
      <c r="J51" s="105"/>
      <c r="K51" s="106"/>
      <c r="L51" s="118"/>
      <c r="M51" s="105"/>
      <c r="N51" s="106"/>
      <c r="O51" s="123"/>
      <c r="P51" s="124"/>
      <c r="Q51" s="125"/>
      <c r="R51" s="307"/>
      <c r="S51" s="47"/>
      <c r="T51" s="48"/>
      <c r="U51" s="111"/>
      <c r="V51" s="112"/>
      <c r="W51" s="113"/>
      <c r="X51" s="116"/>
      <c r="Y51" s="12"/>
      <c r="Z51" s="208"/>
      <c r="AA51" s="295"/>
      <c r="AB51" s="296"/>
      <c r="AC51" s="12"/>
      <c r="AD51" s="208"/>
      <c r="AE51" s="117"/>
      <c r="AF51" s="110"/>
      <c r="AG51" s="377"/>
    </row>
    <row r="52" spans="1:33" ht="15.75" customHeight="1">
      <c r="A52" s="302"/>
      <c r="B52" s="163"/>
      <c r="C52" s="293"/>
      <c r="D52" s="294"/>
      <c r="E52" s="101"/>
      <c r="F52" s="111"/>
      <c r="G52" s="121"/>
      <c r="H52" s="62"/>
      <c r="I52" s="118"/>
      <c r="J52" s="105"/>
      <c r="K52" s="106"/>
      <c r="L52" s="118"/>
      <c r="M52" s="105"/>
      <c r="N52" s="106"/>
      <c r="O52" s="123"/>
      <c r="P52" s="124"/>
      <c r="Q52" s="125"/>
      <c r="R52" s="307"/>
      <c r="S52" s="47"/>
      <c r="T52" s="48"/>
      <c r="U52" s="111"/>
      <c r="V52" s="112"/>
      <c r="W52" s="185"/>
      <c r="X52" s="186"/>
      <c r="Y52" s="12"/>
      <c r="Z52" s="208"/>
      <c r="AA52" s="295"/>
      <c r="AB52" s="296"/>
      <c r="AC52" s="12"/>
      <c r="AD52" s="208"/>
      <c r="AE52" s="117"/>
      <c r="AF52" s="110"/>
      <c r="AG52" s="377"/>
    </row>
    <row r="53" spans="1:33" ht="15.75" customHeight="1">
      <c r="A53" s="302"/>
      <c r="B53" s="163"/>
      <c r="C53" s="293"/>
      <c r="D53" s="294"/>
      <c r="E53" s="101"/>
      <c r="F53" s="111"/>
      <c r="G53" s="121"/>
      <c r="H53" s="62"/>
      <c r="I53" s="118"/>
      <c r="J53" s="105"/>
      <c r="K53" s="106"/>
      <c r="L53" s="118"/>
      <c r="M53" s="105"/>
      <c r="N53" s="106"/>
      <c r="O53" s="123"/>
      <c r="P53" s="124"/>
      <c r="Q53" s="125"/>
      <c r="R53" s="307"/>
      <c r="S53" s="47"/>
      <c r="T53" s="48"/>
      <c r="U53" s="111"/>
      <c r="V53" s="112"/>
      <c r="W53" s="187"/>
      <c r="X53" s="188"/>
      <c r="Y53" s="12"/>
      <c r="Z53" s="208"/>
      <c r="AA53" s="295"/>
      <c r="AB53" s="296"/>
      <c r="AC53" s="12"/>
      <c r="AD53" s="208"/>
      <c r="AE53" s="117"/>
      <c r="AF53" s="110"/>
      <c r="AG53" s="377"/>
    </row>
    <row r="54" spans="1:33" ht="15.75" customHeight="1">
      <c r="A54" s="302"/>
      <c r="B54" s="100"/>
      <c r="C54" s="293"/>
      <c r="D54" s="294"/>
      <c r="E54" s="170"/>
      <c r="F54" s="102"/>
      <c r="G54" s="129"/>
      <c r="H54" s="62"/>
      <c r="I54" s="118"/>
      <c r="J54" s="105"/>
      <c r="K54" s="106"/>
      <c r="L54" s="118"/>
      <c r="M54" s="105"/>
      <c r="N54" s="106"/>
      <c r="O54" s="123"/>
      <c r="P54" s="124"/>
      <c r="Q54" s="125"/>
      <c r="R54" s="307"/>
      <c r="S54" s="47"/>
      <c r="T54" s="48"/>
      <c r="U54" s="130"/>
      <c r="V54" s="112"/>
      <c r="W54" s="187"/>
      <c r="X54" s="188"/>
      <c r="Y54" s="12"/>
      <c r="Z54" s="208"/>
      <c r="AA54" s="295"/>
      <c r="AB54" s="296"/>
      <c r="AC54" s="12"/>
      <c r="AD54" s="208"/>
      <c r="AE54" s="117"/>
      <c r="AF54" s="110"/>
      <c r="AG54" s="377"/>
    </row>
    <row r="55" spans="1:33" ht="15.75" customHeight="1" thickBot="1">
      <c r="A55" s="303"/>
      <c r="B55" s="133" t="s">
        <v>117</v>
      </c>
      <c r="C55" s="297"/>
      <c r="D55" s="297"/>
      <c r="E55" s="134"/>
      <c r="F55" s="167"/>
      <c r="G55" s="135"/>
      <c r="H55" s="69"/>
      <c r="I55" s="136">
        <f t="shared" ref="I55:J55" si="23">AVERAGE(I39:I54)</f>
        <v>20.5</v>
      </c>
      <c r="J55" s="137">
        <f t="shared" si="23"/>
        <v>2075</v>
      </c>
      <c r="K55" s="138">
        <f t="shared" ref="K55" si="24">J55/I55</f>
        <v>101.21951219512195</v>
      </c>
      <c r="L55" s="136">
        <f t="shared" ref="L55:M55" si="25">AVERAGE(L39:L54)</f>
        <v>20.5</v>
      </c>
      <c r="M55" s="137">
        <f t="shared" si="25"/>
        <v>1839.398924792433</v>
      </c>
      <c r="N55" s="138">
        <f t="shared" ref="N55:N61" si="26">M55/L55</f>
        <v>89.726776819143069</v>
      </c>
      <c r="O55" s="139">
        <f t="shared" ref="O55:O61" si="27">L55-I55</f>
        <v>0</v>
      </c>
      <c r="P55" s="140">
        <f t="shared" ref="P55:P61" si="28">N55-K55</f>
        <v>-11.492735375978882</v>
      </c>
      <c r="Q55" s="141">
        <f t="shared" ref="Q55:Q61" si="29">N55/K55</f>
        <v>0.88645731315297971</v>
      </c>
      <c r="R55" s="308"/>
      <c r="S55" s="142">
        <f>S39</f>
        <v>0.29181712962962963</v>
      </c>
      <c r="T55" s="143">
        <f>INDEX(T39:T54,COUNTA(T39:T54))</f>
        <v>0.57847222222222228</v>
      </c>
      <c r="U55" s="144"/>
      <c r="V55" s="166"/>
      <c r="W55" s="189"/>
      <c r="X55" s="190"/>
      <c r="Y55" s="181">
        <f>SUM(Y39:Y54)</f>
        <v>0</v>
      </c>
      <c r="Z55" s="182">
        <f>SUM(Z39:Z54)</f>
        <v>0</v>
      </c>
      <c r="AA55" s="298"/>
      <c r="AB55" s="299"/>
      <c r="AC55" s="181">
        <f>SUM(AC39:AC54)</f>
        <v>9</v>
      </c>
      <c r="AD55" s="182">
        <f>SUM(AD39:AD54)</f>
        <v>0</v>
      </c>
      <c r="AE55" s="168">
        <f t="shared" ref="AE55:AE61" si="30">M55-J55</f>
        <v>-235.60107520756696</v>
      </c>
      <c r="AF55" s="141">
        <f t="shared" ref="AF55:AF61" si="31">M55/J55</f>
        <v>0.88645731315297982</v>
      </c>
      <c r="AG55" s="378"/>
    </row>
    <row r="56" spans="1:33" ht="15.75" customHeight="1">
      <c r="A56" s="311" t="s">
        <v>196</v>
      </c>
      <c r="B56" s="146" t="s">
        <v>186</v>
      </c>
      <c r="C56" s="304" t="s">
        <v>194</v>
      </c>
      <c r="D56" s="305"/>
      <c r="E56" s="147">
        <v>59.34</v>
      </c>
      <c r="F56" s="97">
        <v>1385</v>
      </c>
      <c r="G56" s="148">
        <f t="shared" ref="G56:G61" si="32">E56*F56</f>
        <v>82185.900000000009</v>
      </c>
      <c r="H56" s="149"/>
      <c r="I56" s="150">
        <v>24</v>
      </c>
      <c r="J56" s="151">
        <v>2000</v>
      </c>
      <c r="K56" s="152">
        <f>J56/I56</f>
        <v>83.333333333333329</v>
      </c>
      <c r="L56" s="153">
        <v>24</v>
      </c>
      <c r="M56" s="151">
        <f t="shared" ref="M56:M61" si="33">F56/V56*60</f>
        <v>1772.48489157483</v>
      </c>
      <c r="N56" s="152">
        <f t="shared" si="26"/>
        <v>73.853537148951247</v>
      </c>
      <c r="O56" s="154">
        <f t="shared" si="27"/>
        <v>0</v>
      </c>
      <c r="P56" s="155">
        <f t="shared" si="28"/>
        <v>-9.4797961843820815</v>
      </c>
      <c r="Q56" s="156">
        <f t="shared" si="29"/>
        <v>0.88624244578741507</v>
      </c>
      <c r="R56" s="306">
        <f>Q72</f>
        <v>0.88620367665226984</v>
      </c>
      <c r="S56" s="157">
        <v>0.29174768518518518</v>
      </c>
      <c r="T56" s="158">
        <v>0.32430555555555557</v>
      </c>
      <c r="U56" s="159"/>
      <c r="V56" s="160">
        <v>46.883333333333361</v>
      </c>
      <c r="W56" s="158"/>
      <c r="X56" s="169"/>
      <c r="Y56" s="12"/>
      <c r="Z56" s="208"/>
      <c r="AA56" s="309"/>
      <c r="AB56" s="310"/>
      <c r="AC56" s="12">
        <v>1</v>
      </c>
      <c r="AD56" s="208"/>
      <c r="AE56" s="115">
        <f t="shared" si="30"/>
        <v>-227.51510842516996</v>
      </c>
      <c r="AF56" s="156">
        <f t="shared" si="31"/>
        <v>0.88624244578741507</v>
      </c>
      <c r="AG56" s="290">
        <f>AF72</f>
        <v>0.88620367665226984</v>
      </c>
    </row>
    <row r="57" spans="1:33" ht="15.75" customHeight="1">
      <c r="A57" s="312"/>
      <c r="B57" s="163" t="s">
        <v>186</v>
      </c>
      <c r="C57" s="293" t="s">
        <v>188</v>
      </c>
      <c r="D57" s="294"/>
      <c r="E57" s="101">
        <v>58.67</v>
      </c>
      <c r="F57" s="102">
        <v>2703</v>
      </c>
      <c r="G57" s="103">
        <f t="shared" si="32"/>
        <v>158585.01</v>
      </c>
      <c r="H57" s="26"/>
      <c r="I57" s="104">
        <v>23</v>
      </c>
      <c r="J57" s="105">
        <v>2000</v>
      </c>
      <c r="K57" s="106">
        <f t="shared" si="11"/>
        <v>86.956521739130437</v>
      </c>
      <c r="L57" s="107">
        <v>23</v>
      </c>
      <c r="M57" s="105">
        <f t="shared" si="33"/>
        <v>1776.3417305585988</v>
      </c>
      <c r="N57" s="106">
        <f t="shared" si="26"/>
        <v>77.232249154721686</v>
      </c>
      <c r="O57" s="108">
        <f t="shared" si="27"/>
        <v>0</v>
      </c>
      <c r="P57" s="109">
        <f t="shared" si="28"/>
        <v>-9.7242725844087516</v>
      </c>
      <c r="Q57" s="110">
        <f t="shared" si="29"/>
        <v>0.88817086527929934</v>
      </c>
      <c r="R57" s="307"/>
      <c r="S57" s="47">
        <v>0.32777777777777778</v>
      </c>
      <c r="T57" s="48">
        <v>0.39118055555555553</v>
      </c>
      <c r="U57" s="111">
        <v>4.9999999999999822</v>
      </c>
      <c r="V57" s="112">
        <v>91.299999999999969</v>
      </c>
      <c r="W57" s="113"/>
      <c r="X57" s="116"/>
      <c r="Y57" s="12"/>
      <c r="Z57" s="208"/>
      <c r="AA57" s="295"/>
      <c r="AB57" s="296"/>
      <c r="AC57" s="12">
        <v>2</v>
      </c>
      <c r="AD57" s="208"/>
      <c r="AE57" s="117">
        <f t="shared" si="30"/>
        <v>-223.65826944140122</v>
      </c>
      <c r="AF57" s="110">
        <f t="shared" si="31"/>
        <v>0.88817086527929934</v>
      </c>
      <c r="AG57" s="291"/>
    </row>
    <row r="58" spans="1:33" ht="15.75" customHeight="1">
      <c r="A58" s="312"/>
      <c r="B58" s="163" t="s">
        <v>186</v>
      </c>
      <c r="C58" s="293" t="s">
        <v>200</v>
      </c>
      <c r="D58" s="294"/>
      <c r="E58" s="101">
        <v>71.55</v>
      </c>
      <c r="F58" s="102">
        <v>1922</v>
      </c>
      <c r="G58" s="103">
        <f t="shared" si="32"/>
        <v>137519.1</v>
      </c>
      <c r="H58" s="26"/>
      <c r="I58" s="104">
        <v>22</v>
      </c>
      <c r="J58" s="105">
        <v>2000</v>
      </c>
      <c r="K58" s="106">
        <f t="shared" si="11"/>
        <v>90.909090909090907</v>
      </c>
      <c r="L58" s="107">
        <v>22</v>
      </c>
      <c r="M58" s="105">
        <f t="shared" si="33"/>
        <v>1772.7901614142963</v>
      </c>
      <c r="N58" s="106">
        <f t="shared" si="26"/>
        <v>80.581370973377105</v>
      </c>
      <c r="O58" s="108">
        <f t="shared" si="27"/>
        <v>0</v>
      </c>
      <c r="P58" s="109">
        <f t="shared" si="28"/>
        <v>-10.327719935713802</v>
      </c>
      <c r="Q58" s="110">
        <f t="shared" si="29"/>
        <v>0.88639508070714823</v>
      </c>
      <c r="R58" s="307"/>
      <c r="S58" s="47">
        <v>0.39444444444444443</v>
      </c>
      <c r="T58" s="48">
        <v>0.43961805555555555</v>
      </c>
      <c r="U58" s="111">
        <v>4.7000000000000153</v>
      </c>
      <c r="V58" s="112">
        <v>65.050000000000011</v>
      </c>
      <c r="W58" s="113"/>
      <c r="X58" s="116"/>
      <c r="Y58" s="12"/>
      <c r="Z58" s="208"/>
      <c r="AA58" s="295"/>
      <c r="AB58" s="296"/>
      <c r="AC58" s="12">
        <v>1</v>
      </c>
      <c r="AD58" s="208"/>
      <c r="AE58" s="117">
        <f t="shared" si="30"/>
        <v>-227.20983858570366</v>
      </c>
      <c r="AF58" s="110">
        <f t="shared" si="31"/>
        <v>0.88639508070714812</v>
      </c>
      <c r="AG58" s="291"/>
    </row>
    <row r="59" spans="1:33" ht="15.75" customHeight="1">
      <c r="A59" s="312"/>
      <c r="B59" s="163" t="s">
        <v>186</v>
      </c>
      <c r="C59" s="293" t="s">
        <v>193</v>
      </c>
      <c r="D59" s="294"/>
      <c r="E59" s="101">
        <v>64.97</v>
      </c>
      <c r="F59" s="102">
        <v>880</v>
      </c>
      <c r="G59" s="103">
        <f t="shared" si="32"/>
        <v>57173.599999999999</v>
      </c>
      <c r="H59" s="26"/>
      <c r="I59" s="104">
        <v>20</v>
      </c>
      <c r="J59" s="105">
        <v>2000</v>
      </c>
      <c r="K59" s="106">
        <f t="shared" si="11"/>
        <v>100</v>
      </c>
      <c r="L59" s="107">
        <v>20</v>
      </c>
      <c r="M59" s="105">
        <f t="shared" si="33"/>
        <v>1771.8120805369113</v>
      </c>
      <c r="N59" s="106">
        <f t="shared" si="26"/>
        <v>88.590604026845568</v>
      </c>
      <c r="O59" s="108">
        <f t="shared" si="27"/>
        <v>0</v>
      </c>
      <c r="P59" s="109">
        <f t="shared" si="28"/>
        <v>-11.409395973154432</v>
      </c>
      <c r="Q59" s="110">
        <f t="shared" si="29"/>
        <v>0.88590604026845565</v>
      </c>
      <c r="R59" s="307"/>
      <c r="S59" s="47">
        <v>0.44319444444444445</v>
      </c>
      <c r="T59" s="48">
        <v>0.46388888888888891</v>
      </c>
      <c r="U59" s="111">
        <v>5.1500000000000057</v>
      </c>
      <c r="V59" s="112">
        <v>29.800000000000022</v>
      </c>
      <c r="W59" s="113">
        <v>0.46388888888888891</v>
      </c>
      <c r="X59" s="116">
        <v>0.50362268518518516</v>
      </c>
      <c r="Y59" s="12"/>
      <c r="Z59" s="208"/>
      <c r="AA59" s="295"/>
      <c r="AB59" s="296"/>
      <c r="AC59" s="12">
        <v>1</v>
      </c>
      <c r="AD59" s="208"/>
      <c r="AE59" s="117">
        <f t="shared" si="30"/>
        <v>-228.18791946308875</v>
      </c>
      <c r="AF59" s="110">
        <f t="shared" si="31"/>
        <v>0.88590604026845565</v>
      </c>
      <c r="AG59" s="291"/>
    </row>
    <row r="60" spans="1:33" ht="15.75" customHeight="1">
      <c r="A60" s="312"/>
      <c r="B60" s="163" t="s">
        <v>186</v>
      </c>
      <c r="C60" s="293" t="s">
        <v>198</v>
      </c>
      <c r="D60" s="294"/>
      <c r="E60" s="101">
        <v>59.54</v>
      </c>
      <c r="F60" s="102">
        <v>2383</v>
      </c>
      <c r="G60" s="103">
        <f t="shared" si="32"/>
        <v>141883.82</v>
      </c>
      <c r="H60" s="13"/>
      <c r="I60" s="104">
        <v>23</v>
      </c>
      <c r="J60" s="105">
        <v>2000</v>
      </c>
      <c r="K60" s="106">
        <f t="shared" si="11"/>
        <v>86.956521739130437</v>
      </c>
      <c r="L60" s="118">
        <v>23</v>
      </c>
      <c r="M60" s="105">
        <f t="shared" si="33"/>
        <v>1769.9195378584679</v>
      </c>
      <c r="N60" s="106">
        <f t="shared" si="26"/>
        <v>76.953023385150786</v>
      </c>
      <c r="O60" s="108">
        <f t="shared" si="27"/>
        <v>0</v>
      </c>
      <c r="P60" s="109">
        <f t="shared" si="28"/>
        <v>-10.003498353979651</v>
      </c>
      <c r="Q60" s="110">
        <f t="shared" si="29"/>
        <v>0.884959768929234</v>
      </c>
      <c r="R60" s="307"/>
      <c r="S60" s="47">
        <v>0.50362268518518516</v>
      </c>
      <c r="T60" s="48">
        <v>0.55972222222222223</v>
      </c>
      <c r="U60" s="111">
        <v>57.216666666666605</v>
      </c>
      <c r="V60" s="112">
        <v>80.783333333333388</v>
      </c>
      <c r="W60" s="113"/>
      <c r="X60" s="116"/>
      <c r="Y60" s="12"/>
      <c r="Z60" s="208"/>
      <c r="AA60" s="295"/>
      <c r="AB60" s="296"/>
      <c r="AC60" s="12">
        <v>2</v>
      </c>
      <c r="AD60" s="208"/>
      <c r="AE60" s="117">
        <f t="shared" si="30"/>
        <v>-230.08046214153205</v>
      </c>
      <c r="AF60" s="110">
        <f t="shared" si="31"/>
        <v>0.884959768929234</v>
      </c>
      <c r="AG60" s="291"/>
    </row>
    <row r="61" spans="1:33" ht="15.75" customHeight="1">
      <c r="A61" s="312"/>
      <c r="B61" s="163" t="s">
        <v>186</v>
      </c>
      <c r="C61" s="293" t="s">
        <v>199</v>
      </c>
      <c r="D61" s="294"/>
      <c r="E61" s="101">
        <v>53.76</v>
      </c>
      <c r="F61" s="102">
        <v>3125</v>
      </c>
      <c r="G61" s="121">
        <f t="shared" si="32"/>
        <v>168000</v>
      </c>
      <c r="H61" s="122"/>
      <c r="I61" s="104">
        <v>20</v>
      </c>
      <c r="J61" s="105">
        <v>2000</v>
      </c>
      <c r="K61" s="106">
        <f t="shared" si="11"/>
        <v>100</v>
      </c>
      <c r="L61" s="107">
        <v>20</v>
      </c>
      <c r="M61" s="105">
        <f t="shared" si="33"/>
        <v>1771.0957178841334</v>
      </c>
      <c r="N61" s="106">
        <f t="shared" si="26"/>
        <v>88.554785894206674</v>
      </c>
      <c r="O61" s="108">
        <f t="shared" si="27"/>
        <v>0</v>
      </c>
      <c r="P61" s="109">
        <f t="shared" si="28"/>
        <v>-11.445214105793326</v>
      </c>
      <c r="Q61" s="110">
        <f t="shared" si="29"/>
        <v>0.88554785894206678</v>
      </c>
      <c r="R61" s="307"/>
      <c r="S61" s="47">
        <v>0.56328703703703709</v>
      </c>
      <c r="T61" s="48">
        <v>0.63680555555555551</v>
      </c>
      <c r="U61" s="111">
        <v>5.1333333333333897</v>
      </c>
      <c r="V61" s="112">
        <v>105.86666666666653</v>
      </c>
      <c r="W61" s="113"/>
      <c r="X61" s="116"/>
      <c r="Y61" s="12"/>
      <c r="Z61" s="208"/>
      <c r="AA61" s="295"/>
      <c r="AB61" s="296"/>
      <c r="AC61" s="12">
        <v>2</v>
      </c>
      <c r="AD61" s="208"/>
      <c r="AE61" s="117">
        <f t="shared" si="30"/>
        <v>-228.90428211586664</v>
      </c>
      <c r="AF61" s="110">
        <f t="shared" si="31"/>
        <v>0.88554785894206667</v>
      </c>
      <c r="AG61" s="291"/>
    </row>
    <row r="62" spans="1:33" ht="15.75" customHeight="1">
      <c r="A62" s="312"/>
      <c r="B62" s="163"/>
      <c r="C62" s="293"/>
      <c r="D62" s="294"/>
      <c r="E62" s="101"/>
      <c r="F62" s="102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307"/>
      <c r="S62" s="119"/>
      <c r="T62" s="120"/>
      <c r="U62" s="111"/>
      <c r="V62" s="112"/>
      <c r="W62" s="120"/>
      <c r="X62" s="191"/>
      <c r="Y62" s="12"/>
      <c r="Z62" s="208"/>
      <c r="AA62" s="295"/>
      <c r="AB62" s="296"/>
      <c r="AC62" s="12"/>
      <c r="AD62" s="208"/>
      <c r="AE62" s="117"/>
      <c r="AF62" s="110"/>
      <c r="AG62" s="291"/>
    </row>
    <row r="63" spans="1:33" ht="15.75" customHeight="1">
      <c r="A63" s="312"/>
      <c r="B63" s="163"/>
      <c r="C63" s="293"/>
      <c r="D63" s="294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07"/>
      <c r="S63" s="119"/>
      <c r="T63" s="120"/>
      <c r="U63" s="111"/>
      <c r="V63" s="112"/>
      <c r="W63" s="120"/>
      <c r="X63" s="191"/>
      <c r="Y63" s="12"/>
      <c r="Z63" s="208"/>
      <c r="AA63" s="295"/>
      <c r="AB63" s="296"/>
      <c r="AC63" s="12"/>
      <c r="AD63" s="208"/>
      <c r="AE63" s="117"/>
      <c r="AF63" s="110"/>
      <c r="AG63" s="291"/>
    </row>
    <row r="64" spans="1:33" ht="15.75" customHeight="1">
      <c r="A64" s="312"/>
      <c r="B64" s="163"/>
      <c r="C64" s="293"/>
      <c r="D64" s="294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07"/>
      <c r="S64" s="119"/>
      <c r="T64" s="120"/>
      <c r="U64" s="111"/>
      <c r="V64" s="112"/>
      <c r="W64" s="120"/>
      <c r="X64" s="191"/>
      <c r="Y64" s="12"/>
      <c r="Z64" s="208"/>
      <c r="AA64" s="295"/>
      <c r="AB64" s="296"/>
      <c r="AC64" s="12"/>
      <c r="AD64" s="208"/>
      <c r="AE64" s="117"/>
      <c r="AF64" s="110"/>
      <c r="AG64" s="291"/>
    </row>
    <row r="65" spans="1:33" ht="15.75" customHeight="1">
      <c r="A65" s="312"/>
      <c r="B65" s="163"/>
      <c r="C65" s="293"/>
      <c r="D65" s="294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07"/>
      <c r="S65" s="119"/>
      <c r="T65" s="120"/>
      <c r="U65" s="111"/>
      <c r="V65" s="112"/>
      <c r="W65" s="120"/>
      <c r="X65" s="191"/>
      <c r="Y65" s="12"/>
      <c r="Z65" s="208"/>
      <c r="AA65" s="295"/>
      <c r="AB65" s="296"/>
      <c r="AC65" s="12"/>
      <c r="AD65" s="208"/>
      <c r="AE65" s="117"/>
      <c r="AF65" s="110"/>
      <c r="AG65" s="291"/>
    </row>
    <row r="66" spans="1:33" ht="15.75" customHeight="1">
      <c r="A66" s="312"/>
      <c r="B66" s="163"/>
      <c r="C66" s="293"/>
      <c r="D66" s="294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07"/>
      <c r="S66" s="119"/>
      <c r="T66" s="120"/>
      <c r="U66" s="111"/>
      <c r="V66" s="112"/>
      <c r="W66" s="120"/>
      <c r="X66" s="191"/>
      <c r="Y66" s="12"/>
      <c r="Z66" s="208"/>
      <c r="AA66" s="295"/>
      <c r="AB66" s="296"/>
      <c r="AC66" s="12"/>
      <c r="AD66" s="208"/>
      <c r="AE66" s="117"/>
      <c r="AF66" s="110"/>
      <c r="AG66" s="291"/>
    </row>
    <row r="67" spans="1:33" ht="15.75" customHeight="1">
      <c r="A67" s="312"/>
      <c r="B67" s="163"/>
      <c r="C67" s="293"/>
      <c r="D67" s="294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07"/>
      <c r="S67" s="119"/>
      <c r="T67" s="120"/>
      <c r="U67" s="111"/>
      <c r="V67" s="112"/>
      <c r="W67" s="120"/>
      <c r="X67" s="191"/>
      <c r="Y67" s="12"/>
      <c r="Z67" s="208"/>
      <c r="AA67" s="295"/>
      <c r="AB67" s="296"/>
      <c r="AC67" s="12"/>
      <c r="AD67" s="208"/>
      <c r="AE67" s="117"/>
      <c r="AF67" s="110"/>
      <c r="AG67" s="291"/>
    </row>
    <row r="68" spans="1:33" ht="15.75" customHeight="1">
      <c r="A68" s="312"/>
      <c r="B68" s="163"/>
      <c r="C68" s="293"/>
      <c r="D68" s="294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07"/>
      <c r="S68" s="119"/>
      <c r="T68" s="120"/>
      <c r="U68" s="111"/>
      <c r="V68" s="112"/>
      <c r="W68" s="120"/>
      <c r="X68" s="191"/>
      <c r="Y68" s="12"/>
      <c r="Z68" s="208"/>
      <c r="AA68" s="295"/>
      <c r="AB68" s="296"/>
      <c r="AC68" s="12"/>
      <c r="AD68" s="208"/>
      <c r="AE68" s="117"/>
      <c r="AF68" s="110"/>
      <c r="AG68" s="291"/>
    </row>
    <row r="69" spans="1:33" ht="15.75" customHeight="1">
      <c r="A69" s="312"/>
      <c r="B69" s="163"/>
      <c r="C69" s="293"/>
      <c r="D69" s="294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07"/>
      <c r="S69" s="119"/>
      <c r="T69" s="120"/>
      <c r="U69" s="111"/>
      <c r="V69" s="112"/>
      <c r="W69" s="120"/>
      <c r="X69" s="191"/>
      <c r="Y69" s="12"/>
      <c r="Z69" s="208"/>
      <c r="AA69" s="295"/>
      <c r="AB69" s="296"/>
      <c r="AC69" s="12"/>
      <c r="AD69" s="208"/>
      <c r="AE69" s="117"/>
      <c r="AF69" s="110"/>
      <c r="AG69" s="291"/>
    </row>
    <row r="70" spans="1:33" ht="15.75" customHeight="1">
      <c r="A70" s="312"/>
      <c r="B70" s="163"/>
      <c r="C70" s="293"/>
      <c r="D70" s="294"/>
      <c r="E70" s="101"/>
      <c r="F70" s="128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07"/>
      <c r="S70" s="119"/>
      <c r="T70" s="120"/>
      <c r="U70" s="111"/>
      <c r="V70" s="112"/>
      <c r="W70" s="120"/>
      <c r="X70" s="191"/>
      <c r="Y70" s="12"/>
      <c r="Z70" s="208"/>
      <c r="AA70" s="295"/>
      <c r="AB70" s="296"/>
      <c r="AC70" s="12"/>
      <c r="AD70" s="208"/>
      <c r="AE70" s="117"/>
      <c r="AF70" s="110"/>
      <c r="AG70" s="291"/>
    </row>
    <row r="71" spans="1:33" ht="15.75" customHeight="1">
      <c r="A71" s="312"/>
      <c r="B71" s="163"/>
      <c r="C71" s="293"/>
      <c r="D71" s="294"/>
      <c r="E71" s="164"/>
      <c r="F71" s="128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07"/>
      <c r="S71" s="119"/>
      <c r="T71" s="120"/>
      <c r="U71" s="130"/>
      <c r="V71" s="131"/>
      <c r="W71" s="126"/>
      <c r="X71" s="127"/>
      <c r="Y71" s="12"/>
      <c r="Z71" s="208"/>
      <c r="AA71" s="295"/>
      <c r="AB71" s="296"/>
      <c r="AC71" s="12"/>
      <c r="AD71" s="208"/>
      <c r="AE71" s="165"/>
      <c r="AF71" s="125"/>
      <c r="AG71" s="291"/>
    </row>
    <row r="72" spans="1:33" ht="15.75" customHeight="1" thickBot="1">
      <c r="A72" s="313"/>
      <c r="B72" s="133" t="s">
        <v>117</v>
      </c>
      <c r="C72" s="297"/>
      <c r="D72" s="297"/>
      <c r="E72" s="134"/>
      <c r="F72" s="167"/>
      <c r="G72" s="135"/>
      <c r="H72" s="69"/>
      <c r="I72" s="136">
        <f t="shared" ref="I72:J72" si="34">AVERAGE(I56:I71)</f>
        <v>22</v>
      </c>
      <c r="J72" s="137">
        <f t="shared" si="34"/>
        <v>2000</v>
      </c>
      <c r="K72" s="138">
        <f t="shared" ref="K72" si="35">J72/I72</f>
        <v>90.909090909090907</v>
      </c>
      <c r="L72" s="136">
        <f t="shared" ref="L72:M72" si="36">AVERAGE(L56:L71)</f>
        <v>22</v>
      </c>
      <c r="M72" s="137">
        <f t="shared" si="36"/>
        <v>1772.4073533045396</v>
      </c>
      <c r="N72" s="138">
        <f>M72/L72</f>
        <v>80.563970604751802</v>
      </c>
      <c r="O72" s="139">
        <f>L72-I72</f>
        <v>0</v>
      </c>
      <c r="P72" s="140">
        <f>N72-K72</f>
        <v>-10.345120304339105</v>
      </c>
      <c r="Q72" s="141">
        <f>N72/K72</f>
        <v>0.88620367665226984</v>
      </c>
      <c r="R72" s="308"/>
      <c r="S72" s="142">
        <f>S56</f>
        <v>0.29174768518518518</v>
      </c>
      <c r="T72" s="143">
        <f>INDEX(T56:T71,COUNTA(T56:T71))</f>
        <v>0.63680555555555551</v>
      </c>
      <c r="U72" s="144"/>
      <c r="V72" s="166"/>
      <c r="W72" s="167"/>
      <c r="X72" s="138"/>
      <c r="Y72" s="181">
        <f>SUM(Y56:Y71)</f>
        <v>0</v>
      </c>
      <c r="Z72" s="182">
        <f>SUM(Z56:Z71)</f>
        <v>0</v>
      </c>
      <c r="AA72" s="298"/>
      <c r="AB72" s="299"/>
      <c r="AC72" s="181">
        <f>SUM(AC56:AC71)</f>
        <v>9</v>
      </c>
      <c r="AD72" s="194">
        <f>SUM(AD56:AD71)</f>
        <v>0</v>
      </c>
      <c r="AE72" s="168">
        <f>M72-J72</f>
        <v>-227.59264669546042</v>
      </c>
      <c r="AF72" s="141">
        <f>M72/J72</f>
        <v>0.88620367665226984</v>
      </c>
      <c r="AG72" s="292"/>
    </row>
    <row r="73" spans="1:33" ht="15.75" customHeight="1">
      <c r="A73" s="300" t="s">
        <v>118</v>
      </c>
      <c r="B73" s="146" t="s">
        <v>180</v>
      </c>
      <c r="C73" s="304" t="s">
        <v>207</v>
      </c>
      <c r="D73" s="305"/>
      <c r="E73" s="147">
        <v>21.74</v>
      </c>
      <c r="F73" s="97">
        <v>1075</v>
      </c>
      <c r="G73" s="148">
        <f t="shared" ref="G73" si="37">E73*F73</f>
        <v>23370.5</v>
      </c>
      <c r="H73" s="149"/>
      <c r="I73" s="150">
        <v>6</v>
      </c>
      <c r="J73" s="151">
        <v>3600</v>
      </c>
      <c r="K73" s="152">
        <f>J73/I73</f>
        <v>600</v>
      </c>
      <c r="L73" s="153">
        <v>6</v>
      </c>
      <c r="M73" s="151">
        <f>F73/V73*60</f>
        <v>3257.5757575757616</v>
      </c>
      <c r="N73" s="152">
        <f>M73/L73</f>
        <v>542.92929292929364</v>
      </c>
      <c r="O73" s="154">
        <f>L73-I73</f>
        <v>0</v>
      </c>
      <c r="P73" s="155">
        <f>N73-K73</f>
        <v>-57.070707070706362</v>
      </c>
      <c r="Q73" s="156">
        <f>N73/K73</f>
        <v>0.90488215488215606</v>
      </c>
      <c r="R73" s="306">
        <f>Q89</f>
        <v>0.90488215488215606</v>
      </c>
      <c r="S73" s="157">
        <v>0.31402777777777779</v>
      </c>
      <c r="T73" s="158">
        <v>0.32777777777777778</v>
      </c>
      <c r="U73" s="159"/>
      <c r="V73" s="160">
        <v>19.799999999999976</v>
      </c>
      <c r="W73" s="161"/>
      <c r="X73" s="162"/>
      <c r="Y73" s="12"/>
      <c r="Z73" s="208"/>
      <c r="AA73" s="309"/>
      <c r="AB73" s="310"/>
      <c r="AC73" s="12">
        <v>1</v>
      </c>
      <c r="AD73" s="208"/>
      <c r="AE73" s="115">
        <f>M73-J73</f>
        <v>-342.4242424242384</v>
      </c>
      <c r="AF73" s="156">
        <f>M73/J73</f>
        <v>0.90488215488215595</v>
      </c>
      <c r="AG73" s="290">
        <f>AF89</f>
        <v>0.90488215488215595</v>
      </c>
    </row>
    <row r="74" spans="1:33" ht="15.75" customHeight="1">
      <c r="A74" s="301"/>
      <c r="B74" s="100"/>
      <c r="C74" s="293"/>
      <c r="D74" s="294"/>
      <c r="E74" s="101"/>
      <c r="F74" s="102"/>
      <c r="G74" s="103"/>
      <c r="H74" s="26"/>
      <c r="I74" s="104"/>
      <c r="J74" s="105"/>
      <c r="K74" s="106"/>
      <c r="L74" s="107"/>
      <c r="M74" s="105"/>
      <c r="N74" s="106"/>
      <c r="O74" s="108"/>
      <c r="P74" s="109"/>
      <c r="Q74" s="110"/>
      <c r="R74" s="307"/>
      <c r="S74" s="47"/>
      <c r="T74" s="48"/>
      <c r="U74" s="111"/>
      <c r="V74" s="112"/>
      <c r="W74" s="113"/>
      <c r="X74" s="116"/>
      <c r="Y74" s="12"/>
      <c r="Z74" s="208"/>
      <c r="AA74" s="295"/>
      <c r="AB74" s="296"/>
      <c r="AC74" s="12"/>
      <c r="AD74" s="208"/>
      <c r="AE74" s="117"/>
      <c r="AF74" s="110"/>
      <c r="AG74" s="291"/>
    </row>
    <row r="75" spans="1:33" ht="15.75" customHeight="1">
      <c r="A75" s="301"/>
      <c r="B75" s="100"/>
      <c r="C75" s="293"/>
      <c r="D75" s="294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07"/>
      <c r="S75" s="47"/>
      <c r="T75" s="48"/>
      <c r="U75" s="111"/>
      <c r="V75" s="112"/>
      <c r="W75" s="113"/>
      <c r="X75" s="116"/>
      <c r="Y75" s="12"/>
      <c r="Z75" s="208"/>
      <c r="AA75" s="295"/>
      <c r="AB75" s="296"/>
      <c r="AC75" s="12"/>
      <c r="AD75" s="208"/>
      <c r="AE75" s="117"/>
      <c r="AF75" s="110"/>
      <c r="AG75" s="291"/>
    </row>
    <row r="76" spans="1:33" ht="15.75" customHeight="1">
      <c r="A76" s="301"/>
      <c r="B76" s="100"/>
      <c r="C76" s="293"/>
      <c r="D76" s="294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07"/>
      <c r="S76" s="47"/>
      <c r="T76" s="48"/>
      <c r="U76" s="111"/>
      <c r="V76" s="112"/>
      <c r="W76" s="113"/>
      <c r="X76" s="116"/>
      <c r="Y76" s="12"/>
      <c r="Z76" s="208"/>
      <c r="AA76" s="295"/>
      <c r="AB76" s="296"/>
      <c r="AC76" s="12"/>
      <c r="AD76" s="208"/>
      <c r="AE76" s="117"/>
      <c r="AF76" s="110"/>
      <c r="AG76" s="291"/>
    </row>
    <row r="77" spans="1:33" ht="15.75" customHeight="1">
      <c r="A77" s="302"/>
      <c r="B77" s="100"/>
      <c r="C77" s="293"/>
      <c r="D77" s="294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307"/>
      <c r="S77" s="47"/>
      <c r="T77" s="48"/>
      <c r="U77" s="111"/>
      <c r="V77" s="112"/>
      <c r="W77" s="113"/>
      <c r="X77" s="116"/>
      <c r="Y77" s="12"/>
      <c r="Z77" s="208"/>
      <c r="AA77" s="295"/>
      <c r="AB77" s="296"/>
      <c r="AC77" s="12"/>
      <c r="AD77" s="208"/>
      <c r="AE77" s="117"/>
      <c r="AF77" s="110"/>
      <c r="AG77" s="291"/>
    </row>
    <row r="78" spans="1:33" ht="15.75" customHeight="1">
      <c r="A78" s="302"/>
      <c r="B78" s="100"/>
      <c r="C78" s="293"/>
      <c r="D78" s="294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07"/>
      <c r="S78" s="47"/>
      <c r="T78" s="48"/>
      <c r="U78" s="111"/>
      <c r="V78" s="112"/>
      <c r="W78" s="113"/>
      <c r="X78" s="116"/>
      <c r="Y78" s="12"/>
      <c r="Z78" s="208"/>
      <c r="AA78" s="295"/>
      <c r="AB78" s="296"/>
      <c r="AC78" s="12"/>
      <c r="AD78" s="208"/>
      <c r="AE78" s="117"/>
      <c r="AF78" s="110"/>
      <c r="AG78" s="291"/>
    </row>
    <row r="79" spans="1:33" ht="15.75" customHeight="1">
      <c r="A79" s="302"/>
      <c r="B79" s="100"/>
      <c r="C79" s="293"/>
      <c r="D79" s="294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307"/>
      <c r="S79" s="47"/>
      <c r="T79" s="48"/>
      <c r="U79" s="111"/>
      <c r="V79" s="112"/>
      <c r="W79" s="113"/>
      <c r="X79" s="116"/>
      <c r="Y79" s="12"/>
      <c r="Z79" s="208"/>
      <c r="AA79" s="295"/>
      <c r="AB79" s="296"/>
      <c r="AC79" s="12"/>
      <c r="AD79" s="208"/>
      <c r="AE79" s="117"/>
      <c r="AF79" s="110"/>
      <c r="AG79" s="291"/>
    </row>
    <row r="80" spans="1:33" ht="15.75" customHeight="1">
      <c r="A80" s="302"/>
      <c r="B80" s="100"/>
      <c r="C80" s="293"/>
      <c r="D80" s="294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07"/>
      <c r="S80" s="47"/>
      <c r="T80" s="48"/>
      <c r="U80" s="111"/>
      <c r="V80" s="112"/>
      <c r="W80" s="113"/>
      <c r="X80" s="116"/>
      <c r="Y80" s="12"/>
      <c r="Z80" s="208"/>
      <c r="AA80" s="295"/>
      <c r="AB80" s="296"/>
      <c r="AC80" s="12"/>
      <c r="AD80" s="208"/>
      <c r="AE80" s="117"/>
      <c r="AF80" s="110"/>
      <c r="AG80" s="291"/>
    </row>
    <row r="81" spans="1:33" ht="15.75" customHeight="1">
      <c r="A81" s="302"/>
      <c r="B81" s="100"/>
      <c r="C81" s="293"/>
      <c r="D81" s="294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07"/>
      <c r="S81" s="47"/>
      <c r="T81" s="48"/>
      <c r="U81" s="111"/>
      <c r="V81" s="112"/>
      <c r="W81" s="113"/>
      <c r="X81" s="127"/>
      <c r="Y81" s="12"/>
      <c r="Z81" s="208"/>
      <c r="AA81" s="295"/>
      <c r="AB81" s="296"/>
      <c r="AC81" s="12"/>
      <c r="AD81" s="208"/>
      <c r="AE81" s="117"/>
      <c r="AF81" s="110"/>
      <c r="AG81" s="291"/>
    </row>
    <row r="82" spans="1:33" ht="15.75" customHeight="1">
      <c r="A82" s="302"/>
      <c r="B82" s="100"/>
      <c r="C82" s="293"/>
      <c r="D82" s="294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07"/>
      <c r="S82" s="47"/>
      <c r="T82" s="48"/>
      <c r="U82" s="111"/>
      <c r="V82" s="112"/>
      <c r="W82" s="113"/>
      <c r="X82" s="127"/>
      <c r="Y82" s="12"/>
      <c r="Z82" s="208"/>
      <c r="AA82" s="295"/>
      <c r="AB82" s="296"/>
      <c r="AC82" s="12"/>
      <c r="AD82" s="208"/>
      <c r="AE82" s="117"/>
      <c r="AF82" s="110"/>
      <c r="AG82" s="291"/>
    </row>
    <row r="83" spans="1:33" ht="15.75" customHeight="1">
      <c r="A83" s="302"/>
      <c r="B83" s="100"/>
      <c r="C83" s="293"/>
      <c r="D83" s="294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07"/>
      <c r="S83" s="47"/>
      <c r="T83" s="48"/>
      <c r="U83" s="111"/>
      <c r="V83" s="112"/>
      <c r="W83" s="113"/>
      <c r="X83" s="127"/>
      <c r="Y83" s="12"/>
      <c r="Z83" s="208"/>
      <c r="AA83" s="295"/>
      <c r="AB83" s="296"/>
      <c r="AC83" s="12"/>
      <c r="AD83" s="208"/>
      <c r="AE83" s="117"/>
      <c r="AF83" s="110"/>
      <c r="AG83" s="291"/>
    </row>
    <row r="84" spans="1:33" ht="15.75" customHeight="1">
      <c r="A84" s="302"/>
      <c r="B84" s="100"/>
      <c r="C84" s="293"/>
      <c r="D84" s="294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07"/>
      <c r="S84" s="47"/>
      <c r="T84" s="48"/>
      <c r="U84" s="111"/>
      <c r="V84" s="112"/>
      <c r="W84" s="113"/>
      <c r="X84" s="127"/>
      <c r="Y84" s="12"/>
      <c r="Z84" s="208"/>
      <c r="AA84" s="295"/>
      <c r="AB84" s="296"/>
      <c r="AC84" s="12"/>
      <c r="AD84" s="208"/>
      <c r="AE84" s="117"/>
      <c r="AF84" s="110"/>
      <c r="AG84" s="291"/>
    </row>
    <row r="85" spans="1:33" ht="15.75" customHeight="1">
      <c r="A85" s="302"/>
      <c r="B85" s="100"/>
      <c r="C85" s="293"/>
      <c r="D85" s="294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07"/>
      <c r="S85" s="47"/>
      <c r="T85" s="48"/>
      <c r="U85" s="111"/>
      <c r="V85" s="112"/>
      <c r="W85" s="113"/>
      <c r="X85" s="127"/>
      <c r="Y85" s="12"/>
      <c r="Z85" s="208"/>
      <c r="AA85" s="295"/>
      <c r="AB85" s="296"/>
      <c r="AC85" s="12"/>
      <c r="AD85" s="208"/>
      <c r="AE85" s="117"/>
      <c r="AF85" s="110"/>
      <c r="AG85" s="291"/>
    </row>
    <row r="86" spans="1:33" ht="15.75" customHeight="1">
      <c r="A86" s="302"/>
      <c r="B86" s="100"/>
      <c r="C86" s="293"/>
      <c r="D86" s="294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07"/>
      <c r="S86" s="47"/>
      <c r="T86" s="48"/>
      <c r="U86" s="111"/>
      <c r="V86" s="112"/>
      <c r="W86" s="113"/>
      <c r="X86" s="127"/>
      <c r="Y86" s="12"/>
      <c r="Z86" s="208"/>
      <c r="AA86" s="295"/>
      <c r="AB86" s="296"/>
      <c r="AC86" s="12"/>
      <c r="AD86" s="208"/>
      <c r="AE86" s="117"/>
      <c r="AF86" s="110"/>
      <c r="AG86" s="291"/>
    </row>
    <row r="87" spans="1:33" ht="15.75" customHeight="1">
      <c r="A87" s="302"/>
      <c r="B87" s="100"/>
      <c r="C87" s="293"/>
      <c r="D87" s="294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07"/>
      <c r="S87" s="47"/>
      <c r="T87" s="48"/>
      <c r="U87" s="111"/>
      <c r="V87" s="112"/>
      <c r="W87" s="113"/>
      <c r="X87" s="127"/>
      <c r="Y87" s="12"/>
      <c r="Z87" s="208"/>
      <c r="AA87" s="295"/>
      <c r="AB87" s="296"/>
      <c r="AC87" s="12"/>
      <c r="AD87" s="208"/>
      <c r="AE87" s="117"/>
      <c r="AF87" s="110"/>
      <c r="AG87" s="291"/>
    </row>
    <row r="88" spans="1:33" ht="15.75" customHeight="1">
      <c r="A88" s="302"/>
      <c r="B88" s="163"/>
      <c r="C88" s="293"/>
      <c r="D88" s="294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07"/>
      <c r="S88" s="119"/>
      <c r="T88" s="120"/>
      <c r="U88" s="130"/>
      <c r="V88" s="131"/>
      <c r="W88" s="126"/>
      <c r="X88" s="127"/>
      <c r="Y88" s="12"/>
      <c r="Z88" s="208"/>
      <c r="AA88" s="295"/>
      <c r="AB88" s="296"/>
      <c r="AC88" s="12"/>
      <c r="AD88" s="208"/>
      <c r="AE88" s="165"/>
      <c r="AF88" s="125"/>
      <c r="AG88" s="291"/>
    </row>
    <row r="89" spans="1:33" ht="15.75" customHeight="1" thickBot="1">
      <c r="A89" s="303"/>
      <c r="B89" s="133" t="s">
        <v>117</v>
      </c>
      <c r="C89" s="297"/>
      <c r="D89" s="297"/>
      <c r="E89" s="134"/>
      <c r="F89" s="167"/>
      <c r="G89" s="135"/>
      <c r="H89" s="69"/>
      <c r="I89" s="136">
        <f t="shared" ref="I89:J89" si="38">AVERAGE(I73:I88)</f>
        <v>6</v>
      </c>
      <c r="J89" s="137">
        <f t="shared" si="38"/>
        <v>3600</v>
      </c>
      <c r="K89" s="138">
        <f t="shared" ref="K89" si="39">J89/I89</f>
        <v>600</v>
      </c>
      <c r="L89" s="136">
        <f t="shared" ref="L89:M89" si="40">AVERAGE(L73:L88)</f>
        <v>6</v>
      </c>
      <c r="M89" s="137">
        <f t="shared" si="40"/>
        <v>3257.5757575757616</v>
      </c>
      <c r="N89" s="138">
        <f>M89/L89</f>
        <v>542.92929292929364</v>
      </c>
      <c r="O89" s="139">
        <f>L89-I89</f>
        <v>0</v>
      </c>
      <c r="P89" s="140">
        <f>N89-K89</f>
        <v>-57.070707070706362</v>
      </c>
      <c r="Q89" s="141">
        <f>N89/K89</f>
        <v>0.90488215488215606</v>
      </c>
      <c r="R89" s="308"/>
      <c r="S89" s="142">
        <f>S73</f>
        <v>0.31402777777777779</v>
      </c>
      <c r="T89" s="143">
        <f>INDEX(T73:T88,COUNTA(T73:T88))</f>
        <v>0.32777777777777778</v>
      </c>
      <c r="U89" s="144"/>
      <c r="V89" s="166"/>
      <c r="W89" s="167"/>
      <c r="X89" s="138"/>
      <c r="Y89" s="181">
        <f>SUM(Y73:Y88)</f>
        <v>0</v>
      </c>
      <c r="Z89" s="182">
        <f>SUM(Z73:Z88)</f>
        <v>0</v>
      </c>
      <c r="AA89" s="298"/>
      <c r="AB89" s="299"/>
      <c r="AC89" s="181">
        <f>SUM(AC73:AC88)</f>
        <v>1</v>
      </c>
      <c r="AD89" s="194">
        <f>SUM(AD73:AD88)</f>
        <v>0</v>
      </c>
      <c r="AE89" s="168">
        <f>M89-J89</f>
        <v>-342.4242424242384</v>
      </c>
      <c r="AF89" s="141">
        <f>M89/J89</f>
        <v>0.90488215488215595</v>
      </c>
      <c r="AG89" s="292"/>
    </row>
    <row r="90" spans="1:33" ht="15.75" customHeight="1">
      <c r="A90" s="311" t="s">
        <v>215</v>
      </c>
      <c r="B90" s="146" t="s">
        <v>184</v>
      </c>
      <c r="C90" s="304" t="s">
        <v>209</v>
      </c>
      <c r="D90" s="305"/>
      <c r="E90" s="147">
        <v>44.3</v>
      </c>
      <c r="F90" s="97">
        <v>619</v>
      </c>
      <c r="G90" s="148">
        <f t="shared" ref="G90:G93" si="41">E90*F90</f>
        <v>27421.699999999997</v>
      </c>
      <c r="H90" s="149"/>
      <c r="I90" s="150">
        <v>17</v>
      </c>
      <c r="J90" s="151">
        <v>2000</v>
      </c>
      <c r="K90" s="152">
        <f>J90/I90</f>
        <v>117.64705882352941</v>
      </c>
      <c r="L90" s="153">
        <v>17</v>
      </c>
      <c r="M90" s="151">
        <f>F90/V90*60</f>
        <v>1774.2038216560536</v>
      </c>
      <c r="N90" s="152">
        <f>M90/L90</f>
        <v>104.36493068565021</v>
      </c>
      <c r="O90" s="154">
        <f>L90-I90</f>
        <v>0</v>
      </c>
      <c r="P90" s="155">
        <f>N90-K90</f>
        <v>-13.282128137879198</v>
      </c>
      <c r="Q90" s="156">
        <f>N90/K90</f>
        <v>0.88710191082802681</v>
      </c>
      <c r="R90" s="306">
        <f>Q106</f>
        <v>0.88589695918381672</v>
      </c>
      <c r="S90" s="157">
        <v>0.70837962962962964</v>
      </c>
      <c r="T90" s="158">
        <v>0.72291666666666665</v>
      </c>
      <c r="U90" s="159"/>
      <c r="V90" s="160">
        <v>20.933333333333302</v>
      </c>
      <c r="W90" s="158"/>
      <c r="X90" s="169"/>
      <c r="Y90" s="206"/>
      <c r="Z90" s="207"/>
      <c r="AA90" s="309"/>
      <c r="AB90" s="310"/>
      <c r="AC90" s="206">
        <v>1</v>
      </c>
      <c r="AD90" s="207"/>
      <c r="AE90" s="115">
        <f>M90-J90</f>
        <v>-225.79617834394639</v>
      </c>
      <c r="AF90" s="156">
        <f>M90/J90</f>
        <v>0.88710191082802681</v>
      </c>
      <c r="AG90" s="290">
        <f>AF106</f>
        <v>0.88589695918381672</v>
      </c>
    </row>
    <row r="91" spans="1:33" ht="15.75" customHeight="1">
      <c r="A91" s="312"/>
      <c r="B91" s="163" t="s">
        <v>184</v>
      </c>
      <c r="C91" s="293" t="s">
        <v>218</v>
      </c>
      <c r="D91" s="294"/>
      <c r="E91" s="101">
        <v>58.17</v>
      </c>
      <c r="F91" s="102">
        <v>2578</v>
      </c>
      <c r="G91" s="103">
        <f t="shared" si="41"/>
        <v>149962.26</v>
      </c>
      <c r="H91" s="26"/>
      <c r="I91" s="104">
        <v>19</v>
      </c>
      <c r="J91" s="105">
        <v>1800</v>
      </c>
      <c r="K91" s="106">
        <f t="shared" ref="K91:K93" si="42">J91/I91</f>
        <v>94.736842105263165</v>
      </c>
      <c r="L91" s="107">
        <v>19</v>
      </c>
      <c r="M91" s="105">
        <f>F91/V91*60</f>
        <v>1597.3838209982787</v>
      </c>
      <c r="N91" s="106">
        <f>M91/L91</f>
        <v>84.07283268411993</v>
      </c>
      <c r="O91" s="108">
        <f>L91-I91</f>
        <v>0</v>
      </c>
      <c r="P91" s="109">
        <f>N91-K91</f>
        <v>-10.664009421143234</v>
      </c>
      <c r="Q91" s="110">
        <f>N91/K91</f>
        <v>0.88743545611015473</v>
      </c>
      <c r="R91" s="307"/>
      <c r="S91" s="47">
        <v>0.72650462962962958</v>
      </c>
      <c r="T91" s="48">
        <v>0.79374999999999996</v>
      </c>
      <c r="U91" s="111">
        <v>5.1666666666666217</v>
      </c>
      <c r="V91" s="112">
        <v>96.833333333333343</v>
      </c>
      <c r="W91" s="113"/>
      <c r="X91" s="116"/>
      <c r="Y91" s="12"/>
      <c r="Z91" s="208"/>
      <c r="AA91" s="295"/>
      <c r="AB91" s="296"/>
      <c r="AC91" s="12">
        <v>2</v>
      </c>
      <c r="AD91" s="208"/>
      <c r="AE91" s="117">
        <f>M91-J91</f>
        <v>-202.61617900172132</v>
      </c>
      <c r="AF91" s="110">
        <f>M91/J91</f>
        <v>0.88743545611015484</v>
      </c>
      <c r="AG91" s="291"/>
    </row>
    <row r="92" spans="1:33" ht="15.75" customHeight="1">
      <c r="A92" s="312"/>
      <c r="B92" s="163" t="s">
        <v>184</v>
      </c>
      <c r="C92" s="293" t="s">
        <v>210</v>
      </c>
      <c r="D92" s="294"/>
      <c r="E92" s="101">
        <v>50.67</v>
      </c>
      <c r="F92" s="102">
        <v>568</v>
      </c>
      <c r="G92" s="103">
        <f t="shared" si="41"/>
        <v>28780.560000000001</v>
      </c>
      <c r="H92" s="26"/>
      <c r="I92" s="104">
        <v>20</v>
      </c>
      <c r="J92" s="105">
        <v>2000</v>
      </c>
      <c r="K92" s="106">
        <f t="shared" si="42"/>
        <v>100</v>
      </c>
      <c r="L92" s="107">
        <v>20</v>
      </c>
      <c r="M92" s="105">
        <f>F92/V92*60</f>
        <v>1768.8581314878963</v>
      </c>
      <c r="N92" s="106">
        <f>M92/L92</f>
        <v>88.442906574394812</v>
      </c>
      <c r="O92" s="108">
        <f>L92-I92</f>
        <v>0</v>
      </c>
      <c r="P92" s="109">
        <f>N92-K92</f>
        <v>-11.557093425605188</v>
      </c>
      <c r="Q92" s="110">
        <f>N92/K92</f>
        <v>0.88442906574394808</v>
      </c>
      <c r="R92" s="307"/>
      <c r="S92" s="47">
        <v>0.79722222222222228</v>
      </c>
      <c r="T92" s="48">
        <v>0.81060185185185185</v>
      </c>
      <c r="U92" s="111">
        <v>5.0000000000001421</v>
      </c>
      <c r="V92" s="112">
        <v>19.266666666666588</v>
      </c>
      <c r="W92" s="113"/>
      <c r="X92" s="116"/>
      <c r="Y92" s="12"/>
      <c r="Z92" s="208"/>
      <c r="AA92" s="295"/>
      <c r="AB92" s="296"/>
      <c r="AC92" s="12">
        <v>1</v>
      </c>
      <c r="AD92" s="208"/>
      <c r="AE92" s="117">
        <f>M92-J92</f>
        <v>-231.14186851210366</v>
      </c>
      <c r="AF92" s="110">
        <f>M92/J92</f>
        <v>0.8844290657439482</v>
      </c>
      <c r="AG92" s="291"/>
    </row>
    <row r="93" spans="1:33" ht="15.75" customHeight="1">
      <c r="A93" s="312"/>
      <c r="B93" s="163" t="s">
        <v>184</v>
      </c>
      <c r="C93" s="293" t="s">
        <v>211</v>
      </c>
      <c r="D93" s="294"/>
      <c r="E93" s="101">
        <v>57.3</v>
      </c>
      <c r="F93" s="102">
        <v>1017</v>
      </c>
      <c r="G93" s="103">
        <f t="shared" si="41"/>
        <v>58274.1</v>
      </c>
      <c r="H93" s="26"/>
      <c r="I93" s="104">
        <v>21</v>
      </c>
      <c r="J93" s="105">
        <v>2000</v>
      </c>
      <c r="K93" s="106">
        <f t="shared" si="42"/>
        <v>95.238095238095241</v>
      </c>
      <c r="L93" s="107">
        <v>21</v>
      </c>
      <c r="M93" s="105">
        <f>F93/V93*60</f>
        <v>1769.5505074915416</v>
      </c>
      <c r="N93" s="106">
        <f>M93/L93</f>
        <v>84.264309880549604</v>
      </c>
      <c r="O93" s="108">
        <f>L93-I93</f>
        <v>0</v>
      </c>
      <c r="P93" s="109">
        <f>N93-K93</f>
        <v>-10.973785357545637</v>
      </c>
      <c r="Q93" s="110">
        <f>N93/K93</f>
        <v>0.88477525374577082</v>
      </c>
      <c r="R93" s="307"/>
      <c r="S93" s="47">
        <v>0.81388888888888888</v>
      </c>
      <c r="T93" s="48">
        <v>0.83783564814814815</v>
      </c>
      <c r="U93" s="111">
        <v>4.7333333333333272</v>
      </c>
      <c r="V93" s="112">
        <v>34.483333333333341</v>
      </c>
      <c r="W93" s="113"/>
      <c r="X93" s="116"/>
      <c r="Y93" s="12"/>
      <c r="Z93" s="208"/>
      <c r="AA93" s="295"/>
      <c r="AB93" s="296"/>
      <c r="AC93" s="12">
        <v>1</v>
      </c>
      <c r="AD93" s="208"/>
      <c r="AE93" s="117">
        <f>M93-J93</f>
        <v>-230.44949250845843</v>
      </c>
      <c r="AF93" s="110">
        <f>M93/J93</f>
        <v>0.88477525374577082</v>
      </c>
      <c r="AG93" s="291"/>
    </row>
    <row r="94" spans="1:33" ht="15.75" customHeight="1">
      <c r="A94" s="312"/>
      <c r="B94" s="163"/>
      <c r="C94" s="293"/>
      <c r="D94" s="294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307"/>
      <c r="S94" s="47"/>
      <c r="T94" s="48"/>
      <c r="U94" s="111"/>
      <c r="V94" s="112"/>
      <c r="W94" s="113"/>
      <c r="X94" s="116"/>
      <c r="Y94" s="12"/>
      <c r="Z94" s="208"/>
      <c r="AA94" s="295"/>
      <c r="AB94" s="296"/>
      <c r="AC94" s="12"/>
      <c r="AD94" s="208"/>
      <c r="AE94" s="117"/>
      <c r="AF94" s="110"/>
      <c r="AG94" s="291"/>
    </row>
    <row r="95" spans="1:33" ht="15.75" customHeight="1">
      <c r="A95" s="312"/>
      <c r="B95" s="163"/>
      <c r="C95" s="293"/>
      <c r="D95" s="294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07"/>
      <c r="S95" s="47"/>
      <c r="T95" s="48"/>
      <c r="U95" s="111"/>
      <c r="V95" s="112"/>
      <c r="W95" s="113"/>
      <c r="X95" s="116"/>
      <c r="Y95" s="12"/>
      <c r="Z95" s="208"/>
      <c r="AA95" s="295"/>
      <c r="AB95" s="296"/>
      <c r="AC95" s="12"/>
      <c r="AD95" s="208"/>
      <c r="AE95" s="117"/>
      <c r="AF95" s="110"/>
      <c r="AG95" s="291"/>
    </row>
    <row r="96" spans="1:33" ht="15.75" customHeight="1">
      <c r="A96" s="312"/>
      <c r="B96" s="163"/>
      <c r="C96" s="293"/>
      <c r="D96" s="294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307"/>
      <c r="S96" s="119"/>
      <c r="T96" s="120"/>
      <c r="U96" s="111"/>
      <c r="V96" s="112"/>
      <c r="W96" s="120"/>
      <c r="X96" s="191"/>
      <c r="Y96" s="12"/>
      <c r="Z96" s="208"/>
      <c r="AA96" s="295"/>
      <c r="AB96" s="296"/>
      <c r="AC96" s="12"/>
      <c r="AD96" s="208"/>
      <c r="AE96" s="117"/>
      <c r="AF96" s="110"/>
      <c r="AG96" s="291"/>
    </row>
    <row r="97" spans="1:33" ht="15.75" customHeight="1">
      <c r="A97" s="312"/>
      <c r="B97" s="163"/>
      <c r="C97" s="293"/>
      <c r="D97" s="294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07"/>
      <c r="S97" s="119"/>
      <c r="T97" s="120"/>
      <c r="U97" s="111"/>
      <c r="V97" s="112"/>
      <c r="W97" s="120"/>
      <c r="X97" s="191"/>
      <c r="Y97" s="12"/>
      <c r="Z97" s="208"/>
      <c r="AA97" s="295"/>
      <c r="AB97" s="296"/>
      <c r="AC97" s="12"/>
      <c r="AD97" s="208"/>
      <c r="AE97" s="117"/>
      <c r="AF97" s="110"/>
      <c r="AG97" s="291"/>
    </row>
    <row r="98" spans="1:33" ht="15.75" customHeight="1">
      <c r="A98" s="312"/>
      <c r="B98" s="163"/>
      <c r="C98" s="293"/>
      <c r="D98" s="294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07"/>
      <c r="S98" s="119"/>
      <c r="T98" s="120"/>
      <c r="U98" s="111"/>
      <c r="V98" s="112"/>
      <c r="W98" s="120"/>
      <c r="X98" s="191"/>
      <c r="Y98" s="12"/>
      <c r="Z98" s="208"/>
      <c r="AA98" s="295"/>
      <c r="AB98" s="296"/>
      <c r="AC98" s="12"/>
      <c r="AD98" s="208"/>
      <c r="AE98" s="117"/>
      <c r="AF98" s="110"/>
      <c r="AG98" s="291"/>
    </row>
    <row r="99" spans="1:33" ht="15.75" customHeight="1">
      <c r="A99" s="312"/>
      <c r="B99" s="163"/>
      <c r="C99" s="293"/>
      <c r="D99" s="294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07"/>
      <c r="S99" s="119"/>
      <c r="T99" s="120"/>
      <c r="U99" s="111"/>
      <c r="V99" s="112"/>
      <c r="W99" s="120"/>
      <c r="X99" s="191"/>
      <c r="Y99" s="12"/>
      <c r="Z99" s="208"/>
      <c r="AA99" s="295"/>
      <c r="AB99" s="296"/>
      <c r="AC99" s="12"/>
      <c r="AD99" s="208"/>
      <c r="AE99" s="117"/>
      <c r="AF99" s="110"/>
      <c r="AG99" s="291"/>
    </row>
    <row r="100" spans="1:33" ht="15.75" customHeight="1">
      <c r="A100" s="312"/>
      <c r="B100" s="163"/>
      <c r="C100" s="293"/>
      <c r="D100" s="294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07"/>
      <c r="S100" s="119"/>
      <c r="T100" s="120"/>
      <c r="U100" s="111"/>
      <c r="V100" s="112"/>
      <c r="W100" s="120"/>
      <c r="X100" s="191"/>
      <c r="Y100" s="12"/>
      <c r="Z100" s="208"/>
      <c r="AA100" s="295"/>
      <c r="AB100" s="296"/>
      <c r="AC100" s="12"/>
      <c r="AD100" s="208"/>
      <c r="AE100" s="117"/>
      <c r="AF100" s="110"/>
      <c r="AG100" s="291"/>
    </row>
    <row r="101" spans="1:33" ht="15.75" customHeight="1">
      <c r="A101" s="312"/>
      <c r="B101" s="163"/>
      <c r="C101" s="293"/>
      <c r="D101" s="294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07"/>
      <c r="S101" s="119"/>
      <c r="T101" s="120"/>
      <c r="U101" s="111"/>
      <c r="V101" s="112"/>
      <c r="W101" s="120"/>
      <c r="X101" s="191"/>
      <c r="Y101" s="12"/>
      <c r="Z101" s="208"/>
      <c r="AA101" s="295"/>
      <c r="AB101" s="296"/>
      <c r="AC101" s="12"/>
      <c r="AD101" s="208"/>
      <c r="AE101" s="117"/>
      <c r="AF101" s="110"/>
      <c r="AG101" s="291"/>
    </row>
    <row r="102" spans="1:33" ht="15.75" customHeight="1">
      <c r="A102" s="312"/>
      <c r="B102" s="163"/>
      <c r="C102" s="293"/>
      <c r="D102" s="294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07"/>
      <c r="S102" s="119"/>
      <c r="T102" s="120"/>
      <c r="U102" s="111"/>
      <c r="V102" s="112"/>
      <c r="W102" s="120"/>
      <c r="X102" s="191"/>
      <c r="Y102" s="12"/>
      <c r="Z102" s="208"/>
      <c r="AA102" s="295"/>
      <c r="AB102" s="296"/>
      <c r="AC102" s="12"/>
      <c r="AD102" s="208"/>
      <c r="AE102" s="117"/>
      <c r="AF102" s="110"/>
      <c r="AG102" s="291"/>
    </row>
    <row r="103" spans="1:33" ht="15.75" customHeight="1">
      <c r="A103" s="312"/>
      <c r="B103" s="163"/>
      <c r="C103" s="293"/>
      <c r="D103" s="294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07"/>
      <c r="S103" s="119"/>
      <c r="T103" s="120"/>
      <c r="U103" s="111"/>
      <c r="V103" s="112"/>
      <c r="W103" s="120"/>
      <c r="X103" s="191"/>
      <c r="Y103" s="12"/>
      <c r="Z103" s="208"/>
      <c r="AA103" s="295"/>
      <c r="AB103" s="296"/>
      <c r="AC103" s="12"/>
      <c r="AD103" s="208"/>
      <c r="AE103" s="117"/>
      <c r="AF103" s="110"/>
      <c r="AG103" s="291"/>
    </row>
    <row r="104" spans="1:33" ht="15.75" customHeight="1">
      <c r="A104" s="312"/>
      <c r="B104" s="163"/>
      <c r="C104" s="293"/>
      <c r="D104" s="294"/>
      <c r="E104" s="101"/>
      <c r="F104" s="128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07"/>
      <c r="S104" s="119"/>
      <c r="T104" s="120"/>
      <c r="U104" s="111"/>
      <c r="V104" s="112"/>
      <c r="W104" s="120"/>
      <c r="X104" s="191"/>
      <c r="Y104" s="12"/>
      <c r="Z104" s="208"/>
      <c r="AA104" s="295"/>
      <c r="AB104" s="296"/>
      <c r="AC104" s="12"/>
      <c r="AD104" s="208"/>
      <c r="AE104" s="117"/>
      <c r="AF104" s="110"/>
      <c r="AG104" s="291"/>
    </row>
    <row r="105" spans="1:33" ht="15.75" customHeight="1">
      <c r="A105" s="312"/>
      <c r="B105" s="163"/>
      <c r="C105" s="293"/>
      <c r="D105" s="294"/>
      <c r="E105" s="164"/>
      <c r="F105" s="128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07"/>
      <c r="S105" s="119"/>
      <c r="T105" s="120"/>
      <c r="U105" s="130"/>
      <c r="V105" s="131"/>
      <c r="W105" s="126"/>
      <c r="X105" s="127"/>
      <c r="Y105" s="12"/>
      <c r="Z105" s="208"/>
      <c r="AA105" s="295"/>
      <c r="AB105" s="296"/>
      <c r="AC105" s="12"/>
      <c r="AD105" s="208"/>
      <c r="AE105" s="165"/>
      <c r="AF105" s="125"/>
      <c r="AG105" s="291"/>
    </row>
    <row r="106" spans="1:33" ht="15.75" customHeight="1" thickBot="1">
      <c r="A106" s="313"/>
      <c r="B106" s="133" t="s">
        <v>117</v>
      </c>
      <c r="C106" s="297"/>
      <c r="D106" s="297"/>
      <c r="E106" s="134"/>
      <c r="F106" s="167"/>
      <c r="G106" s="135"/>
      <c r="H106" s="69"/>
      <c r="I106" s="136">
        <f t="shared" ref="I106:J106" si="43">AVERAGE(I90:I105)</f>
        <v>19.25</v>
      </c>
      <c r="J106" s="137">
        <f t="shared" si="43"/>
        <v>1950</v>
      </c>
      <c r="K106" s="138">
        <f t="shared" ref="K106" si="44">J106/I106</f>
        <v>101.2987012987013</v>
      </c>
      <c r="L106" s="136">
        <f t="shared" ref="L106:M106" si="45">AVERAGE(L90:L105)</f>
        <v>19.25</v>
      </c>
      <c r="M106" s="137">
        <f t="shared" si="45"/>
        <v>1727.4990704084425</v>
      </c>
      <c r="N106" s="138">
        <f>M106/L106</f>
        <v>89.740211449789228</v>
      </c>
      <c r="O106" s="139">
        <f>L106-I106</f>
        <v>0</v>
      </c>
      <c r="P106" s="140">
        <f>N106-K106</f>
        <v>-11.558489848912075</v>
      </c>
      <c r="Q106" s="141">
        <f>N106/K106</f>
        <v>0.88589695918381672</v>
      </c>
      <c r="R106" s="308"/>
      <c r="S106" s="142">
        <f>S90</f>
        <v>0.70837962962962964</v>
      </c>
      <c r="T106" s="143">
        <f>INDEX(T90:T105,COUNTA(T90:T105))</f>
        <v>0.83783564814814815</v>
      </c>
      <c r="U106" s="144"/>
      <c r="V106" s="166"/>
      <c r="W106" s="167"/>
      <c r="X106" s="138"/>
      <c r="Y106" s="181">
        <f t="shared" ref="Y106:Z106" si="46">SUM(Y90:Y105)</f>
        <v>0</v>
      </c>
      <c r="Z106" s="182">
        <f t="shared" si="46"/>
        <v>0</v>
      </c>
      <c r="AA106" s="298"/>
      <c r="AB106" s="299"/>
      <c r="AC106" s="181">
        <f t="shared" ref="AC106:AD106" si="47">SUM(AC90:AC105)</f>
        <v>5</v>
      </c>
      <c r="AD106" s="182">
        <f t="shared" si="47"/>
        <v>0</v>
      </c>
      <c r="AE106" s="168">
        <f>M106-J106</f>
        <v>-222.50092959155745</v>
      </c>
      <c r="AF106" s="141">
        <f>M106/J106</f>
        <v>0.88589695918381672</v>
      </c>
      <c r="AG106" s="292"/>
    </row>
    <row r="107" spans="1:33" ht="15.75" customHeight="1">
      <c r="A107" s="300" t="s">
        <v>208</v>
      </c>
      <c r="B107" s="146" t="s">
        <v>184</v>
      </c>
      <c r="C107" s="304" t="s">
        <v>212</v>
      </c>
      <c r="D107" s="305"/>
      <c r="E107" s="147">
        <v>56.79</v>
      </c>
      <c r="F107" s="159">
        <v>1482</v>
      </c>
      <c r="G107" s="148">
        <f t="shared" ref="G107:G110" si="48">E107*F107</f>
        <v>84162.78</v>
      </c>
      <c r="H107" s="149"/>
      <c r="I107" s="150">
        <v>23</v>
      </c>
      <c r="J107" s="151">
        <v>2000</v>
      </c>
      <c r="K107" s="152">
        <f>J107/I107</f>
        <v>86.956521739130437</v>
      </c>
      <c r="L107" s="153">
        <v>23</v>
      </c>
      <c r="M107" s="151">
        <f>F107/V107*60</f>
        <v>1771.3147410358561</v>
      </c>
      <c r="N107" s="152">
        <f>M107/L107</f>
        <v>77.013684392863311</v>
      </c>
      <c r="O107" s="154">
        <f>L107-I107</f>
        <v>0</v>
      </c>
      <c r="P107" s="155">
        <f>N107-K107</f>
        <v>-9.942837346267126</v>
      </c>
      <c r="Q107" s="156">
        <f>N107/K107</f>
        <v>0.88565737051792803</v>
      </c>
      <c r="R107" s="306">
        <f>Q123</f>
        <v>0.88549637426693473</v>
      </c>
      <c r="S107" s="157">
        <v>0.70833333333333337</v>
      </c>
      <c r="T107" s="158">
        <v>0.74319444444444449</v>
      </c>
      <c r="U107" s="159"/>
      <c r="V107" s="160">
        <v>50.200000000000017</v>
      </c>
      <c r="W107" s="97"/>
      <c r="X107" s="98"/>
      <c r="Y107" s="206"/>
      <c r="Z107" s="207"/>
      <c r="AA107" s="309"/>
      <c r="AB107" s="310"/>
      <c r="AC107" s="206">
        <v>1</v>
      </c>
      <c r="AD107" s="207"/>
      <c r="AE107" s="115">
        <f>M107-J107</f>
        <v>-228.68525896414394</v>
      </c>
      <c r="AF107" s="156">
        <f>M107/J107</f>
        <v>0.88565737051792803</v>
      </c>
      <c r="AG107" s="389">
        <f>AF123</f>
        <v>0.88549637426693462</v>
      </c>
    </row>
    <row r="108" spans="1:33" ht="15.75" customHeight="1">
      <c r="A108" s="301"/>
      <c r="B108" s="163" t="s">
        <v>184</v>
      </c>
      <c r="C108" s="293" t="s">
        <v>213</v>
      </c>
      <c r="D108" s="294"/>
      <c r="E108" s="101">
        <v>56.87</v>
      </c>
      <c r="F108" s="111">
        <v>1025</v>
      </c>
      <c r="G108" s="103">
        <f t="shared" si="48"/>
        <v>58291.75</v>
      </c>
      <c r="H108" s="26"/>
      <c r="I108" s="104">
        <v>23</v>
      </c>
      <c r="J108" s="105">
        <v>2000</v>
      </c>
      <c r="K108" s="106">
        <f t="shared" ref="K108:K110" si="49">J108/I108</f>
        <v>86.956521739130437</v>
      </c>
      <c r="L108" s="107">
        <v>23</v>
      </c>
      <c r="M108" s="105">
        <f>F108/V108*60</f>
        <v>1772.3342939481274</v>
      </c>
      <c r="N108" s="106">
        <f>M108/L108</f>
        <v>77.058012780353366</v>
      </c>
      <c r="O108" s="108">
        <f>L108-I108</f>
        <v>0</v>
      </c>
      <c r="P108" s="109">
        <f>N108-K108</f>
        <v>-9.8985089587770716</v>
      </c>
      <c r="Q108" s="110">
        <f>N108/K108</f>
        <v>0.88616714697406374</v>
      </c>
      <c r="R108" s="307"/>
      <c r="S108" s="47">
        <v>0.74673611111111116</v>
      </c>
      <c r="T108" s="48">
        <v>0.77083333333333337</v>
      </c>
      <c r="U108" s="111">
        <v>5.0999999999999979</v>
      </c>
      <c r="V108" s="112">
        <v>34.699999999999989</v>
      </c>
      <c r="W108" s="113"/>
      <c r="X108" s="116"/>
      <c r="Y108" s="12"/>
      <c r="Z108" s="208"/>
      <c r="AA108" s="295"/>
      <c r="AB108" s="296"/>
      <c r="AC108" s="12">
        <v>1</v>
      </c>
      <c r="AD108" s="208"/>
      <c r="AE108" s="117">
        <f>M108-J108</f>
        <v>-227.66570605187258</v>
      </c>
      <c r="AF108" s="110">
        <f>M108/J108</f>
        <v>0.88616714697406374</v>
      </c>
      <c r="AG108" s="377"/>
    </row>
    <row r="109" spans="1:33" ht="15.75" customHeight="1">
      <c r="A109" s="301"/>
      <c r="B109" s="163" t="s">
        <v>184</v>
      </c>
      <c r="C109" s="293" t="s">
        <v>214</v>
      </c>
      <c r="D109" s="294"/>
      <c r="E109" s="101">
        <v>47.6</v>
      </c>
      <c r="F109" s="111">
        <v>1363</v>
      </c>
      <c r="G109" s="103">
        <f t="shared" si="48"/>
        <v>64878.8</v>
      </c>
      <c r="H109" s="26"/>
      <c r="I109" s="104">
        <v>23</v>
      </c>
      <c r="J109" s="105">
        <v>2000</v>
      </c>
      <c r="K109" s="106">
        <f t="shared" si="49"/>
        <v>86.956521739130437</v>
      </c>
      <c r="L109" s="107">
        <v>23</v>
      </c>
      <c r="M109" s="105">
        <f>F109/V109*60</f>
        <v>1768.2162162162149</v>
      </c>
      <c r="N109" s="106">
        <f>M109/L109</f>
        <v>76.878965922444124</v>
      </c>
      <c r="O109" s="108">
        <f>L109-I109</f>
        <v>0</v>
      </c>
      <c r="P109" s="109">
        <f>N109-K109</f>
        <v>-10.077555816686314</v>
      </c>
      <c r="Q109" s="110">
        <f>N109/K109</f>
        <v>0.88410810810810736</v>
      </c>
      <c r="R109" s="307"/>
      <c r="S109" s="47">
        <v>0.77430555555555558</v>
      </c>
      <c r="T109" s="48">
        <v>0.80642361111111116</v>
      </c>
      <c r="U109" s="111">
        <v>4.9999999999999822</v>
      </c>
      <c r="V109" s="112">
        <v>46.250000000000036</v>
      </c>
      <c r="W109" s="113"/>
      <c r="X109" s="116"/>
      <c r="Y109" s="12"/>
      <c r="Z109" s="208"/>
      <c r="AA109" s="295"/>
      <c r="AB109" s="296"/>
      <c r="AC109" s="12">
        <v>1</v>
      </c>
      <c r="AD109" s="208"/>
      <c r="AE109" s="117">
        <f>M109-J109</f>
        <v>-231.78378378378511</v>
      </c>
      <c r="AF109" s="110">
        <f>M109/J109</f>
        <v>0.88410810810810747</v>
      </c>
      <c r="AG109" s="377"/>
    </row>
    <row r="110" spans="1:33" ht="15.75" customHeight="1">
      <c r="A110" s="301"/>
      <c r="B110" s="163" t="s">
        <v>184</v>
      </c>
      <c r="C110" s="293" t="s">
        <v>216</v>
      </c>
      <c r="D110" s="294"/>
      <c r="E110" s="101">
        <v>54.09</v>
      </c>
      <c r="F110" s="111">
        <v>2160</v>
      </c>
      <c r="G110" s="103">
        <f t="shared" si="48"/>
        <v>116834.40000000001</v>
      </c>
      <c r="H110" s="26"/>
      <c r="I110" s="104">
        <v>19</v>
      </c>
      <c r="J110" s="105">
        <v>2000</v>
      </c>
      <c r="K110" s="106">
        <f t="shared" si="49"/>
        <v>105.26315789473684</v>
      </c>
      <c r="L110" s="107">
        <v>19</v>
      </c>
      <c r="M110" s="105">
        <f>F110/V110*60</f>
        <v>1772.1057429352784</v>
      </c>
      <c r="N110" s="106">
        <f>M110/L110</f>
        <v>93.268723312383074</v>
      </c>
      <c r="O110" s="108">
        <f>L110-I110</f>
        <v>0</v>
      </c>
      <c r="P110" s="109">
        <f>N110-K110</f>
        <v>-11.994434582353762</v>
      </c>
      <c r="Q110" s="110">
        <f>N110/K110</f>
        <v>0.88605287146763922</v>
      </c>
      <c r="R110" s="307"/>
      <c r="S110" s="47">
        <v>0.81041666666666667</v>
      </c>
      <c r="T110" s="48">
        <v>0.86120370370370369</v>
      </c>
      <c r="U110" s="111">
        <v>5.7499999999999396</v>
      </c>
      <c r="V110" s="112">
        <v>73.133333333333312</v>
      </c>
      <c r="W110" s="113"/>
      <c r="X110" s="116"/>
      <c r="Y110" s="12"/>
      <c r="Z110" s="208"/>
      <c r="AA110" s="295"/>
      <c r="AB110" s="296"/>
      <c r="AC110" s="12">
        <v>1</v>
      </c>
      <c r="AD110" s="208"/>
      <c r="AE110" s="117">
        <f>M110-J110</f>
        <v>-227.89425706472161</v>
      </c>
      <c r="AF110" s="110">
        <f>M110/J110</f>
        <v>0.88605287146763922</v>
      </c>
      <c r="AG110" s="377"/>
    </row>
    <row r="111" spans="1:33" ht="15.75" customHeight="1">
      <c r="A111" s="302"/>
      <c r="B111" s="163"/>
      <c r="C111" s="293"/>
      <c r="D111" s="294"/>
      <c r="E111" s="101"/>
      <c r="F111" s="111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307"/>
      <c r="S111" s="47"/>
      <c r="T111" s="48"/>
      <c r="U111" s="111"/>
      <c r="V111" s="112"/>
      <c r="W111" s="113"/>
      <c r="X111" s="116"/>
      <c r="Y111" s="12"/>
      <c r="Z111" s="208"/>
      <c r="AA111" s="295"/>
      <c r="AB111" s="296"/>
      <c r="AC111" s="12"/>
      <c r="AD111" s="208"/>
      <c r="AE111" s="117"/>
      <c r="AF111" s="110"/>
      <c r="AG111" s="377"/>
    </row>
    <row r="112" spans="1:33" ht="15.75" customHeight="1">
      <c r="A112" s="302"/>
      <c r="B112" s="163"/>
      <c r="C112" s="293"/>
      <c r="D112" s="294"/>
      <c r="E112" s="101"/>
      <c r="F112" s="111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07"/>
      <c r="S112" s="47"/>
      <c r="T112" s="48"/>
      <c r="U112" s="111"/>
      <c r="V112" s="112"/>
      <c r="W112" s="113"/>
      <c r="X112" s="116"/>
      <c r="Y112" s="12"/>
      <c r="Z112" s="208"/>
      <c r="AA112" s="295"/>
      <c r="AB112" s="296"/>
      <c r="AC112" s="12"/>
      <c r="AD112" s="208"/>
      <c r="AE112" s="117"/>
      <c r="AF112" s="110"/>
      <c r="AG112" s="377"/>
    </row>
    <row r="113" spans="1:33" ht="15.75" customHeight="1">
      <c r="A113" s="302"/>
      <c r="B113" s="163"/>
      <c r="C113" s="293"/>
      <c r="D113" s="294"/>
      <c r="E113" s="101"/>
      <c r="F113" s="111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307"/>
      <c r="S113" s="47"/>
      <c r="T113" s="48"/>
      <c r="U113" s="111"/>
      <c r="V113" s="112"/>
      <c r="W113" s="113"/>
      <c r="X113" s="116"/>
      <c r="Y113" s="12"/>
      <c r="Z113" s="208"/>
      <c r="AA113" s="295"/>
      <c r="AB113" s="296"/>
      <c r="AC113" s="12"/>
      <c r="AD113" s="208"/>
      <c r="AE113" s="117"/>
      <c r="AF113" s="110"/>
      <c r="AG113" s="377"/>
    </row>
    <row r="114" spans="1:33" ht="15.75" customHeight="1">
      <c r="A114" s="302"/>
      <c r="B114" s="163"/>
      <c r="C114" s="293"/>
      <c r="D114" s="294"/>
      <c r="E114" s="101"/>
      <c r="F114" s="111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07"/>
      <c r="S114" s="47"/>
      <c r="T114" s="48"/>
      <c r="U114" s="111"/>
      <c r="V114" s="112"/>
      <c r="W114" s="113"/>
      <c r="X114" s="116"/>
      <c r="Y114" s="12"/>
      <c r="Z114" s="208"/>
      <c r="AA114" s="295"/>
      <c r="AB114" s="296"/>
      <c r="AC114" s="12"/>
      <c r="AD114" s="208"/>
      <c r="AE114" s="117"/>
      <c r="AF114" s="110"/>
      <c r="AG114" s="377"/>
    </row>
    <row r="115" spans="1:33" ht="15.75" customHeight="1">
      <c r="A115" s="302"/>
      <c r="B115" s="163"/>
      <c r="C115" s="293"/>
      <c r="D115" s="294"/>
      <c r="E115" s="101"/>
      <c r="F115" s="111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07"/>
      <c r="S115" s="47"/>
      <c r="T115" s="48"/>
      <c r="U115" s="111"/>
      <c r="V115" s="112"/>
      <c r="W115" s="113"/>
      <c r="X115" s="116"/>
      <c r="Y115" s="12"/>
      <c r="Z115" s="208"/>
      <c r="AA115" s="295"/>
      <c r="AB115" s="296"/>
      <c r="AC115" s="12"/>
      <c r="AD115" s="208"/>
      <c r="AE115" s="117"/>
      <c r="AF115" s="110"/>
      <c r="AG115" s="377"/>
    </row>
    <row r="116" spans="1:33" ht="15.75" customHeight="1">
      <c r="A116" s="302"/>
      <c r="B116" s="163"/>
      <c r="C116" s="293"/>
      <c r="D116" s="294"/>
      <c r="E116" s="101"/>
      <c r="F116" s="111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07"/>
      <c r="S116" s="47"/>
      <c r="T116" s="48"/>
      <c r="U116" s="111"/>
      <c r="V116" s="112"/>
      <c r="W116" s="113"/>
      <c r="X116" s="116"/>
      <c r="Y116" s="12"/>
      <c r="Z116" s="208"/>
      <c r="AA116" s="295"/>
      <c r="AB116" s="296"/>
      <c r="AC116" s="12"/>
      <c r="AD116" s="208"/>
      <c r="AE116" s="117"/>
      <c r="AF116" s="110"/>
      <c r="AG116" s="377"/>
    </row>
    <row r="117" spans="1:33" ht="15.75" customHeight="1">
      <c r="A117" s="302"/>
      <c r="B117" s="163"/>
      <c r="C117" s="293"/>
      <c r="D117" s="294"/>
      <c r="E117" s="101"/>
      <c r="F117" s="111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07"/>
      <c r="S117" s="47"/>
      <c r="T117" s="48"/>
      <c r="U117" s="111"/>
      <c r="V117" s="112"/>
      <c r="W117" s="113"/>
      <c r="X117" s="116"/>
      <c r="Y117" s="12"/>
      <c r="Z117" s="208"/>
      <c r="AA117" s="295"/>
      <c r="AB117" s="296"/>
      <c r="AC117" s="12"/>
      <c r="AD117" s="208"/>
      <c r="AE117" s="117"/>
      <c r="AF117" s="110"/>
      <c r="AG117" s="377"/>
    </row>
    <row r="118" spans="1:33" ht="15.75" customHeight="1">
      <c r="A118" s="302"/>
      <c r="B118" s="163"/>
      <c r="C118" s="293"/>
      <c r="D118" s="294"/>
      <c r="E118" s="101"/>
      <c r="F118" s="111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07"/>
      <c r="S118" s="47"/>
      <c r="T118" s="48"/>
      <c r="U118" s="111"/>
      <c r="V118" s="112"/>
      <c r="W118" s="113"/>
      <c r="X118" s="116"/>
      <c r="Y118" s="12"/>
      <c r="Z118" s="208"/>
      <c r="AA118" s="295"/>
      <c r="AB118" s="296"/>
      <c r="AC118" s="12"/>
      <c r="AD118" s="208"/>
      <c r="AE118" s="117"/>
      <c r="AF118" s="110"/>
      <c r="AG118" s="377"/>
    </row>
    <row r="119" spans="1:33" ht="15.75" customHeight="1">
      <c r="A119" s="302"/>
      <c r="B119" s="163"/>
      <c r="C119" s="293"/>
      <c r="D119" s="294"/>
      <c r="E119" s="101"/>
      <c r="F119" s="111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07"/>
      <c r="S119" s="47"/>
      <c r="T119" s="48"/>
      <c r="U119" s="111"/>
      <c r="V119" s="112"/>
      <c r="W119" s="113"/>
      <c r="X119" s="116"/>
      <c r="Y119" s="12"/>
      <c r="Z119" s="208"/>
      <c r="AA119" s="295"/>
      <c r="AB119" s="296"/>
      <c r="AC119" s="12"/>
      <c r="AD119" s="208"/>
      <c r="AE119" s="117"/>
      <c r="AF119" s="110"/>
      <c r="AG119" s="377"/>
    </row>
    <row r="120" spans="1:33" ht="15.75" customHeight="1">
      <c r="A120" s="302"/>
      <c r="B120" s="163"/>
      <c r="C120" s="293"/>
      <c r="D120" s="294"/>
      <c r="E120" s="101"/>
      <c r="F120" s="111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07"/>
      <c r="S120" s="47"/>
      <c r="T120" s="48"/>
      <c r="U120" s="111"/>
      <c r="V120" s="112"/>
      <c r="W120" s="185"/>
      <c r="X120" s="186"/>
      <c r="Y120" s="12"/>
      <c r="Z120" s="208"/>
      <c r="AA120" s="295"/>
      <c r="AB120" s="296"/>
      <c r="AC120" s="12"/>
      <c r="AD120" s="208"/>
      <c r="AE120" s="117"/>
      <c r="AF120" s="110"/>
      <c r="AG120" s="377"/>
    </row>
    <row r="121" spans="1:33" ht="15.75" customHeight="1">
      <c r="A121" s="302"/>
      <c r="B121" s="163"/>
      <c r="C121" s="293"/>
      <c r="D121" s="294"/>
      <c r="E121" s="101"/>
      <c r="F121" s="111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07"/>
      <c r="S121" s="47"/>
      <c r="T121" s="48"/>
      <c r="U121" s="111"/>
      <c r="V121" s="112"/>
      <c r="W121" s="187"/>
      <c r="X121" s="188"/>
      <c r="Y121" s="12"/>
      <c r="Z121" s="208"/>
      <c r="AA121" s="295"/>
      <c r="AB121" s="296"/>
      <c r="AC121" s="12"/>
      <c r="AD121" s="208"/>
      <c r="AE121" s="117"/>
      <c r="AF121" s="110"/>
      <c r="AG121" s="377"/>
    </row>
    <row r="122" spans="1:33" ht="15.75" customHeight="1">
      <c r="A122" s="302"/>
      <c r="B122" s="100"/>
      <c r="C122" s="293"/>
      <c r="D122" s="294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07"/>
      <c r="S122" s="47"/>
      <c r="T122" s="48"/>
      <c r="U122" s="130"/>
      <c r="V122" s="112"/>
      <c r="W122" s="187"/>
      <c r="X122" s="188"/>
      <c r="Y122" s="12"/>
      <c r="Z122" s="208"/>
      <c r="AA122" s="295"/>
      <c r="AB122" s="296"/>
      <c r="AC122" s="12"/>
      <c r="AD122" s="208"/>
      <c r="AE122" s="117"/>
      <c r="AF122" s="110"/>
      <c r="AG122" s="377"/>
    </row>
    <row r="123" spans="1:33" ht="15.75" customHeight="1" thickBot="1">
      <c r="A123" s="303"/>
      <c r="B123" s="133" t="s">
        <v>117</v>
      </c>
      <c r="C123" s="297"/>
      <c r="D123" s="297"/>
      <c r="E123" s="134"/>
      <c r="F123" s="167"/>
      <c r="G123" s="135"/>
      <c r="H123" s="69"/>
      <c r="I123" s="136">
        <f t="shared" ref="I123:J123" si="50">AVERAGE(I107:I122)</f>
        <v>22</v>
      </c>
      <c r="J123" s="137">
        <f t="shared" si="50"/>
        <v>2000</v>
      </c>
      <c r="K123" s="138">
        <f t="shared" ref="K123" si="51">J123/I123</f>
        <v>90.909090909090907</v>
      </c>
      <c r="L123" s="136">
        <f t="shared" ref="L123:M123" si="52">AVERAGE(L107:L122)</f>
        <v>22</v>
      </c>
      <c r="M123" s="137">
        <f t="shared" si="52"/>
        <v>1770.9927485338692</v>
      </c>
      <c r="N123" s="138">
        <f>M123/L123</f>
        <v>80.499670387903151</v>
      </c>
      <c r="O123" s="139">
        <f>L123-I123</f>
        <v>0</v>
      </c>
      <c r="P123" s="140">
        <f>N123-K123</f>
        <v>-10.409420521187755</v>
      </c>
      <c r="Q123" s="141">
        <f>N123/K123</f>
        <v>0.88549637426693473</v>
      </c>
      <c r="R123" s="308"/>
      <c r="S123" s="142">
        <f>S107</f>
        <v>0.70833333333333337</v>
      </c>
      <c r="T123" s="143">
        <f>INDEX(T107:T122,COUNTA(T107:T122))</f>
        <v>0.86120370370370369</v>
      </c>
      <c r="U123" s="144"/>
      <c r="V123" s="166"/>
      <c r="W123" s="189"/>
      <c r="X123" s="190"/>
      <c r="Y123" s="181">
        <f t="shared" ref="Y123:Z123" si="53">SUM(Y107:Y122)</f>
        <v>0</v>
      </c>
      <c r="Z123" s="182">
        <f t="shared" si="53"/>
        <v>0</v>
      </c>
      <c r="AA123" s="298"/>
      <c r="AB123" s="299"/>
      <c r="AC123" s="181">
        <f>SUM(AC107:AC122)</f>
        <v>4</v>
      </c>
      <c r="AD123" s="182">
        <f t="shared" ref="AD123" si="54">SUM(AD107:AD122)</f>
        <v>0</v>
      </c>
      <c r="AE123" s="168">
        <f>M123-J123</f>
        <v>-229.00725146613081</v>
      </c>
      <c r="AF123" s="141">
        <f>M123/J123</f>
        <v>0.88549637426693462</v>
      </c>
      <c r="AG123" s="378"/>
    </row>
    <row r="125" spans="1:33">
      <c r="AA125" s="289" t="s">
        <v>161</v>
      </c>
      <c r="AB125" s="289"/>
    </row>
    <row r="126" spans="1:33">
      <c r="AA126" s="289" t="s">
        <v>162</v>
      </c>
      <c r="AB126" s="289"/>
    </row>
    <row r="127" spans="1:33">
      <c r="AA127" s="289" t="s">
        <v>163</v>
      </c>
      <c r="AB127" s="289"/>
    </row>
    <row r="128" spans="1:33">
      <c r="AA128" s="289" t="s">
        <v>164</v>
      </c>
      <c r="AB128" s="289"/>
    </row>
    <row r="129" spans="27:28">
      <c r="AA129" s="289" t="s">
        <v>165</v>
      </c>
      <c r="AB129" s="289"/>
    </row>
    <row r="130" spans="27:28">
      <c r="AA130" s="289" t="s">
        <v>166</v>
      </c>
      <c r="AB130" s="289"/>
    </row>
    <row r="131" spans="27:28">
      <c r="AA131" s="289" t="s">
        <v>167</v>
      </c>
      <c r="AB131" s="289"/>
    </row>
    <row r="132" spans="27:28">
      <c r="AA132" s="289" t="s">
        <v>168</v>
      </c>
      <c r="AB132" s="289"/>
    </row>
    <row r="133" spans="27:28">
      <c r="AA133" s="289" t="s">
        <v>169</v>
      </c>
      <c r="AB133" s="289"/>
    </row>
    <row r="134" spans="27:28">
      <c r="AA134" s="289" t="s">
        <v>170</v>
      </c>
      <c r="AB134" s="289"/>
    </row>
    <row r="135" spans="27:28">
      <c r="AA135" s="289" t="s">
        <v>171</v>
      </c>
      <c r="AB135" s="289"/>
    </row>
    <row r="136" spans="27:28">
      <c r="AA136" s="289" t="s">
        <v>172</v>
      </c>
      <c r="AB136" s="289"/>
    </row>
    <row r="137" spans="27:28">
      <c r="AA137" s="289" t="s">
        <v>173</v>
      </c>
      <c r="AB137" s="289"/>
    </row>
  </sheetData>
  <mergeCells count="306">
    <mergeCell ref="AA137:AB137"/>
    <mergeCell ref="AA131:AB131"/>
    <mergeCell ref="AA132:AB132"/>
    <mergeCell ref="AA133:AB133"/>
    <mergeCell ref="AA134:AB134"/>
    <mergeCell ref="AA135:AB135"/>
    <mergeCell ref="AA136:AB136"/>
    <mergeCell ref="AA125:AB125"/>
    <mergeCell ref="AA126:AB126"/>
    <mergeCell ref="AA127:AB127"/>
    <mergeCell ref="AA128:AB128"/>
    <mergeCell ref="AA129:AB129"/>
    <mergeCell ref="AA130:AB130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21:D121"/>
    <mergeCell ref="AA121:AB121"/>
    <mergeCell ref="C122:D122"/>
    <mergeCell ref="AA122:AB122"/>
    <mergeCell ref="C123:D123"/>
    <mergeCell ref="AA123:AB123"/>
    <mergeCell ref="C118:D118"/>
    <mergeCell ref="AA118:AB118"/>
    <mergeCell ref="C119:D119"/>
    <mergeCell ref="AA119:AB119"/>
    <mergeCell ref="C120:D120"/>
    <mergeCell ref="AA120:AB120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AA114:AB114"/>
    <mergeCell ref="C115:D115"/>
    <mergeCell ref="AA115:AB115"/>
    <mergeCell ref="C116:D116"/>
    <mergeCell ref="AA116:AB116"/>
    <mergeCell ref="C117:D117"/>
    <mergeCell ref="AA117:AB117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23">
    <cfRule type="cellIs" dxfId="9" priority="2" operator="greaterThan">
      <formula>0</formula>
    </cfRule>
  </conditionalFormatting>
  <conditionalFormatting sqref="P5:P123 AE5:AE123">
    <cfRule type="cellIs" dxfId="8" priority="5" operator="lessThan">
      <formula>0</formula>
    </cfRule>
  </conditionalFormatting>
  <conditionalFormatting sqref="Q5:Q123 AF5:AF123">
    <cfRule type="cellIs" dxfId="7" priority="3" operator="greaterThan">
      <formula>1</formula>
    </cfRule>
    <cfRule type="cellIs" dxfId="6" priority="4" operator="lessThan">
      <formula>0.8</formula>
    </cfRule>
  </conditionalFormatting>
  <conditionalFormatting sqref="R5:R123 AG56:AG74 AG90:AG107">
    <cfRule type="cellIs" dxfId="5" priority="6" operator="lessThan">
      <formula>0.8</formula>
    </cfRule>
  </conditionalFormatting>
  <conditionalFormatting sqref="AG5:AG22">
    <cfRule type="cellIs" dxfId="4" priority="7" operator="lessThan">
      <formula>0.8</formula>
    </cfRule>
  </conditionalFormatting>
  <conditionalFormatting sqref="AG39">
    <cfRule type="cellIs" dxfId="3" priority="10" operator="lessThan">
      <formula>0.8</formula>
    </cfRule>
  </conditionalFormatting>
  <conditionalFormatting sqref="AG54">
    <cfRule type="cellIs" dxfId="2" priority="9" operator="lessThan">
      <formula>0.8</formula>
    </cfRule>
  </conditionalFormatting>
  <conditionalFormatting sqref="AG80:AG88">
    <cfRule type="cellIs" dxfId="1" priority="8" operator="lessThan">
      <formula>0.8</formula>
    </cfRule>
  </conditionalFormatting>
  <conditionalFormatting sqref="AG122">
    <cfRule type="cellIs" dxfId="0" priority="1" operator="lessThan">
      <formula>0.8</formula>
    </cfRule>
  </conditionalFormatting>
  <dataValidations count="1">
    <dataValidation type="list" allowBlank="1" showInputMessage="1" showErrorMessage="1" sqref="AA5:AB123" xr:uid="{278BB723-E2BB-48D9-8385-B38C39F6823D}">
      <formula1>$AA$125:$AA$137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6F8C9E1-3F91-43A5-9FC7-C4653F95DEC2}"/>
</file>

<file path=customXml/itemProps2.xml><?xml version="1.0" encoding="utf-8"?>
<ds:datastoreItem xmlns:ds="http://schemas.openxmlformats.org/officeDocument/2006/customXml" ds:itemID="{99035D83-0888-4E08-A50B-1B577EBAD59C}"/>
</file>

<file path=customXml/itemProps3.xml><?xml version="1.0" encoding="utf-8"?>
<ds:datastoreItem xmlns:ds="http://schemas.openxmlformats.org/officeDocument/2006/customXml" ds:itemID="{C2A0C9C8-25FA-422D-99C7-F9F4A2A9DC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93</vt:i4>
      </vt:variant>
    </vt:vector>
  </HeadingPairs>
  <TitlesOfParts>
    <vt:vector size="93" baseType="lpstr">
      <vt:lpstr>0131</vt:lpstr>
      <vt:lpstr>0131(18度C)</vt:lpstr>
      <vt:lpstr>0131(4度C)</vt:lpstr>
      <vt:lpstr>0130</vt:lpstr>
      <vt:lpstr>0130(18度C)</vt:lpstr>
      <vt:lpstr>0130(4度C)</vt:lpstr>
      <vt:lpstr>0129</vt:lpstr>
      <vt:lpstr>0129(18度C)</vt:lpstr>
      <vt:lpstr>0129(4度C)</vt:lpstr>
      <vt:lpstr>0128</vt:lpstr>
      <vt:lpstr>0128(18度C)</vt:lpstr>
      <vt:lpstr>0128(4度C)</vt:lpstr>
      <vt:lpstr>0127</vt:lpstr>
      <vt:lpstr>0127(18度C)</vt:lpstr>
      <vt:lpstr>0127(4度C)</vt:lpstr>
      <vt:lpstr>0126</vt:lpstr>
      <vt:lpstr>0126(18度C)</vt:lpstr>
      <vt:lpstr>0126(4度C)</vt:lpstr>
      <vt:lpstr>0125</vt:lpstr>
      <vt:lpstr>0125(18度C)</vt:lpstr>
      <vt:lpstr>0125(4度C)</vt:lpstr>
      <vt:lpstr>0124</vt:lpstr>
      <vt:lpstr>0124(18度C)</vt:lpstr>
      <vt:lpstr>0124(4度C)</vt:lpstr>
      <vt:lpstr>0123</vt:lpstr>
      <vt:lpstr>0123(18度C)</vt:lpstr>
      <vt:lpstr>0123(4度C)</vt:lpstr>
      <vt:lpstr>0122</vt:lpstr>
      <vt:lpstr>0122(18度C)</vt:lpstr>
      <vt:lpstr>0122(4度C)</vt:lpstr>
      <vt:lpstr>0121</vt:lpstr>
      <vt:lpstr>0121(18度C)</vt:lpstr>
      <vt:lpstr>0121(4度C)</vt:lpstr>
      <vt:lpstr>0120</vt:lpstr>
      <vt:lpstr>0120(18度C)</vt:lpstr>
      <vt:lpstr>0120(4度C)</vt:lpstr>
      <vt:lpstr>0119</vt:lpstr>
      <vt:lpstr>0119(18度C)</vt:lpstr>
      <vt:lpstr>0119(4度C)</vt:lpstr>
      <vt:lpstr>0118</vt:lpstr>
      <vt:lpstr>0118(18度C)</vt:lpstr>
      <vt:lpstr>0118(4度C)</vt:lpstr>
      <vt:lpstr>0117</vt:lpstr>
      <vt:lpstr>0117(18度C)</vt:lpstr>
      <vt:lpstr>0117(4度C)</vt:lpstr>
      <vt:lpstr>0116</vt:lpstr>
      <vt:lpstr>0116(18度C)</vt:lpstr>
      <vt:lpstr>0116(4度C)</vt:lpstr>
      <vt:lpstr>0115</vt:lpstr>
      <vt:lpstr>0115(18度C)</vt:lpstr>
      <vt:lpstr>0115(4度C)</vt:lpstr>
      <vt:lpstr>0114</vt:lpstr>
      <vt:lpstr>0114(18度C)</vt:lpstr>
      <vt:lpstr>0114(4度C)</vt:lpstr>
      <vt:lpstr>0113</vt:lpstr>
      <vt:lpstr>0113(18度C)</vt:lpstr>
      <vt:lpstr>0113(4度C)</vt:lpstr>
      <vt:lpstr>0112</vt:lpstr>
      <vt:lpstr>0112(18度C)</vt:lpstr>
      <vt:lpstr>0112(4度C)</vt:lpstr>
      <vt:lpstr>0111</vt:lpstr>
      <vt:lpstr>0111(18度C)</vt:lpstr>
      <vt:lpstr>0111(4度C)</vt:lpstr>
      <vt:lpstr>0110</vt:lpstr>
      <vt:lpstr>0110(18度C)</vt:lpstr>
      <vt:lpstr>0110(4度C)</vt:lpstr>
      <vt:lpstr>0109</vt:lpstr>
      <vt:lpstr>0109(18度C)</vt:lpstr>
      <vt:lpstr>0109(4度C)</vt:lpstr>
      <vt:lpstr>0108</vt:lpstr>
      <vt:lpstr>0108(18度C)</vt:lpstr>
      <vt:lpstr>0108(4度C)</vt:lpstr>
      <vt:lpstr>0107</vt:lpstr>
      <vt:lpstr>0107(18度C)</vt:lpstr>
      <vt:lpstr>0107(4度C)</vt:lpstr>
      <vt:lpstr>0106</vt:lpstr>
      <vt:lpstr>0106(18度C)</vt:lpstr>
      <vt:lpstr>0106(4度C)</vt:lpstr>
      <vt:lpstr>0105</vt:lpstr>
      <vt:lpstr>0105(18度C)</vt:lpstr>
      <vt:lpstr>0105(4度C)</vt:lpstr>
      <vt:lpstr>0104</vt:lpstr>
      <vt:lpstr>0104(18度C)</vt:lpstr>
      <vt:lpstr>0104(4度C)</vt:lpstr>
      <vt:lpstr>0103</vt:lpstr>
      <vt:lpstr>0103(18度C)</vt:lpstr>
      <vt:lpstr>0103(4度C)</vt:lpstr>
      <vt:lpstr>0102</vt:lpstr>
      <vt:lpstr>0102(18度C)</vt:lpstr>
      <vt:lpstr>0102(4度C)</vt:lpstr>
      <vt:lpstr>0101</vt:lpstr>
      <vt:lpstr>0101(18度C)</vt:lpstr>
      <vt:lpstr>0101(4度C)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雅嬪 鄭</dc:creator>
  <cp:lastModifiedBy>雅嬪 鄭</cp:lastModifiedBy>
  <dcterms:created xsi:type="dcterms:W3CDTF">2025-12-04T02:01:56Z</dcterms:created>
  <dcterms:modified xsi:type="dcterms:W3CDTF">2026-02-03T03:50:07Z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